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8597F395-3150-441D-930B-E4F1B218B1B6}" xr6:coauthVersionLast="47" xr6:coauthVersionMax="47" xr10:uidLastSave="{00000000-0000-0000-0000-000000000000}"/>
  <bookViews>
    <workbookView xWindow="-120" yWindow="-120" windowWidth="20730" windowHeight="1104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14" i="103"/>
  <c r="BR115" i="103"/>
  <c r="BR116" i="103"/>
  <c r="BR117" i="103"/>
  <c r="BR118" i="103"/>
  <c r="BR119" i="103"/>
  <c r="BR120" i="103"/>
  <c r="BR121" i="103"/>
  <c r="BR122" i="103"/>
  <c r="BR123" i="103"/>
  <c r="BR124" i="103"/>
  <c r="BR125" i="103"/>
  <c r="BR126" i="103"/>
  <c r="BR127" i="103"/>
  <c r="BR128" i="103"/>
  <c r="BR129" i="103"/>
  <c r="BR130" i="103"/>
  <c r="BR131" i="103"/>
  <c r="BR132" i="103"/>
  <c r="BR133" i="103"/>
  <c r="BR134" i="103"/>
  <c r="BR135" i="103"/>
  <c r="BR136" i="103"/>
  <c r="BR137" i="103"/>
  <c r="BR138" i="103"/>
  <c r="BR139" i="103"/>
  <c r="BR140" i="103"/>
  <c r="BR141" i="103"/>
  <c r="BR142" i="103"/>
  <c r="BR143" i="103"/>
  <c r="BR144" i="103"/>
  <c r="BR145" i="103"/>
  <c r="BR146" i="103"/>
  <c r="BR147" i="103"/>
  <c r="BR148" i="103"/>
  <c r="BR149" i="103"/>
  <c r="BR150" i="103"/>
  <c r="BR151" i="103"/>
  <c r="BR152" i="103"/>
  <c r="BR153" i="103"/>
  <c r="BR154" i="103"/>
  <c r="BR155" i="103"/>
  <c r="BR156" i="103"/>
  <c r="BR157" i="103"/>
  <c r="BR158" i="103"/>
  <c r="BR159" i="103"/>
  <c r="BR160" i="103"/>
  <c r="BR161" i="103"/>
  <c r="BR162" i="103"/>
  <c r="BR163" i="103"/>
  <c r="BR164" i="103"/>
  <c r="BR165" i="103"/>
  <c r="BR166" i="103"/>
  <c r="BR167" i="103"/>
  <c r="BR168" i="103"/>
  <c r="BR169" i="103"/>
  <c r="BR170" i="103"/>
  <c r="BR171" i="103"/>
  <c r="BR172" i="103"/>
  <c r="BR173" i="103"/>
  <c r="BR174" i="103"/>
  <c r="BR175" i="103"/>
  <c r="BR176" i="103"/>
  <c r="BR177" i="103"/>
  <c r="BR178" i="103"/>
  <c r="BR179" i="103"/>
  <c r="BR180" i="103"/>
  <c r="BR181" i="103"/>
  <c r="BR182" i="103"/>
  <c r="BR183" i="103"/>
  <c r="BR184" i="103"/>
  <c r="BR185" i="103"/>
  <c r="BR186" i="103"/>
  <c r="BR187" i="103"/>
  <c r="BR188" i="103"/>
  <c r="BR189" i="103"/>
  <c r="BR190" i="103"/>
  <c r="BR191" i="103"/>
  <c r="BR192" i="103"/>
  <c r="BR193" i="103"/>
  <c r="BR194" i="103"/>
  <c r="BR195" i="103"/>
  <c r="BR196" i="103"/>
  <c r="BR197" i="103"/>
  <c r="BR198" i="103"/>
  <c r="BR199" i="103"/>
  <c r="BR200" i="103"/>
  <c r="BR201" i="103"/>
  <c r="BR202" i="103"/>
  <c r="BR203" i="103"/>
  <c r="BR204" i="103"/>
  <c r="BR205" i="103"/>
  <c r="BR206" i="103"/>
  <c r="BR207" i="103"/>
  <c r="BR208" i="103"/>
  <c r="BR209" i="103"/>
  <c r="BR210" i="103"/>
  <c r="BR211" i="103"/>
  <c r="BR212" i="103"/>
  <c r="BR213" i="103"/>
  <c r="BR214" i="103"/>
  <c r="BR215" i="103"/>
  <c r="BR216" i="103"/>
  <c r="BR217" i="103"/>
  <c r="BR218" i="103"/>
  <c r="BR219" i="103"/>
  <c r="BR220" i="103"/>
  <c r="BR221" i="103"/>
  <c r="BR222" i="103"/>
  <c r="BR223" i="103"/>
  <c r="BR224" i="103"/>
  <c r="BR225" i="103"/>
  <c r="BR226" i="103"/>
  <c r="BR227" i="103"/>
  <c r="BR228" i="103"/>
  <c r="BR229" i="103"/>
  <c r="BR230" i="103"/>
  <c r="BR231" i="103"/>
  <c r="BR232" i="103"/>
  <c r="BR233" i="103"/>
  <c r="BR234" i="103"/>
  <c r="BR235" i="103"/>
  <c r="BR236" i="103"/>
  <c r="BR237" i="103"/>
  <c r="BR238" i="103"/>
  <c r="BR239" i="103"/>
  <c r="BR240" i="103"/>
  <c r="BR241" i="103"/>
  <c r="BR242" i="103"/>
  <c r="BR243" i="103"/>
  <c r="BR244" i="103"/>
  <c r="BR245" i="103"/>
  <c r="BR246" i="103"/>
  <c r="BR247" i="103"/>
  <c r="BR248" i="103"/>
  <c r="BR249" i="103"/>
  <c r="BR250" i="103"/>
  <c r="BR251" i="103"/>
  <c r="BR252" i="103"/>
  <c r="BR253" i="103"/>
  <c r="BR254" i="103"/>
  <c r="BR255" i="103"/>
  <c r="BR256" i="103"/>
  <c r="BR257" i="103"/>
  <c r="BR258" i="103"/>
  <c r="BR259" i="103"/>
  <c r="BR260" i="103"/>
  <c r="BR261" i="103"/>
  <c r="BR262" i="103"/>
  <c r="BR263" i="103"/>
  <c r="BR264" i="103"/>
  <c r="BR265" i="103"/>
  <c r="BR266" i="103"/>
  <c r="BR267" i="103"/>
  <c r="BR268" i="103"/>
  <c r="BR269" i="103"/>
  <c r="BR270" i="103"/>
  <c r="BR271" i="103"/>
  <c r="BR272" i="103"/>
  <c r="BR273" i="103"/>
  <c r="BR274" i="103"/>
  <c r="BR275" i="103"/>
  <c r="BR276" i="103"/>
  <c r="BR277" i="103"/>
  <c r="BR278" i="103"/>
  <c r="BR279" i="103"/>
  <c r="BR280" i="103"/>
  <c r="BR281" i="103"/>
  <c r="BR282" i="103"/>
  <c r="BR283" i="103"/>
  <c r="BR284" i="103"/>
  <c r="BR285" i="103"/>
  <c r="BR286" i="103"/>
  <c r="BR287" i="103"/>
  <c r="BR288" i="103"/>
  <c r="BR289" i="103"/>
  <c r="BR290" i="103"/>
  <c r="BR291" i="103"/>
  <c r="BR292" i="103"/>
  <c r="BR293" i="103"/>
  <c r="BR294" i="103"/>
  <c r="BR295" i="103"/>
  <c r="BR296" i="103"/>
  <c r="BR297" i="103"/>
  <c r="BR298" i="103"/>
  <c r="BR299" i="103"/>
  <c r="BR300" i="103"/>
  <c r="BR301" i="103"/>
  <c r="BR302" i="103"/>
  <c r="BR303" i="103"/>
  <c r="BR304" i="103"/>
  <c r="BR305" i="103"/>
  <c r="BR306" i="103"/>
  <c r="BR307" i="103"/>
  <c r="BR308" i="103"/>
  <c r="BR309" i="103"/>
  <c r="BR310" i="103"/>
  <c r="BR311" i="103"/>
  <c r="BR312" i="103"/>
  <c r="BR313" i="103"/>
  <c r="BR314" i="103"/>
  <c r="BR315" i="103"/>
  <c r="BR316" i="103"/>
  <c r="BR317" i="103"/>
  <c r="BR318" i="103"/>
  <c r="BR319" i="103"/>
  <c r="BR320" i="103"/>
  <c r="BR321" i="103"/>
  <c r="BR322" i="103"/>
  <c r="BR323" i="103"/>
  <c r="BR324" i="103"/>
  <c r="BR325" i="103"/>
  <c r="BR326" i="103"/>
  <c r="BR327" i="103"/>
  <c r="BR328" i="103"/>
  <c r="BR329" i="103"/>
  <c r="BR330" i="103"/>
  <c r="BR331" i="103"/>
  <c r="BR332" i="103"/>
  <c r="BR333" i="103"/>
  <c r="BR334" i="103"/>
  <c r="BR335" i="103"/>
  <c r="BR336" i="103"/>
  <c r="BR337" i="103"/>
  <c r="BR338" i="103"/>
  <c r="BR339" i="103"/>
  <c r="BR340" i="103"/>
  <c r="BR341" i="103"/>
  <c r="BR342" i="103"/>
  <c r="BR343" i="103"/>
  <c r="BR344" i="103"/>
  <c r="BR345" i="103"/>
  <c r="BR346" i="103"/>
  <c r="BR347" i="103"/>
  <c r="BR348" i="103"/>
  <c r="BR349" i="103"/>
  <c r="BR350" i="103"/>
  <c r="BR351" i="103"/>
  <c r="BR352" i="103"/>
  <c r="BR353" i="103"/>
  <c r="BR354" i="103"/>
  <c r="BR355" i="103"/>
  <c r="BR356" i="103"/>
  <c r="BR357" i="103"/>
  <c r="BR358" i="103"/>
  <c r="BR359" i="103"/>
  <c r="BR360" i="103"/>
  <c r="BR361" i="103"/>
  <c r="BR362" i="103"/>
  <c r="BR363" i="103"/>
  <c r="BR364" i="103"/>
  <c r="BR365" i="103"/>
  <c r="BR366" i="103"/>
  <c r="BR367" i="103"/>
  <c r="BR368" i="103"/>
  <c r="BR369" i="103"/>
  <c r="BR370" i="103"/>
  <c r="BR371" i="103"/>
  <c r="BR372" i="103"/>
  <c r="BR373" i="103"/>
  <c r="BR374" i="103"/>
  <c r="BR375" i="103"/>
  <c r="BR376" i="103"/>
  <c r="BR377" i="103"/>
  <c r="BR378" i="103"/>
  <c r="BR379" i="103"/>
  <c r="BR380" i="103"/>
  <c r="BR381" i="103"/>
  <c r="BR382" i="103"/>
  <c r="BR383" i="103"/>
  <c r="BR384" i="103"/>
  <c r="BR385" i="103"/>
  <c r="BR386" i="103"/>
  <c r="BR387" i="103"/>
  <c r="BR388" i="103"/>
  <c r="BR389" i="103"/>
  <c r="BR390" i="103"/>
  <c r="BR391" i="103"/>
  <c r="BR392" i="103"/>
  <c r="BR393" i="103"/>
  <c r="BR394" i="103"/>
  <c r="BR395" i="103"/>
  <c r="BR396" i="103"/>
  <c r="BR397" i="103"/>
  <c r="BR398" i="103"/>
  <c r="BR399" i="103"/>
  <c r="BR400" i="103"/>
  <c r="BR401" i="103"/>
  <c r="BR402" i="103"/>
  <c r="BR403" i="103"/>
  <c r="BR404" i="103"/>
  <c r="BR405" i="103"/>
  <c r="BR406" i="103"/>
  <c r="BR407" i="103"/>
  <c r="BR408" i="103"/>
  <c r="BR409" i="103"/>
  <c r="BR410" i="103"/>
  <c r="BR411" i="103"/>
  <c r="BR412" i="103"/>
  <c r="BR413" i="103"/>
  <c r="BR414" i="103"/>
  <c r="BR415" i="103"/>
  <c r="BR416" i="103"/>
  <c r="BR417" i="103"/>
  <c r="BR418" i="103"/>
  <c r="BR419" i="103"/>
  <c r="BR420" i="103"/>
  <c r="BR421" i="103"/>
  <c r="BR422" i="103"/>
  <c r="BR423" i="103"/>
  <c r="BR424" i="103"/>
  <c r="BR425" i="103"/>
  <c r="BR426" i="103"/>
  <c r="BR427" i="103"/>
  <c r="BR428" i="103"/>
  <c r="BR429" i="103"/>
  <c r="BR430" i="103"/>
  <c r="BR431" i="103"/>
  <c r="BR432" i="103"/>
  <c r="BR433" i="103"/>
  <c r="BR434" i="103"/>
  <c r="BR435" i="103"/>
  <c r="BR436" i="103"/>
  <c r="BR437" i="103"/>
  <c r="BR438" i="103"/>
  <c r="BR439" i="103"/>
  <c r="BR440" i="103"/>
  <c r="BR441" i="103"/>
  <c r="BR442" i="103"/>
  <c r="BR443" i="103"/>
  <c r="BR444" i="103"/>
  <c r="BR445" i="103"/>
  <c r="BR446" i="103"/>
  <c r="BR447" i="103"/>
  <c r="BR448" i="103"/>
  <c r="BR449" i="103"/>
  <c r="BR450" i="103"/>
  <c r="BR451" i="103"/>
  <c r="BR452" i="103"/>
  <c r="BR453" i="103"/>
  <c r="BR454" i="103"/>
  <c r="BR455" i="103"/>
  <c r="BR456" i="103"/>
  <c r="BR457" i="103"/>
  <c r="BR458" i="103"/>
  <c r="BR459" i="103"/>
  <c r="BR460" i="103"/>
  <c r="BR461" i="103"/>
  <c r="BR462" i="103"/>
  <c r="BR463" i="103"/>
  <c r="BR464" i="103"/>
  <c r="BR465" i="103"/>
  <c r="BR466" i="103"/>
  <c r="BR467" i="103"/>
  <c r="BR468" i="103"/>
  <c r="BR469" i="103"/>
  <c r="BR470" i="103"/>
  <c r="BR471" i="103"/>
  <c r="BR472" i="103"/>
  <c r="BR473" i="103"/>
  <c r="BR474" i="103"/>
  <c r="BR475" i="103"/>
  <c r="BR476" i="103"/>
  <c r="BR477" i="103"/>
  <c r="BR478" i="103"/>
  <c r="BR479" i="103"/>
  <c r="BR480" i="103"/>
  <c r="BR481" i="103"/>
  <c r="BR482" i="103"/>
  <c r="BR483" i="103"/>
  <c r="BR484" i="103"/>
  <c r="BR485" i="103"/>
  <c r="BR486" i="103"/>
  <c r="BR487" i="103"/>
  <c r="BR488" i="103"/>
  <c r="BR489" i="103"/>
  <c r="BR490" i="103"/>
  <c r="BR491" i="103"/>
  <c r="BR492" i="103"/>
  <c r="BR493" i="103"/>
  <c r="BR494" i="103"/>
  <c r="BR495" i="103"/>
  <c r="BR496" i="103"/>
  <c r="BR497" i="103"/>
  <c r="BR498" i="103"/>
  <c r="BR499" i="103"/>
  <c r="BR500" i="103"/>
  <c r="BR501" i="103"/>
  <c r="BR502" i="103"/>
  <c r="BR503" i="103"/>
  <c r="BR504" i="103"/>
  <c r="BR505" i="103"/>
  <c r="BR506" i="103"/>
  <c r="BR507" i="103"/>
  <c r="BR508" i="103"/>
  <c r="BR509" i="103"/>
  <c r="BR510" i="103"/>
  <c r="BR511" i="103"/>
  <c r="BR512" i="103"/>
  <c r="BR513" i="103"/>
  <c r="BR514" i="103"/>
  <c r="BR515" i="103"/>
  <c r="BR516" i="103"/>
  <c r="BR517" i="103"/>
  <c r="BR518" i="103"/>
  <c r="BR519" i="103"/>
  <c r="BR520" i="103"/>
  <c r="BR521" i="103"/>
  <c r="BR522" i="103"/>
  <c r="BR523" i="103"/>
  <c r="BR524" i="103"/>
  <c r="BR525" i="103"/>
  <c r="BR526" i="103"/>
  <c r="BR527" i="103"/>
  <c r="BR528" i="103"/>
  <c r="BR529" i="103"/>
  <c r="BR530" i="103"/>
  <c r="BR531" i="103"/>
  <c r="BR532" i="103"/>
  <c r="BR533" i="103"/>
  <c r="BR534" i="103"/>
  <c r="BR535" i="103"/>
  <c r="BR536" i="103"/>
  <c r="BR537" i="103"/>
  <c r="BR538" i="103"/>
  <c r="BR539" i="103"/>
  <c r="BR540" i="103"/>
  <c r="BR541" i="103"/>
  <c r="BR542" i="103"/>
  <c r="BR543" i="103"/>
  <c r="BR544" i="103"/>
  <c r="BR545" i="103"/>
  <c r="BR546" i="103"/>
  <c r="BR547" i="103"/>
  <c r="BR548" i="103"/>
  <c r="BR549" i="103"/>
  <c r="BR550" i="103"/>
  <c r="BR551" i="103"/>
  <c r="BR552" i="103"/>
  <c r="BR553" i="103"/>
  <c r="BR554" i="103"/>
  <c r="BR555" i="103"/>
  <c r="BR556" i="103"/>
  <c r="BR557" i="103"/>
  <c r="BR558" i="103"/>
  <c r="BR559" i="103"/>
  <c r="BR560" i="103"/>
  <c r="BR561" i="103"/>
  <c r="BR562" i="103"/>
  <c r="BR563" i="103"/>
  <c r="BR564" i="103"/>
  <c r="BR565" i="103"/>
  <c r="BR566" i="103"/>
  <c r="BR567" i="103"/>
  <c r="BR568" i="103"/>
  <c r="BR569" i="103"/>
  <c r="BR570" i="103"/>
  <c r="BR571" i="103"/>
  <c r="BR572" i="103"/>
  <c r="BR573" i="103"/>
  <c r="BR574" i="103"/>
  <c r="BR575" i="103"/>
  <c r="BR576" i="103"/>
  <c r="BR577" i="103"/>
  <c r="BR578" i="103"/>
  <c r="BR579" i="103"/>
  <c r="BR580" i="103"/>
  <c r="BR581" i="103"/>
  <c r="BR582" i="103"/>
  <c r="BR583" i="103"/>
  <c r="BR584" i="103"/>
  <c r="BR585" i="103"/>
  <c r="BR586" i="103"/>
  <c r="BR587" i="103"/>
  <c r="BR588" i="103"/>
  <c r="BR589" i="103"/>
  <c r="BR590" i="103"/>
  <c r="BR591" i="103"/>
  <c r="BR592" i="103"/>
  <c r="BR593" i="103"/>
  <c r="BR594" i="103"/>
  <c r="BR595" i="103"/>
  <c r="BR596" i="103"/>
  <c r="BR597" i="103"/>
  <c r="BR598" i="103"/>
  <c r="BR599" i="103"/>
  <c r="BR600" i="103"/>
  <c r="BR601" i="103"/>
  <c r="BR602" i="103"/>
  <c r="BR603" i="103"/>
  <c r="BR604" i="103"/>
  <c r="BR605" i="103"/>
  <c r="BR606" i="103"/>
  <c r="BR607" i="103"/>
  <c r="BR608" i="103"/>
  <c r="BR609" i="103"/>
  <c r="BR610" i="103"/>
  <c r="BR611" i="103"/>
  <c r="BR612" i="103"/>
  <c r="BR613" i="103"/>
  <c r="BR614" i="103"/>
  <c r="BR615" i="103"/>
  <c r="BR616" i="103"/>
  <c r="BR617" i="103"/>
  <c r="BR618" i="103"/>
  <c r="BR619" i="103"/>
  <c r="BR620" i="103"/>
  <c r="BR621" i="103"/>
  <c r="BR622" i="103"/>
  <c r="BR623" i="103"/>
  <c r="BR624" i="103"/>
  <c r="BR625" i="103"/>
  <c r="BR626" i="103"/>
  <c r="BR627" i="103"/>
  <c r="BR628" i="103"/>
  <c r="BR629" i="103"/>
  <c r="BR630" i="103"/>
  <c r="BR631" i="103"/>
  <c r="BR632" i="103"/>
  <c r="BR633" i="103"/>
  <c r="BR634" i="103"/>
  <c r="BR635" i="103"/>
  <c r="BR636" i="103"/>
  <c r="BR637" i="103"/>
  <c r="BR638" i="103"/>
  <c r="BR639" i="103"/>
  <c r="BR640" i="103"/>
  <c r="BR641" i="103"/>
  <c r="BR642" i="103"/>
  <c r="BR643" i="103"/>
  <c r="BR644" i="103"/>
  <c r="BR645" i="103"/>
  <c r="BR646" i="103"/>
  <c r="BR647" i="103"/>
  <c r="BR648" i="103"/>
  <c r="BR649" i="103"/>
  <c r="BR650" i="103"/>
  <c r="BR651" i="103"/>
  <c r="BR652" i="103"/>
  <c r="BR653" i="103"/>
  <c r="BR654" i="103"/>
  <c r="BR655" i="103"/>
  <c r="BR656" i="103"/>
  <c r="BR657" i="103"/>
  <c r="BR658" i="103"/>
  <c r="BR659" i="103"/>
  <c r="BR660" i="103"/>
  <c r="BR661" i="103"/>
  <c r="BR662" i="103"/>
  <c r="BR663" i="103"/>
  <c r="BR664" i="103"/>
  <c r="BR665" i="103"/>
  <c r="BR666" i="103"/>
  <c r="BR667" i="103"/>
  <c r="BR668" i="103"/>
  <c r="BR669" i="103"/>
  <c r="BR670" i="103"/>
  <c r="BR671" i="103"/>
  <c r="BR672" i="103"/>
  <c r="BR673" i="103"/>
  <c r="BR674" i="103"/>
  <c r="BR675" i="103"/>
  <c r="BR676" i="103"/>
  <c r="BR677" i="103"/>
  <c r="BR678" i="103"/>
  <c r="BR679" i="103"/>
  <c r="BR680" i="103"/>
  <c r="BR681" i="103"/>
  <c r="BR682" i="103"/>
  <c r="BR683" i="103"/>
  <c r="BR684" i="103"/>
  <c r="BR685" i="103"/>
  <c r="BR686" i="103"/>
  <c r="BR687" i="103"/>
  <c r="BR688" i="103"/>
  <c r="BR689" i="103"/>
  <c r="BR690" i="103"/>
  <c r="BR691" i="103"/>
  <c r="BR692" i="103"/>
  <c r="BR693" i="103"/>
  <c r="BR694" i="103"/>
  <c r="BR695" i="103"/>
  <c r="BR696" i="103"/>
  <c r="BR697" i="103"/>
  <c r="BR698" i="103"/>
  <c r="BR699" i="103"/>
  <c r="BR700" i="103"/>
  <c r="BR701" i="103"/>
  <c r="BR702" i="103"/>
  <c r="BR703" i="103"/>
  <c r="BR704" i="103"/>
  <c r="BR705" i="103"/>
  <c r="BR706" i="103"/>
  <c r="BR707" i="103"/>
  <c r="BR708" i="103"/>
  <c r="BR709" i="103"/>
  <c r="BR710" i="103"/>
  <c r="BR711" i="103"/>
  <c r="BR712" i="103"/>
  <c r="BR713" i="103"/>
  <c r="BR714" i="103"/>
  <c r="BR715" i="103"/>
  <c r="BR716" i="103"/>
  <c r="BR717" i="103"/>
  <c r="BR718" i="103"/>
  <c r="BR719" i="103"/>
  <c r="BR720" i="103"/>
  <c r="BR721" i="103"/>
  <c r="BR722" i="103"/>
  <c r="BR723" i="103"/>
  <c r="BR724" i="103"/>
  <c r="BR725" i="103"/>
  <c r="BR726" i="103"/>
  <c r="BR727" i="103"/>
  <c r="BR728" i="103"/>
  <c r="BR729" i="103"/>
  <c r="BR730" i="103"/>
  <c r="BR731" i="103"/>
  <c r="BR732" i="103"/>
  <c r="BR733" i="103"/>
  <c r="BR734" i="103"/>
  <c r="BR735" i="103"/>
  <c r="BR736" i="103"/>
  <c r="BR737" i="103"/>
  <c r="BR738" i="103"/>
  <c r="BR739" i="103"/>
  <c r="BR740" i="103"/>
  <c r="BR741" i="103"/>
  <c r="BR742" i="103"/>
  <c r="BR743" i="103"/>
  <c r="BR744" i="103"/>
  <c r="BR745" i="103"/>
  <c r="BR746" i="103"/>
  <c r="BR747" i="103"/>
  <c r="BR748" i="103"/>
  <c r="BR749" i="103"/>
  <c r="BR750" i="103"/>
  <c r="BR751" i="103"/>
  <c r="BR752" i="103"/>
  <c r="BR753" i="103"/>
  <c r="BR754" i="103"/>
  <c r="BR755" i="103"/>
  <c r="BR756" i="103"/>
  <c r="BR757" i="103"/>
  <c r="BR758" i="103"/>
  <c r="BR759" i="103"/>
  <c r="BR760" i="103"/>
  <c r="BR761" i="103"/>
  <c r="BR762" i="103"/>
  <c r="BR763" i="103"/>
  <c r="BR764" i="103"/>
  <c r="BR765" i="103"/>
  <c r="BR766" i="103"/>
  <c r="BR767" i="103"/>
  <c r="BR768" i="103"/>
  <c r="BR769" i="103"/>
  <c r="BR770" i="103"/>
  <c r="BR771" i="103"/>
  <c r="BR772" i="103"/>
  <c r="BR773" i="103"/>
  <c r="BR774" i="103"/>
  <c r="BR775" i="103"/>
  <c r="BR776" i="103"/>
  <c r="BR777" i="103"/>
  <c r="BR778" i="103"/>
  <c r="BR779" i="103"/>
  <c r="BR780" i="103"/>
  <c r="BR781" i="103"/>
  <c r="BR782" i="103"/>
  <c r="BR783" i="103"/>
  <c r="BR784" i="103"/>
  <c r="BR785" i="103"/>
  <c r="BR786" i="103"/>
  <c r="BR787" i="103"/>
  <c r="BR788" i="103"/>
  <c r="BR789" i="103"/>
  <c r="BR790" i="103"/>
  <c r="BR791" i="103"/>
  <c r="BR792" i="103"/>
  <c r="BR793" i="103"/>
  <c r="BR794" i="103"/>
  <c r="BR795" i="103"/>
  <c r="BR796" i="103"/>
  <c r="BR797" i="103"/>
  <c r="BR798" i="103"/>
  <c r="BR799" i="103"/>
  <c r="BR800" i="103"/>
  <c r="BR801" i="103"/>
  <c r="BR802" i="103"/>
  <c r="BR803" i="103"/>
  <c r="BR804" i="103"/>
  <c r="BR805" i="103"/>
  <c r="BR806" i="103"/>
  <c r="BR807" i="103"/>
  <c r="BR808" i="103"/>
  <c r="BR809" i="103"/>
  <c r="BR810" i="103"/>
  <c r="BR811" i="103"/>
  <c r="BR812" i="103"/>
  <c r="BR813" i="103"/>
  <c r="BR814" i="103"/>
  <c r="BR815" i="103"/>
  <c r="BR816" i="103"/>
  <c r="BR817" i="103"/>
  <c r="BR818" i="103"/>
  <c r="BR819" i="103"/>
  <c r="BR820" i="103"/>
  <c r="BR821" i="103"/>
  <c r="BR822" i="103"/>
  <c r="BR823" i="103"/>
  <c r="BR824" i="103"/>
  <c r="BR825" i="103"/>
  <c r="BR826" i="103"/>
  <c r="BR827" i="103"/>
  <c r="BR828" i="103"/>
  <c r="BR829" i="103"/>
  <c r="BR830" i="103"/>
  <c r="BR831" i="103"/>
  <c r="BR832" i="103"/>
  <c r="BR833" i="103"/>
  <c r="BR834" i="103"/>
  <c r="BR835" i="103"/>
  <c r="BR836" i="103"/>
  <c r="BR837" i="103"/>
  <c r="BR838" i="103"/>
  <c r="BR839" i="103"/>
  <c r="BR840" i="103"/>
  <c r="BR841" i="103"/>
  <c r="BR842" i="103"/>
  <c r="BR843" i="103"/>
  <c r="BR844" i="103"/>
  <c r="BR845" i="103"/>
  <c r="BR846" i="103"/>
  <c r="BR847" i="103"/>
  <c r="BR848" i="103"/>
  <c r="BR849" i="103"/>
  <c r="BR850" i="103"/>
  <c r="BR851" i="103"/>
  <c r="BR852" i="103"/>
  <c r="BR853" i="103"/>
  <c r="BR854" i="103"/>
  <c r="BR855" i="103"/>
  <c r="BR856" i="103"/>
  <c r="BR857" i="103"/>
  <c r="BR858" i="103"/>
  <c r="BR859" i="103"/>
  <c r="BR860" i="103"/>
  <c r="BR861" i="103"/>
  <c r="BR862" i="103"/>
  <c r="BR863" i="103"/>
  <c r="BR864" i="103"/>
  <c r="BR865" i="103"/>
  <c r="BR866" i="103"/>
  <c r="BR867" i="103"/>
  <c r="BR868" i="103"/>
  <c r="BR869" i="103"/>
  <c r="BR870" i="103"/>
  <c r="BR871" i="103"/>
  <c r="BR872" i="103"/>
  <c r="BR873" i="103"/>
  <c r="BR874" i="103"/>
  <c r="BR875" i="103"/>
  <c r="BR876" i="103"/>
  <c r="BR877" i="103"/>
  <c r="BR878" i="103"/>
  <c r="BR879" i="103"/>
  <c r="BR880" i="103"/>
  <c r="BR881" i="103"/>
  <c r="BR882" i="103"/>
  <c r="BR883" i="103"/>
  <c r="BR884" i="103"/>
  <c r="BR885" i="103"/>
  <c r="BR886" i="103"/>
  <c r="BR887" i="103"/>
  <c r="BR888" i="103"/>
  <c r="BR889" i="103"/>
  <c r="BR890" i="103"/>
  <c r="BR891" i="103"/>
  <c r="BR892" i="103"/>
  <c r="BR893" i="103"/>
  <c r="BR894" i="103"/>
  <c r="BR895" i="103"/>
  <c r="BR896" i="103"/>
  <c r="BR897" i="103"/>
  <c r="BR898" i="103"/>
  <c r="BR899" i="103"/>
  <c r="BR900" i="103"/>
  <c r="BR901" i="103"/>
  <c r="BR902" i="103"/>
  <c r="BR903" i="103"/>
  <c r="BR904" i="103"/>
  <c r="BR905" i="103"/>
  <c r="BR906" i="103"/>
  <c r="BR907" i="103"/>
  <c r="BR908" i="103"/>
  <c r="BR909" i="103"/>
  <c r="BR910" i="103"/>
  <c r="BR911" i="103"/>
  <c r="BR912" i="103"/>
  <c r="BR913" i="103"/>
  <c r="BR914" i="103"/>
  <c r="BR915" i="103"/>
  <c r="BR916" i="103"/>
  <c r="BR917" i="103"/>
  <c r="BR918" i="103"/>
  <c r="BR919" i="103"/>
  <c r="BR920" i="103"/>
  <c r="BR921" i="103"/>
  <c r="BR922" i="103"/>
  <c r="BR923" i="103"/>
  <c r="BR924" i="103"/>
  <c r="BR925" i="103"/>
  <c r="BR926" i="103"/>
  <c r="BR927" i="103"/>
  <c r="BR928" i="103"/>
  <c r="BR929" i="103"/>
  <c r="BR930" i="103"/>
  <c r="BR931" i="103"/>
  <c r="BR932" i="103"/>
  <c r="BR933" i="103"/>
  <c r="BR934" i="103"/>
  <c r="BR935" i="103"/>
  <c r="BR936" i="103"/>
  <c r="BR937" i="103"/>
  <c r="BR938" i="103"/>
  <c r="BR939" i="103"/>
  <c r="BR940" i="103"/>
  <c r="BR941" i="103"/>
  <c r="BR942" i="103"/>
  <c r="BR943" i="103"/>
  <c r="BR944" i="103"/>
  <c r="BR945" i="103"/>
  <c r="BR946" i="103"/>
  <c r="BR947" i="103"/>
  <c r="BR948" i="103"/>
  <c r="BR949" i="103"/>
  <c r="BR950" i="103"/>
  <c r="BR951" i="103"/>
  <c r="BR952" i="103"/>
  <c r="BR953" i="103"/>
  <c r="BR954" i="103"/>
  <c r="BR955" i="103"/>
  <c r="BR956" i="103"/>
  <c r="BR957" i="103"/>
  <c r="BR958" i="103"/>
  <c r="BR959" i="103"/>
  <c r="BR960" i="103"/>
  <c r="BR961" i="103"/>
  <c r="BR962" i="103"/>
  <c r="BR963" i="103"/>
  <c r="BR964" i="103"/>
  <c r="BR965" i="103"/>
  <c r="BR966" i="103"/>
  <c r="BR967" i="103"/>
  <c r="BR968" i="103"/>
  <c r="BR969" i="103"/>
  <c r="BR970" i="103"/>
  <c r="BR971" i="103"/>
  <c r="BR972" i="103"/>
  <c r="BR973" i="103"/>
  <c r="BR974" i="103"/>
  <c r="BR975" i="103"/>
  <c r="BR976" i="103"/>
  <c r="BR977" i="103"/>
  <c r="BR978" i="103"/>
  <c r="BR979" i="103"/>
  <c r="BR980" i="103"/>
  <c r="BR981" i="103"/>
  <c r="BR982" i="103"/>
  <c r="BR983" i="103"/>
  <c r="BR984" i="103"/>
  <c r="BR985" i="103"/>
  <c r="BR986" i="103"/>
  <c r="BR987" i="103"/>
  <c r="BR988" i="103"/>
  <c r="BR989" i="103"/>
  <c r="BR990" i="103"/>
  <c r="BR991" i="103"/>
  <c r="BR992" i="103"/>
  <c r="BR993" i="103"/>
  <c r="BR994" i="103"/>
  <c r="BR995" i="103"/>
  <c r="BR996" i="103"/>
  <c r="BR997" i="103"/>
  <c r="BR998" i="103"/>
  <c r="BR999" i="103"/>
  <c r="BR1000" i="103"/>
  <c r="BR1001" i="103"/>
  <c r="BR1002" i="103"/>
  <c r="BR1003" i="103"/>
  <c r="BR1004" i="103"/>
  <c r="BR1005" i="103"/>
  <c r="BR1006" i="103"/>
  <c r="BR1007" i="103"/>
  <c r="BR1008" i="103"/>
  <c r="BR1009" i="103"/>
  <c r="BR1010" i="103"/>
  <c r="BR1011" i="103"/>
  <c r="BR1012" i="103"/>
  <c r="BR1013" i="103"/>
  <c r="BR1014" i="103"/>
  <c r="BR1015" i="103"/>
  <c r="BR1016" i="103"/>
  <c r="BR1017" i="103"/>
  <c r="BR1018" i="103"/>
  <c r="BR1019" i="103"/>
  <c r="BR1020" i="103"/>
  <c r="BR1021" i="103"/>
  <c r="BR1022" i="103"/>
  <c r="BR1023" i="103"/>
  <c r="BR1024" i="103"/>
  <c r="BR1025" i="103"/>
  <c r="BR1026" i="103"/>
  <c r="BR1027" i="103"/>
  <c r="BR1028" i="103"/>
  <c r="BR1029" i="103"/>
  <c r="BR1030" i="103"/>
  <c r="BR1031" i="103"/>
  <c r="BR1032" i="103"/>
  <c r="BR1033" i="103"/>
  <c r="BR1034" i="103"/>
  <c r="BR1035" i="103"/>
  <c r="BR1036" i="103"/>
  <c r="BR1037" i="103"/>
  <c r="BR1038" i="103"/>
  <c r="BR1039" i="103"/>
  <c r="BR1040" i="103"/>
  <c r="BR1041" i="103"/>
  <c r="BR1042" i="103"/>
  <c r="BR1043" i="103"/>
  <c r="BR1044" i="103"/>
  <c r="BR1045" i="103"/>
  <c r="BR1046" i="103"/>
  <c r="BR1047" i="103"/>
  <c r="BR1048" i="103"/>
  <c r="BR1049" i="103"/>
  <c r="BR1050" i="103"/>
  <c r="BR1051" i="103"/>
  <c r="BR1052" i="103"/>
  <c r="BR1053" i="103"/>
  <c r="BR1054" i="103"/>
  <c r="BR1055" i="103"/>
  <c r="BR1056" i="103"/>
  <c r="BR1057" i="103"/>
  <c r="BR1058" i="103"/>
  <c r="BR1059" i="103"/>
  <c r="BR1060" i="103"/>
  <c r="BR1061" i="103"/>
  <c r="BR1062" i="103"/>
  <c r="BR1063" i="103"/>
  <c r="BR1064" i="103"/>
  <c r="BR1065" i="103"/>
  <c r="BR1066" i="103"/>
  <c r="BR1067" i="103"/>
  <c r="BR1068" i="103"/>
  <c r="BR1069" i="103"/>
  <c r="BR1070" i="103"/>
  <c r="BR1071" i="103"/>
  <c r="BR1072" i="103"/>
  <c r="BR1073" i="103"/>
  <c r="BR1074" i="103"/>
  <c r="BR1075" i="103"/>
  <c r="BR1076" i="103"/>
  <c r="BR1077" i="103"/>
  <c r="BR1078" i="103"/>
  <c r="BR1079" i="103"/>
  <c r="BR1080" i="103"/>
  <c r="BR1081" i="103"/>
  <c r="BR1082" i="103"/>
  <c r="BR1083" i="103"/>
  <c r="BR1084" i="103"/>
  <c r="BR1085" i="103"/>
  <c r="BR1086" i="103"/>
  <c r="BR1087" i="103"/>
  <c r="BR1088" i="103"/>
  <c r="BR1089" i="103"/>
  <c r="BR1090" i="103"/>
  <c r="BR1091" i="103"/>
  <c r="BR1092" i="103"/>
  <c r="BR1093" i="103"/>
  <c r="BR1094" i="103"/>
  <c r="BR1095" i="103"/>
  <c r="BR1096" i="103"/>
  <c r="BR1097" i="103"/>
  <c r="BR1098" i="103"/>
  <c r="BR1099" i="103"/>
  <c r="BR1100" i="103"/>
  <c r="BR1101" i="103"/>
  <c r="BR1102" i="103"/>
  <c r="BR1103" i="103"/>
  <c r="BR1104" i="103"/>
  <c r="BR1105" i="103"/>
  <c r="BR1106" i="103"/>
  <c r="BR1107" i="103"/>
  <c r="BR1108" i="103"/>
  <c r="BR1109" i="103"/>
  <c r="BR1110" i="103"/>
  <c r="BR1111" i="103"/>
  <c r="BR1112" i="103"/>
  <c r="BR1113" i="103"/>
  <c r="BR1114" i="103"/>
  <c r="BR1115" i="103"/>
  <c r="BR1116" i="103"/>
  <c r="BR1117" i="103"/>
  <c r="BR1118" i="103"/>
  <c r="BR1119" i="103"/>
  <c r="BR1120" i="103"/>
  <c r="BR1121" i="103"/>
  <c r="BR1122" i="103"/>
  <c r="BR1123" i="103"/>
  <c r="BR1124" i="103"/>
  <c r="BR1125" i="103"/>
  <c r="BR1126" i="103"/>
  <c r="BR1127" i="103"/>
  <c r="BR1128" i="103"/>
  <c r="BR1129" i="103"/>
  <c r="BR1130" i="103"/>
  <c r="BR1131" i="103"/>
  <c r="BR1132" i="103"/>
  <c r="BR1133" i="103"/>
  <c r="BR1134" i="103"/>
  <c r="BR1135" i="103"/>
  <c r="BR1136" i="103"/>
  <c r="BR1137" i="103"/>
  <c r="BR1138" i="103"/>
  <c r="BR1139" i="103"/>
  <c r="BR1140" i="103"/>
  <c r="BR1141" i="103"/>
  <c r="BR1142" i="103"/>
  <c r="BR1143" i="103"/>
  <c r="BR1144" i="103"/>
  <c r="BR1145" i="103"/>
  <c r="BR1146" i="103"/>
  <c r="BR1147" i="103"/>
  <c r="BR1148" i="103"/>
  <c r="BR1149" i="103"/>
  <c r="BR1150" i="103"/>
  <c r="BR1151" i="103"/>
  <c r="BR1152" i="103"/>
  <c r="BR1153" i="103"/>
  <c r="BR1154" i="103"/>
  <c r="BR1155" i="103"/>
  <c r="BR1156" i="103"/>
  <c r="BR1157" i="103"/>
  <c r="BR1158" i="103"/>
  <c r="BR1159" i="103"/>
  <c r="BR1160" i="103"/>
  <c r="BR1161" i="103"/>
  <c r="BR1162" i="103"/>
  <c r="BR1163" i="103"/>
  <c r="BR1164" i="103"/>
  <c r="BR1165" i="103"/>
  <c r="BR1166" i="103"/>
  <c r="BR1167" i="103"/>
  <c r="BR1168" i="103"/>
  <c r="BR1169" i="103"/>
  <c r="BR1170" i="103"/>
  <c r="BR1171" i="103"/>
  <c r="BR1172" i="103"/>
  <c r="BR1173" i="103"/>
  <c r="BR1174" i="103"/>
  <c r="BR1175" i="103"/>
  <c r="BR1176" i="103"/>
  <c r="BR1177" i="103"/>
  <c r="BR1178" i="103"/>
  <c r="BR1179" i="103"/>
  <c r="BR1180" i="103"/>
  <c r="BR1181" i="103"/>
  <c r="BR1182" i="103"/>
  <c r="BR1183" i="103"/>
  <c r="BR1184" i="103"/>
  <c r="BR1185" i="103"/>
  <c r="BR1186" i="103"/>
  <c r="BR1187" i="103"/>
  <c r="BR1188" i="103"/>
  <c r="BR1189" i="103"/>
  <c r="BR1190" i="103"/>
  <c r="BR1191" i="103"/>
  <c r="BR1192" i="103"/>
  <c r="BR1193" i="103"/>
  <c r="BR1194" i="103"/>
  <c r="BR1195" i="103"/>
  <c r="BR1196" i="103"/>
  <c r="BR1197" i="103"/>
  <c r="BR1198" i="103"/>
  <c r="BR1199" i="103"/>
  <c r="BR1200" i="103"/>
  <c r="BR1201" i="103"/>
  <c r="BR1202" i="103"/>
  <c r="BR1203" i="103"/>
  <c r="BR1204" i="103"/>
  <c r="BR1205" i="103"/>
  <c r="BR1206" i="103"/>
  <c r="BR1207" i="103"/>
  <c r="BR1208" i="103"/>
  <c r="BR1209" i="103"/>
  <c r="BR1210" i="103"/>
  <c r="BR1211" i="103"/>
  <c r="BR1212" i="103"/>
  <c r="BR1213" i="103"/>
  <c r="BR13" i="103"/>
  <c r="AK145" i="105"/>
  <c r="BE51" i="105"/>
  <c r="BA51" i="105"/>
  <c r="BA46" i="105"/>
  <c r="BA42" i="105"/>
  <c r="BV14" i="103" l="1"/>
  <c r="BV15" i="103"/>
  <c r="BV16" i="103"/>
  <c r="BV19" i="103"/>
  <c r="BV20" i="103"/>
  <c r="BV21" i="103"/>
  <c r="BV22" i="103"/>
  <c r="BV23" i="103"/>
  <c r="BV24" i="103"/>
  <c r="BV25" i="103"/>
  <c r="BV26" i="103"/>
  <c r="BV27" i="103"/>
  <c r="BV28" i="103"/>
  <c r="BV29" i="103"/>
  <c r="BV30" i="103"/>
  <c r="BV31" i="103"/>
  <c r="BV32" i="103"/>
  <c r="BV33" i="103"/>
  <c r="BV34" i="103"/>
  <c r="BV35"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V13" i="103"/>
  <c r="BU14" i="103"/>
  <c r="BU15" i="103"/>
  <c r="BU16" i="103"/>
  <c r="BU19" i="103"/>
  <c r="BU20" i="103"/>
  <c r="BU21" i="103"/>
  <c r="BU22" i="103"/>
  <c r="BU23" i="103"/>
  <c r="BU24" i="103"/>
  <c r="BU25" i="103"/>
  <c r="BU26" i="103"/>
  <c r="BU27" i="103"/>
  <c r="BU28" i="103"/>
  <c r="BU29" i="103"/>
  <c r="BU30" i="103"/>
  <c r="BU31" i="103"/>
  <c r="BU32" i="103"/>
  <c r="BU33" i="103"/>
  <c r="BU34" i="103"/>
  <c r="BU35"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U13" i="103"/>
  <c r="BP14" i="103"/>
  <c r="BP15" i="103"/>
  <c r="BP16" i="103"/>
  <c r="BP18" i="103"/>
  <c r="BP19" i="103"/>
  <c r="BP20"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P13" i="103"/>
  <c r="BO14" i="103"/>
  <c r="BO15" i="103"/>
  <c r="BO16" i="103"/>
  <c r="BO18" i="103"/>
  <c r="BO19" i="103"/>
  <c r="BO20" i="103"/>
  <c r="BO21" i="103"/>
  <c r="BO22" i="103"/>
  <c r="BO23" i="103"/>
  <c r="BO24" i="103"/>
  <c r="BO25" i="103"/>
  <c r="BO26"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14" i="106"/>
  <c r="BJ15" i="106"/>
  <c r="BJ16" i="106"/>
  <c r="BJ17" i="106"/>
  <c r="BJ18" i="106"/>
  <c r="BJ19" i="106"/>
  <c r="BJ20" i="106"/>
  <c r="BJ21" i="106"/>
  <c r="BJ22" i="106"/>
  <c r="BJ23" i="106"/>
  <c r="BJ24" i="106"/>
  <c r="BJ25" i="106"/>
  <c r="BJ26" i="106"/>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J13" i="106"/>
  <c r="BI14" i="106"/>
  <c r="BI15" i="106"/>
  <c r="BI16" i="106"/>
  <c r="BI17" i="106"/>
  <c r="BI18" i="106"/>
  <c r="BI19" i="106"/>
  <c r="BI20" i="106"/>
  <c r="BI21" i="106"/>
  <c r="BI22" i="106"/>
  <c r="BI23" i="106"/>
  <c r="BI24" i="106"/>
  <c r="BI25" i="106"/>
  <c r="BI26"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M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115" i="103"/>
  <c r="G115" i="103"/>
  <c r="BI115" i="103" s="1"/>
  <c r="H115" i="103"/>
  <c r="I115" i="103"/>
  <c r="J115" i="103"/>
  <c r="K115" i="103"/>
  <c r="L115" i="103"/>
  <c r="M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116" i="103"/>
  <c r="G116" i="103"/>
  <c r="BI116" i="103" s="1"/>
  <c r="H116" i="103"/>
  <c r="I116" i="103"/>
  <c r="J116" i="103"/>
  <c r="K116" i="103"/>
  <c r="L116" i="103"/>
  <c r="M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117" i="103"/>
  <c r="G117" i="103"/>
  <c r="BI117" i="103" s="1"/>
  <c r="H117" i="103"/>
  <c r="I117" i="103"/>
  <c r="J117" i="103"/>
  <c r="K117" i="103"/>
  <c r="L117" i="103"/>
  <c r="M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118" i="103"/>
  <c r="G118" i="103"/>
  <c r="BI118" i="103" s="1"/>
  <c r="H118" i="103"/>
  <c r="I118" i="103"/>
  <c r="J118" i="103"/>
  <c r="K118" i="103"/>
  <c r="L118" i="103"/>
  <c r="M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119" i="103"/>
  <c r="G119" i="103"/>
  <c r="BI119" i="103" s="1"/>
  <c r="H119" i="103"/>
  <c r="I119" i="103"/>
  <c r="J119" i="103"/>
  <c r="K119" i="103"/>
  <c r="L119" i="103"/>
  <c r="M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120" i="103"/>
  <c r="G120" i="103"/>
  <c r="H120" i="103"/>
  <c r="I120" i="103"/>
  <c r="J120" i="103"/>
  <c r="K120" i="103"/>
  <c r="L120" i="103"/>
  <c r="AC120" i="103" s="1"/>
  <c r="M120" i="103"/>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S120" i="103"/>
  <c r="BT120" i="103" s="1"/>
  <c r="B121" i="103"/>
  <c r="G121" i="103"/>
  <c r="BI121" i="103" s="1"/>
  <c r="H121" i="103"/>
  <c r="I121" i="103"/>
  <c r="J121" i="103"/>
  <c r="K121" i="103"/>
  <c r="AO121" i="103" s="1"/>
  <c r="L121" i="103"/>
  <c r="M121" i="103"/>
  <c r="N121" i="103"/>
  <c r="AA121" i="103"/>
  <c r="AE121" i="103"/>
  <c r="AQ121" i="103" s="1"/>
  <c r="AM121" i="103"/>
  <c r="AS121" i="103"/>
  <c r="AU121" i="103"/>
  <c r="AV121" i="103"/>
  <c r="AW121" i="103"/>
  <c r="AX121" i="103" s="1"/>
  <c r="BA121" i="103"/>
  <c r="BD121" i="103"/>
  <c r="BF121" i="103"/>
  <c r="BM121" i="103"/>
  <c r="BN121" i="103"/>
  <c r="BQ121" i="103"/>
  <c r="BS121" i="103"/>
  <c r="BT121" i="103" s="1"/>
  <c r="B122" i="103"/>
  <c r="G122" i="103"/>
  <c r="BI122" i="103" s="1"/>
  <c r="H122" i="103"/>
  <c r="I122" i="103"/>
  <c r="J122" i="103"/>
  <c r="K122" i="103"/>
  <c r="L122" i="103"/>
  <c r="M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123" i="103"/>
  <c r="G123" i="103"/>
  <c r="H123" i="103"/>
  <c r="I123" i="103"/>
  <c r="J123" i="103"/>
  <c r="K123" i="103"/>
  <c r="AP123" i="103" s="1"/>
  <c r="L123" i="103"/>
  <c r="M123" i="103"/>
  <c r="N123" i="103"/>
  <c r="AA123" i="103"/>
  <c r="AM123" i="103"/>
  <c r="AO123" i="103"/>
  <c r="AT123" i="103" s="1"/>
  <c r="AS123" i="103"/>
  <c r="AU123" i="103"/>
  <c r="AV123" i="103"/>
  <c r="AW123" i="103"/>
  <c r="AX123" i="103" s="1"/>
  <c r="BA123" i="103"/>
  <c r="BD123" i="103"/>
  <c r="BF123" i="103"/>
  <c r="BI123" i="103"/>
  <c r="BM123" i="103"/>
  <c r="BN123" i="103"/>
  <c r="BQ123" i="103"/>
  <c r="BS123" i="103"/>
  <c r="BT123" i="103" s="1"/>
  <c r="B124" i="103"/>
  <c r="G124" i="103"/>
  <c r="H124" i="103"/>
  <c r="I124" i="103"/>
  <c r="J124" i="103"/>
  <c r="K124" i="103"/>
  <c r="AO124" i="103" s="1"/>
  <c r="L124" i="103"/>
  <c r="M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125" i="103"/>
  <c r="G125" i="103"/>
  <c r="BI125" i="103" s="1"/>
  <c r="H125" i="103"/>
  <c r="I125" i="103"/>
  <c r="J125" i="103"/>
  <c r="K125" i="103"/>
  <c r="L125" i="103"/>
  <c r="M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S125" i="103"/>
  <c r="BT125" i="103" s="1"/>
  <c r="B126" i="103"/>
  <c r="G126" i="103"/>
  <c r="H126" i="103"/>
  <c r="I126" i="103"/>
  <c r="J126" i="103"/>
  <c r="K126" i="103"/>
  <c r="L126" i="103"/>
  <c r="M126" i="103"/>
  <c r="N126" i="103"/>
  <c r="AA126" i="103"/>
  <c r="AE126" i="103"/>
  <c r="AM126" i="103"/>
  <c r="AS126" i="103"/>
  <c r="AU126" i="103"/>
  <c r="AV126" i="103"/>
  <c r="AW126" i="103"/>
  <c r="BA126" i="103"/>
  <c r="BD126" i="103"/>
  <c r="BF126" i="103"/>
  <c r="BI126" i="103"/>
  <c r="BM126" i="103"/>
  <c r="BN126" i="103" s="1"/>
  <c r="BQ126" i="103"/>
  <c r="BS126" i="103"/>
  <c r="BT126" i="103" s="1"/>
  <c r="B127" i="103"/>
  <c r="G127" i="103"/>
  <c r="BI127" i="103" s="1"/>
  <c r="H127" i="103"/>
  <c r="I127" i="103"/>
  <c r="J127" i="103"/>
  <c r="K127" i="103"/>
  <c r="AO127" i="103" s="1"/>
  <c r="L127" i="103"/>
  <c r="M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128" i="103"/>
  <c r="G128" i="103"/>
  <c r="BI128" i="103" s="1"/>
  <c r="H128" i="103"/>
  <c r="I128" i="103"/>
  <c r="J128" i="103"/>
  <c r="K128" i="103"/>
  <c r="L128" i="103"/>
  <c r="M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S128" i="103"/>
  <c r="BT128" i="103" s="1"/>
  <c r="B129" i="103"/>
  <c r="G129" i="103"/>
  <c r="BI129" i="103" s="1"/>
  <c r="H129" i="103"/>
  <c r="I129" i="103"/>
  <c r="J129" i="103"/>
  <c r="K129" i="103"/>
  <c r="L129" i="103"/>
  <c r="M129" i="103"/>
  <c r="N129" i="103"/>
  <c r="AA129" i="103"/>
  <c r="AM129" i="103"/>
  <c r="AS129" i="103"/>
  <c r="AU129" i="103"/>
  <c r="AV129" i="103"/>
  <c r="AW129" i="103"/>
  <c r="BA129" i="103"/>
  <c r="BD129" i="103"/>
  <c r="BF129" i="103"/>
  <c r="BM129" i="103"/>
  <c r="BN129" i="103"/>
  <c r="BQ129" i="103"/>
  <c r="BS129" i="103"/>
  <c r="BT129" i="103" s="1"/>
  <c r="B130" i="103"/>
  <c r="G130" i="103"/>
  <c r="BI130" i="103" s="1"/>
  <c r="H130" i="103"/>
  <c r="I130" i="103"/>
  <c r="J130" i="103"/>
  <c r="K130" i="103"/>
  <c r="L130" i="103"/>
  <c r="M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131" i="103"/>
  <c r="G131" i="103"/>
  <c r="BI131" i="103" s="1"/>
  <c r="H131" i="103"/>
  <c r="I131" i="103"/>
  <c r="J131" i="103"/>
  <c r="K131" i="103"/>
  <c r="L131" i="103"/>
  <c r="M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T131" i="103"/>
  <c r="B132" i="103"/>
  <c r="G132" i="103"/>
  <c r="BI132" i="103" s="1"/>
  <c r="H132" i="103"/>
  <c r="I132" i="103"/>
  <c r="J132" i="103"/>
  <c r="K132" i="103"/>
  <c r="L132" i="103"/>
  <c r="M132" i="103"/>
  <c r="N132" i="103"/>
  <c r="AA132" i="103"/>
  <c r="AM132" i="103"/>
  <c r="AS132" i="103"/>
  <c r="AU132" i="103"/>
  <c r="AV132" i="103"/>
  <c r="AW132" i="103"/>
  <c r="BA132" i="103"/>
  <c r="BD132" i="103"/>
  <c r="BF132" i="103"/>
  <c r="BM132" i="103"/>
  <c r="BS132" i="103" s="1"/>
  <c r="BQ132" i="103"/>
  <c r="BT132" i="103"/>
  <c r="B133" i="103"/>
  <c r="G133" i="103"/>
  <c r="BI133" i="103" s="1"/>
  <c r="H133" i="103"/>
  <c r="I133" i="103"/>
  <c r="J133" i="103"/>
  <c r="K133" i="103"/>
  <c r="BL133" i="103" s="1"/>
  <c r="L133" i="103"/>
  <c r="M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134" i="103"/>
  <c r="G134" i="103"/>
  <c r="BI134" i="103" s="1"/>
  <c r="H134" i="103"/>
  <c r="I134" i="103"/>
  <c r="J134" i="103"/>
  <c r="K134" i="103"/>
  <c r="L134" i="103"/>
  <c r="M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135" i="103"/>
  <c r="G135" i="103"/>
  <c r="BI135" i="103" s="1"/>
  <c r="H135" i="103"/>
  <c r="I135" i="103"/>
  <c r="J135" i="103"/>
  <c r="K135" i="103"/>
  <c r="L135" i="103"/>
  <c r="M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136" i="103"/>
  <c r="G136" i="103"/>
  <c r="BI136" i="103" s="1"/>
  <c r="H136" i="103"/>
  <c r="I136" i="103"/>
  <c r="J136" i="103"/>
  <c r="K136" i="103"/>
  <c r="AY136" i="103" s="1"/>
  <c r="L136" i="103"/>
  <c r="M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T136" i="103"/>
  <c r="B137" i="103"/>
  <c r="G137" i="103"/>
  <c r="BI137" i="103" s="1"/>
  <c r="H137" i="103"/>
  <c r="I137" i="103"/>
  <c r="J137" i="103"/>
  <c r="K137" i="103"/>
  <c r="AY137" i="103" s="1"/>
  <c r="L137" i="103"/>
  <c r="M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T137" i="103"/>
  <c r="B138" i="103"/>
  <c r="G138" i="103"/>
  <c r="BI138" i="103" s="1"/>
  <c r="H138" i="103"/>
  <c r="I138" i="103"/>
  <c r="J138" i="103"/>
  <c r="K138" i="103"/>
  <c r="L138" i="103"/>
  <c r="M138" i="103"/>
  <c r="N138" i="103"/>
  <c r="AA138" i="103"/>
  <c r="AM138" i="103"/>
  <c r="AS138" i="103"/>
  <c r="AU138" i="103"/>
  <c r="AV138" i="103"/>
  <c r="AW138" i="103"/>
  <c r="BA138" i="103"/>
  <c r="BD138" i="103"/>
  <c r="BF138" i="103"/>
  <c r="BM138" i="103"/>
  <c r="BN138" i="103"/>
  <c r="BQ138" i="103"/>
  <c r="B139" i="103"/>
  <c r="G139" i="103"/>
  <c r="BI139" i="103" s="1"/>
  <c r="H139" i="103"/>
  <c r="I139" i="103"/>
  <c r="J139" i="103"/>
  <c r="K139" i="103"/>
  <c r="AY139" i="103" s="1"/>
  <c r="L139" i="103"/>
  <c r="M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T139" i="103"/>
  <c r="B140" i="103"/>
  <c r="G140" i="103"/>
  <c r="BI140" i="103" s="1"/>
  <c r="H140" i="103"/>
  <c r="I140" i="103"/>
  <c r="J140" i="103"/>
  <c r="K140" i="103"/>
  <c r="L140" i="103"/>
  <c r="M140" i="103"/>
  <c r="N140" i="103"/>
  <c r="AA140" i="103"/>
  <c r="AM140" i="103"/>
  <c r="AS140" i="103"/>
  <c r="AU140" i="103"/>
  <c r="AV140" i="103"/>
  <c r="AW140" i="103"/>
  <c r="BA140" i="103"/>
  <c r="BD140" i="103"/>
  <c r="BF140" i="103"/>
  <c r="BM140" i="103"/>
  <c r="BS140" i="103" s="1"/>
  <c r="BN140" i="103"/>
  <c r="BQ140" i="103"/>
  <c r="BT140" i="103"/>
  <c r="B141" i="103"/>
  <c r="G141" i="103"/>
  <c r="BI141" i="103" s="1"/>
  <c r="H141" i="103"/>
  <c r="I141" i="103"/>
  <c r="J141" i="103"/>
  <c r="K141" i="103"/>
  <c r="AY141" i="103" s="1"/>
  <c r="L141" i="103"/>
  <c r="M141" i="103"/>
  <c r="N141" i="103"/>
  <c r="P141" i="103"/>
  <c r="AA141" i="103"/>
  <c r="AC141" i="103"/>
  <c r="AE141" i="103"/>
  <c r="AM141" i="103"/>
  <c r="AS141" i="103"/>
  <c r="AU141" i="103"/>
  <c r="AV141" i="103"/>
  <c r="AW141" i="103"/>
  <c r="BA141" i="103"/>
  <c r="BD141" i="103"/>
  <c r="BF141" i="103"/>
  <c r="BL141" i="103"/>
  <c r="BM141" i="103"/>
  <c r="BN141" i="103"/>
  <c r="BQ141" i="103"/>
  <c r="BS141" i="103"/>
  <c r="BT141" i="103"/>
  <c r="B142" i="103"/>
  <c r="G142" i="103"/>
  <c r="H142" i="103"/>
  <c r="I142" i="103"/>
  <c r="J142" i="103"/>
  <c r="K142" i="103"/>
  <c r="AY142" i="103" s="1"/>
  <c r="L142" i="103"/>
  <c r="M142" i="103"/>
  <c r="N142" i="103"/>
  <c r="AA142" i="103"/>
  <c r="AE142" i="103"/>
  <c r="AM142" i="103"/>
  <c r="AO142" i="103"/>
  <c r="AS142" i="103"/>
  <c r="AU142" i="103"/>
  <c r="AV142" i="103"/>
  <c r="AW142" i="103"/>
  <c r="AX142" i="103" s="1"/>
  <c r="BA142" i="103"/>
  <c r="BD142" i="103"/>
  <c r="BF142" i="103"/>
  <c r="BI142" i="103"/>
  <c r="BM142" i="103"/>
  <c r="BN142" i="103"/>
  <c r="BQ142" i="103"/>
  <c r="BS142" i="103"/>
  <c r="BT142" i="103"/>
  <c r="B143" i="103"/>
  <c r="G143" i="103"/>
  <c r="H143" i="103"/>
  <c r="I143" i="103"/>
  <c r="J143" i="103"/>
  <c r="K143" i="103"/>
  <c r="AY143" i="103" s="1"/>
  <c r="L143" i="103"/>
  <c r="M143" i="103"/>
  <c r="N143" i="103"/>
  <c r="AA143" i="103"/>
  <c r="AE143" i="103"/>
  <c r="AM143" i="103"/>
  <c r="AO143" i="103"/>
  <c r="AR143" i="103"/>
  <c r="AS143" i="103"/>
  <c r="AU143" i="103"/>
  <c r="AV143" i="103"/>
  <c r="AW143" i="103"/>
  <c r="BA143" i="103"/>
  <c r="BB143" i="103"/>
  <c r="BD143" i="103"/>
  <c r="BF143" i="103"/>
  <c r="BI143" i="103"/>
  <c r="BL143" i="103"/>
  <c r="BM143" i="103"/>
  <c r="BQ143" i="103"/>
  <c r="B144" i="103"/>
  <c r="G144" i="103"/>
  <c r="H144" i="103"/>
  <c r="I144" i="103"/>
  <c r="J144" i="103"/>
  <c r="K144" i="103"/>
  <c r="AO144" i="103" s="1"/>
  <c r="L144" i="103"/>
  <c r="M144" i="103"/>
  <c r="N144" i="103"/>
  <c r="AA144" i="103"/>
  <c r="AE144" i="103"/>
  <c r="AQ144" i="103" s="1"/>
  <c r="AM144" i="103"/>
  <c r="AS144" i="103"/>
  <c r="AU144" i="103"/>
  <c r="AV144" i="103"/>
  <c r="AW144" i="103"/>
  <c r="AX144" i="103"/>
  <c r="BA144" i="103"/>
  <c r="BB144" i="103"/>
  <c r="BD144" i="103"/>
  <c r="BF144" i="103"/>
  <c r="BI144" i="103"/>
  <c r="BM144" i="103"/>
  <c r="BQ144" i="103"/>
  <c r="B145" i="103"/>
  <c r="G145" i="103"/>
  <c r="H145" i="103"/>
  <c r="I145" i="103"/>
  <c r="J145" i="103"/>
  <c r="K145" i="103"/>
  <c r="BB145" i="103" s="1"/>
  <c r="L145" i="103"/>
  <c r="M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S145" i="103"/>
  <c r="BT145" i="103" s="1"/>
  <c r="B146" i="103"/>
  <c r="G146" i="103"/>
  <c r="BI146" i="103" s="1"/>
  <c r="H146" i="103"/>
  <c r="I146" i="103"/>
  <c r="J146" i="103"/>
  <c r="K146" i="103"/>
  <c r="AO146" i="103" s="1"/>
  <c r="L146" i="103"/>
  <c r="AE146" i="103" s="1"/>
  <c r="M146" i="103"/>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S146" i="103"/>
  <c r="BT146" i="103" s="1"/>
  <c r="B147" i="103"/>
  <c r="G147" i="103"/>
  <c r="BI147" i="103" s="1"/>
  <c r="H147" i="103"/>
  <c r="I147" i="103"/>
  <c r="J147" i="103"/>
  <c r="K147" i="103"/>
  <c r="AO147" i="103" s="1"/>
  <c r="AQ147" i="103" s="1"/>
  <c r="L147" i="103"/>
  <c r="AE147" i="103" s="1"/>
  <c r="M147" i="103"/>
  <c r="N147" i="103"/>
  <c r="P147" i="103"/>
  <c r="AC147" i="103" s="1"/>
  <c r="AA147" i="103"/>
  <c r="AM147" i="103"/>
  <c r="AP147" i="103"/>
  <c r="AS147" i="103"/>
  <c r="AU147" i="103"/>
  <c r="AV147" i="103"/>
  <c r="AW147" i="103"/>
  <c r="AY147" i="103"/>
  <c r="BA147" i="103"/>
  <c r="BB147" i="103"/>
  <c r="BD147" i="103"/>
  <c r="BF147" i="103"/>
  <c r="BL147" i="103"/>
  <c r="BM147" i="103"/>
  <c r="BN147" i="103"/>
  <c r="BQ147" i="103"/>
  <c r="BS147" i="103"/>
  <c r="BT147" i="103" s="1"/>
  <c r="B148" i="103"/>
  <c r="G148" i="103"/>
  <c r="H148" i="103"/>
  <c r="I148" i="103"/>
  <c r="J148" i="103"/>
  <c r="K148" i="103"/>
  <c r="AO148" i="103" s="1"/>
  <c r="L148" i="103"/>
  <c r="M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S148" i="103"/>
  <c r="BT148" i="103" s="1"/>
  <c r="B149" i="103"/>
  <c r="G149" i="103"/>
  <c r="BI149" i="103" s="1"/>
  <c r="H149" i="103"/>
  <c r="I149" i="103"/>
  <c r="J149" i="103"/>
  <c r="K149" i="103"/>
  <c r="AO149" i="103" s="1"/>
  <c r="L149" i="103"/>
  <c r="M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S149" i="103"/>
  <c r="BT149" i="103" s="1"/>
  <c r="B150" i="103"/>
  <c r="G150" i="103"/>
  <c r="BI150" i="103" s="1"/>
  <c r="H150" i="103"/>
  <c r="I150" i="103"/>
  <c r="J150" i="103"/>
  <c r="K150" i="103"/>
  <c r="AO150" i="103" s="1"/>
  <c r="L150" i="103"/>
  <c r="M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S150" i="103"/>
  <c r="BT150" i="103" s="1"/>
  <c r="B151" i="103"/>
  <c r="G151" i="103"/>
  <c r="BI151" i="103" s="1"/>
  <c r="H151" i="103"/>
  <c r="I151" i="103"/>
  <c r="J151" i="103"/>
  <c r="K151" i="103"/>
  <c r="AO151" i="103" s="1"/>
  <c r="AQ151" i="103" s="1"/>
  <c r="L151" i="103"/>
  <c r="M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152" i="103"/>
  <c r="G152" i="103"/>
  <c r="BI152" i="103" s="1"/>
  <c r="H152" i="103"/>
  <c r="I152" i="103"/>
  <c r="J152" i="103"/>
  <c r="K152" i="103"/>
  <c r="AO152" i="103" s="1"/>
  <c r="L152" i="103"/>
  <c r="M152" i="103"/>
  <c r="N152" i="103"/>
  <c r="AA152" i="103"/>
  <c r="AM152" i="103"/>
  <c r="AS152" i="103"/>
  <c r="AT152" i="103"/>
  <c r="AU152" i="103"/>
  <c r="AV152" i="103"/>
  <c r="AW152" i="103"/>
  <c r="BA152" i="103"/>
  <c r="BD152" i="103"/>
  <c r="BF152" i="103"/>
  <c r="BM152" i="103"/>
  <c r="BN152" i="103"/>
  <c r="BQ152" i="103"/>
  <c r="BS152" i="103"/>
  <c r="BT152" i="103" s="1"/>
  <c r="B153" i="103"/>
  <c r="G153" i="103"/>
  <c r="H153" i="103"/>
  <c r="I153" i="103"/>
  <c r="J153" i="103"/>
  <c r="K153" i="103"/>
  <c r="AO153" i="103" s="1"/>
  <c r="L153" i="103"/>
  <c r="M153" i="103"/>
  <c r="N153" i="103"/>
  <c r="AA153" i="103"/>
  <c r="AM153" i="103"/>
  <c r="AP153" i="103"/>
  <c r="AS153" i="103"/>
  <c r="AU153" i="103"/>
  <c r="AV153" i="103"/>
  <c r="AW153" i="103"/>
  <c r="AX153" i="103" s="1"/>
  <c r="AY153" i="103"/>
  <c r="BA153" i="103"/>
  <c r="BB153" i="103"/>
  <c r="BD153" i="103"/>
  <c r="BF153" i="103"/>
  <c r="BI153" i="103"/>
  <c r="BM153" i="103"/>
  <c r="BN153" i="103" s="1"/>
  <c r="BQ153" i="103"/>
  <c r="B154" i="103"/>
  <c r="G154" i="103"/>
  <c r="BI154" i="103" s="1"/>
  <c r="H154" i="103"/>
  <c r="I154" i="103"/>
  <c r="J154" i="103"/>
  <c r="K154" i="103"/>
  <c r="L154" i="103"/>
  <c r="M154" i="103"/>
  <c r="N154" i="103"/>
  <c r="AA154" i="103"/>
  <c r="AM154" i="103"/>
  <c r="AS154" i="103"/>
  <c r="AU154" i="103"/>
  <c r="AV154" i="103"/>
  <c r="AW154" i="103"/>
  <c r="BA154" i="103"/>
  <c r="BD154" i="103"/>
  <c r="BF154" i="103"/>
  <c r="BM154" i="103"/>
  <c r="BN154" i="103"/>
  <c r="BQ154" i="103"/>
  <c r="BS154" i="103"/>
  <c r="BT154" i="103" s="1"/>
  <c r="B155" i="103"/>
  <c r="G155" i="103"/>
  <c r="H155" i="103"/>
  <c r="I155" i="103"/>
  <c r="J155" i="103"/>
  <c r="K155" i="103"/>
  <c r="L155" i="103"/>
  <c r="AD155" i="103" s="1"/>
  <c r="M155" i="103"/>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156" i="103"/>
  <c r="G156" i="103"/>
  <c r="BI156" i="103" s="1"/>
  <c r="H156" i="103"/>
  <c r="I156" i="103"/>
  <c r="J156" i="103"/>
  <c r="K156" i="103"/>
  <c r="L156" i="103"/>
  <c r="M156" i="103"/>
  <c r="N156" i="103"/>
  <c r="AA156" i="103"/>
  <c r="AE156" i="103"/>
  <c r="AM156" i="103"/>
  <c r="AS156" i="103"/>
  <c r="AU156" i="103"/>
  <c r="AV156" i="103"/>
  <c r="AW156" i="103"/>
  <c r="BA156" i="103"/>
  <c r="BB156" i="103"/>
  <c r="BD156" i="103"/>
  <c r="BF156" i="103"/>
  <c r="BL156" i="103"/>
  <c r="BM156" i="103"/>
  <c r="BN156" i="103"/>
  <c r="BQ156" i="103"/>
  <c r="B157" i="103"/>
  <c r="G157" i="103"/>
  <c r="BI157" i="103" s="1"/>
  <c r="H157" i="103"/>
  <c r="I157" i="103"/>
  <c r="J157" i="103"/>
  <c r="K157" i="103"/>
  <c r="L157" i="103"/>
  <c r="M157" i="103"/>
  <c r="N157" i="103"/>
  <c r="AA157" i="103"/>
  <c r="AM157" i="103"/>
  <c r="AS157" i="103"/>
  <c r="AU157" i="103"/>
  <c r="AV157" i="103"/>
  <c r="AW157" i="103"/>
  <c r="BA157" i="103"/>
  <c r="BD157" i="103"/>
  <c r="BF157" i="103"/>
  <c r="BL157" i="103"/>
  <c r="BM157" i="103"/>
  <c r="BN157" i="103"/>
  <c r="BQ157" i="103"/>
  <c r="B158" i="103"/>
  <c r="G158" i="103"/>
  <c r="BI158" i="103" s="1"/>
  <c r="H158" i="103"/>
  <c r="I158" i="103"/>
  <c r="J158" i="103"/>
  <c r="K158" i="103"/>
  <c r="L158" i="103"/>
  <c r="M158" i="103"/>
  <c r="N158" i="103"/>
  <c r="AA158" i="103"/>
  <c r="AE158" i="103"/>
  <c r="AM158" i="103"/>
  <c r="AS158" i="103"/>
  <c r="AU158" i="103"/>
  <c r="AV158" i="103"/>
  <c r="AW158" i="103"/>
  <c r="BA158" i="103"/>
  <c r="BB158" i="103"/>
  <c r="BD158" i="103"/>
  <c r="BF158" i="103"/>
  <c r="BL158" i="103"/>
  <c r="BM158" i="103"/>
  <c r="BN158" i="103"/>
  <c r="BQ158" i="103"/>
  <c r="B159" i="103"/>
  <c r="G159" i="103"/>
  <c r="BI159" i="103" s="1"/>
  <c r="H159" i="103"/>
  <c r="I159" i="103"/>
  <c r="J159" i="103"/>
  <c r="K159" i="103"/>
  <c r="L159" i="103"/>
  <c r="M159" i="103"/>
  <c r="N159" i="103"/>
  <c r="AA159" i="103"/>
  <c r="AE159" i="103"/>
  <c r="AM159" i="103"/>
  <c r="AS159" i="103"/>
  <c r="AU159" i="103"/>
  <c r="AV159" i="103"/>
  <c r="AW159" i="103"/>
  <c r="BA159" i="103"/>
  <c r="BB159" i="103"/>
  <c r="BD159" i="103"/>
  <c r="BF159" i="103"/>
  <c r="BL159" i="103"/>
  <c r="BM159" i="103"/>
  <c r="BN159" i="103"/>
  <c r="BQ159" i="103"/>
  <c r="B160" i="103"/>
  <c r="G160" i="103"/>
  <c r="BI160" i="103" s="1"/>
  <c r="H160" i="103"/>
  <c r="I160" i="103"/>
  <c r="J160" i="103"/>
  <c r="K160" i="103"/>
  <c r="L160" i="103"/>
  <c r="M160" i="103"/>
  <c r="N160" i="103"/>
  <c r="AA160" i="103"/>
  <c r="AM160" i="103"/>
  <c r="AS160" i="103"/>
  <c r="AU160" i="103"/>
  <c r="AV160" i="103"/>
  <c r="AW160" i="103"/>
  <c r="BA160" i="103"/>
  <c r="BD160" i="103"/>
  <c r="BF160" i="103"/>
  <c r="BL160" i="103"/>
  <c r="BM160" i="103"/>
  <c r="BN160" i="103"/>
  <c r="BQ160" i="103"/>
  <c r="B161" i="103"/>
  <c r="G161" i="103"/>
  <c r="BI161" i="103" s="1"/>
  <c r="H161" i="103"/>
  <c r="I161" i="103"/>
  <c r="J161" i="103"/>
  <c r="K161" i="103"/>
  <c r="L161" i="103"/>
  <c r="M161" i="103"/>
  <c r="N161" i="103"/>
  <c r="AA161" i="103"/>
  <c r="AE161" i="103"/>
  <c r="AM161" i="103"/>
  <c r="AS161" i="103"/>
  <c r="AU161" i="103"/>
  <c r="AV161" i="103"/>
  <c r="AW161" i="103"/>
  <c r="BA161" i="103"/>
  <c r="BB161" i="103"/>
  <c r="BD161" i="103"/>
  <c r="BF161" i="103"/>
  <c r="BL161" i="103"/>
  <c r="BM161" i="103"/>
  <c r="BN161" i="103"/>
  <c r="BQ161" i="103"/>
  <c r="B162" i="103"/>
  <c r="G162" i="103"/>
  <c r="BI162" i="103" s="1"/>
  <c r="H162" i="103"/>
  <c r="I162" i="103"/>
  <c r="J162" i="103"/>
  <c r="K162" i="103"/>
  <c r="L162" i="103"/>
  <c r="M162" i="103"/>
  <c r="N162" i="103"/>
  <c r="AA162" i="103"/>
  <c r="AM162" i="103"/>
  <c r="AS162" i="103"/>
  <c r="AU162" i="103"/>
  <c r="AV162" i="103"/>
  <c r="AW162" i="103"/>
  <c r="BA162" i="103"/>
  <c r="BD162" i="103"/>
  <c r="BF162" i="103"/>
  <c r="BL162" i="103"/>
  <c r="BM162" i="103"/>
  <c r="BN162" i="103"/>
  <c r="BQ162" i="103"/>
  <c r="B163" i="103"/>
  <c r="G163" i="103"/>
  <c r="BI163" i="103" s="1"/>
  <c r="H163" i="103"/>
  <c r="I163" i="103"/>
  <c r="J163" i="103"/>
  <c r="K163" i="103"/>
  <c r="L163" i="103"/>
  <c r="M163" i="103"/>
  <c r="N163" i="103"/>
  <c r="AA163" i="103"/>
  <c r="AE163" i="103"/>
  <c r="AM163" i="103"/>
  <c r="AS163" i="103"/>
  <c r="AU163" i="103"/>
  <c r="AV163" i="103"/>
  <c r="AW163" i="103"/>
  <c r="BA163" i="103"/>
  <c r="BB163" i="103"/>
  <c r="BD163" i="103"/>
  <c r="BF163" i="103"/>
  <c r="BL163" i="103"/>
  <c r="BM163" i="103"/>
  <c r="BN163" i="103"/>
  <c r="BQ163" i="103"/>
  <c r="B164" i="103"/>
  <c r="G164" i="103"/>
  <c r="H164" i="103"/>
  <c r="I164" i="103"/>
  <c r="J164" i="103"/>
  <c r="K164" i="103"/>
  <c r="BL164" i="103" s="1"/>
  <c r="L164" i="103"/>
  <c r="M164" i="103"/>
  <c r="N164" i="103"/>
  <c r="AA164" i="103"/>
  <c r="AM164" i="103"/>
  <c r="AS164" i="103"/>
  <c r="AU164" i="103"/>
  <c r="AV164" i="103"/>
  <c r="AW164" i="103"/>
  <c r="BA164" i="103"/>
  <c r="BD164" i="103"/>
  <c r="BF164" i="103"/>
  <c r="BI164" i="103"/>
  <c r="BM164" i="103"/>
  <c r="BN164" i="103"/>
  <c r="BQ164" i="103"/>
  <c r="B165" i="103"/>
  <c r="G165" i="103"/>
  <c r="H165" i="103"/>
  <c r="I165" i="103"/>
  <c r="J165" i="103"/>
  <c r="K165" i="103"/>
  <c r="L165" i="103"/>
  <c r="M165" i="103"/>
  <c r="N165" i="103"/>
  <c r="AA165" i="103"/>
  <c r="AE165" i="103"/>
  <c r="AM165" i="103"/>
  <c r="AS165" i="103"/>
  <c r="AU165" i="103"/>
  <c r="AV165" i="103"/>
  <c r="AW165" i="103"/>
  <c r="BA165" i="103"/>
  <c r="BB165" i="103"/>
  <c r="BD165" i="103"/>
  <c r="BF165" i="103"/>
  <c r="BI165" i="103"/>
  <c r="BL165" i="103"/>
  <c r="BM165" i="103"/>
  <c r="BN165" i="103"/>
  <c r="BQ165" i="103"/>
  <c r="B166" i="103"/>
  <c r="G166" i="103"/>
  <c r="H166" i="103"/>
  <c r="I166" i="103"/>
  <c r="J166" i="103"/>
  <c r="K166" i="103"/>
  <c r="BL166" i="103" s="1"/>
  <c r="L166" i="103"/>
  <c r="M166" i="103"/>
  <c r="N166" i="103"/>
  <c r="AA166" i="103"/>
  <c r="AM166" i="103"/>
  <c r="AS166" i="103"/>
  <c r="AU166" i="103"/>
  <c r="AV166" i="103"/>
  <c r="AW166" i="103"/>
  <c r="BA166" i="103"/>
  <c r="BD166" i="103"/>
  <c r="BF166" i="103"/>
  <c r="BI166" i="103"/>
  <c r="BM166" i="103"/>
  <c r="BS166" i="103" s="1"/>
  <c r="BT166" i="103" s="1"/>
  <c r="BN166" i="103"/>
  <c r="BQ166" i="103"/>
  <c r="B167" i="103"/>
  <c r="G167" i="103"/>
  <c r="H167" i="103"/>
  <c r="I167" i="103"/>
  <c r="J167" i="103"/>
  <c r="K167" i="103"/>
  <c r="L167" i="103"/>
  <c r="M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168" i="103"/>
  <c r="G168" i="103"/>
  <c r="H168" i="103"/>
  <c r="I168" i="103"/>
  <c r="J168" i="103"/>
  <c r="K168" i="103"/>
  <c r="L168" i="103"/>
  <c r="M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169" i="103"/>
  <c r="G169" i="103"/>
  <c r="H169" i="103"/>
  <c r="I169" i="103"/>
  <c r="J169" i="103"/>
  <c r="K169" i="103"/>
  <c r="L169" i="103"/>
  <c r="M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S169" i="103"/>
  <c r="BT169" i="103" s="1"/>
  <c r="B170" i="103"/>
  <c r="G170" i="103"/>
  <c r="H170" i="103"/>
  <c r="I170" i="103"/>
  <c r="J170" i="103"/>
  <c r="K170" i="103"/>
  <c r="L170" i="103"/>
  <c r="M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171" i="103"/>
  <c r="G171" i="103"/>
  <c r="H171" i="103"/>
  <c r="I171" i="103"/>
  <c r="J171" i="103"/>
  <c r="K171" i="103"/>
  <c r="BB171" i="103" s="1"/>
  <c r="L171" i="103"/>
  <c r="M171" i="103"/>
  <c r="N171" i="103"/>
  <c r="P171" i="103"/>
  <c r="AA171" i="103"/>
  <c r="AM171" i="103"/>
  <c r="AP171" i="103"/>
  <c r="AS171" i="103"/>
  <c r="AU171" i="103"/>
  <c r="AV171" i="103"/>
  <c r="AW171" i="103"/>
  <c r="AY171" i="103"/>
  <c r="BA171" i="103"/>
  <c r="BD171" i="103"/>
  <c r="BF171" i="103"/>
  <c r="BI171" i="103"/>
  <c r="BL171" i="103"/>
  <c r="BM171" i="103"/>
  <c r="BN171" i="103" s="1"/>
  <c r="BQ171" i="103"/>
  <c r="BS171" i="103"/>
  <c r="BT171" i="103"/>
  <c r="B172" i="103"/>
  <c r="G172" i="103"/>
  <c r="BI172" i="103" s="1"/>
  <c r="H172" i="103"/>
  <c r="I172" i="103"/>
  <c r="J172" i="103"/>
  <c r="K172" i="103"/>
  <c r="L172" i="103"/>
  <c r="M172" i="103"/>
  <c r="N172" i="103"/>
  <c r="AA172" i="103"/>
  <c r="AM172" i="103"/>
  <c r="AS172" i="103"/>
  <c r="AU172" i="103"/>
  <c r="AV172" i="103"/>
  <c r="AW172" i="103"/>
  <c r="BA172" i="103"/>
  <c r="BD172" i="103"/>
  <c r="BF172" i="103"/>
  <c r="BM172" i="103"/>
  <c r="BS172" i="103" s="1"/>
  <c r="BT172" i="103" s="1"/>
  <c r="BN172" i="103"/>
  <c r="BQ172" i="103"/>
  <c r="B173" i="103"/>
  <c r="G173" i="103"/>
  <c r="H173" i="103"/>
  <c r="I173" i="103"/>
  <c r="J173" i="103"/>
  <c r="K173" i="103"/>
  <c r="L173" i="103"/>
  <c r="M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174" i="103"/>
  <c r="G174" i="103"/>
  <c r="H174" i="103"/>
  <c r="I174" i="103"/>
  <c r="J174" i="103"/>
  <c r="K174" i="103"/>
  <c r="P174" i="103" s="1"/>
  <c r="L174" i="103"/>
  <c r="M174" i="103"/>
  <c r="N174" i="103"/>
  <c r="AA174" i="103"/>
  <c r="AM174" i="103"/>
  <c r="AO174" i="103"/>
  <c r="AP174" i="103"/>
  <c r="AS174" i="103"/>
  <c r="AU174" i="103"/>
  <c r="AV174" i="103"/>
  <c r="AW174" i="103"/>
  <c r="AY174" i="103"/>
  <c r="BA174" i="103"/>
  <c r="BD174" i="103"/>
  <c r="BF174" i="103"/>
  <c r="BI174" i="103"/>
  <c r="BM174" i="103"/>
  <c r="BN174" i="103"/>
  <c r="BQ174" i="103"/>
  <c r="BS174" i="103"/>
  <c r="BT174" i="103" s="1"/>
  <c r="B175" i="103"/>
  <c r="G175" i="103"/>
  <c r="H175" i="103"/>
  <c r="I175" i="103"/>
  <c r="J175" i="103"/>
  <c r="K175" i="103"/>
  <c r="AO175" i="103" s="1"/>
  <c r="L175" i="103"/>
  <c r="M175" i="103"/>
  <c r="N175" i="103"/>
  <c r="AA175" i="103"/>
  <c r="AE175" i="103"/>
  <c r="AM175" i="103"/>
  <c r="AS175" i="103"/>
  <c r="AT175" i="103"/>
  <c r="AU175" i="103"/>
  <c r="AV175" i="103"/>
  <c r="AW175" i="103"/>
  <c r="BA175" i="103"/>
  <c r="BB175" i="103"/>
  <c r="BD175" i="103"/>
  <c r="BF175" i="103"/>
  <c r="BI175" i="103"/>
  <c r="BL175" i="103"/>
  <c r="BM175" i="103"/>
  <c r="BN175" i="103"/>
  <c r="BQ175" i="103"/>
  <c r="BS175" i="103"/>
  <c r="BT175" i="103"/>
  <c r="B176" i="103"/>
  <c r="G176" i="103"/>
  <c r="H176" i="103"/>
  <c r="I176" i="103"/>
  <c r="J176" i="103"/>
  <c r="K176" i="103"/>
  <c r="L176" i="103"/>
  <c r="M176" i="103"/>
  <c r="N176" i="103"/>
  <c r="AA176" i="103"/>
  <c r="AM176" i="103"/>
  <c r="AS176" i="103"/>
  <c r="AU176" i="103"/>
  <c r="AV176" i="103"/>
  <c r="AW176" i="103"/>
  <c r="BA176" i="103"/>
  <c r="BD176" i="103"/>
  <c r="BF176" i="103"/>
  <c r="BI176" i="103"/>
  <c r="BL176" i="103"/>
  <c r="BM176" i="103"/>
  <c r="BN176" i="103"/>
  <c r="BQ176" i="103"/>
  <c r="BS176" i="103"/>
  <c r="BT176" i="103"/>
  <c r="B177" i="103"/>
  <c r="G177" i="103"/>
  <c r="H177" i="103"/>
  <c r="I177" i="103"/>
  <c r="J177" i="103"/>
  <c r="K177" i="103"/>
  <c r="L177" i="103"/>
  <c r="M177" i="103"/>
  <c r="N177" i="103"/>
  <c r="AA177" i="103"/>
  <c r="AM177" i="103"/>
  <c r="AS177" i="103"/>
  <c r="AU177" i="103"/>
  <c r="AV177" i="103"/>
  <c r="AW177" i="103"/>
  <c r="BA177" i="103"/>
  <c r="BD177" i="103"/>
  <c r="BF177" i="103"/>
  <c r="BI177" i="103"/>
  <c r="BL177" i="103"/>
  <c r="BM177" i="103"/>
  <c r="BN177" i="103"/>
  <c r="BQ177" i="103"/>
  <c r="BS177" i="103"/>
  <c r="BT177" i="103"/>
  <c r="B178" i="103"/>
  <c r="G178" i="103"/>
  <c r="H178" i="103"/>
  <c r="I178" i="103"/>
  <c r="J178" i="103"/>
  <c r="K178" i="103"/>
  <c r="L178" i="103"/>
  <c r="M178" i="103"/>
  <c r="N178" i="103"/>
  <c r="AA178" i="103"/>
  <c r="AM178" i="103"/>
  <c r="AS178" i="103"/>
  <c r="AU178" i="103"/>
  <c r="AV178" i="103"/>
  <c r="AW178" i="103"/>
  <c r="BA178" i="103"/>
  <c r="BD178" i="103"/>
  <c r="BF178" i="103"/>
  <c r="BI178" i="103"/>
  <c r="BL178" i="103"/>
  <c r="BM178" i="103"/>
  <c r="BN178" i="103"/>
  <c r="BQ178" i="103"/>
  <c r="BS178" i="103"/>
  <c r="BT178" i="103"/>
  <c r="B179" i="103"/>
  <c r="G179" i="103"/>
  <c r="H179" i="103"/>
  <c r="I179" i="103"/>
  <c r="J179" i="103"/>
  <c r="K179" i="103"/>
  <c r="L179" i="103"/>
  <c r="M179" i="103"/>
  <c r="N179" i="103"/>
  <c r="AA179" i="103"/>
  <c r="AE179" i="103"/>
  <c r="AM179" i="103"/>
  <c r="AS179" i="103"/>
  <c r="AU179" i="103"/>
  <c r="AV179" i="103"/>
  <c r="AW179" i="103"/>
  <c r="BA179" i="103"/>
  <c r="BB179" i="103"/>
  <c r="BD179" i="103"/>
  <c r="BF179" i="103"/>
  <c r="BI179" i="103"/>
  <c r="BL179" i="103"/>
  <c r="BM179" i="103"/>
  <c r="BN179" i="103"/>
  <c r="BQ179" i="103"/>
  <c r="BS179" i="103"/>
  <c r="BT179" i="103"/>
  <c r="B180" i="103"/>
  <c r="G180" i="103"/>
  <c r="H180" i="103"/>
  <c r="I180" i="103"/>
  <c r="J180" i="103"/>
  <c r="K180" i="103"/>
  <c r="L180" i="103"/>
  <c r="M180" i="103"/>
  <c r="N180" i="103"/>
  <c r="AA180" i="103"/>
  <c r="AE180" i="103"/>
  <c r="AM180" i="103"/>
  <c r="AS180" i="103"/>
  <c r="AU180" i="103"/>
  <c r="AV180" i="103"/>
  <c r="AW180" i="103"/>
  <c r="BA180" i="103"/>
  <c r="BB180" i="103"/>
  <c r="BD180" i="103"/>
  <c r="BF180" i="103"/>
  <c r="BI180" i="103"/>
  <c r="BL180" i="103"/>
  <c r="BM180" i="103"/>
  <c r="BN180" i="103"/>
  <c r="BQ180" i="103"/>
  <c r="BS180" i="103"/>
  <c r="BT180" i="103" s="1"/>
  <c r="B181" i="103"/>
  <c r="G181" i="103"/>
  <c r="H181" i="103"/>
  <c r="I181" i="103"/>
  <c r="J181" i="103"/>
  <c r="K181" i="103"/>
  <c r="L181" i="103"/>
  <c r="M181" i="103"/>
  <c r="N181" i="103"/>
  <c r="AA181" i="103"/>
  <c r="AM181" i="103"/>
  <c r="AO181" i="103"/>
  <c r="AS181" i="103"/>
  <c r="AU181" i="103"/>
  <c r="AV181" i="103"/>
  <c r="AW181" i="103"/>
  <c r="BA181" i="103"/>
  <c r="BB181" i="103"/>
  <c r="BD181" i="103"/>
  <c r="BF181" i="103"/>
  <c r="BI181" i="103"/>
  <c r="BM181" i="103"/>
  <c r="BN181" i="103"/>
  <c r="BQ181" i="103"/>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S14" i="103" l="1"/>
  <c r="BS15" i="103"/>
  <c r="BS16" i="103"/>
  <c r="BS18" i="103"/>
  <c r="BT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3" i="103"/>
  <c r="BN14" i="103"/>
  <c r="BN15" i="103"/>
  <c r="BN16" i="103"/>
  <c r="BN18" i="103"/>
  <c r="BN19" i="103"/>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3" i="103"/>
  <c r="BT15" i="103"/>
  <c r="BT16" i="103"/>
  <c r="BT22" i="103"/>
  <c r="BT23" i="103"/>
  <c r="BT24" i="103"/>
  <c r="BT25" i="103"/>
  <c r="BT26" i="103"/>
  <c r="BT30" i="103"/>
  <c r="BT31" i="103"/>
  <c r="BT32" i="103"/>
  <c r="BT33" i="103"/>
  <c r="BT34"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T13" i="103"/>
  <c r="BH14" i="106"/>
  <c r="BH15" i="106"/>
  <c r="BH16" i="106"/>
  <c r="BH17" i="106"/>
  <c r="BH18" i="106"/>
  <c r="BH19" i="106"/>
  <c r="BH21" i="106"/>
  <c r="BH22" i="106"/>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T14" i="103"/>
  <c r="BV18" i="103" l="1"/>
  <c r="BU18" i="103"/>
  <c r="BQ14" i="103"/>
  <c r="BQ15" i="103"/>
  <c r="BQ16" i="103"/>
  <c r="BQ17" i="103"/>
  <c r="BQ18" i="103"/>
  <c r="BI38" i="105" s="1"/>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AI64" i="105" l="1"/>
  <c r="AK64" i="105" s="1"/>
  <c r="W111"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7" i="103" l="1"/>
  <c r="BT17" i="103" s="1"/>
  <c r="BN17" i="103"/>
  <c r="BS20" i="103"/>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BO17" i="103" l="1"/>
  <c r="BP17" i="103"/>
  <c r="BV17" i="103"/>
  <c r="BU17" i="103"/>
  <c r="BU11" i="103" s="1"/>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V11"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K13" i="103"/>
  <c r="J13" i="103"/>
  <c r="I13" i="103"/>
  <c r="H13" i="103"/>
  <c r="G13" i="103"/>
  <c r="BI13" i="103" s="1"/>
  <c r="B13" i="103"/>
  <c r="D3" i="103"/>
  <c r="AK1" i="103"/>
  <c r="BV10" i="103" l="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K13" i="103" l="1"/>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13" i="103"/>
  <c r="BH46" i="103"/>
  <c r="BH56" i="103"/>
  <c r="BH78" i="103"/>
  <c r="BH40" i="103"/>
  <c r="AK146" i="105" l="1"/>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3" i="106" l="1"/>
  <c r="BI13" i="106" s="1"/>
  <c r="L13" i="103"/>
  <c r="L21" i="106"/>
  <c r="L21" i="103"/>
  <c r="L20" i="106"/>
  <c r="L20" i="103"/>
  <c r="AD13" i="103" l="1"/>
  <c r="BO13" i="103"/>
  <c r="BO11" i="103" s="1"/>
  <c r="AE13"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<sst xmlns="http://schemas.openxmlformats.org/spreadsheetml/2006/main" count="22975" uniqueCount="2529">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</sst>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44">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66" fillId="0" borderId="91"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Border="1" applyAlignment="1">
      <alignment horizontal="center" vertical="center"/>
    </xf>
    <xf numFmtId="0" fontId="42" fillId="27" borderId="0" xfId="0" applyFont="1" applyFill="1" applyBorder="1" applyAlignment="1" applyProtection="1">
      <alignment vertical="center" wrapText="1"/>
      <protection locked="0"/>
    </xf>
    <xf numFmtId="0" fontId="42" fillId="24" borderId="0" xfId="0" applyFont="1" applyFill="1" applyBorder="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Border="1" applyAlignment="1">
      <alignment vertical="center" wrapText="1"/>
    </xf>
    <xf numFmtId="0" fontId="34" fillId="0" borderId="0" xfId="0" applyFont="1" applyBorder="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Border="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24" borderId="0" xfId="0" applyFont="1" applyFill="1" applyBorder="1">
      <alignment vertical="center"/>
    </xf>
    <xf numFmtId="0" fontId="39" fillId="0" borderId="0" xfId="0" applyFont="1" applyBorder="1" applyProtection="1">
      <alignment vertical="center"/>
      <protection locked="0"/>
    </xf>
    <xf numFmtId="176" fontId="43" fillId="24" borderId="0" xfId="0" applyNumberFormat="1" applyFont="1" applyFill="1" applyBorder="1">
      <alignment vertical="center"/>
    </xf>
    <xf numFmtId="176" fontId="119" fillId="0" borderId="0" xfId="0" applyNumberFormat="1" applyFont="1" applyBorder="1" applyAlignment="1" applyProtection="1">
      <alignment horizontal="center" vertical="center" shrinkToFit="1"/>
      <protection locked="0"/>
    </xf>
    <xf numFmtId="176" fontId="119" fillId="0" borderId="0" xfId="0" applyNumberFormat="1" applyFont="1" applyBorder="1" applyAlignment="1" applyProtection="1">
      <alignment horizontal="center" vertical="center" wrapText="1" shrinkToFit="1"/>
      <protection locked="0"/>
    </xf>
    <xf numFmtId="176" fontId="39" fillId="0" borderId="0" xfId="0" applyNumberFormat="1" applyFont="1" applyBorder="1" applyAlignment="1" applyProtection="1">
      <alignment horizontal="center" vertical="center" wrapText="1" shrinkToFit="1"/>
      <protection locked="0"/>
    </xf>
    <xf numFmtId="176" fontId="121" fillId="0" borderId="0" xfId="0" applyNumberFormat="1" applyFont="1" applyBorder="1" applyAlignment="1" applyProtection="1">
      <alignment horizontal="center" vertical="center" wrapText="1" shrinkToFit="1"/>
      <protection locked="0"/>
    </xf>
    <xf numFmtId="0" fontId="0" fillId="0" borderId="0" xfId="0" applyBorder="1" applyAlignment="1">
      <alignment vertical="center" wrapText="1" shrinkToFit="1"/>
    </xf>
    <xf numFmtId="0" fontId="37" fillId="0" borderId="0" xfId="0" applyFont="1" applyBorder="1" applyAlignment="1">
      <alignment horizontal="left" vertical="top"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xf>
    <xf numFmtId="0" fontId="66" fillId="0" borderId="0" xfId="0" applyFont="1" applyBorder="1">
      <alignment vertical="center"/>
    </xf>
    <xf numFmtId="38" fontId="66" fillId="0" borderId="0" xfId="34" applyFont="1" applyBorder="1">
      <alignment vertical="center"/>
    </xf>
    <xf numFmtId="38" fontId="56" fillId="30" borderId="0" xfId="34" applyFont="1" applyFill="1" applyBorder="1" applyAlignment="1" applyProtection="1">
      <alignment vertical="center" wrapText="1"/>
    </xf>
    <xf numFmtId="0" fontId="111" fillId="0" borderId="0" xfId="0" applyFont="1" applyBorder="1">
      <alignment vertical="center"/>
    </xf>
    <xf numFmtId="184" fontId="66" fillId="0" borderId="0" xfId="0" applyNumberFormat="1" applyFont="1" applyBorder="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49" fontId="42" fillId="27" borderId="0" xfId="0" applyNumberFormat="1" applyFont="1" applyFill="1" applyBorder="1" applyAlignment="1" applyProtection="1">
      <alignment horizontal="center" vertical="center"/>
      <protection locked="0"/>
    </xf>
    <xf numFmtId="0" fontId="42" fillId="27" borderId="0" xfId="0" applyFont="1" applyFill="1" applyBorder="1" applyAlignment="1" applyProtection="1">
      <alignment vertical="center" wrapText="1"/>
      <protection locked="0"/>
    </xf>
    <xf numFmtId="0" fontId="42" fillId="27" borderId="0" xfId="0" applyFont="1" applyFill="1" applyBorder="1" applyAlignment="1" applyProtection="1">
      <alignment vertical="center"/>
      <protection locked="0"/>
    </xf>
    <xf numFmtId="0" fontId="42" fillId="27" borderId="0" xfId="0" applyFont="1" applyFill="1" applyBorder="1" applyAlignment="1" applyProtection="1">
      <alignment horizontal="center"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67"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Alignment="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0" borderId="13"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0" borderId="44" xfId="0" applyFont="1" applyBorder="1" applyAlignment="1">
      <alignment horizontal="center"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34" fillId="0" borderId="0" xfId="0" applyFont="1" applyBorder="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34</xdr:col>
      <xdr:colOff>127947</xdr:colOff>
      <xdr:row>0</xdr:row>
      <xdr:rowOff>199030</xdr:rowOff>
    </xdr:from>
    <xdr:to>
      <xdr:col>36</xdr:col>
      <xdr:colOff>28432</xdr:colOff>
      <xdr:row>1</xdr:row>
      <xdr:rowOff>199030</xdr:rowOff>
    </xdr:to>
    <xdr:sp macro="" textlink="">
      <xdr:nvSpPr>
        <xdr:cNvPr id="3" name="正方形/長方形 2">
          <a:extLst>
            <a:ext uri="{FF2B5EF4-FFF2-40B4-BE49-F238E27FC236}">
              <a16:creationId xmlns:a16="http://schemas.microsoft.com/office/drawing/2014/main" id="{655B2198-99D9-4757-BD67-F370C1ED40A8}"/>
            </a:ext>
          </a:extLst>
        </xdr:cNvPr>
        <xdr:cNvSpPr/>
      </xdr:nvSpPr>
      <xdr:spPr bwMode="auto">
        <a:xfrm>
          <a:off x="11756977" y="199030"/>
          <a:ext cx="2615821" cy="554440"/>
        </a:xfrm>
        <a:prstGeom prst="rect">
          <a:avLst/>
        </a:prstGeom>
        <a:solidFill>
          <a:srgbClr val="FFFF00"/>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2000" b="1">
              <a:solidFill>
                <a:srgbClr val="FF0000"/>
              </a:solidFill>
            </a:rPr>
            <a:t>R8.8.3</a:t>
          </a:r>
          <a:r>
            <a:rPr kumimoji="1" lang="ja-JP" altLang="en-US" sz="2000" b="1">
              <a:solidFill>
                <a:srgbClr val="FF0000"/>
              </a:solidFill>
            </a:rPr>
            <a:t>修正版</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67" zoomScaleNormal="67" zoomScaleSheetLayoutView="67" workbookViewId="0">
      <selection activeCell="AI1" sqref="AI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747" t="s">
        <v>2527</v>
      </c>
      <c r="B1" s="747"/>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c r="AC1" s="747"/>
      <c r="AD1" s="747"/>
      <c r="AE1" s="747"/>
      <c r="AF1" s="747"/>
      <c r="AG1" s="747"/>
      <c r="AH1" s="42"/>
      <c r="AO1" s="43" t="s">
        <v>0</v>
      </c>
    </row>
    <row r="2" spans="1:41" s="41" customFormat="1" ht="28.9" customHeight="1">
      <c r="A2" s="698" t="s">
        <v>1</v>
      </c>
      <c r="B2" s="698"/>
      <c r="C2" s="698"/>
      <c r="D2" s="698"/>
      <c r="E2" s="698"/>
      <c r="F2" s="698"/>
      <c r="G2" s="698"/>
      <c r="H2" s="698"/>
      <c r="I2" s="698"/>
      <c r="J2" s="698"/>
      <c r="K2" s="698"/>
      <c r="L2" s="698"/>
      <c r="M2" s="698"/>
      <c r="N2" s="698"/>
      <c r="O2" s="698"/>
      <c r="P2" s="698"/>
      <c r="Q2" s="698"/>
      <c r="R2" s="698"/>
      <c r="S2" s="698"/>
      <c r="T2" s="698"/>
      <c r="U2" s="698"/>
      <c r="V2" s="698"/>
      <c r="W2" s="698"/>
      <c r="X2" s="698"/>
      <c r="Y2" s="698"/>
      <c r="Z2" s="698"/>
      <c r="AA2" s="698"/>
      <c r="AB2" s="698"/>
      <c r="AC2" s="698"/>
      <c r="AD2" s="698"/>
      <c r="AE2" s="698"/>
      <c r="AF2" s="698"/>
      <c r="AG2" s="698"/>
      <c r="AH2" s="44"/>
    </row>
    <row r="3" spans="1:41" s="46" customFormat="1" ht="19.149999999999999" customHeight="1">
      <c r="A3" s="770" t="s">
        <v>2217</v>
      </c>
      <c r="B3" s="770"/>
      <c r="C3" s="770"/>
      <c r="D3" s="770"/>
      <c r="E3" s="770"/>
      <c r="F3" s="770"/>
      <c r="G3" s="770"/>
      <c r="H3" s="770"/>
      <c r="I3" s="770"/>
      <c r="J3" s="770"/>
      <c r="K3" s="770"/>
      <c r="L3" s="770"/>
      <c r="M3" s="770"/>
      <c r="N3" s="770"/>
      <c r="O3" s="770"/>
      <c r="P3" s="770"/>
      <c r="Q3" s="770"/>
      <c r="R3" s="770"/>
      <c r="S3" s="770"/>
      <c r="T3" s="770"/>
      <c r="U3" s="770"/>
      <c r="V3" s="770"/>
      <c r="W3" s="770"/>
      <c r="X3" s="770"/>
      <c r="Y3" s="770"/>
      <c r="Z3" s="770"/>
      <c r="AA3" s="770"/>
      <c r="AB3" s="770"/>
      <c r="AC3" s="770"/>
      <c r="AD3" s="770"/>
      <c r="AE3" s="770"/>
      <c r="AF3" s="770"/>
      <c r="AG3" s="770"/>
      <c r="AH3" s="45"/>
    </row>
    <row r="4" spans="1:41" s="41" customFormat="1" ht="40.9" customHeight="1">
      <c r="A4" s="771" t="s">
        <v>2213</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98"/>
      <c r="B8" s="698"/>
      <c r="C8" s="698"/>
      <c r="D8" s="698"/>
      <c r="E8" s="698"/>
      <c r="F8" s="698"/>
      <c r="G8" s="698"/>
      <c r="H8" s="698"/>
      <c r="I8" s="698"/>
      <c r="J8" s="698"/>
      <c r="K8" s="698"/>
      <c r="L8" s="698"/>
      <c r="M8" s="698"/>
      <c r="N8" s="698"/>
      <c r="O8" s="698"/>
      <c r="P8" s="698"/>
      <c r="Q8" s="698"/>
      <c r="R8" s="698"/>
      <c r="S8" s="698"/>
      <c r="T8" s="698"/>
      <c r="U8" s="698"/>
      <c r="V8" s="698"/>
      <c r="W8" s="698"/>
      <c r="X8" s="698"/>
      <c r="Y8" s="698"/>
      <c r="Z8" s="698"/>
      <c r="AA8" s="698"/>
      <c r="AB8" s="698"/>
      <c r="AC8" s="698"/>
      <c r="AD8" s="698"/>
      <c r="AE8" s="698"/>
      <c r="AF8" s="698"/>
      <c r="AG8" s="698"/>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5" t="s">
        <v>2484</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764" t="s">
        <v>4</v>
      </c>
      <c r="D11" s="765"/>
      <c r="E11" s="765"/>
      <c r="F11" s="765"/>
      <c r="G11" s="765"/>
      <c r="H11" s="765"/>
      <c r="I11" s="765"/>
      <c r="J11" s="765"/>
      <c r="K11" s="765"/>
      <c r="L11" s="765"/>
      <c r="M11" s="765"/>
      <c r="N11" s="765"/>
      <c r="O11" s="765"/>
      <c r="P11" s="765"/>
      <c r="Q11" s="765"/>
      <c r="R11" s="766"/>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758" t="s">
        <v>6</v>
      </c>
      <c r="B14" s="758"/>
      <c r="C14" s="758"/>
      <c r="D14" s="758"/>
      <c r="E14" s="758"/>
      <c r="F14" s="758"/>
      <c r="G14" s="758"/>
      <c r="H14" s="758"/>
      <c r="I14" s="758"/>
      <c r="J14" s="758"/>
      <c r="K14" s="758"/>
      <c r="L14" s="758"/>
      <c r="M14" s="758"/>
      <c r="N14" s="758"/>
      <c r="O14" s="758"/>
      <c r="P14" s="758"/>
      <c r="Q14" s="758"/>
      <c r="R14" s="758"/>
      <c r="S14" s="758"/>
      <c r="T14" s="758"/>
      <c r="U14" s="758"/>
      <c r="V14" s="758"/>
      <c r="W14" s="758"/>
      <c r="X14" s="758"/>
      <c r="Y14" s="758"/>
      <c r="Z14" s="758"/>
      <c r="AA14" s="758"/>
      <c r="AB14" s="24"/>
      <c r="AC14" s="24"/>
      <c r="AD14" s="24"/>
      <c r="AE14" s="24"/>
      <c r="AF14" s="24"/>
    </row>
    <row r="15" spans="1:41" ht="20.100000000000001" customHeight="1">
      <c r="A15" s="762" t="s">
        <v>7</v>
      </c>
      <c r="B15" s="724" t="s">
        <v>8</v>
      </c>
      <c r="C15" s="724"/>
      <c r="D15" s="724"/>
      <c r="E15" s="724"/>
      <c r="F15" s="724"/>
      <c r="G15" s="724"/>
      <c r="H15" s="724"/>
      <c r="I15" s="724"/>
      <c r="J15" s="724"/>
      <c r="K15" s="724"/>
      <c r="L15" s="726" t="s">
        <v>2389</v>
      </c>
      <c r="M15" s="727"/>
      <c r="N15" s="727"/>
      <c r="O15" s="727"/>
      <c r="P15" s="727"/>
      <c r="Q15" s="727"/>
      <c r="R15" s="727"/>
      <c r="S15" s="727"/>
      <c r="T15" s="727"/>
      <c r="U15" s="727"/>
      <c r="V15" s="727"/>
      <c r="W15" s="727"/>
      <c r="X15" s="727"/>
      <c r="Y15" s="727"/>
      <c r="Z15" s="727"/>
      <c r="AA15" s="727"/>
      <c r="AB15" s="727"/>
      <c r="AC15" s="727"/>
      <c r="AD15" s="727"/>
      <c r="AE15" s="727"/>
      <c r="AF15" s="728"/>
    </row>
    <row r="16" spans="1:41" ht="20.100000000000001" customHeight="1">
      <c r="A16" s="763"/>
      <c r="B16" s="724" t="s">
        <v>9</v>
      </c>
      <c r="C16" s="724"/>
      <c r="D16" s="724"/>
      <c r="E16" s="724"/>
      <c r="F16" s="724"/>
      <c r="G16" s="724"/>
      <c r="H16" s="724"/>
      <c r="I16" s="724"/>
      <c r="J16" s="724"/>
      <c r="K16" s="724"/>
      <c r="L16" s="726" t="s">
        <v>2390</v>
      </c>
      <c r="M16" s="727"/>
      <c r="N16" s="727"/>
      <c r="O16" s="727"/>
      <c r="P16" s="727"/>
      <c r="Q16" s="727"/>
      <c r="R16" s="727"/>
      <c r="S16" s="727"/>
      <c r="T16" s="727"/>
      <c r="U16" s="727"/>
      <c r="V16" s="727"/>
      <c r="W16" s="727"/>
      <c r="X16" s="727"/>
      <c r="Y16" s="727"/>
      <c r="Z16" s="727"/>
      <c r="AA16" s="727"/>
      <c r="AB16" s="727"/>
      <c r="AC16" s="727"/>
      <c r="AD16" s="727"/>
      <c r="AE16" s="727"/>
      <c r="AF16" s="728"/>
    </row>
    <row r="17" spans="1:41" ht="20.100000000000001" customHeight="1">
      <c r="A17" s="712" t="s">
        <v>10</v>
      </c>
      <c r="B17" s="724" t="s">
        <v>11</v>
      </c>
      <c r="C17" s="724"/>
      <c r="D17" s="724"/>
      <c r="E17" s="724"/>
      <c r="F17" s="724"/>
      <c r="G17" s="724"/>
      <c r="H17" s="724"/>
      <c r="I17" s="724"/>
      <c r="J17" s="724"/>
      <c r="K17" s="724"/>
      <c r="L17" s="735" t="s">
        <v>12</v>
      </c>
      <c r="M17" s="736"/>
      <c r="N17" s="736"/>
      <c r="O17" s="737"/>
      <c r="P17" s="77" t="s">
        <v>13</v>
      </c>
      <c r="Q17" s="738" t="s">
        <v>2391</v>
      </c>
      <c r="R17" s="739"/>
      <c r="S17" s="739"/>
      <c r="T17" s="739"/>
      <c r="U17" s="740"/>
      <c r="V17" s="37"/>
      <c r="W17" s="37"/>
      <c r="X17" s="37"/>
      <c r="Y17" s="37"/>
      <c r="Z17" s="37"/>
      <c r="AB17" s="24"/>
      <c r="AC17" s="24"/>
      <c r="AD17" s="24"/>
      <c r="AO17" s="27" t="s">
        <v>14</v>
      </c>
    </row>
    <row r="18" spans="1:41" ht="44.25" customHeight="1">
      <c r="A18" s="722"/>
      <c r="B18" s="725" t="s">
        <v>15</v>
      </c>
      <c r="C18" s="725"/>
      <c r="D18" s="725"/>
      <c r="E18" s="725"/>
      <c r="F18" s="725"/>
      <c r="G18" s="725"/>
      <c r="H18" s="725"/>
      <c r="I18" s="725"/>
      <c r="J18" s="725"/>
      <c r="K18" s="725"/>
      <c r="L18" s="726" t="s">
        <v>2392</v>
      </c>
      <c r="M18" s="727"/>
      <c r="N18" s="727"/>
      <c r="O18" s="727"/>
      <c r="P18" s="727"/>
      <c r="Q18" s="727"/>
      <c r="R18" s="727"/>
      <c r="S18" s="727"/>
      <c r="T18" s="727"/>
      <c r="U18" s="727"/>
      <c r="V18" s="727"/>
      <c r="W18" s="727"/>
      <c r="X18" s="727"/>
      <c r="Y18" s="727"/>
      <c r="Z18" s="727"/>
      <c r="AA18" s="727"/>
      <c r="AB18" s="727"/>
      <c r="AC18" s="727"/>
      <c r="AD18" s="727"/>
      <c r="AE18" s="727"/>
      <c r="AF18" s="728"/>
      <c r="AO18" s="27" t="str">
        <f>L17&amp;"-"&amp;Q17</f>
        <v>100-１２３４</v>
      </c>
    </row>
    <row r="19" spans="1:41" ht="38.25" customHeight="1">
      <c r="A19" s="723"/>
      <c r="B19" s="725" t="s">
        <v>16</v>
      </c>
      <c r="C19" s="725"/>
      <c r="D19" s="725"/>
      <c r="E19" s="725"/>
      <c r="F19" s="725"/>
      <c r="G19" s="725"/>
      <c r="H19" s="725"/>
      <c r="I19" s="725"/>
      <c r="J19" s="725"/>
      <c r="K19" s="725"/>
      <c r="L19" s="767" t="s">
        <v>17</v>
      </c>
      <c r="M19" s="768"/>
      <c r="N19" s="768"/>
      <c r="O19" s="768"/>
      <c r="P19" s="768"/>
      <c r="Q19" s="768"/>
      <c r="R19" s="768"/>
      <c r="S19" s="768"/>
      <c r="T19" s="768"/>
      <c r="U19" s="768"/>
      <c r="V19" s="768"/>
      <c r="W19" s="768"/>
      <c r="X19" s="768"/>
      <c r="Y19" s="768"/>
      <c r="Z19" s="768"/>
      <c r="AA19" s="768"/>
      <c r="AB19" s="768"/>
      <c r="AC19" s="768"/>
      <c r="AD19" s="768"/>
      <c r="AE19" s="768"/>
      <c r="AF19" s="769"/>
    </row>
    <row r="20" spans="1:41" ht="30" customHeight="1">
      <c r="A20" s="752" t="s">
        <v>18</v>
      </c>
      <c r="B20" s="751" t="s">
        <v>19</v>
      </c>
      <c r="C20" s="724"/>
      <c r="D20" s="724"/>
      <c r="E20" s="724"/>
      <c r="F20" s="724"/>
      <c r="G20" s="724"/>
      <c r="H20" s="724"/>
      <c r="I20" s="724"/>
      <c r="J20" s="724"/>
      <c r="K20" s="724"/>
      <c r="L20" s="688" t="s">
        <v>20</v>
      </c>
      <c r="M20" s="689"/>
      <c r="N20" s="689"/>
      <c r="O20" s="689"/>
      <c r="P20" s="689"/>
      <c r="Q20" s="689"/>
      <c r="R20" s="689"/>
      <c r="S20" s="689"/>
      <c r="T20" s="689"/>
      <c r="U20" s="689"/>
      <c r="V20" s="689"/>
      <c r="W20" s="689"/>
      <c r="X20" s="689"/>
      <c r="Y20" s="689"/>
      <c r="Z20" s="689"/>
      <c r="AA20" s="689"/>
      <c r="AB20" s="689"/>
      <c r="AC20" s="689"/>
      <c r="AD20" s="689"/>
      <c r="AE20" s="689"/>
      <c r="AF20" s="690"/>
    </row>
    <row r="21" spans="1:41" ht="19.5" customHeight="1">
      <c r="A21" s="753"/>
      <c r="B21" s="750" t="s">
        <v>21</v>
      </c>
      <c r="C21" s="750"/>
      <c r="D21" s="750"/>
      <c r="E21" s="750"/>
      <c r="F21" s="750"/>
      <c r="G21" s="750"/>
      <c r="H21" s="750"/>
      <c r="I21" s="750"/>
      <c r="J21" s="750"/>
      <c r="K21" s="751"/>
      <c r="L21" s="688" t="s">
        <v>24</v>
      </c>
      <c r="M21" s="689"/>
      <c r="N21" s="689"/>
      <c r="O21" s="689"/>
      <c r="P21" s="689"/>
      <c r="Q21" s="689"/>
      <c r="R21" s="689"/>
      <c r="S21" s="689"/>
      <c r="T21" s="689"/>
      <c r="U21" s="689"/>
      <c r="V21" s="689"/>
      <c r="W21" s="689"/>
      <c r="X21" s="689"/>
      <c r="Y21" s="689"/>
      <c r="Z21" s="689"/>
      <c r="AA21" s="689"/>
      <c r="AB21" s="689"/>
      <c r="AC21" s="689"/>
      <c r="AD21" s="689"/>
      <c r="AE21" s="689"/>
      <c r="AF21" s="690"/>
    </row>
    <row r="22" spans="1:41" ht="20.100000000000001" customHeight="1">
      <c r="A22" s="759" t="s">
        <v>22</v>
      </c>
      <c r="B22" s="760"/>
      <c r="C22" s="760"/>
      <c r="D22" s="760"/>
      <c r="E22" s="760"/>
      <c r="F22" s="760"/>
      <c r="G22" s="760"/>
      <c r="H22" s="760"/>
      <c r="I22" s="760"/>
      <c r="J22" s="760"/>
      <c r="K22" s="761"/>
      <c r="L22" s="741" t="s">
        <v>2393</v>
      </c>
      <c r="M22" s="742"/>
      <c r="N22" s="742"/>
      <c r="O22" s="742"/>
      <c r="P22" s="742"/>
      <c r="Q22" s="742"/>
      <c r="R22" s="742"/>
      <c r="S22" s="742"/>
      <c r="T22" s="742"/>
      <c r="U22" s="742"/>
      <c r="V22" s="743"/>
      <c r="W22" s="38"/>
      <c r="X22" s="38"/>
      <c r="Y22" s="38"/>
      <c r="Z22" s="38"/>
      <c r="AA22" s="39"/>
      <c r="AB22" s="39"/>
      <c r="AC22" s="39"/>
      <c r="AD22" s="39"/>
      <c r="AE22" s="39"/>
      <c r="AF22" s="39"/>
      <c r="AI22" s="12"/>
    </row>
    <row r="23" spans="1:41" ht="20.100000000000001" customHeight="1">
      <c r="A23" s="748" t="s">
        <v>23</v>
      </c>
      <c r="B23" s="724" t="s">
        <v>8</v>
      </c>
      <c r="C23" s="724"/>
      <c r="D23" s="724"/>
      <c r="E23" s="724"/>
      <c r="F23" s="724"/>
      <c r="G23" s="724"/>
      <c r="H23" s="724"/>
      <c r="I23" s="724"/>
      <c r="J23" s="724"/>
      <c r="K23" s="724"/>
      <c r="L23" s="688" t="s">
        <v>2394</v>
      </c>
      <c r="M23" s="689"/>
      <c r="N23" s="689"/>
      <c r="O23" s="689"/>
      <c r="P23" s="689"/>
      <c r="Q23" s="689"/>
      <c r="R23" s="689"/>
      <c r="S23" s="689"/>
      <c r="T23" s="689"/>
      <c r="U23" s="689"/>
      <c r="V23" s="689"/>
      <c r="W23" s="689"/>
      <c r="X23" s="690"/>
      <c r="Y23" s="38"/>
      <c r="Z23" s="38"/>
      <c r="AA23" s="39"/>
      <c r="AB23" s="39"/>
      <c r="AC23" s="39"/>
      <c r="AD23" s="39"/>
      <c r="AE23" s="39"/>
      <c r="AF23" s="39"/>
    </row>
    <row r="24" spans="1:41" ht="20.100000000000001" customHeight="1">
      <c r="A24" s="749"/>
      <c r="B24" s="757" t="s">
        <v>21</v>
      </c>
      <c r="C24" s="757"/>
      <c r="D24" s="757"/>
      <c r="E24" s="757"/>
      <c r="F24" s="757"/>
      <c r="G24" s="757"/>
      <c r="H24" s="757"/>
      <c r="I24" s="757"/>
      <c r="J24" s="757"/>
      <c r="K24" s="757"/>
      <c r="L24" s="688" t="s">
        <v>2395</v>
      </c>
      <c r="M24" s="689"/>
      <c r="N24" s="689"/>
      <c r="O24" s="689"/>
      <c r="P24" s="689"/>
      <c r="Q24" s="689"/>
      <c r="R24" s="689"/>
      <c r="S24" s="689"/>
      <c r="T24" s="689"/>
      <c r="U24" s="689"/>
      <c r="V24" s="689"/>
      <c r="W24" s="689"/>
      <c r="X24" s="690"/>
      <c r="Y24" s="38"/>
      <c r="Z24" s="38"/>
      <c r="AA24" s="39"/>
      <c r="AB24" s="39"/>
      <c r="AC24" s="39"/>
      <c r="AD24" s="39"/>
      <c r="AE24" s="39"/>
      <c r="AF24" s="39"/>
    </row>
    <row r="25" spans="1:41" ht="20.100000000000001" customHeight="1">
      <c r="A25" s="712" t="s">
        <v>25</v>
      </c>
      <c r="B25" s="724" t="s">
        <v>26</v>
      </c>
      <c r="C25" s="724"/>
      <c r="D25" s="724"/>
      <c r="E25" s="724"/>
      <c r="F25" s="724"/>
      <c r="G25" s="724"/>
      <c r="H25" s="724"/>
      <c r="I25" s="724"/>
      <c r="J25" s="724"/>
      <c r="K25" s="724"/>
      <c r="L25" s="688" t="s">
        <v>2396</v>
      </c>
      <c r="M25" s="689"/>
      <c r="N25" s="689"/>
      <c r="O25" s="689"/>
      <c r="P25" s="689"/>
      <c r="Q25" s="689"/>
      <c r="R25" s="689"/>
      <c r="S25" s="689"/>
      <c r="T25" s="689"/>
      <c r="U25" s="689"/>
      <c r="V25" s="689"/>
      <c r="W25" s="689"/>
      <c r="X25" s="690"/>
      <c r="Y25" s="38"/>
      <c r="Z25" s="38"/>
      <c r="AA25" s="39"/>
      <c r="AB25" s="39"/>
      <c r="AC25" s="39"/>
      <c r="AD25" s="39"/>
      <c r="AE25" s="39"/>
      <c r="AF25" s="39"/>
    </row>
    <row r="26" spans="1:41" ht="20.100000000000001" customHeight="1">
      <c r="A26" s="723"/>
      <c r="B26" s="724" t="s">
        <v>27</v>
      </c>
      <c r="C26" s="724"/>
      <c r="D26" s="724"/>
      <c r="E26" s="724"/>
      <c r="F26" s="724"/>
      <c r="G26" s="724"/>
      <c r="H26" s="724"/>
      <c r="I26" s="724"/>
      <c r="J26" s="724"/>
      <c r="K26" s="724"/>
      <c r="L26" s="754" t="s">
        <v>2397</v>
      </c>
      <c r="M26" s="755"/>
      <c r="N26" s="755"/>
      <c r="O26" s="755"/>
      <c r="P26" s="755"/>
      <c r="Q26" s="755"/>
      <c r="R26" s="755"/>
      <c r="S26" s="755"/>
      <c r="T26" s="755"/>
      <c r="U26" s="755"/>
      <c r="V26" s="755"/>
      <c r="W26" s="755"/>
      <c r="X26" s="756"/>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98" t="s">
        <v>2218</v>
      </c>
      <c r="B30" s="698"/>
      <c r="C30" s="698"/>
      <c r="D30" s="698"/>
      <c r="E30" s="698"/>
      <c r="F30" s="698"/>
      <c r="G30" s="698"/>
      <c r="H30" s="698"/>
      <c r="I30" s="698"/>
      <c r="J30" s="698"/>
      <c r="K30" s="698"/>
      <c r="L30" s="698"/>
      <c r="M30" s="698"/>
      <c r="N30" s="698"/>
      <c r="O30" s="698"/>
      <c r="P30" s="698"/>
      <c r="Q30" s="698"/>
      <c r="R30" s="698"/>
      <c r="S30" s="698"/>
      <c r="T30" s="698"/>
      <c r="U30" s="698"/>
      <c r="V30" s="698"/>
      <c r="W30" s="698"/>
      <c r="X30" s="698"/>
      <c r="Y30" s="698"/>
      <c r="Z30" s="698"/>
      <c r="AA30" s="698"/>
      <c r="AB30" s="698"/>
      <c r="AC30" s="698"/>
      <c r="AD30" s="698"/>
      <c r="AE30" s="698"/>
      <c r="AF30" s="698"/>
      <c r="AG30" s="698"/>
    </row>
    <row r="31" spans="1:41" s="41" customFormat="1" ht="23.45" customHeight="1" thickBot="1">
      <c r="A31" s="701" t="s">
        <v>2219</v>
      </c>
      <c r="B31" s="701"/>
      <c r="C31" s="701"/>
      <c r="D31" s="701"/>
      <c r="E31" s="701"/>
      <c r="F31" s="701"/>
      <c r="G31" s="701"/>
      <c r="H31" s="701"/>
      <c r="I31" s="701"/>
      <c r="J31" s="701"/>
      <c r="K31" s="701"/>
      <c r="L31" s="701"/>
      <c r="M31" s="701"/>
      <c r="N31" s="701"/>
      <c r="O31" s="701"/>
      <c r="P31" s="701"/>
      <c r="Q31" s="701"/>
      <c r="R31" s="701"/>
      <c r="S31" s="701"/>
      <c r="T31" s="701"/>
      <c r="U31" s="701"/>
      <c r="V31" s="701"/>
      <c r="W31" s="701"/>
      <c r="X31" s="701"/>
      <c r="Y31" s="701"/>
      <c r="Z31" s="701"/>
      <c r="AA31" s="701"/>
      <c r="AB31" s="701"/>
      <c r="AC31" s="701"/>
      <c r="AD31" s="701"/>
      <c r="AE31" s="701"/>
      <c r="AF31" s="702"/>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93" t="s">
        <v>31</v>
      </c>
      <c r="B33" s="729" t="s">
        <v>2220</v>
      </c>
      <c r="C33" s="730"/>
      <c r="D33" s="730"/>
      <c r="E33" s="730"/>
      <c r="F33" s="730"/>
      <c r="G33" s="730"/>
      <c r="H33" s="730"/>
      <c r="I33" s="730"/>
      <c r="J33" s="730"/>
      <c r="K33" s="731"/>
      <c r="L33" s="729" t="s">
        <v>32</v>
      </c>
      <c r="M33" s="730"/>
      <c r="N33" s="730"/>
      <c r="O33" s="730"/>
      <c r="P33" s="731"/>
      <c r="Q33" s="707" t="s">
        <v>33</v>
      </c>
      <c r="R33" s="708"/>
      <c r="S33" s="708"/>
      <c r="T33" s="708"/>
      <c r="U33" s="708"/>
      <c r="V33" s="709"/>
      <c r="W33" s="703" t="s">
        <v>34</v>
      </c>
      <c r="X33" s="703"/>
      <c r="Y33" s="703"/>
      <c r="Z33" s="703" t="s">
        <v>35</v>
      </c>
      <c r="AA33" s="703"/>
      <c r="AB33" s="703"/>
      <c r="AC33" s="691" t="s">
        <v>36</v>
      </c>
      <c r="AD33" s="704" t="s">
        <v>2221</v>
      </c>
      <c r="AE33" s="710" t="s">
        <v>2222</v>
      </c>
      <c r="AF33" s="699" t="s">
        <v>2223</v>
      </c>
      <c r="AG33" s="706"/>
      <c r="AH33"/>
      <c r="AI33"/>
      <c r="AJ33"/>
      <c r="AK33"/>
      <c r="AL33"/>
      <c r="AM33"/>
      <c r="AN33"/>
    </row>
    <row r="34" spans="1:43" s="41" customFormat="1" ht="47.45" customHeight="1" thickBot="1">
      <c r="A34" s="694"/>
      <c r="B34" s="706"/>
      <c r="C34" s="732"/>
      <c r="D34" s="732"/>
      <c r="E34" s="732"/>
      <c r="F34" s="732"/>
      <c r="G34" s="732"/>
      <c r="H34" s="732"/>
      <c r="I34" s="732"/>
      <c r="J34" s="732"/>
      <c r="K34" s="733"/>
      <c r="L34" s="706"/>
      <c r="M34" s="732"/>
      <c r="N34" s="732"/>
      <c r="O34" s="732"/>
      <c r="P34" s="733"/>
      <c r="Q34" s="704" t="s">
        <v>37</v>
      </c>
      <c r="R34" s="712"/>
      <c r="S34" s="712"/>
      <c r="T34" s="712"/>
      <c r="U34" s="712"/>
      <c r="V34" s="289" t="s">
        <v>38</v>
      </c>
      <c r="W34" s="704"/>
      <c r="X34" s="704"/>
      <c r="Y34" s="704"/>
      <c r="Z34" s="704"/>
      <c r="AA34" s="704"/>
      <c r="AB34" s="704"/>
      <c r="AC34" s="692"/>
      <c r="AD34" s="772"/>
      <c r="AE34" s="711"/>
      <c r="AF34" s="700"/>
      <c r="AG34" s="706"/>
      <c r="AH34"/>
      <c r="AI34"/>
      <c r="AJ34"/>
      <c r="AK34"/>
      <c r="AL34"/>
      <c r="AM34"/>
      <c r="AN34"/>
    </row>
    <row r="35" spans="1:43" ht="45" customHeight="1" thickBot="1">
      <c r="A35" s="50">
        <v>1</v>
      </c>
      <c r="B35" s="719" t="s">
        <v>2398</v>
      </c>
      <c r="C35" s="720"/>
      <c r="D35" s="720"/>
      <c r="E35" s="720"/>
      <c r="F35" s="720"/>
      <c r="G35" s="720"/>
      <c r="H35" s="720"/>
      <c r="I35" s="720"/>
      <c r="J35" s="720"/>
      <c r="K35" s="721"/>
      <c r="L35" s="744" t="s">
        <v>39</v>
      </c>
      <c r="M35" s="745"/>
      <c r="N35" s="745"/>
      <c r="O35" s="745"/>
      <c r="P35" s="746"/>
      <c r="Q35" s="734" t="s">
        <v>4</v>
      </c>
      <c r="R35" s="734"/>
      <c r="S35" s="734"/>
      <c r="T35" s="734"/>
      <c r="U35" s="734"/>
      <c r="V35" s="292" t="s">
        <v>436</v>
      </c>
      <c r="W35" s="713" t="s">
        <v>2404</v>
      </c>
      <c r="X35" s="714"/>
      <c r="Y35" s="715"/>
      <c r="Z35" s="705" t="s">
        <v>2272</v>
      </c>
      <c r="AA35" s="705"/>
      <c r="AB35" s="705"/>
      <c r="AC35" s="293" t="str">
        <f>IFERROR(VLOOKUP(Z35,【参考】数式用!$A$4:$B$57,2,FALSE),"")</f>
        <v>11</v>
      </c>
      <c r="AD35" s="618">
        <v>620000</v>
      </c>
      <c r="AE35" s="619">
        <v>2000</v>
      </c>
      <c r="AF35" s="291">
        <f>AD35-AE35</f>
        <v>618000</v>
      </c>
      <c r="AG35" s="526"/>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719" t="s">
        <v>2399</v>
      </c>
      <c r="C36" s="720"/>
      <c r="D36" s="720"/>
      <c r="E36" s="720"/>
      <c r="F36" s="720"/>
      <c r="G36" s="720"/>
      <c r="H36" s="720"/>
      <c r="I36" s="720"/>
      <c r="J36" s="720"/>
      <c r="K36" s="721"/>
      <c r="L36" s="695" t="s">
        <v>42</v>
      </c>
      <c r="M36" s="696"/>
      <c r="N36" s="696"/>
      <c r="O36" s="696"/>
      <c r="P36" s="697"/>
      <c r="Q36" s="678" t="s">
        <v>4</v>
      </c>
      <c r="R36" s="678"/>
      <c r="S36" s="678"/>
      <c r="T36" s="678"/>
      <c r="U36" s="678"/>
      <c r="V36" s="381" t="s">
        <v>1381</v>
      </c>
      <c r="W36" s="716" t="s">
        <v>2405</v>
      </c>
      <c r="X36" s="717"/>
      <c r="Y36" s="718"/>
      <c r="Z36" s="680" t="s">
        <v>2282</v>
      </c>
      <c r="AA36" s="680"/>
      <c r="AB36" s="680"/>
      <c r="AC36" s="112" t="str">
        <f>IFERROR(VLOOKUP(Z36,【参考】数式用!$A$4:$B$57,2,FALSE),"")</f>
        <v>22</v>
      </c>
      <c r="AD36" s="620">
        <v>4740000</v>
      </c>
      <c r="AE36" s="621">
        <v>374460</v>
      </c>
      <c r="AF36" s="291">
        <f t="shared" ref="AF36:AF100" si="0">AD36-AE36</f>
        <v>4365540</v>
      </c>
      <c r="AG36" s="526"/>
      <c r="AP36" s="102" t="str">
        <f>IF($L$16="", "", VLOOKUP(Z36,【参考】数式用!$A$2:$O$57,14,FALSE))</f>
        <v>加算対象</v>
      </c>
      <c r="AQ36" s="27" t="str">
        <f>VLOOKUP(Z36,【参考】数式用!$A$2:$O$57,15,FALSE)</f>
        <v>その他</v>
      </c>
    </row>
    <row r="37" spans="1:43" ht="49.9" customHeight="1" thickBot="1">
      <c r="A37" s="384">
        <f t="shared" ref="A37:A100" si="1">A36+1</f>
        <v>3</v>
      </c>
      <c r="B37" s="719" t="s">
        <v>2400</v>
      </c>
      <c r="C37" s="720"/>
      <c r="D37" s="720"/>
      <c r="E37" s="720"/>
      <c r="F37" s="720"/>
      <c r="G37" s="720"/>
      <c r="H37" s="720"/>
      <c r="I37" s="720"/>
      <c r="J37" s="720"/>
      <c r="K37" s="721"/>
      <c r="L37" s="695" t="s">
        <v>42</v>
      </c>
      <c r="M37" s="696"/>
      <c r="N37" s="696"/>
      <c r="O37" s="696"/>
      <c r="P37" s="697"/>
      <c r="Q37" s="678" t="s">
        <v>4</v>
      </c>
      <c r="R37" s="678"/>
      <c r="S37" s="678"/>
      <c r="T37" s="678"/>
      <c r="U37" s="678"/>
      <c r="V37" s="383" t="s">
        <v>529</v>
      </c>
      <c r="W37" s="716" t="s">
        <v>2406</v>
      </c>
      <c r="X37" s="717"/>
      <c r="Y37" s="718"/>
      <c r="Z37" s="680" t="s">
        <v>2304</v>
      </c>
      <c r="AA37" s="680"/>
      <c r="AB37" s="680"/>
      <c r="AC37" s="112" t="str">
        <f>IFERROR(VLOOKUP(Z37,【参考】数式用!$A$4:$B$57,2,FALSE),"")</f>
        <v>46</v>
      </c>
      <c r="AD37" s="620">
        <v>2370000</v>
      </c>
      <c r="AE37" s="621">
        <v>248850</v>
      </c>
      <c r="AF37" s="291">
        <f t="shared" si="0"/>
        <v>2121150</v>
      </c>
      <c r="AG37" s="526"/>
      <c r="AP37" s="102" t="str">
        <f>IF($L$16="", "", VLOOKUP(Z37,【参考】数式用!$A$2:$O$57,14,FALSE))</f>
        <v>加算対象</v>
      </c>
      <c r="AQ37" s="27" t="str">
        <f>VLOOKUP(Z37,【参考】数式用!$A$2:$O$57,15,FALSE)</f>
        <v>その他</v>
      </c>
    </row>
    <row r="38" spans="1:43" ht="49.9" customHeight="1" thickBot="1">
      <c r="A38" s="384">
        <f t="shared" si="1"/>
        <v>4</v>
      </c>
      <c r="B38" s="719" t="s">
        <v>2401</v>
      </c>
      <c r="C38" s="720"/>
      <c r="D38" s="720"/>
      <c r="E38" s="720"/>
      <c r="F38" s="720"/>
      <c r="G38" s="720"/>
      <c r="H38" s="720"/>
      <c r="I38" s="720"/>
      <c r="J38" s="720"/>
      <c r="K38" s="721"/>
      <c r="L38" s="695" t="s">
        <v>42</v>
      </c>
      <c r="M38" s="696"/>
      <c r="N38" s="696"/>
      <c r="O38" s="696"/>
      <c r="P38" s="697"/>
      <c r="Q38" s="678" t="s">
        <v>4</v>
      </c>
      <c r="R38" s="678"/>
      <c r="S38" s="678"/>
      <c r="T38" s="678"/>
      <c r="U38" s="678"/>
      <c r="V38" s="383" t="s">
        <v>448</v>
      </c>
      <c r="W38" s="716" t="s">
        <v>2407</v>
      </c>
      <c r="X38" s="717"/>
      <c r="Y38" s="718"/>
      <c r="Z38" s="680" t="s">
        <v>2436</v>
      </c>
      <c r="AA38" s="680"/>
      <c r="AB38" s="680"/>
      <c r="AC38" s="112" t="str">
        <f>IFERROR(VLOOKUP(Z38,【参考】数式用!$A$4:$B$57,2,FALSE),"")</f>
        <v>42</v>
      </c>
      <c r="AD38" s="620">
        <v>7100000</v>
      </c>
      <c r="AE38" s="621">
        <v>880400</v>
      </c>
      <c r="AF38" s="291">
        <f t="shared" ref="AF38" si="2">AD38-AE38</f>
        <v>6219600</v>
      </c>
      <c r="AG38" s="526"/>
      <c r="AP38" s="102" t="str">
        <f>IF($L$16="", "", VLOOKUP(Z38,【参考】数式用!$A$2:$O$57,14,FALSE))</f>
        <v>加算対象</v>
      </c>
      <c r="AQ38" s="27" t="str">
        <f>VLOOKUP(Z38,【参考】数式用!$A$2:$O$57,15,FALSE)</f>
        <v>短期利用型</v>
      </c>
    </row>
    <row r="39" spans="1:43" ht="49.9" customHeight="1" thickBot="1">
      <c r="A39" s="384">
        <f t="shared" si="1"/>
        <v>5</v>
      </c>
      <c r="B39" s="719" t="s">
        <v>2402</v>
      </c>
      <c r="C39" s="720"/>
      <c r="D39" s="720"/>
      <c r="E39" s="720"/>
      <c r="F39" s="720"/>
      <c r="G39" s="720"/>
      <c r="H39" s="720"/>
      <c r="I39" s="720"/>
      <c r="J39" s="720"/>
      <c r="K39" s="721"/>
      <c r="L39" s="695" t="s">
        <v>42</v>
      </c>
      <c r="M39" s="696"/>
      <c r="N39" s="696"/>
      <c r="O39" s="696"/>
      <c r="P39" s="697"/>
      <c r="Q39" s="678" t="s">
        <v>4</v>
      </c>
      <c r="R39" s="678"/>
      <c r="S39" s="678"/>
      <c r="T39" s="678"/>
      <c r="U39" s="678"/>
      <c r="V39" s="383" t="s">
        <v>465</v>
      </c>
      <c r="W39" s="716" t="s">
        <v>2408</v>
      </c>
      <c r="X39" s="717"/>
      <c r="Y39" s="718"/>
      <c r="Z39" s="680" t="s">
        <v>2288</v>
      </c>
      <c r="AA39" s="680"/>
      <c r="AB39" s="680"/>
      <c r="AC39" s="112" t="str">
        <f>IFERROR(VLOOKUP(Z39,【参考】数式用!$A$4:$B$57,2,FALSE),"")</f>
        <v>21</v>
      </c>
      <c r="AD39" s="620">
        <v>12700000</v>
      </c>
      <c r="AE39" s="621">
        <v>2057400</v>
      </c>
      <c r="AF39" s="291">
        <f t="shared" si="0"/>
        <v>10642600</v>
      </c>
      <c r="AG39" s="526"/>
      <c r="AP39" s="102" t="str">
        <f>IF($L$16="", "", VLOOKUP(Z39,【参考】数式用!$A$2:$O$57,14,FALSE))</f>
        <v>加算対象</v>
      </c>
      <c r="AQ39" s="27" t="str">
        <f>VLOOKUP(Z39,【参考】数式用!$A$2:$O$57,15,FALSE)</f>
        <v>介護予防</v>
      </c>
    </row>
    <row r="40" spans="1:43" ht="49.9" customHeight="1" thickBot="1">
      <c r="A40" s="384">
        <f t="shared" si="1"/>
        <v>6</v>
      </c>
      <c r="B40" s="719" t="s">
        <v>2403</v>
      </c>
      <c r="C40" s="720"/>
      <c r="D40" s="720"/>
      <c r="E40" s="720"/>
      <c r="F40" s="720"/>
      <c r="G40" s="720"/>
      <c r="H40" s="720"/>
      <c r="I40" s="720"/>
      <c r="J40" s="720"/>
      <c r="K40" s="721"/>
      <c r="L40" s="695" t="s">
        <v>42</v>
      </c>
      <c r="M40" s="696"/>
      <c r="N40" s="696"/>
      <c r="O40" s="696"/>
      <c r="P40" s="697"/>
      <c r="Q40" s="678" t="s">
        <v>4</v>
      </c>
      <c r="R40" s="678"/>
      <c r="S40" s="678"/>
      <c r="T40" s="678"/>
      <c r="U40" s="678"/>
      <c r="V40" s="383" t="s">
        <v>1372</v>
      </c>
      <c r="W40" s="716" t="s">
        <v>2409</v>
      </c>
      <c r="X40" s="717"/>
      <c r="Y40" s="718"/>
      <c r="Z40" s="680" t="s">
        <v>2334</v>
      </c>
      <c r="AA40" s="680"/>
      <c r="AB40" s="680"/>
      <c r="AC40" s="112" t="str">
        <f>IFERROR(VLOOKUP(Z40,【参考】数式用!$A$4:$B$57,2,FALSE),"")</f>
        <v>52</v>
      </c>
      <c r="AD40" s="620">
        <v>500000</v>
      </c>
      <c r="AE40" s="621">
        <v>25500</v>
      </c>
      <c r="AF40" s="291">
        <f t="shared" si="0"/>
        <v>474500</v>
      </c>
      <c r="AG40" s="526"/>
      <c r="AP40" s="102" t="str">
        <f>IF($L$16="", "", VLOOKUP(Z40,【参考】数式用!$A$2:$O$57,14,FALSE))</f>
        <v>加算対象外</v>
      </c>
      <c r="AQ40" s="27" t="str">
        <f>VLOOKUP(Z40,【参考】数式用!$A$2:$O$57,15,FALSE)</f>
        <v>その他</v>
      </c>
    </row>
    <row r="41" spans="1:43" ht="49.9" customHeight="1">
      <c r="A41" s="384">
        <f t="shared" si="1"/>
        <v>7</v>
      </c>
      <c r="B41" s="719" t="s">
        <v>2411</v>
      </c>
      <c r="C41" s="720"/>
      <c r="D41" s="720"/>
      <c r="E41" s="720"/>
      <c r="F41" s="720"/>
      <c r="G41" s="720"/>
      <c r="H41" s="720"/>
      <c r="I41" s="720"/>
      <c r="J41" s="720"/>
      <c r="K41" s="721"/>
      <c r="L41" s="695" t="s">
        <v>39</v>
      </c>
      <c r="M41" s="696"/>
      <c r="N41" s="696"/>
      <c r="O41" s="696"/>
      <c r="P41" s="697"/>
      <c r="Q41" s="678" t="s">
        <v>4</v>
      </c>
      <c r="R41" s="678"/>
      <c r="S41" s="678"/>
      <c r="T41" s="678"/>
      <c r="U41" s="678"/>
      <c r="V41" s="378" t="s">
        <v>1371</v>
      </c>
      <c r="W41" s="716" t="s">
        <v>2410</v>
      </c>
      <c r="X41" s="717"/>
      <c r="Y41" s="718"/>
      <c r="Z41" s="680" t="s">
        <v>2336</v>
      </c>
      <c r="AA41" s="680"/>
      <c r="AB41" s="680"/>
      <c r="AC41" s="112" t="str">
        <f>IFERROR(VLOOKUP(Z41,【参考】数式用!$A$4:$B$57,2,FALSE),"")</f>
        <v>53</v>
      </c>
      <c r="AD41" s="288">
        <v>400000</v>
      </c>
      <c r="AE41" s="294">
        <v>20400</v>
      </c>
      <c r="AF41" s="291">
        <f t="shared" si="0"/>
        <v>379600</v>
      </c>
      <c r="AG41" s="526"/>
      <c r="AP41" s="102" t="str">
        <f>IF($L$16="", "", VLOOKUP(Z41,【参考】数式用!$A$2:$O$57,14,FALSE))</f>
        <v>加算対象外</v>
      </c>
      <c r="AQ41" s="27" t="str">
        <f>VLOOKUP(Z41,【参考】数式用!$A$2:$O$57,15,FALSE)</f>
        <v>その他</v>
      </c>
    </row>
    <row r="42" spans="1:43" ht="49.9" customHeight="1">
      <c r="A42" s="384">
        <f t="shared" si="1"/>
        <v>8</v>
      </c>
      <c r="B42" s="675" t="s">
        <v>2497</v>
      </c>
      <c r="C42" s="676"/>
      <c r="D42" s="676"/>
      <c r="E42" s="676"/>
      <c r="F42" s="676"/>
      <c r="G42" s="676"/>
      <c r="H42" s="676"/>
      <c r="I42" s="676"/>
      <c r="J42" s="676"/>
      <c r="K42" s="676"/>
      <c r="L42" s="677" t="s">
        <v>39</v>
      </c>
      <c r="M42" s="677"/>
      <c r="N42" s="677"/>
      <c r="O42" s="677"/>
      <c r="P42" s="677"/>
      <c r="Q42" s="678" t="s">
        <v>4</v>
      </c>
      <c r="R42" s="678"/>
      <c r="S42" s="678"/>
      <c r="T42" s="678"/>
      <c r="U42" s="678"/>
      <c r="V42" s="290" t="s">
        <v>1361</v>
      </c>
      <c r="W42" s="680" t="s">
        <v>2498</v>
      </c>
      <c r="X42" s="680"/>
      <c r="Y42" s="680"/>
      <c r="Z42" s="680" t="s">
        <v>2328</v>
      </c>
      <c r="AA42" s="680"/>
      <c r="AB42" s="680"/>
      <c r="AC42" s="112" t="str">
        <f>IFERROR(VLOOKUP(Z42,【参考】数式用!$A$4:$B$57,2,FALSE),"")</f>
        <v>22</v>
      </c>
      <c r="AD42" s="288">
        <v>0</v>
      </c>
      <c r="AE42" s="294">
        <v>0</v>
      </c>
      <c r="AF42" s="291">
        <f t="shared" si="0"/>
        <v>0</v>
      </c>
      <c r="AG42" s="526"/>
      <c r="AP42" s="102" t="str">
        <f>IF($L$16="", "", VLOOKUP(Z42,【参考】数式用!$A$2:$O$57,14,FALSE))</f>
        <v>加算対象</v>
      </c>
      <c r="AQ42" s="27" t="str">
        <f>VLOOKUP(Z42,【参考】数式用!$A$2:$O$57,15,FALSE)</f>
        <v>介護予防</v>
      </c>
    </row>
    <row r="43" spans="1:43" ht="49.9" customHeight="1">
      <c r="A43" s="384">
        <f t="shared" si="1"/>
        <v>9</v>
      </c>
      <c r="B43" s="675"/>
      <c r="C43" s="676"/>
      <c r="D43" s="676"/>
      <c r="E43" s="676"/>
      <c r="F43" s="676"/>
      <c r="G43" s="676"/>
      <c r="H43" s="676"/>
      <c r="I43" s="676"/>
      <c r="J43" s="676"/>
      <c r="K43" s="676"/>
      <c r="L43" s="677"/>
      <c r="M43" s="677"/>
      <c r="N43" s="677"/>
      <c r="O43" s="677"/>
      <c r="P43" s="677"/>
      <c r="Q43" s="678"/>
      <c r="R43" s="678"/>
      <c r="S43" s="678"/>
      <c r="T43" s="678"/>
      <c r="U43" s="678"/>
      <c r="V43" s="290"/>
      <c r="W43" s="680"/>
      <c r="X43" s="680"/>
      <c r="Y43" s="680"/>
      <c r="Z43" s="680"/>
      <c r="AA43" s="680"/>
      <c r="AB43" s="680"/>
      <c r="AC43" s="112" t="str">
        <f>IFERROR(VLOOKUP(Z43,【参考】数式用!$A$4:$B$57,2,FALSE),"")</f>
        <v/>
      </c>
      <c r="AD43" s="288"/>
      <c r="AE43" s="294"/>
      <c r="AF43" s="291">
        <f t="shared" si="0"/>
        <v>0</v>
      </c>
      <c r="AG43" s="526"/>
      <c r="AP43" s="102" t="e">
        <f>IF($L$16="", "", VLOOKUP(Z43,【参考】数式用!$A$2:$O$57,14,FALSE))</f>
        <v>#N/A</v>
      </c>
      <c r="AQ43" s="27" t="e">
        <f>VLOOKUP(Z43,【参考】数式用!$A$2:$O$57,15,FALSE)</f>
        <v>#N/A</v>
      </c>
    </row>
    <row r="44" spans="1:43" ht="49.9" customHeight="1">
      <c r="A44" s="384">
        <f t="shared" si="1"/>
        <v>10</v>
      </c>
      <c r="B44" s="675"/>
      <c r="C44" s="676"/>
      <c r="D44" s="676"/>
      <c r="E44" s="676"/>
      <c r="F44" s="676"/>
      <c r="G44" s="676"/>
      <c r="H44" s="676"/>
      <c r="I44" s="676"/>
      <c r="J44" s="676"/>
      <c r="K44" s="676"/>
      <c r="L44" s="677"/>
      <c r="M44" s="677"/>
      <c r="N44" s="677"/>
      <c r="O44" s="677"/>
      <c r="P44" s="677"/>
      <c r="Q44" s="678"/>
      <c r="R44" s="678"/>
      <c r="S44" s="678"/>
      <c r="T44" s="678"/>
      <c r="U44" s="678"/>
      <c r="V44" s="290"/>
      <c r="W44" s="680"/>
      <c r="X44" s="680"/>
      <c r="Y44" s="680"/>
      <c r="Z44" s="680"/>
      <c r="AA44" s="680"/>
      <c r="AB44" s="680"/>
      <c r="AC44" s="112" t="str">
        <f>IFERROR(VLOOKUP(Z44,【参考】数式用!$A$4:$B$57,2,FALSE),"")</f>
        <v/>
      </c>
      <c r="AD44" s="288"/>
      <c r="AE44" s="294"/>
      <c r="AF44" s="291">
        <f t="shared" si="0"/>
        <v>0</v>
      </c>
      <c r="AG44" s="526"/>
      <c r="AP44" s="102" t="e">
        <f>IF($L$16="", "", VLOOKUP(Z44,【参考】数式用!$A$2:$O$57,14,FALSE))</f>
        <v>#N/A</v>
      </c>
      <c r="AQ44" s="27" t="e">
        <f>VLOOKUP(Z44,【参考】数式用!$A$2:$O$57,15,FALSE)</f>
        <v>#N/A</v>
      </c>
    </row>
    <row r="45" spans="1:43" ht="49.9" customHeight="1">
      <c r="A45" s="384">
        <f t="shared" si="1"/>
        <v>11</v>
      </c>
      <c r="B45" s="675"/>
      <c r="C45" s="676"/>
      <c r="D45" s="676"/>
      <c r="E45" s="676"/>
      <c r="F45" s="676"/>
      <c r="G45" s="676"/>
      <c r="H45" s="676"/>
      <c r="I45" s="676"/>
      <c r="J45" s="676"/>
      <c r="K45" s="676"/>
      <c r="L45" s="677"/>
      <c r="M45" s="677"/>
      <c r="N45" s="677"/>
      <c r="O45" s="677"/>
      <c r="P45" s="677"/>
      <c r="Q45" s="678"/>
      <c r="R45" s="678"/>
      <c r="S45" s="678"/>
      <c r="T45" s="678"/>
      <c r="U45" s="678"/>
      <c r="V45" s="290"/>
      <c r="W45" s="680"/>
      <c r="X45" s="680"/>
      <c r="Y45" s="680"/>
      <c r="Z45" s="680"/>
      <c r="AA45" s="680"/>
      <c r="AB45" s="680"/>
      <c r="AC45" s="112" t="str">
        <f>IFERROR(VLOOKUP(Z45,【参考】数式用!$A$4:$B$57,2,FALSE),"")</f>
        <v/>
      </c>
      <c r="AD45" s="288"/>
      <c r="AE45" s="294"/>
      <c r="AF45" s="291">
        <f t="shared" si="0"/>
        <v>0</v>
      </c>
      <c r="AG45" s="526"/>
      <c r="AP45" s="102" t="e">
        <f>IF($L$16="", "", VLOOKUP(Z45,【参考】数式用!$A$2:$O$57,14,FALSE))</f>
        <v>#N/A</v>
      </c>
      <c r="AQ45" s="27" t="e">
        <f>VLOOKUP(Z45,【参考】数式用!$A$2:$O$57,15,FALSE)</f>
        <v>#N/A</v>
      </c>
    </row>
    <row r="46" spans="1:43" ht="49.9" customHeight="1">
      <c r="A46" s="384">
        <f t="shared" si="1"/>
        <v>12</v>
      </c>
      <c r="B46" s="675"/>
      <c r="C46" s="676"/>
      <c r="D46" s="676"/>
      <c r="E46" s="676"/>
      <c r="F46" s="676"/>
      <c r="G46" s="676"/>
      <c r="H46" s="676"/>
      <c r="I46" s="676"/>
      <c r="J46" s="676"/>
      <c r="K46" s="676"/>
      <c r="L46" s="677"/>
      <c r="M46" s="677"/>
      <c r="N46" s="677"/>
      <c r="O46" s="677"/>
      <c r="P46" s="677"/>
      <c r="Q46" s="678"/>
      <c r="R46" s="678"/>
      <c r="S46" s="678"/>
      <c r="T46" s="678"/>
      <c r="U46" s="678"/>
      <c r="V46" s="290"/>
      <c r="W46" s="680"/>
      <c r="X46" s="680"/>
      <c r="Y46" s="680"/>
      <c r="Z46" s="680"/>
      <c r="AA46" s="680"/>
      <c r="AB46" s="680"/>
      <c r="AC46" s="112" t="str">
        <f>IFERROR(VLOOKUP(Z46,【参考】数式用!$A$4:$B$57,2,FALSE),"")</f>
        <v/>
      </c>
      <c r="AD46" s="288"/>
      <c r="AE46" s="294"/>
      <c r="AF46" s="291">
        <f t="shared" si="0"/>
        <v>0</v>
      </c>
      <c r="AG46" s="526"/>
      <c r="AP46" s="102" t="e">
        <f>IF($L$16="", "", VLOOKUP(Z46,【参考】数式用!$A$2:$O$57,14,FALSE))</f>
        <v>#N/A</v>
      </c>
      <c r="AQ46" s="27" t="e">
        <f>VLOOKUP(Z46,【参考】数式用!$A$2:$O$57,15,FALSE)</f>
        <v>#N/A</v>
      </c>
    </row>
    <row r="47" spans="1:43" ht="49.9" customHeight="1">
      <c r="A47" s="384">
        <f t="shared" si="1"/>
        <v>13</v>
      </c>
      <c r="B47" s="675"/>
      <c r="C47" s="676"/>
      <c r="D47" s="676"/>
      <c r="E47" s="676"/>
      <c r="F47" s="676"/>
      <c r="G47" s="676"/>
      <c r="H47" s="676"/>
      <c r="I47" s="676"/>
      <c r="J47" s="676"/>
      <c r="K47" s="676"/>
      <c r="L47" s="677"/>
      <c r="M47" s="677"/>
      <c r="N47" s="677"/>
      <c r="O47" s="677"/>
      <c r="P47" s="677"/>
      <c r="Q47" s="678"/>
      <c r="R47" s="678"/>
      <c r="S47" s="678"/>
      <c r="T47" s="678"/>
      <c r="U47" s="678"/>
      <c r="V47" s="290"/>
      <c r="W47" s="680"/>
      <c r="X47" s="680"/>
      <c r="Y47" s="680"/>
      <c r="Z47" s="680"/>
      <c r="AA47" s="680"/>
      <c r="AB47" s="680"/>
      <c r="AC47" s="112" t="str">
        <f>IFERROR(VLOOKUP(Z47,【参考】数式用!$A$4:$B$57,2,FALSE),"")</f>
        <v/>
      </c>
      <c r="AD47" s="288"/>
      <c r="AE47" s="294"/>
      <c r="AF47" s="291">
        <f t="shared" si="0"/>
        <v>0</v>
      </c>
      <c r="AG47" s="526"/>
      <c r="AP47" s="102" t="e">
        <f>IF($L$16="", "", VLOOKUP(Z47,【参考】数式用!$A$2:$O$57,14,FALSE))</f>
        <v>#N/A</v>
      </c>
      <c r="AQ47" s="27" t="e">
        <f>VLOOKUP(Z47,【参考】数式用!$A$2:$O$57,15,FALSE)</f>
        <v>#N/A</v>
      </c>
    </row>
    <row r="48" spans="1:43" ht="49.9" customHeight="1">
      <c r="A48" s="384">
        <f t="shared" si="1"/>
        <v>14</v>
      </c>
      <c r="B48" s="675"/>
      <c r="C48" s="676"/>
      <c r="D48" s="676"/>
      <c r="E48" s="676"/>
      <c r="F48" s="676"/>
      <c r="G48" s="676"/>
      <c r="H48" s="676"/>
      <c r="I48" s="676"/>
      <c r="J48" s="676"/>
      <c r="K48" s="676"/>
      <c r="L48" s="677"/>
      <c r="M48" s="677"/>
      <c r="N48" s="677"/>
      <c r="O48" s="677"/>
      <c r="P48" s="677"/>
      <c r="Q48" s="678"/>
      <c r="R48" s="678"/>
      <c r="S48" s="678"/>
      <c r="T48" s="678"/>
      <c r="U48" s="678"/>
      <c r="V48" s="290"/>
      <c r="W48" s="680"/>
      <c r="X48" s="680"/>
      <c r="Y48" s="680"/>
      <c r="Z48" s="680"/>
      <c r="AA48" s="680"/>
      <c r="AB48" s="680"/>
      <c r="AC48" s="112" t="str">
        <f>IFERROR(VLOOKUP(Z48,【参考】数式用!$A$4:$B$57,2,FALSE),"")</f>
        <v/>
      </c>
      <c r="AD48" s="288"/>
      <c r="AE48" s="294"/>
      <c r="AF48" s="291">
        <f t="shared" si="0"/>
        <v>0</v>
      </c>
      <c r="AG48" s="526"/>
      <c r="AP48" s="102" t="e">
        <f>IF($L$16="", "", VLOOKUP(Z48,【参考】数式用!$A$2:$O$57,14,FALSE))</f>
        <v>#N/A</v>
      </c>
      <c r="AQ48" s="27" t="e">
        <f>VLOOKUP(Z48,【参考】数式用!$A$2:$O$57,15,FALSE)</f>
        <v>#N/A</v>
      </c>
    </row>
    <row r="49" spans="1:43" ht="49.9" customHeight="1">
      <c r="A49" s="384">
        <f t="shared" si="1"/>
        <v>15</v>
      </c>
      <c r="B49" s="675"/>
      <c r="C49" s="676"/>
      <c r="D49" s="676"/>
      <c r="E49" s="676"/>
      <c r="F49" s="676"/>
      <c r="G49" s="676"/>
      <c r="H49" s="676"/>
      <c r="I49" s="676"/>
      <c r="J49" s="676"/>
      <c r="K49" s="676"/>
      <c r="L49" s="677"/>
      <c r="M49" s="677"/>
      <c r="N49" s="677"/>
      <c r="O49" s="677"/>
      <c r="P49" s="677"/>
      <c r="Q49" s="678"/>
      <c r="R49" s="678"/>
      <c r="S49" s="678"/>
      <c r="T49" s="678"/>
      <c r="U49" s="678"/>
      <c r="V49" s="290"/>
      <c r="W49" s="680"/>
      <c r="X49" s="680"/>
      <c r="Y49" s="680"/>
      <c r="Z49" s="680"/>
      <c r="AA49" s="680"/>
      <c r="AB49" s="680"/>
      <c r="AC49" s="112" t="str">
        <f>IFERROR(VLOOKUP(Z49,【参考】数式用!$A$4:$B$57,2,FALSE),"")</f>
        <v/>
      </c>
      <c r="AD49" s="288"/>
      <c r="AE49" s="294"/>
      <c r="AF49" s="291">
        <f t="shared" si="0"/>
        <v>0</v>
      </c>
      <c r="AG49" s="526"/>
      <c r="AP49" s="102" t="e">
        <f>IF($L$16="", "", VLOOKUP(Z49,【参考】数式用!$A$2:$O$57,14,FALSE))</f>
        <v>#N/A</v>
      </c>
      <c r="AQ49" s="27" t="e">
        <f>VLOOKUP(Z49,【参考】数式用!$A$2:$O$57,15,FALSE)</f>
        <v>#N/A</v>
      </c>
    </row>
    <row r="50" spans="1:43" ht="49.9" customHeight="1">
      <c r="A50" s="384">
        <f t="shared" si="1"/>
        <v>16</v>
      </c>
      <c r="B50" s="675"/>
      <c r="C50" s="676"/>
      <c r="D50" s="676"/>
      <c r="E50" s="676"/>
      <c r="F50" s="676"/>
      <c r="G50" s="676"/>
      <c r="H50" s="676"/>
      <c r="I50" s="676"/>
      <c r="J50" s="676"/>
      <c r="K50" s="676"/>
      <c r="L50" s="677"/>
      <c r="M50" s="677"/>
      <c r="N50" s="677"/>
      <c r="O50" s="677"/>
      <c r="P50" s="677"/>
      <c r="Q50" s="678"/>
      <c r="R50" s="678"/>
      <c r="S50" s="678"/>
      <c r="T50" s="678"/>
      <c r="U50" s="678"/>
      <c r="V50" s="290"/>
      <c r="W50" s="680"/>
      <c r="X50" s="680"/>
      <c r="Y50" s="680"/>
      <c r="Z50" s="680"/>
      <c r="AA50" s="680"/>
      <c r="AB50" s="680"/>
      <c r="AC50" s="112" t="str">
        <f>IFERROR(VLOOKUP(Z50,【参考】数式用!$A$4:$B$57,2,FALSE),"")</f>
        <v/>
      </c>
      <c r="AD50" s="288"/>
      <c r="AE50" s="294"/>
      <c r="AF50" s="291">
        <f t="shared" si="0"/>
        <v>0</v>
      </c>
      <c r="AG50" s="526"/>
      <c r="AP50" s="102" t="e">
        <f>IF($L$16="", "", VLOOKUP(Z50,【参考】数式用!$A$2:$O$57,14,FALSE))</f>
        <v>#N/A</v>
      </c>
      <c r="AQ50" s="27" t="e">
        <f>VLOOKUP(Z50,【参考】数式用!$A$2:$O$57,15,FALSE)</f>
        <v>#N/A</v>
      </c>
    </row>
    <row r="51" spans="1:43" ht="49.9" customHeight="1">
      <c r="A51" s="384">
        <f t="shared" si="1"/>
        <v>17</v>
      </c>
      <c r="B51" s="675"/>
      <c r="C51" s="676"/>
      <c r="D51" s="676"/>
      <c r="E51" s="676"/>
      <c r="F51" s="676"/>
      <c r="G51" s="676"/>
      <c r="H51" s="676"/>
      <c r="I51" s="676"/>
      <c r="J51" s="676"/>
      <c r="K51" s="676"/>
      <c r="L51" s="677"/>
      <c r="M51" s="677"/>
      <c r="N51" s="677"/>
      <c r="O51" s="677"/>
      <c r="P51" s="677"/>
      <c r="Q51" s="678"/>
      <c r="R51" s="678"/>
      <c r="S51" s="678"/>
      <c r="T51" s="678"/>
      <c r="U51" s="678"/>
      <c r="V51" s="290"/>
      <c r="W51" s="680"/>
      <c r="X51" s="680"/>
      <c r="Y51" s="680"/>
      <c r="Z51" s="680"/>
      <c r="AA51" s="680"/>
      <c r="AB51" s="680"/>
      <c r="AC51" s="112" t="str">
        <f>IFERROR(VLOOKUP(Z51,【参考】数式用!$A$4:$B$57,2,FALSE),"")</f>
        <v/>
      </c>
      <c r="AD51" s="288"/>
      <c r="AE51" s="294"/>
      <c r="AF51" s="291">
        <f t="shared" si="0"/>
        <v>0</v>
      </c>
      <c r="AG51" s="526"/>
      <c r="AP51" s="102" t="e">
        <f>IF($L$16="", "", VLOOKUP(Z51,【参考】数式用!$A$2:$O$57,14,FALSE))</f>
        <v>#N/A</v>
      </c>
      <c r="AQ51" s="27" t="e">
        <f>VLOOKUP(Z51,【参考】数式用!$A$2:$O$57,15,FALSE)</f>
        <v>#N/A</v>
      </c>
    </row>
    <row r="52" spans="1:43" ht="49.9" customHeight="1">
      <c r="A52" s="384">
        <f t="shared" si="1"/>
        <v>18</v>
      </c>
      <c r="B52" s="675"/>
      <c r="C52" s="676"/>
      <c r="D52" s="676"/>
      <c r="E52" s="676"/>
      <c r="F52" s="676"/>
      <c r="G52" s="676"/>
      <c r="H52" s="676"/>
      <c r="I52" s="676"/>
      <c r="J52" s="676"/>
      <c r="K52" s="676"/>
      <c r="L52" s="677"/>
      <c r="M52" s="677"/>
      <c r="N52" s="677"/>
      <c r="O52" s="677"/>
      <c r="P52" s="677"/>
      <c r="Q52" s="678"/>
      <c r="R52" s="678"/>
      <c r="S52" s="678"/>
      <c r="T52" s="678"/>
      <c r="U52" s="678"/>
      <c r="V52" s="290"/>
      <c r="W52" s="680"/>
      <c r="X52" s="680"/>
      <c r="Y52" s="680"/>
      <c r="Z52" s="680"/>
      <c r="AA52" s="680"/>
      <c r="AB52" s="680"/>
      <c r="AC52" s="112" t="str">
        <f>IFERROR(VLOOKUP(Z52,【参考】数式用!$A$4:$B$57,2,FALSE),"")</f>
        <v/>
      </c>
      <c r="AD52" s="288"/>
      <c r="AE52" s="294"/>
      <c r="AF52" s="291">
        <f t="shared" si="0"/>
        <v>0</v>
      </c>
      <c r="AG52" s="526"/>
      <c r="AP52" s="102" t="e">
        <f>IF($L$16="", "", VLOOKUP(Z52,【参考】数式用!$A$2:$O$57,14,FALSE))</f>
        <v>#N/A</v>
      </c>
      <c r="AQ52" s="27" t="e">
        <f>VLOOKUP(Z52,【参考】数式用!$A$2:$O$57,15,FALSE)</f>
        <v>#N/A</v>
      </c>
    </row>
    <row r="53" spans="1:43" ht="49.9" customHeight="1">
      <c r="A53" s="384">
        <f t="shared" si="1"/>
        <v>19</v>
      </c>
      <c r="B53" s="675"/>
      <c r="C53" s="676"/>
      <c r="D53" s="676"/>
      <c r="E53" s="676"/>
      <c r="F53" s="676"/>
      <c r="G53" s="676"/>
      <c r="H53" s="676"/>
      <c r="I53" s="676"/>
      <c r="J53" s="676"/>
      <c r="K53" s="676"/>
      <c r="L53" s="677"/>
      <c r="M53" s="677"/>
      <c r="N53" s="677"/>
      <c r="O53" s="677"/>
      <c r="P53" s="677"/>
      <c r="Q53" s="678"/>
      <c r="R53" s="678"/>
      <c r="S53" s="678"/>
      <c r="T53" s="678"/>
      <c r="U53" s="678"/>
      <c r="V53" s="290"/>
      <c r="W53" s="680"/>
      <c r="X53" s="680"/>
      <c r="Y53" s="680"/>
      <c r="Z53" s="680"/>
      <c r="AA53" s="680"/>
      <c r="AB53" s="680"/>
      <c r="AC53" s="112" t="str">
        <f>IFERROR(VLOOKUP(Z53,【参考】数式用!$A$4:$B$57,2,FALSE),"")</f>
        <v/>
      </c>
      <c r="AD53" s="288"/>
      <c r="AE53" s="294"/>
      <c r="AF53" s="291">
        <f t="shared" si="0"/>
        <v>0</v>
      </c>
      <c r="AG53" s="526"/>
      <c r="AP53" s="102" t="e">
        <f>IF($L$16="", "", VLOOKUP(Z53,【参考】数式用!$A$2:$O$57,14,FALSE))</f>
        <v>#N/A</v>
      </c>
      <c r="AQ53" s="27" t="e">
        <f>VLOOKUP(Z53,【参考】数式用!$A$2:$O$57,15,FALSE)</f>
        <v>#N/A</v>
      </c>
    </row>
    <row r="54" spans="1:43" ht="49.9" customHeight="1">
      <c r="A54" s="384">
        <f t="shared" si="1"/>
        <v>20</v>
      </c>
      <c r="B54" s="675"/>
      <c r="C54" s="676"/>
      <c r="D54" s="676"/>
      <c r="E54" s="676"/>
      <c r="F54" s="676"/>
      <c r="G54" s="676"/>
      <c r="H54" s="676"/>
      <c r="I54" s="676"/>
      <c r="J54" s="676"/>
      <c r="K54" s="676"/>
      <c r="L54" s="677"/>
      <c r="M54" s="677"/>
      <c r="N54" s="677"/>
      <c r="O54" s="677"/>
      <c r="P54" s="677"/>
      <c r="Q54" s="678"/>
      <c r="R54" s="678"/>
      <c r="S54" s="678"/>
      <c r="T54" s="678"/>
      <c r="U54" s="678"/>
      <c r="V54" s="290"/>
      <c r="W54" s="680"/>
      <c r="X54" s="680"/>
      <c r="Y54" s="680"/>
      <c r="Z54" s="680"/>
      <c r="AA54" s="680"/>
      <c r="AB54" s="680"/>
      <c r="AC54" s="112" t="str">
        <f>IFERROR(VLOOKUP(Z54,【参考】数式用!$A$4:$B$57,2,FALSE),"")</f>
        <v/>
      </c>
      <c r="AD54" s="288"/>
      <c r="AE54" s="294"/>
      <c r="AF54" s="291">
        <f t="shared" si="0"/>
        <v>0</v>
      </c>
      <c r="AG54" s="526"/>
      <c r="AP54" s="102" t="e">
        <f>IF($L$16="", "", VLOOKUP(Z54,【参考】数式用!$A$2:$O$57,14,FALSE))</f>
        <v>#N/A</v>
      </c>
      <c r="AQ54" s="27" t="e">
        <f>VLOOKUP(Z54,【参考】数式用!$A$2:$O$57,15,FALSE)</f>
        <v>#N/A</v>
      </c>
    </row>
    <row r="55" spans="1:43" ht="49.9" customHeight="1">
      <c r="A55" s="384">
        <f t="shared" si="1"/>
        <v>21</v>
      </c>
      <c r="B55" s="675"/>
      <c r="C55" s="676"/>
      <c r="D55" s="676"/>
      <c r="E55" s="676"/>
      <c r="F55" s="676"/>
      <c r="G55" s="676"/>
      <c r="H55" s="676"/>
      <c r="I55" s="676"/>
      <c r="J55" s="676"/>
      <c r="K55" s="676"/>
      <c r="L55" s="677"/>
      <c r="M55" s="677"/>
      <c r="N55" s="677"/>
      <c r="O55" s="677"/>
      <c r="P55" s="677"/>
      <c r="Q55" s="678"/>
      <c r="R55" s="678"/>
      <c r="S55" s="678"/>
      <c r="T55" s="678"/>
      <c r="U55" s="678"/>
      <c r="V55" s="290"/>
      <c r="W55" s="680"/>
      <c r="X55" s="680"/>
      <c r="Y55" s="680"/>
      <c r="Z55" s="680"/>
      <c r="AA55" s="680"/>
      <c r="AB55" s="680"/>
      <c r="AC55" s="112" t="str">
        <f>IFERROR(VLOOKUP(Z55,【参考】数式用!$A$4:$B$57,2,FALSE),"")</f>
        <v/>
      </c>
      <c r="AD55" s="288"/>
      <c r="AE55" s="294"/>
      <c r="AF55" s="291">
        <f t="shared" si="0"/>
        <v>0</v>
      </c>
      <c r="AG55" s="526"/>
      <c r="AP55" s="102" t="e">
        <f>IF($L$16="", "", VLOOKUP(Z55,【参考】数式用!$A$2:$O$57,14,FALSE))</f>
        <v>#N/A</v>
      </c>
      <c r="AQ55" s="27" t="e">
        <f>VLOOKUP(Z55,【参考】数式用!$A$2:$O$57,15,FALSE)</f>
        <v>#N/A</v>
      </c>
    </row>
    <row r="56" spans="1:43" ht="49.9" customHeight="1">
      <c r="A56" s="384">
        <f t="shared" si="1"/>
        <v>22</v>
      </c>
      <c r="B56" s="675"/>
      <c r="C56" s="676"/>
      <c r="D56" s="676"/>
      <c r="E56" s="676"/>
      <c r="F56" s="676"/>
      <c r="G56" s="676"/>
      <c r="H56" s="676"/>
      <c r="I56" s="676"/>
      <c r="J56" s="676"/>
      <c r="K56" s="676"/>
      <c r="L56" s="677"/>
      <c r="M56" s="677"/>
      <c r="N56" s="677"/>
      <c r="O56" s="677"/>
      <c r="P56" s="677"/>
      <c r="Q56" s="678"/>
      <c r="R56" s="678"/>
      <c r="S56" s="678"/>
      <c r="T56" s="678"/>
      <c r="U56" s="678"/>
      <c r="V56" s="290"/>
      <c r="W56" s="680"/>
      <c r="X56" s="680"/>
      <c r="Y56" s="680"/>
      <c r="Z56" s="680"/>
      <c r="AA56" s="680"/>
      <c r="AB56" s="680"/>
      <c r="AC56" s="112" t="str">
        <f>IFERROR(VLOOKUP(Z56,【参考】数式用!$A$4:$B$57,2,FALSE),"")</f>
        <v/>
      </c>
      <c r="AD56" s="288"/>
      <c r="AE56" s="294"/>
      <c r="AF56" s="291">
        <f t="shared" si="0"/>
        <v>0</v>
      </c>
      <c r="AG56" s="526"/>
      <c r="AP56" s="102" t="e">
        <f>IF($L$16="", "", VLOOKUP(Z56,【参考】数式用!$A$2:$O$57,14,FALSE))</f>
        <v>#N/A</v>
      </c>
      <c r="AQ56" s="27" t="e">
        <f>VLOOKUP(Z56,【参考】数式用!$A$2:$O$57,15,FALSE)</f>
        <v>#N/A</v>
      </c>
    </row>
    <row r="57" spans="1:43" ht="49.9" customHeight="1">
      <c r="A57" s="384">
        <f t="shared" si="1"/>
        <v>23</v>
      </c>
      <c r="B57" s="675"/>
      <c r="C57" s="676"/>
      <c r="D57" s="676"/>
      <c r="E57" s="676"/>
      <c r="F57" s="676"/>
      <c r="G57" s="676"/>
      <c r="H57" s="676"/>
      <c r="I57" s="676"/>
      <c r="J57" s="676"/>
      <c r="K57" s="676"/>
      <c r="L57" s="677"/>
      <c r="M57" s="677"/>
      <c r="N57" s="677"/>
      <c r="O57" s="677"/>
      <c r="P57" s="677"/>
      <c r="Q57" s="678"/>
      <c r="R57" s="678"/>
      <c r="S57" s="678"/>
      <c r="T57" s="678"/>
      <c r="U57" s="678"/>
      <c r="V57" s="290"/>
      <c r="W57" s="680"/>
      <c r="X57" s="680"/>
      <c r="Y57" s="680"/>
      <c r="Z57" s="680"/>
      <c r="AA57" s="680"/>
      <c r="AB57" s="680"/>
      <c r="AC57" s="112" t="str">
        <f>IFERROR(VLOOKUP(Z57,【参考】数式用!$A$4:$B$57,2,FALSE),"")</f>
        <v/>
      </c>
      <c r="AD57" s="288"/>
      <c r="AE57" s="294"/>
      <c r="AF57" s="291">
        <f t="shared" si="0"/>
        <v>0</v>
      </c>
      <c r="AG57" s="526"/>
      <c r="AP57" s="102" t="e">
        <f>IF($L$16="", "", VLOOKUP(Z57,【参考】数式用!$A$2:$O$57,14,FALSE))</f>
        <v>#N/A</v>
      </c>
      <c r="AQ57" s="27" t="e">
        <f>VLOOKUP(Z57,【参考】数式用!$A$2:$O$57,15,FALSE)</f>
        <v>#N/A</v>
      </c>
    </row>
    <row r="58" spans="1:43" ht="49.9" customHeight="1">
      <c r="A58" s="384">
        <f t="shared" si="1"/>
        <v>24</v>
      </c>
      <c r="B58" s="675"/>
      <c r="C58" s="676"/>
      <c r="D58" s="676"/>
      <c r="E58" s="676"/>
      <c r="F58" s="676"/>
      <c r="G58" s="676"/>
      <c r="H58" s="676"/>
      <c r="I58" s="676"/>
      <c r="J58" s="676"/>
      <c r="K58" s="676"/>
      <c r="L58" s="677"/>
      <c r="M58" s="677"/>
      <c r="N58" s="677"/>
      <c r="O58" s="677"/>
      <c r="P58" s="677"/>
      <c r="Q58" s="678"/>
      <c r="R58" s="678"/>
      <c r="S58" s="678"/>
      <c r="T58" s="678"/>
      <c r="U58" s="678"/>
      <c r="V58" s="290"/>
      <c r="W58" s="680"/>
      <c r="X58" s="680"/>
      <c r="Y58" s="680"/>
      <c r="Z58" s="680"/>
      <c r="AA58" s="680"/>
      <c r="AB58" s="680"/>
      <c r="AC58" s="112" t="str">
        <f>IFERROR(VLOOKUP(Z58,【参考】数式用!$A$4:$B$57,2,FALSE),"")</f>
        <v/>
      </c>
      <c r="AD58" s="288"/>
      <c r="AE58" s="294"/>
      <c r="AF58" s="291">
        <f t="shared" si="0"/>
        <v>0</v>
      </c>
      <c r="AG58" s="526"/>
      <c r="AP58" s="102" t="e">
        <f>IF($L$16="", "", VLOOKUP(Z58,【参考】数式用!$A$2:$O$57,14,FALSE))</f>
        <v>#N/A</v>
      </c>
      <c r="AQ58" s="27" t="e">
        <f>VLOOKUP(Z58,【参考】数式用!$A$2:$O$57,15,FALSE)</f>
        <v>#N/A</v>
      </c>
    </row>
    <row r="59" spans="1:43" ht="49.9" customHeight="1">
      <c r="A59" s="384">
        <f t="shared" si="1"/>
        <v>25</v>
      </c>
      <c r="B59" s="675"/>
      <c r="C59" s="676"/>
      <c r="D59" s="676"/>
      <c r="E59" s="676"/>
      <c r="F59" s="676"/>
      <c r="G59" s="676"/>
      <c r="H59" s="676"/>
      <c r="I59" s="676"/>
      <c r="J59" s="676"/>
      <c r="K59" s="676"/>
      <c r="L59" s="677"/>
      <c r="M59" s="677"/>
      <c r="N59" s="677"/>
      <c r="O59" s="677"/>
      <c r="P59" s="677"/>
      <c r="Q59" s="678"/>
      <c r="R59" s="678"/>
      <c r="S59" s="678"/>
      <c r="T59" s="678"/>
      <c r="U59" s="678"/>
      <c r="V59" s="290"/>
      <c r="W59" s="680"/>
      <c r="X59" s="680"/>
      <c r="Y59" s="680"/>
      <c r="Z59" s="680"/>
      <c r="AA59" s="680"/>
      <c r="AB59" s="680"/>
      <c r="AC59" s="112" t="str">
        <f>IFERROR(VLOOKUP(Z59,【参考】数式用!$A$4:$B$57,2,FALSE),"")</f>
        <v/>
      </c>
      <c r="AD59" s="288"/>
      <c r="AE59" s="294"/>
      <c r="AF59" s="291">
        <f t="shared" si="0"/>
        <v>0</v>
      </c>
      <c r="AG59" s="526"/>
      <c r="AP59" s="102" t="e">
        <f>IF($L$16="", "", VLOOKUP(Z59,【参考】数式用!$A$2:$O$57,14,FALSE))</f>
        <v>#N/A</v>
      </c>
      <c r="AQ59" s="27" t="e">
        <f>VLOOKUP(Z59,【参考】数式用!$A$2:$O$57,15,FALSE)</f>
        <v>#N/A</v>
      </c>
    </row>
    <row r="60" spans="1:43" ht="49.9" customHeight="1">
      <c r="A60" s="384">
        <f t="shared" si="1"/>
        <v>26</v>
      </c>
      <c r="B60" s="675"/>
      <c r="C60" s="676"/>
      <c r="D60" s="676"/>
      <c r="E60" s="676"/>
      <c r="F60" s="676"/>
      <c r="G60" s="676"/>
      <c r="H60" s="676"/>
      <c r="I60" s="676"/>
      <c r="J60" s="676"/>
      <c r="K60" s="676"/>
      <c r="L60" s="677"/>
      <c r="M60" s="677"/>
      <c r="N60" s="677"/>
      <c r="O60" s="677"/>
      <c r="P60" s="677"/>
      <c r="Q60" s="678"/>
      <c r="R60" s="678"/>
      <c r="S60" s="678"/>
      <c r="T60" s="678"/>
      <c r="U60" s="678"/>
      <c r="V60" s="290"/>
      <c r="W60" s="680"/>
      <c r="X60" s="680"/>
      <c r="Y60" s="680"/>
      <c r="Z60" s="680"/>
      <c r="AA60" s="680"/>
      <c r="AB60" s="680"/>
      <c r="AC60" s="112" t="str">
        <f>IFERROR(VLOOKUP(Z60,【参考】数式用!$A$4:$B$57,2,FALSE),"")</f>
        <v/>
      </c>
      <c r="AD60" s="288"/>
      <c r="AE60" s="294"/>
      <c r="AF60" s="291">
        <f t="shared" si="0"/>
        <v>0</v>
      </c>
      <c r="AG60" s="526"/>
      <c r="AP60" s="102" t="e">
        <f>IF($L$16="", "", VLOOKUP(Z60,【参考】数式用!$A$2:$O$57,14,FALSE))</f>
        <v>#N/A</v>
      </c>
      <c r="AQ60" s="27" t="e">
        <f>VLOOKUP(Z60,【参考】数式用!$A$2:$O$57,15,FALSE)</f>
        <v>#N/A</v>
      </c>
    </row>
    <row r="61" spans="1:43" ht="49.9" customHeight="1">
      <c r="A61" s="384">
        <f t="shared" si="1"/>
        <v>27</v>
      </c>
      <c r="B61" s="675"/>
      <c r="C61" s="676"/>
      <c r="D61" s="676"/>
      <c r="E61" s="676"/>
      <c r="F61" s="676"/>
      <c r="G61" s="676"/>
      <c r="H61" s="676"/>
      <c r="I61" s="676"/>
      <c r="J61" s="676"/>
      <c r="K61" s="676"/>
      <c r="L61" s="677"/>
      <c r="M61" s="677"/>
      <c r="N61" s="677"/>
      <c r="O61" s="677"/>
      <c r="P61" s="677"/>
      <c r="Q61" s="678"/>
      <c r="R61" s="678"/>
      <c r="S61" s="678"/>
      <c r="T61" s="678"/>
      <c r="U61" s="678"/>
      <c r="V61" s="290"/>
      <c r="W61" s="680"/>
      <c r="X61" s="680"/>
      <c r="Y61" s="680"/>
      <c r="Z61" s="680"/>
      <c r="AA61" s="680"/>
      <c r="AB61" s="680"/>
      <c r="AC61" s="112" t="str">
        <f>IFERROR(VLOOKUP(Z61,【参考】数式用!$A$4:$B$57,2,FALSE),"")</f>
        <v/>
      </c>
      <c r="AD61" s="288"/>
      <c r="AE61" s="294"/>
      <c r="AF61" s="291">
        <f t="shared" si="0"/>
        <v>0</v>
      </c>
      <c r="AG61" s="526"/>
      <c r="AP61" s="102" t="e">
        <f>IF($L$16="", "", VLOOKUP(Z61,【参考】数式用!$A$2:$O$57,14,FALSE))</f>
        <v>#N/A</v>
      </c>
      <c r="AQ61" s="27" t="e">
        <f>VLOOKUP(Z61,【参考】数式用!$A$2:$O$57,15,FALSE)</f>
        <v>#N/A</v>
      </c>
    </row>
    <row r="62" spans="1:43" ht="49.9" customHeight="1">
      <c r="A62" s="384">
        <f t="shared" si="1"/>
        <v>28</v>
      </c>
      <c r="B62" s="675"/>
      <c r="C62" s="676"/>
      <c r="D62" s="676"/>
      <c r="E62" s="676"/>
      <c r="F62" s="676"/>
      <c r="G62" s="676"/>
      <c r="H62" s="676"/>
      <c r="I62" s="676"/>
      <c r="J62" s="676"/>
      <c r="K62" s="676"/>
      <c r="L62" s="677"/>
      <c r="M62" s="677"/>
      <c r="N62" s="677"/>
      <c r="O62" s="677"/>
      <c r="P62" s="677"/>
      <c r="Q62" s="678"/>
      <c r="R62" s="678"/>
      <c r="S62" s="678"/>
      <c r="T62" s="678"/>
      <c r="U62" s="678"/>
      <c r="V62" s="290"/>
      <c r="W62" s="680"/>
      <c r="X62" s="680"/>
      <c r="Y62" s="680"/>
      <c r="Z62" s="680"/>
      <c r="AA62" s="680"/>
      <c r="AB62" s="680"/>
      <c r="AC62" s="112" t="str">
        <f>IFERROR(VLOOKUP(Z62,【参考】数式用!$A$4:$B$57,2,FALSE),"")</f>
        <v/>
      </c>
      <c r="AD62" s="288"/>
      <c r="AE62" s="294"/>
      <c r="AF62" s="291">
        <f t="shared" si="0"/>
        <v>0</v>
      </c>
      <c r="AG62" s="526"/>
      <c r="AP62" s="102" t="e">
        <f>IF($L$16="", "", VLOOKUP(Z62,【参考】数式用!$A$2:$O$57,14,FALSE))</f>
        <v>#N/A</v>
      </c>
      <c r="AQ62" s="27" t="e">
        <f>VLOOKUP(Z62,【参考】数式用!$A$2:$O$57,15,FALSE)</f>
        <v>#N/A</v>
      </c>
    </row>
    <row r="63" spans="1:43" ht="49.9" customHeight="1">
      <c r="A63" s="384">
        <f t="shared" si="1"/>
        <v>29</v>
      </c>
      <c r="B63" s="675"/>
      <c r="C63" s="676"/>
      <c r="D63" s="676"/>
      <c r="E63" s="676"/>
      <c r="F63" s="676"/>
      <c r="G63" s="676"/>
      <c r="H63" s="676"/>
      <c r="I63" s="676"/>
      <c r="J63" s="676"/>
      <c r="K63" s="676"/>
      <c r="L63" s="677"/>
      <c r="M63" s="677"/>
      <c r="N63" s="677"/>
      <c r="O63" s="677"/>
      <c r="P63" s="677"/>
      <c r="Q63" s="678"/>
      <c r="R63" s="678"/>
      <c r="S63" s="678"/>
      <c r="T63" s="678"/>
      <c r="U63" s="678"/>
      <c r="V63" s="290"/>
      <c r="W63" s="680"/>
      <c r="X63" s="680"/>
      <c r="Y63" s="680"/>
      <c r="Z63" s="680"/>
      <c r="AA63" s="680"/>
      <c r="AB63" s="680"/>
      <c r="AC63" s="112" t="str">
        <f>IFERROR(VLOOKUP(Z63,【参考】数式用!$A$4:$B$57,2,FALSE),"")</f>
        <v/>
      </c>
      <c r="AD63" s="288"/>
      <c r="AE63" s="294"/>
      <c r="AF63" s="291">
        <f t="shared" si="0"/>
        <v>0</v>
      </c>
      <c r="AG63" s="526"/>
      <c r="AP63" s="102" t="e">
        <f>IF($L$16="", "", VLOOKUP(Z63,【参考】数式用!$A$2:$O$57,14,FALSE))</f>
        <v>#N/A</v>
      </c>
      <c r="AQ63" s="27" t="e">
        <f>VLOOKUP(Z63,【参考】数式用!$A$2:$O$57,15,FALSE)</f>
        <v>#N/A</v>
      </c>
    </row>
    <row r="64" spans="1:43" ht="49.9" customHeight="1">
      <c r="A64" s="384">
        <f t="shared" si="1"/>
        <v>30</v>
      </c>
      <c r="B64" s="675"/>
      <c r="C64" s="676"/>
      <c r="D64" s="676"/>
      <c r="E64" s="676"/>
      <c r="F64" s="676"/>
      <c r="G64" s="676"/>
      <c r="H64" s="676"/>
      <c r="I64" s="676"/>
      <c r="J64" s="676"/>
      <c r="K64" s="676"/>
      <c r="L64" s="677"/>
      <c r="M64" s="677"/>
      <c r="N64" s="677"/>
      <c r="O64" s="677"/>
      <c r="P64" s="677"/>
      <c r="Q64" s="678"/>
      <c r="R64" s="678"/>
      <c r="S64" s="678"/>
      <c r="T64" s="678"/>
      <c r="U64" s="678"/>
      <c r="V64" s="290"/>
      <c r="W64" s="680"/>
      <c r="X64" s="680"/>
      <c r="Y64" s="680"/>
      <c r="Z64" s="680"/>
      <c r="AA64" s="680"/>
      <c r="AB64" s="680"/>
      <c r="AC64" s="112" t="str">
        <f>IFERROR(VLOOKUP(Z64,【参考】数式用!$A$4:$B$57,2,FALSE),"")</f>
        <v/>
      </c>
      <c r="AD64" s="288"/>
      <c r="AE64" s="294"/>
      <c r="AF64" s="291">
        <f t="shared" si="0"/>
        <v>0</v>
      </c>
      <c r="AG64" s="526"/>
      <c r="AP64" s="102" t="e">
        <f>IF($L$16="", "", VLOOKUP(Z64,【参考】数式用!$A$2:$O$57,14,FALSE))</f>
        <v>#N/A</v>
      </c>
      <c r="AQ64" s="27" t="e">
        <f>VLOOKUP(Z64,【参考】数式用!$A$2:$O$57,15,FALSE)</f>
        <v>#N/A</v>
      </c>
    </row>
    <row r="65" spans="1:43" ht="49.9" customHeight="1">
      <c r="A65" s="384">
        <f t="shared" si="1"/>
        <v>31</v>
      </c>
      <c r="B65" s="675"/>
      <c r="C65" s="676"/>
      <c r="D65" s="676"/>
      <c r="E65" s="676"/>
      <c r="F65" s="676"/>
      <c r="G65" s="676"/>
      <c r="H65" s="676"/>
      <c r="I65" s="676"/>
      <c r="J65" s="676"/>
      <c r="K65" s="676"/>
      <c r="L65" s="677"/>
      <c r="M65" s="677"/>
      <c r="N65" s="677"/>
      <c r="O65" s="677"/>
      <c r="P65" s="677"/>
      <c r="Q65" s="678"/>
      <c r="R65" s="678"/>
      <c r="S65" s="678"/>
      <c r="T65" s="678"/>
      <c r="U65" s="678"/>
      <c r="V65" s="290"/>
      <c r="W65" s="680"/>
      <c r="X65" s="680"/>
      <c r="Y65" s="680"/>
      <c r="Z65" s="680"/>
      <c r="AA65" s="680"/>
      <c r="AB65" s="680"/>
      <c r="AC65" s="112" t="str">
        <f>IFERROR(VLOOKUP(Z65,【参考】数式用!$A$4:$B$57,2,FALSE),"")</f>
        <v/>
      </c>
      <c r="AD65" s="288"/>
      <c r="AE65" s="294"/>
      <c r="AF65" s="291">
        <f t="shared" si="0"/>
        <v>0</v>
      </c>
      <c r="AG65" s="526"/>
      <c r="AP65" s="102" t="e">
        <f>IF($L$16="", "", VLOOKUP(Z65,【参考】数式用!$A$2:$O$57,14,FALSE))</f>
        <v>#N/A</v>
      </c>
      <c r="AQ65" s="27" t="e">
        <f>VLOOKUP(Z65,【参考】数式用!$A$2:$O$57,15,FALSE)</f>
        <v>#N/A</v>
      </c>
    </row>
    <row r="66" spans="1:43" ht="49.9" customHeight="1">
      <c r="A66" s="384">
        <f t="shared" si="1"/>
        <v>32</v>
      </c>
      <c r="B66" s="675"/>
      <c r="C66" s="676"/>
      <c r="D66" s="676"/>
      <c r="E66" s="676"/>
      <c r="F66" s="676"/>
      <c r="G66" s="676"/>
      <c r="H66" s="676"/>
      <c r="I66" s="676"/>
      <c r="J66" s="676"/>
      <c r="K66" s="676"/>
      <c r="L66" s="677"/>
      <c r="M66" s="677"/>
      <c r="N66" s="677"/>
      <c r="O66" s="677"/>
      <c r="P66" s="677"/>
      <c r="Q66" s="678"/>
      <c r="R66" s="678"/>
      <c r="S66" s="678"/>
      <c r="T66" s="678"/>
      <c r="U66" s="678"/>
      <c r="V66" s="290"/>
      <c r="W66" s="680"/>
      <c r="X66" s="680"/>
      <c r="Y66" s="680"/>
      <c r="Z66" s="680"/>
      <c r="AA66" s="680"/>
      <c r="AB66" s="680"/>
      <c r="AC66" s="112" t="str">
        <f>IFERROR(VLOOKUP(Z66,【参考】数式用!$A$4:$B$57,2,FALSE),"")</f>
        <v/>
      </c>
      <c r="AD66" s="288"/>
      <c r="AE66" s="294"/>
      <c r="AF66" s="291">
        <f t="shared" si="0"/>
        <v>0</v>
      </c>
      <c r="AG66" s="526"/>
      <c r="AP66" s="102" t="e">
        <f>IF($L$16="", "", VLOOKUP(Z66,【参考】数式用!$A$2:$O$57,14,FALSE))</f>
        <v>#N/A</v>
      </c>
      <c r="AQ66" s="27" t="e">
        <f>VLOOKUP(Z66,【参考】数式用!$A$2:$O$57,15,FALSE)</f>
        <v>#N/A</v>
      </c>
    </row>
    <row r="67" spans="1:43" ht="49.9" customHeight="1">
      <c r="A67" s="384">
        <f t="shared" si="1"/>
        <v>33</v>
      </c>
      <c r="B67" s="675"/>
      <c r="C67" s="676"/>
      <c r="D67" s="676"/>
      <c r="E67" s="676"/>
      <c r="F67" s="676"/>
      <c r="G67" s="676"/>
      <c r="H67" s="676"/>
      <c r="I67" s="676"/>
      <c r="J67" s="676"/>
      <c r="K67" s="676"/>
      <c r="L67" s="677"/>
      <c r="M67" s="677"/>
      <c r="N67" s="677"/>
      <c r="O67" s="677"/>
      <c r="P67" s="677"/>
      <c r="Q67" s="678"/>
      <c r="R67" s="678"/>
      <c r="S67" s="678"/>
      <c r="T67" s="678"/>
      <c r="U67" s="678"/>
      <c r="V67" s="290"/>
      <c r="W67" s="680"/>
      <c r="X67" s="680"/>
      <c r="Y67" s="680"/>
      <c r="Z67" s="680"/>
      <c r="AA67" s="680"/>
      <c r="AB67" s="680"/>
      <c r="AC67" s="112" t="str">
        <f>IFERROR(VLOOKUP(Z67,【参考】数式用!$A$4:$B$57,2,FALSE),"")</f>
        <v/>
      </c>
      <c r="AD67" s="288"/>
      <c r="AE67" s="294"/>
      <c r="AF67" s="291">
        <f t="shared" si="0"/>
        <v>0</v>
      </c>
      <c r="AG67" s="526"/>
      <c r="AP67" s="102" t="e">
        <f>IF($L$16="", "", VLOOKUP(Z67,【参考】数式用!$A$2:$O$57,14,FALSE))</f>
        <v>#N/A</v>
      </c>
      <c r="AQ67" s="27" t="e">
        <f>VLOOKUP(Z67,【参考】数式用!$A$2:$O$57,15,FALSE)</f>
        <v>#N/A</v>
      </c>
    </row>
    <row r="68" spans="1:43" ht="49.9" customHeight="1">
      <c r="A68" s="384">
        <f t="shared" si="1"/>
        <v>34</v>
      </c>
      <c r="B68" s="675"/>
      <c r="C68" s="676"/>
      <c r="D68" s="676"/>
      <c r="E68" s="676"/>
      <c r="F68" s="676"/>
      <c r="G68" s="676"/>
      <c r="H68" s="676"/>
      <c r="I68" s="676"/>
      <c r="J68" s="676"/>
      <c r="K68" s="676"/>
      <c r="L68" s="677"/>
      <c r="M68" s="677"/>
      <c r="N68" s="677"/>
      <c r="O68" s="677"/>
      <c r="P68" s="677"/>
      <c r="Q68" s="678"/>
      <c r="R68" s="678"/>
      <c r="S68" s="678"/>
      <c r="T68" s="678"/>
      <c r="U68" s="678"/>
      <c r="V68" s="290"/>
      <c r="W68" s="680"/>
      <c r="X68" s="680"/>
      <c r="Y68" s="680"/>
      <c r="Z68" s="680"/>
      <c r="AA68" s="680"/>
      <c r="AB68" s="680"/>
      <c r="AC68" s="112" t="str">
        <f>IFERROR(VLOOKUP(Z68,【参考】数式用!$A$4:$B$57,2,FALSE),"")</f>
        <v/>
      </c>
      <c r="AD68" s="288"/>
      <c r="AE68" s="294"/>
      <c r="AF68" s="291">
        <f t="shared" si="0"/>
        <v>0</v>
      </c>
      <c r="AG68" s="526"/>
      <c r="AP68" s="102" t="e">
        <f>IF($L$16="", "", VLOOKUP(Z68,【参考】数式用!$A$2:$O$57,14,FALSE))</f>
        <v>#N/A</v>
      </c>
      <c r="AQ68" s="27" t="e">
        <f>VLOOKUP(Z68,【参考】数式用!$A$2:$O$57,15,FALSE)</f>
        <v>#N/A</v>
      </c>
    </row>
    <row r="69" spans="1:43" ht="49.9" customHeight="1">
      <c r="A69" s="384">
        <f t="shared" si="1"/>
        <v>35</v>
      </c>
      <c r="B69" s="675"/>
      <c r="C69" s="676"/>
      <c r="D69" s="676"/>
      <c r="E69" s="676"/>
      <c r="F69" s="676"/>
      <c r="G69" s="676"/>
      <c r="H69" s="676"/>
      <c r="I69" s="676"/>
      <c r="J69" s="676"/>
      <c r="K69" s="676"/>
      <c r="L69" s="677"/>
      <c r="M69" s="677"/>
      <c r="N69" s="677"/>
      <c r="O69" s="677"/>
      <c r="P69" s="677"/>
      <c r="Q69" s="678"/>
      <c r="R69" s="678"/>
      <c r="S69" s="678"/>
      <c r="T69" s="678"/>
      <c r="U69" s="678"/>
      <c r="V69" s="290"/>
      <c r="W69" s="680"/>
      <c r="X69" s="680"/>
      <c r="Y69" s="680"/>
      <c r="Z69" s="680"/>
      <c r="AA69" s="680"/>
      <c r="AB69" s="680"/>
      <c r="AC69" s="112" t="str">
        <f>IFERROR(VLOOKUP(Z69,【参考】数式用!$A$4:$B$57,2,FALSE),"")</f>
        <v/>
      </c>
      <c r="AD69" s="288"/>
      <c r="AE69" s="294"/>
      <c r="AF69" s="291">
        <f t="shared" si="0"/>
        <v>0</v>
      </c>
      <c r="AG69" s="526"/>
      <c r="AP69" s="102" t="e">
        <f>IF($L$16="", "", VLOOKUP(Z69,【参考】数式用!$A$2:$O$57,14,FALSE))</f>
        <v>#N/A</v>
      </c>
      <c r="AQ69" s="27" t="e">
        <f>VLOOKUP(Z69,【参考】数式用!$A$2:$O$57,15,FALSE)</f>
        <v>#N/A</v>
      </c>
    </row>
    <row r="70" spans="1:43" ht="49.9" customHeight="1">
      <c r="A70" s="384">
        <f t="shared" si="1"/>
        <v>36</v>
      </c>
      <c r="B70" s="675"/>
      <c r="C70" s="676"/>
      <c r="D70" s="676"/>
      <c r="E70" s="676"/>
      <c r="F70" s="676"/>
      <c r="G70" s="676"/>
      <c r="H70" s="676"/>
      <c r="I70" s="676"/>
      <c r="J70" s="676"/>
      <c r="K70" s="676"/>
      <c r="L70" s="677"/>
      <c r="M70" s="677"/>
      <c r="N70" s="677"/>
      <c r="O70" s="677"/>
      <c r="P70" s="677"/>
      <c r="Q70" s="678"/>
      <c r="R70" s="678"/>
      <c r="S70" s="678"/>
      <c r="T70" s="678"/>
      <c r="U70" s="678"/>
      <c r="V70" s="290"/>
      <c r="W70" s="680"/>
      <c r="X70" s="680"/>
      <c r="Y70" s="680"/>
      <c r="Z70" s="680"/>
      <c r="AA70" s="680"/>
      <c r="AB70" s="680"/>
      <c r="AC70" s="112" t="str">
        <f>IFERROR(VLOOKUP(Z70,【参考】数式用!$A$4:$B$57,2,FALSE),"")</f>
        <v/>
      </c>
      <c r="AD70" s="288"/>
      <c r="AE70" s="294"/>
      <c r="AF70" s="291">
        <f t="shared" si="0"/>
        <v>0</v>
      </c>
      <c r="AG70" s="526"/>
      <c r="AP70" s="102" t="e">
        <f>IF($L$16="", "", VLOOKUP(Z70,【参考】数式用!$A$2:$O$57,14,FALSE))</f>
        <v>#N/A</v>
      </c>
      <c r="AQ70" s="27" t="e">
        <f>VLOOKUP(Z70,【参考】数式用!$A$2:$O$57,15,FALSE)</f>
        <v>#N/A</v>
      </c>
    </row>
    <row r="71" spans="1:43" ht="49.9" customHeight="1">
      <c r="A71" s="384">
        <f t="shared" si="1"/>
        <v>37</v>
      </c>
      <c r="B71" s="675"/>
      <c r="C71" s="676"/>
      <c r="D71" s="676"/>
      <c r="E71" s="676"/>
      <c r="F71" s="676"/>
      <c r="G71" s="676"/>
      <c r="H71" s="676"/>
      <c r="I71" s="676"/>
      <c r="J71" s="676"/>
      <c r="K71" s="676"/>
      <c r="L71" s="677"/>
      <c r="M71" s="677"/>
      <c r="N71" s="677"/>
      <c r="O71" s="677"/>
      <c r="P71" s="677"/>
      <c r="Q71" s="678"/>
      <c r="R71" s="678"/>
      <c r="S71" s="678"/>
      <c r="T71" s="678"/>
      <c r="U71" s="678"/>
      <c r="V71" s="290"/>
      <c r="W71" s="680"/>
      <c r="X71" s="680"/>
      <c r="Y71" s="680"/>
      <c r="Z71" s="680"/>
      <c r="AA71" s="680"/>
      <c r="AB71" s="680"/>
      <c r="AC71" s="112" t="str">
        <f>IFERROR(VLOOKUP(Z71,【参考】数式用!$A$4:$B$57,2,FALSE),"")</f>
        <v/>
      </c>
      <c r="AD71" s="288"/>
      <c r="AE71" s="294"/>
      <c r="AF71" s="291">
        <f t="shared" si="0"/>
        <v>0</v>
      </c>
      <c r="AG71" s="526"/>
      <c r="AP71" s="102" t="e">
        <f>IF($L$16="", "", VLOOKUP(Z71,【参考】数式用!$A$2:$O$57,14,FALSE))</f>
        <v>#N/A</v>
      </c>
      <c r="AQ71" s="27" t="e">
        <f>VLOOKUP(Z71,【参考】数式用!$A$2:$O$57,15,FALSE)</f>
        <v>#N/A</v>
      </c>
    </row>
    <row r="72" spans="1:43" ht="49.9" customHeight="1">
      <c r="A72" s="384">
        <f t="shared" si="1"/>
        <v>38</v>
      </c>
      <c r="B72" s="675"/>
      <c r="C72" s="676"/>
      <c r="D72" s="676"/>
      <c r="E72" s="676"/>
      <c r="F72" s="676"/>
      <c r="G72" s="676"/>
      <c r="H72" s="676"/>
      <c r="I72" s="676"/>
      <c r="J72" s="676"/>
      <c r="K72" s="676"/>
      <c r="L72" s="677"/>
      <c r="M72" s="677"/>
      <c r="N72" s="677"/>
      <c r="O72" s="677"/>
      <c r="P72" s="677"/>
      <c r="Q72" s="678"/>
      <c r="R72" s="678"/>
      <c r="S72" s="678"/>
      <c r="T72" s="678"/>
      <c r="U72" s="678"/>
      <c r="V72" s="290"/>
      <c r="W72" s="680"/>
      <c r="X72" s="680"/>
      <c r="Y72" s="680"/>
      <c r="Z72" s="680"/>
      <c r="AA72" s="680"/>
      <c r="AB72" s="680"/>
      <c r="AC72" s="112" t="str">
        <f>IFERROR(VLOOKUP(Z72,【参考】数式用!$A$4:$B$57,2,FALSE),"")</f>
        <v/>
      </c>
      <c r="AD72" s="288"/>
      <c r="AE72" s="294"/>
      <c r="AF72" s="291">
        <f t="shared" si="0"/>
        <v>0</v>
      </c>
      <c r="AG72" s="526"/>
      <c r="AP72" s="102" t="e">
        <f>IF($L$16="", "", VLOOKUP(Z72,【参考】数式用!$A$2:$O$57,14,FALSE))</f>
        <v>#N/A</v>
      </c>
      <c r="AQ72" s="27" t="e">
        <f>VLOOKUP(Z72,【参考】数式用!$A$2:$O$57,15,FALSE)</f>
        <v>#N/A</v>
      </c>
    </row>
    <row r="73" spans="1:43" ht="49.9" customHeight="1">
      <c r="A73" s="384">
        <f t="shared" si="1"/>
        <v>39</v>
      </c>
      <c r="B73" s="675"/>
      <c r="C73" s="676"/>
      <c r="D73" s="676"/>
      <c r="E73" s="676"/>
      <c r="F73" s="676"/>
      <c r="G73" s="676"/>
      <c r="H73" s="676"/>
      <c r="I73" s="676"/>
      <c r="J73" s="676"/>
      <c r="K73" s="676"/>
      <c r="L73" s="677"/>
      <c r="M73" s="677"/>
      <c r="N73" s="677"/>
      <c r="O73" s="677"/>
      <c r="P73" s="677"/>
      <c r="Q73" s="678"/>
      <c r="R73" s="678"/>
      <c r="S73" s="678"/>
      <c r="T73" s="678"/>
      <c r="U73" s="678"/>
      <c r="V73" s="290"/>
      <c r="W73" s="680"/>
      <c r="X73" s="680"/>
      <c r="Y73" s="680"/>
      <c r="Z73" s="680"/>
      <c r="AA73" s="680"/>
      <c r="AB73" s="680"/>
      <c r="AC73" s="112" t="str">
        <f>IFERROR(VLOOKUP(Z73,【参考】数式用!$A$4:$B$57,2,FALSE),"")</f>
        <v/>
      </c>
      <c r="AD73" s="288"/>
      <c r="AE73" s="294"/>
      <c r="AF73" s="291">
        <f t="shared" si="0"/>
        <v>0</v>
      </c>
      <c r="AG73" s="526"/>
      <c r="AP73" s="102" t="e">
        <f>IF($L$16="", "", VLOOKUP(Z73,【参考】数式用!$A$2:$O$57,14,FALSE))</f>
        <v>#N/A</v>
      </c>
      <c r="AQ73" s="27" t="e">
        <f>VLOOKUP(Z73,【参考】数式用!$A$2:$O$57,15,FALSE)</f>
        <v>#N/A</v>
      </c>
    </row>
    <row r="74" spans="1:43" ht="49.9" customHeight="1">
      <c r="A74" s="384">
        <f t="shared" si="1"/>
        <v>40</v>
      </c>
      <c r="B74" s="675"/>
      <c r="C74" s="676"/>
      <c r="D74" s="676"/>
      <c r="E74" s="676"/>
      <c r="F74" s="676"/>
      <c r="G74" s="676"/>
      <c r="H74" s="676"/>
      <c r="I74" s="676"/>
      <c r="J74" s="676"/>
      <c r="K74" s="676"/>
      <c r="L74" s="677"/>
      <c r="M74" s="677"/>
      <c r="N74" s="677"/>
      <c r="O74" s="677"/>
      <c r="P74" s="677"/>
      <c r="Q74" s="678"/>
      <c r="R74" s="678"/>
      <c r="S74" s="678"/>
      <c r="T74" s="678"/>
      <c r="U74" s="678"/>
      <c r="V74" s="290"/>
      <c r="W74" s="680"/>
      <c r="X74" s="680"/>
      <c r="Y74" s="680"/>
      <c r="Z74" s="680"/>
      <c r="AA74" s="680"/>
      <c r="AB74" s="680"/>
      <c r="AC74" s="112" t="str">
        <f>IFERROR(VLOOKUP(Z74,【参考】数式用!$A$4:$B$57,2,FALSE),"")</f>
        <v/>
      </c>
      <c r="AD74" s="288"/>
      <c r="AE74" s="294"/>
      <c r="AF74" s="291">
        <f t="shared" si="0"/>
        <v>0</v>
      </c>
      <c r="AG74" s="526"/>
      <c r="AP74" s="102" t="e">
        <f>IF($L$16="", "", VLOOKUP(Z74,【参考】数式用!$A$2:$O$57,14,FALSE))</f>
        <v>#N/A</v>
      </c>
      <c r="AQ74" s="27" t="e">
        <f>VLOOKUP(Z74,【参考】数式用!$A$2:$O$57,15,FALSE)</f>
        <v>#N/A</v>
      </c>
    </row>
    <row r="75" spans="1:43" ht="49.9" customHeight="1">
      <c r="A75" s="384">
        <f t="shared" si="1"/>
        <v>41</v>
      </c>
      <c r="B75" s="675"/>
      <c r="C75" s="676"/>
      <c r="D75" s="676"/>
      <c r="E75" s="676"/>
      <c r="F75" s="676"/>
      <c r="G75" s="676"/>
      <c r="H75" s="676"/>
      <c r="I75" s="676"/>
      <c r="J75" s="676"/>
      <c r="K75" s="676"/>
      <c r="L75" s="677"/>
      <c r="M75" s="677"/>
      <c r="N75" s="677"/>
      <c r="O75" s="677"/>
      <c r="P75" s="677"/>
      <c r="Q75" s="678"/>
      <c r="R75" s="678"/>
      <c r="S75" s="678"/>
      <c r="T75" s="678"/>
      <c r="U75" s="678"/>
      <c r="V75" s="290"/>
      <c r="W75" s="680"/>
      <c r="X75" s="680"/>
      <c r="Y75" s="680"/>
      <c r="Z75" s="680"/>
      <c r="AA75" s="680"/>
      <c r="AB75" s="680"/>
      <c r="AC75" s="112" t="str">
        <f>IFERROR(VLOOKUP(Z75,【参考】数式用!$A$4:$B$57,2,FALSE),"")</f>
        <v/>
      </c>
      <c r="AD75" s="288"/>
      <c r="AE75" s="294"/>
      <c r="AF75" s="291">
        <f t="shared" si="0"/>
        <v>0</v>
      </c>
      <c r="AG75" s="526"/>
      <c r="AP75" s="102" t="e">
        <f>IF($L$16="", "", VLOOKUP(Z75,【参考】数式用!$A$2:$O$57,14,FALSE))</f>
        <v>#N/A</v>
      </c>
      <c r="AQ75" s="27" t="e">
        <f>VLOOKUP(Z75,【参考】数式用!$A$2:$O$57,15,FALSE)</f>
        <v>#N/A</v>
      </c>
    </row>
    <row r="76" spans="1:43" ht="49.9" customHeight="1">
      <c r="A76" s="384">
        <f t="shared" si="1"/>
        <v>42</v>
      </c>
      <c r="B76" s="675"/>
      <c r="C76" s="676"/>
      <c r="D76" s="676"/>
      <c r="E76" s="676"/>
      <c r="F76" s="676"/>
      <c r="G76" s="676"/>
      <c r="H76" s="676"/>
      <c r="I76" s="676"/>
      <c r="J76" s="676"/>
      <c r="K76" s="676"/>
      <c r="L76" s="677"/>
      <c r="M76" s="677"/>
      <c r="N76" s="677"/>
      <c r="O76" s="677"/>
      <c r="P76" s="677"/>
      <c r="Q76" s="678"/>
      <c r="R76" s="678"/>
      <c r="S76" s="678"/>
      <c r="T76" s="678"/>
      <c r="U76" s="678"/>
      <c r="V76" s="290"/>
      <c r="W76" s="680"/>
      <c r="X76" s="680"/>
      <c r="Y76" s="680"/>
      <c r="Z76" s="680"/>
      <c r="AA76" s="680"/>
      <c r="AB76" s="680"/>
      <c r="AC76" s="112" t="str">
        <f>IFERROR(VLOOKUP(Z76,【参考】数式用!$A$4:$B$57,2,FALSE),"")</f>
        <v/>
      </c>
      <c r="AD76" s="288"/>
      <c r="AE76" s="294"/>
      <c r="AF76" s="291">
        <f t="shared" si="0"/>
        <v>0</v>
      </c>
      <c r="AG76" s="526"/>
      <c r="AP76" s="102" t="e">
        <f>IF($L$16="", "", VLOOKUP(Z76,【参考】数式用!$A$2:$O$57,14,FALSE))</f>
        <v>#N/A</v>
      </c>
      <c r="AQ76" s="27" t="e">
        <f>VLOOKUP(Z76,【参考】数式用!$A$2:$O$57,15,FALSE)</f>
        <v>#N/A</v>
      </c>
    </row>
    <row r="77" spans="1:43" ht="49.9" customHeight="1">
      <c r="A77" s="384">
        <f t="shared" si="1"/>
        <v>43</v>
      </c>
      <c r="B77" s="675"/>
      <c r="C77" s="676"/>
      <c r="D77" s="676"/>
      <c r="E77" s="676"/>
      <c r="F77" s="676"/>
      <c r="G77" s="676"/>
      <c r="H77" s="676"/>
      <c r="I77" s="676"/>
      <c r="J77" s="676"/>
      <c r="K77" s="676"/>
      <c r="L77" s="677"/>
      <c r="M77" s="677"/>
      <c r="N77" s="677"/>
      <c r="O77" s="677"/>
      <c r="P77" s="677"/>
      <c r="Q77" s="678"/>
      <c r="R77" s="678"/>
      <c r="S77" s="678"/>
      <c r="T77" s="678"/>
      <c r="U77" s="678"/>
      <c r="V77" s="290"/>
      <c r="W77" s="680"/>
      <c r="X77" s="680"/>
      <c r="Y77" s="680"/>
      <c r="Z77" s="680"/>
      <c r="AA77" s="680"/>
      <c r="AB77" s="680"/>
      <c r="AC77" s="112" t="str">
        <f>IFERROR(VLOOKUP(Z77,【参考】数式用!$A$4:$B$57,2,FALSE),"")</f>
        <v/>
      </c>
      <c r="AD77" s="288"/>
      <c r="AE77" s="294"/>
      <c r="AF77" s="291">
        <f t="shared" si="0"/>
        <v>0</v>
      </c>
      <c r="AG77" s="526"/>
      <c r="AP77" s="102" t="e">
        <f>IF($L$16="", "", VLOOKUP(Z77,【参考】数式用!$A$2:$O$57,14,FALSE))</f>
        <v>#N/A</v>
      </c>
      <c r="AQ77" s="27" t="e">
        <f>VLOOKUP(Z77,【参考】数式用!$A$2:$O$57,15,FALSE)</f>
        <v>#N/A</v>
      </c>
    </row>
    <row r="78" spans="1:43" ht="49.9" customHeight="1">
      <c r="A78" s="384">
        <f t="shared" si="1"/>
        <v>44</v>
      </c>
      <c r="B78" s="675"/>
      <c r="C78" s="676"/>
      <c r="D78" s="676"/>
      <c r="E78" s="676"/>
      <c r="F78" s="676"/>
      <c r="G78" s="676"/>
      <c r="H78" s="676"/>
      <c r="I78" s="676"/>
      <c r="J78" s="676"/>
      <c r="K78" s="676"/>
      <c r="L78" s="677"/>
      <c r="M78" s="677"/>
      <c r="N78" s="677"/>
      <c r="O78" s="677"/>
      <c r="P78" s="677"/>
      <c r="Q78" s="678"/>
      <c r="R78" s="678"/>
      <c r="S78" s="678"/>
      <c r="T78" s="678"/>
      <c r="U78" s="678"/>
      <c r="V78" s="290"/>
      <c r="W78" s="680"/>
      <c r="X78" s="680"/>
      <c r="Y78" s="680"/>
      <c r="Z78" s="680"/>
      <c r="AA78" s="680"/>
      <c r="AB78" s="680"/>
      <c r="AC78" s="112" t="str">
        <f>IFERROR(VLOOKUP(Z78,【参考】数式用!$A$4:$B$57,2,FALSE),"")</f>
        <v/>
      </c>
      <c r="AD78" s="288"/>
      <c r="AE78" s="294"/>
      <c r="AF78" s="291">
        <f t="shared" si="0"/>
        <v>0</v>
      </c>
      <c r="AG78" s="526"/>
      <c r="AP78" s="102" t="e">
        <f>IF($L$16="", "", VLOOKUP(Z78,【参考】数式用!$A$2:$O$57,14,FALSE))</f>
        <v>#N/A</v>
      </c>
      <c r="AQ78" s="27" t="e">
        <f>VLOOKUP(Z78,【参考】数式用!$A$2:$O$57,15,FALSE)</f>
        <v>#N/A</v>
      </c>
    </row>
    <row r="79" spans="1:43" ht="49.9" customHeight="1">
      <c r="A79" s="384">
        <f t="shared" si="1"/>
        <v>45</v>
      </c>
      <c r="B79" s="675"/>
      <c r="C79" s="676"/>
      <c r="D79" s="676"/>
      <c r="E79" s="676"/>
      <c r="F79" s="676"/>
      <c r="G79" s="676"/>
      <c r="H79" s="676"/>
      <c r="I79" s="676"/>
      <c r="J79" s="676"/>
      <c r="K79" s="676"/>
      <c r="L79" s="677"/>
      <c r="M79" s="677"/>
      <c r="N79" s="677"/>
      <c r="O79" s="677"/>
      <c r="P79" s="677"/>
      <c r="Q79" s="678"/>
      <c r="R79" s="678"/>
      <c r="S79" s="678"/>
      <c r="T79" s="678"/>
      <c r="U79" s="678"/>
      <c r="V79" s="290"/>
      <c r="W79" s="680"/>
      <c r="X79" s="680"/>
      <c r="Y79" s="680"/>
      <c r="Z79" s="680"/>
      <c r="AA79" s="680"/>
      <c r="AB79" s="680"/>
      <c r="AC79" s="112" t="str">
        <f>IFERROR(VLOOKUP(Z79,【参考】数式用!$A$4:$B$57,2,FALSE),"")</f>
        <v/>
      </c>
      <c r="AD79" s="288"/>
      <c r="AE79" s="294"/>
      <c r="AF79" s="291">
        <f t="shared" si="0"/>
        <v>0</v>
      </c>
      <c r="AG79" s="526"/>
      <c r="AP79" s="102" t="e">
        <f>IF($L$16="", "", VLOOKUP(Z79,【参考】数式用!$A$2:$O$57,14,FALSE))</f>
        <v>#N/A</v>
      </c>
      <c r="AQ79" s="27" t="e">
        <f>VLOOKUP(Z79,【参考】数式用!$A$2:$O$57,15,FALSE)</f>
        <v>#N/A</v>
      </c>
    </row>
    <row r="80" spans="1:43" ht="49.9" customHeight="1">
      <c r="A80" s="384">
        <f t="shared" si="1"/>
        <v>46</v>
      </c>
      <c r="B80" s="675"/>
      <c r="C80" s="676"/>
      <c r="D80" s="676"/>
      <c r="E80" s="676"/>
      <c r="F80" s="676"/>
      <c r="G80" s="676"/>
      <c r="H80" s="676"/>
      <c r="I80" s="676"/>
      <c r="J80" s="676"/>
      <c r="K80" s="676"/>
      <c r="L80" s="677"/>
      <c r="M80" s="677"/>
      <c r="N80" s="677"/>
      <c r="O80" s="677"/>
      <c r="P80" s="677"/>
      <c r="Q80" s="678"/>
      <c r="R80" s="678"/>
      <c r="S80" s="678"/>
      <c r="T80" s="678"/>
      <c r="U80" s="678"/>
      <c r="V80" s="290"/>
      <c r="W80" s="680"/>
      <c r="X80" s="680"/>
      <c r="Y80" s="680"/>
      <c r="Z80" s="680"/>
      <c r="AA80" s="680"/>
      <c r="AB80" s="680"/>
      <c r="AC80" s="112" t="str">
        <f>IFERROR(VLOOKUP(Z80,【参考】数式用!$A$4:$B$57,2,FALSE),"")</f>
        <v/>
      </c>
      <c r="AD80" s="288"/>
      <c r="AE80" s="294"/>
      <c r="AF80" s="291">
        <f t="shared" si="0"/>
        <v>0</v>
      </c>
      <c r="AG80" s="526"/>
      <c r="AP80" s="102" t="e">
        <f>IF($L$16="", "", VLOOKUP(Z80,【参考】数式用!$A$2:$O$57,14,FALSE))</f>
        <v>#N/A</v>
      </c>
      <c r="AQ80" s="27" t="e">
        <f>VLOOKUP(Z80,【参考】数式用!$A$2:$O$57,15,FALSE)</f>
        <v>#N/A</v>
      </c>
    </row>
    <row r="81" spans="1:43" ht="49.9" customHeight="1">
      <c r="A81" s="384">
        <f t="shared" si="1"/>
        <v>47</v>
      </c>
      <c r="B81" s="675"/>
      <c r="C81" s="676"/>
      <c r="D81" s="676"/>
      <c r="E81" s="676"/>
      <c r="F81" s="676"/>
      <c r="G81" s="676"/>
      <c r="H81" s="676"/>
      <c r="I81" s="676"/>
      <c r="J81" s="676"/>
      <c r="K81" s="676"/>
      <c r="L81" s="677"/>
      <c r="M81" s="677"/>
      <c r="N81" s="677"/>
      <c r="O81" s="677"/>
      <c r="P81" s="677"/>
      <c r="Q81" s="678"/>
      <c r="R81" s="678"/>
      <c r="S81" s="678"/>
      <c r="T81" s="678"/>
      <c r="U81" s="678"/>
      <c r="V81" s="290"/>
      <c r="W81" s="680"/>
      <c r="X81" s="680"/>
      <c r="Y81" s="680"/>
      <c r="Z81" s="680"/>
      <c r="AA81" s="680"/>
      <c r="AB81" s="680"/>
      <c r="AC81" s="112" t="str">
        <f>IFERROR(VLOOKUP(Z81,【参考】数式用!$A$4:$B$57,2,FALSE),"")</f>
        <v/>
      </c>
      <c r="AD81" s="288"/>
      <c r="AE81" s="294"/>
      <c r="AF81" s="291">
        <f t="shared" si="0"/>
        <v>0</v>
      </c>
      <c r="AG81" s="526"/>
      <c r="AP81" s="102" t="e">
        <f>IF($L$16="", "", VLOOKUP(Z81,【参考】数式用!$A$2:$O$57,14,FALSE))</f>
        <v>#N/A</v>
      </c>
      <c r="AQ81" s="27" t="e">
        <f>VLOOKUP(Z81,【参考】数式用!$A$2:$O$57,15,FALSE)</f>
        <v>#N/A</v>
      </c>
    </row>
    <row r="82" spans="1:43" ht="49.9" customHeight="1">
      <c r="A82" s="384">
        <f t="shared" si="1"/>
        <v>48</v>
      </c>
      <c r="B82" s="675"/>
      <c r="C82" s="676"/>
      <c r="D82" s="676"/>
      <c r="E82" s="676"/>
      <c r="F82" s="676"/>
      <c r="G82" s="676"/>
      <c r="H82" s="676"/>
      <c r="I82" s="676"/>
      <c r="J82" s="676"/>
      <c r="K82" s="676"/>
      <c r="L82" s="677"/>
      <c r="M82" s="677"/>
      <c r="N82" s="677"/>
      <c r="O82" s="677"/>
      <c r="P82" s="677"/>
      <c r="Q82" s="678"/>
      <c r="R82" s="678"/>
      <c r="S82" s="678"/>
      <c r="T82" s="678"/>
      <c r="U82" s="678"/>
      <c r="V82" s="290"/>
      <c r="W82" s="680"/>
      <c r="X82" s="680"/>
      <c r="Y82" s="680"/>
      <c r="Z82" s="680"/>
      <c r="AA82" s="680"/>
      <c r="AB82" s="680"/>
      <c r="AC82" s="112" t="str">
        <f>IFERROR(VLOOKUP(Z82,【参考】数式用!$A$4:$B$57,2,FALSE),"")</f>
        <v/>
      </c>
      <c r="AD82" s="288"/>
      <c r="AE82" s="294"/>
      <c r="AF82" s="291">
        <f t="shared" si="0"/>
        <v>0</v>
      </c>
      <c r="AG82" s="526"/>
      <c r="AP82" s="102" t="e">
        <f>IF($L$16="", "", VLOOKUP(Z82,【参考】数式用!$A$2:$O$57,14,FALSE))</f>
        <v>#N/A</v>
      </c>
      <c r="AQ82" s="27" t="e">
        <f>VLOOKUP(Z82,【参考】数式用!$A$2:$O$57,15,FALSE)</f>
        <v>#N/A</v>
      </c>
    </row>
    <row r="83" spans="1:43" ht="49.9" customHeight="1">
      <c r="A83" s="384">
        <f t="shared" si="1"/>
        <v>49</v>
      </c>
      <c r="B83" s="675"/>
      <c r="C83" s="676"/>
      <c r="D83" s="676"/>
      <c r="E83" s="676"/>
      <c r="F83" s="676"/>
      <c r="G83" s="676"/>
      <c r="H83" s="676"/>
      <c r="I83" s="676"/>
      <c r="J83" s="676"/>
      <c r="K83" s="676"/>
      <c r="L83" s="677"/>
      <c r="M83" s="677"/>
      <c r="N83" s="677"/>
      <c r="O83" s="677"/>
      <c r="P83" s="677"/>
      <c r="Q83" s="678"/>
      <c r="R83" s="678"/>
      <c r="S83" s="678"/>
      <c r="T83" s="678"/>
      <c r="U83" s="678"/>
      <c r="V83" s="290"/>
      <c r="W83" s="680"/>
      <c r="X83" s="680"/>
      <c r="Y83" s="680"/>
      <c r="Z83" s="680"/>
      <c r="AA83" s="680"/>
      <c r="AB83" s="680"/>
      <c r="AC83" s="112" t="str">
        <f>IFERROR(VLOOKUP(Z83,【参考】数式用!$A$4:$B$57,2,FALSE),"")</f>
        <v/>
      </c>
      <c r="AD83" s="288"/>
      <c r="AE83" s="294"/>
      <c r="AF83" s="291">
        <f t="shared" si="0"/>
        <v>0</v>
      </c>
      <c r="AG83" s="526"/>
      <c r="AP83" s="102" t="e">
        <f>IF($L$16="", "", VLOOKUP(Z83,【参考】数式用!$A$2:$O$57,14,FALSE))</f>
        <v>#N/A</v>
      </c>
      <c r="AQ83" s="27" t="e">
        <f>VLOOKUP(Z83,【参考】数式用!$A$2:$O$57,15,FALSE)</f>
        <v>#N/A</v>
      </c>
    </row>
    <row r="84" spans="1:43" ht="49.9" customHeight="1">
      <c r="A84" s="384">
        <f t="shared" si="1"/>
        <v>50</v>
      </c>
      <c r="B84" s="675"/>
      <c r="C84" s="676"/>
      <c r="D84" s="676"/>
      <c r="E84" s="676"/>
      <c r="F84" s="676"/>
      <c r="G84" s="676"/>
      <c r="H84" s="676"/>
      <c r="I84" s="676"/>
      <c r="J84" s="676"/>
      <c r="K84" s="676"/>
      <c r="L84" s="677"/>
      <c r="M84" s="677"/>
      <c r="N84" s="677"/>
      <c r="O84" s="677"/>
      <c r="P84" s="677"/>
      <c r="Q84" s="678"/>
      <c r="R84" s="678"/>
      <c r="S84" s="678"/>
      <c r="T84" s="678"/>
      <c r="U84" s="678"/>
      <c r="V84" s="290"/>
      <c r="W84" s="680"/>
      <c r="X84" s="680"/>
      <c r="Y84" s="680"/>
      <c r="Z84" s="680"/>
      <c r="AA84" s="680"/>
      <c r="AB84" s="680"/>
      <c r="AC84" s="112" t="str">
        <f>IFERROR(VLOOKUP(Z84,【参考】数式用!$A$4:$B$57,2,FALSE),"")</f>
        <v/>
      </c>
      <c r="AD84" s="288"/>
      <c r="AE84" s="294"/>
      <c r="AF84" s="291">
        <f t="shared" si="0"/>
        <v>0</v>
      </c>
      <c r="AG84" s="526"/>
      <c r="AP84" s="102" t="e">
        <f>IF($L$16="", "", VLOOKUP(Z84,【参考】数式用!$A$2:$O$57,14,FALSE))</f>
        <v>#N/A</v>
      </c>
      <c r="AQ84" s="27" t="e">
        <f>VLOOKUP(Z84,【参考】数式用!$A$2:$O$57,15,FALSE)</f>
        <v>#N/A</v>
      </c>
    </row>
    <row r="85" spans="1:43" ht="49.9" customHeight="1">
      <c r="A85" s="384">
        <f t="shared" si="1"/>
        <v>51</v>
      </c>
      <c r="B85" s="675"/>
      <c r="C85" s="676"/>
      <c r="D85" s="676"/>
      <c r="E85" s="676"/>
      <c r="F85" s="676"/>
      <c r="G85" s="676"/>
      <c r="H85" s="676"/>
      <c r="I85" s="676"/>
      <c r="J85" s="676"/>
      <c r="K85" s="676"/>
      <c r="L85" s="677"/>
      <c r="M85" s="677"/>
      <c r="N85" s="677"/>
      <c r="O85" s="677"/>
      <c r="P85" s="677"/>
      <c r="Q85" s="678"/>
      <c r="R85" s="678"/>
      <c r="S85" s="678"/>
      <c r="T85" s="678"/>
      <c r="U85" s="678"/>
      <c r="V85" s="290"/>
      <c r="W85" s="680"/>
      <c r="X85" s="680"/>
      <c r="Y85" s="680"/>
      <c r="Z85" s="680"/>
      <c r="AA85" s="680"/>
      <c r="AB85" s="680"/>
      <c r="AC85" s="112" t="str">
        <f>IFERROR(VLOOKUP(Z85,【参考】数式用!$A$4:$B$57,2,FALSE),"")</f>
        <v/>
      </c>
      <c r="AD85" s="288"/>
      <c r="AE85" s="294"/>
      <c r="AF85" s="291">
        <f t="shared" si="0"/>
        <v>0</v>
      </c>
      <c r="AG85" s="526"/>
      <c r="AP85" s="102" t="e">
        <f>IF($L$16="", "", VLOOKUP(Z85,【参考】数式用!$A$2:$O$57,14,FALSE))</f>
        <v>#N/A</v>
      </c>
      <c r="AQ85" s="27" t="e">
        <f>VLOOKUP(Z85,【参考】数式用!$A$2:$O$57,15,FALSE)</f>
        <v>#N/A</v>
      </c>
    </row>
    <row r="86" spans="1:43" ht="49.9" customHeight="1">
      <c r="A86" s="384">
        <f t="shared" si="1"/>
        <v>52</v>
      </c>
      <c r="B86" s="675"/>
      <c r="C86" s="676"/>
      <c r="D86" s="676"/>
      <c r="E86" s="676"/>
      <c r="F86" s="676"/>
      <c r="G86" s="676"/>
      <c r="H86" s="676"/>
      <c r="I86" s="676"/>
      <c r="J86" s="676"/>
      <c r="K86" s="676"/>
      <c r="L86" s="677"/>
      <c r="M86" s="677"/>
      <c r="N86" s="677"/>
      <c r="O86" s="677"/>
      <c r="P86" s="677"/>
      <c r="Q86" s="678"/>
      <c r="R86" s="678"/>
      <c r="S86" s="678"/>
      <c r="T86" s="678"/>
      <c r="U86" s="678"/>
      <c r="V86" s="290"/>
      <c r="W86" s="680"/>
      <c r="X86" s="680"/>
      <c r="Y86" s="680"/>
      <c r="Z86" s="680"/>
      <c r="AA86" s="680"/>
      <c r="AB86" s="680"/>
      <c r="AC86" s="112" t="str">
        <f>IFERROR(VLOOKUP(Z86,【参考】数式用!$A$4:$B$57,2,FALSE),"")</f>
        <v/>
      </c>
      <c r="AD86" s="288"/>
      <c r="AE86" s="294"/>
      <c r="AF86" s="291">
        <f t="shared" si="0"/>
        <v>0</v>
      </c>
      <c r="AG86" s="526"/>
      <c r="AP86" s="102" t="e">
        <f>IF($L$16="", "", VLOOKUP(Z86,【参考】数式用!$A$2:$O$57,14,FALSE))</f>
        <v>#N/A</v>
      </c>
      <c r="AQ86" s="27" t="e">
        <f>VLOOKUP(Z86,【参考】数式用!$A$2:$O$57,15,FALSE)</f>
        <v>#N/A</v>
      </c>
    </row>
    <row r="87" spans="1:43" ht="49.9" customHeight="1">
      <c r="A87" s="384">
        <f t="shared" si="1"/>
        <v>53</v>
      </c>
      <c r="B87" s="675"/>
      <c r="C87" s="676"/>
      <c r="D87" s="676"/>
      <c r="E87" s="676"/>
      <c r="F87" s="676"/>
      <c r="G87" s="676"/>
      <c r="H87" s="676"/>
      <c r="I87" s="676"/>
      <c r="J87" s="676"/>
      <c r="K87" s="676"/>
      <c r="L87" s="677"/>
      <c r="M87" s="677"/>
      <c r="N87" s="677"/>
      <c r="O87" s="677"/>
      <c r="P87" s="677"/>
      <c r="Q87" s="678"/>
      <c r="R87" s="678"/>
      <c r="S87" s="678"/>
      <c r="T87" s="678"/>
      <c r="U87" s="678"/>
      <c r="V87" s="290"/>
      <c r="W87" s="680"/>
      <c r="X87" s="680"/>
      <c r="Y87" s="680"/>
      <c r="Z87" s="680"/>
      <c r="AA87" s="680"/>
      <c r="AB87" s="680"/>
      <c r="AC87" s="112" t="str">
        <f>IFERROR(VLOOKUP(Z87,【参考】数式用!$A$4:$B$57,2,FALSE),"")</f>
        <v/>
      </c>
      <c r="AD87" s="288"/>
      <c r="AE87" s="294"/>
      <c r="AF87" s="291">
        <f t="shared" si="0"/>
        <v>0</v>
      </c>
      <c r="AG87" s="526"/>
      <c r="AP87" s="102" t="e">
        <f>IF($L$16="", "", VLOOKUP(Z87,【参考】数式用!$A$2:$O$57,14,FALSE))</f>
        <v>#N/A</v>
      </c>
      <c r="AQ87" s="27" t="e">
        <f>VLOOKUP(Z87,【参考】数式用!$A$2:$O$57,15,FALSE)</f>
        <v>#N/A</v>
      </c>
    </row>
    <row r="88" spans="1:43" ht="49.9" customHeight="1">
      <c r="A88" s="384">
        <f t="shared" si="1"/>
        <v>54</v>
      </c>
      <c r="B88" s="675"/>
      <c r="C88" s="676"/>
      <c r="D88" s="676"/>
      <c r="E88" s="676"/>
      <c r="F88" s="676"/>
      <c r="G88" s="676"/>
      <c r="H88" s="676"/>
      <c r="I88" s="676"/>
      <c r="J88" s="676"/>
      <c r="K88" s="676"/>
      <c r="L88" s="677"/>
      <c r="M88" s="677"/>
      <c r="N88" s="677"/>
      <c r="O88" s="677"/>
      <c r="P88" s="677"/>
      <c r="Q88" s="678"/>
      <c r="R88" s="678"/>
      <c r="S88" s="678"/>
      <c r="T88" s="678"/>
      <c r="U88" s="678"/>
      <c r="V88" s="290"/>
      <c r="W88" s="680"/>
      <c r="X88" s="680"/>
      <c r="Y88" s="680"/>
      <c r="Z88" s="680"/>
      <c r="AA88" s="680"/>
      <c r="AB88" s="680"/>
      <c r="AC88" s="112" t="str">
        <f>IFERROR(VLOOKUP(Z88,【参考】数式用!$A$4:$B$57,2,FALSE),"")</f>
        <v/>
      </c>
      <c r="AD88" s="288"/>
      <c r="AE88" s="294"/>
      <c r="AF88" s="291">
        <f t="shared" si="0"/>
        <v>0</v>
      </c>
      <c r="AG88" s="526"/>
      <c r="AP88" s="102" t="e">
        <f>IF($L$16="", "", VLOOKUP(Z88,【参考】数式用!$A$2:$O$57,14,FALSE))</f>
        <v>#N/A</v>
      </c>
      <c r="AQ88" s="27" t="e">
        <f>VLOOKUP(Z88,【参考】数式用!$A$2:$O$57,15,FALSE)</f>
        <v>#N/A</v>
      </c>
    </row>
    <row r="89" spans="1:43" ht="49.9" customHeight="1">
      <c r="A89" s="384">
        <f t="shared" si="1"/>
        <v>55</v>
      </c>
      <c r="B89" s="675"/>
      <c r="C89" s="676"/>
      <c r="D89" s="676"/>
      <c r="E89" s="676"/>
      <c r="F89" s="676"/>
      <c r="G89" s="676"/>
      <c r="H89" s="676"/>
      <c r="I89" s="676"/>
      <c r="J89" s="676"/>
      <c r="K89" s="676"/>
      <c r="L89" s="677"/>
      <c r="M89" s="677"/>
      <c r="N89" s="677"/>
      <c r="O89" s="677"/>
      <c r="P89" s="677"/>
      <c r="Q89" s="678"/>
      <c r="R89" s="678"/>
      <c r="S89" s="678"/>
      <c r="T89" s="678"/>
      <c r="U89" s="678"/>
      <c r="V89" s="290"/>
      <c r="W89" s="680"/>
      <c r="X89" s="680"/>
      <c r="Y89" s="680"/>
      <c r="Z89" s="680"/>
      <c r="AA89" s="680"/>
      <c r="AB89" s="680"/>
      <c r="AC89" s="112" t="str">
        <f>IFERROR(VLOOKUP(Z89,【参考】数式用!$A$4:$B$57,2,FALSE),"")</f>
        <v/>
      </c>
      <c r="AD89" s="288"/>
      <c r="AE89" s="294"/>
      <c r="AF89" s="291">
        <f t="shared" si="0"/>
        <v>0</v>
      </c>
      <c r="AG89" s="526"/>
      <c r="AP89" s="102" t="e">
        <f>IF($L$16="", "", VLOOKUP(Z89,【参考】数式用!$A$2:$O$57,14,FALSE))</f>
        <v>#N/A</v>
      </c>
      <c r="AQ89" s="27" t="e">
        <f>VLOOKUP(Z89,【参考】数式用!$A$2:$O$57,15,FALSE)</f>
        <v>#N/A</v>
      </c>
    </row>
    <row r="90" spans="1:43" ht="49.9" customHeight="1">
      <c r="A90" s="384">
        <f t="shared" si="1"/>
        <v>56</v>
      </c>
      <c r="B90" s="675"/>
      <c r="C90" s="676"/>
      <c r="D90" s="676"/>
      <c r="E90" s="676"/>
      <c r="F90" s="676"/>
      <c r="G90" s="676"/>
      <c r="H90" s="676"/>
      <c r="I90" s="676"/>
      <c r="J90" s="676"/>
      <c r="K90" s="676"/>
      <c r="L90" s="677"/>
      <c r="M90" s="677"/>
      <c r="N90" s="677"/>
      <c r="O90" s="677"/>
      <c r="P90" s="677"/>
      <c r="Q90" s="678"/>
      <c r="R90" s="678"/>
      <c r="S90" s="678"/>
      <c r="T90" s="678"/>
      <c r="U90" s="678"/>
      <c r="V90" s="290"/>
      <c r="W90" s="680"/>
      <c r="X90" s="680"/>
      <c r="Y90" s="680"/>
      <c r="Z90" s="680"/>
      <c r="AA90" s="680"/>
      <c r="AB90" s="680"/>
      <c r="AC90" s="112" t="str">
        <f>IFERROR(VLOOKUP(Z90,【参考】数式用!$A$4:$B$57,2,FALSE),"")</f>
        <v/>
      </c>
      <c r="AD90" s="288"/>
      <c r="AE90" s="294"/>
      <c r="AF90" s="291">
        <f t="shared" si="0"/>
        <v>0</v>
      </c>
      <c r="AG90" s="526"/>
      <c r="AP90" s="102" t="e">
        <f>IF($L$16="", "", VLOOKUP(Z90,【参考】数式用!$A$2:$O$57,14,FALSE))</f>
        <v>#N/A</v>
      </c>
      <c r="AQ90" s="27" t="e">
        <f>VLOOKUP(Z90,【参考】数式用!$A$2:$O$57,15,FALSE)</f>
        <v>#N/A</v>
      </c>
    </row>
    <row r="91" spans="1:43" ht="49.9" customHeight="1">
      <c r="A91" s="384">
        <f t="shared" si="1"/>
        <v>57</v>
      </c>
      <c r="B91" s="675"/>
      <c r="C91" s="676"/>
      <c r="D91" s="676"/>
      <c r="E91" s="676"/>
      <c r="F91" s="676"/>
      <c r="G91" s="676"/>
      <c r="H91" s="676"/>
      <c r="I91" s="676"/>
      <c r="J91" s="676"/>
      <c r="K91" s="676"/>
      <c r="L91" s="677"/>
      <c r="M91" s="677"/>
      <c r="N91" s="677"/>
      <c r="O91" s="677"/>
      <c r="P91" s="677"/>
      <c r="Q91" s="678"/>
      <c r="R91" s="678"/>
      <c r="S91" s="678"/>
      <c r="T91" s="678"/>
      <c r="U91" s="678"/>
      <c r="V91" s="290"/>
      <c r="W91" s="680"/>
      <c r="X91" s="680"/>
      <c r="Y91" s="680"/>
      <c r="Z91" s="680"/>
      <c r="AA91" s="680"/>
      <c r="AB91" s="680"/>
      <c r="AC91" s="112" t="str">
        <f>IFERROR(VLOOKUP(Z91,【参考】数式用!$A$4:$B$57,2,FALSE),"")</f>
        <v/>
      </c>
      <c r="AD91" s="288"/>
      <c r="AE91" s="294"/>
      <c r="AF91" s="291">
        <f t="shared" si="0"/>
        <v>0</v>
      </c>
      <c r="AG91" s="526"/>
      <c r="AP91" s="102" t="e">
        <f>IF($L$16="", "", VLOOKUP(Z91,【参考】数式用!$A$2:$O$57,14,FALSE))</f>
        <v>#N/A</v>
      </c>
      <c r="AQ91" s="27" t="e">
        <f>VLOOKUP(Z91,【参考】数式用!$A$2:$O$57,15,FALSE)</f>
        <v>#N/A</v>
      </c>
    </row>
    <row r="92" spans="1:43" ht="49.9" customHeight="1">
      <c r="A92" s="384">
        <f t="shared" si="1"/>
        <v>58</v>
      </c>
      <c r="B92" s="675"/>
      <c r="C92" s="676"/>
      <c r="D92" s="676"/>
      <c r="E92" s="676"/>
      <c r="F92" s="676"/>
      <c r="G92" s="676"/>
      <c r="H92" s="676"/>
      <c r="I92" s="676"/>
      <c r="J92" s="676"/>
      <c r="K92" s="676"/>
      <c r="L92" s="677"/>
      <c r="M92" s="677"/>
      <c r="N92" s="677"/>
      <c r="O92" s="677"/>
      <c r="P92" s="677"/>
      <c r="Q92" s="678"/>
      <c r="R92" s="678"/>
      <c r="S92" s="678"/>
      <c r="T92" s="678"/>
      <c r="U92" s="678"/>
      <c r="V92" s="290"/>
      <c r="W92" s="680"/>
      <c r="X92" s="680"/>
      <c r="Y92" s="680"/>
      <c r="Z92" s="680"/>
      <c r="AA92" s="680"/>
      <c r="AB92" s="680"/>
      <c r="AC92" s="112" t="str">
        <f>IFERROR(VLOOKUP(Z92,【参考】数式用!$A$4:$B$57,2,FALSE),"")</f>
        <v/>
      </c>
      <c r="AD92" s="288"/>
      <c r="AE92" s="294"/>
      <c r="AF92" s="291">
        <f t="shared" si="0"/>
        <v>0</v>
      </c>
      <c r="AG92" s="526"/>
      <c r="AP92" s="102" t="e">
        <f>IF($L$16="", "", VLOOKUP(Z92,【参考】数式用!$A$2:$O$57,14,FALSE))</f>
        <v>#N/A</v>
      </c>
      <c r="AQ92" s="27" t="e">
        <f>VLOOKUP(Z92,【参考】数式用!$A$2:$O$57,15,FALSE)</f>
        <v>#N/A</v>
      </c>
    </row>
    <row r="93" spans="1:43" ht="49.9" customHeight="1">
      <c r="A93" s="384">
        <f t="shared" si="1"/>
        <v>59</v>
      </c>
      <c r="B93" s="675"/>
      <c r="C93" s="676"/>
      <c r="D93" s="676"/>
      <c r="E93" s="676"/>
      <c r="F93" s="676"/>
      <c r="G93" s="676"/>
      <c r="H93" s="676"/>
      <c r="I93" s="676"/>
      <c r="J93" s="676"/>
      <c r="K93" s="676"/>
      <c r="L93" s="677"/>
      <c r="M93" s="677"/>
      <c r="N93" s="677"/>
      <c r="O93" s="677"/>
      <c r="P93" s="677"/>
      <c r="Q93" s="678"/>
      <c r="R93" s="678"/>
      <c r="S93" s="678"/>
      <c r="T93" s="678"/>
      <c r="U93" s="678"/>
      <c r="V93" s="290"/>
      <c r="W93" s="680"/>
      <c r="X93" s="680"/>
      <c r="Y93" s="680"/>
      <c r="Z93" s="680"/>
      <c r="AA93" s="680"/>
      <c r="AB93" s="680"/>
      <c r="AC93" s="112" t="str">
        <f>IFERROR(VLOOKUP(Z93,【参考】数式用!$A$4:$B$57,2,FALSE),"")</f>
        <v/>
      </c>
      <c r="AD93" s="288"/>
      <c r="AE93" s="294"/>
      <c r="AF93" s="291">
        <f t="shared" si="0"/>
        <v>0</v>
      </c>
      <c r="AG93" s="526"/>
      <c r="AP93" s="102" t="e">
        <f>IF($L$16="", "", VLOOKUP(Z93,【参考】数式用!$A$2:$O$57,14,FALSE))</f>
        <v>#N/A</v>
      </c>
      <c r="AQ93" s="27" t="e">
        <f>VLOOKUP(Z93,【参考】数式用!$A$2:$O$57,15,FALSE)</f>
        <v>#N/A</v>
      </c>
    </row>
    <row r="94" spans="1:43" ht="49.9" customHeight="1">
      <c r="A94" s="384">
        <f t="shared" si="1"/>
        <v>60</v>
      </c>
      <c r="B94" s="675"/>
      <c r="C94" s="676"/>
      <c r="D94" s="676"/>
      <c r="E94" s="676"/>
      <c r="F94" s="676"/>
      <c r="G94" s="676"/>
      <c r="H94" s="676"/>
      <c r="I94" s="676"/>
      <c r="J94" s="676"/>
      <c r="K94" s="676"/>
      <c r="L94" s="677"/>
      <c r="M94" s="677"/>
      <c r="N94" s="677"/>
      <c r="O94" s="677"/>
      <c r="P94" s="677"/>
      <c r="Q94" s="678"/>
      <c r="R94" s="678"/>
      <c r="S94" s="678"/>
      <c r="T94" s="678"/>
      <c r="U94" s="678"/>
      <c r="V94" s="290"/>
      <c r="W94" s="680"/>
      <c r="X94" s="680"/>
      <c r="Y94" s="680"/>
      <c r="Z94" s="680"/>
      <c r="AA94" s="680"/>
      <c r="AB94" s="680"/>
      <c r="AC94" s="112" t="str">
        <f>IFERROR(VLOOKUP(Z94,【参考】数式用!$A$4:$B$57,2,FALSE),"")</f>
        <v/>
      </c>
      <c r="AD94" s="288"/>
      <c r="AE94" s="294"/>
      <c r="AF94" s="291">
        <f t="shared" si="0"/>
        <v>0</v>
      </c>
      <c r="AG94" s="526"/>
      <c r="AP94" s="102" t="e">
        <f>IF($L$16="", "", VLOOKUP(Z94,【参考】数式用!$A$2:$O$57,14,FALSE))</f>
        <v>#N/A</v>
      </c>
      <c r="AQ94" s="27" t="e">
        <f>VLOOKUP(Z94,【参考】数式用!$A$2:$O$57,15,FALSE)</f>
        <v>#N/A</v>
      </c>
    </row>
    <row r="95" spans="1:43" ht="49.9" customHeight="1">
      <c r="A95" s="384">
        <f t="shared" si="1"/>
        <v>61</v>
      </c>
      <c r="B95" s="675"/>
      <c r="C95" s="676"/>
      <c r="D95" s="676"/>
      <c r="E95" s="676"/>
      <c r="F95" s="676"/>
      <c r="G95" s="676"/>
      <c r="H95" s="676"/>
      <c r="I95" s="676"/>
      <c r="J95" s="676"/>
      <c r="K95" s="676"/>
      <c r="L95" s="677"/>
      <c r="M95" s="677"/>
      <c r="N95" s="677"/>
      <c r="O95" s="677"/>
      <c r="P95" s="677"/>
      <c r="Q95" s="678"/>
      <c r="R95" s="678"/>
      <c r="S95" s="678"/>
      <c r="T95" s="678"/>
      <c r="U95" s="678"/>
      <c r="V95" s="290"/>
      <c r="W95" s="680"/>
      <c r="X95" s="680"/>
      <c r="Y95" s="680"/>
      <c r="Z95" s="680"/>
      <c r="AA95" s="680"/>
      <c r="AB95" s="680"/>
      <c r="AC95" s="112" t="str">
        <f>IFERROR(VLOOKUP(Z95,【参考】数式用!$A$4:$B$57,2,FALSE),"")</f>
        <v/>
      </c>
      <c r="AD95" s="288"/>
      <c r="AE95" s="294"/>
      <c r="AF95" s="291">
        <f t="shared" si="0"/>
        <v>0</v>
      </c>
      <c r="AG95" s="526"/>
      <c r="AP95" s="102" t="e">
        <f>IF($L$16="", "", VLOOKUP(Z95,【参考】数式用!$A$2:$O$57,14,FALSE))</f>
        <v>#N/A</v>
      </c>
      <c r="AQ95" s="27" t="e">
        <f>VLOOKUP(Z95,【参考】数式用!$A$2:$O$57,15,FALSE)</f>
        <v>#N/A</v>
      </c>
    </row>
    <row r="96" spans="1:43" ht="49.9" customHeight="1">
      <c r="A96" s="384">
        <f t="shared" si="1"/>
        <v>62</v>
      </c>
      <c r="B96" s="675"/>
      <c r="C96" s="676"/>
      <c r="D96" s="676"/>
      <c r="E96" s="676"/>
      <c r="F96" s="676"/>
      <c r="G96" s="676"/>
      <c r="H96" s="676"/>
      <c r="I96" s="676"/>
      <c r="J96" s="676"/>
      <c r="K96" s="676"/>
      <c r="L96" s="677"/>
      <c r="M96" s="677"/>
      <c r="N96" s="677"/>
      <c r="O96" s="677"/>
      <c r="P96" s="677"/>
      <c r="Q96" s="678"/>
      <c r="R96" s="678"/>
      <c r="S96" s="678"/>
      <c r="T96" s="678"/>
      <c r="U96" s="678"/>
      <c r="V96" s="290"/>
      <c r="W96" s="680"/>
      <c r="X96" s="680"/>
      <c r="Y96" s="680"/>
      <c r="Z96" s="680"/>
      <c r="AA96" s="680"/>
      <c r="AB96" s="680"/>
      <c r="AC96" s="112" t="str">
        <f>IFERROR(VLOOKUP(Z96,【参考】数式用!$A$4:$B$57,2,FALSE),"")</f>
        <v/>
      </c>
      <c r="AD96" s="288"/>
      <c r="AE96" s="294"/>
      <c r="AF96" s="291">
        <f t="shared" si="0"/>
        <v>0</v>
      </c>
      <c r="AG96" s="526"/>
      <c r="AP96" s="102" t="e">
        <f>IF($L$16="", "", VLOOKUP(Z96,【参考】数式用!$A$2:$O$57,14,FALSE))</f>
        <v>#N/A</v>
      </c>
      <c r="AQ96" s="27" t="e">
        <f>VLOOKUP(Z96,【参考】数式用!$A$2:$O$57,15,FALSE)</f>
        <v>#N/A</v>
      </c>
    </row>
    <row r="97" spans="1:43" ht="49.9" customHeight="1">
      <c r="A97" s="384">
        <f t="shared" si="1"/>
        <v>63</v>
      </c>
      <c r="B97" s="675"/>
      <c r="C97" s="676"/>
      <c r="D97" s="676"/>
      <c r="E97" s="676"/>
      <c r="F97" s="676"/>
      <c r="G97" s="676"/>
      <c r="H97" s="676"/>
      <c r="I97" s="676"/>
      <c r="J97" s="676"/>
      <c r="K97" s="676"/>
      <c r="L97" s="677"/>
      <c r="M97" s="677"/>
      <c r="N97" s="677"/>
      <c r="O97" s="677"/>
      <c r="P97" s="677"/>
      <c r="Q97" s="678"/>
      <c r="R97" s="678"/>
      <c r="S97" s="678"/>
      <c r="T97" s="678"/>
      <c r="U97" s="678"/>
      <c r="V97" s="290"/>
      <c r="W97" s="680"/>
      <c r="X97" s="680"/>
      <c r="Y97" s="680"/>
      <c r="Z97" s="680"/>
      <c r="AA97" s="680"/>
      <c r="AB97" s="680"/>
      <c r="AC97" s="112" t="str">
        <f>IFERROR(VLOOKUP(Z97,【参考】数式用!$A$4:$B$57,2,FALSE),"")</f>
        <v/>
      </c>
      <c r="AD97" s="288"/>
      <c r="AE97" s="294"/>
      <c r="AF97" s="291">
        <f t="shared" si="0"/>
        <v>0</v>
      </c>
      <c r="AG97" s="526"/>
      <c r="AP97" s="102" t="e">
        <f>IF($L$16="", "", VLOOKUP(Z97,【参考】数式用!$A$2:$O$57,14,FALSE))</f>
        <v>#N/A</v>
      </c>
      <c r="AQ97" s="27" t="e">
        <f>VLOOKUP(Z97,【参考】数式用!$A$2:$O$57,15,FALSE)</f>
        <v>#N/A</v>
      </c>
    </row>
    <row r="98" spans="1:43" ht="49.9" customHeight="1">
      <c r="A98" s="384">
        <f t="shared" si="1"/>
        <v>64</v>
      </c>
      <c r="B98" s="675"/>
      <c r="C98" s="676"/>
      <c r="D98" s="676"/>
      <c r="E98" s="676"/>
      <c r="F98" s="676"/>
      <c r="G98" s="676"/>
      <c r="H98" s="676"/>
      <c r="I98" s="676"/>
      <c r="J98" s="676"/>
      <c r="K98" s="676"/>
      <c r="L98" s="677"/>
      <c r="M98" s="677"/>
      <c r="N98" s="677"/>
      <c r="O98" s="677"/>
      <c r="P98" s="677"/>
      <c r="Q98" s="678"/>
      <c r="R98" s="678"/>
      <c r="S98" s="678"/>
      <c r="T98" s="678"/>
      <c r="U98" s="678"/>
      <c r="V98" s="290"/>
      <c r="W98" s="680"/>
      <c r="X98" s="680"/>
      <c r="Y98" s="680"/>
      <c r="Z98" s="680"/>
      <c r="AA98" s="680"/>
      <c r="AB98" s="680"/>
      <c r="AC98" s="112" t="str">
        <f>IFERROR(VLOOKUP(Z98,【参考】数式用!$A$4:$B$57,2,FALSE),"")</f>
        <v/>
      </c>
      <c r="AD98" s="288"/>
      <c r="AE98" s="294"/>
      <c r="AF98" s="291">
        <f t="shared" si="0"/>
        <v>0</v>
      </c>
      <c r="AG98" s="526"/>
      <c r="AP98" s="102" t="e">
        <f>IF($L$16="", "", VLOOKUP(Z98,【参考】数式用!$A$2:$O$57,14,FALSE))</f>
        <v>#N/A</v>
      </c>
      <c r="AQ98" s="27" t="e">
        <f>VLOOKUP(Z98,【参考】数式用!$A$2:$O$57,15,FALSE)</f>
        <v>#N/A</v>
      </c>
    </row>
    <row r="99" spans="1:43" ht="49.9" customHeight="1">
      <c r="A99" s="384">
        <f t="shared" si="1"/>
        <v>65</v>
      </c>
      <c r="B99" s="675"/>
      <c r="C99" s="676"/>
      <c r="D99" s="676"/>
      <c r="E99" s="676"/>
      <c r="F99" s="676"/>
      <c r="G99" s="676"/>
      <c r="H99" s="676"/>
      <c r="I99" s="676"/>
      <c r="J99" s="676"/>
      <c r="K99" s="676"/>
      <c r="L99" s="677"/>
      <c r="M99" s="677"/>
      <c r="N99" s="677"/>
      <c r="O99" s="677"/>
      <c r="P99" s="677"/>
      <c r="Q99" s="678"/>
      <c r="R99" s="678"/>
      <c r="S99" s="678"/>
      <c r="T99" s="678"/>
      <c r="U99" s="678"/>
      <c r="V99" s="290"/>
      <c r="W99" s="680"/>
      <c r="X99" s="680"/>
      <c r="Y99" s="680"/>
      <c r="Z99" s="680"/>
      <c r="AA99" s="680"/>
      <c r="AB99" s="680"/>
      <c r="AC99" s="112" t="str">
        <f>IFERROR(VLOOKUP(Z99,【参考】数式用!$A$4:$B$57,2,FALSE),"")</f>
        <v/>
      </c>
      <c r="AD99" s="288"/>
      <c r="AE99" s="294"/>
      <c r="AF99" s="291">
        <f t="shared" si="0"/>
        <v>0</v>
      </c>
      <c r="AG99" s="526"/>
      <c r="AP99" s="102" t="e">
        <f>IF($L$16="", "", VLOOKUP(Z99,【参考】数式用!$A$2:$O$57,14,FALSE))</f>
        <v>#N/A</v>
      </c>
      <c r="AQ99" s="27" t="e">
        <f>VLOOKUP(Z99,【参考】数式用!$A$2:$O$57,15,FALSE)</f>
        <v>#N/A</v>
      </c>
    </row>
    <row r="100" spans="1:43" ht="49.9" customHeight="1">
      <c r="A100" s="384">
        <f t="shared" si="1"/>
        <v>66</v>
      </c>
      <c r="B100" s="675"/>
      <c r="C100" s="676"/>
      <c r="D100" s="676"/>
      <c r="E100" s="676"/>
      <c r="F100" s="676"/>
      <c r="G100" s="676"/>
      <c r="H100" s="676"/>
      <c r="I100" s="676"/>
      <c r="J100" s="676"/>
      <c r="K100" s="676"/>
      <c r="L100" s="677"/>
      <c r="M100" s="677"/>
      <c r="N100" s="677"/>
      <c r="O100" s="677"/>
      <c r="P100" s="677"/>
      <c r="Q100" s="678"/>
      <c r="R100" s="678"/>
      <c r="S100" s="678"/>
      <c r="T100" s="678"/>
      <c r="U100" s="678"/>
      <c r="V100" s="290"/>
      <c r="W100" s="680"/>
      <c r="X100" s="680"/>
      <c r="Y100" s="680"/>
      <c r="Z100" s="680"/>
      <c r="AA100" s="680"/>
      <c r="AB100" s="680"/>
      <c r="AC100" s="112" t="str">
        <f>IFERROR(VLOOKUP(Z100,【参考】数式用!$A$4:$B$57,2,FALSE),"")</f>
        <v/>
      </c>
      <c r="AD100" s="288"/>
      <c r="AE100" s="294"/>
      <c r="AF100" s="291">
        <f t="shared" si="0"/>
        <v>0</v>
      </c>
      <c r="AG100" s="526"/>
      <c r="AP100" s="102" t="e">
        <f>IF($L$16="", "", VLOOKUP(Z100,【参考】数式用!$A$2:$O$57,14,FALSE))</f>
        <v>#N/A</v>
      </c>
      <c r="AQ100" s="27" t="e">
        <f>VLOOKUP(Z100,【参考】数式用!$A$2:$O$57,15,FALSE)</f>
        <v>#N/A</v>
      </c>
    </row>
    <row r="101" spans="1:43" ht="49.9" customHeight="1">
      <c r="A101" s="384">
        <f t="shared" ref="A101:A164" si="3">A100+1</f>
        <v>67</v>
      </c>
      <c r="B101" s="675"/>
      <c r="C101" s="676"/>
      <c r="D101" s="676"/>
      <c r="E101" s="676"/>
      <c r="F101" s="676"/>
      <c r="G101" s="676"/>
      <c r="H101" s="676"/>
      <c r="I101" s="676"/>
      <c r="J101" s="676"/>
      <c r="K101" s="676"/>
      <c r="L101" s="677"/>
      <c r="M101" s="677"/>
      <c r="N101" s="677"/>
      <c r="O101" s="677"/>
      <c r="P101" s="677"/>
      <c r="Q101" s="678"/>
      <c r="R101" s="678"/>
      <c r="S101" s="678"/>
      <c r="T101" s="678"/>
      <c r="U101" s="678"/>
      <c r="V101" s="290"/>
      <c r="W101" s="680"/>
      <c r="X101" s="680"/>
      <c r="Y101" s="680"/>
      <c r="Z101" s="680"/>
      <c r="AA101" s="680"/>
      <c r="AB101" s="680"/>
      <c r="AC101" s="112" t="str">
        <f>IFERROR(VLOOKUP(Z101,【参考】数式用!$A$4:$B$57,2,FALSE),"")</f>
        <v/>
      </c>
      <c r="AD101" s="288"/>
      <c r="AE101" s="294"/>
      <c r="AF101" s="291">
        <f t="shared" ref="AF101:AF135" si="4">AD101-AE101</f>
        <v>0</v>
      </c>
      <c r="AG101" s="526"/>
      <c r="AP101" s="102" t="e">
        <f>IF($L$16="", "", VLOOKUP(Z101,【参考】数式用!$A$2:$O$57,14,FALSE))</f>
        <v>#N/A</v>
      </c>
      <c r="AQ101" s="27" t="e">
        <f>VLOOKUP(Z101,【参考】数式用!$A$2:$O$57,15,FALSE)</f>
        <v>#N/A</v>
      </c>
    </row>
    <row r="102" spans="1:43" ht="49.9" customHeight="1">
      <c r="A102" s="384">
        <f t="shared" si="3"/>
        <v>68</v>
      </c>
      <c r="B102" s="675"/>
      <c r="C102" s="676"/>
      <c r="D102" s="676"/>
      <c r="E102" s="676"/>
      <c r="F102" s="676"/>
      <c r="G102" s="676"/>
      <c r="H102" s="676"/>
      <c r="I102" s="676"/>
      <c r="J102" s="676"/>
      <c r="K102" s="676"/>
      <c r="L102" s="677"/>
      <c r="M102" s="677"/>
      <c r="N102" s="677"/>
      <c r="O102" s="677"/>
      <c r="P102" s="677"/>
      <c r="Q102" s="678"/>
      <c r="R102" s="678"/>
      <c r="S102" s="678"/>
      <c r="T102" s="678"/>
      <c r="U102" s="678"/>
      <c r="V102" s="290"/>
      <c r="W102" s="680"/>
      <c r="X102" s="680"/>
      <c r="Y102" s="680"/>
      <c r="Z102" s="680"/>
      <c r="AA102" s="680"/>
      <c r="AB102" s="680"/>
      <c r="AC102" s="112" t="str">
        <f>IFERROR(VLOOKUP(Z102,【参考】数式用!$A$4:$B$57,2,FALSE),"")</f>
        <v/>
      </c>
      <c r="AD102" s="288"/>
      <c r="AE102" s="294"/>
      <c r="AF102" s="291">
        <f t="shared" si="4"/>
        <v>0</v>
      </c>
      <c r="AG102" s="526"/>
      <c r="AP102" s="102" t="e">
        <f>IF($L$16="", "", VLOOKUP(Z102,【参考】数式用!$A$2:$O$57,14,FALSE))</f>
        <v>#N/A</v>
      </c>
      <c r="AQ102" s="27" t="e">
        <f>VLOOKUP(Z102,【参考】数式用!$A$2:$O$57,15,FALSE)</f>
        <v>#N/A</v>
      </c>
    </row>
    <row r="103" spans="1:43" ht="49.9" customHeight="1">
      <c r="A103" s="384">
        <f t="shared" si="3"/>
        <v>69</v>
      </c>
      <c r="B103" s="675"/>
      <c r="C103" s="676"/>
      <c r="D103" s="676"/>
      <c r="E103" s="676"/>
      <c r="F103" s="676"/>
      <c r="G103" s="676"/>
      <c r="H103" s="676"/>
      <c r="I103" s="676"/>
      <c r="J103" s="676"/>
      <c r="K103" s="676"/>
      <c r="L103" s="677"/>
      <c r="M103" s="677"/>
      <c r="N103" s="677"/>
      <c r="O103" s="677"/>
      <c r="P103" s="677"/>
      <c r="Q103" s="678"/>
      <c r="R103" s="678"/>
      <c r="S103" s="678"/>
      <c r="T103" s="678"/>
      <c r="U103" s="678"/>
      <c r="V103" s="290"/>
      <c r="W103" s="680"/>
      <c r="X103" s="680"/>
      <c r="Y103" s="680"/>
      <c r="Z103" s="680"/>
      <c r="AA103" s="680"/>
      <c r="AB103" s="680"/>
      <c r="AC103" s="112" t="str">
        <f>IFERROR(VLOOKUP(Z103,【参考】数式用!$A$4:$B$57,2,FALSE),"")</f>
        <v/>
      </c>
      <c r="AD103" s="288"/>
      <c r="AE103" s="294"/>
      <c r="AF103" s="291">
        <f t="shared" si="4"/>
        <v>0</v>
      </c>
      <c r="AG103" s="526"/>
      <c r="AP103" s="102" t="e">
        <f>IF($L$16="", "", VLOOKUP(Z103,【参考】数式用!$A$2:$O$57,14,FALSE))</f>
        <v>#N/A</v>
      </c>
      <c r="AQ103" s="27" t="e">
        <f>VLOOKUP(Z103,【参考】数式用!$A$2:$O$57,15,FALSE)</f>
        <v>#N/A</v>
      </c>
    </row>
    <row r="104" spans="1:43" ht="49.9" customHeight="1">
      <c r="A104" s="384">
        <f t="shared" si="3"/>
        <v>70</v>
      </c>
      <c r="B104" s="675"/>
      <c r="C104" s="676"/>
      <c r="D104" s="676"/>
      <c r="E104" s="676"/>
      <c r="F104" s="676"/>
      <c r="G104" s="676"/>
      <c r="H104" s="676"/>
      <c r="I104" s="676"/>
      <c r="J104" s="676"/>
      <c r="K104" s="676"/>
      <c r="L104" s="677"/>
      <c r="M104" s="677"/>
      <c r="N104" s="677"/>
      <c r="O104" s="677"/>
      <c r="P104" s="677"/>
      <c r="Q104" s="678"/>
      <c r="R104" s="678"/>
      <c r="S104" s="678"/>
      <c r="T104" s="678"/>
      <c r="U104" s="678"/>
      <c r="V104" s="290"/>
      <c r="W104" s="680"/>
      <c r="X104" s="680"/>
      <c r="Y104" s="680"/>
      <c r="Z104" s="680"/>
      <c r="AA104" s="680"/>
      <c r="AB104" s="680"/>
      <c r="AC104" s="112" t="str">
        <f>IFERROR(VLOOKUP(Z104,【参考】数式用!$A$4:$B$57,2,FALSE),"")</f>
        <v/>
      </c>
      <c r="AD104" s="288"/>
      <c r="AE104" s="294"/>
      <c r="AF104" s="291">
        <f t="shared" si="4"/>
        <v>0</v>
      </c>
      <c r="AG104" s="526"/>
      <c r="AP104" s="102" t="e">
        <f>IF($L$16="", "", VLOOKUP(Z104,【参考】数式用!$A$2:$O$57,14,FALSE))</f>
        <v>#N/A</v>
      </c>
      <c r="AQ104" s="27" t="e">
        <f>VLOOKUP(Z104,【参考】数式用!$A$2:$O$57,15,FALSE)</f>
        <v>#N/A</v>
      </c>
    </row>
    <row r="105" spans="1:43" ht="49.9" customHeight="1">
      <c r="A105" s="384">
        <f t="shared" si="3"/>
        <v>71</v>
      </c>
      <c r="B105" s="675"/>
      <c r="C105" s="676"/>
      <c r="D105" s="676"/>
      <c r="E105" s="676"/>
      <c r="F105" s="676"/>
      <c r="G105" s="676"/>
      <c r="H105" s="676"/>
      <c r="I105" s="676"/>
      <c r="J105" s="676"/>
      <c r="K105" s="676"/>
      <c r="L105" s="677"/>
      <c r="M105" s="677"/>
      <c r="N105" s="677"/>
      <c r="O105" s="677"/>
      <c r="P105" s="677"/>
      <c r="Q105" s="678"/>
      <c r="R105" s="678"/>
      <c r="S105" s="678"/>
      <c r="T105" s="678"/>
      <c r="U105" s="678"/>
      <c r="V105" s="290"/>
      <c r="W105" s="680"/>
      <c r="X105" s="680"/>
      <c r="Y105" s="680"/>
      <c r="Z105" s="680"/>
      <c r="AA105" s="680"/>
      <c r="AB105" s="680"/>
      <c r="AC105" s="112" t="str">
        <f>IFERROR(VLOOKUP(Z105,【参考】数式用!$A$4:$B$57,2,FALSE),"")</f>
        <v/>
      </c>
      <c r="AD105" s="288"/>
      <c r="AE105" s="294"/>
      <c r="AF105" s="291">
        <f t="shared" si="4"/>
        <v>0</v>
      </c>
      <c r="AG105" s="526"/>
      <c r="AP105" s="102" t="e">
        <f>IF($L$16="", "", VLOOKUP(Z105,【参考】数式用!$A$2:$O$57,14,FALSE))</f>
        <v>#N/A</v>
      </c>
      <c r="AQ105" s="27" t="e">
        <f>VLOOKUP(Z105,【参考】数式用!$A$2:$O$57,15,FALSE)</f>
        <v>#N/A</v>
      </c>
    </row>
    <row r="106" spans="1:43" ht="49.9" customHeight="1">
      <c r="A106" s="384">
        <f t="shared" si="3"/>
        <v>72</v>
      </c>
      <c r="B106" s="675"/>
      <c r="C106" s="676"/>
      <c r="D106" s="676"/>
      <c r="E106" s="676"/>
      <c r="F106" s="676"/>
      <c r="G106" s="676"/>
      <c r="H106" s="676"/>
      <c r="I106" s="676"/>
      <c r="J106" s="676"/>
      <c r="K106" s="676"/>
      <c r="L106" s="677"/>
      <c r="M106" s="677"/>
      <c r="N106" s="677"/>
      <c r="O106" s="677"/>
      <c r="P106" s="677"/>
      <c r="Q106" s="678"/>
      <c r="R106" s="678"/>
      <c r="S106" s="678"/>
      <c r="T106" s="678"/>
      <c r="U106" s="678"/>
      <c r="V106" s="290"/>
      <c r="W106" s="680"/>
      <c r="X106" s="680"/>
      <c r="Y106" s="680"/>
      <c r="Z106" s="680"/>
      <c r="AA106" s="680"/>
      <c r="AB106" s="680"/>
      <c r="AC106" s="112" t="str">
        <f>IFERROR(VLOOKUP(Z106,【参考】数式用!$A$4:$B$57,2,FALSE),"")</f>
        <v/>
      </c>
      <c r="AD106" s="288"/>
      <c r="AE106" s="294"/>
      <c r="AF106" s="291">
        <f t="shared" si="4"/>
        <v>0</v>
      </c>
      <c r="AG106" s="526"/>
      <c r="AP106" s="102" t="e">
        <f>IF($L$16="", "", VLOOKUP(Z106,【参考】数式用!$A$2:$O$57,14,FALSE))</f>
        <v>#N/A</v>
      </c>
      <c r="AQ106" s="27" t="e">
        <f>VLOOKUP(Z106,【参考】数式用!$A$2:$O$57,15,FALSE)</f>
        <v>#N/A</v>
      </c>
    </row>
    <row r="107" spans="1:43" ht="49.9" customHeight="1">
      <c r="A107" s="384">
        <f t="shared" si="3"/>
        <v>73</v>
      </c>
      <c r="B107" s="675"/>
      <c r="C107" s="676"/>
      <c r="D107" s="676"/>
      <c r="E107" s="676"/>
      <c r="F107" s="676"/>
      <c r="G107" s="676"/>
      <c r="H107" s="676"/>
      <c r="I107" s="676"/>
      <c r="J107" s="676"/>
      <c r="K107" s="676"/>
      <c r="L107" s="677"/>
      <c r="M107" s="677"/>
      <c r="N107" s="677"/>
      <c r="O107" s="677"/>
      <c r="P107" s="677"/>
      <c r="Q107" s="678"/>
      <c r="R107" s="678"/>
      <c r="S107" s="678"/>
      <c r="T107" s="678"/>
      <c r="U107" s="678"/>
      <c r="V107" s="290"/>
      <c r="W107" s="680"/>
      <c r="X107" s="680"/>
      <c r="Y107" s="680"/>
      <c r="Z107" s="680"/>
      <c r="AA107" s="680"/>
      <c r="AB107" s="680"/>
      <c r="AC107" s="112" t="str">
        <f>IFERROR(VLOOKUP(Z107,【参考】数式用!$A$4:$B$57,2,FALSE),"")</f>
        <v/>
      </c>
      <c r="AD107" s="288"/>
      <c r="AE107" s="294"/>
      <c r="AF107" s="291">
        <f t="shared" si="4"/>
        <v>0</v>
      </c>
      <c r="AG107" s="526"/>
      <c r="AP107" s="102" t="e">
        <f>IF($L$16="", "", VLOOKUP(Z107,【参考】数式用!$A$2:$O$57,14,FALSE))</f>
        <v>#N/A</v>
      </c>
      <c r="AQ107" s="27" t="e">
        <f>VLOOKUP(Z107,【参考】数式用!$A$2:$O$57,15,FALSE)</f>
        <v>#N/A</v>
      </c>
    </row>
    <row r="108" spans="1:43" ht="49.9" customHeight="1">
      <c r="A108" s="384">
        <f t="shared" si="3"/>
        <v>74</v>
      </c>
      <c r="B108" s="675"/>
      <c r="C108" s="676"/>
      <c r="D108" s="676"/>
      <c r="E108" s="676"/>
      <c r="F108" s="676"/>
      <c r="G108" s="676"/>
      <c r="H108" s="676"/>
      <c r="I108" s="676"/>
      <c r="J108" s="676"/>
      <c r="K108" s="676"/>
      <c r="L108" s="677"/>
      <c r="M108" s="677"/>
      <c r="N108" s="677"/>
      <c r="O108" s="677"/>
      <c r="P108" s="677"/>
      <c r="Q108" s="678"/>
      <c r="R108" s="678"/>
      <c r="S108" s="678"/>
      <c r="T108" s="678"/>
      <c r="U108" s="678"/>
      <c r="V108" s="290"/>
      <c r="W108" s="680"/>
      <c r="X108" s="680"/>
      <c r="Y108" s="680"/>
      <c r="Z108" s="680"/>
      <c r="AA108" s="680"/>
      <c r="AB108" s="680"/>
      <c r="AC108" s="112" t="str">
        <f>IFERROR(VLOOKUP(Z108,【参考】数式用!$A$4:$B$57,2,FALSE),"")</f>
        <v/>
      </c>
      <c r="AD108" s="288"/>
      <c r="AE108" s="294"/>
      <c r="AF108" s="291">
        <f t="shared" si="4"/>
        <v>0</v>
      </c>
      <c r="AG108" s="526"/>
      <c r="AP108" s="102" t="e">
        <f>IF($L$16="", "", VLOOKUP(Z108,【参考】数式用!$A$2:$O$57,14,FALSE))</f>
        <v>#N/A</v>
      </c>
      <c r="AQ108" s="27" t="e">
        <f>VLOOKUP(Z108,【参考】数式用!$A$2:$O$57,15,FALSE)</f>
        <v>#N/A</v>
      </c>
    </row>
    <row r="109" spans="1:43" ht="49.9" customHeight="1">
      <c r="A109" s="384">
        <f t="shared" si="3"/>
        <v>75</v>
      </c>
      <c r="B109" s="675"/>
      <c r="C109" s="676"/>
      <c r="D109" s="676"/>
      <c r="E109" s="676"/>
      <c r="F109" s="676"/>
      <c r="G109" s="676"/>
      <c r="H109" s="676"/>
      <c r="I109" s="676"/>
      <c r="J109" s="676"/>
      <c r="K109" s="676"/>
      <c r="L109" s="677"/>
      <c r="M109" s="677"/>
      <c r="N109" s="677"/>
      <c r="O109" s="677"/>
      <c r="P109" s="677"/>
      <c r="Q109" s="678"/>
      <c r="R109" s="678"/>
      <c r="S109" s="678"/>
      <c r="T109" s="678"/>
      <c r="U109" s="678"/>
      <c r="V109" s="290"/>
      <c r="W109" s="680"/>
      <c r="X109" s="680"/>
      <c r="Y109" s="680"/>
      <c r="Z109" s="680"/>
      <c r="AA109" s="680"/>
      <c r="AB109" s="680"/>
      <c r="AC109" s="112" t="str">
        <f>IFERROR(VLOOKUP(Z109,【参考】数式用!$A$4:$B$57,2,FALSE),"")</f>
        <v/>
      </c>
      <c r="AD109" s="288"/>
      <c r="AE109" s="294"/>
      <c r="AF109" s="291">
        <f t="shared" si="4"/>
        <v>0</v>
      </c>
      <c r="AG109" s="526"/>
      <c r="AP109" s="102" t="e">
        <f>IF($L$16="", "", VLOOKUP(Z109,【参考】数式用!$A$2:$O$57,14,FALSE))</f>
        <v>#N/A</v>
      </c>
      <c r="AQ109" s="27" t="e">
        <f>VLOOKUP(Z109,【参考】数式用!$A$2:$O$57,15,FALSE)</f>
        <v>#N/A</v>
      </c>
    </row>
    <row r="110" spans="1:43" ht="49.9" customHeight="1">
      <c r="A110" s="384">
        <f t="shared" si="3"/>
        <v>76</v>
      </c>
      <c r="B110" s="675"/>
      <c r="C110" s="676"/>
      <c r="D110" s="676"/>
      <c r="E110" s="676"/>
      <c r="F110" s="676"/>
      <c r="G110" s="676"/>
      <c r="H110" s="676"/>
      <c r="I110" s="676"/>
      <c r="J110" s="676"/>
      <c r="K110" s="676"/>
      <c r="L110" s="677"/>
      <c r="M110" s="677"/>
      <c r="N110" s="677"/>
      <c r="O110" s="677"/>
      <c r="P110" s="677"/>
      <c r="Q110" s="678"/>
      <c r="R110" s="678"/>
      <c r="S110" s="678"/>
      <c r="T110" s="678"/>
      <c r="U110" s="678"/>
      <c r="V110" s="290"/>
      <c r="W110" s="680"/>
      <c r="X110" s="680"/>
      <c r="Y110" s="680"/>
      <c r="Z110" s="680"/>
      <c r="AA110" s="680"/>
      <c r="AB110" s="680"/>
      <c r="AC110" s="112" t="str">
        <f>IFERROR(VLOOKUP(Z110,【参考】数式用!$A$4:$B$57,2,FALSE),"")</f>
        <v/>
      </c>
      <c r="AD110" s="288"/>
      <c r="AE110" s="294"/>
      <c r="AF110" s="291">
        <f t="shared" si="4"/>
        <v>0</v>
      </c>
      <c r="AG110" s="526"/>
      <c r="AP110" s="102" t="e">
        <f>IF($L$16="", "", VLOOKUP(Z110,【参考】数式用!$A$2:$O$57,14,FALSE))</f>
        <v>#N/A</v>
      </c>
      <c r="AQ110" s="27" t="e">
        <f>VLOOKUP(Z110,【参考】数式用!$A$2:$O$57,15,FALSE)</f>
        <v>#N/A</v>
      </c>
    </row>
    <row r="111" spans="1:43" ht="49.9" customHeight="1">
      <c r="A111" s="384">
        <f t="shared" si="3"/>
        <v>77</v>
      </c>
      <c r="B111" s="675"/>
      <c r="C111" s="676"/>
      <c r="D111" s="676"/>
      <c r="E111" s="676"/>
      <c r="F111" s="676"/>
      <c r="G111" s="676"/>
      <c r="H111" s="676"/>
      <c r="I111" s="676"/>
      <c r="J111" s="676"/>
      <c r="K111" s="676"/>
      <c r="L111" s="677"/>
      <c r="M111" s="677"/>
      <c r="N111" s="677"/>
      <c r="O111" s="677"/>
      <c r="P111" s="677"/>
      <c r="Q111" s="678"/>
      <c r="R111" s="678"/>
      <c r="S111" s="678"/>
      <c r="T111" s="678"/>
      <c r="U111" s="678"/>
      <c r="V111" s="290"/>
      <c r="W111" s="680"/>
      <c r="X111" s="680"/>
      <c r="Y111" s="680"/>
      <c r="Z111" s="680"/>
      <c r="AA111" s="680"/>
      <c r="AB111" s="680"/>
      <c r="AC111" s="112" t="str">
        <f>IFERROR(VLOOKUP(Z111,【参考】数式用!$A$4:$B$57,2,FALSE),"")</f>
        <v/>
      </c>
      <c r="AD111" s="288"/>
      <c r="AE111" s="294"/>
      <c r="AF111" s="291">
        <f t="shared" si="4"/>
        <v>0</v>
      </c>
      <c r="AG111" s="526"/>
      <c r="AP111" s="102" t="e">
        <f>IF($L$16="", "", VLOOKUP(Z111,【参考】数式用!$A$2:$O$57,14,FALSE))</f>
        <v>#N/A</v>
      </c>
      <c r="AQ111" s="27" t="e">
        <f>VLOOKUP(Z111,【参考】数式用!$A$2:$O$57,15,FALSE)</f>
        <v>#N/A</v>
      </c>
    </row>
    <row r="112" spans="1:43" ht="49.9" customHeight="1">
      <c r="A112" s="384">
        <f t="shared" si="3"/>
        <v>78</v>
      </c>
      <c r="B112" s="675"/>
      <c r="C112" s="676"/>
      <c r="D112" s="676"/>
      <c r="E112" s="676"/>
      <c r="F112" s="676"/>
      <c r="G112" s="676"/>
      <c r="H112" s="676"/>
      <c r="I112" s="676"/>
      <c r="J112" s="676"/>
      <c r="K112" s="676"/>
      <c r="L112" s="677"/>
      <c r="M112" s="677"/>
      <c r="N112" s="677"/>
      <c r="O112" s="677"/>
      <c r="P112" s="677"/>
      <c r="Q112" s="678"/>
      <c r="R112" s="678"/>
      <c r="S112" s="678"/>
      <c r="T112" s="678"/>
      <c r="U112" s="678"/>
      <c r="V112" s="290"/>
      <c r="W112" s="680"/>
      <c r="X112" s="680"/>
      <c r="Y112" s="680"/>
      <c r="Z112" s="680"/>
      <c r="AA112" s="680"/>
      <c r="AB112" s="680"/>
      <c r="AC112" s="112" t="str">
        <f>IFERROR(VLOOKUP(Z112,【参考】数式用!$A$4:$B$57,2,FALSE),"")</f>
        <v/>
      </c>
      <c r="AD112" s="288"/>
      <c r="AE112" s="294"/>
      <c r="AF112" s="291">
        <f t="shared" si="4"/>
        <v>0</v>
      </c>
      <c r="AG112" s="526"/>
      <c r="AP112" s="102" t="e">
        <f>IF($L$16="", "", VLOOKUP(Z112,【参考】数式用!$A$2:$O$57,14,FALSE))</f>
        <v>#N/A</v>
      </c>
      <c r="AQ112" s="27" t="e">
        <f>VLOOKUP(Z112,【参考】数式用!$A$2:$O$57,15,FALSE)</f>
        <v>#N/A</v>
      </c>
    </row>
    <row r="113" spans="1:43" ht="49.9" customHeight="1">
      <c r="A113" s="384">
        <f t="shared" si="3"/>
        <v>79</v>
      </c>
      <c r="B113" s="675"/>
      <c r="C113" s="676"/>
      <c r="D113" s="676"/>
      <c r="E113" s="676"/>
      <c r="F113" s="676"/>
      <c r="G113" s="676"/>
      <c r="H113" s="676"/>
      <c r="I113" s="676"/>
      <c r="J113" s="676"/>
      <c r="K113" s="676"/>
      <c r="L113" s="677"/>
      <c r="M113" s="677"/>
      <c r="N113" s="677"/>
      <c r="O113" s="677"/>
      <c r="P113" s="677"/>
      <c r="Q113" s="678"/>
      <c r="R113" s="678"/>
      <c r="S113" s="678"/>
      <c r="T113" s="678"/>
      <c r="U113" s="678"/>
      <c r="V113" s="290"/>
      <c r="W113" s="680"/>
      <c r="X113" s="680"/>
      <c r="Y113" s="680"/>
      <c r="Z113" s="680"/>
      <c r="AA113" s="680"/>
      <c r="AB113" s="680"/>
      <c r="AC113" s="112" t="str">
        <f>IFERROR(VLOOKUP(Z113,【参考】数式用!$A$4:$B$57,2,FALSE),"")</f>
        <v/>
      </c>
      <c r="AD113" s="288"/>
      <c r="AE113" s="294"/>
      <c r="AF113" s="291">
        <f t="shared" si="4"/>
        <v>0</v>
      </c>
      <c r="AG113" s="526"/>
      <c r="AP113" s="102" t="e">
        <f>IF($L$16="", "", VLOOKUP(Z113,【参考】数式用!$A$2:$O$57,14,FALSE))</f>
        <v>#N/A</v>
      </c>
      <c r="AQ113" s="27" t="e">
        <f>VLOOKUP(Z113,【参考】数式用!$A$2:$O$57,15,FALSE)</f>
        <v>#N/A</v>
      </c>
    </row>
    <row r="114" spans="1:43" ht="49.9" customHeight="1">
      <c r="A114" s="384">
        <f t="shared" si="3"/>
        <v>80</v>
      </c>
      <c r="B114" s="675"/>
      <c r="C114" s="676"/>
      <c r="D114" s="676"/>
      <c r="E114" s="676"/>
      <c r="F114" s="676"/>
      <c r="G114" s="676"/>
      <c r="H114" s="676"/>
      <c r="I114" s="676"/>
      <c r="J114" s="676"/>
      <c r="K114" s="676"/>
      <c r="L114" s="677"/>
      <c r="M114" s="677"/>
      <c r="N114" s="677"/>
      <c r="O114" s="677"/>
      <c r="P114" s="677"/>
      <c r="Q114" s="678"/>
      <c r="R114" s="678"/>
      <c r="S114" s="678"/>
      <c r="T114" s="678"/>
      <c r="U114" s="678"/>
      <c r="V114" s="290"/>
      <c r="W114" s="680"/>
      <c r="X114" s="680"/>
      <c r="Y114" s="680"/>
      <c r="Z114" s="680"/>
      <c r="AA114" s="680"/>
      <c r="AB114" s="680"/>
      <c r="AC114" s="112" t="str">
        <f>IFERROR(VLOOKUP(Z114,【参考】数式用!$A$4:$B$57,2,FALSE),"")</f>
        <v/>
      </c>
      <c r="AD114" s="288"/>
      <c r="AE114" s="294"/>
      <c r="AF114" s="291">
        <f t="shared" si="4"/>
        <v>0</v>
      </c>
      <c r="AG114" s="526"/>
      <c r="AP114" s="102" t="e">
        <f>IF($L$16="", "", VLOOKUP(Z114,【参考】数式用!$A$2:$O$57,14,FALSE))</f>
        <v>#N/A</v>
      </c>
      <c r="AQ114" s="27" t="e">
        <f>VLOOKUP(Z114,【参考】数式用!$A$2:$O$57,15,FALSE)</f>
        <v>#N/A</v>
      </c>
    </row>
    <row r="115" spans="1:43" ht="49.9" customHeight="1">
      <c r="A115" s="384">
        <f t="shared" si="3"/>
        <v>81</v>
      </c>
      <c r="B115" s="675"/>
      <c r="C115" s="676"/>
      <c r="D115" s="676"/>
      <c r="E115" s="676"/>
      <c r="F115" s="676"/>
      <c r="G115" s="676"/>
      <c r="H115" s="676"/>
      <c r="I115" s="676"/>
      <c r="J115" s="676"/>
      <c r="K115" s="676"/>
      <c r="L115" s="677"/>
      <c r="M115" s="677"/>
      <c r="N115" s="677"/>
      <c r="O115" s="677"/>
      <c r="P115" s="677"/>
      <c r="Q115" s="678"/>
      <c r="R115" s="678"/>
      <c r="S115" s="678"/>
      <c r="T115" s="678"/>
      <c r="U115" s="678"/>
      <c r="V115" s="290"/>
      <c r="W115" s="680"/>
      <c r="X115" s="680"/>
      <c r="Y115" s="680"/>
      <c r="Z115" s="680"/>
      <c r="AA115" s="680"/>
      <c r="AB115" s="680"/>
      <c r="AC115" s="112" t="str">
        <f>IFERROR(VLOOKUP(Z115,【参考】数式用!$A$4:$B$57,2,FALSE),"")</f>
        <v/>
      </c>
      <c r="AD115" s="288"/>
      <c r="AE115" s="294"/>
      <c r="AF115" s="291">
        <f t="shared" si="4"/>
        <v>0</v>
      </c>
      <c r="AG115" s="526"/>
      <c r="AP115" s="102" t="e">
        <f>IF($L$16="", "", VLOOKUP(Z115,【参考】数式用!$A$2:$O$57,14,FALSE))</f>
        <v>#N/A</v>
      </c>
      <c r="AQ115" s="27" t="e">
        <f>VLOOKUP(Z115,【参考】数式用!$A$2:$O$57,15,FALSE)</f>
        <v>#N/A</v>
      </c>
    </row>
    <row r="116" spans="1:43" ht="49.9" customHeight="1">
      <c r="A116" s="384">
        <f t="shared" si="3"/>
        <v>82</v>
      </c>
      <c r="B116" s="675"/>
      <c r="C116" s="676"/>
      <c r="D116" s="676"/>
      <c r="E116" s="676"/>
      <c r="F116" s="676"/>
      <c r="G116" s="676"/>
      <c r="H116" s="676"/>
      <c r="I116" s="676"/>
      <c r="J116" s="676"/>
      <c r="K116" s="676"/>
      <c r="L116" s="677"/>
      <c r="M116" s="677"/>
      <c r="N116" s="677"/>
      <c r="O116" s="677"/>
      <c r="P116" s="677"/>
      <c r="Q116" s="678"/>
      <c r="R116" s="678"/>
      <c r="S116" s="678"/>
      <c r="T116" s="678"/>
      <c r="U116" s="678"/>
      <c r="V116" s="290"/>
      <c r="W116" s="680"/>
      <c r="X116" s="680"/>
      <c r="Y116" s="680"/>
      <c r="Z116" s="680"/>
      <c r="AA116" s="680"/>
      <c r="AB116" s="680"/>
      <c r="AC116" s="112" t="str">
        <f>IFERROR(VLOOKUP(Z116,【参考】数式用!$A$4:$B$57,2,FALSE),"")</f>
        <v/>
      </c>
      <c r="AD116" s="288"/>
      <c r="AE116" s="294"/>
      <c r="AF116" s="291">
        <f t="shared" si="4"/>
        <v>0</v>
      </c>
      <c r="AG116" s="526"/>
      <c r="AP116" s="102" t="e">
        <f>IF($L$16="", "", VLOOKUP(Z116,【参考】数式用!$A$2:$O$57,14,FALSE))</f>
        <v>#N/A</v>
      </c>
      <c r="AQ116" s="27" t="e">
        <f>VLOOKUP(Z116,【参考】数式用!$A$2:$O$57,15,FALSE)</f>
        <v>#N/A</v>
      </c>
    </row>
    <row r="117" spans="1:43" ht="49.9" customHeight="1">
      <c r="A117" s="384">
        <f t="shared" si="3"/>
        <v>83</v>
      </c>
      <c r="B117" s="675"/>
      <c r="C117" s="676"/>
      <c r="D117" s="676"/>
      <c r="E117" s="676"/>
      <c r="F117" s="676"/>
      <c r="G117" s="676"/>
      <c r="H117" s="676"/>
      <c r="I117" s="676"/>
      <c r="J117" s="676"/>
      <c r="K117" s="676"/>
      <c r="L117" s="677"/>
      <c r="M117" s="677"/>
      <c r="N117" s="677"/>
      <c r="O117" s="677"/>
      <c r="P117" s="677"/>
      <c r="Q117" s="678"/>
      <c r="R117" s="678"/>
      <c r="S117" s="678"/>
      <c r="T117" s="678"/>
      <c r="U117" s="678"/>
      <c r="V117" s="290"/>
      <c r="W117" s="680"/>
      <c r="X117" s="680"/>
      <c r="Y117" s="680"/>
      <c r="Z117" s="680"/>
      <c r="AA117" s="680"/>
      <c r="AB117" s="680"/>
      <c r="AC117" s="112" t="str">
        <f>IFERROR(VLOOKUP(Z117,【参考】数式用!$A$4:$B$57,2,FALSE),"")</f>
        <v/>
      </c>
      <c r="AD117" s="288"/>
      <c r="AE117" s="294"/>
      <c r="AF117" s="291">
        <f t="shared" si="4"/>
        <v>0</v>
      </c>
      <c r="AG117" s="526"/>
      <c r="AP117" s="102" t="e">
        <f>IF($L$16="", "", VLOOKUP(Z117,【参考】数式用!$A$2:$O$57,14,FALSE))</f>
        <v>#N/A</v>
      </c>
      <c r="AQ117" s="27" t="e">
        <f>VLOOKUP(Z117,【参考】数式用!$A$2:$O$57,15,FALSE)</f>
        <v>#N/A</v>
      </c>
    </row>
    <row r="118" spans="1:43" ht="49.9" customHeight="1">
      <c r="A118" s="384">
        <f t="shared" si="3"/>
        <v>84</v>
      </c>
      <c r="B118" s="675"/>
      <c r="C118" s="676"/>
      <c r="D118" s="676"/>
      <c r="E118" s="676"/>
      <c r="F118" s="676"/>
      <c r="G118" s="676"/>
      <c r="H118" s="676"/>
      <c r="I118" s="676"/>
      <c r="J118" s="676"/>
      <c r="K118" s="676"/>
      <c r="L118" s="677"/>
      <c r="M118" s="677"/>
      <c r="N118" s="677"/>
      <c r="O118" s="677"/>
      <c r="P118" s="677"/>
      <c r="Q118" s="678"/>
      <c r="R118" s="678"/>
      <c r="S118" s="678"/>
      <c r="T118" s="678"/>
      <c r="U118" s="678"/>
      <c r="V118" s="290"/>
      <c r="W118" s="680"/>
      <c r="X118" s="680"/>
      <c r="Y118" s="680"/>
      <c r="Z118" s="680"/>
      <c r="AA118" s="680"/>
      <c r="AB118" s="680"/>
      <c r="AC118" s="112" t="str">
        <f>IFERROR(VLOOKUP(Z118,【参考】数式用!$A$4:$B$57,2,FALSE),"")</f>
        <v/>
      </c>
      <c r="AD118" s="288"/>
      <c r="AE118" s="294"/>
      <c r="AF118" s="291">
        <f t="shared" si="4"/>
        <v>0</v>
      </c>
      <c r="AG118" s="526"/>
      <c r="AP118" s="102" t="e">
        <f>IF($L$16="", "", VLOOKUP(Z118,【参考】数式用!$A$2:$O$57,14,FALSE))</f>
        <v>#N/A</v>
      </c>
      <c r="AQ118" s="27" t="e">
        <f>VLOOKUP(Z118,【参考】数式用!$A$2:$O$57,15,FALSE)</f>
        <v>#N/A</v>
      </c>
    </row>
    <row r="119" spans="1:43" ht="49.9" customHeight="1">
      <c r="A119" s="384">
        <f t="shared" si="3"/>
        <v>85</v>
      </c>
      <c r="B119" s="675"/>
      <c r="C119" s="676"/>
      <c r="D119" s="676"/>
      <c r="E119" s="676"/>
      <c r="F119" s="676"/>
      <c r="G119" s="676"/>
      <c r="H119" s="676"/>
      <c r="I119" s="676"/>
      <c r="J119" s="676"/>
      <c r="K119" s="676"/>
      <c r="L119" s="677"/>
      <c r="M119" s="677"/>
      <c r="N119" s="677"/>
      <c r="O119" s="677"/>
      <c r="P119" s="677"/>
      <c r="Q119" s="678"/>
      <c r="R119" s="678"/>
      <c r="S119" s="678"/>
      <c r="T119" s="678"/>
      <c r="U119" s="678"/>
      <c r="V119" s="290"/>
      <c r="W119" s="680"/>
      <c r="X119" s="680"/>
      <c r="Y119" s="680"/>
      <c r="Z119" s="680"/>
      <c r="AA119" s="680"/>
      <c r="AB119" s="680"/>
      <c r="AC119" s="112" t="str">
        <f>IFERROR(VLOOKUP(Z119,【参考】数式用!$A$4:$B$57,2,FALSE),"")</f>
        <v/>
      </c>
      <c r="AD119" s="288"/>
      <c r="AE119" s="294"/>
      <c r="AF119" s="291">
        <f t="shared" si="4"/>
        <v>0</v>
      </c>
      <c r="AG119" s="526"/>
      <c r="AP119" s="102" t="e">
        <f>IF($L$16="", "", VLOOKUP(Z119,【参考】数式用!$A$2:$O$57,14,FALSE))</f>
        <v>#N/A</v>
      </c>
      <c r="AQ119" s="27" t="e">
        <f>VLOOKUP(Z119,【参考】数式用!$A$2:$O$57,15,FALSE)</f>
        <v>#N/A</v>
      </c>
    </row>
    <row r="120" spans="1:43" ht="49.9" customHeight="1">
      <c r="A120" s="384">
        <f t="shared" si="3"/>
        <v>86</v>
      </c>
      <c r="B120" s="675"/>
      <c r="C120" s="676"/>
      <c r="D120" s="676"/>
      <c r="E120" s="676"/>
      <c r="F120" s="676"/>
      <c r="G120" s="676"/>
      <c r="H120" s="676"/>
      <c r="I120" s="676"/>
      <c r="J120" s="676"/>
      <c r="K120" s="676"/>
      <c r="L120" s="677"/>
      <c r="M120" s="677"/>
      <c r="N120" s="677"/>
      <c r="O120" s="677"/>
      <c r="P120" s="677"/>
      <c r="Q120" s="678"/>
      <c r="R120" s="678"/>
      <c r="S120" s="678"/>
      <c r="T120" s="678"/>
      <c r="U120" s="678"/>
      <c r="V120" s="290"/>
      <c r="W120" s="680"/>
      <c r="X120" s="680"/>
      <c r="Y120" s="680"/>
      <c r="Z120" s="680"/>
      <c r="AA120" s="680"/>
      <c r="AB120" s="680"/>
      <c r="AC120" s="112" t="str">
        <f>IFERROR(VLOOKUP(Z120,【参考】数式用!$A$4:$B$57,2,FALSE),"")</f>
        <v/>
      </c>
      <c r="AD120" s="288"/>
      <c r="AE120" s="294"/>
      <c r="AF120" s="291">
        <f t="shared" si="4"/>
        <v>0</v>
      </c>
      <c r="AG120" s="526"/>
      <c r="AP120" s="102" t="e">
        <f>IF($L$16="", "", VLOOKUP(Z120,【参考】数式用!$A$2:$O$57,14,FALSE))</f>
        <v>#N/A</v>
      </c>
      <c r="AQ120" s="27" t="e">
        <f>VLOOKUP(Z120,【参考】数式用!$A$2:$O$57,15,FALSE)</f>
        <v>#N/A</v>
      </c>
    </row>
    <row r="121" spans="1:43" ht="49.9" customHeight="1">
      <c r="A121" s="384">
        <f t="shared" si="3"/>
        <v>87</v>
      </c>
      <c r="B121" s="675"/>
      <c r="C121" s="676"/>
      <c r="D121" s="676"/>
      <c r="E121" s="676"/>
      <c r="F121" s="676"/>
      <c r="G121" s="676"/>
      <c r="H121" s="676"/>
      <c r="I121" s="676"/>
      <c r="J121" s="676"/>
      <c r="K121" s="676"/>
      <c r="L121" s="677"/>
      <c r="M121" s="677"/>
      <c r="N121" s="677"/>
      <c r="O121" s="677"/>
      <c r="P121" s="677"/>
      <c r="Q121" s="678"/>
      <c r="R121" s="678"/>
      <c r="S121" s="678"/>
      <c r="T121" s="678"/>
      <c r="U121" s="678"/>
      <c r="V121" s="290"/>
      <c r="W121" s="680"/>
      <c r="X121" s="680"/>
      <c r="Y121" s="680"/>
      <c r="Z121" s="680"/>
      <c r="AA121" s="680"/>
      <c r="AB121" s="680"/>
      <c r="AC121" s="112" t="str">
        <f>IFERROR(VLOOKUP(Z121,【参考】数式用!$A$4:$B$57,2,FALSE),"")</f>
        <v/>
      </c>
      <c r="AD121" s="288"/>
      <c r="AE121" s="294"/>
      <c r="AF121" s="291">
        <f t="shared" si="4"/>
        <v>0</v>
      </c>
      <c r="AG121" s="526"/>
      <c r="AP121" s="102" t="e">
        <f>IF($L$16="", "", VLOOKUP(Z121,【参考】数式用!$A$2:$O$57,14,FALSE))</f>
        <v>#N/A</v>
      </c>
      <c r="AQ121" s="27" t="e">
        <f>VLOOKUP(Z121,【参考】数式用!$A$2:$O$57,15,FALSE)</f>
        <v>#N/A</v>
      </c>
    </row>
    <row r="122" spans="1:43" ht="50.1" customHeight="1">
      <c r="A122" s="384">
        <f t="shared" si="3"/>
        <v>88</v>
      </c>
      <c r="B122" s="675"/>
      <c r="C122" s="676"/>
      <c r="D122" s="676"/>
      <c r="E122" s="676"/>
      <c r="F122" s="676"/>
      <c r="G122" s="676"/>
      <c r="H122" s="676"/>
      <c r="I122" s="676"/>
      <c r="J122" s="676"/>
      <c r="K122" s="676"/>
      <c r="L122" s="677"/>
      <c r="M122" s="677"/>
      <c r="N122" s="677"/>
      <c r="O122" s="677"/>
      <c r="P122" s="677"/>
      <c r="Q122" s="678"/>
      <c r="R122" s="678"/>
      <c r="S122" s="678"/>
      <c r="T122" s="678"/>
      <c r="U122" s="678"/>
      <c r="V122" s="290"/>
      <c r="W122" s="680"/>
      <c r="X122" s="680"/>
      <c r="Y122" s="680"/>
      <c r="Z122" s="680"/>
      <c r="AA122" s="680"/>
      <c r="AB122" s="680"/>
      <c r="AC122" s="112" t="str">
        <f>IFERROR(VLOOKUP(Z122,【参考】数式用!$A$4:$B$57,2,FALSE),"")</f>
        <v/>
      </c>
      <c r="AD122" s="288"/>
      <c r="AE122" s="294"/>
      <c r="AF122" s="291">
        <f t="shared" si="4"/>
        <v>0</v>
      </c>
      <c r="AG122" s="526"/>
      <c r="AP122" s="102" t="e">
        <f>IF($L$16="", "", VLOOKUP(Z122,【参考】数式用!$A$2:$O$57,14,FALSE))</f>
        <v>#N/A</v>
      </c>
      <c r="AQ122" s="27" t="e">
        <f>VLOOKUP(Z122,【参考】数式用!$A$2:$O$57,15,FALSE)</f>
        <v>#N/A</v>
      </c>
    </row>
    <row r="123" spans="1:43" ht="50.1" customHeight="1">
      <c r="A123" s="384">
        <f t="shared" si="3"/>
        <v>89</v>
      </c>
      <c r="B123" s="675"/>
      <c r="C123" s="676"/>
      <c r="D123" s="676"/>
      <c r="E123" s="676"/>
      <c r="F123" s="676"/>
      <c r="G123" s="676"/>
      <c r="H123" s="676"/>
      <c r="I123" s="676"/>
      <c r="J123" s="676"/>
      <c r="K123" s="676"/>
      <c r="L123" s="677"/>
      <c r="M123" s="677"/>
      <c r="N123" s="677"/>
      <c r="O123" s="677"/>
      <c r="P123" s="677"/>
      <c r="Q123" s="678"/>
      <c r="R123" s="678"/>
      <c r="S123" s="678"/>
      <c r="T123" s="678"/>
      <c r="U123" s="678"/>
      <c r="V123" s="290"/>
      <c r="W123" s="680"/>
      <c r="X123" s="680"/>
      <c r="Y123" s="680"/>
      <c r="Z123" s="680"/>
      <c r="AA123" s="680"/>
      <c r="AB123" s="680"/>
      <c r="AC123" s="112" t="str">
        <f>IFERROR(VLOOKUP(Z123,【参考】数式用!$A$4:$B$57,2,FALSE),"")</f>
        <v/>
      </c>
      <c r="AD123" s="288"/>
      <c r="AE123" s="294"/>
      <c r="AF123" s="291">
        <f t="shared" si="4"/>
        <v>0</v>
      </c>
      <c r="AG123" s="526"/>
      <c r="AP123" s="102" t="e">
        <f>IF($L$16="", "", VLOOKUP(Z123,【参考】数式用!$A$2:$O$57,14,FALSE))</f>
        <v>#N/A</v>
      </c>
      <c r="AQ123" s="27" t="e">
        <f>VLOOKUP(Z123,【参考】数式用!$A$2:$O$57,15,FALSE)</f>
        <v>#N/A</v>
      </c>
    </row>
    <row r="124" spans="1:43" ht="50.1" customHeight="1">
      <c r="A124" s="384">
        <f t="shared" si="3"/>
        <v>90</v>
      </c>
      <c r="B124" s="675"/>
      <c r="C124" s="676"/>
      <c r="D124" s="676"/>
      <c r="E124" s="676"/>
      <c r="F124" s="676"/>
      <c r="G124" s="676"/>
      <c r="H124" s="676"/>
      <c r="I124" s="676"/>
      <c r="J124" s="676"/>
      <c r="K124" s="676"/>
      <c r="L124" s="677"/>
      <c r="M124" s="677"/>
      <c r="N124" s="677"/>
      <c r="O124" s="677"/>
      <c r="P124" s="677"/>
      <c r="Q124" s="678"/>
      <c r="R124" s="678"/>
      <c r="S124" s="678"/>
      <c r="T124" s="678"/>
      <c r="U124" s="678"/>
      <c r="V124" s="290"/>
      <c r="W124" s="680"/>
      <c r="X124" s="680"/>
      <c r="Y124" s="680"/>
      <c r="Z124" s="680"/>
      <c r="AA124" s="680"/>
      <c r="AB124" s="680"/>
      <c r="AC124" s="112" t="str">
        <f>IFERROR(VLOOKUP(Z124,【参考】数式用!$A$4:$B$57,2,FALSE),"")</f>
        <v/>
      </c>
      <c r="AD124" s="288"/>
      <c r="AE124" s="294"/>
      <c r="AF124" s="291">
        <f t="shared" si="4"/>
        <v>0</v>
      </c>
      <c r="AG124" s="526"/>
      <c r="AP124" s="102" t="e">
        <f>IF($L$16="", "", VLOOKUP(Z124,【参考】数式用!$A$2:$O$57,14,FALSE))</f>
        <v>#N/A</v>
      </c>
      <c r="AQ124" s="27" t="e">
        <f>VLOOKUP(Z124,【参考】数式用!$A$2:$O$57,15,FALSE)</f>
        <v>#N/A</v>
      </c>
    </row>
    <row r="125" spans="1:43" ht="50.1" customHeight="1">
      <c r="A125" s="384">
        <f t="shared" si="3"/>
        <v>91</v>
      </c>
      <c r="B125" s="675"/>
      <c r="C125" s="676"/>
      <c r="D125" s="676"/>
      <c r="E125" s="676"/>
      <c r="F125" s="676"/>
      <c r="G125" s="676"/>
      <c r="H125" s="676"/>
      <c r="I125" s="676"/>
      <c r="J125" s="676"/>
      <c r="K125" s="676"/>
      <c r="L125" s="677"/>
      <c r="M125" s="677"/>
      <c r="N125" s="677"/>
      <c r="O125" s="677"/>
      <c r="P125" s="677"/>
      <c r="Q125" s="678"/>
      <c r="R125" s="678"/>
      <c r="S125" s="678"/>
      <c r="T125" s="678"/>
      <c r="U125" s="678"/>
      <c r="V125" s="290"/>
      <c r="W125" s="680"/>
      <c r="X125" s="680"/>
      <c r="Y125" s="680"/>
      <c r="Z125" s="680"/>
      <c r="AA125" s="680"/>
      <c r="AB125" s="680"/>
      <c r="AC125" s="112" t="str">
        <f>IFERROR(VLOOKUP(Z125,【参考】数式用!$A$4:$B$57,2,FALSE),"")</f>
        <v/>
      </c>
      <c r="AD125" s="288"/>
      <c r="AE125" s="294"/>
      <c r="AF125" s="291">
        <f t="shared" si="4"/>
        <v>0</v>
      </c>
      <c r="AG125" s="526"/>
      <c r="AP125" s="102" t="e">
        <f>IF($L$16="", "", VLOOKUP(Z125,【参考】数式用!$A$2:$O$57,14,FALSE))</f>
        <v>#N/A</v>
      </c>
      <c r="AQ125" s="27" t="e">
        <f>VLOOKUP(Z125,【参考】数式用!$A$2:$O$57,15,FALSE)</f>
        <v>#N/A</v>
      </c>
    </row>
    <row r="126" spans="1:43" ht="50.1" customHeight="1">
      <c r="A126" s="384">
        <f t="shared" si="3"/>
        <v>92</v>
      </c>
      <c r="B126" s="675"/>
      <c r="C126" s="676"/>
      <c r="D126" s="676"/>
      <c r="E126" s="676"/>
      <c r="F126" s="676"/>
      <c r="G126" s="676"/>
      <c r="H126" s="676"/>
      <c r="I126" s="676"/>
      <c r="J126" s="676"/>
      <c r="K126" s="676"/>
      <c r="L126" s="677"/>
      <c r="M126" s="677"/>
      <c r="N126" s="677"/>
      <c r="O126" s="677"/>
      <c r="P126" s="677"/>
      <c r="Q126" s="678"/>
      <c r="R126" s="678"/>
      <c r="S126" s="678"/>
      <c r="T126" s="678"/>
      <c r="U126" s="678"/>
      <c r="V126" s="290"/>
      <c r="W126" s="680"/>
      <c r="X126" s="680"/>
      <c r="Y126" s="680"/>
      <c r="Z126" s="680"/>
      <c r="AA126" s="680"/>
      <c r="AB126" s="680"/>
      <c r="AC126" s="112" t="str">
        <f>IFERROR(VLOOKUP(Z126,【参考】数式用!$A$4:$B$57,2,FALSE),"")</f>
        <v/>
      </c>
      <c r="AD126" s="288"/>
      <c r="AE126" s="294"/>
      <c r="AF126" s="291">
        <f t="shared" si="4"/>
        <v>0</v>
      </c>
      <c r="AG126" s="526"/>
      <c r="AP126" s="102" t="e">
        <f>IF($L$16="", "", VLOOKUP(Z126,【参考】数式用!$A$2:$O$57,14,FALSE))</f>
        <v>#N/A</v>
      </c>
      <c r="AQ126" s="27" t="e">
        <f>VLOOKUP(Z126,【参考】数式用!$A$2:$O$57,15,FALSE)</f>
        <v>#N/A</v>
      </c>
    </row>
    <row r="127" spans="1:43" ht="50.1" customHeight="1">
      <c r="A127" s="384">
        <f t="shared" si="3"/>
        <v>93</v>
      </c>
      <c r="B127" s="675"/>
      <c r="C127" s="676"/>
      <c r="D127" s="676"/>
      <c r="E127" s="676"/>
      <c r="F127" s="676"/>
      <c r="G127" s="676"/>
      <c r="H127" s="676"/>
      <c r="I127" s="676"/>
      <c r="J127" s="676"/>
      <c r="K127" s="676"/>
      <c r="L127" s="677"/>
      <c r="M127" s="677"/>
      <c r="N127" s="677"/>
      <c r="O127" s="677"/>
      <c r="P127" s="677"/>
      <c r="Q127" s="678"/>
      <c r="R127" s="678"/>
      <c r="S127" s="678"/>
      <c r="T127" s="678"/>
      <c r="U127" s="678"/>
      <c r="V127" s="290"/>
      <c r="W127" s="680"/>
      <c r="X127" s="680"/>
      <c r="Y127" s="680"/>
      <c r="Z127" s="680"/>
      <c r="AA127" s="680"/>
      <c r="AB127" s="680"/>
      <c r="AC127" s="112" t="str">
        <f>IFERROR(VLOOKUP(Z127,【参考】数式用!$A$4:$B$57,2,FALSE),"")</f>
        <v/>
      </c>
      <c r="AD127" s="288"/>
      <c r="AE127" s="294"/>
      <c r="AF127" s="291">
        <f t="shared" si="4"/>
        <v>0</v>
      </c>
      <c r="AG127" s="526"/>
      <c r="AP127" s="102" t="e">
        <f>IF($L$16="", "", VLOOKUP(Z127,【参考】数式用!$A$2:$O$57,14,FALSE))</f>
        <v>#N/A</v>
      </c>
      <c r="AQ127" s="27" t="e">
        <f>VLOOKUP(Z127,【参考】数式用!$A$2:$O$57,15,FALSE)</f>
        <v>#N/A</v>
      </c>
    </row>
    <row r="128" spans="1:43" ht="50.1" customHeight="1">
      <c r="A128" s="384">
        <f t="shared" si="3"/>
        <v>94</v>
      </c>
      <c r="B128" s="675"/>
      <c r="C128" s="676"/>
      <c r="D128" s="676"/>
      <c r="E128" s="676"/>
      <c r="F128" s="676"/>
      <c r="G128" s="676"/>
      <c r="H128" s="676"/>
      <c r="I128" s="676"/>
      <c r="J128" s="676"/>
      <c r="K128" s="676"/>
      <c r="L128" s="677"/>
      <c r="M128" s="677"/>
      <c r="N128" s="677"/>
      <c r="O128" s="677"/>
      <c r="P128" s="677"/>
      <c r="Q128" s="678"/>
      <c r="R128" s="678"/>
      <c r="S128" s="678"/>
      <c r="T128" s="678"/>
      <c r="U128" s="678"/>
      <c r="V128" s="290"/>
      <c r="W128" s="680"/>
      <c r="X128" s="680"/>
      <c r="Y128" s="680"/>
      <c r="Z128" s="680"/>
      <c r="AA128" s="680"/>
      <c r="AB128" s="680"/>
      <c r="AC128" s="112" t="str">
        <f>IFERROR(VLOOKUP(Z128,【参考】数式用!$A$4:$B$57,2,FALSE),"")</f>
        <v/>
      </c>
      <c r="AD128" s="288"/>
      <c r="AE128" s="294"/>
      <c r="AF128" s="291">
        <f t="shared" si="4"/>
        <v>0</v>
      </c>
      <c r="AG128" s="526"/>
      <c r="AP128" s="102" t="e">
        <f>IF($L$16="", "", VLOOKUP(Z128,【参考】数式用!$A$2:$O$57,14,FALSE))</f>
        <v>#N/A</v>
      </c>
      <c r="AQ128" s="27" t="e">
        <f>VLOOKUP(Z128,【参考】数式用!$A$2:$O$57,15,FALSE)</f>
        <v>#N/A</v>
      </c>
    </row>
    <row r="129" spans="1:43" ht="50.1" customHeight="1">
      <c r="A129" s="384">
        <f t="shared" si="3"/>
        <v>95</v>
      </c>
      <c r="B129" s="675"/>
      <c r="C129" s="676"/>
      <c r="D129" s="676"/>
      <c r="E129" s="676"/>
      <c r="F129" s="676"/>
      <c r="G129" s="676"/>
      <c r="H129" s="676"/>
      <c r="I129" s="676"/>
      <c r="J129" s="676"/>
      <c r="K129" s="676"/>
      <c r="L129" s="677"/>
      <c r="M129" s="677"/>
      <c r="N129" s="677"/>
      <c r="O129" s="677"/>
      <c r="P129" s="677"/>
      <c r="Q129" s="678"/>
      <c r="R129" s="678"/>
      <c r="S129" s="678"/>
      <c r="T129" s="678"/>
      <c r="U129" s="678"/>
      <c r="V129" s="290"/>
      <c r="W129" s="680"/>
      <c r="X129" s="680"/>
      <c r="Y129" s="680"/>
      <c r="Z129" s="680"/>
      <c r="AA129" s="680"/>
      <c r="AB129" s="680"/>
      <c r="AC129" s="112" t="str">
        <f>IFERROR(VLOOKUP(Z129,【参考】数式用!$A$4:$B$57,2,FALSE),"")</f>
        <v/>
      </c>
      <c r="AD129" s="288"/>
      <c r="AE129" s="294"/>
      <c r="AF129" s="291">
        <f t="shared" si="4"/>
        <v>0</v>
      </c>
      <c r="AG129" s="526"/>
      <c r="AP129" s="102" t="e">
        <f>IF($L$16="", "", VLOOKUP(Z129,【参考】数式用!$A$2:$O$57,14,FALSE))</f>
        <v>#N/A</v>
      </c>
      <c r="AQ129" s="27" t="e">
        <f>VLOOKUP(Z129,【参考】数式用!$A$2:$O$57,15,FALSE)</f>
        <v>#N/A</v>
      </c>
    </row>
    <row r="130" spans="1:43" ht="50.1" customHeight="1">
      <c r="A130" s="384">
        <f t="shared" si="3"/>
        <v>96</v>
      </c>
      <c r="B130" s="675"/>
      <c r="C130" s="676"/>
      <c r="D130" s="676"/>
      <c r="E130" s="676"/>
      <c r="F130" s="676"/>
      <c r="G130" s="676"/>
      <c r="H130" s="676"/>
      <c r="I130" s="676"/>
      <c r="J130" s="676"/>
      <c r="K130" s="676"/>
      <c r="L130" s="677"/>
      <c r="M130" s="677"/>
      <c r="N130" s="677"/>
      <c r="O130" s="677"/>
      <c r="P130" s="677"/>
      <c r="Q130" s="678"/>
      <c r="R130" s="678"/>
      <c r="S130" s="678"/>
      <c r="T130" s="678"/>
      <c r="U130" s="678"/>
      <c r="V130" s="290"/>
      <c r="W130" s="680"/>
      <c r="X130" s="680"/>
      <c r="Y130" s="680"/>
      <c r="Z130" s="680"/>
      <c r="AA130" s="680"/>
      <c r="AB130" s="680"/>
      <c r="AC130" s="112" t="str">
        <f>IFERROR(VLOOKUP(Z130,【参考】数式用!$A$4:$B$57,2,FALSE),"")</f>
        <v/>
      </c>
      <c r="AD130" s="288"/>
      <c r="AE130" s="294"/>
      <c r="AF130" s="291">
        <f t="shared" si="4"/>
        <v>0</v>
      </c>
      <c r="AG130" s="526"/>
      <c r="AP130" s="102" t="e">
        <f>IF($L$16="", "", VLOOKUP(Z130,【参考】数式用!$A$2:$O$57,14,FALSE))</f>
        <v>#N/A</v>
      </c>
      <c r="AQ130" s="27" t="e">
        <f>VLOOKUP(Z130,【参考】数式用!$A$2:$O$57,15,FALSE)</f>
        <v>#N/A</v>
      </c>
    </row>
    <row r="131" spans="1:43" ht="50.1" customHeight="1">
      <c r="A131" s="384">
        <f t="shared" si="3"/>
        <v>97</v>
      </c>
      <c r="B131" s="675"/>
      <c r="C131" s="676"/>
      <c r="D131" s="676"/>
      <c r="E131" s="676"/>
      <c r="F131" s="676"/>
      <c r="G131" s="676"/>
      <c r="H131" s="676"/>
      <c r="I131" s="676"/>
      <c r="J131" s="676"/>
      <c r="K131" s="676"/>
      <c r="L131" s="677"/>
      <c r="M131" s="677"/>
      <c r="N131" s="677"/>
      <c r="O131" s="677"/>
      <c r="P131" s="677"/>
      <c r="Q131" s="678"/>
      <c r="R131" s="678"/>
      <c r="S131" s="678"/>
      <c r="T131" s="678"/>
      <c r="U131" s="678"/>
      <c r="V131" s="290"/>
      <c r="W131" s="680"/>
      <c r="X131" s="680"/>
      <c r="Y131" s="680"/>
      <c r="Z131" s="680"/>
      <c r="AA131" s="680"/>
      <c r="AB131" s="680"/>
      <c r="AC131" s="112" t="str">
        <f>IFERROR(VLOOKUP(Z131,【参考】数式用!$A$4:$B$57,2,FALSE),"")</f>
        <v/>
      </c>
      <c r="AD131" s="288"/>
      <c r="AE131" s="294"/>
      <c r="AF131" s="291">
        <f t="shared" si="4"/>
        <v>0</v>
      </c>
      <c r="AG131" s="526"/>
      <c r="AP131" s="102" t="e">
        <f>IF($L$16="", "", VLOOKUP(Z131,【参考】数式用!$A$2:$O$57,14,FALSE))</f>
        <v>#N/A</v>
      </c>
      <c r="AQ131" s="27" t="e">
        <f>VLOOKUP(Z131,【参考】数式用!$A$2:$O$57,15,FALSE)</f>
        <v>#N/A</v>
      </c>
    </row>
    <row r="132" spans="1:43" ht="50.1" customHeight="1">
      <c r="A132" s="384">
        <f t="shared" si="3"/>
        <v>98</v>
      </c>
      <c r="B132" s="675"/>
      <c r="C132" s="676"/>
      <c r="D132" s="676"/>
      <c r="E132" s="676"/>
      <c r="F132" s="676"/>
      <c r="G132" s="676"/>
      <c r="H132" s="676"/>
      <c r="I132" s="676"/>
      <c r="J132" s="676"/>
      <c r="K132" s="676"/>
      <c r="L132" s="677"/>
      <c r="M132" s="677"/>
      <c r="N132" s="677"/>
      <c r="O132" s="677"/>
      <c r="P132" s="677"/>
      <c r="Q132" s="678"/>
      <c r="R132" s="678"/>
      <c r="S132" s="678"/>
      <c r="T132" s="678"/>
      <c r="U132" s="678"/>
      <c r="V132" s="290"/>
      <c r="W132" s="680"/>
      <c r="X132" s="680"/>
      <c r="Y132" s="680"/>
      <c r="Z132" s="680"/>
      <c r="AA132" s="680"/>
      <c r="AB132" s="680"/>
      <c r="AC132" s="112" t="str">
        <f>IFERROR(VLOOKUP(Z132,【参考】数式用!$A$4:$B$57,2,FALSE),"")</f>
        <v/>
      </c>
      <c r="AD132" s="288"/>
      <c r="AE132" s="294"/>
      <c r="AF132" s="291">
        <f t="shared" si="4"/>
        <v>0</v>
      </c>
      <c r="AG132" s="526"/>
      <c r="AP132" s="102" t="e">
        <f>IF($L$16="", "", VLOOKUP(Z132,【参考】数式用!$A$2:$O$57,14,FALSE))</f>
        <v>#N/A</v>
      </c>
      <c r="AQ132" s="27" t="e">
        <f>VLOOKUP(Z132,【参考】数式用!$A$2:$O$57,15,FALSE)</f>
        <v>#N/A</v>
      </c>
    </row>
    <row r="133" spans="1:43" ht="50.1" customHeight="1">
      <c r="A133" s="384">
        <f t="shared" si="3"/>
        <v>99</v>
      </c>
      <c r="B133" s="675"/>
      <c r="C133" s="676"/>
      <c r="D133" s="676"/>
      <c r="E133" s="676"/>
      <c r="F133" s="676"/>
      <c r="G133" s="676"/>
      <c r="H133" s="676"/>
      <c r="I133" s="676"/>
      <c r="J133" s="676"/>
      <c r="K133" s="676"/>
      <c r="L133" s="677"/>
      <c r="M133" s="677"/>
      <c r="N133" s="677"/>
      <c r="O133" s="677"/>
      <c r="P133" s="677"/>
      <c r="Q133" s="678"/>
      <c r="R133" s="678"/>
      <c r="S133" s="678"/>
      <c r="T133" s="678"/>
      <c r="U133" s="678"/>
      <c r="V133" s="290"/>
      <c r="W133" s="680"/>
      <c r="X133" s="680"/>
      <c r="Y133" s="680"/>
      <c r="Z133" s="680"/>
      <c r="AA133" s="680"/>
      <c r="AB133" s="680"/>
      <c r="AC133" s="112" t="str">
        <f>IFERROR(VLOOKUP(Z133,【参考】数式用!$A$4:$B$57,2,FALSE),"")</f>
        <v/>
      </c>
      <c r="AD133" s="288"/>
      <c r="AE133" s="294"/>
      <c r="AF133" s="291">
        <f t="shared" si="4"/>
        <v>0</v>
      </c>
      <c r="AG133" s="526"/>
      <c r="AP133" s="102" t="e">
        <f>IF($L$16="", "", VLOOKUP(Z133,【参考】数式用!$A$2:$O$57,14,FALSE))</f>
        <v>#N/A</v>
      </c>
      <c r="AQ133" s="27" t="e">
        <f>VLOOKUP(Z133,【参考】数式用!$A$2:$O$57,15,FALSE)</f>
        <v>#N/A</v>
      </c>
    </row>
    <row r="134" spans="1:43" ht="50.1" customHeight="1">
      <c r="A134" s="384">
        <f t="shared" si="3"/>
        <v>100</v>
      </c>
      <c r="B134" s="675"/>
      <c r="C134" s="676"/>
      <c r="D134" s="676"/>
      <c r="E134" s="676"/>
      <c r="F134" s="676"/>
      <c r="G134" s="676"/>
      <c r="H134" s="676"/>
      <c r="I134" s="676"/>
      <c r="J134" s="676"/>
      <c r="K134" s="676"/>
      <c r="L134" s="677"/>
      <c r="M134" s="677"/>
      <c r="N134" s="677"/>
      <c r="O134" s="677"/>
      <c r="P134" s="677"/>
      <c r="Q134" s="678"/>
      <c r="R134" s="678"/>
      <c r="S134" s="678"/>
      <c r="T134" s="678"/>
      <c r="U134" s="678"/>
      <c r="V134" s="290"/>
      <c r="W134" s="680"/>
      <c r="X134" s="680"/>
      <c r="Y134" s="680"/>
      <c r="Z134" s="680"/>
      <c r="AA134" s="680"/>
      <c r="AB134" s="680"/>
      <c r="AC134" s="112" t="str">
        <f>IFERROR(VLOOKUP(Z134,【参考】数式用!$A$4:$B$57,2,FALSE),"")</f>
        <v/>
      </c>
      <c r="AD134" s="288"/>
      <c r="AE134" s="294"/>
      <c r="AF134" s="291">
        <f t="shared" si="4"/>
        <v>0</v>
      </c>
      <c r="AG134" s="526"/>
      <c r="AP134" s="102" t="e">
        <f>IF($L$16="", "", VLOOKUP(Z134,【参考】数式用!$A$2:$O$57,14,FALSE))</f>
        <v>#N/A</v>
      </c>
      <c r="AQ134" s="27" t="e">
        <f>VLOOKUP(Z134,【参考】数式用!$A$2:$O$57,15,FALSE)</f>
        <v>#N/A</v>
      </c>
    </row>
    <row r="135" spans="1:43" ht="50.1" customHeight="1" thickBot="1">
      <c r="A135" s="384">
        <f t="shared" si="3"/>
        <v>101</v>
      </c>
      <c r="B135" s="675"/>
      <c r="C135" s="676"/>
      <c r="D135" s="676"/>
      <c r="E135" s="676"/>
      <c r="F135" s="676"/>
      <c r="G135" s="676"/>
      <c r="H135" s="676"/>
      <c r="I135" s="676"/>
      <c r="J135" s="676"/>
      <c r="K135" s="676"/>
      <c r="L135" s="677"/>
      <c r="M135" s="677"/>
      <c r="N135" s="677"/>
      <c r="O135" s="677"/>
      <c r="P135" s="677"/>
      <c r="Q135" s="678"/>
      <c r="R135" s="678"/>
      <c r="S135" s="678"/>
      <c r="T135" s="678"/>
      <c r="U135" s="678"/>
      <c r="V135" s="290"/>
      <c r="W135" s="681"/>
      <c r="X135" s="681"/>
      <c r="Y135" s="681"/>
      <c r="Z135" s="680"/>
      <c r="AA135" s="680"/>
      <c r="AB135" s="680"/>
      <c r="AC135" s="295" t="str">
        <f>IFERROR(VLOOKUP(Z135,【参考】数式用!$A$4:$B$57,2,FALSE),"")</f>
        <v/>
      </c>
      <c r="AD135" s="296"/>
      <c r="AE135" s="297"/>
      <c r="AF135" s="291">
        <f t="shared" si="4"/>
        <v>0</v>
      </c>
      <c r="AG135" s="526"/>
      <c r="AP135" s="102" t="e">
        <f>IF($L$16="", "", VLOOKUP(Z135,【参考】数式用!$A$2:$O$57,14,FALSE))</f>
        <v>#N/A</v>
      </c>
      <c r="AQ135" s="27" t="e">
        <f>VLOOKUP(Z135,【参考】数式用!$A$2:$O$57,15,FALSE)</f>
        <v>#N/A</v>
      </c>
    </row>
    <row r="136" spans="1:43" ht="50.1" customHeight="1" thickBot="1">
      <c r="A136" s="631">
        <f t="shared" si="3"/>
        <v>102</v>
      </c>
      <c r="B136" s="675"/>
      <c r="C136" s="676"/>
      <c r="D136" s="676"/>
      <c r="E136" s="676"/>
      <c r="F136" s="676"/>
      <c r="G136" s="676"/>
      <c r="H136" s="676"/>
      <c r="I136" s="676"/>
      <c r="J136" s="676"/>
      <c r="K136" s="676"/>
      <c r="L136" s="677"/>
      <c r="M136" s="677"/>
      <c r="N136" s="677"/>
      <c r="O136" s="677"/>
      <c r="P136" s="677"/>
      <c r="Q136" s="678"/>
      <c r="R136" s="678"/>
      <c r="S136" s="678"/>
      <c r="T136" s="678"/>
      <c r="U136" s="678"/>
      <c r="V136" s="630"/>
      <c r="W136" s="681"/>
      <c r="X136" s="681"/>
      <c r="Y136" s="681"/>
      <c r="Z136" s="680"/>
      <c r="AA136" s="680"/>
      <c r="AB136" s="680"/>
      <c r="AC136" s="295" t="str">
        <f>IFERROR(VLOOKUP(Z136,【参考】数式用!$A$4:$B$57,2,FALSE),"")</f>
        <v/>
      </c>
      <c r="AD136" s="296"/>
      <c r="AE136" s="297"/>
      <c r="AF136" s="291">
        <f t="shared" ref="AF136:AF138" si="5">AD136-AE136</f>
        <v>0</v>
      </c>
    </row>
    <row r="137" spans="1:43" ht="50.1" customHeight="1" thickBot="1">
      <c r="A137" s="631">
        <f t="shared" si="3"/>
        <v>103</v>
      </c>
      <c r="B137" s="675"/>
      <c r="C137" s="676"/>
      <c r="D137" s="676"/>
      <c r="E137" s="676"/>
      <c r="F137" s="676"/>
      <c r="G137" s="676"/>
      <c r="H137" s="676"/>
      <c r="I137" s="676"/>
      <c r="J137" s="676"/>
      <c r="K137" s="676"/>
      <c r="L137" s="677"/>
      <c r="M137" s="677"/>
      <c r="N137" s="677"/>
      <c r="O137" s="677"/>
      <c r="P137" s="677"/>
      <c r="Q137" s="678"/>
      <c r="R137" s="678"/>
      <c r="S137" s="678"/>
      <c r="T137" s="678"/>
      <c r="U137" s="678"/>
      <c r="V137" s="630"/>
      <c r="W137" s="681"/>
      <c r="X137" s="681"/>
      <c r="Y137" s="681"/>
      <c r="Z137" s="680"/>
      <c r="AA137" s="680"/>
      <c r="AB137" s="680"/>
      <c r="AC137" s="295" t="str">
        <f>IFERROR(VLOOKUP(Z137,【参考】数式用!$A$4:$B$57,2,FALSE),"")</f>
        <v/>
      </c>
      <c r="AD137" s="296"/>
      <c r="AE137" s="297"/>
      <c r="AF137" s="291">
        <f t="shared" si="5"/>
        <v>0</v>
      </c>
    </row>
    <row r="138" spans="1:43" ht="50.1" customHeight="1" thickBot="1">
      <c r="A138" s="631">
        <f t="shared" si="3"/>
        <v>104</v>
      </c>
      <c r="B138" s="675"/>
      <c r="C138" s="676"/>
      <c r="D138" s="676"/>
      <c r="E138" s="676"/>
      <c r="F138" s="676"/>
      <c r="G138" s="676"/>
      <c r="H138" s="676"/>
      <c r="I138" s="676"/>
      <c r="J138" s="676"/>
      <c r="K138" s="676"/>
      <c r="L138" s="677"/>
      <c r="M138" s="677"/>
      <c r="N138" s="677"/>
      <c r="O138" s="677"/>
      <c r="P138" s="677"/>
      <c r="Q138" s="678"/>
      <c r="R138" s="678"/>
      <c r="S138" s="678"/>
      <c r="T138" s="678"/>
      <c r="U138" s="678"/>
      <c r="V138" s="630"/>
      <c r="W138" s="681"/>
      <c r="X138" s="681"/>
      <c r="Y138" s="681"/>
      <c r="Z138" s="680"/>
      <c r="AA138" s="680"/>
      <c r="AB138" s="680"/>
      <c r="AC138" s="295" t="str">
        <f>IFERROR(VLOOKUP(Z138,【参考】数式用!$A$4:$B$57,2,FALSE),"")</f>
        <v/>
      </c>
      <c r="AD138" s="296"/>
      <c r="AE138" s="297"/>
      <c r="AF138" s="291">
        <f t="shared" si="5"/>
        <v>0</v>
      </c>
    </row>
    <row r="139" spans="1:43" ht="50.1" customHeight="1" thickBot="1">
      <c r="A139" s="631">
        <f t="shared" si="3"/>
        <v>105</v>
      </c>
      <c r="B139" s="675"/>
      <c r="C139" s="676"/>
      <c r="D139" s="676"/>
      <c r="E139" s="676"/>
      <c r="F139" s="676"/>
      <c r="G139" s="676"/>
      <c r="H139" s="676"/>
      <c r="I139" s="676"/>
      <c r="J139" s="676"/>
      <c r="K139" s="676"/>
      <c r="L139" s="677"/>
      <c r="M139" s="677"/>
      <c r="N139" s="677"/>
      <c r="O139" s="677"/>
      <c r="P139" s="677"/>
      <c r="Q139" s="678"/>
      <c r="R139" s="678"/>
      <c r="S139" s="678"/>
      <c r="T139" s="678"/>
      <c r="U139" s="678"/>
      <c r="V139" s="630"/>
      <c r="W139" s="681"/>
      <c r="X139" s="681"/>
      <c r="Y139" s="681"/>
      <c r="Z139" s="680"/>
      <c r="AA139" s="680"/>
      <c r="AB139" s="680"/>
      <c r="AC139" s="295" t="str">
        <f>IFERROR(VLOOKUP(Z139,【参考】数式用!$A$4:$B$57,2,FALSE),"")</f>
        <v/>
      </c>
      <c r="AD139" s="296"/>
      <c r="AE139" s="297"/>
      <c r="AF139" s="291">
        <f t="shared" ref="AF139:AF174" si="6">AD139-AE139</f>
        <v>0</v>
      </c>
    </row>
    <row r="140" spans="1:43" ht="50.1" customHeight="1" thickBot="1">
      <c r="A140" s="631">
        <f t="shared" si="3"/>
        <v>106</v>
      </c>
      <c r="B140" s="675"/>
      <c r="C140" s="676"/>
      <c r="D140" s="676"/>
      <c r="E140" s="676"/>
      <c r="F140" s="676"/>
      <c r="G140" s="676"/>
      <c r="H140" s="676"/>
      <c r="I140" s="676"/>
      <c r="J140" s="676"/>
      <c r="K140" s="676"/>
      <c r="L140" s="677"/>
      <c r="M140" s="677"/>
      <c r="N140" s="677"/>
      <c r="O140" s="677"/>
      <c r="P140" s="677"/>
      <c r="Q140" s="678"/>
      <c r="R140" s="678"/>
      <c r="S140" s="678"/>
      <c r="T140" s="678"/>
      <c r="U140" s="678"/>
      <c r="V140" s="630"/>
      <c r="W140" s="681"/>
      <c r="X140" s="681"/>
      <c r="Y140" s="681"/>
      <c r="Z140" s="680"/>
      <c r="AA140" s="680"/>
      <c r="AB140" s="680"/>
      <c r="AC140" s="295" t="str">
        <f>IFERROR(VLOOKUP(Z140,【参考】数式用!$A$4:$B$57,2,FALSE),"")</f>
        <v/>
      </c>
      <c r="AD140" s="296"/>
      <c r="AE140" s="297"/>
      <c r="AF140" s="291">
        <f t="shared" si="6"/>
        <v>0</v>
      </c>
    </row>
    <row r="141" spans="1:43" ht="50.1" customHeight="1" thickBot="1">
      <c r="A141" s="631">
        <f t="shared" si="3"/>
        <v>107</v>
      </c>
      <c r="B141" s="675"/>
      <c r="C141" s="676"/>
      <c r="D141" s="676"/>
      <c r="E141" s="676"/>
      <c r="F141" s="676"/>
      <c r="G141" s="676"/>
      <c r="H141" s="676"/>
      <c r="I141" s="676"/>
      <c r="J141" s="676"/>
      <c r="K141" s="676"/>
      <c r="L141" s="677"/>
      <c r="M141" s="677"/>
      <c r="N141" s="677"/>
      <c r="O141" s="677"/>
      <c r="P141" s="677"/>
      <c r="Q141" s="678"/>
      <c r="R141" s="678"/>
      <c r="S141" s="678"/>
      <c r="T141" s="678"/>
      <c r="U141" s="678"/>
      <c r="V141" s="630"/>
      <c r="W141" s="681"/>
      <c r="X141" s="681"/>
      <c r="Y141" s="681"/>
      <c r="Z141" s="680"/>
      <c r="AA141" s="680"/>
      <c r="AB141" s="680"/>
      <c r="AC141" s="295" t="str">
        <f>IFERROR(VLOOKUP(Z141,【参考】数式用!$A$4:$B$57,2,FALSE),"")</f>
        <v/>
      </c>
      <c r="AD141" s="296"/>
      <c r="AE141" s="297"/>
      <c r="AF141" s="291">
        <f t="shared" si="6"/>
        <v>0</v>
      </c>
    </row>
    <row r="142" spans="1:43" ht="50.1" customHeight="1" thickBot="1">
      <c r="A142" s="631">
        <f t="shared" si="3"/>
        <v>108</v>
      </c>
      <c r="B142" s="675"/>
      <c r="C142" s="676"/>
      <c r="D142" s="676"/>
      <c r="E142" s="676"/>
      <c r="F142" s="676"/>
      <c r="G142" s="676"/>
      <c r="H142" s="676"/>
      <c r="I142" s="676"/>
      <c r="J142" s="676"/>
      <c r="K142" s="676"/>
      <c r="L142" s="677"/>
      <c r="M142" s="677"/>
      <c r="N142" s="677"/>
      <c r="O142" s="677"/>
      <c r="P142" s="677"/>
      <c r="Q142" s="678"/>
      <c r="R142" s="678"/>
      <c r="S142" s="678"/>
      <c r="T142" s="678"/>
      <c r="U142" s="678"/>
      <c r="V142" s="630"/>
      <c r="W142" s="681"/>
      <c r="X142" s="681"/>
      <c r="Y142" s="681"/>
      <c r="Z142" s="680"/>
      <c r="AA142" s="680"/>
      <c r="AB142" s="680"/>
      <c r="AC142" s="295" t="str">
        <f>IFERROR(VLOOKUP(Z142,【参考】数式用!$A$4:$B$57,2,FALSE),"")</f>
        <v/>
      </c>
      <c r="AD142" s="296"/>
      <c r="AE142" s="297"/>
      <c r="AF142" s="291">
        <f t="shared" si="6"/>
        <v>0</v>
      </c>
    </row>
    <row r="143" spans="1:43" ht="50.1" customHeight="1" thickBot="1">
      <c r="A143" s="631">
        <f t="shared" si="3"/>
        <v>109</v>
      </c>
      <c r="B143" s="675"/>
      <c r="C143" s="676"/>
      <c r="D143" s="676"/>
      <c r="E143" s="676"/>
      <c r="F143" s="676"/>
      <c r="G143" s="676"/>
      <c r="H143" s="676"/>
      <c r="I143" s="676"/>
      <c r="J143" s="676"/>
      <c r="K143" s="676"/>
      <c r="L143" s="677"/>
      <c r="M143" s="677"/>
      <c r="N143" s="677"/>
      <c r="O143" s="677"/>
      <c r="P143" s="677"/>
      <c r="Q143" s="678"/>
      <c r="R143" s="678"/>
      <c r="S143" s="678"/>
      <c r="T143" s="678"/>
      <c r="U143" s="678"/>
      <c r="V143" s="630"/>
      <c r="W143" s="681"/>
      <c r="X143" s="681"/>
      <c r="Y143" s="681"/>
      <c r="Z143" s="680"/>
      <c r="AA143" s="680"/>
      <c r="AB143" s="680"/>
      <c r="AC143" s="295" t="str">
        <f>IFERROR(VLOOKUP(Z143,【参考】数式用!$A$4:$B$57,2,FALSE),"")</f>
        <v/>
      </c>
      <c r="AD143" s="296"/>
      <c r="AE143" s="297"/>
      <c r="AF143" s="291">
        <f t="shared" si="6"/>
        <v>0</v>
      </c>
    </row>
    <row r="144" spans="1:43" ht="50.1" customHeight="1" thickBot="1">
      <c r="A144" s="631">
        <f t="shared" si="3"/>
        <v>110</v>
      </c>
      <c r="B144" s="675"/>
      <c r="C144" s="676"/>
      <c r="D144" s="676"/>
      <c r="E144" s="676"/>
      <c r="F144" s="676"/>
      <c r="G144" s="676"/>
      <c r="H144" s="676"/>
      <c r="I144" s="676"/>
      <c r="J144" s="676"/>
      <c r="K144" s="676"/>
      <c r="L144" s="677"/>
      <c r="M144" s="677"/>
      <c r="N144" s="677"/>
      <c r="O144" s="677"/>
      <c r="P144" s="677"/>
      <c r="Q144" s="678"/>
      <c r="R144" s="678"/>
      <c r="S144" s="678"/>
      <c r="T144" s="678"/>
      <c r="U144" s="678"/>
      <c r="V144" s="630"/>
      <c r="W144" s="681"/>
      <c r="X144" s="681"/>
      <c r="Y144" s="681"/>
      <c r="Z144" s="680"/>
      <c r="AA144" s="680"/>
      <c r="AB144" s="680"/>
      <c r="AC144" s="295" t="str">
        <f>IFERROR(VLOOKUP(Z144,【参考】数式用!$A$4:$B$57,2,FALSE),"")</f>
        <v/>
      </c>
      <c r="AD144" s="296"/>
      <c r="AE144" s="297"/>
      <c r="AF144" s="291">
        <f t="shared" si="6"/>
        <v>0</v>
      </c>
    </row>
    <row r="145" spans="1:32" ht="50.1" customHeight="1" thickBot="1">
      <c r="A145" s="631">
        <f t="shared" si="3"/>
        <v>111</v>
      </c>
      <c r="B145" s="675"/>
      <c r="C145" s="676"/>
      <c r="D145" s="676"/>
      <c r="E145" s="676"/>
      <c r="F145" s="676"/>
      <c r="G145" s="676"/>
      <c r="H145" s="676"/>
      <c r="I145" s="676"/>
      <c r="J145" s="676"/>
      <c r="K145" s="676"/>
      <c r="L145" s="677"/>
      <c r="M145" s="677"/>
      <c r="N145" s="677"/>
      <c r="O145" s="677"/>
      <c r="P145" s="677"/>
      <c r="Q145" s="678"/>
      <c r="R145" s="678"/>
      <c r="S145" s="678"/>
      <c r="T145" s="678"/>
      <c r="U145" s="678"/>
      <c r="V145" s="630"/>
      <c r="W145" s="681"/>
      <c r="X145" s="681"/>
      <c r="Y145" s="681"/>
      <c r="Z145" s="680"/>
      <c r="AA145" s="680"/>
      <c r="AB145" s="680"/>
      <c r="AC145" s="295" t="str">
        <f>IFERROR(VLOOKUP(Z145,【参考】数式用!$A$4:$B$57,2,FALSE),"")</f>
        <v/>
      </c>
      <c r="AD145" s="296"/>
      <c r="AE145" s="297"/>
      <c r="AF145" s="291">
        <f t="shared" si="6"/>
        <v>0</v>
      </c>
    </row>
    <row r="146" spans="1:32" ht="50.1" customHeight="1" thickBot="1">
      <c r="A146" s="631">
        <f t="shared" si="3"/>
        <v>112</v>
      </c>
      <c r="B146" s="675"/>
      <c r="C146" s="676"/>
      <c r="D146" s="676"/>
      <c r="E146" s="676"/>
      <c r="F146" s="676"/>
      <c r="G146" s="676"/>
      <c r="H146" s="676"/>
      <c r="I146" s="676"/>
      <c r="J146" s="676"/>
      <c r="K146" s="676"/>
      <c r="L146" s="677"/>
      <c r="M146" s="677"/>
      <c r="N146" s="677"/>
      <c r="O146" s="677"/>
      <c r="P146" s="677"/>
      <c r="Q146" s="678"/>
      <c r="R146" s="678"/>
      <c r="S146" s="678"/>
      <c r="T146" s="678"/>
      <c r="U146" s="678"/>
      <c r="V146" s="630"/>
      <c r="W146" s="681"/>
      <c r="X146" s="681"/>
      <c r="Y146" s="681"/>
      <c r="Z146" s="680"/>
      <c r="AA146" s="680"/>
      <c r="AB146" s="680"/>
      <c r="AC146" s="295" t="str">
        <f>IFERROR(VLOOKUP(Z146,【参考】数式用!$A$4:$B$57,2,FALSE),"")</f>
        <v/>
      </c>
      <c r="AD146" s="296"/>
      <c r="AE146" s="297"/>
      <c r="AF146" s="291">
        <f t="shared" si="6"/>
        <v>0</v>
      </c>
    </row>
    <row r="147" spans="1:32" ht="50.1" customHeight="1" thickBot="1">
      <c r="A147" s="631">
        <f t="shared" si="3"/>
        <v>113</v>
      </c>
      <c r="B147" s="675"/>
      <c r="C147" s="676"/>
      <c r="D147" s="676"/>
      <c r="E147" s="676"/>
      <c r="F147" s="676"/>
      <c r="G147" s="676"/>
      <c r="H147" s="676"/>
      <c r="I147" s="676"/>
      <c r="J147" s="676"/>
      <c r="K147" s="676"/>
      <c r="L147" s="677"/>
      <c r="M147" s="677"/>
      <c r="N147" s="677"/>
      <c r="O147" s="677"/>
      <c r="P147" s="677"/>
      <c r="Q147" s="678"/>
      <c r="R147" s="678"/>
      <c r="S147" s="678"/>
      <c r="T147" s="678"/>
      <c r="U147" s="678"/>
      <c r="V147" s="630"/>
      <c r="W147" s="681"/>
      <c r="X147" s="681"/>
      <c r="Y147" s="681"/>
      <c r="Z147" s="680"/>
      <c r="AA147" s="680"/>
      <c r="AB147" s="680"/>
      <c r="AC147" s="295" t="str">
        <f>IFERROR(VLOOKUP(Z147,【参考】数式用!$A$4:$B$57,2,FALSE),"")</f>
        <v/>
      </c>
      <c r="AD147" s="296"/>
      <c r="AE147" s="297"/>
      <c r="AF147" s="291">
        <f t="shared" si="6"/>
        <v>0</v>
      </c>
    </row>
    <row r="148" spans="1:32" ht="50.1" customHeight="1" thickBot="1">
      <c r="A148" s="631">
        <f t="shared" si="3"/>
        <v>114</v>
      </c>
      <c r="B148" s="675"/>
      <c r="C148" s="676"/>
      <c r="D148" s="676"/>
      <c r="E148" s="676"/>
      <c r="F148" s="676"/>
      <c r="G148" s="676"/>
      <c r="H148" s="676"/>
      <c r="I148" s="676"/>
      <c r="J148" s="676"/>
      <c r="K148" s="676"/>
      <c r="L148" s="677"/>
      <c r="M148" s="677"/>
      <c r="N148" s="677"/>
      <c r="O148" s="677"/>
      <c r="P148" s="677"/>
      <c r="Q148" s="678"/>
      <c r="R148" s="678"/>
      <c r="S148" s="678"/>
      <c r="T148" s="678"/>
      <c r="U148" s="678"/>
      <c r="V148" s="630"/>
      <c r="W148" s="681"/>
      <c r="X148" s="681"/>
      <c r="Y148" s="681"/>
      <c r="Z148" s="680"/>
      <c r="AA148" s="680"/>
      <c r="AB148" s="680"/>
      <c r="AC148" s="295" t="str">
        <f>IFERROR(VLOOKUP(Z148,【参考】数式用!$A$4:$B$57,2,FALSE),"")</f>
        <v/>
      </c>
      <c r="AD148" s="296"/>
      <c r="AE148" s="297"/>
      <c r="AF148" s="291">
        <f t="shared" si="6"/>
        <v>0</v>
      </c>
    </row>
    <row r="149" spans="1:32" ht="50.1" customHeight="1" thickBot="1">
      <c r="A149" s="631">
        <f t="shared" si="3"/>
        <v>115</v>
      </c>
      <c r="B149" s="675"/>
      <c r="C149" s="676"/>
      <c r="D149" s="676"/>
      <c r="E149" s="676"/>
      <c r="F149" s="676"/>
      <c r="G149" s="676"/>
      <c r="H149" s="676"/>
      <c r="I149" s="676"/>
      <c r="J149" s="676"/>
      <c r="K149" s="676"/>
      <c r="L149" s="677"/>
      <c r="M149" s="677"/>
      <c r="N149" s="677"/>
      <c r="O149" s="677"/>
      <c r="P149" s="677"/>
      <c r="Q149" s="678"/>
      <c r="R149" s="678"/>
      <c r="S149" s="678"/>
      <c r="T149" s="678"/>
      <c r="U149" s="678"/>
      <c r="V149" s="630"/>
      <c r="W149" s="681"/>
      <c r="X149" s="681"/>
      <c r="Y149" s="681"/>
      <c r="Z149" s="680"/>
      <c r="AA149" s="680"/>
      <c r="AB149" s="680"/>
      <c r="AC149" s="295" t="str">
        <f>IFERROR(VLOOKUP(Z149,【参考】数式用!$A$4:$B$57,2,FALSE),"")</f>
        <v/>
      </c>
      <c r="AD149" s="296"/>
      <c r="AE149" s="297"/>
      <c r="AF149" s="291">
        <f t="shared" si="6"/>
        <v>0</v>
      </c>
    </row>
    <row r="150" spans="1:32" ht="50.1" customHeight="1" thickBot="1">
      <c r="A150" s="631">
        <f t="shared" si="3"/>
        <v>116</v>
      </c>
      <c r="B150" s="675"/>
      <c r="C150" s="676"/>
      <c r="D150" s="676"/>
      <c r="E150" s="676"/>
      <c r="F150" s="676"/>
      <c r="G150" s="676"/>
      <c r="H150" s="676"/>
      <c r="I150" s="676"/>
      <c r="J150" s="676"/>
      <c r="K150" s="676"/>
      <c r="L150" s="677"/>
      <c r="M150" s="677"/>
      <c r="N150" s="677"/>
      <c r="O150" s="677"/>
      <c r="P150" s="677"/>
      <c r="Q150" s="678"/>
      <c r="R150" s="678"/>
      <c r="S150" s="678"/>
      <c r="T150" s="678"/>
      <c r="U150" s="678"/>
      <c r="V150" s="630"/>
      <c r="W150" s="681"/>
      <c r="X150" s="681"/>
      <c r="Y150" s="681"/>
      <c r="Z150" s="680"/>
      <c r="AA150" s="680"/>
      <c r="AB150" s="680"/>
      <c r="AC150" s="295" t="str">
        <f>IFERROR(VLOOKUP(Z150,【参考】数式用!$A$4:$B$57,2,FALSE),"")</f>
        <v/>
      </c>
      <c r="AD150" s="296"/>
      <c r="AE150" s="297"/>
      <c r="AF150" s="291">
        <f t="shared" si="6"/>
        <v>0</v>
      </c>
    </row>
    <row r="151" spans="1:32" ht="50.1" customHeight="1" thickBot="1">
      <c r="A151" s="631">
        <f t="shared" si="3"/>
        <v>117</v>
      </c>
      <c r="B151" s="675"/>
      <c r="C151" s="676"/>
      <c r="D151" s="676"/>
      <c r="E151" s="676"/>
      <c r="F151" s="676"/>
      <c r="G151" s="676"/>
      <c r="H151" s="676"/>
      <c r="I151" s="676"/>
      <c r="J151" s="676"/>
      <c r="K151" s="676"/>
      <c r="L151" s="677"/>
      <c r="M151" s="677"/>
      <c r="N151" s="677"/>
      <c r="O151" s="677"/>
      <c r="P151" s="677"/>
      <c r="Q151" s="678"/>
      <c r="R151" s="678"/>
      <c r="S151" s="678"/>
      <c r="T151" s="678"/>
      <c r="U151" s="678"/>
      <c r="V151" s="630"/>
      <c r="W151" s="681"/>
      <c r="X151" s="681"/>
      <c r="Y151" s="681"/>
      <c r="Z151" s="680"/>
      <c r="AA151" s="680"/>
      <c r="AB151" s="680"/>
      <c r="AC151" s="295" t="str">
        <f>IFERROR(VLOOKUP(Z151,【参考】数式用!$A$4:$B$57,2,FALSE),"")</f>
        <v/>
      </c>
      <c r="AD151" s="296"/>
      <c r="AE151" s="297"/>
      <c r="AF151" s="291">
        <f t="shared" si="6"/>
        <v>0</v>
      </c>
    </row>
    <row r="152" spans="1:32" ht="50.1" customHeight="1" thickBot="1">
      <c r="A152" s="631">
        <f t="shared" si="3"/>
        <v>118</v>
      </c>
      <c r="B152" s="675"/>
      <c r="C152" s="676"/>
      <c r="D152" s="676"/>
      <c r="E152" s="676"/>
      <c r="F152" s="676"/>
      <c r="G152" s="676"/>
      <c r="H152" s="676"/>
      <c r="I152" s="676"/>
      <c r="J152" s="676"/>
      <c r="K152" s="676"/>
      <c r="L152" s="677"/>
      <c r="M152" s="677"/>
      <c r="N152" s="677"/>
      <c r="O152" s="677"/>
      <c r="P152" s="677"/>
      <c r="Q152" s="678"/>
      <c r="R152" s="678"/>
      <c r="S152" s="678"/>
      <c r="T152" s="678"/>
      <c r="U152" s="678"/>
      <c r="V152" s="630"/>
      <c r="W152" s="681"/>
      <c r="X152" s="681"/>
      <c r="Y152" s="681"/>
      <c r="Z152" s="680"/>
      <c r="AA152" s="680"/>
      <c r="AB152" s="680"/>
      <c r="AC152" s="295" t="str">
        <f>IFERROR(VLOOKUP(Z152,【参考】数式用!$A$4:$B$57,2,FALSE),"")</f>
        <v/>
      </c>
      <c r="AD152" s="296"/>
      <c r="AE152" s="297"/>
      <c r="AF152" s="291">
        <f t="shared" si="6"/>
        <v>0</v>
      </c>
    </row>
    <row r="153" spans="1:32" ht="50.1" customHeight="1" thickBot="1">
      <c r="A153" s="631">
        <f t="shared" si="3"/>
        <v>119</v>
      </c>
      <c r="B153" s="675"/>
      <c r="C153" s="676"/>
      <c r="D153" s="676"/>
      <c r="E153" s="676"/>
      <c r="F153" s="676"/>
      <c r="G153" s="676"/>
      <c r="H153" s="676"/>
      <c r="I153" s="676"/>
      <c r="J153" s="676"/>
      <c r="K153" s="676"/>
      <c r="L153" s="677"/>
      <c r="M153" s="677"/>
      <c r="N153" s="677"/>
      <c r="O153" s="677"/>
      <c r="P153" s="677"/>
      <c r="Q153" s="678"/>
      <c r="R153" s="678"/>
      <c r="S153" s="678"/>
      <c r="T153" s="678"/>
      <c r="U153" s="678"/>
      <c r="V153" s="630"/>
      <c r="W153" s="681"/>
      <c r="X153" s="681"/>
      <c r="Y153" s="681"/>
      <c r="Z153" s="680"/>
      <c r="AA153" s="680"/>
      <c r="AB153" s="680"/>
      <c r="AC153" s="295" t="str">
        <f>IFERROR(VLOOKUP(Z153,【参考】数式用!$A$4:$B$57,2,FALSE),"")</f>
        <v/>
      </c>
      <c r="AD153" s="296"/>
      <c r="AE153" s="297"/>
      <c r="AF153" s="291">
        <f t="shared" si="6"/>
        <v>0</v>
      </c>
    </row>
    <row r="154" spans="1:32" ht="50.1" customHeight="1" thickBot="1">
      <c r="A154" s="631">
        <f t="shared" si="3"/>
        <v>120</v>
      </c>
      <c r="B154" s="675"/>
      <c r="C154" s="676"/>
      <c r="D154" s="676"/>
      <c r="E154" s="676"/>
      <c r="F154" s="676"/>
      <c r="G154" s="676"/>
      <c r="H154" s="676"/>
      <c r="I154" s="676"/>
      <c r="J154" s="676"/>
      <c r="K154" s="676"/>
      <c r="L154" s="677"/>
      <c r="M154" s="677"/>
      <c r="N154" s="677"/>
      <c r="O154" s="677"/>
      <c r="P154" s="677"/>
      <c r="Q154" s="678"/>
      <c r="R154" s="678"/>
      <c r="S154" s="678"/>
      <c r="T154" s="678"/>
      <c r="U154" s="678"/>
      <c r="V154" s="630"/>
      <c r="W154" s="681"/>
      <c r="X154" s="681"/>
      <c r="Y154" s="681"/>
      <c r="Z154" s="680"/>
      <c r="AA154" s="680"/>
      <c r="AB154" s="680"/>
      <c r="AC154" s="295" t="str">
        <f>IFERROR(VLOOKUP(Z154,【参考】数式用!$A$4:$B$57,2,FALSE),"")</f>
        <v/>
      </c>
      <c r="AD154" s="296"/>
      <c r="AE154" s="297"/>
      <c r="AF154" s="291">
        <f t="shared" si="6"/>
        <v>0</v>
      </c>
    </row>
    <row r="155" spans="1:32" ht="50.1" customHeight="1" thickBot="1">
      <c r="A155" s="631">
        <f t="shared" si="3"/>
        <v>121</v>
      </c>
      <c r="B155" s="675"/>
      <c r="C155" s="676"/>
      <c r="D155" s="676"/>
      <c r="E155" s="676"/>
      <c r="F155" s="676"/>
      <c r="G155" s="676"/>
      <c r="H155" s="676"/>
      <c r="I155" s="676"/>
      <c r="J155" s="676"/>
      <c r="K155" s="676"/>
      <c r="L155" s="677"/>
      <c r="M155" s="677"/>
      <c r="N155" s="677"/>
      <c r="O155" s="677"/>
      <c r="P155" s="677"/>
      <c r="Q155" s="678"/>
      <c r="R155" s="678"/>
      <c r="S155" s="678"/>
      <c r="T155" s="678"/>
      <c r="U155" s="678"/>
      <c r="V155" s="630"/>
      <c r="W155" s="681"/>
      <c r="X155" s="681"/>
      <c r="Y155" s="681"/>
      <c r="Z155" s="680"/>
      <c r="AA155" s="680"/>
      <c r="AB155" s="680"/>
      <c r="AC155" s="295" t="str">
        <f>IFERROR(VLOOKUP(Z155,【参考】数式用!$A$4:$B$57,2,FALSE),"")</f>
        <v/>
      </c>
      <c r="AD155" s="296"/>
      <c r="AE155" s="297"/>
      <c r="AF155" s="291">
        <f t="shared" si="6"/>
        <v>0</v>
      </c>
    </row>
    <row r="156" spans="1:32" ht="50.1" customHeight="1" thickBot="1">
      <c r="A156" s="631">
        <f t="shared" si="3"/>
        <v>122</v>
      </c>
      <c r="B156" s="675"/>
      <c r="C156" s="676"/>
      <c r="D156" s="676"/>
      <c r="E156" s="676"/>
      <c r="F156" s="676"/>
      <c r="G156" s="676"/>
      <c r="H156" s="676"/>
      <c r="I156" s="676"/>
      <c r="J156" s="676"/>
      <c r="K156" s="676"/>
      <c r="L156" s="677"/>
      <c r="M156" s="677"/>
      <c r="N156" s="677"/>
      <c r="O156" s="677"/>
      <c r="P156" s="677"/>
      <c r="Q156" s="678"/>
      <c r="R156" s="678"/>
      <c r="S156" s="678"/>
      <c r="T156" s="678"/>
      <c r="U156" s="678"/>
      <c r="V156" s="630"/>
      <c r="W156" s="681"/>
      <c r="X156" s="681"/>
      <c r="Y156" s="681"/>
      <c r="Z156" s="680"/>
      <c r="AA156" s="680"/>
      <c r="AB156" s="680"/>
      <c r="AC156" s="295" t="str">
        <f>IFERROR(VLOOKUP(Z156,【参考】数式用!$A$4:$B$57,2,FALSE),"")</f>
        <v/>
      </c>
      <c r="AD156" s="296"/>
      <c r="AE156" s="297"/>
      <c r="AF156" s="291">
        <f t="shared" si="6"/>
        <v>0</v>
      </c>
    </row>
    <row r="157" spans="1:32" ht="50.1" customHeight="1" thickBot="1">
      <c r="A157" s="631">
        <f t="shared" si="3"/>
        <v>123</v>
      </c>
      <c r="B157" s="675"/>
      <c r="C157" s="676"/>
      <c r="D157" s="676"/>
      <c r="E157" s="676"/>
      <c r="F157" s="676"/>
      <c r="G157" s="676"/>
      <c r="H157" s="676"/>
      <c r="I157" s="676"/>
      <c r="J157" s="676"/>
      <c r="K157" s="676"/>
      <c r="L157" s="677"/>
      <c r="M157" s="677"/>
      <c r="N157" s="677"/>
      <c r="O157" s="677"/>
      <c r="P157" s="677"/>
      <c r="Q157" s="678"/>
      <c r="R157" s="678"/>
      <c r="S157" s="678"/>
      <c r="T157" s="678"/>
      <c r="U157" s="678"/>
      <c r="V157" s="630"/>
      <c r="W157" s="681"/>
      <c r="X157" s="681"/>
      <c r="Y157" s="681"/>
      <c r="Z157" s="680"/>
      <c r="AA157" s="680"/>
      <c r="AB157" s="680"/>
      <c r="AC157" s="295" t="str">
        <f>IFERROR(VLOOKUP(Z157,【参考】数式用!$A$4:$B$57,2,FALSE),"")</f>
        <v/>
      </c>
      <c r="AD157" s="296"/>
      <c r="AE157" s="297"/>
      <c r="AF157" s="291">
        <f t="shared" si="6"/>
        <v>0</v>
      </c>
    </row>
    <row r="158" spans="1:32" ht="50.1" customHeight="1" thickBot="1">
      <c r="A158" s="631">
        <f t="shared" si="3"/>
        <v>124</v>
      </c>
      <c r="B158" s="675"/>
      <c r="C158" s="676"/>
      <c r="D158" s="676"/>
      <c r="E158" s="676"/>
      <c r="F158" s="676"/>
      <c r="G158" s="676"/>
      <c r="H158" s="676"/>
      <c r="I158" s="676"/>
      <c r="J158" s="676"/>
      <c r="K158" s="676"/>
      <c r="L158" s="677"/>
      <c r="M158" s="677"/>
      <c r="N158" s="677"/>
      <c r="O158" s="677"/>
      <c r="P158" s="677"/>
      <c r="Q158" s="678"/>
      <c r="R158" s="678"/>
      <c r="S158" s="678"/>
      <c r="T158" s="678"/>
      <c r="U158" s="678"/>
      <c r="V158" s="630"/>
      <c r="W158" s="681"/>
      <c r="X158" s="681"/>
      <c r="Y158" s="681"/>
      <c r="Z158" s="680"/>
      <c r="AA158" s="680"/>
      <c r="AB158" s="680"/>
      <c r="AC158" s="295" t="str">
        <f>IFERROR(VLOOKUP(Z158,【参考】数式用!$A$4:$B$57,2,FALSE),"")</f>
        <v/>
      </c>
      <c r="AD158" s="296"/>
      <c r="AE158" s="297"/>
      <c r="AF158" s="291">
        <f t="shared" si="6"/>
        <v>0</v>
      </c>
    </row>
    <row r="159" spans="1:32" ht="50.1" customHeight="1" thickBot="1">
      <c r="A159" s="631">
        <f t="shared" si="3"/>
        <v>125</v>
      </c>
      <c r="B159" s="675"/>
      <c r="C159" s="676"/>
      <c r="D159" s="676"/>
      <c r="E159" s="676"/>
      <c r="F159" s="676"/>
      <c r="G159" s="676"/>
      <c r="H159" s="676"/>
      <c r="I159" s="676"/>
      <c r="J159" s="676"/>
      <c r="K159" s="676"/>
      <c r="L159" s="677"/>
      <c r="M159" s="677"/>
      <c r="N159" s="677"/>
      <c r="O159" s="677"/>
      <c r="P159" s="677"/>
      <c r="Q159" s="678"/>
      <c r="R159" s="678"/>
      <c r="S159" s="678"/>
      <c r="T159" s="678"/>
      <c r="U159" s="678"/>
      <c r="V159" s="630"/>
      <c r="W159" s="681"/>
      <c r="X159" s="681"/>
      <c r="Y159" s="681"/>
      <c r="Z159" s="680"/>
      <c r="AA159" s="680"/>
      <c r="AB159" s="680"/>
      <c r="AC159" s="295" t="str">
        <f>IFERROR(VLOOKUP(Z159,【参考】数式用!$A$4:$B$57,2,FALSE),"")</f>
        <v/>
      </c>
      <c r="AD159" s="296"/>
      <c r="AE159" s="297"/>
      <c r="AF159" s="291">
        <f t="shared" si="6"/>
        <v>0</v>
      </c>
    </row>
    <row r="160" spans="1:32" ht="50.1" customHeight="1" thickBot="1">
      <c r="A160" s="631">
        <f t="shared" si="3"/>
        <v>126</v>
      </c>
      <c r="B160" s="675"/>
      <c r="C160" s="676"/>
      <c r="D160" s="676"/>
      <c r="E160" s="676"/>
      <c r="F160" s="676"/>
      <c r="G160" s="676"/>
      <c r="H160" s="676"/>
      <c r="I160" s="676"/>
      <c r="J160" s="676"/>
      <c r="K160" s="676"/>
      <c r="L160" s="677"/>
      <c r="M160" s="677"/>
      <c r="N160" s="677"/>
      <c r="O160" s="677"/>
      <c r="P160" s="677"/>
      <c r="Q160" s="678"/>
      <c r="R160" s="678"/>
      <c r="S160" s="678"/>
      <c r="T160" s="678"/>
      <c r="U160" s="678"/>
      <c r="V160" s="630"/>
      <c r="W160" s="681"/>
      <c r="X160" s="681"/>
      <c r="Y160" s="681"/>
      <c r="Z160" s="680"/>
      <c r="AA160" s="680"/>
      <c r="AB160" s="680"/>
      <c r="AC160" s="295" t="str">
        <f>IFERROR(VLOOKUP(Z160,【参考】数式用!$A$4:$B$57,2,FALSE),"")</f>
        <v/>
      </c>
      <c r="AD160" s="296"/>
      <c r="AE160" s="297"/>
      <c r="AF160" s="291">
        <f t="shared" si="6"/>
        <v>0</v>
      </c>
    </row>
    <row r="161" spans="1:32" ht="50.1" customHeight="1" thickBot="1">
      <c r="A161" s="631">
        <f t="shared" si="3"/>
        <v>127</v>
      </c>
      <c r="B161" s="675"/>
      <c r="C161" s="676"/>
      <c r="D161" s="676"/>
      <c r="E161" s="676"/>
      <c r="F161" s="676"/>
      <c r="G161" s="676"/>
      <c r="H161" s="676"/>
      <c r="I161" s="676"/>
      <c r="J161" s="676"/>
      <c r="K161" s="676"/>
      <c r="L161" s="677"/>
      <c r="M161" s="677"/>
      <c r="N161" s="677"/>
      <c r="O161" s="677"/>
      <c r="P161" s="677"/>
      <c r="Q161" s="678"/>
      <c r="R161" s="678"/>
      <c r="S161" s="678"/>
      <c r="T161" s="678"/>
      <c r="U161" s="678"/>
      <c r="V161" s="630"/>
      <c r="W161" s="681"/>
      <c r="X161" s="681"/>
      <c r="Y161" s="681"/>
      <c r="Z161" s="680"/>
      <c r="AA161" s="680"/>
      <c r="AB161" s="680"/>
      <c r="AC161" s="295" t="str">
        <f>IFERROR(VLOOKUP(Z161,【参考】数式用!$A$4:$B$57,2,FALSE),"")</f>
        <v/>
      </c>
      <c r="AD161" s="296"/>
      <c r="AE161" s="297"/>
      <c r="AF161" s="291">
        <f t="shared" si="6"/>
        <v>0</v>
      </c>
    </row>
    <row r="162" spans="1:32" ht="50.1" customHeight="1" thickBot="1">
      <c r="A162" s="631">
        <f t="shared" si="3"/>
        <v>128</v>
      </c>
      <c r="B162" s="675"/>
      <c r="C162" s="676"/>
      <c r="D162" s="676"/>
      <c r="E162" s="676"/>
      <c r="F162" s="676"/>
      <c r="G162" s="676"/>
      <c r="H162" s="676"/>
      <c r="I162" s="676"/>
      <c r="J162" s="676"/>
      <c r="K162" s="676"/>
      <c r="L162" s="677"/>
      <c r="M162" s="677"/>
      <c r="N162" s="677"/>
      <c r="O162" s="677"/>
      <c r="P162" s="677"/>
      <c r="Q162" s="678"/>
      <c r="R162" s="678"/>
      <c r="S162" s="678"/>
      <c r="T162" s="678"/>
      <c r="U162" s="678"/>
      <c r="V162" s="630"/>
      <c r="W162" s="681"/>
      <c r="X162" s="681"/>
      <c r="Y162" s="681"/>
      <c r="Z162" s="680"/>
      <c r="AA162" s="680"/>
      <c r="AB162" s="680"/>
      <c r="AC162" s="295" t="str">
        <f>IFERROR(VLOOKUP(Z162,【参考】数式用!$A$4:$B$57,2,FALSE),"")</f>
        <v/>
      </c>
      <c r="AD162" s="296"/>
      <c r="AE162" s="297"/>
      <c r="AF162" s="291">
        <f t="shared" si="6"/>
        <v>0</v>
      </c>
    </row>
    <row r="163" spans="1:32" ht="50.1" customHeight="1" thickBot="1">
      <c r="A163" s="631">
        <f t="shared" si="3"/>
        <v>129</v>
      </c>
      <c r="B163" s="675"/>
      <c r="C163" s="676"/>
      <c r="D163" s="676"/>
      <c r="E163" s="676"/>
      <c r="F163" s="676"/>
      <c r="G163" s="676"/>
      <c r="H163" s="676"/>
      <c r="I163" s="676"/>
      <c r="J163" s="676"/>
      <c r="K163" s="676"/>
      <c r="L163" s="677"/>
      <c r="M163" s="677"/>
      <c r="N163" s="677"/>
      <c r="O163" s="677"/>
      <c r="P163" s="677"/>
      <c r="Q163" s="678"/>
      <c r="R163" s="678"/>
      <c r="S163" s="678"/>
      <c r="T163" s="678"/>
      <c r="U163" s="678"/>
      <c r="V163" s="630"/>
      <c r="W163" s="681"/>
      <c r="X163" s="681"/>
      <c r="Y163" s="681"/>
      <c r="Z163" s="680"/>
      <c r="AA163" s="680"/>
      <c r="AB163" s="680"/>
      <c r="AC163" s="295" t="str">
        <f>IFERROR(VLOOKUP(Z163,【参考】数式用!$A$4:$B$57,2,FALSE),"")</f>
        <v/>
      </c>
      <c r="AD163" s="296"/>
      <c r="AE163" s="297"/>
      <c r="AF163" s="291">
        <f t="shared" si="6"/>
        <v>0</v>
      </c>
    </row>
    <row r="164" spans="1:32" ht="50.1" customHeight="1" thickBot="1">
      <c r="A164" s="631">
        <f t="shared" si="3"/>
        <v>130</v>
      </c>
      <c r="B164" s="675"/>
      <c r="C164" s="676"/>
      <c r="D164" s="676"/>
      <c r="E164" s="676"/>
      <c r="F164" s="676"/>
      <c r="G164" s="676"/>
      <c r="H164" s="676"/>
      <c r="I164" s="676"/>
      <c r="J164" s="676"/>
      <c r="K164" s="676"/>
      <c r="L164" s="677"/>
      <c r="M164" s="677"/>
      <c r="N164" s="677"/>
      <c r="O164" s="677"/>
      <c r="P164" s="677"/>
      <c r="Q164" s="678"/>
      <c r="R164" s="678"/>
      <c r="S164" s="678"/>
      <c r="T164" s="678"/>
      <c r="U164" s="678"/>
      <c r="V164" s="630"/>
      <c r="W164" s="681"/>
      <c r="X164" s="681"/>
      <c r="Y164" s="681"/>
      <c r="Z164" s="680"/>
      <c r="AA164" s="680"/>
      <c r="AB164" s="680"/>
      <c r="AC164" s="295" t="str">
        <f>IFERROR(VLOOKUP(Z164,【参考】数式用!$A$4:$B$57,2,FALSE),"")</f>
        <v/>
      </c>
      <c r="AD164" s="296"/>
      <c r="AE164" s="297"/>
      <c r="AF164" s="291">
        <f t="shared" si="6"/>
        <v>0</v>
      </c>
    </row>
    <row r="165" spans="1:32" ht="50.1" customHeight="1" thickBot="1">
      <c r="A165" s="631">
        <f t="shared" ref="A165:A228" si="7">A164+1</f>
        <v>131</v>
      </c>
      <c r="B165" s="675"/>
      <c r="C165" s="676"/>
      <c r="D165" s="676"/>
      <c r="E165" s="676"/>
      <c r="F165" s="676"/>
      <c r="G165" s="676"/>
      <c r="H165" s="676"/>
      <c r="I165" s="676"/>
      <c r="J165" s="676"/>
      <c r="K165" s="676"/>
      <c r="L165" s="677"/>
      <c r="M165" s="677"/>
      <c r="N165" s="677"/>
      <c r="O165" s="677"/>
      <c r="P165" s="677"/>
      <c r="Q165" s="678"/>
      <c r="R165" s="678"/>
      <c r="S165" s="678"/>
      <c r="T165" s="678"/>
      <c r="U165" s="678"/>
      <c r="V165" s="630"/>
      <c r="W165" s="681"/>
      <c r="X165" s="681"/>
      <c r="Y165" s="681"/>
      <c r="Z165" s="680"/>
      <c r="AA165" s="680"/>
      <c r="AB165" s="680"/>
      <c r="AC165" s="295" t="str">
        <f>IFERROR(VLOOKUP(Z165,【参考】数式用!$A$4:$B$57,2,FALSE),"")</f>
        <v/>
      </c>
      <c r="AD165" s="296"/>
      <c r="AE165" s="297"/>
      <c r="AF165" s="291">
        <f t="shared" si="6"/>
        <v>0</v>
      </c>
    </row>
    <row r="166" spans="1:32" ht="50.1" customHeight="1" thickBot="1">
      <c r="A166" s="631">
        <f t="shared" si="7"/>
        <v>132</v>
      </c>
      <c r="B166" s="675"/>
      <c r="C166" s="676"/>
      <c r="D166" s="676"/>
      <c r="E166" s="676"/>
      <c r="F166" s="676"/>
      <c r="G166" s="676"/>
      <c r="H166" s="676"/>
      <c r="I166" s="676"/>
      <c r="J166" s="676"/>
      <c r="K166" s="676"/>
      <c r="L166" s="677"/>
      <c r="M166" s="677"/>
      <c r="N166" s="677"/>
      <c r="O166" s="677"/>
      <c r="P166" s="677"/>
      <c r="Q166" s="678"/>
      <c r="R166" s="678"/>
      <c r="S166" s="678"/>
      <c r="T166" s="678"/>
      <c r="U166" s="678"/>
      <c r="V166" s="630"/>
      <c r="W166" s="681"/>
      <c r="X166" s="681"/>
      <c r="Y166" s="681"/>
      <c r="Z166" s="680"/>
      <c r="AA166" s="680"/>
      <c r="AB166" s="680"/>
      <c r="AC166" s="295" t="str">
        <f>IFERROR(VLOOKUP(Z166,【参考】数式用!$A$4:$B$57,2,FALSE),"")</f>
        <v/>
      </c>
      <c r="AD166" s="296"/>
      <c r="AE166" s="297"/>
      <c r="AF166" s="291">
        <f t="shared" si="6"/>
        <v>0</v>
      </c>
    </row>
    <row r="167" spans="1:32" ht="50.1" customHeight="1" thickBot="1">
      <c r="A167" s="631">
        <f t="shared" si="7"/>
        <v>133</v>
      </c>
      <c r="B167" s="675"/>
      <c r="C167" s="676"/>
      <c r="D167" s="676"/>
      <c r="E167" s="676"/>
      <c r="F167" s="676"/>
      <c r="G167" s="676"/>
      <c r="H167" s="676"/>
      <c r="I167" s="676"/>
      <c r="J167" s="676"/>
      <c r="K167" s="676"/>
      <c r="L167" s="677"/>
      <c r="M167" s="677"/>
      <c r="N167" s="677"/>
      <c r="O167" s="677"/>
      <c r="P167" s="677"/>
      <c r="Q167" s="678"/>
      <c r="R167" s="678"/>
      <c r="S167" s="678"/>
      <c r="T167" s="678"/>
      <c r="U167" s="678"/>
      <c r="V167" s="630"/>
      <c r="W167" s="681"/>
      <c r="X167" s="681"/>
      <c r="Y167" s="681"/>
      <c r="Z167" s="680"/>
      <c r="AA167" s="680"/>
      <c r="AB167" s="680"/>
      <c r="AC167" s="295" t="str">
        <f>IFERROR(VLOOKUP(Z167,【参考】数式用!$A$4:$B$57,2,FALSE),"")</f>
        <v/>
      </c>
      <c r="AD167" s="296"/>
      <c r="AE167" s="297"/>
      <c r="AF167" s="291">
        <f t="shared" si="6"/>
        <v>0</v>
      </c>
    </row>
    <row r="168" spans="1:32" ht="50.1" customHeight="1" thickBot="1">
      <c r="A168" s="631">
        <f t="shared" si="7"/>
        <v>134</v>
      </c>
      <c r="B168" s="675"/>
      <c r="C168" s="676"/>
      <c r="D168" s="676"/>
      <c r="E168" s="676"/>
      <c r="F168" s="676"/>
      <c r="G168" s="676"/>
      <c r="H168" s="676"/>
      <c r="I168" s="676"/>
      <c r="J168" s="676"/>
      <c r="K168" s="676"/>
      <c r="L168" s="677"/>
      <c r="M168" s="677"/>
      <c r="N168" s="677"/>
      <c r="O168" s="677"/>
      <c r="P168" s="677"/>
      <c r="Q168" s="678"/>
      <c r="R168" s="678"/>
      <c r="S168" s="678"/>
      <c r="T168" s="678"/>
      <c r="U168" s="678"/>
      <c r="V168" s="630"/>
      <c r="W168" s="681"/>
      <c r="X168" s="681"/>
      <c r="Y168" s="681"/>
      <c r="Z168" s="680"/>
      <c r="AA168" s="680"/>
      <c r="AB168" s="680"/>
      <c r="AC168" s="295" t="str">
        <f>IFERROR(VLOOKUP(Z168,【参考】数式用!$A$4:$B$57,2,FALSE),"")</f>
        <v/>
      </c>
      <c r="AD168" s="296"/>
      <c r="AE168" s="297"/>
      <c r="AF168" s="291">
        <f t="shared" si="6"/>
        <v>0</v>
      </c>
    </row>
    <row r="169" spans="1:32" ht="50.1" customHeight="1" thickBot="1">
      <c r="A169" s="631">
        <f t="shared" si="7"/>
        <v>135</v>
      </c>
      <c r="B169" s="675"/>
      <c r="C169" s="676"/>
      <c r="D169" s="676"/>
      <c r="E169" s="676"/>
      <c r="F169" s="676"/>
      <c r="G169" s="676"/>
      <c r="H169" s="676"/>
      <c r="I169" s="676"/>
      <c r="J169" s="676"/>
      <c r="K169" s="676"/>
      <c r="L169" s="677"/>
      <c r="M169" s="677"/>
      <c r="N169" s="677"/>
      <c r="O169" s="677"/>
      <c r="P169" s="677"/>
      <c r="Q169" s="678"/>
      <c r="R169" s="678"/>
      <c r="S169" s="678"/>
      <c r="T169" s="678"/>
      <c r="U169" s="678"/>
      <c r="V169" s="630"/>
      <c r="W169" s="681"/>
      <c r="X169" s="681"/>
      <c r="Y169" s="681"/>
      <c r="Z169" s="680"/>
      <c r="AA169" s="680"/>
      <c r="AB169" s="680"/>
      <c r="AC169" s="295" t="str">
        <f>IFERROR(VLOOKUP(Z169,【参考】数式用!$A$4:$B$57,2,FALSE),"")</f>
        <v/>
      </c>
      <c r="AD169" s="296"/>
      <c r="AE169" s="297"/>
      <c r="AF169" s="291">
        <f t="shared" si="6"/>
        <v>0</v>
      </c>
    </row>
    <row r="170" spans="1:32" ht="50.1" customHeight="1" thickBot="1">
      <c r="A170" s="631">
        <f t="shared" si="7"/>
        <v>136</v>
      </c>
      <c r="B170" s="675"/>
      <c r="C170" s="676"/>
      <c r="D170" s="676"/>
      <c r="E170" s="676"/>
      <c r="F170" s="676"/>
      <c r="G170" s="676"/>
      <c r="H170" s="676"/>
      <c r="I170" s="676"/>
      <c r="J170" s="676"/>
      <c r="K170" s="676"/>
      <c r="L170" s="677"/>
      <c r="M170" s="677"/>
      <c r="N170" s="677"/>
      <c r="O170" s="677"/>
      <c r="P170" s="677"/>
      <c r="Q170" s="678"/>
      <c r="R170" s="678"/>
      <c r="S170" s="678"/>
      <c r="T170" s="678"/>
      <c r="U170" s="678"/>
      <c r="V170" s="630"/>
      <c r="W170" s="681"/>
      <c r="X170" s="681"/>
      <c r="Y170" s="681"/>
      <c r="Z170" s="680"/>
      <c r="AA170" s="680"/>
      <c r="AB170" s="680"/>
      <c r="AC170" s="295" t="str">
        <f>IFERROR(VLOOKUP(Z170,【参考】数式用!$A$4:$B$57,2,FALSE),"")</f>
        <v/>
      </c>
      <c r="AD170" s="296"/>
      <c r="AE170" s="297"/>
      <c r="AF170" s="291">
        <f t="shared" si="6"/>
        <v>0</v>
      </c>
    </row>
    <row r="171" spans="1:32" ht="50.1" customHeight="1" thickBot="1">
      <c r="A171" s="631">
        <f t="shared" si="7"/>
        <v>137</v>
      </c>
      <c r="B171" s="675"/>
      <c r="C171" s="676"/>
      <c r="D171" s="676"/>
      <c r="E171" s="676"/>
      <c r="F171" s="676"/>
      <c r="G171" s="676"/>
      <c r="H171" s="676"/>
      <c r="I171" s="676"/>
      <c r="J171" s="676"/>
      <c r="K171" s="676"/>
      <c r="L171" s="677"/>
      <c r="M171" s="677"/>
      <c r="N171" s="677"/>
      <c r="O171" s="677"/>
      <c r="P171" s="677"/>
      <c r="Q171" s="678"/>
      <c r="R171" s="678"/>
      <c r="S171" s="678"/>
      <c r="T171" s="678"/>
      <c r="U171" s="678"/>
      <c r="V171" s="630"/>
      <c r="W171" s="681"/>
      <c r="X171" s="681"/>
      <c r="Y171" s="681"/>
      <c r="Z171" s="680"/>
      <c r="AA171" s="680"/>
      <c r="AB171" s="680"/>
      <c r="AC171" s="295" t="str">
        <f>IFERROR(VLOOKUP(Z171,【参考】数式用!$A$4:$B$57,2,FALSE),"")</f>
        <v/>
      </c>
      <c r="AD171" s="296"/>
      <c r="AE171" s="297"/>
      <c r="AF171" s="291">
        <f t="shared" si="6"/>
        <v>0</v>
      </c>
    </row>
    <row r="172" spans="1:32" ht="50.1" customHeight="1" thickBot="1">
      <c r="A172" s="631">
        <f t="shared" si="7"/>
        <v>138</v>
      </c>
      <c r="B172" s="675"/>
      <c r="C172" s="676"/>
      <c r="D172" s="676"/>
      <c r="E172" s="676"/>
      <c r="F172" s="676"/>
      <c r="G172" s="676"/>
      <c r="H172" s="676"/>
      <c r="I172" s="676"/>
      <c r="J172" s="676"/>
      <c r="K172" s="676"/>
      <c r="L172" s="677"/>
      <c r="M172" s="677"/>
      <c r="N172" s="677"/>
      <c r="O172" s="677"/>
      <c r="P172" s="677"/>
      <c r="Q172" s="678"/>
      <c r="R172" s="678"/>
      <c r="S172" s="678"/>
      <c r="T172" s="678"/>
      <c r="U172" s="678"/>
      <c r="V172" s="630"/>
      <c r="W172" s="681"/>
      <c r="X172" s="681"/>
      <c r="Y172" s="681"/>
      <c r="Z172" s="680"/>
      <c r="AA172" s="680"/>
      <c r="AB172" s="680"/>
      <c r="AC172" s="295" t="str">
        <f>IFERROR(VLOOKUP(Z172,【参考】数式用!$A$4:$B$57,2,FALSE),"")</f>
        <v/>
      </c>
      <c r="AD172" s="296"/>
      <c r="AE172" s="297"/>
      <c r="AF172" s="291">
        <f t="shared" si="6"/>
        <v>0</v>
      </c>
    </row>
    <row r="173" spans="1:32" ht="50.1" customHeight="1" thickBot="1">
      <c r="A173" s="631">
        <f t="shared" si="7"/>
        <v>139</v>
      </c>
      <c r="B173" s="675"/>
      <c r="C173" s="676"/>
      <c r="D173" s="676"/>
      <c r="E173" s="676"/>
      <c r="F173" s="676"/>
      <c r="G173" s="676"/>
      <c r="H173" s="676"/>
      <c r="I173" s="676"/>
      <c r="J173" s="676"/>
      <c r="K173" s="676"/>
      <c r="L173" s="677"/>
      <c r="M173" s="677"/>
      <c r="N173" s="677"/>
      <c r="O173" s="677"/>
      <c r="P173" s="677"/>
      <c r="Q173" s="678"/>
      <c r="R173" s="678"/>
      <c r="S173" s="678"/>
      <c r="T173" s="678"/>
      <c r="U173" s="678"/>
      <c r="V173" s="630"/>
      <c r="W173" s="681"/>
      <c r="X173" s="681"/>
      <c r="Y173" s="681"/>
      <c r="Z173" s="680"/>
      <c r="AA173" s="680"/>
      <c r="AB173" s="680"/>
      <c r="AC173" s="295" t="str">
        <f>IFERROR(VLOOKUP(Z173,【参考】数式用!$A$4:$B$57,2,FALSE),"")</f>
        <v/>
      </c>
      <c r="AD173" s="296"/>
      <c r="AE173" s="297"/>
      <c r="AF173" s="291">
        <f t="shared" si="6"/>
        <v>0</v>
      </c>
    </row>
    <row r="174" spans="1:32" ht="50.1" customHeight="1" thickBot="1">
      <c r="A174" s="631">
        <f t="shared" si="7"/>
        <v>140</v>
      </c>
      <c r="B174" s="675"/>
      <c r="C174" s="676"/>
      <c r="D174" s="676"/>
      <c r="E174" s="676"/>
      <c r="F174" s="676"/>
      <c r="G174" s="676"/>
      <c r="H174" s="676"/>
      <c r="I174" s="676"/>
      <c r="J174" s="676"/>
      <c r="K174" s="676"/>
      <c r="L174" s="677"/>
      <c r="M174" s="677"/>
      <c r="N174" s="677"/>
      <c r="O174" s="677"/>
      <c r="P174" s="677"/>
      <c r="Q174" s="678"/>
      <c r="R174" s="678"/>
      <c r="S174" s="678"/>
      <c r="T174" s="678"/>
      <c r="U174" s="678"/>
      <c r="V174" s="630"/>
      <c r="W174" s="681"/>
      <c r="X174" s="681"/>
      <c r="Y174" s="681"/>
      <c r="Z174" s="680"/>
      <c r="AA174" s="680"/>
      <c r="AB174" s="680"/>
      <c r="AC174" s="295" t="str">
        <f>IFERROR(VLOOKUP(Z174,【参考】数式用!$A$4:$B$57,2,FALSE),"")</f>
        <v/>
      </c>
      <c r="AD174" s="296"/>
      <c r="AE174" s="297"/>
      <c r="AF174" s="291">
        <f t="shared" si="6"/>
        <v>0</v>
      </c>
    </row>
    <row r="175" spans="1:32" ht="50.1" customHeight="1" thickBot="1">
      <c r="A175" s="631">
        <f t="shared" si="7"/>
        <v>141</v>
      </c>
      <c r="B175" s="675"/>
      <c r="C175" s="676"/>
      <c r="D175" s="676"/>
      <c r="E175" s="676"/>
      <c r="F175" s="676"/>
      <c r="G175" s="676"/>
      <c r="H175" s="676"/>
      <c r="I175" s="676"/>
      <c r="J175" s="676"/>
      <c r="K175" s="676"/>
      <c r="L175" s="677"/>
      <c r="M175" s="677"/>
      <c r="N175" s="677"/>
      <c r="O175" s="677"/>
      <c r="P175" s="677"/>
      <c r="Q175" s="678"/>
      <c r="R175" s="678"/>
      <c r="S175" s="678"/>
      <c r="T175" s="678"/>
      <c r="U175" s="678"/>
      <c r="V175" s="630"/>
      <c r="W175" s="681"/>
      <c r="X175" s="681"/>
      <c r="Y175" s="681"/>
      <c r="Z175" s="680"/>
      <c r="AA175" s="680"/>
      <c r="AB175" s="680"/>
      <c r="AC175" s="295" t="str">
        <f>IFERROR(VLOOKUP(Z175,【参考】数式用!$A$4:$B$57,2,FALSE),"")</f>
        <v/>
      </c>
      <c r="AD175" s="296"/>
      <c r="AE175" s="297"/>
      <c r="AF175" s="291">
        <f t="shared" ref="AF175:AF238" si="8">AD175-AE175</f>
        <v>0</v>
      </c>
    </row>
    <row r="176" spans="1:32" ht="50.1" customHeight="1" thickBot="1">
      <c r="A176" s="631">
        <f t="shared" si="7"/>
        <v>142</v>
      </c>
      <c r="B176" s="675"/>
      <c r="C176" s="676"/>
      <c r="D176" s="676"/>
      <c r="E176" s="676"/>
      <c r="F176" s="676"/>
      <c r="G176" s="676"/>
      <c r="H176" s="676"/>
      <c r="I176" s="676"/>
      <c r="J176" s="676"/>
      <c r="K176" s="676"/>
      <c r="L176" s="677"/>
      <c r="M176" s="677"/>
      <c r="N176" s="677"/>
      <c r="O176" s="677"/>
      <c r="P176" s="677"/>
      <c r="Q176" s="678"/>
      <c r="R176" s="678"/>
      <c r="S176" s="678"/>
      <c r="T176" s="678"/>
      <c r="U176" s="678"/>
      <c r="V176" s="630"/>
      <c r="W176" s="681"/>
      <c r="X176" s="681"/>
      <c r="Y176" s="681"/>
      <c r="Z176" s="680"/>
      <c r="AA176" s="680"/>
      <c r="AB176" s="680"/>
      <c r="AC176" s="295" t="str">
        <f>IFERROR(VLOOKUP(Z176,【参考】数式用!$A$4:$B$57,2,FALSE),"")</f>
        <v/>
      </c>
      <c r="AD176" s="296"/>
      <c r="AE176" s="297"/>
      <c r="AF176" s="291">
        <f t="shared" si="8"/>
        <v>0</v>
      </c>
    </row>
    <row r="177" spans="1:32" ht="50.1" customHeight="1" thickBot="1">
      <c r="A177" s="631">
        <f t="shared" si="7"/>
        <v>143</v>
      </c>
      <c r="B177" s="675"/>
      <c r="C177" s="676"/>
      <c r="D177" s="676"/>
      <c r="E177" s="676"/>
      <c r="F177" s="676"/>
      <c r="G177" s="676"/>
      <c r="H177" s="676"/>
      <c r="I177" s="676"/>
      <c r="J177" s="676"/>
      <c r="K177" s="676"/>
      <c r="L177" s="677"/>
      <c r="M177" s="677"/>
      <c r="N177" s="677"/>
      <c r="O177" s="677"/>
      <c r="P177" s="677"/>
      <c r="Q177" s="678"/>
      <c r="R177" s="678"/>
      <c r="S177" s="678"/>
      <c r="T177" s="678"/>
      <c r="U177" s="678"/>
      <c r="V177" s="630"/>
      <c r="W177" s="681"/>
      <c r="X177" s="681"/>
      <c r="Y177" s="681"/>
      <c r="Z177" s="680"/>
      <c r="AA177" s="680"/>
      <c r="AB177" s="680"/>
      <c r="AC177" s="295" t="str">
        <f>IFERROR(VLOOKUP(Z177,【参考】数式用!$A$4:$B$57,2,FALSE),"")</f>
        <v/>
      </c>
      <c r="AD177" s="296"/>
      <c r="AE177" s="297"/>
      <c r="AF177" s="291">
        <f t="shared" si="8"/>
        <v>0</v>
      </c>
    </row>
    <row r="178" spans="1:32" ht="50.1" customHeight="1" thickBot="1">
      <c r="A178" s="631">
        <f t="shared" si="7"/>
        <v>144</v>
      </c>
      <c r="B178" s="675"/>
      <c r="C178" s="676"/>
      <c r="D178" s="676"/>
      <c r="E178" s="676"/>
      <c r="F178" s="676"/>
      <c r="G178" s="676"/>
      <c r="H178" s="676"/>
      <c r="I178" s="676"/>
      <c r="J178" s="676"/>
      <c r="K178" s="676"/>
      <c r="L178" s="677"/>
      <c r="M178" s="677"/>
      <c r="N178" s="677"/>
      <c r="O178" s="677"/>
      <c r="P178" s="677"/>
      <c r="Q178" s="678"/>
      <c r="R178" s="678"/>
      <c r="S178" s="678"/>
      <c r="T178" s="678"/>
      <c r="U178" s="678"/>
      <c r="V178" s="630"/>
      <c r="W178" s="681"/>
      <c r="X178" s="681"/>
      <c r="Y178" s="681"/>
      <c r="Z178" s="680"/>
      <c r="AA178" s="680"/>
      <c r="AB178" s="680"/>
      <c r="AC178" s="295" t="str">
        <f>IFERROR(VLOOKUP(Z178,【参考】数式用!$A$4:$B$57,2,FALSE),"")</f>
        <v/>
      </c>
      <c r="AD178" s="296"/>
      <c r="AE178" s="297"/>
      <c r="AF178" s="291">
        <f t="shared" si="8"/>
        <v>0</v>
      </c>
    </row>
    <row r="179" spans="1:32" ht="50.1" customHeight="1" thickBot="1">
      <c r="A179" s="631">
        <f t="shared" si="7"/>
        <v>145</v>
      </c>
      <c r="B179" s="675"/>
      <c r="C179" s="676"/>
      <c r="D179" s="676"/>
      <c r="E179" s="676"/>
      <c r="F179" s="676"/>
      <c r="G179" s="676"/>
      <c r="H179" s="676"/>
      <c r="I179" s="676"/>
      <c r="J179" s="676"/>
      <c r="K179" s="676"/>
      <c r="L179" s="677"/>
      <c r="M179" s="677"/>
      <c r="N179" s="677"/>
      <c r="O179" s="677"/>
      <c r="P179" s="677"/>
      <c r="Q179" s="678"/>
      <c r="R179" s="678"/>
      <c r="S179" s="678"/>
      <c r="T179" s="678"/>
      <c r="U179" s="678"/>
      <c r="V179" s="630"/>
      <c r="W179" s="681"/>
      <c r="X179" s="681"/>
      <c r="Y179" s="681"/>
      <c r="Z179" s="680"/>
      <c r="AA179" s="680"/>
      <c r="AB179" s="680"/>
      <c r="AC179" s="295" t="str">
        <f>IFERROR(VLOOKUP(Z179,【参考】数式用!$A$4:$B$57,2,FALSE),"")</f>
        <v/>
      </c>
      <c r="AD179" s="296"/>
      <c r="AE179" s="297"/>
      <c r="AF179" s="291">
        <f t="shared" si="8"/>
        <v>0</v>
      </c>
    </row>
    <row r="180" spans="1:32" ht="50.1" customHeight="1" thickBot="1">
      <c r="A180" s="631">
        <f t="shared" si="7"/>
        <v>146</v>
      </c>
      <c r="B180" s="675"/>
      <c r="C180" s="676"/>
      <c r="D180" s="676"/>
      <c r="E180" s="676"/>
      <c r="F180" s="676"/>
      <c r="G180" s="676"/>
      <c r="H180" s="676"/>
      <c r="I180" s="676"/>
      <c r="J180" s="676"/>
      <c r="K180" s="676"/>
      <c r="L180" s="677"/>
      <c r="M180" s="677"/>
      <c r="N180" s="677"/>
      <c r="O180" s="677"/>
      <c r="P180" s="677"/>
      <c r="Q180" s="678"/>
      <c r="R180" s="678"/>
      <c r="S180" s="678"/>
      <c r="T180" s="678"/>
      <c r="U180" s="678"/>
      <c r="V180" s="630"/>
      <c r="W180" s="681"/>
      <c r="X180" s="681"/>
      <c r="Y180" s="681"/>
      <c r="Z180" s="680"/>
      <c r="AA180" s="680"/>
      <c r="AB180" s="680"/>
      <c r="AC180" s="295" t="str">
        <f>IFERROR(VLOOKUP(Z180,【参考】数式用!$A$4:$B$57,2,FALSE),"")</f>
        <v/>
      </c>
      <c r="AD180" s="296"/>
      <c r="AE180" s="297"/>
      <c r="AF180" s="291">
        <f t="shared" si="8"/>
        <v>0</v>
      </c>
    </row>
    <row r="181" spans="1:32" ht="50.1" customHeight="1" thickBot="1">
      <c r="A181" s="631">
        <f t="shared" si="7"/>
        <v>147</v>
      </c>
      <c r="B181" s="675"/>
      <c r="C181" s="676"/>
      <c r="D181" s="676"/>
      <c r="E181" s="676"/>
      <c r="F181" s="676"/>
      <c r="G181" s="676"/>
      <c r="H181" s="676"/>
      <c r="I181" s="676"/>
      <c r="J181" s="676"/>
      <c r="K181" s="676"/>
      <c r="L181" s="677"/>
      <c r="M181" s="677"/>
      <c r="N181" s="677"/>
      <c r="O181" s="677"/>
      <c r="P181" s="677"/>
      <c r="Q181" s="678"/>
      <c r="R181" s="678"/>
      <c r="S181" s="678"/>
      <c r="T181" s="678"/>
      <c r="U181" s="678"/>
      <c r="V181" s="630"/>
      <c r="W181" s="681"/>
      <c r="X181" s="681"/>
      <c r="Y181" s="681"/>
      <c r="Z181" s="680"/>
      <c r="AA181" s="680"/>
      <c r="AB181" s="680"/>
      <c r="AC181" s="295" t="str">
        <f>IFERROR(VLOOKUP(Z181,【参考】数式用!$A$4:$B$57,2,FALSE),"")</f>
        <v/>
      </c>
      <c r="AD181" s="296"/>
      <c r="AE181" s="297"/>
      <c r="AF181" s="291">
        <f t="shared" si="8"/>
        <v>0</v>
      </c>
    </row>
    <row r="182" spans="1:32" ht="50.1" customHeight="1" thickBot="1">
      <c r="A182" s="631">
        <f t="shared" si="7"/>
        <v>148</v>
      </c>
      <c r="B182" s="675"/>
      <c r="C182" s="676"/>
      <c r="D182" s="676"/>
      <c r="E182" s="676"/>
      <c r="F182" s="676"/>
      <c r="G182" s="676"/>
      <c r="H182" s="676"/>
      <c r="I182" s="676"/>
      <c r="J182" s="676"/>
      <c r="K182" s="676"/>
      <c r="L182" s="677"/>
      <c r="M182" s="677"/>
      <c r="N182" s="677"/>
      <c r="O182" s="677"/>
      <c r="P182" s="677"/>
      <c r="Q182" s="678"/>
      <c r="R182" s="678"/>
      <c r="S182" s="678"/>
      <c r="T182" s="678"/>
      <c r="U182" s="678"/>
      <c r="V182" s="630"/>
      <c r="W182" s="681"/>
      <c r="X182" s="681"/>
      <c r="Y182" s="681"/>
      <c r="Z182" s="680"/>
      <c r="AA182" s="680"/>
      <c r="AB182" s="680"/>
      <c r="AC182" s="295" t="str">
        <f>IFERROR(VLOOKUP(Z182,【参考】数式用!$A$4:$B$57,2,FALSE),"")</f>
        <v/>
      </c>
      <c r="AD182" s="296"/>
      <c r="AE182" s="297"/>
      <c r="AF182" s="291">
        <f t="shared" si="8"/>
        <v>0</v>
      </c>
    </row>
    <row r="183" spans="1:32" ht="50.1" customHeight="1" thickBot="1">
      <c r="A183" s="631">
        <f t="shared" si="7"/>
        <v>149</v>
      </c>
      <c r="B183" s="675"/>
      <c r="C183" s="676"/>
      <c r="D183" s="676"/>
      <c r="E183" s="676"/>
      <c r="F183" s="676"/>
      <c r="G183" s="676"/>
      <c r="H183" s="676"/>
      <c r="I183" s="676"/>
      <c r="J183" s="676"/>
      <c r="K183" s="676"/>
      <c r="L183" s="677"/>
      <c r="M183" s="677"/>
      <c r="N183" s="677"/>
      <c r="O183" s="677"/>
      <c r="P183" s="677"/>
      <c r="Q183" s="678"/>
      <c r="R183" s="678"/>
      <c r="S183" s="678"/>
      <c r="T183" s="678"/>
      <c r="U183" s="678"/>
      <c r="V183" s="630"/>
      <c r="W183" s="681"/>
      <c r="X183" s="681"/>
      <c r="Y183" s="681"/>
      <c r="Z183" s="680"/>
      <c r="AA183" s="680"/>
      <c r="AB183" s="680"/>
      <c r="AC183" s="295" t="str">
        <f>IFERROR(VLOOKUP(Z183,【参考】数式用!$A$4:$B$57,2,FALSE),"")</f>
        <v/>
      </c>
      <c r="AD183" s="296"/>
      <c r="AE183" s="297"/>
      <c r="AF183" s="291">
        <f t="shared" si="8"/>
        <v>0</v>
      </c>
    </row>
    <row r="184" spans="1:32" ht="50.1" customHeight="1" thickBot="1">
      <c r="A184" s="631">
        <f t="shared" si="7"/>
        <v>150</v>
      </c>
      <c r="B184" s="675"/>
      <c r="C184" s="676"/>
      <c r="D184" s="676"/>
      <c r="E184" s="676"/>
      <c r="F184" s="676"/>
      <c r="G184" s="676"/>
      <c r="H184" s="676"/>
      <c r="I184" s="676"/>
      <c r="J184" s="676"/>
      <c r="K184" s="676"/>
      <c r="L184" s="677"/>
      <c r="M184" s="677"/>
      <c r="N184" s="677"/>
      <c r="O184" s="677"/>
      <c r="P184" s="677"/>
      <c r="Q184" s="678"/>
      <c r="R184" s="678"/>
      <c r="S184" s="678"/>
      <c r="T184" s="678"/>
      <c r="U184" s="678"/>
      <c r="V184" s="630"/>
      <c r="W184" s="681"/>
      <c r="X184" s="681"/>
      <c r="Y184" s="681"/>
      <c r="Z184" s="680"/>
      <c r="AA184" s="680"/>
      <c r="AB184" s="680"/>
      <c r="AC184" s="295" t="str">
        <f>IFERROR(VLOOKUP(Z184,【参考】数式用!$A$4:$B$57,2,FALSE),"")</f>
        <v/>
      </c>
      <c r="AD184" s="296"/>
      <c r="AE184" s="297"/>
      <c r="AF184" s="291">
        <f t="shared" si="8"/>
        <v>0</v>
      </c>
    </row>
    <row r="185" spans="1:32" ht="50.1" customHeight="1" thickBot="1">
      <c r="A185" s="631">
        <f t="shared" si="7"/>
        <v>151</v>
      </c>
      <c r="B185" s="675"/>
      <c r="C185" s="676"/>
      <c r="D185" s="676"/>
      <c r="E185" s="676"/>
      <c r="F185" s="676"/>
      <c r="G185" s="676"/>
      <c r="H185" s="676"/>
      <c r="I185" s="676"/>
      <c r="J185" s="676"/>
      <c r="K185" s="676"/>
      <c r="L185" s="677"/>
      <c r="M185" s="677"/>
      <c r="N185" s="677"/>
      <c r="O185" s="677"/>
      <c r="P185" s="677"/>
      <c r="Q185" s="678"/>
      <c r="R185" s="678"/>
      <c r="S185" s="678"/>
      <c r="T185" s="678"/>
      <c r="U185" s="678"/>
      <c r="V185" s="630"/>
      <c r="W185" s="681"/>
      <c r="X185" s="681"/>
      <c r="Y185" s="681"/>
      <c r="Z185" s="680"/>
      <c r="AA185" s="680"/>
      <c r="AB185" s="680"/>
      <c r="AC185" s="295" t="str">
        <f>IFERROR(VLOOKUP(Z185,【参考】数式用!$A$4:$B$57,2,FALSE),"")</f>
        <v/>
      </c>
      <c r="AD185" s="296"/>
      <c r="AE185" s="297"/>
      <c r="AF185" s="291">
        <f t="shared" si="8"/>
        <v>0</v>
      </c>
    </row>
    <row r="186" spans="1:32" ht="50.1" customHeight="1" thickBot="1">
      <c r="A186" s="631">
        <f t="shared" si="7"/>
        <v>152</v>
      </c>
      <c r="B186" s="675"/>
      <c r="C186" s="676"/>
      <c r="D186" s="676"/>
      <c r="E186" s="676"/>
      <c r="F186" s="676"/>
      <c r="G186" s="676"/>
      <c r="H186" s="676"/>
      <c r="I186" s="676"/>
      <c r="J186" s="676"/>
      <c r="K186" s="676"/>
      <c r="L186" s="677"/>
      <c r="M186" s="677"/>
      <c r="N186" s="677"/>
      <c r="O186" s="677"/>
      <c r="P186" s="677"/>
      <c r="Q186" s="678"/>
      <c r="R186" s="678"/>
      <c r="S186" s="678"/>
      <c r="T186" s="678"/>
      <c r="U186" s="678"/>
      <c r="V186" s="630"/>
      <c r="W186" s="681"/>
      <c r="X186" s="681"/>
      <c r="Y186" s="681"/>
      <c r="Z186" s="680"/>
      <c r="AA186" s="680"/>
      <c r="AB186" s="680"/>
      <c r="AC186" s="295" t="str">
        <f>IFERROR(VLOOKUP(Z186,【参考】数式用!$A$4:$B$57,2,FALSE),"")</f>
        <v/>
      </c>
      <c r="AD186" s="296"/>
      <c r="AE186" s="297"/>
      <c r="AF186" s="291">
        <f t="shared" si="8"/>
        <v>0</v>
      </c>
    </row>
    <row r="187" spans="1:32" ht="50.1" customHeight="1" thickBot="1">
      <c r="A187" s="631">
        <f t="shared" si="7"/>
        <v>153</v>
      </c>
      <c r="B187" s="675"/>
      <c r="C187" s="676"/>
      <c r="D187" s="676"/>
      <c r="E187" s="676"/>
      <c r="F187" s="676"/>
      <c r="G187" s="676"/>
      <c r="H187" s="676"/>
      <c r="I187" s="676"/>
      <c r="J187" s="676"/>
      <c r="K187" s="676"/>
      <c r="L187" s="677"/>
      <c r="M187" s="677"/>
      <c r="N187" s="677"/>
      <c r="O187" s="677"/>
      <c r="P187" s="677"/>
      <c r="Q187" s="678"/>
      <c r="R187" s="678"/>
      <c r="S187" s="678"/>
      <c r="T187" s="678"/>
      <c r="U187" s="678"/>
      <c r="V187" s="630"/>
      <c r="W187" s="681"/>
      <c r="X187" s="681"/>
      <c r="Y187" s="681"/>
      <c r="Z187" s="680"/>
      <c r="AA187" s="680"/>
      <c r="AB187" s="680"/>
      <c r="AC187" s="295" t="str">
        <f>IFERROR(VLOOKUP(Z187,【参考】数式用!$A$4:$B$57,2,FALSE),"")</f>
        <v/>
      </c>
      <c r="AD187" s="296"/>
      <c r="AE187" s="297"/>
      <c r="AF187" s="291">
        <f t="shared" si="8"/>
        <v>0</v>
      </c>
    </row>
    <row r="188" spans="1:32" ht="50.1" customHeight="1" thickBot="1">
      <c r="A188" s="631">
        <f t="shared" si="7"/>
        <v>154</v>
      </c>
      <c r="B188" s="675"/>
      <c r="C188" s="676"/>
      <c r="D188" s="676"/>
      <c r="E188" s="676"/>
      <c r="F188" s="676"/>
      <c r="G188" s="676"/>
      <c r="H188" s="676"/>
      <c r="I188" s="676"/>
      <c r="J188" s="676"/>
      <c r="K188" s="676"/>
      <c r="L188" s="677"/>
      <c r="M188" s="677"/>
      <c r="N188" s="677"/>
      <c r="O188" s="677"/>
      <c r="P188" s="677"/>
      <c r="Q188" s="678"/>
      <c r="R188" s="678"/>
      <c r="S188" s="678"/>
      <c r="T188" s="678"/>
      <c r="U188" s="678"/>
      <c r="V188" s="630"/>
      <c r="W188" s="681"/>
      <c r="X188" s="681"/>
      <c r="Y188" s="681"/>
      <c r="Z188" s="680"/>
      <c r="AA188" s="680"/>
      <c r="AB188" s="680"/>
      <c r="AC188" s="295" t="str">
        <f>IFERROR(VLOOKUP(Z188,【参考】数式用!$A$4:$B$57,2,FALSE),"")</f>
        <v/>
      </c>
      <c r="AD188" s="296"/>
      <c r="AE188" s="297"/>
      <c r="AF188" s="291">
        <f t="shared" si="8"/>
        <v>0</v>
      </c>
    </row>
    <row r="189" spans="1:32" ht="50.1" customHeight="1" thickBot="1">
      <c r="A189" s="631">
        <f t="shared" si="7"/>
        <v>155</v>
      </c>
      <c r="B189" s="675"/>
      <c r="C189" s="676"/>
      <c r="D189" s="676"/>
      <c r="E189" s="676"/>
      <c r="F189" s="676"/>
      <c r="G189" s="676"/>
      <c r="H189" s="676"/>
      <c r="I189" s="676"/>
      <c r="J189" s="676"/>
      <c r="K189" s="676"/>
      <c r="L189" s="677"/>
      <c r="M189" s="677"/>
      <c r="N189" s="677"/>
      <c r="O189" s="677"/>
      <c r="P189" s="677"/>
      <c r="Q189" s="678"/>
      <c r="R189" s="678"/>
      <c r="S189" s="678"/>
      <c r="T189" s="678"/>
      <c r="U189" s="678"/>
      <c r="V189" s="630"/>
      <c r="W189" s="681"/>
      <c r="X189" s="681"/>
      <c r="Y189" s="681"/>
      <c r="Z189" s="680"/>
      <c r="AA189" s="680"/>
      <c r="AB189" s="680"/>
      <c r="AC189" s="295" t="str">
        <f>IFERROR(VLOOKUP(Z189,【参考】数式用!$A$4:$B$57,2,FALSE),"")</f>
        <v/>
      </c>
      <c r="AD189" s="296"/>
      <c r="AE189" s="297"/>
      <c r="AF189" s="291">
        <f t="shared" si="8"/>
        <v>0</v>
      </c>
    </row>
    <row r="190" spans="1:32" ht="50.1" customHeight="1" thickBot="1">
      <c r="A190" s="631">
        <f t="shared" si="7"/>
        <v>156</v>
      </c>
      <c r="B190" s="675"/>
      <c r="C190" s="676"/>
      <c r="D190" s="676"/>
      <c r="E190" s="676"/>
      <c r="F190" s="676"/>
      <c r="G190" s="676"/>
      <c r="H190" s="676"/>
      <c r="I190" s="676"/>
      <c r="J190" s="676"/>
      <c r="K190" s="676"/>
      <c r="L190" s="677"/>
      <c r="M190" s="677"/>
      <c r="N190" s="677"/>
      <c r="O190" s="677"/>
      <c r="P190" s="677"/>
      <c r="Q190" s="678"/>
      <c r="R190" s="678"/>
      <c r="S190" s="678"/>
      <c r="T190" s="678"/>
      <c r="U190" s="678"/>
      <c r="V190" s="630"/>
      <c r="W190" s="681"/>
      <c r="X190" s="681"/>
      <c r="Y190" s="681"/>
      <c r="Z190" s="680"/>
      <c r="AA190" s="680"/>
      <c r="AB190" s="680"/>
      <c r="AC190" s="295" t="str">
        <f>IFERROR(VLOOKUP(Z190,【参考】数式用!$A$4:$B$57,2,FALSE),"")</f>
        <v/>
      </c>
      <c r="AD190" s="296"/>
      <c r="AE190" s="297"/>
      <c r="AF190" s="291">
        <f t="shared" si="8"/>
        <v>0</v>
      </c>
    </row>
    <row r="191" spans="1:32" ht="50.1" customHeight="1" thickBot="1">
      <c r="A191" s="631">
        <f t="shared" si="7"/>
        <v>157</v>
      </c>
      <c r="B191" s="675"/>
      <c r="C191" s="676"/>
      <c r="D191" s="676"/>
      <c r="E191" s="676"/>
      <c r="F191" s="676"/>
      <c r="G191" s="676"/>
      <c r="H191" s="676"/>
      <c r="I191" s="676"/>
      <c r="J191" s="676"/>
      <c r="K191" s="676"/>
      <c r="L191" s="677"/>
      <c r="M191" s="677"/>
      <c r="N191" s="677"/>
      <c r="O191" s="677"/>
      <c r="P191" s="677"/>
      <c r="Q191" s="678"/>
      <c r="R191" s="678"/>
      <c r="S191" s="678"/>
      <c r="T191" s="678"/>
      <c r="U191" s="678"/>
      <c r="V191" s="630"/>
      <c r="W191" s="681"/>
      <c r="X191" s="681"/>
      <c r="Y191" s="681"/>
      <c r="Z191" s="680"/>
      <c r="AA191" s="680"/>
      <c r="AB191" s="680"/>
      <c r="AC191" s="295" t="str">
        <f>IFERROR(VLOOKUP(Z191,【参考】数式用!$A$4:$B$57,2,FALSE),"")</f>
        <v/>
      </c>
      <c r="AD191" s="296"/>
      <c r="AE191" s="297"/>
      <c r="AF191" s="291">
        <f t="shared" si="8"/>
        <v>0</v>
      </c>
    </row>
    <row r="192" spans="1:32" ht="50.1" customHeight="1" thickBot="1">
      <c r="A192" s="631">
        <f t="shared" si="7"/>
        <v>158</v>
      </c>
      <c r="B192" s="675"/>
      <c r="C192" s="676"/>
      <c r="D192" s="676"/>
      <c r="E192" s="676"/>
      <c r="F192" s="676"/>
      <c r="G192" s="676"/>
      <c r="H192" s="676"/>
      <c r="I192" s="676"/>
      <c r="J192" s="676"/>
      <c r="K192" s="676"/>
      <c r="L192" s="677"/>
      <c r="M192" s="677"/>
      <c r="N192" s="677"/>
      <c r="O192" s="677"/>
      <c r="P192" s="677"/>
      <c r="Q192" s="678"/>
      <c r="R192" s="678"/>
      <c r="S192" s="678"/>
      <c r="T192" s="678"/>
      <c r="U192" s="678"/>
      <c r="V192" s="630"/>
      <c r="W192" s="681"/>
      <c r="X192" s="681"/>
      <c r="Y192" s="681"/>
      <c r="Z192" s="680"/>
      <c r="AA192" s="680"/>
      <c r="AB192" s="680"/>
      <c r="AC192" s="295" t="str">
        <f>IFERROR(VLOOKUP(Z192,【参考】数式用!$A$4:$B$57,2,FALSE),"")</f>
        <v/>
      </c>
      <c r="AD192" s="296"/>
      <c r="AE192" s="297"/>
      <c r="AF192" s="291">
        <f t="shared" si="8"/>
        <v>0</v>
      </c>
    </row>
    <row r="193" spans="1:32" ht="50.1" customHeight="1" thickBot="1">
      <c r="A193" s="631">
        <f t="shared" si="7"/>
        <v>159</v>
      </c>
      <c r="B193" s="675"/>
      <c r="C193" s="676"/>
      <c r="D193" s="676"/>
      <c r="E193" s="676"/>
      <c r="F193" s="676"/>
      <c r="G193" s="676"/>
      <c r="H193" s="676"/>
      <c r="I193" s="676"/>
      <c r="J193" s="676"/>
      <c r="K193" s="676"/>
      <c r="L193" s="677"/>
      <c r="M193" s="677"/>
      <c r="N193" s="677"/>
      <c r="O193" s="677"/>
      <c r="P193" s="677"/>
      <c r="Q193" s="678"/>
      <c r="R193" s="678"/>
      <c r="S193" s="678"/>
      <c r="T193" s="678"/>
      <c r="U193" s="678"/>
      <c r="V193" s="630"/>
      <c r="W193" s="681"/>
      <c r="X193" s="681"/>
      <c r="Y193" s="681"/>
      <c r="Z193" s="680"/>
      <c r="AA193" s="680"/>
      <c r="AB193" s="680"/>
      <c r="AC193" s="295" t="str">
        <f>IFERROR(VLOOKUP(Z193,【参考】数式用!$A$4:$B$57,2,FALSE),"")</f>
        <v/>
      </c>
      <c r="AD193" s="296"/>
      <c r="AE193" s="297"/>
      <c r="AF193" s="291">
        <f t="shared" si="8"/>
        <v>0</v>
      </c>
    </row>
    <row r="194" spans="1:32" ht="50.1" customHeight="1" thickBot="1">
      <c r="A194" s="631">
        <f t="shared" si="7"/>
        <v>160</v>
      </c>
      <c r="B194" s="675"/>
      <c r="C194" s="676"/>
      <c r="D194" s="676"/>
      <c r="E194" s="676"/>
      <c r="F194" s="676"/>
      <c r="G194" s="676"/>
      <c r="H194" s="676"/>
      <c r="I194" s="676"/>
      <c r="J194" s="676"/>
      <c r="K194" s="676"/>
      <c r="L194" s="677"/>
      <c r="M194" s="677"/>
      <c r="N194" s="677"/>
      <c r="O194" s="677"/>
      <c r="P194" s="677"/>
      <c r="Q194" s="678"/>
      <c r="R194" s="678"/>
      <c r="S194" s="678"/>
      <c r="T194" s="678"/>
      <c r="U194" s="678"/>
      <c r="V194" s="630"/>
      <c r="W194" s="681"/>
      <c r="X194" s="681"/>
      <c r="Y194" s="681"/>
      <c r="Z194" s="680"/>
      <c r="AA194" s="680"/>
      <c r="AB194" s="680"/>
      <c r="AC194" s="295" t="str">
        <f>IFERROR(VLOOKUP(Z194,【参考】数式用!$A$4:$B$57,2,FALSE),"")</f>
        <v/>
      </c>
      <c r="AD194" s="296"/>
      <c r="AE194" s="297"/>
      <c r="AF194" s="291">
        <f t="shared" si="8"/>
        <v>0</v>
      </c>
    </row>
    <row r="195" spans="1:32" ht="50.1" customHeight="1" thickBot="1">
      <c r="A195" s="631">
        <f t="shared" si="7"/>
        <v>161</v>
      </c>
      <c r="B195" s="675"/>
      <c r="C195" s="676"/>
      <c r="D195" s="676"/>
      <c r="E195" s="676"/>
      <c r="F195" s="676"/>
      <c r="G195" s="676"/>
      <c r="H195" s="676"/>
      <c r="I195" s="676"/>
      <c r="J195" s="676"/>
      <c r="K195" s="676"/>
      <c r="L195" s="677"/>
      <c r="M195" s="677"/>
      <c r="N195" s="677"/>
      <c r="O195" s="677"/>
      <c r="P195" s="677"/>
      <c r="Q195" s="678"/>
      <c r="R195" s="678"/>
      <c r="S195" s="678"/>
      <c r="T195" s="678"/>
      <c r="U195" s="678"/>
      <c r="V195" s="630"/>
      <c r="W195" s="681"/>
      <c r="X195" s="681"/>
      <c r="Y195" s="681"/>
      <c r="Z195" s="680"/>
      <c r="AA195" s="680"/>
      <c r="AB195" s="680"/>
      <c r="AC195" s="295" t="str">
        <f>IFERROR(VLOOKUP(Z195,【参考】数式用!$A$4:$B$57,2,FALSE),"")</f>
        <v/>
      </c>
      <c r="AD195" s="296"/>
      <c r="AE195" s="297"/>
      <c r="AF195" s="291">
        <f t="shared" si="8"/>
        <v>0</v>
      </c>
    </row>
    <row r="196" spans="1:32" ht="50.1" customHeight="1" thickBot="1">
      <c r="A196" s="631">
        <f t="shared" si="7"/>
        <v>162</v>
      </c>
      <c r="B196" s="675"/>
      <c r="C196" s="676"/>
      <c r="D196" s="676"/>
      <c r="E196" s="676"/>
      <c r="F196" s="676"/>
      <c r="G196" s="676"/>
      <c r="H196" s="676"/>
      <c r="I196" s="676"/>
      <c r="J196" s="676"/>
      <c r="K196" s="676"/>
      <c r="L196" s="677"/>
      <c r="M196" s="677"/>
      <c r="N196" s="677"/>
      <c r="O196" s="677"/>
      <c r="P196" s="677"/>
      <c r="Q196" s="678"/>
      <c r="R196" s="678"/>
      <c r="S196" s="678"/>
      <c r="T196" s="678"/>
      <c r="U196" s="678"/>
      <c r="V196" s="630"/>
      <c r="W196" s="681"/>
      <c r="X196" s="681"/>
      <c r="Y196" s="681"/>
      <c r="Z196" s="680"/>
      <c r="AA196" s="680"/>
      <c r="AB196" s="680"/>
      <c r="AC196" s="295" t="str">
        <f>IFERROR(VLOOKUP(Z196,【参考】数式用!$A$4:$B$57,2,FALSE),"")</f>
        <v/>
      </c>
      <c r="AD196" s="296"/>
      <c r="AE196" s="297"/>
      <c r="AF196" s="291">
        <f t="shared" si="8"/>
        <v>0</v>
      </c>
    </row>
    <row r="197" spans="1:32" ht="50.1" customHeight="1" thickBot="1">
      <c r="A197" s="631">
        <f t="shared" si="7"/>
        <v>163</v>
      </c>
      <c r="B197" s="675"/>
      <c r="C197" s="676"/>
      <c r="D197" s="676"/>
      <c r="E197" s="676"/>
      <c r="F197" s="676"/>
      <c r="G197" s="676"/>
      <c r="H197" s="676"/>
      <c r="I197" s="676"/>
      <c r="J197" s="676"/>
      <c r="K197" s="676"/>
      <c r="L197" s="677"/>
      <c r="M197" s="677"/>
      <c r="N197" s="677"/>
      <c r="O197" s="677"/>
      <c r="P197" s="677"/>
      <c r="Q197" s="678"/>
      <c r="R197" s="678"/>
      <c r="S197" s="678"/>
      <c r="T197" s="678"/>
      <c r="U197" s="678"/>
      <c r="V197" s="630"/>
      <c r="W197" s="681"/>
      <c r="X197" s="681"/>
      <c r="Y197" s="681"/>
      <c r="Z197" s="680"/>
      <c r="AA197" s="680"/>
      <c r="AB197" s="680"/>
      <c r="AC197" s="295" t="str">
        <f>IFERROR(VLOOKUP(Z197,【参考】数式用!$A$4:$B$57,2,FALSE),"")</f>
        <v/>
      </c>
      <c r="AD197" s="296"/>
      <c r="AE197" s="297"/>
      <c r="AF197" s="291">
        <f t="shared" si="8"/>
        <v>0</v>
      </c>
    </row>
    <row r="198" spans="1:32" ht="50.1" customHeight="1" thickBot="1">
      <c r="A198" s="631">
        <f t="shared" si="7"/>
        <v>164</v>
      </c>
      <c r="B198" s="675"/>
      <c r="C198" s="676"/>
      <c r="D198" s="676"/>
      <c r="E198" s="676"/>
      <c r="F198" s="676"/>
      <c r="G198" s="676"/>
      <c r="H198" s="676"/>
      <c r="I198" s="676"/>
      <c r="J198" s="676"/>
      <c r="K198" s="676"/>
      <c r="L198" s="677"/>
      <c r="M198" s="677"/>
      <c r="N198" s="677"/>
      <c r="O198" s="677"/>
      <c r="P198" s="677"/>
      <c r="Q198" s="678"/>
      <c r="R198" s="678"/>
      <c r="S198" s="678"/>
      <c r="T198" s="678"/>
      <c r="U198" s="678"/>
      <c r="V198" s="630"/>
      <c r="W198" s="681"/>
      <c r="X198" s="681"/>
      <c r="Y198" s="681"/>
      <c r="Z198" s="680"/>
      <c r="AA198" s="680"/>
      <c r="AB198" s="680"/>
      <c r="AC198" s="295" t="str">
        <f>IFERROR(VLOOKUP(Z198,【参考】数式用!$A$4:$B$57,2,FALSE),"")</f>
        <v/>
      </c>
      <c r="AD198" s="296"/>
      <c r="AE198" s="297"/>
      <c r="AF198" s="291">
        <f t="shared" si="8"/>
        <v>0</v>
      </c>
    </row>
    <row r="199" spans="1:32" ht="50.1" customHeight="1" thickBot="1">
      <c r="A199" s="631">
        <f t="shared" si="7"/>
        <v>165</v>
      </c>
      <c r="B199" s="675"/>
      <c r="C199" s="676"/>
      <c r="D199" s="676"/>
      <c r="E199" s="676"/>
      <c r="F199" s="676"/>
      <c r="G199" s="676"/>
      <c r="H199" s="676"/>
      <c r="I199" s="676"/>
      <c r="J199" s="676"/>
      <c r="K199" s="676"/>
      <c r="L199" s="677"/>
      <c r="M199" s="677"/>
      <c r="N199" s="677"/>
      <c r="O199" s="677"/>
      <c r="P199" s="677"/>
      <c r="Q199" s="678"/>
      <c r="R199" s="678"/>
      <c r="S199" s="678"/>
      <c r="T199" s="678"/>
      <c r="U199" s="678"/>
      <c r="V199" s="630"/>
      <c r="W199" s="681"/>
      <c r="X199" s="681"/>
      <c r="Y199" s="681"/>
      <c r="Z199" s="680"/>
      <c r="AA199" s="680"/>
      <c r="AB199" s="680"/>
      <c r="AC199" s="295" t="str">
        <f>IFERROR(VLOOKUP(Z199,【参考】数式用!$A$4:$B$57,2,FALSE),"")</f>
        <v/>
      </c>
      <c r="AD199" s="296"/>
      <c r="AE199" s="297"/>
      <c r="AF199" s="291">
        <f t="shared" si="8"/>
        <v>0</v>
      </c>
    </row>
    <row r="200" spans="1:32" ht="50.1" customHeight="1" thickBot="1">
      <c r="A200" s="631">
        <f t="shared" si="7"/>
        <v>166</v>
      </c>
      <c r="B200" s="675"/>
      <c r="C200" s="676"/>
      <c r="D200" s="676"/>
      <c r="E200" s="676"/>
      <c r="F200" s="676"/>
      <c r="G200" s="676"/>
      <c r="H200" s="676"/>
      <c r="I200" s="676"/>
      <c r="J200" s="676"/>
      <c r="K200" s="676"/>
      <c r="L200" s="677"/>
      <c r="M200" s="677"/>
      <c r="N200" s="677"/>
      <c r="O200" s="677"/>
      <c r="P200" s="677"/>
      <c r="Q200" s="678"/>
      <c r="R200" s="678"/>
      <c r="S200" s="678"/>
      <c r="T200" s="678"/>
      <c r="U200" s="678"/>
      <c r="V200" s="630"/>
      <c r="W200" s="681"/>
      <c r="X200" s="681"/>
      <c r="Y200" s="681"/>
      <c r="Z200" s="680"/>
      <c r="AA200" s="680"/>
      <c r="AB200" s="680"/>
      <c r="AC200" s="295" t="str">
        <f>IFERROR(VLOOKUP(Z200,【参考】数式用!$A$4:$B$57,2,FALSE),"")</f>
        <v/>
      </c>
      <c r="AD200" s="296"/>
      <c r="AE200" s="297"/>
      <c r="AF200" s="291">
        <f t="shared" si="8"/>
        <v>0</v>
      </c>
    </row>
    <row r="201" spans="1:32" ht="50.1" customHeight="1" thickBot="1">
      <c r="A201" s="631">
        <f t="shared" si="7"/>
        <v>167</v>
      </c>
      <c r="B201" s="675"/>
      <c r="C201" s="676"/>
      <c r="D201" s="676"/>
      <c r="E201" s="676"/>
      <c r="F201" s="676"/>
      <c r="G201" s="676"/>
      <c r="H201" s="676"/>
      <c r="I201" s="676"/>
      <c r="J201" s="676"/>
      <c r="K201" s="676"/>
      <c r="L201" s="677"/>
      <c r="M201" s="677"/>
      <c r="N201" s="677"/>
      <c r="O201" s="677"/>
      <c r="P201" s="677"/>
      <c r="Q201" s="678"/>
      <c r="R201" s="678"/>
      <c r="S201" s="678"/>
      <c r="T201" s="678"/>
      <c r="U201" s="678"/>
      <c r="V201" s="630"/>
      <c r="W201" s="681"/>
      <c r="X201" s="681"/>
      <c r="Y201" s="681"/>
      <c r="Z201" s="680"/>
      <c r="AA201" s="680"/>
      <c r="AB201" s="680"/>
      <c r="AC201" s="295" t="str">
        <f>IFERROR(VLOOKUP(Z201,【参考】数式用!$A$4:$B$57,2,FALSE),"")</f>
        <v/>
      </c>
      <c r="AD201" s="296"/>
      <c r="AE201" s="297"/>
      <c r="AF201" s="291">
        <f t="shared" si="8"/>
        <v>0</v>
      </c>
    </row>
    <row r="202" spans="1:32" ht="50.1" customHeight="1" thickBot="1">
      <c r="A202" s="631">
        <f t="shared" si="7"/>
        <v>168</v>
      </c>
      <c r="B202" s="675"/>
      <c r="C202" s="676"/>
      <c r="D202" s="676"/>
      <c r="E202" s="676"/>
      <c r="F202" s="676"/>
      <c r="G202" s="676"/>
      <c r="H202" s="676"/>
      <c r="I202" s="676"/>
      <c r="J202" s="676"/>
      <c r="K202" s="676"/>
      <c r="L202" s="677"/>
      <c r="M202" s="677"/>
      <c r="N202" s="677"/>
      <c r="O202" s="677"/>
      <c r="P202" s="677"/>
      <c r="Q202" s="678"/>
      <c r="R202" s="678"/>
      <c r="S202" s="678"/>
      <c r="T202" s="678"/>
      <c r="U202" s="678"/>
      <c r="V202" s="630"/>
      <c r="W202" s="681"/>
      <c r="X202" s="681"/>
      <c r="Y202" s="681"/>
      <c r="Z202" s="680"/>
      <c r="AA202" s="680"/>
      <c r="AB202" s="680"/>
      <c r="AC202" s="295" t="str">
        <f>IFERROR(VLOOKUP(Z202,【参考】数式用!$A$4:$B$57,2,FALSE),"")</f>
        <v/>
      </c>
      <c r="AD202" s="296"/>
      <c r="AE202" s="297"/>
      <c r="AF202" s="291">
        <f t="shared" si="8"/>
        <v>0</v>
      </c>
    </row>
    <row r="203" spans="1:32" ht="50.1" customHeight="1" thickBot="1">
      <c r="A203" s="631">
        <f t="shared" si="7"/>
        <v>169</v>
      </c>
      <c r="B203" s="675"/>
      <c r="C203" s="676"/>
      <c r="D203" s="676"/>
      <c r="E203" s="676"/>
      <c r="F203" s="676"/>
      <c r="G203" s="676"/>
      <c r="H203" s="676"/>
      <c r="I203" s="676"/>
      <c r="J203" s="676"/>
      <c r="K203" s="676"/>
      <c r="L203" s="677"/>
      <c r="M203" s="677"/>
      <c r="N203" s="677"/>
      <c r="O203" s="677"/>
      <c r="P203" s="677"/>
      <c r="Q203" s="678"/>
      <c r="R203" s="678"/>
      <c r="S203" s="678"/>
      <c r="T203" s="678"/>
      <c r="U203" s="678"/>
      <c r="V203" s="630"/>
      <c r="W203" s="681"/>
      <c r="X203" s="681"/>
      <c r="Y203" s="681"/>
      <c r="Z203" s="680"/>
      <c r="AA203" s="680"/>
      <c r="AB203" s="680"/>
      <c r="AC203" s="295" t="str">
        <f>IFERROR(VLOOKUP(Z203,【参考】数式用!$A$4:$B$57,2,FALSE),"")</f>
        <v/>
      </c>
      <c r="AD203" s="296"/>
      <c r="AE203" s="297"/>
      <c r="AF203" s="291">
        <f t="shared" si="8"/>
        <v>0</v>
      </c>
    </row>
    <row r="204" spans="1:32" ht="50.1" customHeight="1" thickBot="1">
      <c r="A204" s="631">
        <f t="shared" si="7"/>
        <v>170</v>
      </c>
      <c r="B204" s="675"/>
      <c r="C204" s="676"/>
      <c r="D204" s="676"/>
      <c r="E204" s="676"/>
      <c r="F204" s="676"/>
      <c r="G204" s="676"/>
      <c r="H204" s="676"/>
      <c r="I204" s="676"/>
      <c r="J204" s="676"/>
      <c r="K204" s="676"/>
      <c r="L204" s="677"/>
      <c r="M204" s="677"/>
      <c r="N204" s="677"/>
      <c r="O204" s="677"/>
      <c r="P204" s="677"/>
      <c r="Q204" s="678"/>
      <c r="R204" s="678"/>
      <c r="S204" s="678"/>
      <c r="T204" s="678"/>
      <c r="U204" s="678"/>
      <c r="V204" s="630"/>
      <c r="W204" s="681"/>
      <c r="X204" s="681"/>
      <c r="Y204" s="681"/>
      <c r="Z204" s="680"/>
      <c r="AA204" s="680"/>
      <c r="AB204" s="680"/>
      <c r="AC204" s="295" t="str">
        <f>IFERROR(VLOOKUP(Z204,【参考】数式用!$A$4:$B$57,2,FALSE),"")</f>
        <v/>
      </c>
      <c r="AD204" s="296"/>
      <c r="AE204" s="297"/>
      <c r="AF204" s="291">
        <f t="shared" si="8"/>
        <v>0</v>
      </c>
    </row>
    <row r="205" spans="1:32" ht="50.1" customHeight="1" thickBot="1">
      <c r="A205" s="631">
        <f t="shared" si="7"/>
        <v>171</v>
      </c>
      <c r="B205" s="675"/>
      <c r="C205" s="676"/>
      <c r="D205" s="676"/>
      <c r="E205" s="676"/>
      <c r="F205" s="676"/>
      <c r="G205" s="676"/>
      <c r="H205" s="676"/>
      <c r="I205" s="676"/>
      <c r="J205" s="676"/>
      <c r="K205" s="676"/>
      <c r="L205" s="677"/>
      <c r="M205" s="677"/>
      <c r="N205" s="677"/>
      <c r="O205" s="677"/>
      <c r="P205" s="677"/>
      <c r="Q205" s="678"/>
      <c r="R205" s="678"/>
      <c r="S205" s="678"/>
      <c r="T205" s="678"/>
      <c r="U205" s="678"/>
      <c r="V205" s="630"/>
      <c r="W205" s="681"/>
      <c r="X205" s="681"/>
      <c r="Y205" s="681"/>
      <c r="Z205" s="680"/>
      <c r="AA205" s="680"/>
      <c r="AB205" s="680"/>
      <c r="AC205" s="295" t="str">
        <f>IFERROR(VLOOKUP(Z205,【参考】数式用!$A$4:$B$57,2,FALSE),"")</f>
        <v/>
      </c>
      <c r="AD205" s="296"/>
      <c r="AE205" s="297"/>
      <c r="AF205" s="291">
        <f t="shared" si="8"/>
        <v>0</v>
      </c>
    </row>
    <row r="206" spans="1:32" ht="50.1" customHeight="1" thickBot="1">
      <c r="A206" s="631">
        <f t="shared" si="7"/>
        <v>172</v>
      </c>
      <c r="B206" s="675"/>
      <c r="C206" s="676"/>
      <c r="D206" s="676"/>
      <c r="E206" s="676"/>
      <c r="F206" s="676"/>
      <c r="G206" s="676"/>
      <c r="H206" s="676"/>
      <c r="I206" s="676"/>
      <c r="J206" s="676"/>
      <c r="K206" s="676"/>
      <c r="L206" s="677"/>
      <c r="M206" s="677"/>
      <c r="N206" s="677"/>
      <c r="O206" s="677"/>
      <c r="P206" s="677"/>
      <c r="Q206" s="678"/>
      <c r="R206" s="678"/>
      <c r="S206" s="678"/>
      <c r="T206" s="678"/>
      <c r="U206" s="678"/>
      <c r="V206" s="630"/>
      <c r="W206" s="681"/>
      <c r="X206" s="681"/>
      <c r="Y206" s="681"/>
      <c r="Z206" s="680"/>
      <c r="AA206" s="680"/>
      <c r="AB206" s="680"/>
      <c r="AC206" s="295" t="str">
        <f>IFERROR(VLOOKUP(Z206,【参考】数式用!$A$4:$B$57,2,FALSE),"")</f>
        <v/>
      </c>
      <c r="AD206" s="296"/>
      <c r="AE206" s="297"/>
      <c r="AF206" s="291">
        <f t="shared" si="8"/>
        <v>0</v>
      </c>
    </row>
    <row r="207" spans="1:32" ht="50.1" customHeight="1" thickBot="1">
      <c r="A207" s="631">
        <f t="shared" si="7"/>
        <v>173</v>
      </c>
      <c r="B207" s="675"/>
      <c r="C207" s="676"/>
      <c r="D207" s="676"/>
      <c r="E207" s="676"/>
      <c r="F207" s="676"/>
      <c r="G207" s="676"/>
      <c r="H207" s="676"/>
      <c r="I207" s="676"/>
      <c r="J207" s="676"/>
      <c r="K207" s="676"/>
      <c r="L207" s="677"/>
      <c r="M207" s="677"/>
      <c r="N207" s="677"/>
      <c r="O207" s="677"/>
      <c r="P207" s="677"/>
      <c r="Q207" s="678"/>
      <c r="R207" s="678"/>
      <c r="S207" s="678"/>
      <c r="T207" s="678"/>
      <c r="U207" s="678"/>
      <c r="V207" s="630"/>
      <c r="W207" s="681"/>
      <c r="X207" s="681"/>
      <c r="Y207" s="681"/>
      <c r="Z207" s="680"/>
      <c r="AA207" s="680"/>
      <c r="AB207" s="680"/>
      <c r="AC207" s="295" t="str">
        <f>IFERROR(VLOOKUP(Z207,【参考】数式用!$A$4:$B$57,2,FALSE),"")</f>
        <v/>
      </c>
      <c r="AD207" s="296"/>
      <c r="AE207" s="297"/>
      <c r="AF207" s="291">
        <f t="shared" si="8"/>
        <v>0</v>
      </c>
    </row>
    <row r="208" spans="1:32" ht="50.1" customHeight="1" thickBot="1">
      <c r="A208" s="631">
        <f t="shared" si="7"/>
        <v>174</v>
      </c>
      <c r="B208" s="675"/>
      <c r="C208" s="676"/>
      <c r="D208" s="676"/>
      <c r="E208" s="676"/>
      <c r="F208" s="676"/>
      <c r="G208" s="676"/>
      <c r="H208" s="676"/>
      <c r="I208" s="676"/>
      <c r="J208" s="676"/>
      <c r="K208" s="676"/>
      <c r="L208" s="677"/>
      <c r="M208" s="677"/>
      <c r="N208" s="677"/>
      <c r="O208" s="677"/>
      <c r="P208" s="677"/>
      <c r="Q208" s="678"/>
      <c r="R208" s="678"/>
      <c r="S208" s="678"/>
      <c r="T208" s="678"/>
      <c r="U208" s="678"/>
      <c r="V208" s="630"/>
      <c r="W208" s="681"/>
      <c r="X208" s="681"/>
      <c r="Y208" s="681"/>
      <c r="Z208" s="680"/>
      <c r="AA208" s="680"/>
      <c r="AB208" s="680"/>
      <c r="AC208" s="295" t="str">
        <f>IFERROR(VLOOKUP(Z208,【参考】数式用!$A$4:$B$57,2,FALSE),"")</f>
        <v/>
      </c>
      <c r="AD208" s="296"/>
      <c r="AE208" s="297"/>
      <c r="AF208" s="291">
        <f t="shared" si="8"/>
        <v>0</v>
      </c>
    </row>
    <row r="209" spans="1:32" ht="50.1" customHeight="1" thickBot="1">
      <c r="A209" s="631">
        <f t="shared" si="7"/>
        <v>175</v>
      </c>
      <c r="B209" s="675"/>
      <c r="C209" s="676"/>
      <c r="D209" s="676"/>
      <c r="E209" s="676"/>
      <c r="F209" s="676"/>
      <c r="G209" s="676"/>
      <c r="H209" s="676"/>
      <c r="I209" s="676"/>
      <c r="J209" s="676"/>
      <c r="K209" s="676"/>
      <c r="L209" s="677"/>
      <c r="M209" s="677"/>
      <c r="N209" s="677"/>
      <c r="O209" s="677"/>
      <c r="P209" s="677"/>
      <c r="Q209" s="678"/>
      <c r="R209" s="678"/>
      <c r="S209" s="678"/>
      <c r="T209" s="678"/>
      <c r="U209" s="678"/>
      <c r="V209" s="630"/>
      <c r="W209" s="681"/>
      <c r="X209" s="681"/>
      <c r="Y209" s="681"/>
      <c r="Z209" s="680"/>
      <c r="AA209" s="680"/>
      <c r="AB209" s="680"/>
      <c r="AC209" s="295" t="str">
        <f>IFERROR(VLOOKUP(Z209,【参考】数式用!$A$4:$B$57,2,FALSE),"")</f>
        <v/>
      </c>
      <c r="AD209" s="296"/>
      <c r="AE209" s="297"/>
      <c r="AF209" s="291">
        <f t="shared" si="8"/>
        <v>0</v>
      </c>
    </row>
    <row r="210" spans="1:32" ht="50.1" customHeight="1" thickBot="1">
      <c r="A210" s="631">
        <f t="shared" si="7"/>
        <v>176</v>
      </c>
      <c r="B210" s="675"/>
      <c r="C210" s="676"/>
      <c r="D210" s="676"/>
      <c r="E210" s="676"/>
      <c r="F210" s="676"/>
      <c r="G210" s="676"/>
      <c r="H210" s="676"/>
      <c r="I210" s="676"/>
      <c r="J210" s="676"/>
      <c r="K210" s="676"/>
      <c r="L210" s="677"/>
      <c r="M210" s="677"/>
      <c r="N210" s="677"/>
      <c r="O210" s="677"/>
      <c r="P210" s="677"/>
      <c r="Q210" s="678"/>
      <c r="R210" s="678"/>
      <c r="S210" s="678"/>
      <c r="T210" s="678"/>
      <c r="U210" s="678"/>
      <c r="V210" s="630"/>
      <c r="W210" s="681"/>
      <c r="X210" s="681"/>
      <c r="Y210" s="681"/>
      <c r="Z210" s="680"/>
      <c r="AA210" s="680"/>
      <c r="AB210" s="680"/>
      <c r="AC210" s="295" t="str">
        <f>IFERROR(VLOOKUP(Z210,【参考】数式用!$A$4:$B$57,2,FALSE),"")</f>
        <v/>
      </c>
      <c r="AD210" s="296"/>
      <c r="AE210" s="297"/>
      <c r="AF210" s="291">
        <f t="shared" si="8"/>
        <v>0</v>
      </c>
    </row>
    <row r="211" spans="1:32" ht="50.1" customHeight="1" thickBot="1">
      <c r="A211" s="631">
        <f t="shared" si="7"/>
        <v>177</v>
      </c>
      <c r="B211" s="675"/>
      <c r="C211" s="676"/>
      <c r="D211" s="676"/>
      <c r="E211" s="676"/>
      <c r="F211" s="676"/>
      <c r="G211" s="676"/>
      <c r="H211" s="676"/>
      <c r="I211" s="676"/>
      <c r="J211" s="676"/>
      <c r="K211" s="676"/>
      <c r="L211" s="677"/>
      <c r="M211" s="677"/>
      <c r="N211" s="677"/>
      <c r="O211" s="677"/>
      <c r="P211" s="677"/>
      <c r="Q211" s="678"/>
      <c r="R211" s="678"/>
      <c r="S211" s="678"/>
      <c r="T211" s="678"/>
      <c r="U211" s="678"/>
      <c r="V211" s="630"/>
      <c r="W211" s="681"/>
      <c r="X211" s="681"/>
      <c r="Y211" s="681"/>
      <c r="Z211" s="680"/>
      <c r="AA211" s="680"/>
      <c r="AB211" s="680"/>
      <c r="AC211" s="295" t="str">
        <f>IFERROR(VLOOKUP(Z211,【参考】数式用!$A$4:$B$57,2,FALSE),"")</f>
        <v/>
      </c>
      <c r="AD211" s="296"/>
      <c r="AE211" s="297"/>
      <c r="AF211" s="291">
        <f t="shared" si="8"/>
        <v>0</v>
      </c>
    </row>
    <row r="212" spans="1:32" ht="50.1" customHeight="1" thickBot="1">
      <c r="A212" s="631">
        <f t="shared" si="7"/>
        <v>178</v>
      </c>
      <c r="B212" s="675"/>
      <c r="C212" s="676"/>
      <c r="D212" s="676"/>
      <c r="E212" s="676"/>
      <c r="F212" s="676"/>
      <c r="G212" s="676"/>
      <c r="H212" s="676"/>
      <c r="I212" s="676"/>
      <c r="J212" s="676"/>
      <c r="K212" s="676"/>
      <c r="L212" s="677"/>
      <c r="M212" s="677"/>
      <c r="N212" s="677"/>
      <c r="O212" s="677"/>
      <c r="P212" s="677"/>
      <c r="Q212" s="678"/>
      <c r="R212" s="678"/>
      <c r="S212" s="678"/>
      <c r="T212" s="678"/>
      <c r="U212" s="678"/>
      <c r="V212" s="630"/>
      <c r="W212" s="681"/>
      <c r="X212" s="681"/>
      <c r="Y212" s="681"/>
      <c r="Z212" s="680"/>
      <c r="AA212" s="680"/>
      <c r="AB212" s="680"/>
      <c r="AC212" s="295" t="str">
        <f>IFERROR(VLOOKUP(Z212,【参考】数式用!$A$4:$B$57,2,FALSE),"")</f>
        <v/>
      </c>
      <c r="AD212" s="296"/>
      <c r="AE212" s="297"/>
      <c r="AF212" s="291">
        <f t="shared" si="8"/>
        <v>0</v>
      </c>
    </row>
    <row r="213" spans="1:32" ht="50.1" customHeight="1" thickBot="1">
      <c r="A213" s="631">
        <f t="shared" si="7"/>
        <v>179</v>
      </c>
      <c r="B213" s="675"/>
      <c r="C213" s="676"/>
      <c r="D213" s="676"/>
      <c r="E213" s="676"/>
      <c r="F213" s="676"/>
      <c r="G213" s="676"/>
      <c r="H213" s="676"/>
      <c r="I213" s="676"/>
      <c r="J213" s="676"/>
      <c r="K213" s="676"/>
      <c r="L213" s="677"/>
      <c r="M213" s="677"/>
      <c r="N213" s="677"/>
      <c r="O213" s="677"/>
      <c r="P213" s="677"/>
      <c r="Q213" s="678"/>
      <c r="R213" s="678"/>
      <c r="S213" s="678"/>
      <c r="T213" s="678"/>
      <c r="U213" s="678"/>
      <c r="V213" s="630"/>
      <c r="W213" s="681"/>
      <c r="X213" s="681"/>
      <c r="Y213" s="681"/>
      <c r="Z213" s="680"/>
      <c r="AA213" s="680"/>
      <c r="AB213" s="680"/>
      <c r="AC213" s="295" t="str">
        <f>IFERROR(VLOOKUP(Z213,【参考】数式用!$A$4:$B$57,2,FALSE),"")</f>
        <v/>
      </c>
      <c r="AD213" s="296"/>
      <c r="AE213" s="297"/>
      <c r="AF213" s="291">
        <f t="shared" si="8"/>
        <v>0</v>
      </c>
    </row>
    <row r="214" spans="1:32" ht="50.1" customHeight="1" thickBot="1">
      <c r="A214" s="631">
        <f t="shared" si="7"/>
        <v>180</v>
      </c>
      <c r="B214" s="675"/>
      <c r="C214" s="676"/>
      <c r="D214" s="676"/>
      <c r="E214" s="676"/>
      <c r="F214" s="676"/>
      <c r="G214" s="676"/>
      <c r="H214" s="676"/>
      <c r="I214" s="676"/>
      <c r="J214" s="676"/>
      <c r="K214" s="676"/>
      <c r="L214" s="677"/>
      <c r="M214" s="677"/>
      <c r="N214" s="677"/>
      <c r="O214" s="677"/>
      <c r="P214" s="677"/>
      <c r="Q214" s="678"/>
      <c r="R214" s="678"/>
      <c r="S214" s="678"/>
      <c r="T214" s="678"/>
      <c r="U214" s="678"/>
      <c r="V214" s="630"/>
      <c r="W214" s="681"/>
      <c r="X214" s="681"/>
      <c r="Y214" s="681"/>
      <c r="Z214" s="680"/>
      <c r="AA214" s="680"/>
      <c r="AB214" s="680"/>
      <c r="AC214" s="295" t="str">
        <f>IFERROR(VLOOKUP(Z214,【参考】数式用!$A$4:$B$57,2,FALSE),"")</f>
        <v/>
      </c>
      <c r="AD214" s="296"/>
      <c r="AE214" s="297"/>
      <c r="AF214" s="291">
        <f t="shared" si="8"/>
        <v>0</v>
      </c>
    </row>
    <row r="215" spans="1:32" ht="50.1" customHeight="1" thickBot="1">
      <c r="A215" s="631">
        <f t="shared" si="7"/>
        <v>181</v>
      </c>
      <c r="B215" s="675"/>
      <c r="C215" s="676"/>
      <c r="D215" s="676"/>
      <c r="E215" s="676"/>
      <c r="F215" s="676"/>
      <c r="G215" s="676"/>
      <c r="H215" s="676"/>
      <c r="I215" s="676"/>
      <c r="J215" s="676"/>
      <c r="K215" s="676"/>
      <c r="L215" s="677"/>
      <c r="M215" s="677"/>
      <c r="N215" s="677"/>
      <c r="O215" s="677"/>
      <c r="P215" s="677"/>
      <c r="Q215" s="678"/>
      <c r="R215" s="678"/>
      <c r="S215" s="678"/>
      <c r="T215" s="678"/>
      <c r="U215" s="678"/>
      <c r="V215" s="630"/>
      <c r="W215" s="681"/>
      <c r="X215" s="681"/>
      <c r="Y215" s="681"/>
      <c r="Z215" s="680"/>
      <c r="AA215" s="680"/>
      <c r="AB215" s="680"/>
      <c r="AC215" s="295" t="str">
        <f>IFERROR(VLOOKUP(Z215,【参考】数式用!$A$4:$B$57,2,FALSE),"")</f>
        <v/>
      </c>
      <c r="AD215" s="296"/>
      <c r="AE215" s="297"/>
      <c r="AF215" s="291">
        <f t="shared" si="8"/>
        <v>0</v>
      </c>
    </row>
    <row r="216" spans="1:32" ht="50.1" customHeight="1" thickBot="1">
      <c r="A216" s="631">
        <f t="shared" si="7"/>
        <v>182</v>
      </c>
      <c r="B216" s="675"/>
      <c r="C216" s="676"/>
      <c r="D216" s="676"/>
      <c r="E216" s="676"/>
      <c r="F216" s="676"/>
      <c r="G216" s="676"/>
      <c r="H216" s="676"/>
      <c r="I216" s="676"/>
      <c r="J216" s="676"/>
      <c r="K216" s="676"/>
      <c r="L216" s="677"/>
      <c r="M216" s="677"/>
      <c r="N216" s="677"/>
      <c r="O216" s="677"/>
      <c r="P216" s="677"/>
      <c r="Q216" s="678"/>
      <c r="R216" s="678"/>
      <c r="S216" s="678"/>
      <c r="T216" s="678"/>
      <c r="U216" s="678"/>
      <c r="V216" s="630"/>
      <c r="W216" s="681"/>
      <c r="X216" s="681"/>
      <c r="Y216" s="681"/>
      <c r="Z216" s="680"/>
      <c r="AA216" s="680"/>
      <c r="AB216" s="680"/>
      <c r="AC216" s="295" t="str">
        <f>IFERROR(VLOOKUP(Z216,【参考】数式用!$A$4:$B$57,2,FALSE),"")</f>
        <v/>
      </c>
      <c r="AD216" s="296"/>
      <c r="AE216" s="297"/>
      <c r="AF216" s="291">
        <f t="shared" si="8"/>
        <v>0</v>
      </c>
    </row>
    <row r="217" spans="1:32" ht="50.1" customHeight="1" thickBot="1">
      <c r="A217" s="631">
        <f t="shared" si="7"/>
        <v>183</v>
      </c>
      <c r="B217" s="675"/>
      <c r="C217" s="676"/>
      <c r="D217" s="676"/>
      <c r="E217" s="676"/>
      <c r="F217" s="676"/>
      <c r="G217" s="676"/>
      <c r="H217" s="676"/>
      <c r="I217" s="676"/>
      <c r="J217" s="676"/>
      <c r="K217" s="676"/>
      <c r="L217" s="677"/>
      <c r="M217" s="677"/>
      <c r="N217" s="677"/>
      <c r="O217" s="677"/>
      <c r="P217" s="677"/>
      <c r="Q217" s="678"/>
      <c r="R217" s="678"/>
      <c r="S217" s="678"/>
      <c r="T217" s="678"/>
      <c r="U217" s="678"/>
      <c r="V217" s="630"/>
      <c r="W217" s="681"/>
      <c r="X217" s="681"/>
      <c r="Y217" s="681"/>
      <c r="Z217" s="680"/>
      <c r="AA217" s="680"/>
      <c r="AB217" s="680"/>
      <c r="AC217" s="295" t="str">
        <f>IFERROR(VLOOKUP(Z217,【参考】数式用!$A$4:$B$57,2,FALSE),"")</f>
        <v/>
      </c>
      <c r="AD217" s="296"/>
      <c r="AE217" s="297"/>
      <c r="AF217" s="291">
        <f t="shared" si="8"/>
        <v>0</v>
      </c>
    </row>
    <row r="218" spans="1:32" ht="50.1" customHeight="1" thickBot="1">
      <c r="A218" s="631">
        <f t="shared" si="7"/>
        <v>184</v>
      </c>
      <c r="B218" s="675"/>
      <c r="C218" s="676"/>
      <c r="D218" s="676"/>
      <c r="E218" s="676"/>
      <c r="F218" s="676"/>
      <c r="G218" s="676"/>
      <c r="H218" s="676"/>
      <c r="I218" s="676"/>
      <c r="J218" s="676"/>
      <c r="K218" s="676"/>
      <c r="L218" s="677"/>
      <c r="M218" s="677"/>
      <c r="N218" s="677"/>
      <c r="O218" s="677"/>
      <c r="P218" s="677"/>
      <c r="Q218" s="678"/>
      <c r="R218" s="678"/>
      <c r="S218" s="678"/>
      <c r="T218" s="678"/>
      <c r="U218" s="678"/>
      <c r="V218" s="630"/>
      <c r="W218" s="681"/>
      <c r="X218" s="681"/>
      <c r="Y218" s="681"/>
      <c r="Z218" s="680"/>
      <c r="AA218" s="680"/>
      <c r="AB218" s="680"/>
      <c r="AC218" s="295" t="str">
        <f>IFERROR(VLOOKUP(Z218,【参考】数式用!$A$4:$B$57,2,FALSE),"")</f>
        <v/>
      </c>
      <c r="AD218" s="296"/>
      <c r="AE218" s="297"/>
      <c r="AF218" s="291">
        <f t="shared" si="8"/>
        <v>0</v>
      </c>
    </row>
    <row r="219" spans="1:32" ht="50.1" customHeight="1" thickBot="1">
      <c r="A219" s="631">
        <f t="shared" si="7"/>
        <v>185</v>
      </c>
      <c r="B219" s="675"/>
      <c r="C219" s="676"/>
      <c r="D219" s="676"/>
      <c r="E219" s="676"/>
      <c r="F219" s="676"/>
      <c r="G219" s="676"/>
      <c r="H219" s="676"/>
      <c r="I219" s="676"/>
      <c r="J219" s="676"/>
      <c r="K219" s="676"/>
      <c r="L219" s="677"/>
      <c r="M219" s="677"/>
      <c r="N219" s="677"/>
      <c r="O219" s="677"/>
      <c r="P219" s="677"/>
      <c r="Q219" s="678"/>
      <c r="R219" s="678"/>
      <c r="S219" s="678"/>
      <c r="T219" s="678"/>
      <c r="U219" s="678"/>
      <c r="V219" s="630"/>
      <c r="W219" s="681"/>
      <c r="X219" s="681"/>
      <c r="Y219" s="681"/>
      <c r="Z219" s="680"/>
      <c r="AA219" s="680"/>
      <c r="AB219" s="680"/>
      <c r="AC219" s="295" t="str">
        <f>IFERROR(VLOOKUP(Z219,【参考】数式用!$A$4:$B$57,2,FALSE),"")</f>
        <v/>
      </c>
      <c r="AD219" s="296"/>
      <c r="AE219" s="297"/>
      <c r="AF219" s="291">
        <f t="shared" si="8"/>
        <v>0</v>
      </c>
    </row>
    <row r="220" spans="1:32" ht="50.1" customHeight="1" thickBot="1">
      <c r="A220" s="631">
        <f t="shared" si="7"/>
        <v>186</v>
      </c>
      <c r="B220" s="675"/>
      <c r="C220" s="676"/>
      <c r="D220" s="676"/>
      <c r="E220" s="676"/>
      <c r="F220" s="676"/>
      <c r="G220" s="676"/>
      <c r="H220" s="676"/>
      <c r="I220" s="676"/>
      <c r="J220" s="676"/>
      <c r="K220" s="676"/>
      <c r="L220" s="677"/>
      <c r="M220" s="677"/>
      <c r="N220" s="677"/>
      <c r="O220" s="677"/>
      <c r="P220" s="677"/>
      <c r="Q220" s="678"/>
      <c r="R220" s="678"/>
      <c r="S220" s="678"/>
      <c r="T220" s="678"/>
      <c r="U220" s="678"/>
      <c r="V220" s="630"/>
      <c r="W220" s="681"/>
      <c r="X220" s="681"/>
      <c r="Y220" s="681"/>
      <c r="Z220" s="680"/>
      <c r="AA220" s="680"/>
      <c r="AB220" s="680"/>
      <c r="AC220" s="295" t="str">
        <f>IFERROR(VLOOKUP(Z220,【参考】数式用!$A$4:$B$57,2,FALSE),"")</f>
        <v/>
      </c>
      <c r="AD220" s="296"/>
      <c r="AE220" s="297"/>
      <c r="AF220" s="291">
        <f t="shared" si="8"/>
        <v>0</v>
      </c>
    </row>
    <row r="221" spans="1:32" ht="50.1" customHeight="1" thickBot="1">
      <c r="A221" s="631">
        <f t="shared" si="7"/>
        <v>187</v>
      </c>
      <c r="B221" s="675"/>
      <c r="C221" s="676"/>
      <c r="D221" s="676"/>
      <c r="E221" s="676"/>
      <c r="F221" s="676"/>
      <c r="G221" s="676"/>
      <c r="H221" s="676"/>
      <c r="I221" s="676"/>
      <c r="J221" s="676"/>
      <c r="K221" s="676"/>
      <c r="L221" s="677"/>
      <c r="M221" s="677"/>
      <c r="N221" s="677"/>
      <c r="O221" s="677"/>
      <c r="P221" s="677"/>
      <c r="Q221" s="678"/>
      <c r="R221" s="678"/>
      <c r="S221" s="678"/>
      <c r="T221" s="678"/>
      <c r="U221" s="678"/>
      <c r="V221" s="630"/>
      <c r="W221" s="681"/>
      <c r="X221" s="681"/>
      <c r="Y221" s="681"/>
      <c r="Z221" s="680"/>
      <c r="AA221" s="680"/>
      <c r="AB221" s="680"/>
      <c r="AC221" s="295" t="str">
        <f>IFERROR(VLOOKUP(Z221,【参考】数式用!$A$4:$B$57,2,FALSE),"")</f>
        <v/>
      </c>
      <c r="AD221" s="296"/>
      <c r="AE221" s="297"/>
      <c r="AF221" s="291">
        <f t="shared" si="8"/>
        <v>0</v>
      </c>
    </row>
    <row r="222" spans="1:32" ht="50.1" customHeight="1" thickBot="1">
      <c r="A222" s="631">
        <f t="shared" si="7"/>
        <v>188</v>
      </c>
      <c r="B222" s="675"/>
      <c r="C222" s="676"/>
      <c r="D222" s="676"/>
      <c r="E222" s="676"/>
      <c r="F222" s="676"/>
      <c r="G222" s="676"/>
      <c r="H222" s="676"/>
      <c r="I222" s="676"/>
      <c r="J222" s="676"/>
      <c r="K222" s="676"/>
      <c r="L222" s="677"/>
      <c r="M222" s="677"/>
      <c r="N222" s="677"/>
      <c r="O222" s="677"/>
      <c r="P222" s="677"/>
      <c r="Q222" s="678"/>
      <c r="R222" s="678"/>
      <c r="S222" s="678"/>
      <c r="T222" s="678"/>
      <c r="U222" s="678"/>
      <c r="V222" s="630"/>
      <c r="W222" s="681"/>
      <c r="X222" s="681"/>
      <c r="Y222" s="681"/>
      <c r="Z222" s="680"/>
      <c r="AA222" s="680"/>
      <c r="AB222" s="680"/>
      <c r="AC222" s="295" t="str">
        <f>IFERROR(VLOOKUP(Z222,【参考】数式用!$A$4:$B$57,2,FALSE),"")</f>
        <v/>
      </c>
      <c r="AD222" s="296"/>
      <c r="AE222" s="297"/>
      <c r="AF222" s="291">
        <f t="shared" si="8"/>
        <v>0</v>
      </c>
    </row>
    <row r="223" spans="1:32" ht="50.1" customHeight="1" thickBot="1">
      <c r="A223" s="631">
        <f t="shared" si="7"/>
        <v>189</v>
      </c>
      <c r="B223" s="675"/>
      <c r="C223" s="676"/>
      <c r="D223" s="676"/>
      <c r="E223" s="676"/>
      <c r="F223" s="676"/>
      <c r="G223" s="676"/>
      <c r="H223" s="676"/>
      <c r="I223" s="676"/>
      <c r="J223" s="676"/>
      <c r="K223" s="676"/>
      <c r="L223" s="677"/>
      <c r="M223" s="677"/>
      <c r="N223" s="677"/>
      <c r="O223" s="677"/>
      <c r="P223" s="677"/>
      <c r="Q223" s="678"/>
      <c r="R223" s="678"/>
      <c r="S223" s="678"/>
      <c r="T223" s="678"/>
      <c r="U223" s="678"/>
      <c r="V223" s="630"/>
      <c r="W223" s="681"/>
      <c r="X223" s="681"/>
      <c r="Y223" s="681"/>
      <c r="Z223" s="680"/>
      <c r="AA223" s="680"/>
      <c r="AB223" s="680"/>
      <c r="AC223" s="295" t="str">
        <f>IFERROR(VLOOKUP(Z223,【参考】数式用!$A$4:$B$57,2,FALSE),"")</f>
        <v/>
      </c>
      <c r="AD223" s="296"/>
      <c r="AE223" s="297"/>
      <c r="AF223" s="291">
        <f t="shared" si="8"/>
        <v>0</v>
      </c>
    </row>
    <row r="224" spans="1:32" ht="50.1" customHeight="1" thickBot="1">
      <c r="A224" s="631">
        <f t="shared" si="7"/>
        <v>190</v>
      </c>
      <c r="B224" s="675"/>
      <c r="C224" s="676"/>
      <c r="D224" s="676"/>
      <c r="E224" s="676"/>
      <c r="F224" s="676"/>
      <c r="G224" s="676"/>
      <c r="H224" s="676"/>
      <c r="I224" s="676"/>
      <c r="J224" s="676"/>
      <c r="K224" s="676"/>
      <c r="L224" s="677"/>
      <c r="M224" s="677"/>
      <c r="N224" s="677"/>
      <c r="O224" s="677"/>
      <c r="P224" s="677"/>
      <c r="Q224" s="678"/>
      <c r="R224" s="678"/>
      <c r="S224" s="678"/>
      <c r="T224" s="678"/>
      <c r="U224" s="678"/>
      <c r="V224" s="630"/>
      <c r="W224" s="681"/>
      <c r="X224" s="681"/>
      <c r="Y224" s="681"/>
      <c r="Z224" s="680"/>
      <c r="AA224" s="680"/>
      <c r="AB224" s="680"/>
      <c r="AC224" s="295" t="str">
        <f>IFERROR(VLOOKUP(Z224,【参考】数式用!$A$4:$B$57,2,FALSE),"")</f>
        <v/>
      </c>
      <c r="AD224" s="296"/>
      <c r="AE224" s="297"/>
      <c r="AF224" s="291">
        <f t="shared" si="8"/>
        <v>0</v>
      </c>
    </row>
    <row r="225" spans="1:32" ht="50.1" customHeight="1" thickBot="1">
      <c r="A225" s="631">
        <f t="shared" si="7"/>
        <v>191</v>
      </c>
      <c r="B225" s="675"/>
      <c r="C225" s="676"/>
      <c r="D225" s="676"/>
      <c r="E225" s="676"/>
      <c r="F225" s="676"/>
      <c r="G225" s="676"/>
      <c r="H225" s="676"/>
      <c r="I225" s="676"/>
      <c r="J225" s="676"/>
      <c r="K225" s="676"/>
      <c r="L225" s="677"/>
      <c r="M225" s="677"/>
      <c r="N225" s="677"/>
      <c r="O225" s="677"/>
      <c r="P225" s="677"/>
      <c r="Q225" s="678"/>
      <c r="R225" s="678"/>
      <c r="S225" s="678"/>
      <c r="T225" s="678"/>
      <c r="U225" s="678"/>
      <c r="V225" s="630"/>
      <c r="W225" s="681"/>
      <c r="X225" s="681"/>
      <c r="Y225" s="681"/>
      <c r="Z225" s="680"/>
      <c r="AA225" s="680"/>
      <c r="AB225" s="680"/>
      <c r="AC225" s="295" t="str">
        <f>IFERROR(VLOOKUP(Z225,【参考】数式用!$A$4:$B$57,2,FALSE),"")</f>
        <v/>
      </c>
      <c r="AD225" s="296"/>
      <c r="AE225" s="297"/>
      <c r="AF225" s="291">
        <f t="shared" si="8"/>
        <v>0</v>
      </c>
    </row>
    <row r="226" spans="1:32" ht="50.1" customHeight="1" thickBot="1">
      <c r="A226" s="631">
        <f t="shared" si="7"/>
        <v>192</v>
      </c>
      <c r="B226" s="675"/>
      <c r="C226" s="676"/>
      <c r="D226" s="676"/>
      <c r="E226" s="676"/>
      <c r="F226" s="676"/>
      <c r="G226" s="676"/>
      <c r="H226" s="676"/>
      <c r="I226" s="676"/>
      <c r="J226" s="676"/>
      <c r="K226" s="676"/>
      <c r="L226" s="677"/>
      <c r="M226" s="677"/>
      <c r="N226" s="677"/>
      <c r="O226" s="677"/>
      <c r="P226" s="677"/>
      <c r="Q226" s="678"/>
      <c r="R226" s="678"/>
      <c r="S226" s="678"/>
      <c r="T226" s="678"/>
      <c r="U226" s="678"/>
      <c r="V226" s="630"/>
      <c r="W226" s="681"/>
      <c r="X226" s="681"/>
      <c r="Y226" s="681"/>
      <c r="Z226" s="680"/>
      <c r="AA226" s="680"/>
      <c r="AB226" s="680"/>
      <c r="AC226" s="295" t="str">
        <f>IFERROR(VLOOKUP(Z226,【参考】数式用!$A$4:$B$57,2,FALSE),"")</f>
        <v/>
      </c>
      <c r="AD226" s="296"/>
      <c r="AE226" s="297"/>
      <c r="AF226" s="291">
        <f t="shared" si="8"/>
        <v>0</v>
      </c>
    </row>
    <row r="227" spans="1:32" ht="50.1" customHeight="1" thickBot="1">
      <c r="A227" s="631">
        <f t="shared" si="7"/>
        <v>193</v>
      </c>
      <c r="B227" s="675"/>
      <c r="C227" s="676"/>
      <c r="D227" s="676"/>
      <c r="E227" s="676"/>
      <c r="F227" s="676"/>
      <c r="G227" s="676"/>
      <c r="H227" s="676"/>
      <c r="I227" s="676"/>
      <c r="J227" s="676"/>
      <c r="K227" s="676"/>
      <c r="L227" s="677"/>
      <c r="M227" s="677"/>
      <c r="N227" s="677"/>
      <c r="O227" s="677"/>
      <c r="P227" s="677"/>
      <c r="Q227" s="678"/>
      <c r="R227" s="678"/>
      <c r="S227" s="678"/>
      <c r="T227" s="678"/>
      <c r="U227" s="678"/>
      <c r="V227" s="630"/>
      <c r="W227" s="681"/>
      <c r="X227" s="681"/>
      <c r="Y227" s="681"/>
      <c r="Z227" s="680"/>
      <c r="AA227" s="680"/>
      <c r="AB227" s="680"/>
      <c r="AC227" s="295" t="str">
        <f>IFERROR(VLOOKUP(Z227,【参考】数式用!$A$4:$B$57,2,FALSE),"")</f>
        <v/>
      </c>
      <c r="AD227" s="296"/>
      <c r="AE227" s="297"/>
      <c r="AF227" s="291">
        <f t="shared" si="8"/>
        <v>0</v>
      </c>
    </row>
    <row r="228" spans="1:32" ht="50.1" customHeight="1" thickBot="1">
      <c r="A228" s="631">
        <f t="shared" si="7"/>
        <v>194</v>
      </c>
      <c r="B228" s="675"/>
      <c r="C228" s="676"/>
      <c r="D228" s="676"/>
      <c r="E228" s="676"/>
      <c r="F228" s="676"/>
      <c r="G228" s="676"/>
      <c r="H228" s="676"/>
      <c r="I228" s="676"/>
      <c r="J228" s="676"/>
      <c r="K228" s="676"/>
      <c r="L228" s="677"/>
      <c r="M228" s="677"/>
      <c r="N228" s="677"/>
      <c r="O228" s="677"/>
      <c r="P228" s="677"/>
      <c r="Q228" s="678"/>
      <c r="R228" s="678"/>
      <c r="S228" s="678"/>
      <c r="T228" s="678"/>
      <c r="U228" s="678"/>
      <c r="V228" s="630"/>
      <c r="W228" s="681"/>
      <c r="X228" s="681"/>
      <c r="Y228" s="681"/>
      <c r="Z228" s="680"/>
      <c r="AA228" s="680"/>
      <c r="AB228" s="680"/>
      <c r="AC228" s="295" t="str">
        <f>IFERROR(VLOOKUP(Z228,【参考】数式用!$A$4:$B$57,2,FALSE),"")</f>
        <v/>
      </c>
      <c r="AD228" s="296"/>
      <c r="AE228" s="297"/>
      <c r="AF228" s="291">
        <f t="shared" si="8"/>
        <v>0</v>
      </c>
    </row>
    <row r="229" spans="1:32" ht="50.1" customHeight="1" thickBot="1">
      <c r="A229" s="631">
        <f t="shared" ref="A229:A292" si="9">A228+1</f>
        <v>195</v>
      </c>
      <c r="B229" s="675"/>
      <c r="C229" s="676"/>
      <c r="D229" s="676"/>
      <c r="E229" s="676"/>
      <c r="F229" s="676"/>
      <c r="G229" s="676"/>
      <c r="H229" s="676"/>
      <c r="I229" s="676"/>
      <c r="J229" s="676"/>
      <c r="K229" s="676"/>
      <c r="L229" s="677"/>
      <c r="M229" s="677"/>
      <c r="N229" s="677"/>
      <c r="O229" s="677"/>
      <c r="P229" s="677"/>
      <c r="Q229" s="678"/>
      <c r="R229" s="678"/>
      <c r="S229" s="678"/>
      <c r="T229" s="678"/>
      <c r="U229" s="678"/>
      <c r="V229" s="630"/>
      <c r="W229" s="681"/>
      <c r="X229" s="681"/>
      <c r="Y229" s="681"/>
      <c r="Z229" s="680"/>
      <c r="AA229" s="680"/>
      <c r="AB229" s="680"/>
      <c r="AC229" s="295" t="str">
        <f>IFERROR(VLOOKUP(Z229,【参考】数式用!$A$4:$B$57,2,FALSE),"")</f>
        <v/>
      </c>
      <c r="AD229" s="296"/>
      <c r="AE229" s="297"/>
      <c r="AF229" s="291">
        <f t="shared" si="8"/>
        <v>0</v>
      </c>
    </row>
    <row r="230" spans="1:32" ht="50.1" customHeight="1" thickBot="1">
      <c r="A230" s="631">
        <f t="shared" si="9"/>
        <v>196</v>
      </c>
      <c r="B230" s="675"/>
      <c r="C230" s="676"/>
      <c r="D230" s="676"/>
      <c r="E230" s="676"/>
      <c r="F230" s="676"/>
      <c r="G230" s="676"/>
      <c r="H230" s="676"/>
      <c r="I230" s="676"/>
      <c r="J230" s="676"/>
      <c r="K230" s="676"/>
      <c r="L230" s="677"/>
      <c r="M230" s="677"/>
      <c r="N230" s="677"/>
      <c r="O230" s="677"/>
      <c r="P230" s="677"/>
      <c r="Q230" s="678"/>
      <c r="R230" s="678"/>
      <c r="S230" s="678"/>
      <c r="T230" s="678"/>
      <c r="U230" s="678"/>
      <c r="V230" s="630"/>
      <c r="W230" s="681"/>
      <c r="X230" s="681"/>
      <c r="Y230" s="681"/>
      <c r="Z230" s="680"/>
      <c r="AA230" s="680"/>
      <c r="AB230" s="680"/>
      <c r="AC230" s="295" t="str">
        <f>IFERROR(VLOOKUP(Z230,【参考】数式用!$A$4:$B$57,2,FALSE),"")</f>
        <v/>
      </c>
      <c r="AD230" s="296"/>
      <c r="AE230" s="297"/>
      <c r="AF230" s="291">
        <f t="shared" si="8"/>
        <v>0</v>
      </c>
    </row>
    <row r="231" spans="1:32" ht="50.1" customHeight="1" thickBot="1">
      <c r="A231" s="631">
        <f t="shared" si="9"/>
        <v>197</v>
      </c>
      <c r="B231" s="675"/>
      <c r="C231" s="676"/>
      <c r="D231" s="676"/>
      <c r="E231" s="676"/>
      <c r="F231" s="676"/>
      <c r="G231" s="676"/>
      <c r="H231" s="676"/>
      <c r="I231" s="676"/>
      <c r="J231" s="676"/>
      <c r="K231" s="676"/>
      <c r="L231" s="677"/>
      <c r="M231" s="677"/>
      <c r="N231" s="677"/>
      <c r="O231" s="677"/>
      <c r="P231" s="677"/>
      <c r="Q231" s="678"/>
      <c r="R231" s="678"/>
      <c r="S231" s="678"/>
      <c r="T231" s="678"/>
      <c r="U231" s="678"/>
      <c r="V231" s="630"/>
      <c r="W231" s="681"/>
      <c r="X231" s="681"/>
      <c r="Y231" s="681"/>
      <c r="Z231" s="680"/>
      <c r="AA231" s="680"/>
      <c r="AB231" s="680"/>
      <c r="AC231" s="295" t="str">
        <f>IFERROR(VLOOKUP(Z231,【参考】数式用!$A$4:$B$57,2,FALSE),"")</f>
        <v/>
      </c>
      <c r="AD231" s="296"/>
      <c r="AE231" s="297"/>
      <c r="AF231" s="291">
        <f t="shared" si="8"/>
        <v>0</v>
      </c>
    </row>
    <row r="232" spans="1:32" ht="50.1" customHeight="1" thickBot="1">
      <c r="A232" s="631">
        <f t="shared" si="9"/>
        <v>198</v>
      </c>
      <c r="B232" s="675"/>
      <c r="C232" s="676"/>
      <c r="D232" s="676"/>
      <c r="E232" s="676"/>
      <c r="F232" s="676"/>
      <c r="G232" s="676"/>
      <c r="H232" s="676"/>
      <c r="I232" s="676"/>
      <c r="J232" s="676"/>
      <c r="K232" s="676"/>
      <c r="L232" s="677"/>
      <c r="M232" s="677"/>
      <c r="N232" s="677"/>
      <c r="O232" s="677"/>
      <c r="P232" s="677"/>
      <c r="Q232" s="678"/>
      <c r="R232" s="678"/>
      <c r="S232" s="678"/>
      <c r="T232" s="678"/>
      <c r="U232" s="678"/>
      <c r="V232" s="630"/>
      <c r="W232" s="681"/>
      <c r="X232" s="681"/>
      <c r="Y232" s="681"/>
      <c r="Z232" s="680"/>
      <c r="AA232" s="680"/>
      <c r="AB232" s="680"/>
      <c r="AC232" s="295" t="str">
        <f>IFERROR(VLOOKUP(Z232,【参考】数式用!$A$4:$B$57,2,FALSE),"")</f>
        <v/>
      </c>
      <c r="AD232" s="296"/>
      <c r="AE232" s="297"/>
      <c r="AF232" s="291">
        <f t="shared" si="8"/>
        <v>0</v>
      </c>
    </row>
    <row r="233" spans="1:32" ht="50.1" customHeight="1" thickBot="1">
      <c r="A233" s="631">
        <f t="shared" si="9"/>
        <v>199</v>
      </c>
      <c r="B233" s="675"/>
      <c r="C233" s="676"/>
      <c r="D233" s="676"/>
      <c r="E233" s="676"/>
      <c r="F233" s="676"/>
      <c r="G233" s="676"/>
      <c r="H233" s="676"/>
      <c r="I233" s="676"/>
      <c r="J233" s="676"/>
      <c r="K233" s="676"/>
      <c r="L233" s="677"/>
      <c r="M233" s="677"/>
      <c r="N233" s="677"/>
      <c r="O233" s="677"/>
      <c r="P233" s="677"/>
      <c r="Q233" s="678"/>
      <c r="R233" s="678"/>
      <c r="S233" s="678"/>
      <c r="T233" s="678"/>
      <c r="U233" s="678"/>
      <c r="V233" s="630"/>
      <c r="W233" s="681"/>
      <c r="X233" s="681"/>
      <c r="Y233" s="681"/>
      <c r="Z233" s="680"/>
      <c r="AA233" s="680"/>
      <c r="AB233" s="680"/>
      <c r="AC233" s="295" t="str">
        <f>IFERROR(VLOOKUP(Z233,【参考】数式用!$A$4:$B$57,2,FALSE),"")</f>
        <v/>
      </c>
      <c r="AD233" s="296"/>
      <c r="AE233" s="297"/>
      <c r="AF233" s="291">
        <f t="shared" si="8"/>
        <v>0</v>
      </c>
    </row>
    <row r="234" spans="1:32" ht="50.1" customHeight="1" thickBot="1">
      <c r="A234" s="631">
        <f t="shared" si="9"/>
        <v>200</v>
      </c>
      <c r="B234" s="675"/>
      <c r="C234" s="676"/>
      <c r="D234" s="676"/>
      <c r="E234" s="676"/>
      <c r="F234" s="676"/>
      <c r="G234" s="676"/>
      <c r="H234" s="676"/>
      <c r="I234" s="676"/>
      <c r="J234" s="676"/>
      <c r="K234" s="676"/>
      <c r="L234" s="677"/>
      <c r="M234" s="677"/>
      <c r="N234" s="677"/>
      <c r="O234" s="677"/>
      <c r="P234" s="677"/>
      <c r="Q234" s="678"/>
      <c r="R234" s="678"/>
      <c r="S234" s="678"/>
      <c r="T234" s="678"/>
      <c r="U234" s="678"/>
      <c r="V234" s="630"/>
      <c r="W234" s="681"/>
      <c r="X234" s="681"/>
      <c r="Y234" s="681"/>
      <c r="Z234" s="680"/>
      <c r="AA234" s="680"/>
      <c r="AB234" s="680"/>
      <c r="AC234" s="295" t="str">
        <f>IFERROR(VLOOKUP(Z234,【参考】数式用!$A$4:$B$57,2,FALSE),"")</f>
        <v/>
      </c>
      <c r="AD234" s="296"/>
      <c r="AE234" s="297"/>
      <c r="AF234" s="291">
        <f t="shared" si="8"/>
        <v>0</v>
      </c>
    </row>
    <row r="235" spans="1:32" ht="50.1" customHeight="1" thickBot="1">
      <c r="A235" s="631">
        <f t="shared" si="9"/>
        <v>201</v>
      </c>
      <c r="B235" s="675"/>
      <c r="C235" s="676"/>
      <c r="D235" s="676"/>
      <c r="E235" s="676"/>
      <c r="F235" s="676"/>
      <c r="G235" s="676"/>
      <c r="H235" s="676"/>
      <c r="I235" s="676"/>
      <c r="J235" s="676"/>
      <c r="K235" s="676"/>
      <c r="L235" s="677"/>
      <c r="M235" s="677"/>
      <c r="N235" s="677"/>
      <c r="O235" s="677"/>
      <c r="P235" s="677"/>
      <c r="Q235" s="678"/>
      <c r="R235" s="678"/>
      <c r="S235" s="678"/>
      <c r="T235" s="678"/>
      <c r="U235" s="678"/>
      <c r="V235" s="630"/>
      <c r="W235" s="681"/>
      <c r="X235" s="681"/>
      <c r="Y235" s="681"/>
      <c r="Z235" s="680"/>
      <c r="AA235" s="680"/>
      <c r="AB235" s="680"/>
      <c r="AC235" s="295" t="str">
        <f>IFERROR(VLOOKUP(Z235,【参考】数式用!$A$4:$B$57,2,FALSE),"")</f>
        <v/>
      </c>
      <c r="AD235" s="296"/>
      <c r="AE235" s="297"/>
      <c r="AF235" s="291">
        <f t="shared" si="8"/>
        <v>0</v>
      </c>
    </row>
    <row r="236" spans="1:32" ht="50.1" customHeight="1" thickBot="1">
      <c r="A236" s="631">
        <f t="shared" si="9"/>
        <v>202</v>
      </c>
      <c r="B236" s="675"/>
      <c r="C236" s="676"/>
      <c r="D236" s="676"/>
      <c r="E236" s="676"/>
      <c r="F236" s="676"/>
      <c r="G236" s="676"/>
      <c r="H236" s="676"/>
      <c r="I236" s="676"/>
      <c r="J236" s="676"/>
      <c r="K236" s="676"/>
      <c r="L236" s="677"/>
      <c r="M236" s="677"/>
      <c r="N236" s="677"/>
      <c r="O236" s="677"/>
      <c r="P236" s="677"/>
      <c r="Q236" s="678"/>
      <c r="R236" s="678"/>
      <c r="S236" s="678"/>
      <c r="T236" s="678"/>
      <c r="U236" s="678"/>
      <c r="V236" s="630"/>
      <c r="W236" s="681"/>
      <c r="X236" s="681"/>
      <c r="Y236" s="681"/>
      <c r="Z236" s="680"/>
      <c r="AA236" s="680"/>
      <c r="AB236" s="680"/>
      <c r="AC236" s="295" t="str">
        <f>IFERROR(VLOOKUP(Z236,【参考】数式用!$A$4:$B$57,2,FALSE),"")</f>
        <v/>
      </c>
      <c r="AD236" s="296"/>
      <c r="AE236" s="297"/>
      <c r="AF236" s="291">
        <f t="shared" si="8"/>
        <v>0</v>
      </c>
    </row>
    <row r="237" spans="1:32" ht="50.1" customHeight="1" thickBot="1">
      <c r="A237" s="631">
        <f t="shared" si="9"/>
        <v>203</v>
      </c>
      <c r="B237" s="675"/>
      <c r="C237" s="676"/>
      <c r="D237" s="676"/>
      <c r="E237" s="676"/>
      <c r="F237" s="676"/>
      <c r="G237" s="676"/>
      <c r="H237" s="676"/>
      <c r="I237" s="676"/>
      <c r="J237" s="676"/>
      <c r="K237" s="676"/>
      <c r="L237" s="677"/>
      <c r="M237" s="677"/>
      <c r="N237" s="677"/>
      <c r="O237" s="677"/>
      <c r="P237" s="677"/>
      <c r="Q237" s="678"/>
      <c r="R237" s="678"/>
      <c r="S237" s="678"/>
      <c r="T237" s="678"/>
      <c r="U237" s="678"/>
      <c r="V237" s="630"/>
      <c r="W237" s="681"/>
      <c r="X237" s="681"/>
      <c r="Y237" s="681"/>
      <c r="Z237" s="680"/>
      <c r="AA237" s="680"/>
      <c r="AB237" s="680"/>
      <c r="AC237" s="295" t="str">
        <f>IFERROR(VLOOKUP(Z237,【参考】数式用!$A$4:$B$57,2,FALSE),"")</f>
        <v/>
      </c>
      <c r="AD237" s="296"/>
      <c r="AE237" s="297"/>
      <c r="AF237" s="291">
        <f t="shared" si="8"/>
        <v>0</v>
      </c>
    </row>
    <row r="238" spans="1:32" ht="50.1" customHeight="1" thickBot="1">
      <c r="A238" s="631">
        <f t="shared" si="9"/>
        <v>204</v>
      </c>
      <c r="B238" s="675"/>
      <c r="C238" s="676"/>
      <c r="D238" s="676"/>
      <c r="E238" s="676"/>
      <c r="F238" s="676"/>
      <c r="G238" s="676"/>
      <c r="H238" s="676"/>
      <c r="I238" s="676"/>
      <c r="J238" s="676"/>
      <c r="K238" s="676"/>
      <c r="L238" s="677"/>
      <c r="M238" s="677"/>
      <c r="N238" s="677"/>
      <c r="O238" s="677"/>
      <c r="P238" s="677"/>
      <c r="Q238" s="678"/>
      <c r="R238" s="678"/>
      <c r="S238" s="678"/>
      <c r="T238" s="678"/>
      <c r="U238" s="678"/>
      <c r="V238" s="630"/>
      <c r="W238" s="681"/>
      <c r="X238" s="681"/>
      <c r="Y238" s="681"/>
      <c r="Z238" s="680"/>
      <c r="AA238" s="680"/>
      <c r="AB238" s="680"/>
      <c r="AC238" s="295" t="str">
        <f>IFERROR(VLOOKUP(Z238,【参考】数式用!$A$4:$B$57,2,FALSE),"")</f>
        <v/>
      </c>
      <c r="AD238" s="296"/>
      <c r="AE238" s="297"/>
      <c r="AF238" s="291">
        <f t="shared" si="8"/>
        <v>0</v>
      </c>
    </row>
    <row r="239" spans="1:32" ht="50.1" customHeight="1" thickBot="1">
      <c r="A239" s="631">
        <f t="shared" si="9"/>
        <v>205</v>
      </c>
      <c r="B239" s="675"/>
      <c r="C239" s="676"/>
      <c r="D239" s="676"/>
      <c r="E239" s="676"/>
      <c r="F239" s="676"/>
      <c r="G239" s="676"/>
      <c r="H239" s="676"/>
      <c r="I239" s="676"/>
      <c r="J239" s="676"/>
      <c r="K239" s="676"/>
      <c r="L239" s="677"/>
      <c r="M239" s="677"/>
      <c r="N239" s="677"/>
      <c r="O239" s="677"/>
      <c r="P239" s="677"/>
      <c r="Q239" s="678"/>
      <c r="R239" s="678"/>
      <c r="S239" s="678"/>
      <c r="T239" s="678"/>
      <c r="U239" s="678"/>
      <c r="V239" s="630"/>
      <c r="W239" s="681"/>
      <c r="X239" s="681"/>
      <c r="Y239" s="681"/>
      <c r="Z239" s="680"/>
      <c r="AA239" s="680"/>
      <c r="AB239" s="680"/>
      <c r="AC239" s="295" t="str">
        <f>IFERROR(VLOOKUP(Z239,【参考】数式用!$A$4:$B$57,2,FALSE),"")</f>
        <v/>
      </c>
      <c r="AD239" s="296"/>
      <c r="AE239" s="297"/>
      <c r="AF239" s="291">
        <f t="shared" ref="AF239:AF302" si="10">AD239-AE239</f>
        <v>0</v>
      </c>
    </row>
    <row r="240" spans="1:32" ht="50.1" customHeight="1" thickBot="1">
      <c r="A240" s="631">
        <f t="shared" si="9"/>
        <v>206</v>
      </c>
      <c r="B240" s="675"/>
      <c r="C240" s="676"/>
      <c r="D240" s="676"/>
      <c r="E240" s="676"/>
      <c r="F240" s="676"/>
      <c r="G240" s="676"/>
      <c r="H240" s="676"/>
      <c r="I240" s="676"/>
      <c r="J240" s="676"/>
      <c r="K240" s="676"/>
      <c r="L240" s="677"/>
      <c r="M240" s="677"/>
      <c r="N240" s="677"/>
      <c r="O240" s="677"/>
      <c r="P240" s="677"/>
      <c r="Q240" s="678"/>
      <c r="R240" s="678"/>
      <c r="S240" s="678"/>
      <c r="T240" s="678"/>
      <c r="U240" s="678"/>
      <c r="V240" s="630"/>
      <c r="W240" s="681"/>
      <c r="X240" s="681"/>
      <c r="Y240" s="681"/>
      <c r="Z240" s="680"/>
      <c r="AA240" s="680"/>
      <c r="AB240" s="680"/>
      <c r="AC240" s="295" t="str">
        <f>IFERROR(VLOOKUP(Z240,【参考】数式用!$A$4:$B$57,2,FALSE),"")</f>
        <v/>
      </c>
      <c r="AD240" s="296"/>
      <c r="AE240" s="297"/>
      <c r="AF240" s="291">
        <f t="shared" si="10"/>
        <v>0</v>
      </c>
    </row>
    <row r="241" spans="1:32" ht="50.1" customHeight="1" thickBot="1">
      <c r="A241" s="631">
        <f t="shared" si="9"/>
        <v>207</v>
      </c>
      <c r="B241" s="675"/>
      <c r="C241" s="676"/>
      <c r="D241" s="676"/>
      <c r="E241" s="676"/>
      <c r="F241" s="676"/>
      <c r="G241" s="676"/>
      <c r="H241" s="676"/>
      <c r="I241" s="676"/>
      <c r="J241" s="676"/>
      <c r="K241" s="676"/>
      <c r="L241" s="677"/>
      <c r="M241" s="677"/>
      <c r="N241" s="677"/>
      <c r="O241" s="677"/>
      <c r="P241" s="677"/>
      <c r="Q241" s="678"/>
      <c r="R241" s="678"/>
      <c r="S241" s="678"/>
      <c r="T241" s="678"/>
      <c r="U241" s="678"/>
      <c r="V241" s="630"/>
      <c r="W241" s="681"/>
      <c r="X241" s="681"/>
      <c r="Y241" s="681"/>
      <c r="Z241" s="680"/>
      <c r="AA241" s="680"/>
      <c r="AB241" s="680"/>
      <c r="AC241" s="295" t="str">
        <f>IFERROR(VLOOKUP(Z241,【参考】数式用!$A$4:$B$57,2,FALSE),"")</f>
        <v/>
      </c>
      <c r="AD241" s="296"/>
      <c r="AE241" s="297"/>
      <c r="AF241" s="291">
        <f t="shared" si="10"/>
        <v>0</v>
      </c>
    </row>
    <row r="242" spans="1:32" ht="50.1" customHeight="1" thickBot="1">
      <c r="A242" s="631">
        <f t="shared" si="9"/>
        <v>208</v>
      </c>
      <c r="B242" s="675"/>
      <c r="C242" s="676"/>
      <c r="D242" s="676"/>
      <c r="E242" s="676"/>
      <c r="F242" s="676"/>
      <c r="G242" s="676"/>
      <c r="H242" s="676"/>
      <c r="I242" s="676"/>
      <c r="J242" s="676"/>
      <c r="K242" s="676"/>
      <c r="L242" s="677"/>
      <c r="M242" s="677"/>
      <c r="N242" s="677"/>
      <c r="O242" s="677"/>
      <c r="P242" s="677"/>
      <c r="Q242" s="678"/>
      <c r="R242" s="678"/>
      <c r="S242" s="678"/>
      <c r="T242" s="678"/>
      <c r="U242" s="678"/>
      <c r="V242" s="630"/>
      <c r="W242" s="681"/>
      <c r="X242" s="681"/>
      <c r="Y242" s="681"/>
      <c r="Z242" s="680"/>
      <c r="AA242" s="680"/>
      <c r="AB242" s="680"/>
      <c r="AC242" s="295" t="str">
        <f>IFERROR(VLOOKUP(Z242,【参考】数式用!$A$4:$B$57,2,FALSE),"")</f>
        <v/>
      </c>
      <c r="AD242" s="296"/>
      <c r="AE242" s="297"/>
      <c r="AF242" s="291">
        <f t="shared" si="10"/>
        <v>0</v>
      </c>
    </row>
    <row r="243" spans="1:32" ht="50.1" customHeight="1" thickBot="1">
      <c r="A243" s="631">
        <f t="shared" si="9"/>
        <v>209</v>
      </c>
      <c r="B243" s="675"/>
      <c r="C243" s="676"/>
      <c r="D243" s="676"/>
      <c r="E243" s="676"/>
      <c r="F243" s="676"/>
      <c r="G243" s="676"/>
      <c r="H243" s="676"/>
      <c r="I243" s="676"/>
      <c r="J243" s="676"/>
      <c r="K243" s="676"/>
      <c r="L243" s="677"/>
      <c r="M243" s="677"/>
      <c r="N243" s="677"/>
      <c r="O243" s="677"/>
      <c r="P243" s="677"/>
      <c r="Q243" s="678"/>
      <c r="R243" s="678"/>
      <c r="S243" s="678"/>
      <c r="T243" s="678"/>
      <c r="U243" s="678"/>
      <c r="V243" s="630"/>
      <c r="W243" s="681"/>
      <c r="X243" s="681"/>
      <c r="Y243" s="681"/>
      <c r="Z243" s="680"/>
      <c r="AA243" s="680"/>
      <c r="AB243" s="680"/>
      <c r="AC243" s="295" t="str">
        <f>IFERROR(VLOOKUP(Z243,【参考】数式用!$A$4:$B$57,2,FALSE),"")</f>
        <v/>
      </c>
      <c r="AD243" s="296"/>
      <c r="AE243" s="297"/>
      <c r="AF243" s="291">
        <f t="shared" si="10"/>
        <v>0</v>
      </c>
    </row>
    <row r="244" spans="1:32" ht="50.1" customHeight="1" thickBot="1">
      <c r="A244" s="631">
        <f t="shared" si="9"/>
        <v>210</v>
      </c>
      <c r="B244" s="675"/>
      <c r="C244" s="676"/>
      <c r="D244" s="676"/>
      <c r="E244" s="676"/>
      <c r="F244" s="676"/>
      <c r="G244" s="676"/>
      <c r="H244" s="676"/>
      <c r="I244" s="676"/>
      <c r="J244" s="676"/>
      <c r="K244" s="676"/>
      <c r="L244" s="677"/>
      <c r="M244" s="677"/>
      <c r="N244" s="677"/>
      <c r="O244" s="677"/>
      <c r="P244" s="677"/>
      <c r="Q244" s="678"/>
      <c r="R244" s="678"/>
      <c r="S244" s="678"/>
      <c r="T244" s="678"/>
      <c r="U244" s="678"/>
      <c r="V244" s="630"/>
      <c r="W244" s="681"/>
      <c r="X244" s="681"/>
      <c r="Y244" s="681"/>
      <c r="Z244" s="680"/>
      <c r="AA244" s="680"/>
      <c r="AB244" s="680"/>
      <c r="AC244" s="295" t="str">
        <f>IFERROR(VLOOKUP(Z244,【参考】数式用!$A$4:$B$57,2,FALSE),"")</f>
        <v/>
      </c>
      <c r="AD244" s="296"/>
      <c r="AE244" s="297"/>
      <c r="AF244" s="291">
        <f t="shared" si="10"/>
        <v>0</v>
      </c>
    </row>
    <row r="245" spans="1:32" ht="50.1" customHeight="1" thickBot="1">
      <c r="A245" s="631">
        <f t="shared" si="9"/>
        <v>211</v>
      </c>
      <c r="B245" s="675"/>
      <c r="C245" s="676"/>
      <c r="D245" s="676"/>
      <c r="E245" s="676"/>
      <c r="F245" s="676"/>
      <c r="G245" s="676"/>
      <c r="H245" s="676"/>
      <c r="I245" s="676"/>
      <c r="J245" s="676"/>
      <c r="K245" s="676"/>
      <c r="L245" s="677"/>
      <c r="M245" s="677"/>
      <c r="N245" s="677"/>
      <c r="O245" s="677"/>
      <c r="P245" s="677"/>
      <c r="Q245" s="678"/>
      <c r="R245" s="678"/>
      <c r="S245" s="678"/>
      <c r="T245" s="678"/>
      <c r="U245" s="678"/>
      <c r="V245" s="630"/>
      <c r="W245" s="681"/>
      <c r="X245" s="681"/>
      <c r="Y245" s="681"/>
      <c r="Z245" s="680"/>
      <c r="AA245" s="680"/>
      <c r="AB245" s="680"/>
      <c r="AC245" s="295" t="str">
        <f>IFERROR(VLOOKUP(Z245,【参考】数式用!$A$4:$B$57,2,FALSE),"")</f>
        <v/>
      </c>
      <c r="AD245" s="296"/>
      <c r="AE245" s="297"/>
      <c r="AF245" s="291">
        <f t="shared" si="10"/>
        <v>0</v>
      </c>
    </row>
    <row r="246" spans="1:32" ht="50.1" customHeight="1" thickBot="1">
      <c r="A246" s="631">
        <f t="shared" si="9"/>
        <v>212</v>
      </c>
      <c r="B246" s="675"/>
      <c r="C246" s="676"/>
      <c r="D246" s="676"/>
      <c r="E246" s="676"/>
      <c r="F246" s="676"/>
      <c r="G246" s="676"/>
      <c r="H246" s="676"/>
      <c r="I246" s="676"/>
      <c r="J246" s="676"/>
      <c r="K246" s="676"/>
      <c r="L246" s="677"/>
      <c r="M246" s="677"/>
      <c r="N246" s="677"/>
      <c r="O246" s="677"/>
      <c r="P246" s="677"/>
      <c r="Q246" s="678"/>
      <c r="R246" s="678"/>
      <c r="S246" s="678"/>
      <c r="T246" s="678"/>
      <c r="U246" s="678"/>
      <c r="V246" s="630"/>
      <c r="W246" s="681"/>
      <c r="X246" s="681"/>
      <c r="Y246" s="681"/>
      <c r="Z246" s="680"/>
      <c r="AA246" s="680"/>
      <c r="AB246" s="680"/>
      <c r="AC246" s="295" t="str">
        <f>IFERROR(VLOOKUP(Z246,【参考】数式用!$A$4:$B$57,2,FALSE),"")</f>
        <v/>
      </c>
      <c r="AD246" s="296"/>
      <c r="AE246" s="297"/>
      <c r="AF246" s="291">
        <f t="shared" si="10"/>
        <v>0</v>
      </c>
    </row>
    <row r="247" spans="1:32" ht="50.1" customHeight="1" thickBot="1">
      <c r="A247" s="631">
        <f t="shared" si="9"/>
        <v>213</v>
      </c>
      <c r="B247" s="675"/>
      <c r="C247" s="676"/>
      <c r="D247" s="676"/>
      <c r="E247" s="676"/>
      <c r="F247" s="676"/>
      <c r="G247" s="676"/>
      <c r="H247" s="676"/>
      <c r="I247" s="676"/>
      <c r="J247" s="676"/>
      <c r="K247" s="676"/>
      <c r="L247" s="677"/>
      <c r="M247" s="677"/>
      <c r="N247" s="677"/>
      <c r="O247" s="677"/>
      <c r="P247" s="677"/>
      <c r="Q247" s="678"/>
      <c r="R247" s="678"/>
      <c r="S247" s="678"/>
      <c r="T247" s="678"/>
      <c r="U247" s="678"/>
      <c r="V247" s="630"/>
      <c r="W247" s="681"/>
      <c r="X247" s="681"/>
      <c r="Y247" s="681"/>
      <c r="Z247" s="680"/>
      <c r="AA247" s="680"/>
      <c r="AB247" s="680"/>
      <c r="AC247" s="295" t="str">
        <f>IFERROR(VLOOKUP(Z247,【参考】数式用!$A$4:$B$57,2,FALSE),"")</f>
        <v/>
      </c>
      <c r="AD247" s="296"/>
      <c r="AE247" s="297"/>
      <c r="AF247" s="291">
        <f t="shared" si="10"/>
        <v>0</v>
      </c>
    </row>
    <row r="248" spans="1:32" ht="50.1" customHeight="1" thickBot="1">
      <c r="A248" s="631">
        <f t="shared" si="9"/>
        <v>214</v>
      </c>
      <c r="B248" s="675"/>
      <c r="C248" s="676"/>
      <c r="D248" s="676"/>
      <c r="E248" s="676"/>
      <c r="F248" s="676"/>
      <c r="G248" s="676"/>
      <c r="H248" s="676"/>
      <c r="I248" s="676"/>
      <c r="J248" s="676"/>
      <c r="K248" s="676"/>
      <c r="L248" s="677"/>
      <c r="M248" s="677"/>
      <c r="N248" s="677"/>
      <c r="O248" s="677"/>
      <c r="P248" s="677"/>
      <c r="Q248" s="678"/>
      <c r="R248" s="678"/>
      <c r="S248" s="678"/>
      <c r="T248" s="678"/>
      <c r="U248" s="678"/>
      <c r="V248" s="630"/>
      <c r="W248" s="681"/>
      <c r="X248" s="681"/>
      <c r="Y248" s="681"/>
      <c r="Z248" s="680"/>
      <c r="AA248" s="680"/>
      <c r="AB248" s="680"/>
      <c r="AC248" s="295" t="str">
        <f>IFERROR(VLOOKUP(Z248,【参考】数式用!$A$4:$B$57,2,FALSE),"")</f>
        <v/>
      </c>
      <c r="AD248" s="296"/>
      <c r="AE248" s="297"/>
      <c r="AF248" s="291">
        <f t="shared" si="10"/>
        <v>0</v>
      </c>
    </row>
    <row r="249" spans="1:32" ht="50.1" customHeight="1" thickBot="1">
      <c r="A249" s="631">
        <f t="shared" si="9"/>
        <v>215</v>
      </c>
      <c r="B249" s="675"/>
      <c r="C249" s="676"/>
      <c r="D249" s="676"/>
      <c r="E249" s="676"/>
      <c r="F249" s="676"/>
      <c r="G249" s="676"/>
      <c r="H249" s="676"/>
      <c r="I249" s="676"/>
      <c r="J249" s="676"/>
      <c r="K249" s="676"/>
      <c r="L249" s="677"/>
      <c r="M249" s="677"/>
      <c r="N249" s="677"/>
      <c r="O249" s="677"/>
      <c r="P249" s="677"/>
      <c r="Q249" s="678"/>
      <c r="R249" s="678"/>
      <c r="S249" s="678"/>
      <c r="T249" s="678"/>
      <c r="U249" s="678"/>
      <c r="V249" s="630"/>
      <c r="W249" s="681"/>
      <c r="X249" s="681"/>
      <c r="Y249" s="681"/>
      <c r="Z249" s="680"/>
      <c r="AA249" s="680"/>
      <c r="AB249" s="680"/>
      <c r="AC249" s="295" t="str">
        <f>IFERROR(VLOOKUP(Z249,【参考】数式用!$A$4:$B$57,2,FALSE),"")</f>
        <v/>
      </c>
      <c r="AD249" s="296"/>
      <c r="AE249" s="297"/>
      <c r="AF249" s="291">
        <f t="shared" si="10"/>
        <v>0</v>
      </c>
    </row>
    <row r="250" spans="1:32" ht="50.1" customHeight="1" thickBot="1">
      <c r="A250" s="631">
        <f t="shared" si="9"/>
        <v>216</v>
      </c>
      <c r="B250" s="675"/>
      <c r="C250" s="676"/>
      <c r="D250" s="676"/>
      <c r="E250" s="676"/>
      <c r="F250" s="676"/>
      <c r="G250" s="676"/>
      <c r="H250" s="676"/>
      <c r="I250" s="676"/>
      <c r="J250" s="676"/>
      <c r="K250" s="676"/>
      <c r="L250" s="677"/>
      <c r="M250" s="677"/>
      <c r="N250" s="677"/>
      <c r="O250" s="677"/>
      <c r="P250" s="677"/>
      <c r="Q250" s="678"/>
      <c r="R250" s="678"/>
      <c r="S250" s="678"/>
      <c r="T250" s="678"/>
      <c r="U250" s="678"/>
      <c r="V250" s="630"/>
      <c r="W250" s="681"/>
      <c r="X250" s="681"/>
      <c r="Y250" s="681"/>
      <c r="Z250" s="680"/>
      <c r="AA250" s="680"/>
      <c r="AB250" s="680"/>
      <c r="AC250" s="295" t="str">
        <f>IFERROR(VLOOKUP(Z250,【参考】数式用!$A$4:$B$57,2,FALSE),"")</f>
        <v/>
      </c>
      <c r="AD250" s="296"/>
      <c r="AE250" s="297"/>
      <c r="AF250" s="291">
        <f t="shared" si="10"/>
        <v>0</v>
      </c>
    </row>
    <row r="251" spans="1:32" ht="50.1" customHeight="1" thickBot="1">
      <c r="A251" s="631">
        <f t="shared" si="9"/>
        <v>217</v>
      </c>
      <c r="B251" s="675"/>
      <c r="C251" s="676"/>
      <c r="D251" s="676"/>
      <c r="E251" s="676"/>
      <c r="F251" s="676"/>
      <c r="G251" s="676"/>
      <c r="H251" s="676"/>
      <c r="I251" s="676"/>
      <c r="J251" s="676"/>
      <c r="K251" s="676"/>
      <c r="L251" s="677"/>
      <c r="M251" s="677"/>
      <c r="N251" s="677"/>
      <c r="O251" s="677"/>
      <c r="P251" s="677"/>
      <c r="Q251" s="678"/>
      <c r="R251" s="678"/>
      <c r="S251" s="678"/>
      <c r="T251" s="678"/>
      <c r="U251" s="678"/>
      <c r="V251" s="630"/>
      <c r="W251" s="681"/>
      <c r="X251" s="681"/>
      <c r="Y251" s="681"/>
      <c r="Z251" s="680"/>
      <c r="AA251" s="680"/>
      <c r="AB251" s="680"/>
      <c r="AC251" s="295" t="str">
        <f>IFERROR(VLOOKUP(Z251,【参考】数式用!$A$4:$B$57,2,FALSE),"")</f>
        <v/>
      </c>
      <c r="AD251" s="296"/>
      <c r="AE251" s="297"/>
      <c r="AF251" s="291">
        <f t="shared" si="10"/>
        <v>0</v>
      </c>
    </row>
    <row r="252" spans="1:32" ht="50.1" customHeight="1" thickBot="1">
      <c r="A252" s="631">
        <f t="shared" si="9"/>
        <v>218</v>
      </c>
      <c r="B252" s="675"/>
      <c r="C252" s="676"/>
      <c r="D252" s="676"/>
      <c r="E252" s="676"/>
      <c r="F252" s="676"/>
      <c r="G252" s="676"/>
      <c r="H252" s="676"/>
      <c r="I252" s="676"/>
      <c r="J252" s="676"/>
      <c r="K252" s="676"/>
      <c r="L252" s="677"/>
      <c r="M252" s="677"/>
      <c r="N252" s="677"/>
      <c r="O252" s="677"/>
      <c r="P252" s="677"/>
      <c r="Q252" s="678"/>
      <c r="R252" s="678"/>
      <c r="S252" s="678"/>
      <c r="T252" s="678"/>
      <c r="U252" s="678"/>
      <c r="V252" s="630"/>
      <c r="W252" s="681"/>
      <c r="X252" s="681"/>
      <c r="Y252" s="681"/>
      <c r="Z252" s="680"/>
      <c r="AA252" s="680"/>
      <c r="AB252" s="680"/>
      <c r="AC252" s="295" t="str">
        <f>IFERROR(VLOOKUP(Z252,【参考】数式用!$A$4:$B$57,2,FALSE),"")</f>
        <v/>
      </c>
      <c r="AD252" s="296"/>
      <c r="AE252" s="297"/>
      <c r="AF252" s="291">
        <f t="shared" si="10"/>
        <v>0</v>
      </c>
    </row>
    <row r="253" spans="1:32" ht="50.1" customHeight="1" thickBot="1">
      <c r="A253" s="631">
        <f t="shared" si="9"/>
        <v>219</v>
      </c>
      <c r="B253" s="675"/>
      <c r="C253" s="676"/>
      <c r="D253" s="676"/>
      <c r="E253" s="676"/>
      <c r="F253" s="676"/>
      <c r="G253" s="676"/>
      <c r="H253" s="676"/>
      <c r="I253" s="676"/>
      <c r="J253" s="676"/>
      <c r="K253" s="676"/>
      <c r="L253" s="677"/>
      <c r="M253" s="677"/>
      <c r="N253" s="677"/>
      <c r="O253" s="677"/>
      <c r="P253" s="677"/>
      <c r="Q253" s="678"/>
      <c r="R253" s="678"/>
      <c r="S253" s="678"/>
      <c r="T253" s="678"/>
      <c r="U253" s="678"/>
      <c r="V253" s="630"/>
      <c r="W253" s="681"/>
      <c r="X253" s="681"/>
      <c r="Y253" s="681"/>
      <c r="Z253" s="680"/>
      <c r="AA253" s="680"/>
      <c r="AB253" s="680"/>
      <c r="AC253" s="295" t="str">
        <f>IFERROR(VLOOKUP(Z253,【参考】数式用!$A$4:$B$57,2,FALSE),"")</f>
        <v/>
      </c>
      <c r="AD253" s="296"/>
      <c r="AE253" s="297"/>
      <c r="AF253" s="291">
        <f t="shared" si="10"/>
        <v>0</v>
      </c>
    </row>
    <row r="254" spans="1:32" ht="50.1" customHeight="1" thickBot="1">
      <c r="A254" s="631">
        <f t="shared" si="9"/>
        <v>220</v>
      </c>
      <c r="B254" s="675"/>
      <c r="C254" s="676"/>
      <c r="D254" s="676"/>
      <c r="E254" s="676"/>
      <c r="F254" s="676"/>
      <c r="G254" s="676"/>
      <c r="H254" s="676"/>
      <c r="I254" s="676"/>
      <c r="J254" s="676"/>
      <c r="K254" s="676"/>
      <c r="L254" s="677"/>
      <c r="M254" s="677"/>
      <c r="N254" s="677"/>
      <c r="O254" s="677"/>
      <c r="P254" s="677"/>
      <c r="Q254" s="678"/>
      <c r="R254" s="678"/>
      <c r="S254" s="678"/>
      <c r="T254" s="678"/>
      <c r="U254" s="678"/>
      <c r="V254" s="630"/>
      <c r="W254" s="681"/>
      <c r="X254" s="681"/>
      <c r="Y254" s="681"/>
      <c r="Z254" s="680"/>
      <c r="AA254" s="680"/>
      <c r="AB254" s="680"/>
      <c r="AC254" s="295" t="str">
        <f>IFERROR(VLOOKUP(Z254,【参考】数式用!$A$4:$B$57,2,FALSE),"")</f>
        <v/>
      </c>
      <c r="AD254" s="296"/>
      <c r="AE254" s="297"/>
      <c r="AF254" s="291">
        <f t="shared" si="10"/>
        <v>0</v>
      </c>
    </row>
    <row r="255" spans="1:32" ht="50.1" customHeight="1" thickBot="1">
      <c r="A255" s="631">
        <f t="shared" si="9"/>
        <v>221</v>
      </c>
      <c r="B255" s="675"/>
      <c r="C255" s="676"/>
      <c r="D255" s="676"/>
      <c r="E255" s="676"/>
      <c r="F255" s="676"/>
      <c r="G255" s="676"/>
      <c r="H255" s="676"/>
      <c r="I255" s="676"/>
      <c r="J255" s="676"/>
      <c r="K255" s="676"/>
      <c r="L255" s="677"/>
      <c r="M255" s="677"/>
      <c r="N255" s="677"/>
      <c r="O255" s="677"/>
      <c r="P255" s="677"/>
      <c r="Q255" s="678"/>
      <c r="R255" s="678"/>
      <c r="S255" s="678"/>
      <c r="T255" s="678"/>
      <c r="U255" s="678"/>
      <c r="V255" s="630"/>
      <c r="W255" s="681"/>
      <c r="X255" s="681"/>
      <c r="Y255" s="681"/>
      <c r="Z255" s="680"/>
      <c r="AA255" s="680"/>
      <c r="AB255" s="680"/>
      <c r="AC255" s="295" t="str">
        <f>IFERROR(VLOOKUP(Z255,【参考】数式用!$A$4:$B$57,2,FALSE),"")</f>
        <v/>
      </c>
      <c r="AD255" s="296"/>
      <c r="AE255" s="297"/>
      <c r="AF255" s="291">
        <f t="shared" si="10"/>
        <v>0</v>
      </c>
    </row>
    <row r="256" spans="1:32" ht="50.1" customHeight="1" thickBot="1">
      <c r="A256" s="631">
        <f t="shared" si="9"/>
        <v>222</v>
      </c>
      <c r="B256" s="675"/>
      <c r="C256" s="676"/>
      <c r="D256" s="676"/>
      <c r="E256" s="676"/>
      <c r="F256" s="676"/>
      <c r="G256" s="676"/>
      <c r="H256" s="676"/>
      <c r="I256" s="676"/>
      <c r="J256" s="676"/>
      <c r="K256" s="676"/>
      <c r="L256" s="677"/>
      <c r="M256" s="677"/>
      <c r="N256" s="677"/>
      <c r="O256" s="677"/>
      <c r="P256" s="677"/>
      <c r="Q256" s="678"/>
      <c r="R256" s="678"/>
      <c r="S256" s="678"/>
      <c r="T256" s="678"/>
      <c r="U256" s="678"/>
      <c r="V256" s="630"/>
      <c r="W256" s="681"/>
      <c r="X256" s="681"/>
      <c r="Y256" s="681"/>
      <c r="Z256" s="680"/>
      <c r="AA256" s="680"/>
      <c r="AB256" s="680"/>
      <c r="AC256" s="295" t="str">
        <f>IFERROR(VLOOKUP(Z256,【参考】数式用!$A$4:$B$57,2,FALSE),"")</f>
        <v/>
      </c>
      <c r="AD256" s="296"/>
      <c r="AE256" s="297"/>
      <c r="AF256" s="291">
        <f t="shared" si="10"/>
        <v>0</v>
      </c>
    </row>
    <row r="257" spans="1:32" ht="50.1" customHeight="1" thickBot="1">
      <c r="A257" s="631">
        <f t="shared" si="9"/>
        <v>223</v>
      </c>
      <c r="B257" s="675"/>
      <c r="C257" s="676"/>
      <c r="D257" s="676"/>
      <c r="E257" s="676"/>
      <c r="F257" s="676"/>
      <c r="G257" s="676"/>
      <c r="H257" s="676"/>
      <c r="I257" s="676"/>
      <c r="J257" s="676"/>
      <c r="K257" s="676"/>
      <c r="L257" s="677"/>
      <c r="M257" s="677"/>
      <c r="N257" s="677"/>
      <c r="O257" s="677"/>
      <c r="P257" s="677"/>
      <c r="Q257" s="678"/>
      <c r="R257" s="678"/>
      <c r="S257" s="678"/>
      <c r="T257" s="678"/>
      <c r="U257" s="678"/>
      <c r="V257" s="630"/>
      <c r="W257" s="681"/>
      <c r="X257" s="681"/>
      <c r="Y257" s="681"/>
      <c r="Z257" s="680"/>
      <c r="AA257" s="680"/>
      <c r="AB257" s="680"/>
      <c r="AC257" s="295" t="str">
        <f>IFERROR(VLOOKUP(Z257,【参考】数式用!$A$4:$B$57,2,FALSE),"")</f>
        <v/>
      </c>
      <c r="AD257" s="296"/>
      <c r="AE257" s="297"/>
      <c r="AF257" s="291">
        <f t="shared" si="10"/>
        <v>0</v>
      </c>
    </row>
    <row r="258" spans="1:32" ht="50.1" customHeight="1" thickBot="1">
      <c r="A258" s="631">
        <f t="shared" si="9"/>
        <v>224</v>
      </c>
      <c r="B258" s="675"/>
      <c r="C258" s="676"/>
      <c r="D258" s="676"/>
      <c r="E258" s="676"/>
      <c r="F258" s="676"/>
      <c r="G258" s="676"/>
      <c r="H258" s="676"/>
      <c r="I258" s="676"/>
      <c r="J258" s="676"/>
      <c r="K258" s="676"/>
      <c r="L258" s="677"/>
      <c r="M258" s="677"/>
      <c r="N258" s="677"/>
      <c r="O258" s="677"/>
      <c r="P258" s="677"/>
      <c r="Q258" s="678"/>
      <c r="R258" s="678"/>
      <c r="S258" s="678"/>
      <c r="T258" s="678"/>
      <c r="U258" s="678"/>
      <c r="V258" s="630"/>
      <c r="W258" s="681"/>
      <c r="X258" s="681"/>
      <c r="Y258" s="681"/>
      <c r="Z258" s="680"/>
      <c r="AA258" s="680"/>
      <c r="AB258" s="680"/>
      <c r="AC258" s="295" t="str">
        <f>IFERROR(VLOOKUP(Z258,【参考】数式用!$A$4:$B$57,2,FALSE),"")</f>
        <v/>
      </c>
      <c r="AD258" s="296"/>
      <c r="AE258" s="297"/>
      <c r="AF258" s="291">
        <f t="shared" si="10"/>
        <v>0</v>
      </c>
    </row>
    <row r="259" spans="1:32" ht="50.1" customHeight="1" thickBot="1">
      <c r="A259" s="631">
        <f t="shared" si="9"/>
        <v>225</v>
      </c>
      <c r="B259" s="675"/>
      <c r="C259" s="676"/>
      <c r="D259" s="676"/>
      <c r="E259" s="676"/>
      <c r="F259" s="676"/>
      <c r="G259" s="676"/>
      <c r="H259" s="676"/>
      <c r="I259" s="676"/>
      <c r="J259" s="676"/>
      <c r="K259" s="676"/>
      <c r="L259" s="677"/>
      <c r="M259" s="677"/>
      <c r="N259" s="677"/>
      <c r="O259" s="677"/>
      <c r="P259" s="677"/>
      <c r="Q259" s="678"/>
      <c r="R259" s="678"/>
      <c r="S259" s="678"/>
      <c r="T259" s="678"/>
      <c r="U259" s="678"/>
      <c r="V259" s="630"/>
      <c r="W259" s="681"/>
      <c r="X259" s="681"/>
      <c r="Y259" s="681"/>
      <c r="Z259" s="680"/>
      <c r="AA259" s="680"/>
      <c r="AB259" s="680"/>
      <c r="AC259" s="295" t="str">
        <f>IFERROR(VLOOKUP(Z259,【参考】数式用!$A$4:$B$57,2,FALSE),"")</f>
        <v/>
      </c>
      <c r="AD259" s="296"/>
      <c r="AE259" s="297"/>
      <c r="AF259" s="291">
        <f t="shared" si="10"/>
        <v>0</v>
      </c>
    </row>
    <row r="260" spans="1:32" ht="50.1" customHeight="1" thickBot="1">
      <c r="A260" s="631">
        <f t="shared" si="9"/>
        <v>226</v>
      </c>
      <c r="B260" s="675"/>
      <c r="C260" s="676"/>
      <c r="D260" s="676"/>
      <c r="E260" s="676"/>
      <c r="F260" s="676"/>
      <c r="G260" s="676"/>
      <c r="H260" s="676"/>
      <c r="I260" s="676"/>
      <c r="J260" s="676"/>
      <c r="K260" s="676"/>
      <c r="L260" s="677"/>
      <c r="M260" s="677"/>
      <c r="N260" s="677"/>
      <c r="O260" s="677"/>
      <c r="P260" s="677"/>
      <c r="Q260" s="678"/>
      <c r="R260" s="678"/>
      <c r="S260" s="678"/>
      <c r="T260" s="678"/>
      <c r="U260" s="678"/>
      <c r="V260" s="630"/>
      <c r="W260" s="681"/>
      <c r="X260" s="681"/>
      <c r="Y260" s="681"/>
      <c r="Z260" s="680"/>
      <c r="AA260" s="680"/>
      <c r="AB260" s="680"/>
      <c r="AC260" s="295" t="str">
        <f>IFERROR(VLOOKUP(Z260,【参考】数式用!$A$4:$B$57,2,FALSE),"")</f>
        <v/>
      </c>
      <c r="AD260" s="296"/>
      <c r="AE260" s="297"/>
      <c r="AF260" s="291">
        <f t="shared" si="10"/>
        <v>0</v>
      </c>
    </row>
    <row r="261" spans="1:32" ht="50.1" customHeight="1" thickBot="1">
      <c r="A261" s="631">
        <f t="shared" si="9"/>
        <v>227</v>
      </c>
      <c r="B261" s="675"/>
      <c r="C261" s="676"/>
      <c r="D261" s="676"/>
      <c r="E261" s="676"/>
      <c r="F261" s="676"/>
      <c r="G261" s="676"/>
      <c r="H261" s="676"/>
      <c r="I261" s="676"/>
      <c r="J261" s="676"/>
      <c r="K261" s="676"/>
      <c r="L261" s="677"/>
      <c r="M261" s="677"/>
      <c r="N261" s="677"/>
      <c r="O261" s="677"/>
      <c r="P261" s="677"/>
      <c r="Q261" s="678"/>
      <c r="R261" s="678"/>
      <c r="S261" s="678"/>
      <c r="T261" s="678"/>
      <c r="U261" s="678"/>
      <c r="V261" s="630"/>
      <c r="W261" s="681"/>
      <c r="X261" s="681"/>
      <c r="Y261" s="681"/>
      <c r="Z261" s="680"/>
      <c r="AA261" s="680"/>
      <c r="AB261" s="680"/>
      <c r="AC261" s="295" t="str">
        <f>IFERROR(VLOOKUP(Z261,【参考】数式用!$A$4:$B$57,2,FALSE),"")</f>
        <v/>
      </c>
      <c r="AD261" s="296"/>
      <c r="AE261" s="297"/>
      <c r="AF261" s="291">
        <f t="shared" si="10"/>
        <v>0</v>
      </c>
    </row>
    <row r="262" spans="1:32" ht="50.1" customHeight="1" thickBot="1">
      <c r="A262" s="631">
        <f t="shared" si="9"/>
        <v>228</v>
      </c>
      <c r="B262" s="675"/>
      <c r="C262" s="676"/>
      <c r="D262" s="676"/>
      <c r="E262" s="676"/>
      <c r="F262" s="676"/>
      <c r="G262" s="676"/>
      <c r="H262" s="676"/>
      <c r="I262" s="676"/>
      <c r="J262" s="676"/>
      <c r="K262" s="676"/>
      <c r="L262" s="677"/>
      <c r="M262" s="677"/>
      <c r="N262" s="677"/>
      <c r="O262" s="677"/>
      <c r="P262" s="677"/>
      <c r="Q262" s="678"/>
      <c r="R262" s="678"/>
      <c r="S262" s="678"/>
      <c r="T262" s="678"/>
      <c r="U262" s="678"/>
      <c r="V262" s="630"/>
      <c r="W262" s="681"/>
      <c r="X262" s="681"/>
      <c r="Y262" s="681"/>
      <c r="Z262" s="680"/>
      <c r="AA262" s="680"/>
      <c r="AB262" s="680"/>
      <c r="AC262" s="295" t="str">
        <f>IFERROR(VLOOKUP(Z262,【参考】数式用!$A$4:$B$57,2,FALSE),"")</f>
        <v/>
      </c>
      <c r="AD262" s="296"/>
      <c r="AE262" s="297"/>
      <c r="AF262" s="291">
        <f t="shared" si="10"/>
        <v>0</v>
      </c>
    </row>
    <row r="263" spans="1:32" ht="50.1" customHeight="1" thickBot="1">
      <c r="A263" s="631">
        <f t="shared" si="9"/>
        <v>229</v>
      </c>
      <c r="B263" s="675"/>
      <c r="C263" s="676"/>
      <c r="D263" s="676"/>
      <c r="E263" s="676"/>
      <c r="F263" s="676"/>
      <c r="G263" s="676"/>
      <c r="H263" s="676"/>
      <c r="I263" s="676"/>
      <c r="J263" s="676"/>
      <c r="K263" s="676"/>
      <c r="L263" s="677"/>
      <c r="M263" s="677"/>
      <c r="N263" s="677"/>
      <c r="O263" s="677"/>
      <c r="P263" s="677"/>
      <c r="Q263" s="678"/>
      <c r="R263" s="678"/>
      <c r="S263" s="678"/>
      <c r="T263" s="678"/>
      <c r="U263" s="678"/>
      <c r="V263" s="630"/>
      <c r="W263" s="681"/>
      <c r="X263" s="681"/>
      <c r="Y263" s="681"/>
      <c r="Z263" s="680"/>
      <c r="AA263" s="680"/>
      <c r="AB263" s="680"/>
      <c r="AC263" s="295" t="str">
        <f>IFERROR(VLOOKUP(Z263,【参考】数式用!$A$4:$B$57,2,FALSE),"")</f>
        <v/>
      </c>
      <c r="AD263" s="296"/>
      <c r="AE263" s="297"/>
      <c r="AF263" s="291">
        <f t="shared" si="10"/>
        <v>0</v>
      </c>
    </row>
    <row r="264" spans="1:32" ht="50.1" customHeight="1" thickBot="1">
      <c r="A264" s="631">
        <f t="shared" si="9"/>
        <v>230</v>
      </c>
      <c r="B264" s="675"/>
      <c r="C264" s="676"/>
      <c r="D264" s="676"/>
      <c r="E264" s="676"/>
      <c r="F264" s="676"/>
      <c r="G264" s="676"/>
      <c r="H264" s="676"/>
      <c r="I264" s="676"/>
      <c r="J264" s="676"/>
      <c r="K264" s="676"/>
      <c r="L264" s="677"/>
      <c r="M264" s="677"/>
      <c r="N264" s="677"/>
      <c r="O264" s="677"/>
      <c r="P264" s="677"/>
      <c r="Q264" s="678"/>
      <c r="R264" s="678"/>
      <c r="S264" s="678"/>
      <c r="T264" s="678"/>
      <c r="U264" s="678"/>
      <c r="V264" s="630"/>
      <c r="W264" s="681"/>
      <c r="X264" s="681"/>
      <c r="Y264" s="681"/>
      <c r="Z264" s="680"/>
      <c r="AA264" s="680"/>
      <c r="AB264" s="680"/>
      <c r="AC264" s="295" t="str">
        <f>IFERROR(VLOOKUP(Z264,【参考】数式用!$A$4:$B$57,2,FALSE),"")</f>
        <v/>
      </c>
      <c r="AD264" s="296"/>
      <c r="AE264" s="297"/>
      <c r="AF264" s="291">
        <f t="shared" si="10"/>
        <v>0</v>
      </c>
    </row>
    <row r="265" spans="1:32" ht="50.1" customHeight="1" thickBot="1">
      <c r="A265" s="631">
        <f t="shared" si="9"/>
        <v>231</v>
      </c>
      <c r="B265" s="675"/>
      <c r="C265" s="676"/>
      <c r="D265" s="676"/>
      <c r="E265" s="676"/>
      <c r="F265" s="676"/>
      <c r="G265" s="676"/>
      <c r="H265" s="676"/>
      <c r="I265" s="676"/>
      <c r="J265" s="676"/>
      <c r="K265" s="676"/>
      <c r="L265" s="677"/>
      <c r="M265" s="677"/>
      <c r="N265" s="677"/>
      <c r="O265" s="677"/>
      <c r="P265" s="677"/>
      <c r="Q265" s="678"/>
      <c r="R265" s="678"/>
      <c r="S265" s="678"/>
      <c r="T265" s="678"/>
      <c r="U265" s="678"/>
      <c r="V265" s="630"/>
      <c r="W265" s="681"/>
      <c r="X265" s="681"/>
      <c r="Y265" s="681"/>
      <c r="Z265" s="680"/>
      <c r="AA265" s="680"/>
      <c r="AB265" s="680"/>
      <c r="AC265" s="295" t="str">
        <f>IFERROR(VLOOKUP(Z265,【参考】数式用!$A$4:$B$57,2,FALSE),"")</f>
        <v/>
      </c>
      <c r="AD265" s="296"/>
      <c r="AE265" s="297"/>
      <c r="AF265" s="291">
        <f t="shared" si="10"/>
        <v>0</v>
      </c>
    </row>
    <row r="266" spans="1:32" ht="50.1" customHeight="1" thickBot="1">
      <c r="A266" s="631">
        <f t="shared" si="9"/>
        <v>232</v>
      </c>
      <c r="B266" s="675"/>
      <c r="C266" s="676"/>
      <c r="D266" s="676"/>
      <c r="E266" s="676"/>
      <c r="F266" s="676"/>
      <c r="G266" s="676"/>
      <c r="H266" s="676"/>
      <c r="I266" s="676"/>
      <c r="J266" s="676"/>
      <c r="K266" s="676"/>
      <c r="L266" s="677"/>
      <c r="M266" s="677"/>
      <c r="N266" s="677"/>
      <c r="O266" s="677"/>
      <c r="P266" s="677"/>
      <c r="Q266" s="678"/>
      <c r="R266" s="678"/>
      <c r="S266" s="678"/>
      <c r="T266" s="678"/>
      <c r="U266" s="678"/>
      <c r="V266" s="630"/>
      <c r="W266" s="681"/>
      <c r="X266" s="681"/>
      <c r="Y266" s="681"/>
      <c r="Z266" s="680"/>
      <c r="AA266" s="680"/>
      <c r="AB266" s="680"/>
      <c r="AC266" s="295" t="str">
        <f>IFERROR(VLOOKUP(Z266,【参考】数式用!$A$4:$B$57,2,FALSE),"")</f>
        <v/>
      </c>
      <c r="AD266" s="296"/>
      <c r="AE266" s="297"/>
      <c r="AF266" s="291">
        <f t="shared" si="10"/>
        <v>0</v>
      </c>
    </row>
    <row r="267" spans="1:32" ht="50.1" customHeight="1" thickBot="1">
      <c r="A267" s="631">
        <f t="shared" si="9"/>
        <v>233</v>
      </c>
      <c r="B267" s="675"/>
      <c r="C267" s="676"/>
      <c r="D267" s="676"/>
      <c r="E267" s="676"/>
      <c r="F267" s="676"/>
      <c r="G267" s="676"/>
      <c r="H267" s="676"/>
      <c r="I267" s="676"/>
      <c r="J267" s="676"/>
      <c r="K267" s="676"/>
      <c r="L267" s="677"/>
      <c r="M267" s="677"/>
      <c r="N267" s="677"/>
      <c r="O267" s="677"/>
      <c r="P267" s="677"/>
      <c r="Q267" s="678"/>
      <c r="R267" s="678"/>
      <c r="S267" s="678"/>
      <c r="T267" s="678"/>
      <c r="U267" s="678"/>
      <c r="V267" s="630"/>
      <c r="W267" s="681"/>
      <c r="X267" s="681"/>
      <c r="Y267" s="681"/>
      <c r="Z267" s="680"/>
      <c r="AA267" s="680"/>
      <c r="AB267" s="680"/>
      <c r="AC267" s="295" t="str">
        <f>IFERROR(VLOOKUP(Z267,【参考】数式用!$A$4:$B$57,2,FALSE),"")</f>
        <v/>
      </c>
      <c r="AD267" s="296"/>
      <c r="AE267" s="297"/>
      <c r="AF267" s="291">
        <f t="shared" si="10"/>
        <v>0</v>
      </c>
    </row>
    <row r="268" spans="1:32" ht="50.1" customHeight="1" thickBot="1">
      <c r="A268" s="631">
        <f t="shared" si="9"/>
        <v>234</v>
      </c>
      <c r="B268" s="675"/>
      <c r="C268" s="676"/>
      <c r="D268" s="676"/>
      <c r="E268" s="676"/>
      <c r="F268" s="676"/>
      <c r="G268" s="676"/>
      <c r="H268" s="676"/>
      <c r="I268" s="676"/>
      <c r="J268" s="676"/>
      <c r="K268" s="676"/>
      <c r="L268" s="677"/>
      <c r="M268" s="677"/>
      <c r="N268" s="677"/>
      <c r="O268" s="677"/>
      <c r="P268" s="677"/>
      <c r="Q268" s="678"/>
      <c r="R268" s="678"/>
      <c r="S268" s="678"/>
      <c r="T268" s="678"/>
      <c r="U268" s="678"/>
      <c r="V268" s="630"/>
      <c r="W268" s="681"/>
      <c r="X268" s="681"/>
      <c r="Y268" s="681"/>
      <c r="Z268" s="680"/>
      <c r="AA268" s="680"/>
      <c r="AB268" s="680"/>
      <c r="AC268" s="295" t="str">
        <f>IFERROR(VLOOKUP(Z268,【参考】数式用!$A$4:$B$57,2,FALSE),"")</f>
        <v/>
      </c>
      <c r="AD268" s="296"/>
      <c r="AE268" s="297"/>
      <c r="AF268" s="291">
        <f t="shared" si="10"/>
        <v>0</v>
      </c>
    </row>
    <row r="269" spans="1:32" ht="50.1" customHeight="1" thickBot="1">
      <c r="A269" s="631">
        <f t="shared" si="9"/>
        <v>235</v>
      </c>
      <c r="B269" s="675"/>
      <c r="C269" s="676"/>
      <c r="D269" s="676"/>
      <c r="E269" s="676"/>
      <c r="F269" s="676"/>
      <c r="G269" s="676"/>
      <c r="H269" s="676"/>
      <c r="I269" s="676"/>
      <c r="J269" s="676"/>
      <c r="K269" s="676"/>
      <c r="L269" s="677"/>
      <c r="M269" s="677"/>
      <c r="N269" s="677"/>
      <c r="O269" s="677"/>
      <c r="P269" s="677"/>
      <c r="Q269" s="678"/>
      <c r="R269" s="678"/>
      <c r="S269" s="678"/>
      <c r="T269" s="678"/>
      <c r="U269" s="678"/>
      <c r="V269" s="630"/>
      <c r="W269" s="681"/>
      <c r="X269" s="681"/>
      <c r="Y269" s="681"/>
      <c r="Z269" s="680"/>
      <c r="AA269" s="680"/>
      <c r="AB269" s="680"/>
      <c r="AC269" s="295" t="str">
        <f>IFERROR(VLOOKUP(Z269,【参考】数式用!$A$4:$B$57,2,FALSE),"")</f>
        <v/>
      </c>
      <c r="AD269" s="296"/>
      <c r="AE269" s="297"/>
      <c r="AF269" s="291">
        <f t="shared" si="10"/>
        <v>0</v>
      </c>
    </row>
    <row r="270" spans="1:32" ht="50.1" customHeight="1" thickBot="1">
      <c r="A270" s="631">
        <f t="shared" si="9"/>
        <v>236</v>
      </c>
      <c r="B270" s="675"/>
      <c r="C270" s="676"/>
      <c r="D270" s="676"/>
      <c r="E270" s="676"/>
      <c r="F270" s="676"/>
      <c r="G270" s="676"/>
      <c r="H270" s="676"/>
      <c r="I270" s="676"/>
      <c r="J270" s="676"/>
      <c r="K270" s="676"/>
      <c r="L270" s="677"/>
      <c r="M270" s="677"/>
      <c r="N270" s="677"/>
      <c r="O270" s="677"/>
      <c r="P270" s="677"/>
      <c r="Q270" s="678"/>
      <c r="R270" s="678"/>
      <c r="S270" s="678"/>
      <c r="T270" s="678"/>
      <c r="U270" s="678"/>
      <c r="V270" s="630"/>
      <c r="W270" s="681"/>
      <c r="X270" s="681"/>
      <c r="Y270" s="681"/>
      <c r="Z270" s="680"/>
      <c r="AA270" s="680"/>
      <c r="AB270" s="680"/>
      <c r="AC270" s="295" t="str">
        <f>IFERROR(VLOOKUP(Z270,【参考】数式用!$A$4:$B$57,2,FALSE),"")</f>
        <v/>
      </c>
      <c r="AD270" s="296"/>
      <c r="AE270" s="297"/>
      <c r="AF270" s="291">
        <f t="shared" si="10"/>
        <v>0</v>
      </c>
    </row>
    <row r="271" spans="1:32" ht="50.1" customHeight="1" thickBot="1">
      <c r="A271" s="631">
        <f t="shared" si="9"/>
        <v>237</v>
      </c>
      <c r="B271" s="675"/>
      <c r="C271" s="676"/>
      <c r="D271" s="676"/>
      <c r="E271" s="676"/>
      <c r="F271" s="676"/>
      <c r="G271" s="676"/>
      <c r="H271" s="676"/>
      <c r="I271" s="676"/>
      <c r="J271" s="676"/>
      <c r="K271" s="676"/>
      <c r="L271" s="677"/>
      <c r="M271" s="677"/>
      <c r="N271" s="677"/>
      <c r="O271" s="677"/>
      <c r="P271" s="677"/>
      <c r="Q271" s="678"/>
      <c r="R271" s="678"/>
      <c r="S271" s="678"/>
      <c r="T271" s="678"/>
      <c r="U271" s="678"/>
      <c r="V271" s="630"/>
      <c r="W271" s="681"/>
      <c r="X271" s="681"/>
      <c r="Y271" s="681"/>
      <c r="Z271" s="680"/>
      <c r="AA271" s="680"/>
      <c r="AB271" s="680"/>
      <c r="AC271" s="295" t="str">
        <f>IFERROR(VLOOKUP(Z271,【参考】数式用!$A$4:$B$57,2,FALSE),"")</f>
        <v/>
      </c>
      <c r="AD271" s="296"/>
      <c r="AE271" s="297"/>
      <c r="AF271" s="291">
        <f t="shared" si="10"/>
        <v>0</v>
      </c>
    </row>
    <row r="272" spans="1:32" ht="50.1" customHeight="1" thickBot="1">
      <c r="A272" s="631">
        <f t="shared" si="9"/>
        <v>238</v>
      </c>
      <c r="B272" s="675"/>
      <c r="C272" s="676"/>
      <c r="D272" s="676"/>
      <c r="E272" s="676"/>
      <c r="F272" s="676"/>
      <c r="G272" s="676"/>
      <c r="H272" s="676"/>
      <c r="I272" s="676"/>
      <c r="J272" s="676"/>
      <c r="K272" s="676"/>
      <c r="L272" s="677"/>
      <c r="M272" s="677"/>
      <c r="N272" s="677"/>
      <c r="O272" s="677"/>
      <c r="P272" s="677"/>
      <c r="Q272" s="678"/>
      <c r="R272" s="678"/>
      <c r="S272" s="678"/>
      <c r="T272" s="678"/>
      <c r="U272" s="678"/>
      <c r="V272" s="630"/>
      <c r="W272" s="681"/>
      <c r="X272" s="681"/>
      <c r="Y272" s="681"/>
      <c r="Z272" s="680"/>
      <c r="AA272" s="680"/>
      <c r="AB272" s="680"/>
      <c r="AC272" s="295" t="str">
        <f>IFERROR(VLOOKUP(Z272,【参考】数式用!$A$4:$B$57,2,FALSE),"")</f>
        <v/>
      </c>
      <c r="AD272" s="296"/>
      <c r="AE272" s="297"/>
      <c r="AF272" s="291">
        <f t="shared" si="10"/>
        <v>0</v>
      </c>
    </row>
    <row r="273" spans="1:32" ht="50.1" customHeight="1" thickBot="1">
      <c r="A273" s="631">
        <f t="shared" si="9"/>
        <v>239</v>
      </c>
      <c r="B273" s="675"/>
      <c r="C273" s="676"/>
      <c r="D273" s="676"/>
      <c r="E273" s="676"/>
      <c r="F273" s="676"/>
      <c r="G273" s="676"/>
      <c r="H273" s="676"/>
      <c r="I273" s="676"/>
      <c r="J273" s="676"/>
      <c r="K273" s="676"/>
      <c r="L273" s="677"/>
      <c r="M273" s="677"/>
      <c r="N273" s="677"/>
      <c r="O273" s="677"/>
      <c r="P273" s="677"/>
      <c r="Q273" s="678"/>
      <c r="R273" s="678"/>
      <c r="S273" s="678"/>
      <c r="T273" s="678"/>
      <c r="U273" s="678"/>
      <c r="V273" s="630"/>
      <c r="W273" s="681"/>
      <c r="X273" s="681"/>
      <c r="Y273" s="681"/>
      <c r="Z273" s="680"/>
      <c r="AA273" s="680"/>
      <c r="AB273" s="680"/>
      <c r="AC273" s="295" t="str">
        <f>IFERROR(VLOOKUP(Z273,【参考】数式用!$A$4:$B$57,2,FALSE),"")</f>
        <v/>
      </c>
      <c r="AD273" s="296"/>
      <c r="AE273" s="297"/>
      <c r="AF273" s="291">
        <f t="shared" si="10"/>
        <v>0</v>
      </c>
    </row>
    <row r="274" spans="1:32" ht="50.1" customHeight="1" thickBot="1">
      <c r="A274" s="631">
        <f t="shared" si="9"/>
        <v>240</v>
      </c>
      <c r="B274" s="675"/>
      <c r="C274" s="676"/>
      <c r="D274" s="676"/>
      <c r="E274" s="676"/>
      <c r="F274" s="676"/>
      <c r="G274" s="676"/>
      <c r="H274" s="676"/>
      <c r="I274" s="676"/>
      <c r="J274" s="676"/>
      <c r="K274" s="676"/>
      <c r="L274" s="677"/>
      <c r="M274" s="677"/>
      <c r="N274" s="677"/>
      <c r="O274" s="677"/>
      <c r="P274" s="677"/>
      <c r="Q274" s="678"/>
      <c r="R274" s="678"/>
      <c r="S274" s="678"/>
      <c r="T274" s="678"/>
      <c r="U274" s="678"/>
      <c r="V274" s="630"/>
      <c r="W274" s="681"/>
      <c r="X274" s="681"/>
      <c r="Y274" s="681"/>
      <c r="Z274" s="680"/>
      <c r="AA274" s="680"/>
      <c r="AB274" s="680"/>
      <c r="AC274" s="295" t="str">
        <f>IFERROR(VLOOKUP(Z274,【参考】数式用!$A$4:$B$57,2,FALSE),"")</f>
        <v/>
      </c>
      <c r="AD274" s="296"/>
      <c r="AE274" s="297"/>
      <c r="AF274" s="291">
        <f t="shared" si="10"/>
        <v>0</v>
      </c>
    </row>
    <row r="275" spans="1:32" ht="50.1" customHeight="1" thickBot="1">
      <c r="A275" s="631">
        <f t="shared" si="9"/>
        <v>241</v>
      </c>
      <c r="B275" s="675"/>
      <c r="C275" s="676"/>
      <c r="D275" s="676"/>
      <c r="E275" s="676"/>
      <c r="F275" s="676"/>
      <c r="G275" s="676"/>
      <c r="H275" s="676"/>
      <c r="I275" s="676"/>
      <c r="J275" s="676"/>
      <c r="K275" s="676"/>
      <c r="L275" s="677"/>
      <c r="M275" s="677"/>
      <c r="N275" s="677"/>
      <c r="O275" s="677"/>
      <c r="P275" s="677"/>
      <c r="Q275" s="678"/>
      <c r="R275" s="678"/>
      <c r="S275" s="678"/>
      <c r="T275" s="678"/>
      <c r="U275" s="678"/>
      <c r="V275" s="630"/>
      <c r="W275" s="681"/>
      <c r="X275" s="681"/>
      <c r="Y275" s="681"/>
      <c r="Z275" s="680"/>
      <c r="AA275" s="680"/>
      <c r="AB275" s="680"/>
      <c r="AC275" s="295" t="str">
        <f>IFERROR(VLOOKUP(Z275,【参考】数式用!$A$4:$B$57,2,FALSE),"")</f>
        <v/>
      </c>
      <c r="AD275" s="296"/>
      <c r="AE275" s="297"/>
      <c r="AF275" s="291">
        <f t="shared" si="10"/>
        <v>0</v>
      </c>
    </row>
    <row r="276" spans="1:32" ht="50.1" customHeight="1" thickBot="1">
      <c r="A276" s="631">
        <f t="shared" si="9"/>
        <v>242</v>
      </c>
      <c r="B276" s="675"/>
      <c r="C276" s="676"/>
      <c r="D276" s="676"/>
      <c r="E276" s="676"/>
      <c r="F276" s="676"/>
      <c r="G276" s="676"/>
      <c r="H276" s="676"/>
      <c r="I276" s="676"/>
      <c r="J276" s="676"/>
      <c r="K276" s="676"/>
      <c r="L276" s="677"/>
      <c r="M276" s="677"/>
      <c r="N276" s="677"/>
      <c r="O276" s="677"/>
      <c r="P276" s="677"/>
      <c r="Q276" s="678"/>
      <c r="R276" s="678"/>
      <c r="S276" s="678"/>
      <c r="T276" s="678"/>
      <c r="U276" s="678"/>
      <c r="V276" s="630"/>
      <c r="W276" s="681"/>
      <c r="X276" s="681"/>
      <c r="Y276" s="681"/>
      <c r="Z276" s="680"/>
      <c r="AA276" s="680"/>
      <c r="AB276" s="680"/>
      <c r="AC276" s="295" t="str">
        <f>IFERROR(VLOOKUP(Z276,【参考】数式用!$A$4:$B$57,2,FALSE),"")</f>
        <v/>
      </c>
      <c r="AD276" s="296"/>
      <c r="AE276" s="297"/>
      <c r="AF276" s="291">
        <f t="shared" si="10"/>
        <v>0</v>
      </c>
    </row>
    <row r="277" spans="1:32" ht="50.1" customHeight="1" thickBot="1">
      <c r="A277" s="631">
        <f t="shared" si="9"/>
        <v>243</v>
      </c>
      <c r="B277" s="675"/>
      <c r="C277" s="676"/>
      <c r="D277" s="676"/>
      <c r="E277" s="676"/>
      <c r="F277" s="676"/>
      <c r="G277" s="676"/>
      <c r="H277" s="676"/>
      <c r="I277" s="676"/>
      <c r="J277" s="676"/>
      <c r="K277" s="676"/>
      <c r="L277" s="677"/>
      <c r="M277" s="677"/>
      <c r="N277" s="677"/>
      <c r="O277" s="677"/>
      <c r="P277" s="677"/>
      <c r="Q277" s="678"/>
      <c r="R277" s="678"/>
      <c r="S277" s="678"/>
      <c r="T277" s="678"/>
      <c r="U277" s="678"/>
      <c r="V277" s="630"/>
      <c r="W277" s="681"/>
      <c r="X277" s="681"/>
      <c r="Y277" s="681"/>
      <c r="Z277" s="680"/>
      <c r="AA277" s="680"/>
      <c r="AB277" s="680"/>
      <c r="AC277" s="295" t="str">
        <f>IFERROR(VLOOKUP(Z277,【参考】数式用!$A$4:$B$57,2,FALSE),"")</f>
        <v/>
      </c>
      <c r="AD277" s="296"/>
      <c r="AE277" s="297"/>
      <c r="AF277" s="291">
        <f t="shared" si="10"/>
        <v>0</v>
      </c>
    </row>
    <row r="278" spans="1:32" ht="50.1" customHeight="1" thickBot="1">
      <c r="A278" s="631">
        <f t="shared" si="9"/>
        <v>244</v>
      </c>
      <c r="B278" s="675"/>
      <c r="C278" s="676"/>
      <c r="D278" s="676"/>
      <c r="E278" s="676"/>
      <c r="F278" s="676"/>
      <c r="G278" s="676"/>
      <c r="H278" s="676"/>
      <c r="I278" s="676"/>
      <c r="J278" s="676"/>
      <c r="K278" s="676"/>
      <c r="L278" s="677"/>
      <c r="M278" s="677"/>
      <c r="N278" s="677"/>
      <c r="O278" s="677"/>
      <c r="P278" s="677"/>
      <c r="Q278" s="678"/>
      <c r="R278" s="678"/>
      <c r="S278" s="678"/>
      <c r="T278" s="678"/>
      <c r="U278" s="678"/>
      <c r="V278" s="630"/>
      <c r="W278" s="681"/>
      <c r="X278" s="681"/>
      <c r="Y278" s="681"/>
      <c r="Z278" s="680"/>
      <c r="AA278" s="680"/>
      <c r="AB278" s="680"/>
      <c r="AC278" s="295" t="str">
        <f>IFERROR(VLOOKUP(Z278,【参考】数式用!$A$4:$B$57,2,FALSE),"")</f>
        <v/>
      </c>
      <c r="AD278" s="296"/>
      <c r="AE278" s="297"/>
      <c r="AF278" s="291">
        <f t="shared" si="10"/>
        <v>0</v>
      </c>
    </row>
    <row r="279" spans="1:32" ht="50.1" customHeight="1" thickBot="1">
      <c r="A279" s="631">
        <f t="shared" si="9"/>
        <v>245</v>
      </c>
      <c r="B279" s="675"/>
      <c r="C279" s="676"/>
      <c r="D279" s="676"/>
      <c r="E279" s="676"/>
      <c r="F279" s="676"/>
      <c r="G279" s="676"/>
      <c r="H279" s="676"/>
      <c r="I279" s="676"/>
      <c r="J279" s="676"/>
      <c r="K279" s="676"/>
      <c r="L279" s="677"/>
      <c r="M279" s="677"/>
      <c r="N279" s="677"/>
      <c r="O279" s="677"/>
      <c r="P279" s="677"/>
      <c r="Q279" s="678"/>
      <c r="R279" s="678"/>
      <c r="S279" s="678"/>
      <c r="T279" s="678"/>
      <c r="U279" s="678"/>
      <c r="V279" s="630"/>
      <c r="W279" s="681"/>
      <c r="X279" s="681"/>
      <c r="Y279" s="681"/>
      <c r="Z279" s="680"/>
      <c r="AA279" s="680"/>
      <c r="AB279" s="680"/>
      <c r="AC279" s="295" t="str">
        <f>IFERROR(VLOOKUP(Z279,【参考】数式用!$A$4:$B$57,2,FALSE),"")</f>
        <v/>
      </c>
      <c r="AD279" s="296"/>
      <c r="AE279" s="297"/>
      <c r="AF279" s="291">
        <f t="shared" si="10"/>
        <v>0</v>
      </c>
    </row>
    <row r="280" spans="1:32" ht="50.1" customHeight="1" thickBot="1">
      <c r="A280" s="631">
        <f t="shared" si="9"/>
        <v>246</v>
      </c>
      <c r="B280" s="675"/>
      <c r="C280" s="676"/>
      <c r="D280" s="676"/>
      <c r="E280" s="676"/>
      <c r="F280" s="676"/>
      <c r="G280" s="676"/>
      <c r="H280" s="676"/>
      <c r="I280" s="676"/>
      <c r="J280" s="676"/>
      <c r="K280" s="676"/>
      <c r="L280" s="677"/>
      <c r="M280" s="677"/>
      <c r="N280" s="677"/>
      <c r="O280" s="677"/>
      <c r="P280" s="677"/>
      <c r="Q280" s="678"/>
      <c r="R280" s="678"/>
      <c r="S280" s="678"/>
      <c r="T280" s="678"/>
      <c r="U280" s="678"/>
      <c r="V280" s="630"/>
      <c r="W280" s="681"/>
      <c r="X280" s="681"/>
      <c r="Y280" s="681"/>
      <c r="Z280" s="680"/>
      <c r="AA280" s="680"/>
      <c r="AB280" s="680"/>
      <c r="AC280" s="295" t="str">
        <f>IFERROR(VLOOKUP(Z280,【参考】数式用!$A$4:$B$57,2,FALSE),"")</f>
        <v/>
      </c>
      <c r="AD280" s="296"/>
      <c r="AE280" s="297"/>
      <c r="AF280" s="291">
        <f t="shared" si="10"/>
        <v>0</v>
      </c>
    </row>
    <row r="281" spans="1:32" ht="50.1" customHeight="1" thickBot="1">
      <c r="A281" s="631">
        <f t="shared" si="9"/>
        <v>247</v>
      </c>
      <c r="B281" s="675"/>
      <c r="C281" s="676"/>
      <c r="D281" s="676"/>
      <c r="E281" s="676"/>
      <c r="F281" s="676"/>
      <c r="G281" s="676"/>
      <c r="H281" s="676"/>
      <c r="I281" s="676"/>
      <c r="J281" s="676"/>
      <c r="K281" s="676"/>
      <c r="L281" s="677"/>
      <c r="M281" s="677"/>
      <c r="N281" s="677"/>
      <c r="O281" s="677"/>
      <c r="P281" s="677"/>
      <c r="Q281" s="678"/>
      <c r="R281" s="678"/>
      <c r="S281" s="678"/>
      <c r="T281" s="678"/>
      <c r="U281" s="678"/>
      <c r="V281" s="630"/>
      <c r="W281" s="681"/>
      <c r="X281" s="681"/>
      <c r="Y281" s="681"/>
      <c r="Z281" s="680"/>
      <c r="AA281" s="680"/>
      <c r="AB281" s="680"/>
      <c r="AC281" s="295" t="str">
        <f>IFERROR(VLOOKUP(Z281,【参考】数式用!$A$4:$B$57,2,FALSE),"")</f>
        <v/>
      </c>
      <c r="AD281" s="296"/>
      <c r="AE281" s="297"/>
      <c r="AF281" s="291">
        <f t="shared" si="10"/>
        <v>0</v>
      </c>
    </row>
    <row r="282" spans="1:32" ht="50.1" customHeight="1" thickBot="1">
      <c r="A282" s="631">
        <f t="shared" si="9"/>
        <v>248</v>
      </c>
      <c r="B282" s="675"/>
      <c r="C282" s="676"/>
      <c r="D282" s="676"/>
      <c r="E282" s="676"/>
      <c r="F282" s="676"/>
      <c r="G282" s="676"/>
      <c r="H282" s="676"/>
      <c r="I282" s="676"/>
      <c r="J282" s="676"/>
      <c r="K282" s="676"/>
      <c r="L282" s="677"/>
      <c r="M282" s="677"/>
      <c r="N282" s="677"/>
      <c r="O282" s="677"/>
      <c r="P282" s="677"/>
      <c r="Q282" s="678"/>
      <c r="R282" s="678"/>
      <c r="S282" s="678"/>
      <c r="T282" s="678"/>
      <c r="U282" s="678"/>
      <c r="V282" s="630"/>
      <c r="W282" s="681"/>
      <c r="X282" s="681"/>
      <c r="Y282" s="681"/>
      <c r="Z282" s="680"/>
      <c r="AA282" s="680"/>
      <c r="AB282" s="680"/>
      <c r="AC282" s="295" t="str">
        <f>IFERROR(VLOOKUP(Z282,【参考】数式用!$A$4:$B$57,2,FALSE),"")</f>
        <v/>
      </c>
      <c r="AD282" s="296"/>
      <c r="AE282" s="297"/>
      <c r="AF282" s="291">
        <f t="shared" si="10"/>
        <v>0</v>
      </c>
    </row>
    <row r="283" spans="1:32" ht="50.1" customHeight="1" thickBot="1">
      <c r="A283" s="631">
        <f t="shared" si="9"/>
        <v>249</v>
      </c>
      <c r="B283" s="675"/>
      <c r="C283" s="676"/>
      <c r="D283" s="676"/>
      <c r="E283" s="676"/>
      <c r="F283" s="676"/>
      <c r="G283" s="676"/>
      <c r="H283" s="676"/>
      <c r="I283" s="676"/>
      <c r="J283" s="676"/>
      <c r="K283" s="676"/>
      <c r="L283" s="677"/>
      <c r="M283" s="677"/>
      <c r="N283" s="677"/>
      <c r="O283" s="677"/>
      <c r="P283" s="677"/>
      <c r="Q283" s="678"/>
      <c r="R283" s="678"/>
      <c r="S283" s="678"/>
      <c r="T283" s="678"/>
      <c r="U283" s="678"/>
      <c r="V283" s="630"/>
      <c r="W283" s="681"/>
      <c r="X283" s="681"/>
      <c r="Y283" s="681"/>
      <c r="Z283" s="680"/>
      <c r="AA283" s="680"/>
      <c r="AB283" s="680"/>
      <c r="AC283" s="295" t="str">
        <f>IFERROR(VLOOKUP(Z283,【参考】数式用!$A$4:$B$57,2,FALSE),"")</f>
        <v/>
      </c>
      <c r="AD283" s="296"/>
      <c r="AE283" s="297"/>
      <c r="AF283" s="291">
        <f t="shared" si="10"/>
        <v>0</v>
      </c>
    </row>
    <row r="284" spans="1:32" ht="50.1" customHeight="1" thickBot="1">
      <c r="A284" s="631">
        <f t="shared" si="9"/>
        <v>250</v>
      </c>
      <c r="B284" s="675"/>
      <c r="C284" s="676"/>
      <c r="D284" s="676"/>
      <c r="E284" s="676"/>
      <c r="F284" s="676"/>
      <c r="G284" s="676"/>
      <c r="H284" s="676"/>
      <c r="I284" s="676"/>
      <c r="J284" s="676"/>
      <c r="K284" s="676"/>
      <c r="L284" s="677"/>
      <c r="M284" s="677"/>
      <c r="N284" s="677"/>
      <c r="O284" s="677"/>
      <c r="P284" s="677"/>
      <c r="Q284" s="678"/>
      <c r="R284" s="678"/>
      <c r="S284" s="678"/>
      <c r="T284" s="678"/>
      <c r="U284" s="678"/>
      <c r="V284" s="630"/>
      <c r="W284" s="681"/>
      <c r="X284" s="681"/>
      <c r="Y284" s="681"/>
      <c r="Z284" s="680"/>
      <c r="AA284" s="680"/>
      <c r="AB284" s="680"/>
      <c r="AC284" s="295" t="str">
        <f>IFERROR(VLOOKUP(Z284,【参考】数式用!$A$4:$B$57,2,FALSE),"")</f>
        <v/>
      </c>
      <c r="AD284" s="296"/>
      <c r="AE284" s="297"/>
      <c r="AF284" s="291">
        <f t="shared" si="10"/>
        <v>0</v>
      </c>
    </row>
    <row r="285" spans="1:32" ht="50.1" customHeight="1" thickBot="1">
      <c r="A285" s="631">
        <f t="shared" si="9"/>
        <v>251</v>
      </c>
      <c r="B285" s="675"/>
      <c r="C285" s="676"/>
      <c r="D285" s="676"/>
      <c r="E285" s="676"/>
      <c r="F285" s="676"/>
      <c r="G285" s="676"/>
      <c r="H285" s="676"/>
      <c r="I285" s="676"/>
      <c r="J285" s="676"/>
      <c r="K285" s="676"/>
      <c r="L285" s="677"/>
      <c r="M285" s="677"/>
      <c r="N285" s="677"/>
      <c r="O285" s="677"/>
      <c r="P285" s="677"/>
      <c r="Q285" s="678"/>
      <c r="R285" s="678"/>
      <c r="S285" s="678"/>
      <c r="T285" s="678"/>
      <c r="U285" s="678"/>
      <c r="V285" s="630"/>
      <c r="W285" s="681"/>
      <c r="X285" s="681"/>
      <c r="Y285" s="681"/>
      <c r="Z285" s="680"/>
      <c r="AA285" s="680"/>
      <c r="AB285" s="680"/>
      <c r="AC285" s="295" t="str">
        <f>IFERROR(VLOOKUP(Z285,【参考】数式用!$A$4:$B$57,2,FALSE),"")</f>
        <v/>
      </c>
      <c r="AD285" s="296"/>
      <c r="AE285" s="297"/>
      <c r="AF285" s="291">
        <f t="shared" si="10"/>
        <v>0</v>
      </c>
    </row>
    <row r="286" spans="1:32" ht="50.1" customHeight="1" thickBot="1">
      <c r="A286" s="631">
        <f t="shared" si="9"/>
        <v>252</v>
      </c>
      <c r="B286" s="675"/>
      <c r="C286" s="676"/>
      <c r="D286" s="676"/>
      <c r="E286" s="676"/>
      <c r="F286" s="676"/>
      <c r="G286" s="676"/>
      <c r="H286" s="676"/>
      <c r="I286" s="676"/>
      <c r="J286" s="676"/>
      <c r="K286" s="676"/>
      <c r="L286" s="677"/>
      <c r="M286" s="677"/>
      <c r="N286" s="677"/>
      <c r="O286" s="677"/>
      <c r="P286" s="677"/>
      <c r="Q286" s="678"/>
      <c r="R286" s="678"/>
      <c r="S286" s="678"/>
      <c r="T286" s="678"/>
      <c r="U286" s="678"/>
      <c r="V286" s="630"/>
      <c r="W286" s="681"/>
      <c r="X286" s="681"/>
      <c r="Y286" s="681"/>
      <c r="Z286" s="680"/>
      <c r="AA286" s="680"/>
      <c r="AB286" s="680"/>
      <c r="AC286" s="295" t="str">
        <f>IFERROR(VLOOKUP(Z286,【参考】数式用!$A$4:$B$57,2,FALSE),"")</f>
        <v/>
      </c>
      <c r="AD286" s="296"/>
      <c r="AE286" s="297"/>
      <c r="AF286" s="291">
        <f t="shared" si="10"/>
        <v>0</v>
      </c>
    </row>
    <row r="287" spans="1:32" ht="50.1" customHeight="1" thickBot="1">
      <c r="A287" s="631">
        <f t="shared" si="9"/>
        <v>253</v>
      </c>
      <c r="B287" s="675"/>
      <c r="C287" s="676"/>
      <c r="D287" s="676"/>
      <c r="E287" s="676"/>
      <c r="F287" s="676"/>
      <c r="G287" s="676"/>
      <c r="H287" s="676"/>
      <c r="I287" s="676"/>
      <c r="J287" s="676"/>
      <c r="K287" s="676"/>
      <c r="L287" s="677"/>
      <c r="M287" s="677"/>
      <c r="N287" s="677"/>
      <c r="O287" s="677"/>
      <c r="P287" s="677"/>
      <c r="Q287" s="678"/>
      <c r="R287" s="678"/>
      <c r="S287" s="678"/>
      <c r="T287" s="678"/>
      <c r="U287" s="678"/>
      <c r="V287" s="630"/>
      <c r="W287" s="681"/>
      <c r="X287" s="681"/>
      <c r="Y287" s="681"/>
      <c r="Z287" s="680"/>
      <c r="AA287" s="680"/>
      <c r="AB287" s="680"/>
      <c r="AC287" s="295" t="str">
        <f>IFERROR(VLOOKUP(Z287,【参考】数式用!$A$4:$B$57,2,FALSE),"")</f>
        <v/>
      </c>
      <c r="AD287" s="296"/>
      <c r="AE287" s="297"/>
      <c r="AF287" s="291">
        <f t="shared" si="10"/>
        <v>0</v>
      </c>
    </row>
    <row r="288" spans="1:32" ht="50.1" customHeight="1" thickBot="1">
      <c r="A288" s="631">
        <f t="shared" si="9"/>
        <v>254</v>
      </c>
      <c r="B288" s="675"/>
      <c r="C288" s="676"/>
      <c r="D288" s="676"/>
      <c r="E288" s="676"/>
      <c r="F288" s="676"/>
      <c r="G288" s="676"/>
      <c r="H288" s="676"/>
      <c r="I288" s="676"/>
      <c r="J288" s="676"/>
      <c r="K288" s="676"/>
      <c r="L288" s="677"/>
      <c r="M288" s="677"/>
      <c r="N288" s="677"/>
      <c r="O288" s="677"/>
      <c r="P288" s="677"/>
      <c r="Q288" s="678"/>
      <c r="R288" s="678"/>
      <c r="S288" s="678"/>
      <c r="T288" s="678"/>
      <c r="U288" s="678"/>
      <c r="V288" s="630"/>
      <c r="W288" s="681"/>
      <c r="X288" s="681"/>
      <c r="Y288" s="681"/>
      <c r="Z288" s="680"/>
      <c r="AA288" s="680"/>
      <c r="AB288" s="680"/>
      <c r="AC288" s="295" t="str">
        <f>IFERROR(VLOOKUP(Z288,【参考】数式用!$A$4:$B$57,2,FALSE),"")</f>
        <v/>
      </c>
      <c r="AD288" s="296"/>
      <c r="AE288" s="297"/>
      <c r="AF288" s="291">
        <f t="shared" si="10"/>
        <v>0</v>
      </c>
    </row>
    <row r="289" spans="1:32" ht="50.1" customHeight="1" thickBot="1">
      <c r="A289" s="631">
        <f t="shared" si="9"/>
        <v>255</v>
      </c>
      <c r="B289" s="675"/>
      <c r="C289" s="676"/>
      <c r="D289" s="676"/>
      <c r="E289" s="676"/>
      <c r="F289" s="676"/>
      <c r="G289" s="676"/>
      <c r="H289" s="676"/>
      <c r="I289" s="676"/>
      <c r="J289" s="676"/>
      <c r="K289" s="676"/>
      <c r="L289" s="677"/>
      <c r="M289" s="677"/>
      <c r="N289" s="677"/>
      <c r="O289" s="677"/>
      <c r="P289" s="677"/>
      <c r="Q289" s="678"/>
      <c r="R289" s="678"/>
      <c r="S289" s="678"/>
      <c r="T289" s="678"/>
      <c r="U289" s="678"/>
      <c r="V289" s="630"/>
      <c r="W289" s="681"/>
      <c r="X289" s="681"/>
      <c r="Y289" s="681"/>
      <c r="Z289" s="680"/>
      <c r="AA289" s="680"/>
      <c r="AB289" s="680"/>
      <c r="AC289" s="295" t="str">
        <f>IFERROR(VLOOKUP(Z289,【参考】数式用!$A$4:$B$57,2,FALSE),"")</f>
        <v/>
      </c>
      <c r="AD289" s="296"/>
      <c r="AE289" s="297"/>
      <c r="AF289" s="291">
        <f t="shared" si="10"/>
        <v>0</v>
      </c>
    </row>
    <row r="290" spans="1:32" ht="50.1" customHeight="1" thickBot="1">
      <c r="A290" s="631">
        <f t="shared" si="9"/>
        <v>256</v>
      </c>
      <c r="B290" s="675"/>
      <c r="C290" s="676"/>
      <c r="D290" s="676"/>
      <c r="E290" s="676"/>
      <c r="F290" s="676"/>
      <c r="G290" s="676"/>
      <c r="H290" s="676"/>
      <c r="I290" s="676"/>
      <c r="J290" s="676"/>
      <c r="K290" s="676"/>
      <c r="L290" s="677"/>
      <c r="M290" s="677"/>
      <c r="N290" s="677"/>
      <c r="O290" s="677"/>
      <c r="P290" s="677"/>
      <c r="Q290" s="678"/>
      <c r="R290" s="678"/>
      <c r="S290" s="678"/>
      <c r="T290" s="678"/>
      <c r="U290" s="678"/>
      <c r="V290" s="630"/>
      <c r="W290" s="681"/>
      <c r="X290" s="681"/>
      <c r="Y290" s="681"/>
      <c r="Z290" s="680"/>
      <c r="AA290" s="680"/>
      <c r="AB290" s="680"/>
      <c r="AC290" s="295" t="str">
        <f>IFERROR(VLOOKUP(Z290,【参考】数式用!$A$4:$B$57,2,FALSE),"")</f>
        <v/>
      </c>
      <c r="AD290" s="296"/>
      <c r="AE290" s="297"/>
      <c r="AF290" s="291">
        <f t="shared" si="10"/>
        <v>0</v>
      </c>
    </row>
    <row r="291" spans="1:32" ht="50.1" customHeight="1" thickBot="1">
      <c r="A291" s="631">
        <f t="shared" si="9"/>
        <v>257</v>
      </c>
      <c r="B291" s="675"/>
      <c r="C291" s="676"/>
      <c r="D291" s="676"/>
      <c r="E291" s="676"/>
      <c r="F291" s="676"/>
      <c r="G291" s="676"/>
      <c r="H291" s="676"/>
      <c r="I291" s="676"/>
      <c r="J291" s="676"/>
      <c r="K291" s="676"/>
      <c r="L291" s="677"/>
      <c r="M291" s="677"/>
      <c r="N291" s="677"/>
      <c r="O291" s="677"/>
      <c r="P291" s="677"/>
      <c r="Q291" s="678"/>
      <c r="R291" s="678"/>
      <c r="S291" s="678"/>
      <c r="T291" s="678"/>
      <c r="U291" s="678"/>
      <c r="V291" s="630"/>
      <c r="W291" s="681"/>
      <c r="X291" s="681"/>
      <c r="Y291" s="681"/>
      <c r="Z291" s="680"/>
      <c r="AA291" s="680"/>
      <c r="AB291" s="680"/>
      <c r="AC291" s="295" t="str">
        <f>IFERROR(VLOOKUP(Z291,【参考】数式用!$A$4:$B$57,2,FALSE),"")</f>
        <v/>
      </c>
      <c r="AD291" s="296"/>
      <c r="AE291" s="297"/>
      <c r="AF291" s="291">
        <f t="shared" si="10"/>
        <v>0</v>
      </c>
    </row>
    <row r="292" spans="1:32" ht="50.1" customHeight="1" thickBot="1">
      <c r="A292" s="631">
        <f t="shared" si="9"/>
        <v>258</v>
      </c>
      <c r="B292" s="675"/>
      <c r="C292" s="676"/>
      <c r="D292" s="676"/>
      <c r="E292" s="676"/>
      <c r="F292" s="676"/>
      <c r="G292" s="676"/>
      <c r="H292" s="676"/>
      <c r="I292" s="676"/>
      <c r="J292" s="676"/>
      <c r="K292" s="676"/>
      <c r="L292" s="677"/>
      <c r="M292" s="677"/>
      <c r="N292" s="677"/>
      <c r="O292" s="677"/>
      <c r="P292" s="677"/>
      <c r="Q292" s="678"/>
      <c r="R292" s="678"/>
      <c r="S292" s="678"/>
      <c r="T292" s="678"/>
      <c r="U292" s="678"/>
      <c r="V292" s="630"/>
      <c r="W292" s="681"/>
      <c r="X292" s="681"/>
      <c r="Y292" s="681"/>
      <c r="Z292" s="680"/>
      <c r="AA292" s="680"/>
      <c r="AB292" s="680"/>
      <c r="AC292" s="295" t="str">
        <f>IFERROR(VLOOKUP(Z292,【参考】数式用!$A$4:$B$57,2,FALSE),"")</f>
        <v/>
      </c>
      <c r="AD292" s="296"/>
      <c r="AE292" s="297"/>
      <c r="AF292" s="291">
        <f t="shared" si="10"/>
        <v>0</v>
      </c>
    </row>
    <row r="293" spans="1:32" ht="50.1" customHeight="1" thickBot="1">
      <c r="A293" s="631">
        <f t="shared" ref="A293:A356" si="11">A292+1</f>
        <v>259</v>
      </c>
      <c r="B293" s="675"/>
      <c r="C293" s="676"/>
      <c r="D293" s="676"/>
      <c r="E293" s="676"/>
      <c r="F293" s="676"/>
      <c r="G293" s="676"/>
      <c r="H293" s="676"/>
      <c r="I293" s="676"/>
      <c r="J293" s="676"/>
      <c r="K293" s="676"/>
      <c r="L293" s="677"/>
      <c r="M293" s="677"/>
      <c r="N293" s="677"/>
      <c r="O293" s="677"/>
      <c r="P293" s="677"/>
      <c r="Q293" s="678"/>
      <c r="R293" s="678"/>
      <c r="S293" s="678"/>
      <c r="T293" s="678"/>
      <c r="U293" s="678"/>
      <c r="V293" s="630"/>
      <c r="W293" s="681"/>
      <c r="X293" s="681"/>
      <c r="Y293" s="681"/>
      <c r="Z293" s="680"/>
      <c r="AA293" s="680"/>
      <c r="AB293" s="680"/>
      <c r="AC293" s="295" t="str">
        <f>IFERROR(VLOOKUP(Z293,【参考】数式用!$A$4:$B$57,2,FALSE),"")</f>
        <v/>
      </c>
      <c r="AD293" s="296"/>
      <c r="AE293" s="297"/>
      <c r="AF293" s="291">
        <f t="shared" si="10"/>
        <v>0</v>
      </c>
    </row>
    <row r="294" spans="1:32" ht="50.1" customHeight="1" thickBot="1">
      <c r="A294" s="631">
        <f t="shared" si="11"/>
        <v>260</v>
      </c>
      <c r="B294" s="675"/>
      <c r="C294" s="676"/>
      <c r="D294" s="676"/>
      <c r="E294" s="676"/>
      <c r="F294" s="676"/>
      <c r="G294" s="676"/>
      <c r="H294" s="676"/>
      <c r="I294" s="676"/>
      <c r="J294" s="676"/>
      <c r="K294" s="676"/>
      <c r="L294" s="677"/>
      <c r="M294" s="677"/>
      <c r="N294" s="677"/>
      <c r="O294" s="677"/>
      <c r="P294" s="677"/>
      <c r="Q294" s="678"/>
      <c r="R294" s="678"/>
      <c r="S294" s="678"/>
      <c r="T294" s="678"/>
      <c r="U294" s="678"/>
      <c r="V294" s="630"/>
      <c r="W294" s="681"/>
      <c r="X294" s="681"/>
      <c r="Y294" s="681"/>
      <c r="Z294" s="680"/>
      <c r="AA294" s="680"/>
      <c r="AB294" s="680"/>
      <c r="AC294" s="295" t="str">
        <f>IFERROR(VLOOKUP(Z294,【参考】数式用!$A$4:$B$57,2,FALSE),"")</f>
        <v/>
      </c>
      <c r="AD294" s="296"/>
      <c r="AE294" s="297"/>
      <c r="AF294" s="291">
        <f t="shared" si="10"/>
        <v>0</v>
      </c>
    </row>
    <row r="295" spans="1:32" ht="50.1" customHeight="1" thickBot="1">
      <c r="A295" s="631">
        <f t="shared" si="11"/>
        <v>261</v>
      </c>
      <c r="B295" s="675"/>
      <c r="C295" s="676"/>
      <c r="D295" s="676"/>
      <c r="E295" s="676"/>
      <c r="F295" s="676"/>
      <c r="G295" s="676"/>
      <c r="H295" s="676"/>
      <c r="I295" s="676"/>
      <c r="J295" s="676"/>
      <c r="K295" s="676"/>
      <c r="L295" s="677"/>
      <c r="M295" s="677"/>
      <c r="N295" s="677"/>
      <c r="O295" s="677"/>
      <c r="P295" s="677"/>
      <c r="Q295" s="678"/>
      <c r="R295" s="678"/>
      <c r="S295" s="678"/>
      <c r="T295" s="678"/>
      <c r="U295" s="678"/>
      <c r="V295" s="630"/>
      <c r="W295" s="681"/>
      <c r="X295" s="681"/>
      <c r="Y295" s="681"/>
      <c r="Z295" s="680"/>
      <c r="AA295" s="680"/>
      <c r="AB295" s="680"/>
      <c r="AC295" s="295" t="str">
        <f>IFERROR(VLOOKUP(Z295,【参考】数式用!$A$4:$B$57,2,FALSE),"")</f>
        <v/>
      </c>
      <c r="AD295" s="296"/>
      <c r="AE295" s="297"/>
      <c r="AF295" s="291">
        <f t="shared" si="10"/>
        <v>0</v>
      </c>
    </row>
    <row r="296" spans="1:32" ht="50.1" customHeight="1" thickBot="1">
      <c r="A296" s="631">
        <f t="shared" si="11"/>
        <v>262</v>
      </c>
      <c r="B296" s="675"/>
      <c r="C296" s="676"/>
      <c r="D296" s="676"/>
      <c r="E296" s="676"/>
      <c r="F296" s="676"/>
      <c r="G296" s="676"/>
      <c r="H296" s="676"/>
      <c r="I296" s="676"/>
      <c r="J296" s="676"/>
      <c r="K296" s="676"/>
      <c r="L296" s="677"/>
      <c r="M296" s="677"/>
      <c r="N296" s="677"/>
      <c r="O296" s="677"/>
      <c r="P296" s="677"/>
      <c r="Q296" s="678"/>
      <c r="R296" s="678"/>
      <c r="S296" s="678"/>
      <c r="T296" s="678"/>
      <c r="U296" s="678"/>
      <c r="V296" s="630"/>
      <c r="W296" s="681"/>
      <c r="X296" s="681"/>
      <c r="Y296" s="681"/>
      <c r="Z296" s="680"/>
      <c r="AA296" s="680"/>
      <c r="AB296" s="680"/>
      <c r="AC296" s="295" t="str">
        <f>IFERROR(VLOOKUP(Z296,【参考】数式用!$A$4:$B$57,2,FALSE),"")</f>
        <v/>
      </c>
      <c r="AD296" s="296"/>
      <c r="AE296" s="297"/>
      <c r="AF296" s="291">
        <f t="shared" si="10"/>
        <v>0</v>
      </c>
    </row>
    <row r="297" spans="1:32" ht="50.1" customHeight="1" thickBot="1">
      <c r="A297" s="631">
        <f t="shared" si="11"/>
        <v>263</v>
      </c>
      <c r="B297" s="675"/>
      <c r="C297" s="676"/>
      <c r="D297" s="676"/>
      <c r="E297" s="676"/>
      <c r="F297" s="676"/>
      <c r="G297" s="676"/>
      <c r="H297" s="676"/>
      <c r="I297" s="676"/>
      <c r="J297" s="676"/>
      <c r="K297" s="676"/>
      <c r="L297" s="677"/>
      <c r="M297" s="677"/>
      <c r="N297" s="677"/>
      <c r="O297" s="677"/>
      <c r="P297" s="677"/>
      <c r="Q297" s="678"/>
      <c r="R297" s="678"/>
      <c r="S297" s="678"/>
      <c r="T297" s="678"/>
      <c r="U297" s="678"/>
      <c r="V297" s="630"/>
      <c r="W297" s="681"/>
      <c r="X297" s="681"/>
      <c r="Y297" s="681"/>
      <c r="Z297" s="680"/>
      <c r="AA297" s="680"/>
      <c r="AB297" s="680"/>
      <c r="AC297" s="295" t="str">
        <f>IFERROR(VLOOKUP(Z297,【参考】数式用!$A$4:$B$57,2,FALSE),"")</f>
        <v/>
      </c>
      <c r="AD297" s="296"/>
      <c r="AE297" s="297"/>
      <c r="AF297" s="291">
        <f t="shared" si="10"/>
        <v>0</v>
      </c>
    </row>
    <row r="298" spans="1:32" ht="50.1" customHeight="1" thickBot="1">
      <c r="A298" s="631">
        <f t="shared" si="11"/>
        <v>264</v>
      </c>
      <c r="B298" s="675"/>
      <c r="C298" s="676"/>
      <c r="D298" s="676"/>
      <c r="E298" s="676"/>
      <c r="F298" s="676"/>
      <c r="G298" s="676"/>
      <c r="H298" s="676"/>
      <c r="I298" s="676"/>
      <c r="J298" s="676"/>
      <c r="K298" s="676"/>
      <c r="L298" s="677"/>
      <c r="M298" s="677"/>
      <c r="N298" s="677"/>
      <c r="O298" s="677"/>
      <c r="P298" s="677"/>
      <c r="Q298" s="678"/>
      <c r="R298" s="678"/>
      <c r="S298" s="678"/>
      <c r="T298" s="678"/>
      <c r="U298" s="678"/>
      <c r="V298" s="630"/>
      <c r="W298" s="681"/>
      <c r="X298" s="681"/>
      <c r="Y298" s="681"/>
      <c r="Z298" s="680"/>
      <c r="AA298" s="680"/>
      <c r="AB298" s="680"/>
      <c r="AC298" s="295" t="str">
        <f>IFERROR(VLOOKUP(Z298,【参考】数式用!$A$4:$B$57,2,FALSE),"")</f>
        <v/>
      </c>
      <c r="AD298" s="296"/>
      <c r="AE298" s="297"/>
      <c r="AF298" s="291">
        <f t="shared" si="10"/>
        <v>0</v>
      </c>
    </row>
    <row r="299" spans="1:32" ht="50.1" customHeight="1" thickBot="1">
      <c r="A299" s="631">
        <f t="shared" si="11"/>
        <v>265</v>
      </c>
      <c r="B299" s="675"/>
      <c r="C299" s="676"/>
      <c r="D299" s="676"/>
      <c r="E299" s="676"/>
      <c r="F299" s="676"/>
      <c r="G299" s="676"/>
      <c r="H299" s="676"/>
      <c r="I299" s="676"/>
      <c r="J299" s="676"/>
      <c r="K299" s="676"/>
      <c r="L299" s="677"/>
      <c r="M299" s="677"/>
      <c r="N299" s="677"/>
      <c r="O299" s="677"/>
      <c r="P299" s="677"/>
      <c r="Q299" s="678"/>
      <c r="R299" s="678"/>
      <c r="S299" s="678"/>
      <c r="T299" s="678"/>
      <c r="U299" s="678"/>
      <c r="V299" s="630"/>
      <c r="W299" s="681"/>
      <c r="X299" s="681"/>
      <c r="Y299" s="681"/>
      <c r="Z299" s="680"/>
      <c r="AA299" s="680"/>
      <c r="AB299" s="680"/>
      <c r="AC299" s="295" t="str">
        <f>IFERROR(VLOOKUP(Z299,【参考】数式用!$A$4:$B$57,2,FALSE),"")</f>
        <v/>
      </c>
      <c r="AD299" s="296"/>
      <c r="AE299" s="297"/>
      <c r="AF299" s="291">
        <f t="shared" si="10"/>
        <v>0</v>
      </c>
    </row>
    <row r="300" spans="1:32" ht="50.1" customHeight="1" thickBot="1">
      <c r="A300" s="631">
        <f t="shared" si="11"/>
        <v>266</v>
      </c>
      <c r="B300" s="675"/>
      <c r="C300" s="676"/>
      <c r="D300" s="676"/>
      <c r="E300" s="676"/>
      <c r="F300" s="676"/>
      <c r="G300" s="676"/>
      <c r="H300" s="676"/>
      <c r="I300" s="676"/>
      <c r="J300" s="676"/>
      <c r="K300" s="676"/>
      <c r="L300" s="677"/>
      <c r="M300" s="677"/>
      <c r="N300" s="677"/>
      <c r="O300" s="677"/>
      <c r="P300" s="677"/>
      <c r="Q300" s="678"/>
      <c r="R300" s="678"/>
      <c r="S300" s="678"/>
      <c r="T300" s="678"/>
      <c r="U300" s="678"/>
      <c r="V300" s="630"/>
      <c r="W300" s="681"/>
      <c r="X300" s="681"/>
      <c r="Y300" s="681"/>
      <c r="Z300" s="680"/>
      <c r="AA300" s="680"/>
      <c r="AB300" s="680"/>
      <c r="AC300" s="295" t="str">
        <f>IFERROR(VLOOKUP(Z300,【参考】数式用!$A$4:$B$57,2,FALSE),"")</f>
        <v/>
      </c>
      <c r="AD300" s="296"/>
      <c r="AE300" s="297"/>
      <c r="AF300" s="291">
        <f t="shared" si="10"/>
        <v>0</v>
      </c>
    </row>
    <row r="301" spans="1:32" ht="50.1" customHeight="1" thickBot="1">
      <c r="A301" s="631">
        <f t="shared" si="11"/>
        <v>267</v>
      </c>
      <c r="B301" s="675"/>
      <c r="C301" s="676"/>
      <c r="D301" s="676"/>
      <c r="E301" s="676"/>
      <c r="F301" s="676"/>
      <c r="G301" s="676"/>
      <c r="H301" s="676"/>
      <c r="I301" s="676"/>
      <c r="J301" s="676"/>
      <c r="K301" s="676"/>
      <c r="L301" s="677"/>
      <c r="M301" s="677"/>
      <c r="N301" s="677"/>
      <c r="O301" s="677"/>
      <c r="P301" s="677"/>
      <c r="Q301" s="678"/>
      <c r="R301" s="678"/>
      <c r="S301" s="678"/>
      <c r="T301" s="678"/>
      <c r="U301" s="678"/>
      <c r="V301" s="630"/>
      <c r="W301" s="681"/>
      <c r="X301" s="681"/>
      <c r="Y301" s="681"/>
      <c r="Z301" s="680"/>
      <c r="AA301" s="680"/>
      <c r="AB301" s="680"/>
      <c r="AC301" s="295" t="str">
        <f>IFERROR(VLOOKUP(Z301,【参考】数式用!$A$4:$B$57,2,FALSE),"")</f>
        <v/>
      </c>
      <c r="AD301" s="296"/>
      <c r="AE301" s="297"/>
      <c r="AF301" s="291">
        <f t="shared" si="10"/>
        <v>0</v>
      </c>
    </row>
    <row r="302" spans="1:32" ht="50.1" customHeight="1" thickBot="1">
      <c r="A302" s="631">
        <f t="shared" si="11"/>
        <v>268</v>
      </c>
      <c r="B302" s="675"/>
      <c r="C302" s="676"/>
      <c r="D302" s="676"/>
      <c r="E302" s="676"/>
      <c r="F302" s="676"/>
      <c r="G302" s="676"/>
      <c r="H302" s="676"/>
      <c r="I302" s="676"/>
      <c r="J302" s="676"/>
      <c r="K302" s="676"/>
      <c r="L302" s="677"/>
      <c r="M302" s="677"/>
      <c r="N302" s="677"/>
      <c r="O302" s="677"/>
      <c r="P302" s="677"/>
      <c r="Q302" s="678"/>
      <c r="R302" s="678"/>
      <c r="S302" s="678"/>
      <c r="T302" s="678"/>
      <c r="U302" s="678"/>
      <c r="V302" s="630"/>
      <c r="W302" s="681"/>
      <c r="X302" s="681"/>
      <c r="Y302" s="681"/>
      <c r="Z302" s="680"/>
      <c r="AA302" s="680"/>
      <c r="AB302" s="680"/>
      <c r="AC302" s="295" t="str">
        <f>IFERROR(VLOOKUP(Z302,【参考】数式用!$A$4:$B$57,2,FALSE),"")</f>
        <v/>
      </c>
      <c r="AD302" s="296"/>
      <c r="AE302" s="297"/>
      <c r="AF302" s="291">
        <f t="shared" si="10"/>
        <v>0</v>
      </c>
    </row>
    <row r="303" spans="1:32" ht="50.1" customHeight="1" thickBot="1">
      <c r="A303" s="631">
        <f t="shared" si="11"/>
        <v>269</v>
      </c>
      <c r="B303" s="675"/>
      <c r="C303" s="676"/>
      <c r="D303" s="676"/>
      <c r="E303" s="676"/>
      <c r="F303" s="676"/>
      <c r="G303" s="676"/>
      <c r="H303" s="676"/>
      <c r="I303" s="676"/>
      <c r="J303" s="676"/>
      <c r="K303" s="676"/>
      <c r="L303" s="677"/>
      <c r="M303" s="677"/>
      <c r="N303" s="677"/>
      <c r="O303" s="677"/>
      <c r="P303" s="677"/>
      <c r="Q303" s="678"/>
      <c r="R303" s="678"/>
      <c r="S303" s="678"/>
      <c r="T303" s="678"/>
      <c r="U303" s="678"/>
      <c r="V303" s="630"/>
      <c r="W303" s="681"/>
      <c r="X303" s="681"/>
      <c r="Y303" s="681"/>
      <c r="Z303" s="680"/>
      <c r="AA303" s="680"/>
      <c r="AB303" s="680"/>
      <c r="AC303" s="295" t="str">
        <f>IFERROR(VLOOKUP(Z303,【参考】数式用!$A$4:$B$57,2,FALSE),"")</f>
        <v/>
      </c>
      <c r="AD303" s="296"/>
      <c r="AE303" s="297"/>
      <c r="AF303" s="291">
        <f t="shared" ref="AF303:AF366" si="12">AD303-AE303</f>
        <v>0</v>
      </c>
    </row>
    <row r="304" spans="1:32" ht="50.1" customHeight="1" thickBot="1">
      <c r="A304" s="631">
        <f t="shared" si="11"/>
        <v>270</v>
      </c>
      <c r="B304" s="675"/>
      <c r="C304" s="676"/>
      <c r="D304" s="676"/>
      <c r="E304" s="676"/>
      <c r="F304" s="676"/>
      <c r="G304" s="676"/>
      <c r="H304" s="676"/>
      <c r="I304" s="676"/>
      <c r="J304" s="676"/>
      <c r="K304" s="676"/>
      <c r="L304" s="677"/>
      <c r="M304" s="677"/>
      <c r="N304" s="677"/>
      <c r="O304" s="677"/>
      <c r="P304" s="677"/>
      <c r="Q304" s="678"/>
      <c r="R304" s="678"/>
      <c r="S304" s="678"/>
      <c r="T304" s="678"/>
      <c r="U304" s="678"/>
      <c r="V304" s="630"/>
      <c r="W304" s="681"/>
      <c r="X304" s="681"/>
      <c r="Y304" s="681"/>
      <c r="Z304" s="680"/>
      <c r="AA304" s="680"/>
      <c r="AB304" s="680"/>
      <c r="AC304" s="295" t="str">
        <f>IFERROR(VLOOKUP(Z304,【参考】数式用!$A$4:$B$57,2,FALSE),"")</f>
        <v/>
      </c>
      <c r="AD304" s="296"/>
      <c r="AE304" s="297"/>
      <c r="AF304" s="291">
        <f t="shared" si="12"/>
        <v>0</v>
      </c>
    </row>
    <row r="305" spans="1:32" ht="50.1" customHeight="1" thickBot="1">
      <c r="A305" s="631">
        <f t="shared" si="11"/>
        <v>271</v>
      </c>
      <c r="B305" s="675"/>
      <c r="C305" s="676"/>
      <c r="D305" s="676"/>
      <c r="E305" s="676"/>
      <c r="F305" s="676"/>
      <c r="G305" s="676"/>
      <c r="H305" s="676"/>
      <c r="I305" s="676"/>
      <c r="J305" s="676"/>
      <c r="K305" s="676"/>
      <c r="L305" s="677"/>
      <c r="M305" s="677"/>
      <c r="N305" s="677"/>
      <c r="O305" s="677"/>
      <c r="P305" s="677"/>
      <c r="Q305" s="678"/>
      <c r="R305" s="678"/>
      <c r="S305" s="678"/>
      <c r="T305" s="678"/>
      <c r="U305" s="678"/>
      <c r="V305" s="630"/>
      <c r="W305" s="681"/>
      <c r="X305" s="681"/>
      <c r="Y305" s="681"/>
      <c r="Z305" s="680"/>
      <c r="AA305" s="680"/>
      <c r="AB305" s="680"/>
      <c r="AC305" s="295" t="str">
        <f>IFERROR(VLOOKUP(Z305,【参考】数式用!$A$4:$B$57,2,FALSE),"")</f>
        <v/>
      </c>
      <c r="AD305" s="296"/>
      <c r="AE305" s="297"/>
      <c r="AF305" s="291">
        <f t="shared" si="12"/>
        <v>0</v>
      </c>
    </row>
    <row r="306" spans="1:32" ht="50.1" customHeight="1" thickBot="1">
      <c r="A306" s="631">
        <f t="shared" si="11"/>
        <v>272</v>
      </c>
      <c r="B306" s="675"/>
      <c r="C306" s="676"/>
      <c r="D306" s="676"/>
      <c r="E306" s="676"/>
      <c r="F306" s="676"/>
      <c r="G306" s="676"/>
      <c r="H306" s="676"/>
      <c r="I306" s="676"/>
      <c r="J306" s="676"/>
      <c r="K306" s="676"/>
      <c r="L306" s="677"/>
      <c r="M306" s="677"/>
      <c r="N306" s="677"/>
      <c r="O306" s="677"/>
      <c r="P306" s="677"/>
      <c r="Q306" s="678"/>
      <c r="R306" s="678"/>
      <c r="S306" s="678"/>
      <c r="T306" s="678"/>
      <c r="U306" s="678"/>
      <c r="V306" s="630"/>
      <c r="W306" s="681"/>
      <c r="X306" s="681"/>
      <c r="Y306" s="681"/>
      <c r="Z306" s="680"/>
      <c r="AA306" s="680"/>
      <c r="AB306" s="680"/>
      <c r="AC306" s="295" t="str">
        <f>IFERROR(VLOOKUP(Z306,【参考】数式用!$A$4:$B$57,2,FALSE),"")</f>
        <v/>
      </c>
      <c r="AD306" s="296"/>
      <c r="AE306" s="297"/>
      <c r="AF306" s="291">
        <f t="shared" si="12"/>
        <v>0</v>
      </c>
    </row>
    <row r="307" spans="1:32" ht="50.1" customHeight="1" thickBot="1">
      <c r="A307" s="631">
        <f t="shared" si="11"/>
        <v>273</v>
      </c>
      <c r="B307" s="675"/>
      <c r="C307" s="676"/>
      <c r="D307" s="676"/>
      <c r="E307" s="676"/>
      <c r="F307" s="676"/>
      <c r="G307" s="676"/>
      <c r="H307" s="676"/>
      <c r="I307" s="676"/>
      <c r="J307" s="676"/>
      <c r="K307" s="676"/>
      <c r="L307" s="677"/>
      <c r="M307" s="677"/>
      <c r="N307" s="677"/>
      <c r="O307" s="677"/>
      <c r="P307" s="677"/>
      <c r="Q307" s="678"/>
      <c r="R307" s="678"/>
      <c r="S307" s="678"/>
      <c r="T307" s="678"/>
      <c r="U307" s="678"/>
      <c r="V307" s="630"/>
      <c r="W307" s="681"/>
      <c r="X307" s="681"/>
      <c r="Y307" s="681"/>
      <c r="Z307" s="680"/>
      <c r="AA307" s="680"/>
      <c r="AB307" s="680"/>
      <c r="AC307" s="295" t="str">
        <f>IFERROR(VLOOKUP(Z307,【参考】数式用!$A$4:$B$57,2,FALSE),"")</f>
        <v/>
      </c>
      <c r="AD307" s="296"/>
      <c r="AE307" s="297"/>
      <c r="AF307" s="291">
        <f t="shared" si="12"/>
        <v>0</v>
      </c>
    </row>
    <row r="308" spans="1:32" ht="50.1" customHeight="1" thickBot="1">
      <c r="A308" s="631">
        <f t="shared" si="11"/>
        <v>274</v>
      </c>
      <c r="B308" s="675"/>
      <c r="C308" s="676"/>
      <c r="D308" s="676"/>
      <c r="E308" s="676"/>
      <c r="F308" s="676"/>
      <c r="G308" s="676"/>
      <c r="H308" s="676"/>
      <c r="I308" s="676"/>
      <c r="J308" s="676"/>
      <c r="K308" s="676"/>
      <c r="L308" s="677"/>
      <c r="M308" s="677"/>
      <c r="N308" s="677"/>
      <c r="O308" s="677"/>
      <c r="P308" s="677"/>
      <c r="Q308" s="678"/>
      <c r="R308" s="678"/>
      <c r="S308" s="678"/>
      <c r="T308" s="678"/>
      <c r="U308" s="678"/>
      <c r="V308" s="630"/>
      <c r="W308" s="681"/>
      <c r="X308" s="681"/>
      <c r="Y308" s="681"/>
      <c r="Z308" s="680"/>
      <c r="AA308" s="680"/>
      <c r="AB308" s="680"/>
      <c r="AC308" s="295" t="str">
        <f>IFERROR(VLOOKUP(Z308,【参考】数式用!$A$4:$B$57,2,FALSE),"")</f>
        <v/>
      </c>
      <c r="AD308" s="296"/>
      <c r="AE308" s="297"/>
      <c r="AF308" s="291">
        <f t="shared" si="12"/>
        <v>0</v>
      </c>
    </row>
    <row r="309" spans="1:32" ht="50.1" customHeight="1" thickBot="1">
      <c r="A309" s="631">
        <f t="shared" si="11"/>
        <v>275</v>
      </c>
      <c r="B309" s="675"/>
      <c r="C309" s="676"/>
      <c r="D309" s="676"/>
      <c r="E309" s="676"/>
      <c r="F309" s="676"/>
      <c r="G309" s="676"/>
      <c r="H309" s="676"/>
      <c r="I309" s="676"/>
      <c r="J309" s="676"/>
      <c r="K309" s="676"/>
      <c r="L309" s="677"/>
      <c r="M309" s="677"/>
      <c r="N309" s="677"/>
      <c r="O309" s="677"/>
      <c r="P309" s="677"/>
      <c r="Q309" s="678"/>
      <c r="R309" s="678"/>
      <c r="S309" s="678"/>
      <c r="T309" s="678"/>
      <c r="U309" s="678"/>
      <c r="V309" s="630"/>
      <c r="W309" s="681"/>
      <c r="X309" s="681"/>
      <c r="Y309" s="681"/>
      <c r="Z309" s="680"/>
      <c r="AA309" s="680"/>
      <c r="AB309" s="680"/>
      <c r="AC309" s="295" t="str">
        <f>IFERROR(VLOOKUP(Z309,【参考】数式用!$A$4:$B$57,2,FALSE),"")</f>
        <v/>
      </c>
      <c r="AD309" s="296"/>
      <c r="AE309" s="297"/>
      <c r="AF309" s="291">
        <f t="shared" si="12"/>
        <v>0</v>
      </c>
    </row>
    <row r="310" spans="1:32" ht="50.1" customHeight="1" thickBot="1">
      <c r="A310" s="631">
        <f t="shared" si="11"/>
        <v>276</v>
      </c>
      <c r="B310" s="675"/>
      <c r="C310" s="676"/>
      <c r="D310" s="676"/>
      <c r="E310" s="676"/>
      <c r="F310" s="676"/>
      <c r="G310" s="676"/>
      <c r="H310" s="676"/>
      <c r="I310" s="676"/>
      <c r="J310" s="676"/>
      <c r="K310" s="676"/>
      <c r="L310" s="677"/>
      <c r="M310" s="677"/>
      <c r="N310" s="677"/>
      <c r="O310" s="677"/>
      <c r="P310" s="677"/>
      <c r="Q310" s="678"/>
      <c r="R310" s="678"/>
      <c r="S310" s="678"/>
      <c r="T310" s="678"/>
      <c r="U310" s="678"/>
      <c r="V310" s="630"/>
      <c r="W310" s="681"/>
      <c r="X310" s="681"/>
      <c r="Y310" s="681"/>
      <c r="Z310" s="680"/>
      <c r="AA310" s="680"/>
      <c r="AB310" s="680"/>
      <c r="AC310" s="295" t="str">
        <f>IFERROR(VLOOKUP(Z310,【参考】数式用!$A$4:$B$57,2,FALSE),"")</f>
        <v/>
      </c>
      <c r="AD310" s="296"/>
      <c r="AE310" s="297"/>
      <c r="AF310" s="291">
        <f t="shared" si="12"/>
        <v>0</v>
      </c>
    </row>
    <row r="311" spans="1:32" ht="50.1" customHeight="1" thickBot="1">
      <c r="A311" s="631">
        <f t="shared" si="11"/>
        <v>277</v>
      </c>
      <c r="B311" s="675"/>
      <c r="C311" s="676"/>
      <c r="D311" s="676"/>
      <c r="E311" s="676"/>
      <c r="F311" s="676"/>
      <c r="G311" s="676"/>
      <c r="H311" s="676"/>
      <c r="I311" s="676"/>
      <c r="J311" s="676"/>
      <c r="K311" s="676"/>
      <c r="L311" s="677"/>
      <c r="M311" s="677"/>
      <c r="N311" s="677"/>
      <c r="O311" s="677"/>
      <c r="P311" s="677"/>
      <c r="Q311" s="678"/>
      <c r="R311" s="678"/>
      <c r="S311" s="678"/>
      <c r="T311" s="678"/>
      <c r="U311" s="678"/>
      <c r="V311" s="630"/>
      <c r="W311" s="681"/>
      <c r="X311" s="681"/>
      <c r="Y311" s="681"/>
      <c r="Z311" s="680"/>
      <c r="AA311" s="680"/>
      <c r="AB311" s="680"/>
      <c r="AC311" s="295" t="str">
        <f>IFERROR(VLOOKUP(Z311,【参考】数式用!$A$4:$B$57,2,FALSE),"")</f>
        <v/>
      </c>
      <c r="AD311" s="296"/>
      <c r="AE311" s="297"/>
      <c r="AF311" s="291">
        <f t="shared" si="12"/>
        <v>0</v>
      </c>
    </row>
    <row r="312" spans="1:32" ht="50.1" customHeight="1" thickBot="1">
      <c r="A312" s="631">
        <f t="shared" si="11"/>
        <v>278</v>
      </c>
      <c r="B312" s="675"/>
      <c r="C312" s="676"/>
      <c r="D312" s="676"/>
      <c r="E312" s="676"/>
      <c r="F312" s="676"/>
      <c r="G312" s="676"/>
      <c r="H312" s="676"/>
      <c r="I312" s="676"/>
      <c r="J312" s="676"/>
      <c r="K312" s="676"/>
      <c r="L312" s="677"/>
      <c r="M312" s="677"/>
      <c r="N312" s="677"/>
      <c r="O312" s="677"/>
      <c r="P312" s="677"/>
      <c r="Q312" s="678"/>
      <c r="R312" s="678"/>
      <c r="S312" s="678"/>
      <c r="T312" s="678"/>
      <c r="U312" s="678"/>
      <c r="V312" s="630"/>
      <c r="W312" s="681"/>
      <c r="X312" s="681"/>
      <c r="Y312" s="681"/>
      <c r="Z312" s="680"/>
      <c r="AA312" s="680"/>
      <c r="AB312" s="680"/>
      <c r="AC312" s="295" t="str">
        <f>IFERROR(VLOOKUP(Z312,【参考】数式用!$A$4:$B$57,2,FALSE),"")</f>
        <v/>
      </c>
      <c r="AD312" s="296"/>
      <c r="AE312" s="297"/>
      <c r="AF312" s="291">
        <f t="shared" si="12"/>
        <v>0</v>
      </c>
    </row>
    <row r="313" spans="1:32" ht="50.1" customHeight="1" thickBot="1">
      <c r="A313" s="631">
        <f t="shared" si="11"/>
        <v>279</v>
      </c>
      <c r="B313" s="675"/>
      <c r="C313" s="676"/>
      <c r="D313" s="676"/>
      <c r="E313" s="676"/>
      <c r="F313" s="676"/>
      <c r="G313" s="676"/>
      <c r="H313" s="676"/>
      <c r="I313" s="676"/>
      <c r="J313" s="676"/>
      <c r="K313" s="676"/>
      <c r="L313" s="677"/>
      <c r="M313" s="677"/>
      <c r="N313" s="677"/>
      <c r="O313" s="677"/>
      <c r="P313" s="677"/>
      <c r="Q313" s="678"/>
      <c r="R313" s="678"/>
      <c r="S313" s="678"/>
      <c r="T313" s="678"/>
      <c r="U313" s="678"/>
      <c r="V313" s="630"/>
      <c r="W313" s="681"/>
      <c r="X313" s="681"/>
      <c r="Y313" s="681"/>
      <c r="Z313" s="680"/>
      <c r="AA313" s="680"/>
      <c r="AB313" s="680"/>
      <c r="AC313" s="295" t="str">
        <f>IFERROR(VLOOKUP(Z313,【参考】数式用!$A$4:$B$57,2,FALSE),"")</f>
        <v/>
      </c>
      <c r="AD313" s="296"/>
      <c r="AE313" s="297"/>
      <c r="AF313" s="291">
        <f t="shared" si="12"/>
        <v>0</v>
      </c>
    </row>
    <row r="314" spans="1:32" ht="50.1" customHeight="1" thickBot="1">
      <c r="A314" s="631">
        <f t="shared" si="11"/>
        <v>280</v>
      </c>
      <c r="B314" s="675"/>
      <c r="C314" s="676"/>
      <c r="D314" s="676"/>
      <c r="E314" s="676"/>
      <c r="F314" s="676"/>
      <c r="G314" s="676"/>
      <c r="H314" s="676"/>
      <c r="I314" s="676"/>
      <c r="J314" s="676"/>
      <c r="K314" s="676"/>
      <c r="L314" s="677"/>
      <c r="M314" s="677"/>
      <c r="N314" s="677"/>
      <c r="O314" s="677"/>
      <c r="P314" s="677"/>
      <c r="Q314" s="678"/>
      <c r="R314" s="678"/>
      <c r="S314" s="678"/>
      <c r="T314" s="678"/>
      <c r="U314" s="678"/>
      <c r="V314" s="630"/>
      <c r="W314" s="681"/>
      <c r="X314" s="681"/>
      <c r="Y314" s="681"/>
      <c r="Z314" s="680"/>
      <c r="AA314" s="680"/>
      <c r="AB314" s="680"/>
      <c r="AC314" s="295" t="str">
        <f>IFERROR(VLOOKUP(Z314,【参考】数式用!$A$4:$B$57,2,FALSE),"")</f>
        <v/>
      </c>
      <c r="AD314" s="296"/>
      <c r="AE314" s="297"/>
      <c r="AF314" s="291">
        <f t="shared" si="12"/>
        <v>0</v>
      </c>
    </row>
    <row r="315" spans="1:32" ht="50.1" customHeight="1" thickBot="1">
      <c r="A315" s="631">
        <f t="shared" si="11"/>
        <v>281</v>
      </c>
      <c r="B315" s="675"/>
      <c r="C315" s="676"/>
      <c r="D315" s="676"/>
      <c r="E315" s="676"/>
      <c r="F315" s="676"/>
      <c r="G315" s="676"/>
      <c r="H315" s="676"/>
      <c r="I315" s="676"/>
      <c r="J315" s="676"/>
      <c r="K315" s="676"/>
      <c r="L315" s="677"/>
      <c r="M315" s="677"/>
      <c r="N315" s="677"/>
      <c r="O315" s="677"/>
      <c r="P315" s="677"/>
      <c r="Q315" s="678"/>
      <c r="R315" s="678"/>
      <c r="S315" s="678"/>
      <c r="T315" s="678"/>
      <c r="U315" s="678"/>
      <c r="V315" s="630"/>
      <c r="W315" s="681"/>
      <c r="X315" s="681"/>
      <c r="Y315" s="681"/>
      <c r="Z315" s="680"/>
      <c r="AA315" s="680"/>
      <c r="AB315" s="680"/>
      <c r="AC315" s="295" t="str">
        <f>IFERROR(VLOOKUP(Z315,【参考】数式用!$A$4:$B$57,2,FALSE),"")</f>
        <v/>
      </c>
      <c r="AD315" s="296"/>
      <c r="AE315" s="297"/>
      <c r="AF315" s="291">
        <f t="shared" si="12"/>
        <v>0</v>
      </c>
    </row>
    <row r="316" spans="1:32" ht="50.1" customHeight="1" thickBot="1">
      <c r="A316" s="631">
        <f t="shared" si="11"/>
        <v>282</v>
      </c>
      <c r="B316" s="675"/>
      <c r="C316" s="676"/>
      <c r="D316" s="676"/>
      <c r="E316" s="676"/>
      <c r="F316" s="676"/>
      <c r="G316" s="676"/>
      <c r="H316" s="676"/>
      <c r="I316" s="676"/>
      <c r="J316" s="676"/>
      <c r="K316" s="676"/>
      <c r="L316" s="677"/>
      <c r="M316" s="677"/>
      <c r="N316" s="677"/>
      <c r="O316" s="677"/>
      <c r="P316" s="677"/>
      <c r="Q316" s="678"/>
      <c r="R316" s="678"/>
      <c r="S316" s="678"/>
      <c r="T316" s="678"/>
      <c r="U316" s="678"/>
      <c r="V316" s="630"/>
      <c r="W316" s="681"/>
      <c r="X316" s="681"/>
      <c r="Y316" s="681"/>
      <c r="Z316" s="680"/>
      <c r="AA316" s="680"/>
      <c r="AB316" s="680"/>
      <c r="AC316" s="295" t="str">
        <f>IFERROR(VLOOKUP(Z316,【参考】数式用!$A$4:$B$57,2,FALSE),"")</f>
        <v/>
      </c>
      <c r="AD316" s="296"/>
      <c r="AE316" s="297"/>
      <c r="AF316" s="291">
        <f t="shared" si="12"/>
        <v>0</v>
      </c>
    </row>
    <row r="317" spans="1:32" ht="50.1" customHeight="1" thickBot="1">
      <c r="A317" s="631">
        <f t="shared" si="11"/>
        <v>283</v>
      </c>
      <c r="B317" s="675"/>
      <c r="C317" s="676"/>
      <c r="D317" s="676"/>
      <c r="E317" s="676"/>
      <c r="F317" s="676"/>
      <c r="G317" s="676"/>
      <c r="H317" s="676"/>
      <c r="I317" s="676"/>
      <c r="J317" s="676"/>
      <c r="K317" s="676"/>
      <c r="L317" s="677"/>
      <c r="M317" s="677"/>
      <c r="N317" s="677"/>
      <c r="O317" s="677"/>
      <c r="P317" s="677"/>
      <c r="Q317" s="678"/>
      <c r="R317" s="678"/>
      <c r="S317" s="678"/>
      <c r="T317" s="678"/>
      <c r="U317" s="678"/>
      <c r="V317" s="630"/>
      <c r="W317" s="681"/>
      <c r="X317" s="681"/>
      <c r="Y317" s="681"/>
      <c r="Z317" s="680"/>
      <c r="AA317" s="680"/>
      <c r="AB317" s="680"/>
      <c r="AC317" s="295" t="str">
        <f>IFERROR(VLOOKUP(Z317,【参考】数式用!$A$4:$B$57,2,FALSE),"")</f>
        <v/>
      </c>
      <c r="AD317" s="296"/>
      <c r="AE317" s="297"/>
      <c r="AF317" s="291">
        <f t="shared" si="12"/>
        <v>0</v>
      </c>
    </row>
    <row r="318" spans="1:32" ht="50.1" customHeight="1" thickBot="1">
      <c r="A318" s="631">
        <f t="shared" si="11"/>
        <v>284</v>
      </c>
      <c r="B318" s="675"/>
      <c r="C318" s="676"/>
      <c r="D318" s="676"/>
      <c r="E318" s="676"/>
      <c r="F318" s="676"/>
      <c r="G318" s="676"/>
      <c r="H318" s="676"/>
      <c r="I318" s="676"/>
      <c r="J318" s="676"/>
      <c r="K318" s="676"/>
      <c r="L318" s="677"/>
      <c r="M318" s="677"/>
      <c r="N318" s="677"/>
      <c r="O318" s="677"/>
      <c r="P318" s="677"/>
      <c r="Q318" s="678"/>
      <c r="R318" s="678"/>
      <c r="S318" s="678"/>
      <c r="T318" s="678"/>
      <c r="U318" s="678"/>
      <c r="V318" s="630"/>
      <c r="W318" s="681"/>
      <c r="X318" s="681"/>
      <c r="Y318" s="681"/>
      <c r="Z318" s="680"/>
      <c r="AA318" s="680"/>
      <c r="AB318" s="680"/>
      <c r="AC318" s="295" t="str">
        <f>IFERROR(VLOOKUP(Z318,【参考】数式用!$A$4:$B$57,2,FALSE),"")</f>
        <v/>
      </c>
      <c r="AD318" s="296"/>
      <c r="AE318" s="297"/>
      <c r="AF318" s="291">
        <f t="shared" si="12"/>
        <v>0</v>
      </c>
    </row>
    <row r="319" spans="1:32" ht="50.1" customHeight="1" thickBot="1">
      <c r="A319" s="631">
        <f t="shared" si="11"/>
        <v>285</v>
      </c>
      <c r="B319" s="675"/>
      <c r="C319" s="676"/>
      <c r="D319" s="676"/>
      <c r="E319" s="676"/>
      <c r="F319" s="676"/>
      <c r="G319" s="676"/>
      <c r="H319" s="676"/>
      <c r="I319" s="676"/>
      <c r="J319" s="676"/>
      <c r="K319" s="676"/>
      <c r="L319" s="677"/>
      <c r="M319" s="677"/>
      <c r="N319" s="677"/>
      <c r="O319" s="677"/>
      <c r="P319" s="677"/>
      <c r="Q319" s="678"/>
      <c r="R319" s="678"/>
      <c r="S319" s="678"/>
      <c r="T319" s="678"/>
      <c r="U319" s="678"/>
      <c r="V319" s="630"/>
      <c r="W319" s="681"/>
      <c r="X319" s="681"/>
      <c r="Y319" s="681"/>
      <c r="Z319" s="680"/>
      <c r="AA319" s="680"/>
      <c r="AB319" s="680"/>
      <c r="AC319" s="295" t="str">
        <f>IFERROR(VLOOKUP(Z319,【参考】数式用!$A$4:$B$57,2,FALSE),"")</f>
        <v/>
      </c>
      <c r="AD319" s="296"/>
      <c r="AE319" s="297"/>
      <c r="AF319" s="291">
        <f t="shared" si="12"/>
        <v>0</v>
      </c>
    </row>
    <row r="320" spans="1:32" ht="50.1" customHeight="1" thickBot="1">
      <c r="A320" s="631">
        <f t="shared" si="11"/>
        <v>286</v>
      </c>
      <c r="B320" s="675"/>
      <c r="C320" s="676"/>
      <c r="D320" s="676"/>
      <c r="E320" s="676"/>
      <c r="F320" s="676"/>
      <c r="G320" s="676"/>
      <c r="H320" s="676"/>
      <c r="I320" s="676"/>
      <c r="J320" s="676"/>
      <c r="K320" s="676"/>
      <c r="L320" s="677"/>
      <c r="M320" s="677"/>
      <c r="N320" s="677"/>
      <c r="O320" s="677"/>
      <c r="P320" s="677"/>
      <c r="Q320" s="678"/>
      <c r="R320" s="678"/>
      <c r="S320" s="678"/>
      <c r="T320" s="678"/>
      <c r="U320" s="678"/>
      <c r="V320" s="630"/>
      <c r="W320" s="681"/>
      <c r="X320" s="681"/>
      <c r="Y320" s="681"/>
      <c r="Z320" s="680"/>
      <c r="AA320" s="680"/>
      <c r="AB320" s="680"/>
      <c r="AC320" s="295" t="str">
        <f>IFERROR(VLOOKUP(Z320,【参考】数式用!$A$4:$B$57,2,FALSE),"")</f>
        <v/>
      </c>
      <c r="AD320" s="296"/>
      <c r="AE320" s="297"/>
      <c r="AF320" s="291">
        <f t="shared" si="12"/>
        <v>0</v>
      </c>
    </row>
    <row r="321" spans="1:32" ht="50.1" customHeight="1" thickBot="1">
      <c r="A321" s="631">
        <f t="shared" si="11"/>
        <v>287</v>
      </c>
      <c r="B321" s="675"/>
      <c r="C321" s="676"/>
      <c r="D321" s="676"/>
      <c r="E321" s="676"/>
      <c r="F321" s="676"/>
      <c r="G321" s="676"/>
      <c r="H321" s="676"/>
      <c r="I321" s="676"/>
      <c r="J321" s="676"/>
      <c r="K321" s="676"/>
      <c r="L321" s="677"/>
      <c r="M321" s="677"/>
      <c r="N321" s="677"/>
      <c r="O321" s="677"/>
      <c r="P321" s="677"/>
      <c r="Q321" s="678"/>
      <c r="R321" s="678"/>
      <c r="S321" s="678"/>
      <c r="T321" s="678"/>
      <c r="U321" s="678"/>
      <c r="V321" s="630"/>
      <c r="W321" s="681"/>
      <c r="X321" s="681"/>
      <c r="Y321" s="681"/>
      <c r="Z321" s="680"/>
      <c r="AA321" s="680"/>
      <c r="AB321" s="680"/>
      <c r="AC321" s="295" t="str">
        <f>IFERROR(VLOOKUP(Z321,【参考】数式用!$A$4:$B$57,2,FALSE),"")</f>
        <v/>
      </c>
      <c r="AD321" s="296"/>
      <c r="AE321" s="297"/>
      <c r="AF321" s="291">
        <f t="shared" si="12"/>
        <v>0</v>
      </c>
    </row>
    <row r="322" spans="1:32" ht="50.1" customHeight="1" thickBot="1">
      <c r="A322" s="631">
        <f t="shared" si="11"/>
        <v>288</v>
      </c>
      <c r="B322" s="675"/>
      <c r="C322" s="676"/>
      <c r="D322" s="676"/>
      <c r="E322" s="676"/>
      <c r="F322" s="676"/>
      <c r="G322" s="676"/>
      <c r="H322" s="676"/>
      <c r="I322" s="676"/>
      <c r="J322" s="676"/>
      <c r="K322" s="676"/>
      <c r="L322" s="677"/>
      <c r="M322" s="677"/>
      <c r="N322" s="677"/>
      <c r="O322" s="677"/>
      <c r="P322" s="677"/>
      <c r="Q322" s="678"/>
      <c r="R322" s="678"/>
      <c r="S322" s="678"/>
      <c r="T322" s="678"/>
      <c r="U322" s="678"/>
      <c r="V322" s="630"/>
      <c r="W322" s="681"/>
      <c r="X322" s="681"/>
      <c r="Y322" s="681"/>
      <c r="Z322" s="680"/>
      <c r="AA322" s="680"/>
      <c r="AB322" s="680"/>
      <c r="AC322" s="295" t="str">
        <f>IFERROR(VLOOKUP(Z322,【参考】数式用!$A$4:$B$57,2,FALSE),"")</f>
        <v/>
      </c>
      <c r="AD322" s="296"/>
      <c r="AE322" s="297"/>
      <c r="AF322" s="291">
        <f t="shared" si="12"/>
        <v>0</v>
      </c>
    </row>
    <row r="323" spans="1:32" ht="50.1" customHeight="1" thickBot="1">
      <c r="A323" s="631">
        <f t="shared" si="11"/>
        <v>289</v>
      </c>
      <c r="B323" s="675"/>
      <c r="C323" s="676"/>
      <c r="D323" s="676"/>
      <c r="E323" s="676"/>
      <c r="F323" s="676"/>
      <c r="G323" s="676"/>
      <c r="H323" s="676"/>
      <c r="I323" s="676"/>
      <c r="J323" s="676"/>
      <c r="K323" s="676"/>
      <c r="L323" s="677"/>
      <c r="M323" s="677"/>
      <c r="N323" s="677"/>
      <c r="O323" s="677"/>
      <c r="P323" s="677"/>
      <c r="Q323" s="678"/>
      <c r="R323" s="678"/>
      <c r="S323" s="678"/>
      <c r="T323" s="678"/>
      <c r="U323" s="678"/>
      <c r="V323" s="630"/>
      <c r="W323" s="681"/>
      <c r="X323" s="681"/>
      <c r="Y323" s="681"/>
      <c r="Z323" s="680"/>
      <c r="AA323" s="680"/>
      <c r="AB323" s="680"/>
      <c r="AC323" s="295" t="str">
        <f>IFERROR(VLOOKUP(Z323,【参考】数式用!$A$4:$B$57,2,FALSE),"")</f>
        <v/>
      </c>
      <c r="AD323" s="296"/>
      <c r="AE323" s="297"/>
      <c r="AF323" s="291">
        <f t="shared" si="12"/>
        <v>0</v>
      </c>
    </row>
    <row r="324" spans="1:32" ht="50.1" customHeight="1" thickBot="1">
      <c r="A324" s="631">
        <f t="shared" si="11"/>
        <v>290</v>
      </c>
      <c r="B324" s="675"/>
      <c r="C324" s="676"/>
      <c r="D324" s="676"/>
      <c r="E324" s="676"/>
      <c r="F324" s="676"/>
      <c r="G324" s="676"/>
      <c r="H324" s="676"/>
      <c r="I324" s="676"/>
      <c r="J324" s="676"/>
      <c r="K324" s="676"/>
      <c r="L324" s="677"/>
      <c r="M324" s="677"/>
      <c r="N324" s="677"/>
      <c r="O324" s="677"/>
      <c r="P324" s="677"/>
      <c r="Q324" s="678"/>
      <c r="R324" s="678"/>
      <c r="S324" s="678"/>
      <c r="T324" s="678"/>
      <c r="U324" s="678"/>
      <c r="V324" s="630"/>
      <c r="W324" s="681"/>
      <c r="X324" s="681"/>
      <c r="Y324" s="681"/>
      <c r="Z324" s="680"/>
      <c r="AA324" s="680"/>
      <c r="AB324" s="680"/>
      <c r="AC324" s="295" t="str">
        <f>IFERROR(VLOOKUP(Z324,【参考】数式用!$A$4:$B$57,2,FALSE),"")</f>
        <v/>
      </c>
      <c r="AD324" s="296"/>
      <c r="AE324" s="297"/>
      <c r="AF324" s="291">
        <f t="shared" si="12"/>
        <v>0</v>
      </c>
    </row>
    <row r="325" spans="1:32" ht="50.1" customHeight="1" thickBot="1">
      <c r="A325" s="631">
        <f t="shared" si="11"/>
        <v>291</v>
      </c>
      <c r="B325" s="675"/>
      <c r="C325" s="676"/>
      <c r="D325" s="676"/>
      <c r="E325" s="676"/>
      <c r="F325" s="676"/>
      <c r="G325" s="676"/>
      <c r="H325" s="676"/>
      <c r="I325" s="676"/>
      <c r="J325" s="676"/>
      <c r="K325" s="676"/>
      <c r="L325" s="677"/>
      <c r="M325" s="677"/>
      <c r="N325" s="677"/>
      <c r="O325" s="677"/>
      <c r="P325" s="677"/>
      <c r="Q325" s="678"/>
      <c r="R325" s="678"/>
      <c r="S325" s="678"/>
      <c r="T325" s="678"/>
      <c r="U325" s="678"/>
      <c r="V325" s="630"/>
      <c r="W325" s="681"/>
      <c r="X325" s="681"/>
      <c r="Y325" s="681"/>
      <c r="Z325" s="680"/>
      <c r="AA325" s="680"/>
      <c r="AB325" s="680"/>
      <c r="AC325" s="295" t="str">
        <f>IFERROR(VLOOKUP(Z325,【参考】数式用!$A$4:$B$57,2,FALSE),"")</f>
        <v/>
      </c>
      <c r="AD325" s="296"/>
      <c r="AE325" s="297"/>
      <c r="AF325" s="291">
        <f t="shared" si="12"/>
        <v>0</v>
      </c>
    </row>
    <row r="326" spans="1:32" ht="50.1" customHeight="1" thickBot="1">
      <c r="A326" s="631">
        <f t="shared" si="11"/>
        <v>292</v>
      </c>
      <c r="B326" s="675"/>
      <c r="C326" s="676"/>
      <c r="D326" s="676"/>
      <c r="E326" s="676"/>
      <c r="F326" s="676"/>
      <c r="G326" s="676"/>
      <c r="H326" s="676"/>
      <c r="I326" s="676"/>
      <c r="J326" s="676"/>
      <c r="K326" s="676"/>
      <c r="L326" s="677"/>
      <c r="M326" s="677"/>
      <c r="N326" s="677"/>
      <c r="O326" s="677"/>
      <c r="P326" s="677"/>
      <c r="Q326" s="678"/>
      <c r="R326" s="678"/>
      <c r="S326" s="678"/>
      <c r="T326" s="678"/>
      <c r="U326" s="678"/>
      <c r="V326" s="630"/>
      <c r="W326" s="681"/>
      <c r="X326" s="681"/>
      <c r="Y326" s="681"/>
      <c r="Z326" s="680"/>
      <c r="AA326" s="680"/>
      <c r="AB326" s="680"/>
      <c r="AC326" s="295" t="str">
        <f>IFERROR(VLOOKUP(Z326,【参考】数式用!$A$4:$B$57,2,FALSE),"")</f>
        <v/>
      </c>
      <c r="AD326" s="296"/>
      <c r="AE326" s="297"/>
      <c r="AF326" s="291">
        <f t="shared" si="12"/>
        <v>0</v>
      </c>
    </row>
    <row r="327" spans="1:32" ht="50.1" customHeight="1" thickBot="1">
      <c r="A327" s="631">
        <f t="shared" si="11"/>
        <v>293</v>
      </c>
      <c r="B327" s="675"/>
      <c r="C327" s="676"/>
      <c r="D327" s="676"/>
      <c r="E327" s="676"/>
      <c r="F327" s="676"/>
      <c r="G327" s="676"/>
      <c r="H327" s="676"/>
      <c r="I327" s="676"/>
      <c r="J327" s="676"/>
      <c r="K327" s="676"/>
      <c r="L327" s="677"/>
      <c r="M327" s="677"/>
      <c r="N327" s="677"/>
      <c r="O327" s="677"/>
      <c r="P327" s="677"/>
      <c r="Q327" s="678"/>
      <c r="R327" s="678"/>
      <c r="S327" s="678"/>
      <c r="T327" s="678"/>
      <c r="U327" s="678"/>
      <c r="V327" s="630"/>
      <c r="W327" s="681"/>
      <c r="X327" s="681"/>
      <c r="Y327" s="681"/>
      <c r="Z327" s="680"/>
      <c r="AA327" s="680"/>
      <c r="AB327" s="680"/>
      <c r="AC327" s="295" t="str">
        <f>IFERROR(VLOOKUP(Z327,【参考】数式用!$A$4:$B$57,2,FALSE),"")</f>
        <v/>
      </c>
      <c r="AD327" s="296"/>
      <c r="AE327" s="297"/>
      <c r="AF327" s="291">
        <f t="shared" si="12"/>
        <v>0</v>
      </c>
    </row>
    <row r="328" spans="1:32" ht="50.1" customHeight="1" thickBot="1">
      <c r="A328" s="631">
        <f t="shared" si="11"/>
        <v>294</v>
      </c>
      <c r="B328" s="675"/>
      <c r="C328" s="676"/>
      <c r="D328" s="676"/>
      <c r="E328" s="676"/>
      <c r="F328" s="676"/>
      <c r="G328" s="676"/>
      <c r="H328" s="676"/>
      <c r="I328" s="676"/>
      <c r="J328" s="676"/>
      <c r="K328" s="676"/>
      <c r="L328" s="677"/>
      <c r="M328" s="677"/>
      <c r="N328" s="677"/>
      <c r="O328" s="677"/>
      <c r="P328" s="677"/>
      <c r="Q328" s="678"/>
      <c r="R328" s="678"/>
      <c r="S328" s="678"/>
      <c r="T328" s="678"/>
      <c r="U328" s="678"/>
      <c r="V328" s="630"/>
      <c r="W328" s="681"/>
      <c r="X328" s="681"/>
      <c r="Y328" s="681"/>
      <c r="Z328" s="680"/>
      <c r="AA328" s="680"/>
      <c r="AB328" s="680"/>
      <c r="AC328" s="295" t="str">
        <f>IFERROR(VLOOKUP(Z328,【参考】数式用!$A$4:$B$57,2,FALSE),"")</f>
        <v/>
      </c>
      <c r="AD328" s="296"/>
      <c r="AE328" s="297"/>
      <c r="AF328" s="291">
        <f t="shared" si="12"/>
        <v>0</v>
      </c>
    </row>
    <row r="329" spans="1:32" ht="50.1" customHeight="1" thickBot="1">
      <c r="A329" s="631">
        <f t="shared" si="11"/>
        <v>295</v>
      </c>
      <c r="B329" s="675"/>
      <c r="C329" s="676"/>
      <c r="D329" s="676"/>
      <c r="E329" s="676"/>
      <c r="F329" s="676"/>
      <c r="G329" s="676"/>
      <c r="H329" s="676"/>
      <c r="I329" s="676"/>
      <c r="J329" s="676"/>
      <c r="K329" s="676"/>
      <c r="L329" s="677"/>
      <c r="M329" s="677"/>
      <c r="N329" s="677"/>
      <c r="O329" s="677"/>
      <c r="P329" s="677"/>
      <c r="Q329" s="678"/>
      <c r="R329" s="678"/>
      <c r="S329" s="678"/>
      <c r="T329" s="678"/>
      <c r="U329" s="678"/>
      <c r="V329" s="630"/>
      <c r="W329" s="681"/>
      <c r="X329" s="681"/>
      <c r="Y329" s="681"/>
      <c r="Z329" s="680"/>
      <c r="AA329" s="680"/>
      <c r="AB329" s="680"/>
      <c r="AC329" s="295" t="str">
        <f>IFERROR(VLOOKUP(Z329,【参考】数式用!$A$4:$B$57,2,FALSE),"")</f>
        <v/>
      </c>
      <c r="AD329" s="296"/>
      <c r="AE329" s="297"/>
      <c r="AF329" s="291">
        <f t="shared" si="12"/>
        <v>0</v>
      </c>
    </row>
    <row r="330" spans="1:32" ht="50.1" customHeight="1" thickBot="1">
      <c r="A330" s="631">
        <f t="shared" si="11"/>
        <v>296</v>
      </c>
      <c r="B330" s="675"/>
      <c r="C330" s="676"/>
      <c r="D330" s="676"/>
      <c r="E330" s="676"/>
      <c r="F330" s="676"/>
      <c r="G330" s="676"/>
      <c r="H330" s="676"/>
      <c r="I330" s="676"/>
      <c r="J330" s="676"/>
      <c r="K330" s="676"/>
      <c r="L330" s="677"/>
      <c r="M330" s="677"/>
      <c r="N330" s="677"/>
      <c r="O330" s="677"/>
      <c r="P330" s="677"/>
      <c r="Q330" s="678"/>
      <c r="R330" s="678"/>
      <c r="S330" s="678"/>
      <c r="T330" s="678"/>
      <c r="U330" s="678"/>
      <c r="V330" s="630"/>
      <c r="W330" s="681"/>
      <c r="X330" s="681"/>
      <c r="Y330" s="681"/>
      <c r="Z330" s="680"/>
      <c r="AA330" s="680"/>
      <c r="AB330" s="680"/>
      <c r="AC330" s="295" t="str">
        <f>IFERROR(VLOOKUP(Z330,【参考】数式用!$A$4:$B$57,2,FALSE),"")</f>
        <v/>
      </c>
      <c r="AD330" s="296"/>
      <c r="AE330" s="297"/>
      <c r="AF330" s="291">
        <f t="shared" si="12"/>
        <v>0</v>
      </c>
    </row>
    <row r="331" spans="1:32" ht="50.1" customHeight="1" thickBot="1">
      <c r="A331" s="631">
        <f t="shared" si="11"/>
        <v>297</v>
      </c>
      <c r="B331" s="675"/>
      <c r="C331" s="676"/>
      <c r="D331" s="676"/>
      <c r="E331" s="676"/>
      <c r="F331" s="676"/>
      <c r="G331" s="676"/>
      <c r="H331" s="676"/>
      <c r="I331" s="676"/>
      <c r="J331" s="676"/>
      <c r="K331" s="676"/>
      <c r="L331" s="677"/>
      <c r="M331" s="677"/>
      <c r="N331" s="677"/>
      <c r="O331" s="677"/>
      <c r="P331" s="677"/>
      <c r="Q331" s="678"/>
      <c r="R331" s="678"/>
      <c r="S331" s="678"/>
      <c r="T331" s="678"/>
      <c r="U331" s="678"/>
      <c r="V331" s="630"/>
      <c r="W331" s="681"/>
      <c r="X331" s="681"/>
      <c r="Y331" s="681"/>
      <c r="Z331" s="680"/>
      <c r="AA331" s="680"/>
      <c r="AB331" s="680"/>
      <c r="AC331" s="295" t="str">
        <f>IFERROR(VLOOKUP(Z331,【参考】数式用!$A$4:$B$57,2,FALSE),"")</f>
        <v/>
      </c>
      <c r="AD331" s="296"/>
      <c r="AE331" s="297"/>
      <c r="AF331" s="291">
        <f t="shared" si="12"/>
        <v>0</v>
      </c>
    </row>
    <row r="332" spans="1:32" ht="50.1" customHeight="1" thickBot="1">
      <c r="A332" s="631">
        <f t="shared" si="11"/>
        <v>298</v>
      </c>
      <c r="B332" s="675"/>
      <c r="C332" s="676"/>
      <c r="D332" s="676"/>
      <c r="E332" s="676"/>
      <c r="F332" s="676"/>
      <c r="G332" s="676"/>
      <c r="H332" s="676"/>
      <c r="I332" s="676"/>
      <c r="J332" s="676"/>
      <c r="K332" s="676"/>
      <c r="L332" s="677"/>
      <c r="M332" s="677"/>
      <c r="N332" s="677"/>
      <c r="O332" s="677"/>
      <c r="P332" s="677"/>
      <c r="Q332" s="678"/>
      <c r="R332" s="678"/>
      <c r="S332" s="678"/>
      <c r="T332" s="678"/>
      <c r="U332" s="678"/>
      <c r="V332" s="630"/>
      <c r="W332" s="681"/>
      <c r="X332" s="681"/>
      <c r="Y332" s="681"/>
      <c r="Z332" s="680"/>
      <c r="AA332" s="680"/>
      <c r="AB332" s="680"/>
      <c r="AC332" s="295" t="str">
        <f>IFERROR(VLOOKUP(Z332,【参考】数式用!$A$4:$B$57,2,FALSE),"")</f>
        <v/>
      </c>
      <c r="AD332" s="296"/>
      <c r="AE332" s="297"/>
      <c r="AF332" s="291">
        <f t="shared" si="12"/>
        <v>0</v>
      </c>
    </row>
    <row r="333" spans="1:32" ht="50.1" customHeight="1" thickBot="1">
      <c r="A333" s="631">
        <f t="shared" si="11"/>
        <v>299</v>
      </c>
      <c r="B333" s="675"/>
      <c r="C333" s="676"/>
      <c r="D333" s="676"/>
      <c r="E333" s="676"/>
      <c r="F333" s="676"/>
      <c r="G333" s="676"/>
      <c r="H333" s="676"/>
      <c r="I333" s="676"/>
      <c r="J333" s="676"/>
      <c r="K333" s="676"/>
      <c r="L333" s="677"/>
      <c r="M333" s="677"/>
      <c r="N333" s="677"/>
      <c r="O333" s="677"/>
      <c r="P333" s="677"/>
      <c r="Q333" s="678"/>
      <c r="R333" s="678"/>
      <c r="S333" s="678"/>
      <c r="T333" s="678"/>
      <c r="U333" s="678"/>
      <c r="V333" s="630"/>
      <c r="W333" s="681"/>
      <c r="X333" s="681"/>
      <c r="Y333" s="681"/>
      <c r="Z333" s="680"/>
      <c r="AA333" s="680"/>
      <c r="AB333" s="680"/>
      <c r="AC333" s="295" t="str">
        <f>IFERROR(VLOOKUP(Z333,【参考】数式用!$A$4:$B$57,2,FALSE),"")</f>
        <v/>
      </c>
      <c r="AD333" s="296"/>
      <c r="AE333" s="297"/>
      <c r="AF333" s="291">
        <f t="shared" si="12"/>
        <v>0</v>
      </c>
    </row>
    <row r="334" spans="1:32" ht="50.1" customHeight="1" thickBot="1">
      <c r="A334" s="631">
        <f t="shared" si="11"/>
        <v>300</v>
      </c>
      <c r="B334" s="675"/>
      <c r="C334" s="676"/>
      <c r="D334" s="676"/>
      <c r="E334" s="676"/>
      <c r="F334" s="676"/>
      <c r="G334" s="676"/>
      <c r="H334" s="676"/>
      <c r="I334" s="676"/>
      <c r="J334" s="676"/>
      <c r="K334" s="676"/>
      <c r="L334" s="677"/>
      <c r="M334" s="677"/>
      <c r="N334" s="677"/>
      <c r="O334" s="677"/>
      <c r="P334" s="677"/>
      <c r="Q334" s="678"/>
      <c r="R334" s="678"/>
      <c r="S334" s="678"/>
      <c r="T334" s="678"/>
      <c r="U334" s="678"/>
      <c r="V334" s="630"/>
      <c r="W334" s="681"/>
      <c r="X334" s="681"/>
      <c r="Y334" s="681"/>
      <c r="Z334" s="680"/>
      <c r="AA334" s="680"/>
      <c r="AB334" s="680"/>
      <c r="AC334" s="295" t="str">
        <f>IFERROR(VLOOKUP(Z334,【参考】数式用!$A$4:$B$57,2,FALSE),"")</f>
        <v/>
      </c>
      <c r="AD334" s="296"/>
      <c r="AE334" s="297"/>
      <c r="AF334" s="291">
        <f t="shared" si="12"/>
        <v>0</v>
      </c>
    </row>
    <row r="335" spans="1:32" ht="50.1" customHeight="1" thickBot="1">
      <c r="A335" s="631">
        <f t="shared" si="11"/>
        <v>301</v>
      </c>
      <c r="B335" s="675"/>
      <c r="C335" s="676"/>
      <c r="D335" s="676"/>
      <c r="E335" s="676"/>
      <c r="F335" s="676"/>
      <c r="G335" s="676"/>
      <c r="H335" s="676"/>
      <c r="I335" s="676"/>
      <c r="J335" s="676"/>
      <c r="K335" s="676"/>
      <c r="L335" s="677"/>
      <c r="M335" s="677"/>
      <c r="N335" s="677"/>
      <c r="O335" s="677"/>
      <c r="P335" s="677"/>
      <c r="Q335" s="678"/>
      <c r="R335" s="678"/>
      <c r="S335" s="678"/>
      <c r="T335" s="678"/>
      <c r="U335" s="678"/>
      <c r="V335" s="630"/>
      <c r="W335" s="681"/>
      <c r="X335" s="681"/>
      <c r="Y335" s="681"/>
      <c r="Z335" s="680"/>
      <c r="AA335" s="680"/>
      <c r="AB335" s="680"/>
      <c r="AC335" s="295" t="str">
        <f>IFERROR(VLOOKUP(Z335,【参考】数式用!$A$4:$B$57,2,FALSE),"")</f>
        <v/>
      </c>
      <c r="AD335" s="296"/>
      <c r="AE335" s="297"/>
      <c r="AF335" s="291">
        <f t="shared" si="12"/>
        <v>0</v>
      </c>
    </row>
    <row r="336" spans="1:32" ht="50.1" customHeight="1" thickBot="1">
      <c r="A336" s="631">
        <f t="shared" si="11"/>
        <v>302</v>
      </c>
      <c r="B336" s="675"/>
      <c r="C336" s="676"/>
      <c r="D336" s="676"/>
      <c r="E336" s="676"/>
      <c r="F336" s="676"/>
      <c r="G336" s="676"/>
      <c r="H336" s="676"/>
      <c r="I336" s="676"/>
      <c r="J336" s="676"/>
      <c r="K336" s="676"/>
      <c r="L336" s="677"/>
      <c r="M336" s="677"/>
      <c r="N336" s="677"/>
      <c r="O336" s="677"/>
      <c r="P336" s="677"/>
      <c r="Q336" s="678"/>
      <c r="R336" s="678"/>
      <c r="S336" s="678"/>
      <c r="T336" s="678"/>
      <c r="U336" s="678"/>
      <c r="V336" s="630"/>
      <c r="W336" s="681"/>
      <c r="X336" s="681"/>
      <c r="Y336" s="681"/>
      <c r="Z336" s="680"/>
      <c r="AA336" s="680"/>
      <c r="AB336" s="680"/>
      <c r="AC336" s="295" t="str">
        <f>IFERROR(VLOOKUP(Z336,【参考】数式用!$A$4:$B$57,2,FALSE),"")</f>
        <v/>
      </c>
      <c r="AD336" s="296"/>
      <c r="AE336" s="297"/>
      <c r="AF336" s="291">
        <f t="shared" si="12"/>
        <v>0</v>
      </c>
    </row>
    <row r="337" spans="1:32" ht="50.1" customHeight="1" thickBot="1">
      <c r="A337" s="631">
        <f t="shared" si="11"/>
        <v>303</v>
      </c>
      <c r="B337" s="675"/>
      <c r="C337" s="676"/>
      <c r="D337" s="676"/>
      <c r="E337" s="676"/>
      <c r="F337" s="676"/>
      <c r="G337" s="676"/>
      <c r="H337" s="676"/>
      <c r="I337" s="676"/>
      <c r="J337" s="676"/>
      <c r="K337" s="676"/>
      <c r="L337" s="677"/>
      <c r="M337" s="677"/>
      <c r="N337" s="677"/>
      <c r="O337" s="677"/>
      <c r="P337" s="677"/>
      <c r="Q337" s="678"/>
      <c r="R337" s="678"/>
      <c r="S337" s="678"/>
      <c r="T337" s="678"/>
      <c r="U337" s="678"/>
      <c r="V337" s="630"/>
      <c r="W337" s="681"/>
      <c r="X337" s="681"/>
      <c r="Y337" s="681"/>
      <c r="Z337" s="680"/>
      <c r="AA337" s="680"/>
      <c r="AB337" s="680"/>
      <c r="AC337" s="295" t="str">
        <f>IFERROR(VLOOKUP(Z337,【参考】数式用!$A$4:$B$57,2,FALSE),"")</f>
        <v/>
      </c>
      <c r="AD337" s="296"/>
      <c r="AE337" s="297"/>
      <c r="AF337" s="291">
        <f t="shared" si="12"/>
        <v>0</v>
      </c>
    </row>
    <row r="338" spans="1:32" ht="50.1" customHeight="1" thickBot="1">
      <c r="A338" s="631">
        <f t="shared" si="11"/>
        <v>304</v>
      </c>
      <c r="B338" s="675"/>
      <c r="C338" s="676"/>
      <c r="D338" s="676"/>
      <c r="E338" s="676"/>
      <c r="F338" s="676"/>
      <c r="G338" s="676"/>
      <c r="H338" s="676"/>
      <c r="I338" s="676"/>
      <c r="J338" s="676"/>
      <c r="K338" s="676"/>
      <c r="L338" s="677"/>
      <c r="M338" s="677"/>
      <c r="N338" s="677"/>
      <c r="O338" s="677"/>
      <c r="P338" s="677"/>
      <c r="Q338" s="678"/>
      <c r="R338" s="678"/>
      <c r="S338" s="678"/>
      <c r="T338" s="678"/>
      <c r="U338" s="678"/>
      <c r="V338" s="630"/>
      <c r="W338" s="681"/>
      <c r="X338" s="681"/>
      <c r="Y338" s="681"/>
      <c r="Z338" s="680"/>
      <c r="AA338" s="680"/>
      <c r="AB338" s="680"/>
      <c r="AC338" s="295" t="str">
        <f>IFERROR(VLOOKUP(Z338,【参考】数式用!$A$4:$B$57,2,FALSE),"")</f>
        <v/>
      </c>
      <c r="AD338" s="296"/>
      <c r="AE338" s="297"/>
      <c r="AF338" s="291">
        <f t="shared" si="12"/>
        <v>0</v>
      </c>
    </row>
    <row r="339" spans="1:32" ht="50.1" customHeight="1" thickBot="1">
      <c r="A339" s="631">
        <f t="shared" si="11"/>
        <v>305</v>
      </c>
      <c r="B339" s="675"/>
      <c r="C339" s="676"/>
      <c r="D339" s="676"/>
      <c r="E339" s="676"/>
      <c r="F339" s="676"/>
      <c r="G339" s="676"/>
      <c r="H339" s="676"/>
      <c r="I339" s="676"/>
      <c r="J339" s="676"/>
      <c r="K339" s="676"/>
      <c r="L339" s="677"/>
      <c r="M339" s="677"/>
      <c r="N339" s="677"/>
      <c r="O339" s="677"/>
      <c r="P339" s="677"/>
      <c r="Q339" s="678"/>
      <c r="R339" s="678"/>
      <c r="S339" s="678"/>
      <c r="T339" s="678"/>
      <c r="U339" s="678"/>
      <c r="V339" s="630"/>
      <c r="W339" s="681"/>
      <c r="X339" s="681"/>
      <c r="Y339" s="681"/>
      <c r="Z339" s="680"/>
      <c r="AA339" s="680"/>
      <c r="AB339" s="680"/>
      <c r="AC339" s="295" t="str">
        <f>IFERROR(VLOOKUP(Z339,【参考】数式用!$A$4:$B$57,2,FALSE),"")</f>
        <v/>
      </c>
      <c r="AD339" s="296"/>
      <c r="AE339" s="297"/>
      <c r="AF339" s="291">
        <f t="shared" si="12"/>
        <v>0</v>
      </c>
    </row>
    <row r="340" spans="1:32" ht="50.1" customHeight="1" thickBot="1">
      <c r="A340" s="631">
        <f t="shared" si="11"/>
        <v>306</v>
      </c>
      <c r="B340" s="675"/>
      <c r="C340" s="676"/>
      <c r="D340" s="676"/>
      <c r="E340" s="676"/>
      <c r="F340" s="676"/>
      <c r="G340" s="676"/>
      <c r="H340" s="676"/>
      <c r="I340" s="676"/>
      <c r="J340" s="676"/>
      <c r="K340" s="676"/>
      <c r="L340" s="677"/>
      <c r="M340" s="677"/>
      <c r="N340" s="677"/>
      <c r="O340" s="677"/>
      <c r="P340" s="677"/>
      <c r="Q340" s="678"/>
      <c r="R340" s="678"/>
      <c r="S340" s="678"/>
      <c r="T340" s="678"/>
      <c r="U340" s="678"/>
      <c r="V340" s="630"/>
      <c r="W340" s="681"/>
      <c r="X340" s="681"/>
      <c r="Y340" s="681"/>
      <c r="Z340" s="680"/>
      <c r="AA340" s="680"/>
      <c r="AB340" s="680"/>
      <c r="AC340" s="295" t="str">
        <f>IFERROR(VLOOKUP(Z340,【参考】数式用!$A$4:$B$57,2,FALSE),"")</f>
        <v/>
      </c>
      <c r="AD340" s="296"/>
      <c r="AE340" s="297"/>
      <c r="AF340" s="291">
        <f t="shared" si="12"/>
        <v>0</v>
      </c>
    </row>
    <row r="341" spans="1:32" ht="50.1" customHeight="1" thickBot="1">
      <c r="A341" s="631">
        <f t="shared" si="11"/>
        <v>307</v>
      </c>
      <c r="B341" s="675"/>
      <c r="C341" s="676"/>
      <c r="D341" s="676"/>
      <c r="E341" s="676"/>
      <c r="F341" s="676"/>
      <c r="G341" s="676"/>
      <c r="H341" s="676"/>
      <c r="I341" s="676"/>
      <c r="J341" s="676"/>
      <c r="K341" s="676"/>
      <c r="L341" s="677"/>
      <c r="M341" s="677"/>
      <c r="N341" s="677"/>
      <c r="O341" s="677"/>
      <c r="P341" s="677"/>
      <c r="Q341" s="678"/>
      <c r="R341" s="678"/>
      <c r="S341" s="678"/>
      <c r="T341" s="678"/>
      <c r="U341" s="678"/>
      <c r="V341" s="630"/>
      <c r="W341" s="681"/>
      <c r="X341" s="681"/>
      <c r="Y341" s="681"/>
      <c r="Z341" s="680"/>
      <c r="AA341" s="680"/>
      <c r="AB341" s="680"/>
      <c r="AC341" s="295" t="str">
        <f>IFERROR(VLOOKUP(Z341,【参考】数式用!$A$4:$B$57,2,FALSE),"")</f>
        <v/>
      </c>
      <c r="AD341" s="296"/>
      <c r="AE341" s="297"/>
      <c r="AF341" s="291">
        <f t="shared" si="12"/>
        <v>0</v>
      </c>
    </row>
    <row r="342" spans="1:32" ht="50.1" customHeight="1" thickBot="1">
      <c r="A342" s="631">
        <f t="shared" si="11"/>
        <v>308</v>
      </c>
      <c r="B342" s="675"/>
      <c r="C342" s="676"/>
      <c r="D342" s="676"/>
      <c r="E342" s="676"/>
      <c r="F342" s="676"/>
      <c r="G342" s="676"/>
      <c r="H342" s="676"/>
      <c r="I342" s="676"/>
      <c r="J342" s="676"/>
      <c r="K342" s="676"/>
      <c r="L342" s="677"/>
      <c r="M342" s="677"/>
      <c r="N342" s="677"/>
      <c r="O342" s="677"/>
      <c r="P342" s="677"/>
      <c r="Q342" s="678"/>
      <c r="R342" s="678"/>
      <c r="S342" s="678"/>
      <c r="T342" s="678"/>
      <c r="U342" s="678"/>
      <c r="V342" s="630"/>
      <c r="W342" s="681"/>
      <c r="X342" s="681"/>
      <c r="Y342" s="681"/>
      <c r="Z342" s="680"/>
      <c r="AA342" s="680"/>
      <c r="AB342" s="680"/>
      <c r="AC342" s="295" t="str">
        <f>IFERROR(VLOOKUP(Z342,【参考】数式用!$A$4:$B$57,2,FALSE),"")</f>
        <v/>
      </c>
      <c r="AD342" s="296"/>
      <c r="AE342" s="297"/>
      <c r="AF342" s="291">
        <f t="shared" si="12"/>
        <v>0</v>
      </c>
    </row>
    <row r="343" spans="1:32" ht="50.1" customHeight="1" thickBot="1">
      <c r="A343" s="631">
        <f t="shared" si="11"/>
        <v>309</v>
      </c>
      <c r="B343" s="675"/>
      <c r="C343" s="676"/>
      <c r="D343" s="676"/>
      <c r="E343" s="676"/>
      <c r="F343" s="676"/>
      <c r="G343" s="676"/>
      <c r="H343" s="676"/>
      <c r="I343" s="676"/>
      <c r="J343" s="676"/>
      <c r="K343" s="676"/>
      <c r="L343" s="677"/>
      <c r="M343" s="677"/>
      <c r="N343" s="677"/>
      <c r="O343" s="677"/>
      <c r="P343" s="677"/>
      <c r="Q343" s="678"/>
      <c r="R343" s="678"/>
      <c r="S343" s="678"/>
      <c r="T343" s="678"/>
      <c r="U343" s="678"/>
      <c r="V343" s="630"/>
      <c r="W343" s="681"/>
      <c r="X343" s="681"/>
      <c r="Y343" s="681"/>
      <c r="Z343" s="680"/>
      <c r="AA343" s="680"/>
      <c r="AB343" s="680"/>
      <c r="AC343" s="295" t="str">
        <f>IFERROR(VLOOKUP(Z343,【参考】数式用!$A$4:$B$57,2,FALSE),"")</f>
        <v/>
      </c>
      <c r="AD343" s="296"/>
      <c r="AE343" s="297"/>
      <c r="AF343" s="291">
        <f t="shared" si="12"/>
        <v>0</v>
      </c>
    </row>
    <row r="344" spans="1:32" ht="50.1" customHeight="1" thickBot="1">
      <c r="A344" s="631">
        <f t="shared" si="11"/>
        <v>310</v>
      </c>
      <c r="B344" s="675"/>
      <c r="C344" s="676"/>
      <c r="D344" s="676"/>
      <c r="E344" s="676"/>
      <c r="F344" s="676"/>
      <c r="G344" s="676"/>
      <c r="H344" s="676"/>
      <c r="I344" s="676"/>
      <c r="J344" s="676"/>
      <c r="K344" s="676"/>
      <c r="L344" s="677"/>
      <c r="M344" s="677"/>
      <c r="N344" s="677"/>
      <c r="O344" s="677"/>
      <c r="P344" s="677"/>
      <c r="Q344" s="678"/>
      <c r="R344" s="678"/>
      <c r="S344" s="678"/>
      <c r="T344" s="678"/>
      <c r="U344" s="678"/>
      <c r="V344" s="630"/>
      <c r="W344" s="681"/>
      <c r="X344" s="681"/>
      <c r="Y344" s="681"/>
      <c r="Z344" s="680"/>
      <c r="AA344" s="680"/>
      <c r="AB344" s="680"/>
      <c r="AC344" s="295" t="str">
        <f>IFERROR(VLOOKUP(Z344,【参考】数式用!$A$4:$B$57,2,FALSE),"")</f>
        <v/>
      </c>
      <c r="AD344" s="296"/>
      <c r="AE344" s="297"/>
      <c r="AF344" s="291">
        <f t="shared" si="12"/>
        <v>0</v>
      </c>
    </row>
    <row r="345" spans="1:32" ht="50.1" customHeight="1" thickBot="1">
      <c r="A345" s="631">
        <f t="shared" si="11"/>
        <v>311</v>
      </c>
      <c r="B345" s="675"/>
      <c r="C345" s="676"/>
      <c r="D345" s="676"/>
      <c r="E345" s="676"/>
      <c r="F345" s="676"/>
      <c r="G345" s="676"/>
      <c r="H345" s="676"/>
      <c r="I345" s="676"/>
      <c r="J345" s="676"/>
      <c r="K345" s="676"/>
      <c r="L345" s="677"/>
      <c r="M345" s="677"/>
      <c r="N345" s="677"/>
      <c r="O345" s="677"/>
      <c r="P345" s="677"/>
      <c r="Q345" s="678"/>
      <c r="R345" s="678"/>
      <c r="S345" s="678"/>
      <c r="T345" s="678"/>
      <c r="U345" s="678"/>
      <c r="V345" s="630"/>
      <c r="W345" s="681"/>
      <c r="X345" s="681"/>
      <c r="Y345" s="681"/>
      <c r="Z345" s="680"/>
      <c r="AA345" s="680"/>
      <c r="AB345" s="680"/>
      <c r="AC345" s="295" t="str">
        <f>IFERROR(VLOOKUP(Z345,【参考】数式用!$A$4:$B$57,2,FALSE),"")</f>
        <v/>
      </c>
      <c r="AD345" s="296"/>
      <c r="AE345" s="297"/>
      <c r="AF345" s="291">
        <f t="shared" si="12"/>
        <v>0</v>
      </c>
    </row>
    <row r="346" spans="1:32" ht="50.1" customHeight="1" thickBot="1">
      <c r="A346" s="631">
        <f t="shared" si="11"/>
        <v>312</v>
      </c>
      <c r="B346" s="675"/>
      <c r="C346" s="676"/>
      <c r="D346" s="676"/>
      <c r="E346" s="676"/>
      <c r="F346" s="676"/>
      <c r="G346" s="676"/>
      <c r="H346" s="676"/>
      <c r="I346" s="676"/>
      <c r="J346" s="676"/>
      <c r="K346" s="676"/>
      <c r="L346" s="677"/>
      <c r="M346" s="677"/>
      <c r="N346" s="677"/>
      <c r="O346" s="677"/>
      <c r="P346" s="677"/>
      <c r="Q346" s="678"/>
      <c r="R346" s="678"/>
      <c r="S346" s="678"/>
      <c r="T346" s="678"/>
      <c r="U346" s="678"/>
      <c r="V346" s="630"/>
      <c r="W346" s="681"/>
      <c r="X346" s="681"/>
      <c r="Y346" s="681"/>
      <c r="Z346" s="680"/>
      <c r="AA346" s="680"/>
      <c r="AB346" s="680"/>
      <c r="AC346" s="295" t="str">
        <f>IFERROR(VLOOKUP(Z346,【参考】数式用!$A$4:$B$57,2,FALSE),"")</f>
        <v/>
      </c>
      <c r="AD346" s="296"/>
      <c r="AE346" s="297"/>
      <c r="AF346" s="291">
        <f t="shared" si="12"/>
        <v>0</v>
      </c>
    </row>
    <row r="347" spans="1:32" ht="50.1" customHeight="1" thickBot="1">
      <c r="A347" s="631">
        <f t="shared" si="11"/>
        <v>313</v>
      </c>
      <c r="B347" s="675"/>
      <c r="C347" s="676"/>
      <c r="D347" s="676"/>
      <c r="E347" s="676"/>
      <c r="F347" s="676"/>
      <c r="G347" s="676"/>
      <c r="H347" s="676"/>
      <c r="I347" s="676"/>
      <c r="J347" s="676"/>
      <c r="K347" s="676"/>
      <c r="L347" s="677"/>
      <c r="M347" s="677"/>
      <c r="N347" s="677"/>
      <c r="O347" s="677"/>
      <c r="P347" s="677"/>
      <c r="Q347" s="678"/>
      <c r="R347" s="678"/>
      <c r="S347" s="678"/>
      <c r="T347" s="678"/>
      <c r="U347" s="678"/>
      <c r="V347" s="630"/>
      <c r="W347" s="681"/>
      <c r="X347" s="681"/>
      <c r="Y347" s="681"/>
      <c r="Z347" s="680"/>
      <c r="AA347" s="680"/>
      <c r="AB347" s="680"/>
      <c r="AC347" s="295" t="str">
        <f>IFERROR(VLOOKUP(Z347,【参考】数式用!$A$4:$B$57,2,FALSE),"")</f>
        <v/>
      </c>
      <c r="AD347" s="296"/>
      <c r="AE347" s="297"/>
      <c r="AF347" s="291">
        <f t="shared" si="12"/>
        <v>0</v>
      </c>
    </row>
    <row r="348" spans="1:32" ht="50.1" customHeight="1" thickBot="1">
      <c r="A348" s="631">
        <f t="shared" si="11"/>
        <v>314</v>
      </c>
      <c r="B348" s="675"/>
      <c r="C348" s="676"/>
      <c r="D348" s="676"/>
      <c r="E348" s="676"/>
      <c r="F348" s="676"/>
      <c r="G348" s="676"/>
      <c r="H348" s="676"/>
      <c r="I348" s="676"/>
      <c r="J348" s="676"/>
      <c r="K348" s="676"/>
      <c r="L348" s="677"/>
      <c r="M348" s="677"/>
      <c r="N348" s="677"/>
      <c r="O348" s="677"/>
      <c r="P348" s="677"/>
      <c r="Q348" s="678"/>
      <c r="R348" s="678"/>
      <c r="S348" s="678"/>
      <c r="T348" s="678"/>
      <c r="U348" s="678"/>
      <c r="V348" s="630"/>
      <c r="W348" s="681"/>
      <c r="X348" s="681"/>
      <c r="Y348" s="681"/>
      <c r="Z348" s="680"/>
      <c r="AA348" s="680"/>
      <c r="AB348" s="680"/>
      <c r="AC348" s="295" t="str">
        <f>IFERROR(VLOOKUP(Z348,【参考】数式用!$A$4:$B$57,2,FALSE),"")</f>
        <v/>
      </c>
      <c r="AD348" s="296"/>
      <c r="AE348" s="297"/>
      <c r="AF348" s="291">
        <f t="shared" si="12"/>
        <v>0</v>
      </c>
    </row>
    <row r="349" spans="1:32" ht="50.1" customHeight="1" thickBot="1">
      <c r="A349" s="631">
        <f t="shared" si="11"/>
        <v>315</v>
      </c>
      <c r="B349" s="675"/>
      <c r="C349" s="676"/>
      <c r="D349" s="676"/>
      <c r="E349" s="676"/>
      <c r="F349" s="676"/>
      <c r="G349" s="676"/>
      <c r="H349" s="676"/>
      <c r="I349" s="676"/>
      <c r="J349" s="676"/>
      <c r="K349" s="676"/>
      <c r="L349" s="677"/>
      <c r="M349" s="677"/>
      <c r="N349" s="677"/>
      <c r="O349" s="677"/>
      <c r="P349" s="677"/>
      <c r="Q349" s="678"/>
      <c r="R349" s="678"/>
      <c r="S349" s="678"/>
      <c r="T349" s="678"/>
      <c r="U349" s="678"/>
      <c r="V349" s="630"/>
      <c r="W349" s="681"/>
      <c r="X349" s="681"/>
      <c r="Y349" s="681"/>
      <c r="Z349" s="680"/>
      <c r="AA349" s="680"/>
      <c r="AB349" s="680"/>
      <c r="AC349" s="295" t="str">
        <f>IFERROR(VLOOKUP(Z349,【参考】数式用!$A$4:$B$57,2,FALSE),"")</f>
        <v/>
      </c>
      <c r="AD349" s="296"/>
      <c r="AE349" s="297"/>
      <c r="AF349" s="291">
        <f t="shared" si="12"/>
        <v>0</v>
      </c>
    </row>
    <row r="350" spans="1:32" ht="50.1" customHeight="1" thickBot="1">
      <c r="A350" s="631">
        <f t="shared" si="11"/>
        <v>316</v>
      </c>
      <c r="B350" s="675"/>
      <c r="C350" s="676"/>
      <c r="D350" s="676"/>
      <c r="E350" s="676"/>
      <c r="F350" s="676"/>
      <c r="G350" s="676"/>
      <c r="H350" s="676"/>
      <c r="I350" s="676"/>
      <c r="J350" s="676"/>
      <c r="K350" s="676"/>
      <c r="L350" s="677"/>
      <c r="M350" s="677"/>
      <c r="N350" s="677"/>
      <c r="O350" s="677"/>
      <c r="P350" s="677"/>
      <c r="Q350" s="678"/>
      <c r="R350" s="678"/>
      <c r="S350" s="678"/>
      <c r="T350" s="678"/>
      <c r="U350" s="678"/>
      <c r="V350" s="630"/>
      <c r="W350" s="681"/>
      <c r="X350" s="681"/>
      <c r="Y350" s="681"/>
      <c r="Z350" s="680"/>
      <c r="AA350" s="680"/>
      <c r="AB350" s="680"/>
      <c r="AC350" s="295" t="str">
        <f>IFERROR(VLOOKUP(Z350,【参考】数式用!$A$4:$B$57,2,FALSE),"")</f>
        <v/>
      </c>
      <c r="AD350" s="296"/>
      <c r="AE350" s="297"/>
      <c r="AF350" s="291">
        <f t="shared" si="12"/>
        <v>0</v>
      </c>
    </row>
    <row r="351" spans="1:32" ht="50.1" customHeight="1" thickBot="1">
      <c r="A351" s="631">
        <f t="shared" si="11"/>
        <v>317</v>
      </c>
      <c r="B351" s="675"/>
      <c r="C351" s="676"/>
      <c r="D351" s="676"/>
      <c r="E351" s="676"/>
      <c r="F351" s="676"/>
      <c r="G351" s="676"/>
      <c r="H351" s="676"/>
      <c r="I351" s="676"/>
      <c r="J351" s="676"/>
      <c r="K351" s="676"/>
      <c r="L351" s="677"/>
      <c r="M351" s="677"/>
      <c r="N351" s="677"/>
      <c r="O351" s="677"/>
      <c r="P351" s="677"/>
      <c r="Q351" s="678"/>
      <c r="R351" s="678"/>
      <c r="S351" s="678"/>
      <c r="T351" s="678"/>
      <c r="U351" s="678"/>
      <c r="V351" s="630"/>
      <c r="W351" s="681"/>
      <c r="X351" s="681"/>
      <c r="Y351" s="681"/>
      <c r="Z351" s="680"/>
      <c r="AA351" s="680"/>
      <c r="AB351" s="680"/>
      <c r="AC351" s="295" t="str">
        <f>IFERROR(VLOOKUP(Z351,【参考】数式用!$A$4:$B$57,2,FALSE),"")</f>
        <v/>
      </c>
      <c r="AD351" s="296"/>
      <c r="AE351" s="297"/>
      <c r="AF351" s="291">
        <f t="shared" si="12"/>
        <v>0</v>
      </c>
    </row>
    <row r="352" spans="1:32" ht="50.1" customHeight="1" thickBot="1">
      <c r="A352" s="631">
        <f t="shared" si="11"/>
        <v>318</v>
      </c>
      <c r="B352" s="675"/>
      <c r="C352" s="676"/>
      <c r="D352" s="676"/>
      <c r="E352" s="676"/>
      <c r="F352" s="676"/>
      <c r="G352" s="676"/>
      <c r="H352" s="676"/>
      <c r="I352" s="676"/>
      <c r="J352" s="676"/>
      <c r="K352" s="676"/>
      <c r="L352" s="677"/>
      <c r="M352" s="677"/>
      <c r="N352" s="677"/>
      <c r="O352" s="677"/>
      <c r="P352" s="677"/>
      <c r="Q352" s="678"/>
      <c r="R352" s="678"/>
      <c r="S352" s="678"/>
      <c r="T352" s="678"/>
      <c r="U352" s="678"/>
      <c r="V352" s="630"/>
      <c r="W352" s="681"/>
      <c r="X352" s="681"/>
      <c r="Y352" s="681"/>
      <c r="Z352" s="680"/>
      <c r="AA352" s="680"/>
      <c r="AB352" s="680"/>
      <c r="AC352" s="295" t="str">
        <f>IFERROR(VLOOKUP(Z352,【参考】数式用!$A$4:$B$57,2,FALSE),"")</f>
        <v/>
      </c>
      <c r="AD352" s="296"/>
      <c r="AE352" s="297"/>
      <c r="AF352" s="291">
        <f t="shared" si="12"/>
        <v>0</v>
      </c>
    </row>
    <row r="353" spans="1:32" ht="50.1" customHeight="1" thickBot="1">
      <c r="A353" s="631">
        <f t="shared" si="11"/>
        <v>319</v>
      </c>
      <c r="B353" s="675"/>
      <c r="C353" s="676"/>
      <c r="D353" s="676"/>
      <c r="E353" s="676"/>
      <c r="F353" s="676"/>
      <c r="G353" s="676"/>
      <c r="H353" s="676"/>
      <c r="I353" s="676"/>
      <c r="J353" s="676"/>
      <c r="K353" s="676"/>
      <c r="L353" s="677"/>
      <c r="M353" s="677"/>
      <c r="N353" s="677"/>
      <c r="O353" s="677"/>
      <c r="P353" s="677"/>
      <c r="Q353" s="678"/>
      <c r="R353" s="678"/>
      <c r="S353" s="678"/>
      <c r="T353" s="678"/>
      <c r="U353" s="678"/>
      <c r="V353" s="630"/>
      <c r="W353" s="681"/>
      <c r="X353" s="681"/>
      <c r="Y353" s="681"/>
      <c r="Z353" s="680"/>
      <c r="AA353" s="680"/>
      <c r="AB353" s="680"/>
      <c r="AC353" s="295" t="str">
        <f>IFERROR(VLOOKUP(Z353,【参考】数式用!$A$4:$B$57,2,FALSE),"")</f>
        <v/>
      </c>
      <c r="AD353" s="296"/>
      <c r="AE353" s="297"/>
      <c r="AF353" s="291">
        <f t="shared" si="12"/>
        <v>0</v>
      </c>
    </row>
    <row r="354" spans="1:32" ht="50.1" customHeight="1" thickBot="1">
      <c r="A354" s="631">
        <f t="shared" si="11"/>
        <v>320</v>
      </c>
      <c r="B354" s="675"/>
      <c r="C354" s="676"/>
      <c r="D354" s="676"/>
      <c r="E354" s="676"/>
      <c r="F354" s="676"/>
      <c r="G354" s="676"/>
      <c r="H354" s="676"/>
      <c r="I354" s="676"/>
      <c r="J354" s="676"/>
      <c r="K354" s="676"/>
      <c r="L354" s="677"/>
      <c r="M354" s="677"/>
      <c r="N354" s="677"/>
      <c r="O354" s="677"/>
      <c r="P354" s="677"/>
      <c r="Q354" s="678"/>
      <c r="R354" s="678"/>
      <c r="S354" s="678"/>
      <c r="T354" s="678"/>
      <c r="U354" s="678"/>
      <c r="V354" s="630"/>
      <c r="W354" s="681"/>
      <c r="X354" s="681"/>
      <c r="Y354" s="681"/>
      <c r="Z354" s="680"/>
      <c r="AA354" s="680"/>
      <c r="AB354" s="680"/>
      <c r="AC354" s="295" t="str">
        <f>IFERROR(VLOOKUP(Z354,【参考】数式用!$A$4:$B$57,2,FALSE),"")</f>
        <v/>
      </c>
      <c r="AD354" s="296"/>
      <c r="AE354" s="297"/>
      <c r="AF354" s="291">
        <f t="shared" si="12"/>
        <v>0</v>
      </c>
    </row>
    <row r="355" spans="1:32" ht="50.1" customHeight="1" thickBot="1">
      <c r="A355" s="631">
        <f t="shared" si="11"/>
        <v>321</v>
      </c>
      <c r="B355" s="675"/>
      <c r="C355" s="676"/>
      <c r="D355" s="676"/>
      <c r="E355" s="676"/>
      <c r="F355" s="676"/>
      <c r="G355" s="676"/>
      <c r="H355" s="676"/>
      <c r="I355" s="676"/>
      <c r="J355" s="676"/>
      <c r="K355" s="676"/>
      <c r="L355" s="677"/>
      <c r="M355" s="677"/>
      <c r="N355" s="677"/>
      <c r="O355" s="677"/>
      <c r="P355" s="677"/>
      <c r="Q355" s="678"/>
      <c r="R355" s="678"/>
      <c r="S355" s="678"/>
      <c r="T355" s="678"/>
      <c r="U355" s="678"/>
      <c r="V355" s="630"/>
      <c r="W355" s="681"/>
      <c r="X355" s="681"/>
      <c r="Y355" s="681"/>
      <c r="Z355" s="680"/>
      <c r="AA355" s="680"/>
      <c r="AB355" s="680"/>
      <c r="AC355" s="295" t="str">
        <f>IFERROR(VLOOKUP(Z355,【参考】数式用!$A$4:$B$57,2,FALSE),"")</f>
        <v/>
      </c>
      <c r="AD355" s="296"/>
      <c r="AE355" s="297"/>
      <c r="AF355" s="291">
        <f t="shared" si="12"/>
        <v>0</v>
      </c>
    </row>
    <row r="356" spans="1:32" ht="50.1" customHeight="1" thickBot="1">
      <c r="A356" s="631">
        <f t="shared" si="11"/>
        <v>322</v>
      </c>
      <c r="B356" s="675"/>
      <c r="C356" s="676"/>
      <c r="D356" s="676"/>
      <c r="E356" s="676"/>
      <c r="F356" s="676"/>
      <c r="G356" s="676"/>
      <c r="H356" s="676"/>
      <c r="I356" s="676"/>
      <c r="J356" s="676"/>
      <c r="K356" s="676"/>
      <c r="L356" s="677"/>
      <c r="M356" s="677"/>
      <c r="N356" s="677"/>
      <c r="O356" s="677"/>
      <c r="P356" s="677"/>
      <c r="Q356" s="678"/>
      <c r="R356" s="678"/>
      <c r="S356" s="678"/>
      <c r="T356" s="678"/>
      <c r="U356" s="678"/>
      <c r="V356" s="630"/>
      <c r="W356" s="681"/>
      <c r="X356" s="681"/>
      <c r="Y356" s="681"/>
      <c r="Z356" s="680"/>
      <c r="AA356" s="680"/>
      <c r="AB356" s="680"/>
      <c r="AC356" s="295" t="str">
        <f>IFERROR(VLOOKUP(Z356,【参考】数式用!$A$4:$B$57,2,FALSE),"")</f>
        <v/>
      </c>
      <c r="AD356" s="296"/>
      <c r="AE356" s="297"/>
      <c r="AF356" s="291">
        <f t="shared" si="12"/>
        <v>0</v>
      </c>
    </row>
    <row r="357" spans="1:32" ht="50.1" customHeight="1" thickBot="1">
      <c r="A357" s="631">
        <f t="shared" ref="A357:A420" si="13">A356+1</f>
        <v>323</v>
      </c>
      <c r="B357" s="675"/>
      <c r="C357" s="676"/>
      <c r="D357" s="676"/>
      <c r="E357" s="676"/>
      <c r="F357" s="676"/>
      <c r="G357" s="676"/>
      <c r="H357" s="676"/>
      <c r="I357" s="676"/>
      <c r="J357" s="676"/>
      <c r="K357" s="676"/>
      <c r="L357" s="677"/>
      <c r="M357" s="677"/>
      <c r="N357" s="677"/>
      <c r="O357" s="677"/>
      <c r="P357" s="677"/>
      <c r="Q357" s="678"/>
      <c r="R357" s="678"/>
      <c r="S357" s="678"/>
      <c r="T357" s="678"/>
      <c r="U357" s="678"/>
      <c r="V357" s="630"/>
      <c r="W357" s="681"/>
      <c r="X357" s="681"/>
      <c r="Y357" s="681"/>
      <c r="Z357" s="680"/>
      <c r="AA357" s="680"/>
      <c r="AB357" s="680"/>
      <c r="AC357" s="295" t="str">
        <f>IFERROR(VLOOKUP(Z357,【参考】数式用!$A$4:$B$57,2,FALSE),"")</f>
        <v/>
      </c>
      <c r="AD357" s="296"/>
      <c r="AE357" s="297"/>
      <c r="AF357" s="291">
        <f t="shared" si="12"/>
        <v>0</v>
      </c>
    </row>
    <row r="358" spans="1:32" ht="50.1" customHeight="1" thickBot="1">
      <c r="A358" s="631">
        <f t="shared" si="13"/>
        <v>324</v>
      </c>
      <c r="B358" s="675"/>
      <c r="C358" s="676"/>
      <c r="D358" s="676"/>
      <c r="E358" s="676"/>
      <c r="F358" s="676"/>
      <c r="G358" s="676"/>
      <c r="H358" s="676"/>
      <c r="I358" s="676"/>
      <c r="J358" s="676"/>
      <c r="K358" s="676"/>
      <c r="L358" s="677"/>
      <c r="M358" s="677"/>
      <c r="N358" s="677"/>
      <c r="O358" s="677"/>
      <c r="P358" s="677"/>
      <c r="Q358" s="678"/>
      <c r="R358" s="678"/>
      <c r="S358" s="678"/>
      <c r="T358" s="678"/>
      <c r="U358" s="678"/>
      <c r="V358" s="630"/>
      <c r="W358" s="681"/>
      <c r="X358" s="681"/>
      <c r="Y358" s="681"/>
      <c r="Z358" s="680"/>
      <c r="AA358" s="680"/>
      <c r="AB358" s="680"/>
      <c r="AC358" s="295" t="str">
        <f>IFERROR(VLOOKUP(Z358,【参考】数式用!$A$4:$B$57,2,FALSE),"")</f>
        <v/>
      </c>
      <c r="AD358" s="296"/>
      <c r="AE358" s="297"/>
      <c r="AF358" s="291">
        <f t="shared" si="12"/>
        <v>0</v>
      </c>
    </row>
    <row r="359" spans="1:32" ht="50.1" customHeight="1" thickBot="1">
      <c r="A359" s="631">
        <f t="shared" si="13"/>
        <v>325</v>
      </c>
      <c r="B359" s="675"/>
      <c r="C359" s="676"/>
      <c r="D359" s="676"/>
      <c r="E359" s="676"/>
      <c r="F359" s="676"/>
      <c r="G359" s="676"/>
      <c r="H359" s="676"/>
      <c r="I359" s="676"/>
      <c r="J359" s="676"/>
      <c r="K359" s="676"/>
      <c r="L359" s="677"/>
      <c r="M359" s="677"/>
      <c r="N359" s="677"/>
      <c r="O359" s="677"/>
      <c r="P359" s="677"/>
      <c r="Q359" s="678"/>
      <c r="R359" s="678"/>
      <c r="S359" s="678"/>
      <c r="T359" s="678"/>
      <c r="U359" s="678"/>
      <c r="V359" s="630"/>
      <c r="W359" s="681"/>
      <c r="X359" s="681"/>
      <c r="Y359" s="681"/>
      <c r="Z359" s="680"/>
      <c r="AA359" s="680"/>
      <c r="AB359" s="680"/>
      <c r="AC359" s="295" t="str">
        <f>IFERROR(VLOOKUP(Z359,【参考】数式用!$A$4:$B$57,2,FALSE),"")</f>
        <v/>
      </c>
      <c r="AD359" s="296"/>
      <c r="AE359" s="297"/>
      <c r="AF359" s="291">
        <f t="shared" si="12"/>
        <v>0</v>
      </c>
    </row>
    <row r="360" spans="1:32" ht="50.1" customHeight="1" thickBot="1">
      <c r="A360" s="631">
        <f t="shared" si="13"/>
        <v>326</v>
      </c>
      <c r="B360" s="675"/>
      <c r="C360" s="676"/>
      <c r="D360" s="676"/>
      <c r="E360" s="676"/>
      <c r="F360" s="676"/>
      <c r="G360" s="676"/>
      <c r="H360" s="676"/>
      <c r="I360" s="676"/>
      <c r="J360" s="676"/>
      <c r="K360" s="676"/>
      <c r="L360" s="677"/>
      <c r="M360" s="677"/>
      <c r="N360" s="677"/>
      <c r="O360" s="677"/>
      <c r="P360" s="677"/>
      <c r="Q360" s="678"/>
      <c r="R360" s="678"/>
      <c r="S360" s="678"/>
      <c r="T360" s="678"/>
      <c r="U360" s="678"/>
      <c r="V360" s="630"/>
      <c r="W360" s="681"/>
      <c r="X360" s="681"/>
      <c r="Y360" s="681"/>
      <c r="Z360" s="680"/>
      <c r="AA360" s="680"/>
      <c r="AB360" s="680"/>
      <c r="AC360" s="295" t="str">
        <f>IFERROR(VLOOKUP(Z360,【参考】数式用!$A$4:$B$57,2,FALSE),"")</f>
        <v/>
      </c>
      <c r="AD360" s="296"/>
      <c r="AE360" s="297"/>
      <c r="AF360" s="291">
        <f t="shared" si="12"/>
        <v>0</v>
      </c>
    </row>
    <row r="361" spans="1:32" ht="50.1" customHeight="1" thickBot="1">
      <c r="A361" s="631">
        <f t="shared" si="13"/>
        <v>327</v>
      </c>
      <c r="B361" s="675"/>
      <c r="C361" s="676"/>
      <c r="D361" s="676"/>
      <c r="E361" s="676"/>
      <c r="F361" s="676"/>
      <c r="G361" s="676"/>
      <c r="H361" s="676"/>
      <c r="I361" s="676"/>
      <c r="J361" s="676"/>
      <c r="K361" s="676"/>
      <c r="L361" s="677"/>
      <c r="M361" s="677"/>
      <c r="N361" s="677"/>
      <c r="O361" s="677"/>
      <c r="P361" s="677"/>
      <c r="Q361" s="678"/>
      <c r="R361" s="678"/>
      <c r="S361" s="678"/>
      <c r="T361" s="678"/>
      <c r="U361" s="678"/>
      <c r="V361" s="630"/>
      <c r="W361" s="681"/>
      <c r="X361" s="681"/>
      <c r="Y361" s="681"/>
      <c r="Z361" s="680"/>
      <c r="AA361" s="680"/>
      <c r="AB361" s="680"/>
      <c r="AC361" s="295" t="str">
        <f>IFERROR(VLOOKUP(Z361,【参考】数式用!$A$4:$B$57,2,FALSE),"")</f>
        <v/>
      </c>
      <c r="AD361" s="296"/>
      <c r="AE361" s="297"/>
      <c r="AF361" s="291">
        <f t="shared" si="12"/>
        <v>0</v>
      </c>
    </row>
    <row r="362" spans="1:32" ht="50.1" customHeight="1" thickBot="1">
      <c r="A362" s="631">
        <f t="shared" si="13"/>
        <v>328</v>
      </c>
      <c r="B362" s="675"/>
      <c r="C362" s="676"/>
      <c r="D362" s="676"/>
      <c r="E362" s="676"/>
      <c r="F362" s="676"/>
      <c r="G362" s="676"/>
      <c r="H362" s="676"/>
      <c r="I362" s="676"/>
      <c r="J362" s="676"/>
      <c r="K362" s="676"/>
      <c r="L362" s="677"/>
      <c r="M362" s="677"/>
      <c r="N362" s="677"/>
      <c r="O362" s="677"/>
      <c r="P362" s="677"/>
      <c r="Q362" s="678"/>
      <c r="R362" s="678"/>
      <c r="S362" s="678"/>
      <c r="T362" s="678"/>
      <c r="U362" s="678"/>
      <c r="V362" s="630"/>
      <c r="W362" s="681"/>
      <c r="X362" s="681"/>
      <c r="Y362" s="681"/>
      <c r="Z362" s="680"/>
      <c r="AA362" s="680"/>
      <c r="AB362" s="680"/>
      <c r="AC362" s="295" t="str">
        <f>IFERROR(VLOOKUP(Z362,【参考】数式用!$A$4:$B$57,2,FALSE),"")</f>
        <v/>
      </c>
      <c r="AD362" s="296"/>
      <c r="AE362" s="297"/>
      <c r="AF362" s="291">
        <f t="shared" si="12"/>
        <v>0</v>
      </c>
    </row>
    <row r="363" spans="1:32" ht="50.1" customHeight="1" thickBot="1">
      <c r="A363" s="631">
        <f t="shared" si="13"/>
        <v>329</v>
      </c>
      <c r="B363" s="675"/>
      <c r="C363" s="676"/>
      <c r="D363" s="676"/>
      <c r="E363" s="676"/>
      <c r="F363" s="676"/>
      <c r="G363" s="676"/>
      <c r="H363" s="676"/>
      <c r="I363" s="676"/>
      <c r="J363" s="676"/>
      <c r="K363" s="676"/>
      <c r="L363" s="677"/>
      <c r="M363" s="677"/>
      <c r="N363" s="677"/>
      <c r="O363" s="677"/>
      <c r="P363" s="677"/>
      <c r="Q363" s="678"/>
      <c r="R363" s="678"/>
      <c r="S363" s="678"/>
      <c r="T363" s="678"/>
      <c r="U363" s="678"/>
      <c r="V363" s="630"/>
      <c r="W363" s="681"/>
      <c r="X363" s="681"/>
      <c r="Y363" s="681"/>
      <c r="Z363" s="680"/>
      <c r="AA363" s="680"/>
      <c r="AB363" s="680"/>
      <c r="AC363" s="295" t="str">
        <f>IFERROR(VLOOKUP(Z363,【参考】数式用!$A$4:$B$57,2,FALSE),"")</f>
        <v/>
      </c>
      <c r="AD363" s="296"/>
      <c r="AE363" s="297"/>
      <c r="AF363" s="291">
        <f t="shared" si="12"/>
        <v>0</v>
      </c>
    </row>
    <row r="364" spans="1:32" ht="50.1" customHeight="1" thickBot="1">
      <c r="A364" s="631">
        <f t="shared" si="13"/>
        <v>330</v>
      </c>
      <c r="B364" s="675"/>
      <c r="C364" s="676"/>
      <c r="D364" s="676"/>
      <c r="E364" s="676"/>
      <c r="F364" s="676"/>
      <c r="G364" s="676"/>
      <c r="H364" s="676"/>
      <c r="I364" s="676"/>
      <c r="J364" s="676"/>
      <c r="K364" s="676"/>
      <c r="L364" s="677"/>
      <c r="M364" s="677"/>
      <c r="N364" s="677"/>
      <c r="O364" s="677"/>
      <c r="P364" s="677"/>
      <c r="Q364" s="678"/>
      <c r="R364" s="678"/>
      <c r="S364" s="678"/>
      <c r="T364" s="678"/>
      <c r="U364" s="678"/>
      <c r="V364" s="630"/>
      <c r="W364" s="681"/>
      <c r="X364" s="681"/>
      <c r="Y364" s="681"/>
      <c r="Z364" s="680"/>
      <c r="AA364" s="680"/>
      <c r="AB364" s="680"/>
      <c r="AC364" s="295" t="str">
        <f>IFERROR(VLOOKUP(Z364,【参考】数式用!$A$4:$B$57,2,FALSE),"")</f>
        <v/>
      </c>
      <c r="AD364" s="296"/>
      <c r="AE364" s="297"/>
      <c r="AF364" s="291">
        <f t="shared" si="12"/>
        <v>0</v>
      </c>
    </row>
    <row r="365" spans="1:32" ht="50.1" customHeight="1" thickBot="1">
      <c r="A365" s="631">
        <f t="shared" si="13"/>
        <v>331</v>
      </c>
      <c r="B365" s="675"/>
      <c r="C365" s="676"/>
      <c r="D365" s="676"/>
      <c r="E365" s="676"/>
      <c r="F365" s="676"/>
      <c r="G365" s="676"/>
      <c r="H365" s="676"/>
      <c r="I365" s="676"/>
      <c r="J365" s="676"/>
      <c r="K365" s="676"/>
      <c r="L365" s="677"/>
      <c r="M365" s="677"/>
      <c r="N365" s="677"/>
      <c r="O365" s="677"/>
      <c r="P365" s="677"/>
      <c r="Q365" s="678"/>
      <c r="R365" s="678"/>
      <c r="S365" s="678"/>
      <c r="T365" s="678"/>
      <c r="U365" s="678"/>
      <c r="V365" s="630"/>
      <c r="W365" s="681"/>
      <c r="X365" s="681"/>
      <c r="Y365" s="681"/>
      <c r="Z365" s="680"/>
      <c r="AA365" s="680"/>
      <c r="AB365" s="680"/>
      <c r="AC365" s="295" t="str">
        <f>IFERROR(VLOOKUP(Z365,【参考】数式用!$A$4:$B$57,2,FALSE),"")</f>
        <v/>
      </c>
      <c r="AD365" s="296"/>
      <c r="AE365" s="297"/>
      <c r="AF365" s="291">
        <f t="shared" si="12"/>
        <v>0</v>
      </c>
    </row>
    <row r="366" spans="1:32" ht="50.1" customHeight="1" thickBot="1">
      <c r="A366" s="631">
        <f t="shared" si="13"/>
        <v>332</v>
      </c>
      <c r="B366" s="675"/>
      <c r="C366" s="676"/>
      <c r="D366" s="676"/>
      <c r="E366" s="676"/>
      <c r="F366" s="676"/>
      <c r="G366" s="676"/>
      <c r="H366" s="676"/>
      <c r="I366" s="676"/>
      <c r="J366" s="676"/>
      <c r="K366" s="676"/>
      <c r="L366" s="677"/>
      <c r="M366" s="677"/>
      <c r="N366" s="677"/>
      <c r="O366" s="677"/>
      <c r="P366" s="677"/>
      <c r="Q366" s="678"/>
      <c r="R366" s="678"/>
      <c r="S366" s="678"/>
      <c r="T366" s="678"/>
      <c r="U366" s="678"/>
      <c r="V366" s="630"/>
      <c r="W366" s="681"/>
      <c r="X366" s="681"/>
      <c r="Y366" s="681"/>
      <c r="Z366" s="680"/>
      <c r="AA366" s="680"/>
      <c r="AB366" s="680"/>
      <c r="AC366" s="295" t="str">
        <f>IFERROR(VLOOKUP(Z366,【参考】数式用!$A$4:$B$57,2,FALSE),"")</f>
        <v/>
      </c>
      <c r="AD366" s="296"/>
      <c r="AE366" s="297"/>
      <c r="AF366" s="291">
        <f t="shared" si="12"/>
        <v>0</v>
      </c>
    </row>
    <row r="367" spans="1:32" ht="50.1" customHeight="1" thickBot="1">
      <c r="A367" s="631">
        <f t="shared" si="13"/>
        <v>333</v>
      </c>
      <c r="B367" s="675"/>
      <c r="C367" s="676"/>
      <c r="D367" s="676"/>
      <c r="E367" s="676"/>
      <c r="F367" s="676"/>
      <c r="G367" s="676"/>
      <c r="H367" s="676"/>
      <c r="I367" s="676"/>
      <c r="J367" s="676"/>
      <c r="K367" s="676"/>
      <c r="L367" s="677"/>
      <c r="M367" s="677"/>
      <c r="N367" s="677"/>
      <c r="O367" s="677"/>
      <c r="P367" s="677"/>
      <c r="Q367" s="678"/>
      <c r="R367" s="678"/>
      <c r="S367" s="678"/>
      <c r="T367" s="678"/>
      <c r="U367" s="678"/>
      <c r="V367" s="630"/>
      <c r="W367" s="681"/>
      <c r="X367" s="681"/>
      <c r="Y367" s="681"/>
      <c r="Z367" s="680"/>
      <c r="AA367" s="680"/>
      <c r="AB367" s="680"/>
      <c r="AC367" s="295" t="str">
        <f>IFERROR(VLOOKUP(Z367,【参考】数式用!$A$4:$B$57,2,FALSE),"")</f>
        <v/>
      </c>
      <c r="AD367" s="296"/>
      <c r="AE367" s="297"/>
      <c r="AF367" s="291">
        <f t="shared" ref="AF367:AF430" si="14">AD367-AE367</f>
        <v>0</v>
      </c>
    </row>
    <row r="368" spans="1:32" ht="50.1" customHeight="1" thickBot="1">
      <c r="A368" s="631">
        <f t="shared" si="13"/>
        <v>334</v>
      </c>
      <c r="B368" s="675"/>
      <c r="C368" s="676"/>
      <c r="D368" s="676"/>
      <c r="E368" s="676"/>
      <c r="F368" s="676"/>
      <c r="G368" s="676"/>
      <c r="H368" s="676"/>
      <c r="I368" s="676"/>
      <c r="J368" s="676"/>
      <c r="K368" s="676"/>
      <c r="L368" s="677"/>
      <c r="M368" s="677"/>
      <c r="N368" s="677"/>
      <c r="O368" s="677"/>
      <c r="P368" s="677"/>
      <c r="Q368" s="678"/>
      <c r="R368" s="678"/>
      <c r="S368" s="678"/>
      <c r="T368" s="678"/>
      <c r="U368" s="678"/>
      <c r="V368" s="630"/>
      <c r="W368" s="681"/>
      <c r="X368" s="681"/>
      <c r="Y368" s="681"/>
      <c r="Z368" s="680"/>
      <c r="AA368" s="680"/>
      <c r="AB368" s="680"/>
      <c r="AC368" s="295" t="str">
        <f>IFERROR(VLOOKUP(Z368,【参考】数式用!$A$4:$B$57,2,FALSE),"")</f>
        <v/>
      </c>
      <c r="AD368" s="296"/>
      <c r="AE368" s="297"/>
      <c r="AF368" s="291">
        <f t="shared" si="14"/>
        <v>0</v>
      </c>
    </row>
    <row r="369" spans="1:32" ht="50.1" customHeight="1" thickBot="1">
      <c r="A369" s="631">
        <f t="shared" si="13"/>
        <v>335</v>
      </c>
      <c r="B369" s="675"/>
      <c r="C369" s="676"/>
      <c r="D369" s="676"/>
      <c r="E369" s="676"/>
      <c r="F369" s="676"/>
      <c r="G369" s="676"/>
      <c r="H369" s="676"/>
      <c r="I369" s="676"/>
      <c r="J369" s="676"/>
      <c r="K369" s="676"/>
      <c r="L369" s="677"/>
      <c r="M369" s="677"/>
      <c r="N369" s="677"/>
      <c r="O369" s="677"/>
      <c r="P369" s="677"/>
      <c r="Q369" s="678"/>
      <c r="R369" s="678"/>
      <c r="S369" s="678"/>
      <c r="T369" s="678"/>
      <c r="U369" s="678"/>
      <c r="V369" s="630"/>
      <c r="W369" s="681"/>
      <c r="X369" s="681"/>
      <c r="Y369" s="681"/>
      <c r="Z369" s="680"/>
      <c r="AA369" s="680"/>
      <c r="AB369" s="680"/>
      <c r="AC369" s="295" t="str">
        <f>IFERROR(VLOOKUP(Z369,【参考】数式用!$A$4:$B$57,2,FALSE),"")</f>
        <v/>
      </c>
      <c r="AD369" s="296"/>
      <c r="AE369" s="297"/>
      <c r="AF369" s="291">
        <f t="shared" si="14"/>
        <v>0</v>
      </c>
    </row>
    <row r="370" spans="1:32" ht="50.1" customHeight="1" thickBot="1">
      <c r="A370" s="631">
        <f t="shared" si="13"/>
        <v>336</v>
      </c>
      <c r="B370" s="675"/>
      <c r="C370" s="676"/>
      <c r="D370" s="676"/>
      <c r="E370" s="676"/>
      <c r="F370" s="676"/>
      <c r="G370" s="676"/>
      <c r="H370" s="676"/>
      <c r="I370" s="676"/>
      <c r="J370" s="676"/>
      <c r="K370" s="676"/>
      <c r="L370" s="677"/>
      <c r="M370" s="677"/>
      <c r="N370" s="677"/>
      <c r="O370" s="677"/>
      <c r="P370" s="677"/>
      <c r="Q370" s="678"/>
      <c r="R370" s="678"/>
      <c r="S370" s="678"/>
      <c r="T370" s="678"/>
      <c r="U370" s="678"/>
      <c r="V370" s="630"/>
      <c r="W370" s="681"/>
      <c r="X370" s="681"/>
      <c r="Y370" s="681"/>
      <c r="Z370" s="680"/>
      <c r="AA370" s="680"/>
      <c r="AB370" s="680"/>
      <c r="AC370" s="295" t="str">
        <f>IFERROR(VLOOKUP(Z370,【参考】数式用!$A$4:$B$57,2,FALSE),"")</f>
        <v/>
      </c>
      <c r="AD370" s="296"/>
      <c r="AE370" s="297"/>
      <c r="AF370" s="291">
        <f t="shared" si="14"/>
        <v>0</v>
      </c>
    </row>
    <row r="371" spans="1:32" ht="50.1" customHeight="1" thickBot="1">
      <c r="A371" s="631">
        <f t="shared" si="13"/>
        <v>337</v>
      </c>
      <c r="B371" s="675"/>
      <c r="C371" s="676"/>
      <c r="D371" s="676"/>
      <c r="E371" s="676"/>
      <c r="F371" s="676"/>
      <c r="G371" s="676"/>
      <c r="H371" s="676"/>
      <c r="I371" s="676"/>
      <c r="J371" s="676"/>
      <c r="K371" s="676"/>
      <c r="L371" s="677"/>
      <c r="M371" s="677"/>
      <c r="N371" s="677"/>
      <c r="O371" s="677"/>
      <c r="P371" s="677"/>
      <c r="Q371" s="678"/>
      <c r="R371" s="678"/>
      <c r="S371" s="678"/>
      <c r="T371" s="678"/>
      <c r="U371" s="678"/>
      <c r="V371" s="630"/>
      <c r="W371" s="681"/>
      <c r="X371" s="681"/>
      <c r="Y371" s="681"/>
      <c r="Z371" s="680"/>
      <c r="AA371" s="680"/>
      <c r="AB371" s="680"/>
      <c r="AC371" s="295" t="str">
        <f>IFERROR(VLOOKUP(Z371,【参考】数式用!$A$4:$B$57,2,FALSE),"")</f>
        <v/>
      </c>
      <c r="AD371" s="296"/>
      <c r="AE371" s="297"/>
      <c r="AF371" s="291">
        <f t="shared" si="14"/>
        <v>0</v>
      </c>
    </row>
    <row r="372" spans="1:32" ht="50.1" customHeight="1" thickBot="1">
      <c r="A372" s="631">
        <f t="shared" si="13"/>
        <v>338</v>
      </c>
      <c r="B372" s="675"/>
      <c r="C372" s="676"/>
      <c r="D372" s="676"/>
      <c r="E372" s="676"/>
      <c r="F372" s="676"/>
      <c r="G372" s="676"/>
      <c r="H372" s="676"/>
      <c r="I372" s="676"/>
      <c r="J372" s="676"/>
      <c r="K372" s="676"/>
      <c r="L372" s="677"/>
      <c r="M372" s="677"/>
      <c r="N372" s="677"/>
      <c r="O372" s="677"/>
      <c r="P372" s="677"/>
      <c r="Q372" s="678"/>
      <c r="R372" s="678"/>
      <c r="S372" s="678"/>
      <c r="T372" s="678"/>
      <c r="U372" s="678"/>
      <c r="V372" s="630"/>
      <c r="W372" s="681"/>
      <c r="X372" s="681"/>
      <c r="Y372" s="681"/>
      <c r="Z372" s="680"/>
      <c r="AA372" s="680"/>
      <c r="AB372" s="680"/>
      <c r="AC372" s="295" t="str">
        <f>IFERROR(VLOOKUP(Z372,【参考】数式用!$A$4:$B$57,2,FALSE),"")</f>
        <v/>
      </c>
      <c r="AD372" s="296"/>
      <c r="AE372" s="297"/>
      <c r="AF372" s="291">
        <f t="shared" si="14"/>
        <v>0</v>
      </c>
    </row>
    <row r="373" spans="1:32" ht="50.1" customHeight="1" thickBot="1">
      <c r="A373" s="631">
        <f t="shared" si="13"/>
        <v>339</v>
      </c>
      <c r="B373" s="675"/>
      <c r="C373" s="676"/>
      <c r="D373" s="676"/>
      <c r="E373" s="676"/>
      <c r="F373" s="676"/>
      <c r="G373" s="676"/>
      <c r="H373" s="676"/>
      <c r="I373" s="676"/>
      <c r="J373" s="676"/>
      <c r="K373" s="676"/>
      <c r="L373" s="677"/>
      <c r="M373" s="677"/>
      <c r="N373" s="677"/>
      <c r="O373" s="677"/>
      <c r="P373" s="677"/>
      <c r="Q373" s="678"/>
      <c r="R373" s="678"/>
      <c r="S373" s="678"/>
      <c r="T373" s="678"/>
      <c r="U373" s="678"/>
      <c r="V373" s="630"/>
      <c r="W373" s="681"/>
      <c r="X373" s="681"/>
      <c r="Y373" s="681"/>
      <c r="Z373" s="680"/>
      <c r="AA373" s="680"/>
      <c r="AB373" s="680"/>
      <c r="AC373" s="295" t="str">
        <f>IFERROR(VLOOKUP(Z373,【参考】数式用!$A$4:$B$57,2,FALSE),"")</f>
        <v/>
      </c>
      <c r="AD373" s="296"/>
      <c r="AE373" s="297"/>
      <c r="AF373" s="291">
        <f t="shared" si="14"/>
        <v>0</v>
      </c>
    </row>
    <row r="374" spans="1:32" ht="50.1" customHeight="1" thickBot="1">
      <c r="A374" s="631">
        <f t="shared" si="13"/>
        <v>340</v>
      </c>
      <c r="B374" s="675"/>
      <c r="C374" s="676"/>
      <c r="D374" s="676"/>
      <c r="E374" s="676"/>
      <c r="F374" s="676"/>
      <c r="G374" s="676"/>
      <c r="H374" s="676"/>
      <c r="I374" s="676"/>
      <c r="J374" s="676"/>
      <c r="K374" s="676"/>
      <c r="L374" s="677"/>
      <c r="M374" s="677"/>
      <c r="N374" s="677"/>
      <c r="O374" s="677"/>
      <c r="P374" s="677"/>
      <c r="Q374" s="678"/>
      <c r="R374" s="678"/>
      <c r="S374" s="678"/>
      <c r="T374" s="678"/>
      <c r="U374" s="678"/>
      <c r="V374" s="630"/>
      <c r="W374" s="681"/>
      <c r="X374" s="681"/>
      <c r="Y374" s="681"/>
      <c r="Z374" s="680"/>
      <c r="AA374" s="680"/>
      <c r="AB374" s="680"/>
      <c r="AC374" s="295" t="str">
        <f>IFERROR(VLOOKUP(Z374,【参考】数式用!$A$4:$B$57,2,FALSE),"")</f>
        <v/>
      </c>
      <c r="AD374" s="296"/>
      <c r="AE374" s="297"/>
      <c r="AF374" s="291">
        <f t="shared" si="14"/>
        <v>0</v>
      </c>
    </row>
    <row r="375" spans="1:32" ht="50.1" customHeight="1" thickBot="1">
      <c r="A375" s="631">
        <f t="shared" si="13"/>
        <v>341</v>
      </c>
      <c r="B375" s="675"/>
      <c r="C375" s="676"/>
      <c r="D375" s="676"/>
      <c r="E375" s="676"/>
      <c r="F375" s="676"/>
      <c r="G375" s="676"/>
      <c r="H375" s="676"/>
      <c r="I375" s="676"/>
      <c r="J375" s="676"/>
      <c r="K375" s="676"/>
      <c r="L375" s="677"/>
      <c r="M375" s="677"/>
      <c r="N375" s="677"/>
      <c r="O375" s="677"/>
      <c r="P375" s="677"/>
      <c r="Q375" s="678"/>
      <c r="R375" s="678"/>
      <c r="S375" s="678"/>
      <c r="T375" s="678"/>
      <c r="U375" s="678"/>
      <c r="V375" s="630"/>
      <c r="W375" s="681"/>
      <c r="X375" s="681"/>
      <c r="Y375" s="681"/>
      <c r="Z375" s="680"/>
      <c r="AA375" s="680"/>
      <c r="AB375" s="680"/>
      <c r="AC375" s="295" t="str">
        <f>IFERROR(VLOOKUP(Z375,【参考】数式用!$A$4:$B$57,2,FALSE),"")</f>
        <v/>
      </c>
      <c r="AD375" s="296"/>
      <c r="AE375" s="297"/>
      <c r="AF375" s="291">
        <f t="shared" si="14"/>
        <v>0</v>
      </c>
    </row>
    <row r="376" spans="1:32" ht="50.1" customHeight="1" thickBot="1">
      <c r="A376" s="631">
        <f t="shared" si="13"/>
        <v>342</v>
      </c>
      <c r="B376" s="675"/>
      <c r="C376" s="676"/>
      <c r="D376" s="676"/>
      <c r="E376" s="676"/>
      <c r="F376" s="676"/>
      <c r="G376" s="676"/>
      <c r="H376" s="676"/>
      <c r="I376" s="676"/>
      <c r="J376" s="676"/>
      <c r="K376" s="676"/>
      <c r="L376" s="677"/>
      <c r="M376" s="677"/>
      <c r="N376" s="677"/>
      <c r="O376" s="677"/>
      <c r="P376" s="677"/>
      <c r="Q376" s="678"/>
      <c r="R376" s="678"/>
      <c r="S376" s="678"/>
      <c r="T376" s="678"/>
      <c r="U376" s="678"/>
      <c r="V376" s="630"/>
      <c r="W376" s="681"/>
      <c r="X376" s="681"/>
      <c r="Y376" s="681"/>
      <c r="Z376" s="680"/>
      <c r="AA376" s="680"/>
      <c r="AB376" s="680"/>
      <c r="AC376" s="295" t="str">
        <f>IFERROR(VLOOKUP(Z376,【参考】数式用!$A$4:$B$57,2,FALSE),"")</f>
        <v/>
      </c>
      <c r="AD376" s="296"/>
      <c r="AE376" s="297"/>
      <c r="AF376" s="291">
        <f t="shared" si="14"/>
        <v>0</v>
      </c>
    </row>
    <row r="377" spans="1:32" ht="50.1" customHeight="1" thickBot="1">
      <c r="A377" s="631">
        <f t="shared" si="13"/>
        <v>343</v>
      </c>
      <c r="B377" s="675"/>
      <c r="C377" s="676"/>
      <c r="D377" s="676"/>
      <c r="E377" s="676"/>
      <c r="F377" s="676"/>
      <c r="G377" s="676"/>
      <c r="H377" s="676"/>
      <c r="I377" s="676"/>
      <c r="J377" s="676"/>
      <c r="K377" s="676"/>
      <c r="L377" s="677"/>
      <c r="M377" s="677"/>
      <c r="N377" s="677"/>
      <c r="O377" s="677"/>
      <c r="P377" s="677"/>
      <c r="Q377" s="678"/>
      <c r="R377" s="678"/>
      <c r="S377" s="678"/>
      <c r="T377" s="678"/>
      <c r="U377" s="678"/>
      <c r="V377" s="630"/>
      <c r="W377" s="681"/>
      <c r="X377" s="681"/>
      <c r="Y377" s="681"/>
      <c r="Z377" s="680"/>
      <c r="AA377" s="680"/>
      <c r="AB377" s="680"/>
      <c r="AC377" s="295" t="str">
        <f>IFERROR(VLOOKUP(Z377,【参考】数式用!$A$4:$B$57,2,FALSE),"")</f>
        <v/>
      </c>
      <c r="AD377" s="296"/>
      <c r="AE377" s="297"/>
      <c r="AF377" s="291">
        <f t="shared" si="14"/>
        <v>0</v>
      </c>
    </row>
    <row r="378" spans="1:32" ht="50.1" customHeight="1" thickBot="1">
      <c r="A378" s="631">
        <f t="shared" si="13"/>
        <v>344</v>
      </c>
      <c r="B378" s="675"/>
      <c r="C378" s="676"/>
      <c r="D378" s="676"/>
      <c r="E378" s="676"/>
      <c r="F378" s="676"/>
      <c r="G378" s="676"/>
      <c r="H378" s="676"/>
      <c r="I378" s="676"/>
      <c r="J378" s="676"/>
      <c r="K378" s="676"/>
      <c r="L378" s="677"/>
      <c r="M378" s="677"/>
      <c r="N378" s="677"/>
      <c r="O378" s="677"/>
      <c r="P378" s="677"/>
      <c r="Q378" s="678"/>
      <c r="R378" s="678"/>
      <c r="S378" s="678"/>
      <c r="T378" s="678"/>
      <c r="U378" s="678"/>
      <c r="V378" s="630"/>
      <c r="W378" s="681"/>
      <c r="X378" s="681"/>
      <c r="Y378" s="681"/>
      <c r="Z378" s="680"/>
      <c r="AA378" s="680"/>
      <c r="AB378" s="680"/>
      <c r="AC378" s="295" t="str">
        <f>IFERROR(VLOOKUP(Z378,【参考】数式用!$A$4:$B$57,2,FALSE),"")</f>
        <v/>
      </c>
      <c r="AD378" s="296"/>
      <c r="AE378" s="297"/>
      <c r="AF378" s="291">
        <f t="shared" si="14"/>
        <v>0</v>
      </c>
    </row>
    <row r="379" spans="1:32" ht="50.1" customHeight="1" thickBot="1">
      <c r="A379" s="631">
        <f t="shared" si="13"/>
        <v>345</v>
      </c>
      <c r="B379" s="675"/>
      <c r="C379" s="676"/>
      <c r="D379" s="676"/>
      <c r="E379" s="676"/>
      <c r="F379" s="676"/>
      <c r="G379" s="676"/>
      <c r="H379" s="676"/>
      <c r="I379" s="676"/>
      <c r="J379" s="676"/>
      <c r="K379" s="676"/>
      <c r="L379" s="677"/>
      <c r="M379" s="677"/>
      <c r="N379" s="677"/>
      <c r="O379" s="677"/>
      <c r="P379" s="677"/>
      <c r="Q379" s="678"/>
      <c r="R379" s="678"/>
      <c r="S379" s="678"/>
      <c r="T379" s="678"/>
      <c r="U379" s="678"/>
      <c r="V379" s="630"/>
      <c r="W379" s="681"/>
      <c r="X379" s="681"/>
      <c r="Y379" s="681"/>
      <c r="Z379" s="680"/>
      <c r="AA379" s="680"/>
      <c r="AB379" s="680"/>
      <c r="AC379" s="295" t="str">
        <f>IFERROR(VLOOKUP(Z379,【参考】数式用!$A$4:$B$57,2,FALSE),"")</f>
        <v/>
      </c>
      <c r="AD379" s="296"/>
      <c r="AE379" s="297"/>
      <c r="AF379" s="291">
        <f t="shared" si="14"/>
        <v>0</v>
      </c>
    </row>
    <row r="380" spans="1:32" ht="50.1" customHeight="1" thickBot="1">
      <c r="A380" s="631">
        <f t="shared" si="13"/>
        <v>346</v>
      </c>
      <c r="B380" s="675"/>
      <c r="C380" s="676"/>
      <c r="D380" s="676"/>
      <c r="E380" s="676"/>
      <c r="F380" s="676"/>
      <c r="G380" s="676"/>
      <c r="H380" s="676"/>
      <c r="I380" s="676"/>
      <c r="J380" s="676"/>
      <c r="K380" s="676"/>
      <c r="L380" s="677"/>
      <c r="M380" s="677"/>
      <c r="N380" s="677"/>
      <c r="O380" s="677"/>
      <c r="P380" s="677"/>
      <c r="Q380" s="678"/>
      <c r="R380" s="678"/>
      <c r="S380" s="678"/>
      <c r="T380" s="678"/>
      <c r="U380" s="678"/>
      <c r="V380" s="630"/>
      <c r="W380" s="681"/>
      <c r="X380" s="681"/>
      <c r="Y380" s="681"/>
      <c r="Z380" s="680"/>
      <c r="AA380" s="680"/>
      <c r="AB380" s="680"/>
      <c r="AC380" s="295" t="str">
        <f>IFERROR(VLOOKUP(Z380,【参考】数式用!$A$4:$B$57,2,FALSE),"")</f>
        <v/>
      </c>
      <c r="AD380" s="296"/>
      <c r="AE380" s="297"/>
      <c r="AF380" s="291">
        <f t="shared" si="14"/>
        <v>0</v>
      </c>
    </row>
    <row r="381" spans="1:32" ht="50.1" customHeight="1" thickBot="1">
      <c r="A381" s="631">
        <f t="shared" si="13"/>
        <v>347</v>
      </c>
      <c r="B381" s="675"/>
      <c r="C381" s="676"/>
      <c r="D381" s="676"/>
      <c r="E381" s="676"/>
      <c r="F381" s="676"/>
      <c r="G381" s="676"/>
      <c r="H381" s="676"/>
      <c r="I381" s="676"/>
      <c r="J381" s="676"/>
      <c r="K381" s="676"/>
      <c r="L381" s="677"/>
      <c r="M381" s="677"/>
      <c r="N381" s="677"/>
      <c r="O381" s="677"/>
      <c r="P381" s="677"/>
      <c r="Q381" s="678"/>
      <c r="R381" s="678"/>
      <c r="S381" s="678"/>
      <c r="T381" s="678"/>
      <c r="U381" s="678"/>
      <c r="V381" s="630"/>
      <c r="W381" s="681"/>
      <c r="X381" s="681"/>
      <c r="Y381" s="681"/>
      <c r="Z381" s="680"/>
      <c r="AA381" s="680"/>
      <c r="AB381" s="680"/>
      <c r="AC381" s="295" t="str">
        <f>IFERROR(VLOOKUP(Z381,【参考】数式用!$A$4:$B$57,2,FALSE),"")</f>
        <v/>
      </c>
      <c r="AD381" s="296"/>
      <c r="AE381" s="297"/>
      <c r="AF381" s="291">
        <f t="shared" si="14"/>
        <v>0</v>
      </c>
    </row>
    <row r="382" spans="1:32" ht="50.1" customHeight="1" thickBot="1">
      <c r="A382" s="631">
        <f t="shared" si="13"/>
        <v>348</v>
      </c>
      <c r="B382" s="675"/>
      <c r="C382" s="676"/>
      <c r="D382" s="676"/>
      <c r="E382" s="676"/>
      <c r="F382" s="676"/>
      <c r="G382" s="676"/>
      <c r="H382" s="676"/>
      <c r="I382" s="676"/>
      <c r="J382" s="676"/>
      <c r="K382" s="676"/>
      <c r="L382" s="677"/>
      <c r="M382" s="677"/>
      <c r="N382" s="677"/>
      <c r="O382" s="677"/>
      <c r="P382" s="677"/>
      <c r="Q382" s="678"/>
      <c r="R382" s="678"/>
      <c r="S382" s="678"/>
      <c r="T382" s="678"/>
      <c r="U382" s="678"/>
      <c r="V382" s="630"/>
      <c r="W382" s="681"/>
      <c r="X382" s="681"/>
      <c r="Y382" s="681"/>
      <c r="Z382" s="680"/>
      <c r="AA382" s="680"/>
      <c r="AB382" s="680"/>
      <c r="AC382" s="295" t="str">
        <f>IFERROR(VLOOKUP(Z382,【参考】数式用!$A$4:$B$57,2,FALSE),"")</f>
        <v/>
      </c>
      <c r="AD382" s="296"/>
      <c r="AE382" s="297"/>
      <c r="AF382" s="291">
        <f t="shared" si="14"/>
        <v>0</v>
      </c>
    </row>
    <row r="383" spans="1:32" ht="50.1" customHeight="1" thickBot="1">
      <c r="A383" s="631">
        <f t="shared" si="13"/>
        <v>349</v>
      </c>
      <c r="B383" s="675"/>
      <c r="C383" s="676"/>
      <c r="D383" s="676"/>
      <c r="E383" s="676"/>
      <c r="F383" s="676"/>
      <c r="G383" s="676"/>
      <c r="H383" s="676"/>
      <c r="I383" s="676"/>
      <c r="J383" s="676"/>
      <c r="K383" s="676"/>
      <c r="L383" s="677"/>
      <c r="M383" s="677"/>
      <c r="N383" s="677"/>
      <c r="O383" s="677"/>
      <c r="P383" s="677"/>
      <c r="Q383" s="678"/>
      <c r="R383" s="678"/>
      <c r="S383" s="678"/>
      <c r="T383" s="678"/>
      <c r="U383" s="678"/>
      <c r="V383" s="630"/>
      <c r="W383" s="681"/>
      <c r="X383" s="681"/>
      <c r="Y383" s="681"/>
      <c r="Z383" s="680"/>
      <c r="AA383" s="680"/>
      <c r="AB383" s="680"/>
      <c r="AC383" s="295" t="str">
        <f>IFERROR(VLOOKUP(Z383,【参考】数式用!$A$4:$B$57,2,FALSE),"")</f>
        <v/>
      </c>
      <c r="AD383" s="296"/>
      <c r="AE383" s="297"/>
      <c r="AF383" s="291">
        <f t="shared" si="14"/>
        <v>0</v>
      </c>
    </row>
    <row r="384" spans="1:32" ht="50.1" customHeight="1" thickBot="1">
      <c r="A384" s="631">
        <f t="shared" si="13"/>
        <v>350</v>
      </c>
      <c r="B384" s="675"/>
      <c r="C384" s="676"/>
      <c r="D384" s="676"/>
      <c r="E384" s="676"/>
      <c r="F384" s="676"/>
      <c r="G384" s="676"/>
      <c r="H384" s="676"/>
      <c r="I384" s="676"/>
      <c r="J384" s="676"/>
      <c r="K384" s="676"/>
      <c r="L384" s="677"/>
      <c r="M384" s="677"/>
      <c r="N384" s="677"/>
      <c r="O384" s="677"/>
      <c r="P384" s="677"/>
      <c r="Q384" s="678"/>
      <c r="R384" s="678"/>
      <c r="S384" s="678"/>
      <c r="T384" s="678"/>
      <c r="U384" s="678"/>
      <c r="V384" s="630"/>
      <c r="W384" s="681"/>
      <c r="X384" s="681"/>
      <c r="Y384" s="681"/>
      <c r="Z384" s="680"/>
      <c r="AA384" s="680"/>
      <c r="AB384" s="680"/>
      <c r="AC384" s="295" t="str">
        <f>IFERROR(VLOOKUP(Z384,【参考】数式用!$A$4:$B$57,2,FALSE),"")</f>
        <v/>
      </c>
      <c r="AD384" s="296"/>
      <c r="AE384" s="297"/>
      <c r="AF384" s="291">
        <f t="shared" si="14"/>
        <v>0</v>
      </c>
    </row>
    <row r="385" spans="1:32" ht="50.1" customHeight="1" thickBot="1">
      <c r="A385" s="631">
        <f t="shared" si="13"/>
        <v>351</v>
      </c>
      <c r="B385" s="675"/>
      <c r="C385" s="676"/>
      <c r="D385" s="676"/>
      <c r="E385" s="676"/>
      <c r="F385" s="676"/>
      <c r="G385" s="676"/>
      <c r="H385" s="676"/>
      <c r="I385" s="676"/>
      <c r="J385" s="676"/>
      <c r="K385" s="676"/>
      <c r="L385" s="677"/>
      <c r="M385" s="677"/>
      <c r="N385" s="677"/>
      <c r="O385" s="677"/>
      <c r="P385" s="677"/>
      <c r="Q385" s="678"/>
      <c r="R385" s="678"/>
      <c r="S385" s="678"/>
      <c r="T385" s="678"/>
      <c r="U385" s="678"/>
      <c r="V385" s="630"/>
      <c r="W385" s="681"/>
      <c r="X385" s="681"/>
      <c r="Y385" s="681"/>
      <c r="Z385" s="680"/>
      <c r="AA385" s="680"/>
      <c r="AB385" s="680"/>
      <c r="AC385" s="295" t="str">
        <f>IFERROR(VLOOKUP(Z385,【参考】数式用!$A$4:$B$57,2,FALSE),"")</f>
        <v/>
      </c>
      <c r="AD385" s="296"/>
      <c r="AE385" s="297"/>
      <c r="AF385" s="291">
        <f t="shared" si="14"/>
        <v>0</v>
      </c>
    </row>
    <row r="386" spans="1:32" ht="50.1" customHeight="1" thickBot="1">
      <c r="A386" s="631">
        <f t="shared" si="13"/>
        <v>352</v>
      </c>
      <c r="B386" s="675"/>
      <c r="C386" s="676"/>
      <c r="D386" s="676"/>
      <c r="E386" s="676"/>
      <c r="F386" s="676"/>
      <c r="G386" s="676"/>
      <c r="H386" s="676"/>
      <c r="I386" s="676"/>
      <c r="J386" s="676"/>
      <c r="K386" s="676"/>
      <c r="L386" s="677"/>
      <c r="M386" s="677"/>
      <c r="N386" s="677"/>
      <c r="O386" s="677"/>
      <c r="P386" s="677"/>
      <c r="Q386" s="678"/>
      <c r="R386" s="678"/>
      <c r="S386" s="678"/>
      <c r="T386" s="678"/>
      <c r="U386" s="678"/>
      <c r="V386" s="630"/>
      <c r="W386" s="681"/>
      <c r="X386" s="681"/>
      <c r="Y386" s="681"/>
      <c r="Z386" s="680"/>
      <c r="AA386" s="680"/>
      <c r="AB386" s="680"/>
      <c r="AC386" s="295" t="str">
        <f>IFERROR(VLOOKUP(Z386,【参考】数式用!$A$4:$B$57,2,FALSE),"")</f>
        <v/>
      </c>
      <c r="AD386" s="296"/>
      <c r="AE386" s="297"/>
      <c r="AF386" s="291">
        <f t="shared" si="14"/>
        <v>0</v>
      </c>
    </row>
    <row r="387" spans="1:32" ht="50.1" customHeight="1" thickBot="1">
      <c r="A387" s="631">
        <f t="shared" si="13"/>
        <v>353</v>
      </c>
      <c r="B387" s="675"/>
      <c r="C387" s="676"/>
      <c r="D387" s="676"/>
      <c r="E387" s="676"/>
      <c r="F387" s="676"/>
      <c r="G387" s="676"/>
      <c r="H387" s="676"/>
      <c r="I387" s="676"/>
      <c r="J387" s="676"/>
      <c r="K387" s="676"/>
      <c r="L387" s="677"/>
      <c r="M387" s="677"/>
      <c r="N387" s="677"/>
      <c r="O387" s="677"/>
      <c r="P387" s="677"/>
      <c r="Q387" s="678"/>
      <c r="R387" s="678"/>
      <c r="S387" s="678"/>
      <c r="T387" s="678"/>
      <c r="U387" s="678"/>
      <c r="V387" s="630"/>
      <c r="W387" s="681"/>
      <c r="X387" s="681"/>
      <c r="Y387" s="681"/>
      <c r="Z387" s="680"/>
      <c r="AA387" s="680"/>
      <c r="AB387" s="680"/>
      <c r="AC387" s="295" t="str">
        <f>IFERROR(VLOOKUP(Z387,【参考】数式用!$A$4:$B$57,2,FALSE),"")</f>
        <v/>
      </c>
      <c r="AD387" s="296"/>
      <c r="AE387" s="297"/>
      <c r="AF387" s="291">
        <f t="shared" si="14"/>
        <v>0</v>
      </c>
    </row>
    <row r="388" spans="1:32" ht="50.1" customHeight="1" thickBot="1">
      <c r="A388" s="631">
        <f t="shared" si="13"/>
        <v>354</v>
      </c>
      <c r="B388" s="675"/>
      <c r="C388" s="676"/>
      <c r="D388" s="676"/>
      <c r="E388" s="676"/>
      <c r="F388" s="676"/>
      <c r="G388" s="676"/>
      <c r="H388" s="676"/>
      <c r="I388" s="676"/>
      <c r="J388" s="676"/>
      <c r="K388" s="676"/>
      <c r="L388" s="677"/>
      <c r="M388" s="677"/>
      <c r="N388" s="677"/>
      <c r="O388" s="677"/>
      <c r="P388" s="677"/>
      <c r="Q388" s="678"/>
      <c r="R388" s="678"/>
      <c r="S388" s="678"/>
      <c r="T388" s="678"/>
      <c r="U388" s="678"/>
      <c r="V388" s="630"/>
      <c r="W388" s="681"/>
      <c r="X388" s="681"/>
      <c r="Y388" s="681"/>
      <c r="Z388" s="680"/>
      <c r="AA388" s="680"/>
      <c r="AB388" s="680"/>
      <c r="AC388" s="295" t="str">
        <f>IFERROR(VLOOKUP(Z388,【参考】数式用!$A$4:$B$57,2,FALSE),"")</f>
        <v/>
      </c>
      <c r="AD388" s="296"/>
      <c r="AE388" s="297"/>
      <c r="AF388" s="291">
        <f t="shared" si="14"/>
        <v>0</v>
      </c>
    </row>
    <row r="389" spans="1:32" ht="50.1" customHeight="1" thickBot="1">
      <c r="A389" s="631">
        <f t="shared" si="13"/>
        <v>355</v>
      </c>
      <c r="B389" s="675"/>
      <c r="C389" s="676"/>
      <c r="D389" s="676"/>
      <c r="E389" s="676"/>
      <c r="F389" s="676"/>
      <c r="G389" s="676"/>
      <c r="H389" s="676"/>
      <c r="I389" s="676"/>
      <c r="J389" s="676"/>
      <c r="K389" s="676"/>
      <c r="L389" s="677"/>
      <c r="M389" s="677"/>
      <c r="N389" s="677"/>
      <c r="O389" s="677"/>
      <c r="P389" s="677"/>
      <c r="Q389" s="678"/>
      <c r="R389" s="678"/>
      <c r="S389" s="678"/>
      <c r="T389" s="678"/>
      <c r="U389" s="678"/>
      <c r="V389" s="630"/>
      <c r="W389" s="681"/>
      <c r="X389" s="681"/>
      <c r="Y389" s="681"/>
      <c r="Z389" s="680"/>
      <c r="AA389" s="680"/>
      <c r="AB389" s="680"/>
      <c r="AC389" s="295" t="str">
        <f>IFERROR(VLOOKUP(Z389,【参考】数式用!$A$4:$B$57,2,FALSE),"")</f>
        <v/>
      </c>
      <c r="AD389" s="296"/>
      <c r="AE389" s="297"/>
      <c r="AF389" s="291">
        <f t="shared" si="14"/>
        <v>0</v>
      </c>
    </row>
    <row r="390" spans="1:32" ht="50.1" customHeight="1" thickBot="1">
      <c r="A390" s="631">
        <f t="shared" si="13"/>
        <v>356</v>
      </c>
      <c r="B390" s="675"/>
      <c r="C390" s="676"/>
      <c r="D390" s="676"/>
      <c r="E390" s="676"/>
      <c r="F390" s="676"/>
      <c r="G390" s="676"/>
      <c r="H390" s="676"/>
      <c r="I390" s="676"/>
      <c r="J390" s="676"/>
      <c r="K390" s="676"/>
      <c r="L390" s="677"/>
      <c r="M390" s="677"/>
      <c r="N390" s="677"/>
      <c r="O390" s="677"/>
      <c r="P390" s="677"/>
      <c r="Q390" s="678"/>
      <c r="R390" s="678"/>
      <c r="S390" s="678"/>
      <c r="T390" s="678"/>
      <c r="U390" s="678"/>
      <c r="V390" s="630"/>
      <c r="W390" s="681"/>
      <c r="X390" s="681"/>
      <c r="Y390" s="681"/>
      <c r="Z390" s="680"/>
      <c r="AA390" s="680"/>
      <c r="AB390" s="680"/>
      <c r="AC390" s="295" t="str">
        <f>IFERROR(VLOOKUP(Z390,【参考】数式用!$A$4:$B$57,2,FALSE),"")</f>
        <v/>
      </c>
      <c r="AD390" s="296"/>
      <c r="AE390" s="297"/>
      <c r="AF390" s="291">
        <f t="shared" si="14"/>
        <v>0</v>
      </c>
    </row>
    <row r="391" spans="1:32" ht="50.1" customHeight="1" thickBot="1">
      <c r="A391" s="631">
        <f t="shared" si="13"/>
        <v>357</v>
      </c>
      <c r="B391" s="675"/>
      <c r="C391" s="676"/>
      <c r="D391" s="676"/>
      <c r="E391" s="676"/>
      <c r="F391" s="676"/>
      <c r="G391" s="676"/>
      <c r="H391" s="676"/>
      <c r="I391" s="676"/>
      <c r="J391" s="676"/>
      <c r="K391" s="676"/>
      <c r="L391" s="677"/>
      <c r="M391" s="677"/>
      <c r="N391" s="677"/>
      <c r="O391" s="677"/>
      <c r="P391" s="677"/>
      <c r="Q391" s="678"/>
      <c r="R391" s="678"/>
      <c r="S391" s="678"/>
      <c r="T391" s="678"/>
      <c r="U391" s="678"/>
      <c r="V391" s="630"/>
      <c r="W391" s="681"/>
      <c r="X391" s="681"/>
      <c r="Y391" s="681"/>
      <c r="Z391" s="680"/>
      <c r="AA391" s="680"/>
      <c r="AB391" s="680"/>
      <c r="AC391" s="295" t="str">
        <f>IFERROR(VLOOKUP(Z391,【参考】数式用!$A$4:$B$57,2,FALSE),"")</f>
        <v/>
      </c>
      <c r="AD391" s="296"/>
      <c r="AE391" s="297"/>
      <c r="AF391" s="291">
        <f t="shared" si="14"/>
        <v>0</v>
      </c>
    </row>
    <row r="392" spans="1:32" ht="50.1" customHeight="1" thickBot="1">
      <c r="A392" s="631">
        <f t="shared" si="13"/>
        <v>358</v>
      </c>
      <c r="B392" s="675"/>
      <c r="C392" s="676"/>
      <c r="D392" s="676"/>
      <c r="E392" s="676"/>
      <c r="F392" s="676"/>
      <c r="G392" s="676"/>
      <c r="H392" s="676"/>
      <c r="I392" s="676"/>
      <c r="J392" s="676"/>
      <c r="K392" s="676"/>
      <c r="L392" s="677"/>
      <c r="M392" s="677"/>
      <c r="N392" s="677"/>
      <c r="O392" s="677"/>
      <c r="P392" s="677"/>
      <c r="Q392" s="678"/>
      <c r="R392" s="678"/>
      <c r="S392" s="678"/>
      <c r="T392" s="678"/>
      <c r="U392" s="678"/>
      <c r="V392" s="630"/>
      <c r="W392" s="681"/>
      <c r="X392" s="681"/>
      <c r="Y392" s="681"/>
      <c r="Z392" s="680"/>
      <c r="AA392" s="680"/>
      <c r="AB392" s="680"/>
      <c r="AC392" s="295" t="str">
        <f>IFERROR(VLOOKUP(Z392,【参考】数式用!$A$4:$B$57,2,FALSE),"")</f>
        <v/>
      </c>
      <c r="AD392" s="296"/>
      <c r="AE392" s="297"/>
      <c r="AF392" s="291">
        <f t="shared" si="14"/>
        <v>0</v>
      </c>
    </row>
    <row r="393" spans="1:32" ht="50.1" customHeight="1" thickBot="1">
      <c r="A393" s="631">
        <f t="shared" si="13"/>
        <v>359</v>
      </c>
      <c r="B393" s="675"/>
      <c r="C393" s="676"/>
      <c r="D393" s="676"/>
      <c r="E393" s="676"/>
      <c r="F393" s="676"/>
      <c r="G393" s="676"/>
      <c r="H393" s="676"/>
      <c r="I393" s="676"/>
      <c r="J393" s="676"/>
      <c r="K393" s="676"/>
      <c r="L393" s="677"/>
      <c r="M393" s="677"/>
      <c r="N393" s="677"/>
      <c r="O393" s="677"/>
      <c r="P393" s="677"/>
      <c r="Q393" s="678"/>
      <c r="R393" s="678"/>
      <c r="S393" s="678"/>
      <c r="T393" s="678"/>
      <c r="U393" s="678"/>
      <c r="V393" s="630"/>
      <c r="W393" s="681"/>
      <c r="X393" s="681"/>
      <c r="Y393" s="681"/>
      <c r="Z393" s="680"/>
      <c r="AA393" s="680"/>
      <c r="AB393" s="680"/>
      <c r="AC393" s="295" t="str">
        <f>IFERROR(VLOOKUP(Z393,【参考】数式用!$A$4:$B$57,2,FALSE),"")</f>
        <v/>
      </c>
      <c r="AD393" s="296"/>
      <c r="AE393" s="297"/>
      <c r="AF393" s="291">
        <f t="shared" si="14"/>
        <v>0</v>
      </c>
    </row>
    <row r="394" spans="1:32" ht="50.1" customHeight="1" thickBot="1">
      <c r="A394" s="631">
        <f t="shared" si="13"/>
        <v>360</v>
      </c>
      <c r="B394" s="675"/>
      <c r="C394" s="676"/>
      <c r="D394" s="676"/>
      <c r="E394" s="676"/>
      <c r="F394" s="676"/>
      <c r="G394" s="676"/>
      <c r="H394" s="676"/>
      <c r="I394" s="676"/>
      <c r="J394" s="676"/>
      <c r="K394" s="676"/>
      <c r="L394" s="677"/>
      <c r="M394" s="677"/>
      <c r="N394" s="677"/>
      <c r="O394" s="677"/>
      <c r="P394" s="677"/>
      <c r="Q394" s="678"/>
      <c r="R394" s="678"/>
      <c r="S394" s="678"/>
      <c r="T394" s="678"/>
      <c r="U394" s="678"/>
      <c r="V394" s="630"/>
      <c r="W394" s="681"/>
      <c r="X394" s="681"/>
      <c r="Y394" s="681"/>
      <c r="Z394" s="680"/>
      <c r="AA394" s="680"/>
      <c r="AB394" s="680"/>
      <c r="AC394" s="295" t="str">
        <f>IFERROR(VLOOKUP(Z394,【参考】数式用!$A$4:$B$57,2,FALSE),"")</f>
        <v/>
      </c>
      <c r="AD394" s="296"/>
      <c r="AE394" s="297"/>
      <c r="AF394" s="291">
        <f t="shared" si="14"/>
        <v>0</v>
      </c>
    </row>
    <row r="395" spans="1:32" ht="50.1" customHeight="1" thickBot="1">
      <c r="A395" s="631">
        <f t="shared" si="13"/>
        <v>361</v>
      </c>
      <c r="B395" s="675"/>
      <c r="C395" s="676"/>
      <c r="D395" s="676"/>
      <c r="E395" s="676"/>
      <c r="F395" s="676"/>
      <c r="G395" s="676"/>
      <c r="H395" s="676"/>
      <c r="I395" s="676"/>
      <c r="J395" s="676"/>
      <c r="K395" s="676"/>
      <c r="L395" s="677"/>
      <c r="M395" s="677"/>
      <c r="N395" s="677"/>
      <c r="O395" s="677"/>
      <c r="P395" s="677"/>
      <c r="Q395" s="678"/>
      <c r="R395" s="678"/>
      <c r="S395" s="678"/>
      <c r="T395" s="678"/>
      <c r="U395" s="678"/>
      <c r="V395" s="630"/>
      <c r="W395" s="681"/>
      <c r="X395" s="681"/>
      <c r="Y395" s="681"/>
      <c r="Z395" s="680"/>
      <c r="AA395" s="680"/>
      <c r="AB395" s="680"/>
      <c r="AC395" s="295" t="str">
        <f>IFERROR(VLOOKUP(Z395,【参考】数式用!$A$4:$B$57,2,FALSE),"")</f>
        <v/>
      </c>
      <c r="AD395" s="296"/>
      <c r="AE395" s="297"/>
      <c r="AF395" s="291">
        <f t="shared" si="14"/>
        <v>0</v>
      </c>
    </row>
    <row r="396" spans="1:32" ht="50.1" customHeight="1" thickBot="1">
      <c r="A396" s="631">
        <f t="shared" si="13"/>
        <v>362</v>
      </c>
      <c r="B396" s="675"/>
      <c r="C396" s="676"/>
      <c r="D396" s="676"/>
      <c r="E396" s="676"/>
      <c r="F396" s="676"/>
      <c r="G396" s="676"/>
      <c r="H396" s="676"/>
      <c r="I396" s="676"/>
      <c r="J396" s="676"/>
      <c r="K396" s="676"/>
      <c r="L396" s="677"/>
      <c r="M396" s="677"/>
      <c r="N396" s="677"/>
      <c r="O396" s="677"/>
      <c r="P396" s="677"/>
      <c r="Q396" s="678"/>
      <c r="R396" s="678"/>
      <c r="S396" s="678"/>
      <c r="T396" s="678"/>
      <c r="U396" s="678"/>
      <c r="V396" s="630"/>
      <c r="W396" s="681"/>
      <c r="X396" s="681"/>
      <c r="Y396" s="681"/>
      <c r="Z396" s="680"/>
      <c r="AA396" s="680"/>
      <c r="AB396" s="680"/>
      <c r="AC396" s="295" t="str">
        <f>IFERROR(VLOOKUP(Z396,【参考】数式用!$A$4:$B$57,2,FALSE),"")</f>
        <v/>
      </c>
      <c r="AD396" s="296"/>
      <c r="AE396" s="297"/>
      <c r="AF396" s="291">
        <f t="shared" si="14"/>
        <v>0</v>
      </c>
    </row>
    <row r="397" spans="1:32" ht="50.1" customHeight="1" thickBot="1">
      <c r="A397" s="631">
        <f t="shared" si="13"/>
        <v>363</v>
      </c>
      <c r="B397" s="675"/>
      <c r="C397" s="676"/>
      <c r="D397" s="676"/>
      <c r="E397" s="676"/>
      <c r="F397" s="676"/>
      <c r="G397" s="676"/>
      <c r="H397" s="676"/>
      <c r="I397" s="676"/>
      <c r="J397" s="676"/>
      <c r="K397" s="676"/>
      <c r="L397" s="677"/>
      <c r="M397" s="677"/>
      <c r="N397" s="677"/>
      <c r="O397" s="677"/>
      <c r="P397" s="677"/>
      <c r="Q397" s="678"/>
      <c r="R397" s="678"/>
      <c r="S397" s="678"/>
      <c r="T397" s="678"/>
      <c r="U397" s="678"/>
      <c r="V397" s="630"/>
      <c r="W397" s="681"/>
      <c r="X397" s="681"/>
      <c r="Y397" s="681"/>
      <c r="Z397" s="680"/>
      <c r="AA397" s="680"/>
      <c r="AB397" s="680"/>
      <c r="AC397" s="295" t="str">
        <f>IFERROR(VLOOKUP(Z397,【参考】数式用!$A$4:$B$57,2,FALSE),"")</f>
        <v/>
      </c>
      <c r="AD397" s="296"/>
      <c r="AE397" s="297"/>
      <c r="AF397" s="291">
        <f t="shared" si="14"/>
        <v>0</v>
      </c>
    </row>
    <row r="398" spans="1:32" ht="50.1" customHeight="1" thickBot="1">
      <c r="A398" s="631">
        <f t="shared" si="13"/>
        <v>364</v>
      </c>
      <c r="B398" s="675"/>
      <c r="C398" s="676"/>
      <c r="D398" s="676"/>
      <c r="E398" s="676"/>
      <c r="F398" s="676"/>
      <c r="G398" s="676"/>
      <c r="H398" s="676"/>
      <c r="I398" s="676"/>
      <c r="J398" s="676"/>
      <c r="K398" s="676"/>
      <c r="L398" s="677"/>
      <c r="M398" s="677"/>
      <c r="N398" s="677"/>
      <c r="O398" s="677"/>
      <c r="P398" s="677"/>
      <c r="Q398" s="678"/>
      <c r="R398" s="678"/>
      <c r="S398" s="678"/>
      <c r="T398" s="678"/>
      <c r="U398" s="678"/>
      <c r="V398" s="630"/>
      <c r="W398" s="681"/>
      <c r="X398" s="681"/>
      <c r="Y398" s="681"/>
      <c r="Z398" s="680"/>
      <c r="AA398" s="680"/>
      <c r="AB398" s="680"/>
      <c r="AC398" s="295" t="str">
        <f>IFERROR(VLOOKUP(Z398,【参考】数式用!$A$4:$B$57,2,FALSE),"")</f>
        <v/>
      </c>
      <c r="AD398" s="296"/>
      <c r="AE398" s="297"/>
      <c r="AF398" s="291">
        <f t="shared" si="14"/>
        <v>0</v>
      </c>
    </row>
    <row r="399" spans="1:32" ht="50.1" customHeight="1" thickBot="1">
      <c r="A399" s="631">
        <f t="shared" si="13"/>
        <v>365</v>
      </c>
      <c r="B399" s="675"/>
      <c r="C399" s="676"/>
      <c r="D399" s="676"/>
      <c r="E399" s="676"/>
      <c r="F399" s="676"/>
      <c r="G399" s="676"/>
      <c r="H399" s="676"/>
      <c r="I399" s="676"/>
      <c r="J399" s="676"/>
      <c r="K399" s="676"/>
      <c r="L399" s="677"/>
      <c r="M399" s="677"/>
      <c r="N399" s="677"/>
      <c r="O399" s="677"/>
      <c r="P399" s="677"/>
      <c r="Q399" s="678"/>
      <c r="R399" s="678"/>
      <c r="S399" s="678"/>
      <c r="T399" s="678"/>
      <c r="U399" s="678"/>
      <c r="V399" s="630"/>
      <c r="W399" s="681"/>
      <c r="X399" s="681"/>
      <c r="Y399" s="681"/>
      <c r="Z399" s="680"/>
      <c r="AA399" s="680"/>
      <c r="AB399" s="680"/>
      <c r="AC399" s="295" t="str">
        <f>IFERROR(VLOOKUP(Z399,【参考】数式用!$A$4:$B$57,2,FALSE),"")</f>
        <v/>
      </c>
      <c r="AD399" s="296"/>
      <c r="AE399" s="297"/>
      <c r="AF399" s="291">
        <f t="shared" si="14"/>
        <v>0</v>
      </c>
    </row>
    <row r="400" spans="1:32" ht="50.1" customHeight="1" thickBot="1">
      <c r="A400" s="631">
        <f t="shared" si="13"/>
        <v>366</v>
      </c>
      <c r="B400" s="675"/>
      <c r="C400" s="676"/>
      <c r="D400" s="676"/>
      <c r="E400" s="676"/>
      <c r="F400" s="676"/>
      <c r="G400" s="676"/>
      <c r="H400" s="676"/>
      <c r="I400" s="676"/>
      <c r="J400" s="676"/>
      <c r="K400" s="676"/>
      <c r="L400" s="677"/>
      <c r="M400" s="677"/>
      <c r="N400" s="677"/>
      <c r="O400" s="677"/>
      <c r="P400" s="677"/>
      <c r="Q400" s="678"/>
      <c r="R400" s="678"/>
      <c r="S400" s="678"/>
      <c r="T400" s="678"/>
      <c r="U400" s="678"/>
      <c r="V400" s="630"/>
      <c r="W400" s="681"/>
      <c r="X400" s="681"/>
      <c r="Y400" s="681"/>
      <c r="Z400" s="680"/>
      <c r="AA400" s="680"/>
      <c r="AB400" s="680"/>
      <c r="AC400" s="295" t="str">
        <f>IFERROR(VLOOKUP(Z400,【参考】数式用!$A$4:$B$57,2,FALSE),"")</f>
        <v/>
      </c>
      <c r="AD400" s="296"/>
      <c r="AE400" s="297"/>
      <c r="AF400" s="291">
        <f t="shared" si="14"/>
        <v>0</v>
      </c>
    </row>
    <row r="401" spans="1:32" ht="50.1" customHeight="1" thickBot="1">
      <c r="A401" s="631">
        <f t="shared" si="13"/>
        <v>367</v>
      </c>
      <c r="B401" s="675"/>
      <c r="C401" s="676"/>
      <c r="D401" s="676"/>
      <c r="E401" s="676"/>
      <c r="F401" s="676"/>
      <c r="G401" s="676"/>
      <c r="H401" s="676"/>
      <c r="I401" s="676"/>
      <c r="J401" s="676"/>
      <c r="K401" s="676"/>
      <c r="L401" s="677"/>
      <c r="M401" s="677"/>
      <c r="N401" s="677"/>
      <c r="O401" s="677"/>
      <c r="P401" s="677"/>
      <c r="Q401" s="678"/>
      <c r="R401" s="678"/>
      <c r="S401" s="678"/>
      <c r="T401" s="678"/>
      <c r="U401" s="678"/>
      <c r="V401" s="630"/>
      <c r="W401" s="681"/>
      <c r="X401" s="681"/>
      <c r="Y401" s="681"/>
      <c r="Z401" s="680"/>
      <c r="AA401" s="680"/>
      <c r="AB401" s="680"/>
      <c r="AC401" s="295" t="str">
        <f>IFERROR(VLOOKUP(Z401,【参考】数式用!$A$4:$B$57,2,FALSE),"")</f>
        <v/>
      </c>
      <c r="AD401" s="296"/>
      <c r="AE401" s="297"/>
      <c r="AF401" s="291">
        <f t="shared" si="14"/>
        <v>0</v>
      </c>
    </row>
    <row r="402" spans="1:32" ht="50.1" customHeight="1" thickBot="1">
      <c r="A402" s="631">
        <f t="shared" si="13"/>
        <v>368</v>
      </c>
      <c r="B402" s="675"/>
      <c r="C402" s="676"/>
      <c r="D402" s="676"/>
      <c r="E402" s="676"/>
      <c r="F402" s="676"/>
      <c r="G402" s="676"/>
      <c r="H402" s="676"/>
      <c r="I402" s="676"/>
      <c r="J402" s="676"/>
      <c r="K402" s="676"/>
      <c r="L402" s="677"/>
      <c r="M402" s="677"/>
      <c r="N402" s="677"/>
      <c r="O402" s="677"/>
      <c r="P402" s="677"/>
      <c r="Q402" s="678"/>
      <c r="R402" s="678"/>
      <c r="S402" s="678"/>
      <c r="T402" s="678"/>
      <c r="U402" s="678"/>
      <c r="V402" s="630"/>
      <c r="W402" s="681"/>
      <c r="X402" s="681"/>
      <c r="Y402" s="681"/>
      <c r="Z402" s="680"/>
      <c r="AA402" s="680"/>
      <c r="AB402" s="680"/>
      <c r="AC402" s="295" t="str">
        <f>IFERROR(VLOOKUP(Z402,【参考】数式用!$A$4:$B$57,2,FALSE),"")</f>
        <v/>
      </c>
      <c r="AD402" s="296"/>
      <c r="AE402" s="297"/>
      <c r="AF402" s="291">
        <f t="shared" si="14"/>
        <v>0</v>
      </c>
    </row>
    <row r="403" spans="1:32" ht="50.1" customHeight="1" thickBot="1">
      <c r="A403" s="631">
        <f t="shared" si="13"/>
        <v>369</v>
      </c>
      <c r="B403" s="675"/>
      <c r="C403" s="676"/>
      <c r="D403" s="676"/>
      <c r="E403" s="676"/>
      <c r="F403" s="676"/>
      <c r="G403" s="676"/>
      <c r="H403" s="676"/>
      <c r="I403" s="676"/>
      <c r="J403" s="676"/>
      <c r="K403" s="676"/>
      <c r="L403" s="677"/>
      <c r="M403" s="677"/>
      <c r="N403" s="677"/>
      <c r="O403" s="677"/>
      <c r="P403" s="677"/>
      <c r="Q403" s="678"/>
      <c r="R403" s="678"/>
      <c r="S403" s="678"/>
      <c r="T403" s="678"/>
      <c r="U403" s="678"/>
      <c r="V403" s="630"/>
      <c r="W403" s="681"/>
      <c r="X403" s="681"/>
      <c r="Y403" s="681"/>
      <c r="Z403" s="680"/>
      <c r="AA403" s="680"/>
      <c r="AB403" s="680"/>
      <c r="AC403" s="295" t="str">
        <f>IFERROR(VLOOKUP(Z403,【参考】数式用!$A$4:$B$57,2,FALSE),"")</f>
        <v/>
      </c>
      <c r="AD403" s="296"/>
      <c r="AE403" s="297"/>
      <c r="AF403" s="291">
        <f t="shared" si="14"/>
        <v>0</v>
      </c>
    </row>
    <row r="404" spans="1:32" ht="50.1" customHeight="1" thickBot="1">
      <c r="A404" s="631">
        <f t="shared" si="13"/>
        <v>370</v>
      </c>
      <c r="B404" s="675"/>
      <c r="C404" s="676"/>
      <c r="D404" s="676"/>
      <c r="E404" s="676"/>
      <c r="F404" s="676"/>
      <c r="G404" s="676"/>
      <c r="H404" s="676"/>
      <c r="I404" s="676"/>
      <c r="J404" s="676"/>
      <c r="K404" s="676"/>
      <c r="L404" s="677"/>
      <c r="M404" s="677"/>
      <c r="N404" s="677"/>
      <c r="O404" s="677"/>
      <c r="P404" s="677"/>
      <c r="Q404" s="678"/>
      <c r="R404" s="678"/>
      <c r="S404" s="678"/>
      <c r="T404" s="678"/>
      <c r="U404" s="678"/>
      <c r="V404" s="630"/>
      <c r="W404" s="681"/>
      <c r="X404" s="681"/>
      <c r="Y404" s="681"/>
      <c r="Z404" s="680"/>
      <c r="AA404" s="680"/>
      <c r="AB404" s="680"/>
      <c r="AC404" s="295" t="str">
        <f>IFERROR(VLOOKUP(Z404,【参考】数式用!$A$4:$B$57,2,FALSE),"")</f>
        <v/>
      </c>
      <c r="AD404" s="296"/>
      <c r="AE404" s="297"/>
      <c r="AF404" s="291">
        <f t="shared" si="14"/>
        <v>0</v>
      </c>
    </row>
    <row r="405" spans="1:32" ht="50.1" customHeight="1" thickBot="1">
      <c r="A405" s="631">
        <f t="shared" si="13"/>
        <v>371</v>
      </c>
      <c r="B405" s="675"/>
      <c r="C405" s="676"/>
      <c r="D405" s="676"/>
      <c r="E405" s="676"/>
      <c r="F405" s="676"/>
      <c r="G405" s="676"/>
      <c r="H405" s="676"/>
      <c r="I405" s="676"/>
      <c r="J405" s="676"/>
      <c r="K405" s="676"/>
      <c r="L405" s="677"/>
      <c r="M405" s="677"/>
      <c r="N405" s="677"/>
      <c r="O405" s="677"/>
      <c r="P405" s="677"/>
      <c r="Q405" s="678"/>
      <c r="R405" s="678"/>
      <c r="S405" s="678"/>
      <c r="T405" s="678"/>
      <c r="U405" s="678"/>
      <c r="V405" s="630"/>
      <c r="W405" s="681"/>
      <c r="X405" s="681"/>
      <c r="Y405" s="681"/>
      <c r="Z405" s="680"/>
      <c r="AA405" s="680"/>
      <c r="AB405" s="680"/>
      <c r="AC405" s="295" t="str">
        <f>IFERROR(VLOOKUP(Z405,【参考】数式用!$A$4:$B$57,2,FALSE),"")</f>
        <v/>
      </c>
      <c r="AD405" s="296"/>
      <c r="AE405" s="297"/>
      <c r="AF405" s="291">
        <f t="shared" si="14"/>
        <v>0</v>
      </c>
    </row>
    <row r="406" spans="1:32" ht="50.1" customHeight="1" thickBot="1">
      <c r="A406" s="631">
        <f t="shared" si="13"/>
        <v>372</v>
      </c>
      <c r="B406" s="675"/>
      <c r="C406" s="676"/>
      <c r="D406" s="676"/>
      <c r="E406" s="676"/>
      <c r="F406" s="676"/>
      <c r="G406" s="676"/>
      <c r="H406" s="676"/>
      <c r="I406" s="676"/>
      <c r="J406" s="676"/>
      <c r="K406" s="676"/>
      <c r="L406" s="677"/>
      <c r="M406" s="677"/>
      <c r="N406" s="677"/>
      <c r="O406" s="677"/>
      <c r="P406" s="677"/>
      <c r="Q406" s="678"/>
      <c r="R406" s="678"/>
      <c r="S406" s="678"/>
      <c r="T406" s="678"/>
      <c r="U406" s="678"/>
      <c r="V406" s="630"/>
      <c r="W406" s="681"/>
      <c r="X406" s="681"/>
      <c r="Y406" s="681"/>
      <c r="Z406" s="680"/>
      <c r="AA406" s="680"/>
      <c r="AB406" s="680"/>
      <c r="AC406" s="295" t="str">
        <f>IFERROR(VLOOKUP(Z406,【参考】数式用!$A$4:$B$57,2,FALSE),"")</f>
        <v/>
      </c>
      <c r="AD406" s="296"/>
      <c r="AE406" s="297"/>
      <c r="AF406" s="291">
        <f t="shared" si="14"/>
        <v>0</v>
      </c>
    </row>
    <row r="407" spans="1:32" ht="50.1" customHeight="1" thickBot="1">
      <c r="A407" s="631">
        <f t="shared" si="13"/>
        <v>373</v>
      </c>
      <c r="B407" s="675"/>
      <c r="C407" s="676"/>
      <c r="D407" s="676"/>
      <c r="E407" s="676"/>
      <c r="F407" s="676"/>
      <c r="G407" s="676"/>
      <c r="H407" s="676"/>
      <c r="I407" s="676"/>
      <c r="J407" s="676"/>
      <c r="K407" s="676"/>
      <c r="L407" s="677"/>
      <c r="M407" s="677"/>
      <c r="N407" s="677"/>
      <c r="O407" s="677"/>
      <c r="P407" s="677"/>
      <c r="Q407" s="678"/>
      <c r="R407" s="678"/>
      <c r="S407" s="678"/>
      <c r="T407" s="678"/>
      <c r="U407" s="678"/>
      <c r="V407" s="630"/>
      <c r="W407" s="681"/>
      <c r="X407" s="681"/>
      <c r="Y407" s="681"/>
      <c r="Z407" s="680"/>
      <c r="AA407" s="680"/>
      <c r="AB407" s="680"/>
      <c r="AC407" s="295" t="str">
        <f>IFERROR(VLOOKUP(Z407,【参考】数式用!$A$4:$B$57,2,FALSE),"")</f>
        <v/>
      </c>
      <c r="AD407" s="296"/>
      <c r="AE407" s="297"/>
      <c r="AF407" s="291">
        <f t="shared" si="14"/>
        <v>0</v>
      </c>
    </row>
    <row r="408" spans="1:32" ht="50.1" customHeight="1" thickBot="1">
      <c r="A408" s="631">
        <f t="shared" si="13"/>
        <v>374</v>
      </c>
      <c r="B408" s="675"/>
      <c r="C408" s="676"/>
      <c r="D408" s="676"/>
      <c r="E408" s="676"/>
      <c r="F408" s="676"/>
      <c r="G408" s="676"/>
      <c r="H408" s="676"/>
      <c r="I408" s="676"/>
      <c r="J408" s="676"/>
      <c r="K408" s="676"/>
      <c r="L408" s="677"/>
      <c r="M408" s="677"/>
      <c r="N408" s="677"/>
      <c r="O408" s="677"/>
      <c r="P408" s="677"/>
      <c r="Q408" s="678"/>
      <c r="R408" s="678"/>
      <c r="S408" s="678"/>
      <c r="T408" s="678"/>
      <c r="U408" s="678"/>
      <c r="V408" s="630"/>
      <c r="W408" s="681"/>
      <c r="X408" s="681"/>
      <c r="Y408" s="681"/>
      <c r="Z408" s="680"/>
      <c r="AA408" s="680"/>
      <c r="AB408" s="680"/>
      <c r="AC408" s="295" t="str">
        <f>IFERROR(VLOOKUP(Z408,【参考】数式用!$A$4:$B$57,2,FALSE),"")</f>
        <v/>
      </c>
      <c r="AD408" s="296"/>
      <c r="AE408" s="297"/>
      <c r="AF408" s="291">
        <f t="shared" si="14"/>
        <v>0</v>
      </c>
    </row>
    <row r="409" spans="1:32" ht="50.1" customHeight="1" thickBot="1">
      <c r="A409" s="631">
        <f t="shared" si="13"/>
        <v>375</v>
      </c>
      <c r="B409" s="675"/>
      <c r="C409" s="676"/>
      <c r="D409" s="676"/>
      <c r="E409" s="676"/>
      <c r="F409" s="676"/>
      <c r="G409" s="676"/>
      <c r="H409" s="676"/>
      <c r="I409" s="676"/>
      <c r="J409" s="676"/>
      <c r="K409" s="676"/>
      <c r="L409" s="677"/>
      <c r="M409" s="677"/>
      <c r="N409" s="677"/>
      <c r="O409" s="677"/>
      <c r="P409" s="677"/>
      <c r="Q409" s="678"/>
      <c r="R409" s="678"/>
      <c r="S409" s="678"/>
      <c r="T409" s="678"/>
      <c r="U409" s="678"/>
      <c r="V409" s="630"/>
      <c r="W409" s="681"/>
      <c r="X409" s="681"/>
      <c r="Y409" s="681"/>
      <c r="Z409" s="680"/>
      <c r="AA409" s="680"/>
      <c r="AB409" s="680"/>
      <c r="AC409" s="295" t="str">
        <f>IFERROR(VLOOKUP(Z409,【参考】数式用!$A$4:$B$57,2,FALSE),"")</f>
        <v/>
      </c>
      <c r="AD409" s="296"/>
      <c r="AE409" s="297"/>
      <c r="AF409" s="291">
        <f t="shared" si="14"/>
        <v>0</v>
      </c>
    </row>
    <row r="410" spans="1:32" ht="50.1" customHeight="1" thickBot="1">
      <c r="A410" s="631">
        <f t="shared" si="13"/>
        <v>376</v>
      </c>
      <c r="B410" s="675"/>
      <c r="C410" s="676"/>
      <c r="D410" s="676"/>
      <c r="E410" s="676"/>
      <c r="F410" s="676"/>
      <c r="G410" s="676"/>
      <c r="H410" s="676"/>
      <c r="I410" s="676"/>
      <c r="J410" s="676"/>
      <c r="K410" s="676"/>
      <c r="L410" s="677"/>
      <c r="M410" s="677"/>
      <c r="N410" s="677"/>
      <c r="O410" s="677"/>
      <c r="P410" s="677"/>
      <c r="Q410" s="678"/>
      <c r="R410" s="678"/>
      <c r="S410" s="678"/>
      <c r="T410" s="678"/>
      <c r="U410" s="678"/>
      <c r="V410" s="630"/>
      <c r="W410" s="681"/>
      <c r="X410" s="681"/>
      <c r="Y410" s="681"/>
      <c r="Z410" s="680"/>
      <c r="AA410" s="680"/>
      <c r="AB410" s="680"/>
      <c r="AC410" s="295" t="str">
        <f>IFERROR(VLOOKUP(Z410,【参考】数式用!$A$4:$B$57,2,FALSE),"")</f>
        <v/>
      </c>
      <c r="AD410" s="296"/>
      <c r="AE410" s="297"/>
      <c r="AF410" s="291">
        <f t="shared" si="14"/>
        <v>0</v>
      </c>
    </row>
    <row r="411" spans="1:32" ht="50.1" customHeight="1" thickBot="1">
      <c r="A411" s="631">
        <f t="shared" si="13"/>
        <v>377</v>
      </c>
      <c r="B411" s="675"/>
      <c r="C411" s="676"/>
      <c r="D411" s="676"/>
      <c r="E411" s="676"/>
      <c r="F411" s="676"/>
      <c r="G411" s="676"/>
      <c r="H411" s="676"/>
      <c r="I411" s="676"/>
      <c r="J411" s="676"/>
      <c r="K411" s="676"/>
      <c r="L411" s="677"/>
      <c r="M411" s="677"/>
      <c r="N411" s="677"/>
      <c r="O411" s="677"/>
      <c r="P411" s="677"/>
      <c r="Q411" s="678"/>
      <c r="R411" s="678"/>
      <c r="S411" s="678"/>
      <c r="T411" s="678"/>
      <c r="U411" s="678"/>
      <c r="V411" s="630"/>
      <c r="W411" s="681"/>
      <c r="X411" s="681"/>
      <c r="Y411" s="681"/>
      <c r="Z411" s="680"/>
      <c r="AA411" s="680"/>
      <c r="AB411" s="680"/>
      <c r="AC411" s="295" t="str">
        <f>IFERROR(VLOOKUP(Z411,【参考】数式用!$A$4:$B$57,2,FALSE),"")</f>
        <v/>
      </c>
      <c r="AD411" s="296"/>
      <c r="AE411" s="297"/>
      <c r="AF411" s="291">
        <f t="shared" si="14"/>
        <v>0</v>
      </c>
    </row>
    <row r="412" spans="1:32" ht="50.1" customHeight="1" thickBot="1">
      <c r="A412" s="631">
        <f t="shared" si="13"/>
        <v>378</v>
      </c>
      <c r="B412" s="675"/>
      <c r="C412" s="676"/>
      <c r="D412" s="676"/>
      <c r="E412" s="676"/>
      <c r="F412" s="676"/>
      <c r="G412" s="676"/>
      <c r="H412" s="676"/>
      <c r="I412" s="676"/>
      <c r="J412" s="676"/>
      <c r="K412" s="676"/>
      <c r="L412" s="677"/>
      <c r="M412" s="677"/>
      <c r="N412" s="677"/>
      <c r="O412" s="677"/>
      <c r="P412" s="677"/>
      <c r="Q412" s="678"/>
      <c r="R412" s="678"/>
      <c r="S412" s="678"/>
      <c r="T412" s="678"/>
      <c r="U412" s="678"/>
      <c r="V412" s="630"/>
      <c r="W412" s="681"/>
      <c r="X412" s="681"/>
      <c r="Y412" s="681"/>
      <c r="Z412" s="680"/>
      <c r="AA412" s="680"/>
      <c r="AB412" s="680"/>
      <c r="AC412" s="295" t="str">
        <f>IFERROR(VLOOKUP(Z412,【参考】数式用!$A$4:$B$57,2,FALSE),"")</f>
        <v/>
      </c>
      <c r="AD412" s="296"/>
      <c r="AE412" s="297"/>
      <c r="AF412" s="291">
        <f t="shared" si="14"/>
        <v>0</v>
      </c>
    </row>
    <row r="413" spans="1:32" ht="50.1" customHeight="1" thickBot="1">
      <c r="A413" s="631">
        <f t="shared" si="13"/>
        <v>379</v>
      </c>
      <c r="B413" s="675"/>
      <c r="C413" s="676"/>
      <c r="D413" s="676"/>
      <c r="E413" s="676"/>
      <c r="F413" s="676"/>
      <c r="G413" s="676"/>
      <c r="H413" s="676"/>
      <c r="I413" s="676"/>
      <c r="J413" s="676"/>
      <c r="K413" s="676"/>
      <c r="L413" s="677"/>
      <c r="M413" s="677"/>
      <c r="N413" s="677"/>
      <c r="O413" s="677"/>
      <c r="P413" s="677"/>
      <c r="Q413" s="678"/>
      <c r="R413" s="678"/>
      <c r="S413" s="678"/>
      <c r="T413" s="678"/>
      <c r="U413" s="678"/>
      <c r="V413" s="630"/>
      <c r="W413" s="681"/>
      <c r="X413" s="681"/>
      <c r="Y413" s="681"/>
      <c r="Z413" s="680"/>
      <c r="AA413" s="680"/>
      <c r="AB413" s="680"/>
      <c r="AC413" s="295" t="str">
        <f>IFERROR(VLOOKUP(Z413,【参考】数式用!$A$4:$B$57,2,FALSE),"")</f>
        <v/>
      </c>
      <c r="AD413" s="296"/>
      <c r="AE413" s="297"/>
      <c r="AF413" s="291">
        <f t="shared" si="14"/>
        <v>0</v>
      </c>
    </row>
    <row r="414" spans="1:32" ht="50.1" customHeight="1" thickBot="1">
      <c r="A414" s="631">
        <f t="shared" si="13"/>
        <v>380</v>
      </c>
      <c r="B414" s="675"/>
      <c r="C414" s="676"/>
      <c r="D414" s="676"/>
      <c r="E414" s="676"/>
      <c r="F414" s="676"/>
      <c r="G414" s="676"/>
      <c r="H414" s="676"/>
      <c r="I414" s="676"/>
      <c r="J414" s="676"/>
      <c r="K414" s="676"/>
      <c r="L414" s="677"/>
      <c r="M414" s="677"/>
      <c r="N414" s="677"/>
      <c r="O414" s="677"/>
      <c r="P414" s="677"/>
      <c r="Q414" s="678"/>
      <c r="R414" s="678"/>
      <c r="S414" s="678"/>
      <c r="T414" s="678"/>
      <c r="U414" s="678"/>
      <c r="V414" s="630"/>
      <c r="W414" s="681"/>
      <c r="X414" s="681"/>
      <c r="Y414" s="681"/>
      <c r="Z414" s="680"/>
      <c r="AA414" s="680"/>
      <c r="AB414" s="680"/>
      <c r="AC414" s="295" t="str">
        <f>IFERROR(VLOOKUP(Z414,【参考】数式用!$A$4:$B$57,2,FALSE),"")</f>
        <v/>
      </c>
      <c r="AD414" s="296"/>
      <c r="AE414" s="297"/>
      <c r="AF414" s="291">
        <f t="shared" si="14"/>
        <v>0</v>
      </c>
    </row>
    <row r="415" spans="1:32" ht="50.1" customHeight="1" thickBot="1">
      <c r="A415" s="631">
        <f t="shared" si="13"/>
        <v>381</v>
      </c>
      <c r="B415" s="675"/>
      <c r="C415" s="676"/>
      <c r="D415" s="676"/>
      <c r="E415" s="676"/>
      <c r="F415" s="676"/>
      <c r="G415" s="676"/>
      <c r="H415" s="676"/>
      <c r="I415" s="676"/>
      <c r="J415" s="676"/>
      <c r="K415" s="676"/>
      <c r="L415" s="677"/>
      <c r="M415" s="677"/>
      <c r="N415" s="677"/>
      <c r="O415" s="677"/>
      <c r="P415" s="677"/>
      <c r="Q415" s="678"/>
      <c r="R415" s="678"/>
      <c r="S415" s="678"/>
      <c r="T415" s="678"/>
      <c r="U415" s="678"/>
      <c r="V415" s="630"/>
      <c r="W415" s="681"/>
      <c r="X415" s="681"/>
      <c r="Y415" s="681"/>
      <c r="Z415" s="680"/>
      <c r="AA415" s="680"/>
      <c r="AB415" s="680"/>
      <c r="AC415" s="295" t="str">
        <f>IFERROR(VLOOKUP(Z415,【参考】数式用!$A$4:$B$57,2,FALSE),"")</f>
        <v/>
      </c>
      <c r="AD415" s="296"/>
      <c r="AE415" s="297"/>
      <c r="AF415" s="291">
        <f t="shared" si="14"/>
        <v>0</v>
      </c>
    </row>
    <row r="416" spans="1:32" ht="50.1" customHeight="1" thickBot="1">
      <c r="A416" s="631">
        <f t="shared" si="13"/>
        <v>382</v>
      </c>
      <c r="B416" s="675"/>
      <c r="C416" s="676"/>
      <c r="D416" s="676"/>
      <c r="E416" s="676"/>
      <c r="F416" s="676"/>
      <c r="G416" s="676"/>
      <c r="H416" s="676"/>
      <c r="I416" s="676"/>
      <c r="J416" s="676"/>
      <c r="K416" s="676"/>
      <c r="L416" s="677"/>
      <c r="M416" s="677"/>
      <c r="N416" s="677"/>
      <c r="O416" s="677"/>
      <c r="P416" s="677"/>
      <c r="Q416" s="678"/>
      <c r="R416" s="678"/>
      <c r="S416" s="678"/>
      <c r="T416" s="678"/>
      <c r="U416" s="678"/>
      <c r="V416" s="630"/>
      <c r="W416" s="681"/>
      <c r="X416" s="681"/>
      <c r="Y416" s="681"/>
      <c r="Z416" s="680"/>
      <c r="AA416" s="680"/>
      <c r="AB416" s="680"/>
      <c r="AC416" s="295" t="str">
        <f>IFERROR(VLOOKUP(Z416,【参考】数式用!$A$4:$B$57,2,FALSE),"")</f>
        <v/>
      </c>
      <c r="AD416" s="296"/>
      <c r="AE416" s="297"/>
      <c r="AF416" s="291">
        <f t="shared" si="14"/>
        <v>0</v>
      </c>
    </row>
    <row r="417" spans="1:32" ht="50.1" customHeight="1" thickBot="1">
      <c r="A417" s="631">
        <f t="shared" si="13"/>
        <v>383</v>
      </c>
      <c r="B417" s="675"/>
      <c r="C417" s="676"/>
      <c r="D417" s="676"/>
      <c r="E417" s="676"/>
      <c r="F417" s="676"/>
      <c r="G417" s="676"/>
      <c r="H417" s="676"/>
      <c r="I417" s="676"/>
      <c r="J417" s="676"/>
      <c r="K417" s="676"/>
      <c r="L417" s="677"/>
      <c r="M417" s="677"/>
      <c r="N417" s="677"/>
      <c r="O417" s="677"/>
      <c r="P417" s="677"/>
      <c r="Q417" s="678"/>
      <c r="R417" s="678"/>
      <c r="S417" s="678"/>
      <c r="T417" s="678"/>
      <c r="U417" s="678"/>
      <c r="V417" s="630"/>
      <c r="W417" s="681"/>
      <c r="X417" s="681"/>
      <c r="Y417" s="681"/>
      <c r="Z417" s="680"/>
      <c r="AA417" s="680"/>
      <c r="AB417" s="680"/>
      <c r="AC417" s="295" t="str">
        <f>IFERROR(VLOOKUP(Z417,【参考】数式用!$A$4:$B$57,2,FALSE),"")</f>
        <v/>
      </c>
      <c r="AD417" s="296"/>
      <c r="AE417" s="297"/>
      <c r="AF417" s="291">
        <f t="shared" si="14"/>
        <v>0</v>
      </c>
    </row>
    <row r="418" spans="1:32" ht="50.1" customHeight="1" thickBot="1">
      <c r="A418" s="631">
        <f t="shared" si="13"/>
        <v>384</v>
      </c>
      <c r="B418" s="675"/>
      <c r="C418" s="676"/>
      <c r="D418" s="676"/>
      <c r="E418" s="676"/>
      <c r="F418" s="676"/>
      <c r="G418" s="676"/>
      <c r="H418" s="676"/>
      <c r="I418" s="676"/>
      <c r="J418" s="676"/>
      <c r="K418" s="676"/>
      <c r="L418" s="677"/>
      <c r="M418" s="677"/>
      <c r="N418" s="677"/>
      <c r="O418" s="677"/>
      <c r="P418" s="677"/>
      <c r="Q418" s="678"/>
      <c r="R418" s="678"/>
      <c r="S418" s="678"/>
      <c r="T418" s="678"/>
      <c r="U418" s="678"/>
      <c r="V418" s="630"/>
      <c r="W418" s="681"/>
      <c r="X418" s="681"/>
      <c r="Y418" s="681"/>
      <c r="Z418" s="680"/>
      <c r="AA418" s="680"/>
      <c r="AB418" s="680"/>
      <c r="AC418" s="295" t="str">
        <f>IFERROR(VLOOKUP(Z418,【参考】数式用!$A$4:$B$57,2,FALSE),"")</f>
        <v/>
      </c>
      <c r="AD418" s="296"/>
      <c r="AE418" s="297"/>
      <c r="AF418" s="291">
        <f t="shared" si="14"/>
        <v>0</v>
      </c>
    </row>
    <row r="419" spans="1:32" ht="50.1" customHeight="1" thickBot="1">
      <c r="A419" s="631">
        <f t="shared" si="13"/>
        <v>385</v>
      </c>
      <c r="B419" s="675"/>
      <c r="C419" s="676"/>
      <c r="D419" s="676"/>
      <c r="E419" s="676"/>
      <c r="F419" s="676"/>
      <c r="G419" s="676"/>
      <c r="H419" s="676"/>
      <c r="I419" s="676"/>
      <c r="J419" s="676"/>
      <c r="K419" s="676"/>
      <c r="L419" s="677"/>
      <c r="M419" s="677"/>
      <c r="N419" s="677"/>
      <c r="O419" s="677"/>
      <c r="P419" s="677"/>
      <c r="Q419" s="678"/>
      <c r="R419" s="678"/>
      <c r="S419" s="678"/>
      <c r="T419" s="678"/>
      <c r="U419" s="678"/>
      <c r="V419" s="630"/>
      <c r="W419" s="681"/>
      <c r="X419" s="681"/>
      <c r="Y419" s="681"/>
      <c r="Z419" s="680"/>
      <c r="AA419" s="680"/>
      <c r="AB419" s="680"/>
      <c r="AC419" s="295" t="str">
        <f>IFERROR(VLOOKUP(Z419,【参考】数式用!$A$4:$B$57,2,FALSE),"")</f>
        <v/>
      </c>
      <c r="AD419" s="296"/>
      <c r="AE419" s="297"/>
      <c r="AF419" s="291">
        <f t="shared" si="14"/>
        <v>0</v>
      </c>
    </row>
    <row r="420" spans="1:32" ht="50.1" customHeight="1" thickBot="1">
      <c r="A420" s="631">
        <f t="shared" si="13"/>
        <v>386</v>
      </c>
      <c r="B420" s="675"/>
      <c r="C420" s="676"/>
      <c r="D420" s="676"/>
      <c r="E420" s="676"/>
      <c r="F420" s="676"/>
      <c r="G420" s="676"/>
      <c r="H420" s="676"/>
      <c r="I420" s="676"/>
      <c r="J420" s="676"/>
      <c r="K420" s="676"/>
      <c r="L420" s="677"/>
      <c r="M420" s="677"/>
      <c r="N420" s="677"/>
      <c r="O420" s="677"/>
      <c r="P420" s="677"/>
      <c r="Q420" s="678"/>
      <c r="R420" s="678"/>
      <c r="S420" s="678"/>
      <c r="T420" s="678"/>
      <c r="U420" s="678"/>
      <c r="V420" s="630"/>
      <c r="W420" s="681"/>
      <c r="X420" s="681"/>
      <c r="Y420" s="681"/>
      <c r="Z420" s="680"/>
      <c r="AA420" s="680"/>
      <c r="AB420" s="680"/>
      <c r="AC420" s="295" t="str">
        <f>IFERROR(VLOOKUP(Z420,【参考】数式用!$A$4:$B$57,2,FALSE),"")</f>
        <v/>
      </c>
      <c r="AD420" s="296"/>
      <c r="AE420" s="297"/>
      <c r="AF420" s="291">
        <f t="shared" si="14"/>
        <v>0</v>
      </c>
    </row>
    <row r="421" spans="1:32" ht="50.1" customHeight="1" thickBot="1">
      <c r="A421" s="631">
        <f t="shared" ref="A421:A484" si="15">A420+1</f>
        <v>387</v>
      </c>
      <c r="B421" s="675"/>
      <c r="C421" s="676"/>
      <c r="D421" s="676"/>
      <c r="E421" s="676"/>
      <c r="F421" s="676"/>
      <c r="G421" s="676"/>
      <c r="H421" s="676"/>
      <c r="I421" s="676"/>
      <c r="J421" s="676"/>
      <c r="K421" s="676"/>
      <c r="L421" s="677"/>
      <c r="M421" s="677"/>
      <c r="N421" s="677"/>
      <c r="O421" s="677"/>
      <c r="P421" s="677"/>
      <c r="Q421" s="678"/>
      <c r="R421" s="678"/>
      <c r="S421" s="678"/>
      <c r="T421" s="678"/>
      <c r="U421" s="678"/>
      <c r="V421" s="630"/>
      <c r="W421" s="681"/>
      <c r="X421" s="681"/>
      <c r="Y421" s="681"/>
      <c r="Z421" s="680"/>
      <c r="AA421" s="680"/>
      <c r="AB421" s="680"/>
      <c r="AC421" s="295" t="str">
        <f>IFERROR(VLOOKUP(Z421,【参考】数式用!$A$4:$B$57,2,FALSE),"")</f>
        <v/>
      </c>
      <c r="AD421" s="296"/>
      <c r="AE421" s="297"/>
      <c r="AF421" s="291">
        <f t="shared" si="14"/>
        <v>0</v>
      </c>
    </row>
    <row r="422" spans="1:32" ht="50.1" customHeight="1" thickBot="1">
      <c r="A422" s="631">
        <f t="shared" si="15"/>
        <v>388</v>
      </c>
      <c r="B422" s="675"/>
      <c r="C422" s="676"/>
      <c r="D422" s="676"/>
      <c r="E422" s="676"/>
      <c r="F422" s="676"/>
      <c r="G422" s="676"/>
      <c r="H422" s="676"/>
      <c r="I422" s="676"/>
      <c r="J422" s="676"/>
      <c r="K422" s="676"/>
      <c r="L422" s="677"/>
      <c r="M422" s="677"/>
      <c r="N422" s="677"/>
      <c r="O422" s="677"/>
      <c r="P422" s="677"/>
      <c r="Q422" s="678"/>
      <c r="R422" s="678"/>
      <c r="S422" s="678"/>
      <c r="T422" s="678"/>
      <c r="U422" s="678"/>
      <c r="V422" s="630"/>
      <c r="W422" s="681"/>
      <c r="X422" s="681"/>
      <c r="Y422" s="681"/>
      <c r="Z422" s="680"/>
      <c r="AA422" s="680"/>
      <c r="AB422" s="680"/>
      <c r="AC422" s="295" t="str">
        <f>IFERROR(VLOOKUP(Z422,【参考】数式用!$A$4:$B$57,2,FALSE),"")</f>
        <v/>
      </c>
      <c r="AD422" s="296"/>
      <c r="AE422" s="297"/>
      <c r="AF422" s="291">
        <f t="shared" si="14"/>
        <v>0</v>
      </c>
    </row>
    <row r="423" spans="1:32" ht="50.1" customHeight="1" thickBot="1">
      <c r="A423" s="631">
        <f t="shared" si="15"/>
        <v>389</v>
      </c>
      <c r="B423" s="675"/>
      <c r="C423" s="676"/>
      <c r="D423" s="676"/>
      <c r="E423" s="676"/>
      <c r="F423" s="676"/>
      <c r="G423" s="676"/>
      <c r="H423" s="676"/>
      <c r="I423" s="676"/>
      <c r="J423" s="676"/>
      <c r="K423" s="676"/>
      <c r="L423" s="677"/>
      <c r="M423" s="677"/>
      <c r="N423" s="677"/>
      <c r="O423" s="677"/>
      <c r="P423" s="677"/>
      <c r="Q423" s="678"/>
      <c r="R423" s="678"/>
      <c r="S423" s="678"/>
      <c r="T423" s="678"/>
      <c r="U423" s="678"/>
      <c r="V423" s="630"/>
      <c r="W423" s="681"/>
      <c r="X423" s="681"/>
      <c r="Y423" s="681"/>
      <c r="Z423" s="680"/>
      <c r="AA423" s="680"/>
      <c r="AB423" s="680"/>
      <c r="AC423" s="295" t="str">
        <f>IFERROR(VLOOKUP(Z423,【参考】数式用!$A$4:$B$57,2,FALSE),"")</f>
        <v/>
      </c>
      <c r="AD423" s="296"/>
      <c r="AE423" s="297"/>
      <c r="AF423" s="291">
        <f t="shared" si="14"/>
        <v>0</v>
      </c>
    </row>
    <row r="424" spans="1:32" ht="50.1" customHeight="1" thickBot="1">
      <c r="A424" s="631">
        <f t="shared" si="15"/>
        <v>390</v>
      </c>
      <c r="B424" s="675"/>
      <c r="C424" s="676"/>
      <c r="D424" s="676"/>
      <c r="E424" s="676"/>
      <c r="F424" s="676"/>
      <c r="G424" s="676"/>
      <c r="H424" s="676"/>
      <c r="I424" s="676"/>
      <c r="J424" s="676"/>
      <c r="K424" s="676"/>
      <c r="L424" s="677"/>
      <c r="M424" s="677"/>
      <c r="N424" s="677"/>
      <c r="O424" s="677"/>
      <c r="P424" s="677"/>
      <c r="Q424" s="678"/>
      <c r="R424" s="678"/>
      <c r="S424" s="678"/>
      <c r="T424" s="678"/>
      <c r="U424" s="678"/>
      <c r="V424" s="630"/>
      <c r="W424" s="681"/>
      <c r="X424" s="681"/>
      <c r="Y424" s="681"/>
      <c r="Z424" s="680"/>
      <c r="AA424" s="680"/>
      <c r="AB424" s="680"/>
      <c r="AC424" s="295" t="str">
        <f>IFERROR(VLOOKUP(Z424,【参考】数式用!$A$4:$B$57,2,FALSE),"")</f>
        <v/>
      </c>
      <c r="AD424" s="296"/>
      <c r="AE424" s="297"/>
      <c r="AF424" s="291">
        <f t="shared" si="14"/>
        <v>0</v>
      </c>
    </row>
    <row r="425" spans="1:32" ht="50.1" customHeight="1" thickBot="1">
      <c r="A425" s="631">
        <f t="shared" si="15"/>
        <v>391</v>
      </c>
      <c r="B425" s="675"/>
      <c r="C425" s="676"/>
      <c r="D425" s="676"/>
      <c r="E425" s="676"/>
      <c r="F425" s="676"/>
      <c r="G425" s="676"/>
      <c r="H425" s="676"/>
      <c r="I425" s="676"/>
      <c r="J425" s="676"/>
      <c r="K425" s="676"/>
      <c r="L425" s="677"/>
      <c r="M425" s="677"/>
      <c r="N425" s="677"/>
      <c r="O425" s="677"/>
      <c r="P425" s="677"/>
      <c r="Q425" s="678"/>
      <c r="R425" s="678"/>
      <c r="S425" s="678"/>
      <c r="T425" s="678"/>
      <c r="U425" s="678"/>
      <c r="V425" s="630"/>
      <c r="W425" s="681"/>
      <c r="X425" s="681"/>
      <c r="Y425" s="681"/>
      <c r="Z425" s="680"/>
      <c r="AA425" s="680"/>
      <c r="AB425" s="680"/>
      <c r="AC425" s="295" t="str">
        <f>IFERROR(VLOOKUP(Z425,【参考】数式用!$A$4:$B$57,2,FALSE),"")</f>
        <v/>
      </c>
      <c r="AD425" s="296"/>
      <c r="AE425" s="297"/>
      <c r="AF425" s="291">
        <f t="shared" si="14"/>
        <v>0</v>
      </c>
    </row>
    <row r="426" spans="1:32" ht="50.1" customHeight="1" thickBot="1">
      <c r="A426" s="631">
        <f t="shared" si="15"/>
        <v>392</v>
      </c>
      <c r="B426" s="675"/>
      <c r="C426" s="676"/>
      <c r="D426" s="676"/>
      <c r="E426" s="676"/>
      <c r="F426" s="676"/>
      <c r="G426" s="676"/>
      <c r="H426" s="676"/>
      <c r="I426" s="676"/>
      <c r="J426" s="676"/>
      <c r="K426" s="676"/>
      <c r="L426" s="677"/>
      <c r="M426" s="677"/>
      <c r="N426" s="677"/>
      <c r="O426" s="677"/>
      <c r="P426" s="677"/>
      <c r="Q426" s="678"/>
      <c r="R426" s="678"/>
      <c r="S426" s="678"/>
      <c r="T426" s="678"/>
      <c r="U426" s="678"/>
      <c r="V426" s="630"/>
      <c r="W426" s="681"/>
      <c r="X426" s="681"/>
      <c r="Y426" s="681"/>
      <c r="Z426" s="680"/>
      <c r="AA426" s="680"/>
      <c r="AB426" s="680"/>
      <c r="AC426" s="295" t="str">
        <f>IFERROR(VLOOKUP(Z426,【参考】数式用!$A$4:$B$57,2,FALSE),"")</f>
        <v/>
      </c>
      <c r="AD426" s="296"/>
      <c r="AE426" s="297"/>
      <c r="AF426" s="291">
        <f t="shared" si="14"/>
        <v>0</v>
      </c>
    </row>
    <row r="427" spans="1:32" ht="50.1" customHeight="1" thickBot="1">
      <c r="A427" s="631">
        <f t="shared" si="15"/>
        <v>393</v>
      </c>
      <c r="B427" s="675"/>
      <c r="C427" s="676"/>
      <c r="D427" s="676"/>
      <c r="E427" s="676"/>
      <c r="F427" s="676"/>
      <c r="G427" s="676"/>
      <c r="H427" s="676"/>
      <c r="I427" s="676"/>
      <c r="J427" s="676"/>
      <c r="K427" s="676"/>
      <c r="L427" s="677"/>
      <c r="M427" s="677"/>
      <c r="N427" s="677"/>
      <c r="O427" s="677"/>
      <c r="P427" s="677"/>
      <c r="Q427" s="678"/>
      <c r="R427" s="678"/>
      <c r="S427" s="678"/>
      <c r="T427" s="678"/>
      <c r="U427" s="678"/>
      <c r="V427" s="630"/>
      <c r="W427" s="681"/>
      <c r="X427" s="681"/>
      <c r="Y427" s="681"/>
      <c r="Z427" s="680"/>
      <c r="AA427" s="680"/>
      <c r="AB427" s="680"/>
      <c r="AC427" s="295" t="str">
        <f>IFERROR(VLOOKUP(Z427,【参考】数式用!$A$4:$B$57,2,FALSE),"")</f>
        <v/>
      </c>
      <c r="AD427" s="296"/>
      <c r="AE427" s="297"/>
      <c r="AF427" s="291">
        <f t="shared" si="14"/>
        <v>0</v>
      </c>
    </row>
    <row r="428" spans="1:32" ht="50.1" customHeight="1" thickBot="1">
      <c r="A428" s="631">
        <f t="shared" si="15"/>
        <v>394</v>
      </c>
      <c r="B428" s="675"/>
      <c r="C428" s="676"/>
      <c r="D428" s="676"/>
      <c r="E428" s="676"/>
      <c r="F428" s="676"/>
      <c r="G428" s="676"/>
      <c r="H428" s="676"/>
      <c r="I428" s="676"/>
      <c r="J428" s="676"/>
      <c r="K428" s="676"/>
      <c r="L428" s="677"/>
      <c r="M428" s="677"/>
      <c r="N428" s="677"/>
      <c r="O428" s="677"/>
      <c r="P428" s="677"/>
      <c r="Q428" s="678"/>
      <c r="R428" s="678"/>
      <c r="S428" s="678"/>
      <c r="T428" s="678"/>
      <c r="U428" s="678"/>
      <c r="V428" s="630"/>
      <c r="W428" s="681"/>
      <c r="X428" s="681"/>
      <c r="Y428" s="681"/>
      <c r="Z428" s="680"/>
      <c r="AA428" s="680"/>
      <c r="AB428" s="680"/>
      <c r="AC428" s="295" t="str">
        <f>IFERROR(VLOOKUP(Z428,【参考】数式用!$A$4:$B$57,2,FALSE),"")</f>
        <v/>
      </c>
      <c r="AD428" s="296"/>
      <c r="AE428" s="297"/>
      <c r="AF428" s="291">
        <f t="shared" si="14"/>
        <v>0</v>
      </c>
    </row>
    <row r="429" spans="1:32" ht="50.1" customHeight="1" thickBot="1">
      <c r="A429" s="631">
        <f t="shared" si="15"/>
        <v>395</v>
      </c>
      <c r="B429" s="675"/>
      <c r="C429" s="676"/>
      <c r="D429" s="676"/>
      <c r="E429" s="676"/>
      <c r="F429" s="676"/>
      <c r="G429" s="676"/>
      <c r="H429" s="676"/>
      <c r="I429" s="676"/>
      <c r="J429" s="676"/>
      <c r="K429" s="676"/>
      <c r="L429" s="677"/>
      <c r="M429" s="677"/>
      <c r="N429" s="677"/>
      <c r="O429" s="677"/>
      <c r="P429" s="677"/>
      <c r="Q429" s="678"/>
      <c r="R429" s="678"/>
      <c r="S429" s="678"/>
      <c r="T429" s="678"/>
      <c r="U429" s="678"/>
      <c r="V429" s="630"/>
      <c r="W429" s="681"/>
      <c r="X429" s="681"/>
      <c r="Y429" s="681"/>
      <c r="Z429" s="680"/>
      <c r="AA429" s="680"/>
      <c r="AB429" s="680"/>
      <c r="AC429" s="295" t="str">
        <f>IFERROR(VLOOKUP(Z429,【参考】数式用!$A$4:$B$57,2,FALSE),"")</f>
        <v/>
      </c>
      <c r="AD429" s="296"/>
      <c r="AE429" s="297"/>
      <c r="AF429" s="291">
        <f t="shared" si="14"/>
        <v>0</v>
      </c>
    </row>
    <row r="430" spans="1:32" ht="50.1" customHeight="1" thickBot="1">
      <c r="A430" s="631">
        <f t="shared" si="15"/>
        <v>396</v>
      </c>
      <c r="B430" s="675"/>
      <c r="C430" s="676"/>
      <c r="D430" s="676"/>
      <c r="E430" s="676"/>
      <c r="F430" s="676"/>
      <c r="G430" s="676"/>
      <c r="H430" s="676"/>
      <c r="I430" s="676"/>
      <c r="J430" s="676"/>
      <c r="K430" s="676"/>
      <c r="L430" s="677"/>
      <c r="M430" s="677"/>
      <c r="N430" s="677"/>
      <c r="O430" s="677"/>
      <c r="P430" s="677"/>
      <c r="Q430" s="678"/>
      <c r="R430" s="678"/>
      <c r="S430" s="678"/>
      <c r="T430" s="678"/>
      <c r="U430" s="678"/>
      <c r="V430" s="630"/>
      <c r="W430" s="681"/>
      <c r="X430" s="681"/>
      <c r="Y430" s="681"/>
      <c r="Z430" s="680"/>
      <c r="AA430" s="680"/>
      <c r="AB430" s="680"/>
      <c r="AC430" s="295" t="str">
        <f>IFERROR(VLOOKUP(Z430,【参考】数式用!$A$4:$B$57,2,FALSE),"")</f>
        <v/>
      </c>
      <c r="AD430" s="296"/>
      <c r="AE430" s="297"/>
      <c r="AF430" s="291">
        <f t="shared" si="14"/>
        <v>0</v>
      </c>
    </row>
    <row r="431" spans="1:32" ht="50.1" customHeight="1" thickBot="1">
      <c r="A431" s="631">
        <f t="shared" si="15"/>
        <v>397</v>
      </c>
      <c r="B431" s="675"/>
      <c r="C431" s="676"/>
      <c r="D431" s="676"/>
      <c r="E431" s="676"/>
      <c r="F431" s="676"/>
      <c r="G431" s="676"/>
      <c r="H431" s="676"/>
      <c r="I431" s="676"/>
      <c r="J431" s="676"/>
      <c r="K431" s="676"/>
      <c r="L431" s="677"/>
      <c r="M431" s="677"/>
      <c r="N431" s="677"/>
      <c r="O431" s="677"/>
      <c r="P431" s="677"/>
      <c r="Q431" s="678"/>
      <c r="R431" s="678"/>
      <c r="S431" s="678"/>
      <c r="T431" s="678"/>
      <c r="U431" s="678"/>
      <c r="V431" s="630"/>
      <c r="W431" s="681"/>
      <c r="X431" s="681"/>
      <c r="Y431" s="681"/>
      <c r="Z431" s="680"/>
      <c r="AA431" s="680"/>
      <c r="AB431" s="680"/>
      <c r="AC431" s="295" t="str">
        <f>IFERROR(VLOOKUP(Z431,【参考】数式用!$A$4:$B$57,2,FALSE),"")</f>
        <v/>
      </c>
      <c r="AD431" s="296"/>
      <c r="AE431" s="297"/>
      <c r="AF431" s="291">
        <f t="shared" ref="AF431:AF494" si="16">AD431-AE431</f>
        <v>0</v>
      </c>
    </row>
    <row r="432" spans="1:32" ht="50.1" customHeight="1" thickBot="1">
      <c r="A432" s="631">
        <f t="shared" si="15"/>
        <v>398</v>
      </c>
      <c r="B432" s="675"/>
      <c r="C432" s="676"/>
      <c r="D432" s="676"/>
      <c r="E432" s="676"/>
      <c r="F432" s="676"/>
      <c r="G432" s="676"/>
      <c r="H432" s="676"/>
      <c r="I432" s="676"/>
      <c r="J432" s="676"/>
      <c r="K432" s="676"/>
      <c r="L432" s="677"/>
      <c r="M432" s="677"/>
      <c r="N432" s="677"/>
      <c r="O432" s="677"/>
      <c r="P432" s="677"/>
      <c r="Q432" s="678"/>
      <c r="R432" s="678"/>
      <c r="S432" s="678"/>
      <c r="T432" s="678"/>
      <c r="U432" s="678"/>
      <c r="V432" s="630"/>
      <c r="W432" s="681"/>
      <c r="X432" s="681"/>
      <c r="Y432" s="681"/>
      <c r="Z432" s="680"/>
      <c r="AA432" s="680"/>
      <c r="AB432" s="680"/>
      <c r="AC432" s="295" t="str">
        <f>IFERROR(VLOOKUP(Z432,【参考】数式用!$A$4:$B$57,2,FALSE),"")</f>
        <v/>
      </c>
      <c r="AD432" s="296"/>
      <c r="AE432" s="297"/>
      <c r="AF432" s="291">
        <f t="shared" si="16"/>
        <v>0</v>
      </c>
    </row>
    <row r="433" spans="1:32" ht="50.1" customHeight="1" thickBot="1">
      <c r="A433" s="631">
        <f t="shared" si="15"/>
        <v>399</v>
      </c>
      <c r="B433" s="675"/>
      <c r="C433" s="676"/>
      <c r="D433" s="676"/>
      <c r="E433" s="676"/>
      <c r="F433" s="676"/>
      <c r="G433" s="676"/>
      <c r="H433" s="676"/>
      <c r="I433" s="676"/>
      <c r="J433" s="676"/>
      <c r="K433" s="676"/>
      <c r="L433" s="677"/>
      <c r="M433" s="677"/>
      <c r="N433" s="677"/>
      <c r="O433" s="677"/>
      <c r="P433" s="677"/>
      <c r="Q433" s="678"/>
      <c r="R433" s="678"/>
      <c r="S433" s="678"/>
      <c r="T433" s="678"/>
      <c r="U433" s="678"/>
      <c r="V433" s="630"/>
      <c r="W433" s="681"/>
      <c r="X433" s="681"/>
      <c r="Y433" s="681"/>
      <c r="Z433" s="680"/>
      <c r="AA433" s="680"/>
      <c r="AB433" s="680"/>
      <c r="AC433" s="295" t="str">
        <f>IFERROR(VLOOKUP(Z433,【参考】数式用!$A$4:$B$57,2,FALSE),"")</f>
        <v/>
      </c>
      <c r="AD433" s="296"/>
      <c r="AE433" s="297"/>
      <c r="AF433" s="291">
        <f t="shared" si="16"/>
        <v>0</v>
      </c>
    </row>
    <row r="434" spans="1:32" ht="50.1" customHeight="1" thickBot="1">
      <c r="A434" s="631">
        <f t="shared" si="15"/>
        <v>400</v>
      </c>
      <c r="B434" s="675"/>
      <c r="C434" s="676"/>
      <c r="D434" s="676"/>
      <c r="E434" s="676"/>
      <c r="F434" s="676"/>
      <c r="G434" s="676"/>
      <c r="H434" s="676"/>
      <c r="I434" s="676"/>
      <c r="J434" s="676"/>
      <c r="K434" s="676"/>
      <c r="L434" s="677"/>
      <c r="M434" s="677"/>
      <c r="N434" s="677"/>
      <c r="O434" s="677"/>
      <c r="P434" s="677"/>
      <c r="Q434" s="678"/>
      <c r="R434" s="678"/>
      <c r="S434" s="678"/>
      <c r="T434" s="678"/>
      <c r="U434" s="678"/>
      <c r="V434" s="630"/>
      <c r="W434" s="681"/>
      <c r="X434" s="681"/>
      <c r="Y434" s="681"/>
      <c r="Z434" s="680"/>
      <c r="AA434" s="680"/>
      <c r="AB434" s="680"/>
      <c r="AC434" s="295" t="str">
        <f>IFERROR(VLOOKUP(Z434,【参考】数式用!$A$4:$B$57,2,FALSE),"")</f>
        <v/>
      </c>
      <c r="AD434" s="296"/>
      <c r="AE434" s="297"/>
      <c r="AF434" s="291">
        <f t="shared" si="16"/>
        <v>0</v>
      </c>
    </row>
    <row r="435" spans="1:32" ht="50.1" customHeight="1" thickBot="1">
      <c r="A435" s="631">
        <f t="shared" si="15"/>
        <v>401</v>
      </c>
      <c r="B435" s="675"/>
      <c r="C435" s="676"/>
      <c r="D435" s="676"/>
      <c r="E435" s="676"/>
      <c r="F435" s="676"/>
      <c r="G435" s="676"/>
      <c r="H435" s="676"/>
      <c r="I435" s="676"/>
      <c r="J435" s="676"/>
      <c r="K435" s="676"/>
      <c r="L435" s="677"/>
      <c r="M435" s="677"/>
      <c r="N435" s="677"/>
      <c r="O435" s="677"/>
      <c r="P435" s="677"/>
      <c r="Q435" s="678"/>
      <c r="R435" s="678"/>
      <c r="S435" s="678"/>
      <c r="T435" s="678"/>
      <c r="U435" s="678"/>
      <c r="V435" s="630"/>
      <c r="W435" s="681"/>
      <c r="X435" s="681"/>
      <c r="Y435" s="681"/>
      <c r="Z435" s="680"/>
      <c r="AA435" s="680"/>
      <c r="AB435" s="680"/>
      <c r="AC435" s="295" t="str">
        <f>IFERROR(VLOOKUP(Z435,【参考】数式用!$A$4:$B$57,2,FALSE),"")</f>
        <v/>
      </c>
      <c r="AD435" s="296"/>
      <c r="AE435" s="297"/>
      <c r="AF435" s="291">
        <f t="shared" si="16"/>
        <v>0</v>
      </c>
    </row>
    <row r="436" spans="1:32" ht="50.1" customHeight="1" thickBot="1">
      <c r="A436" s="631">
        <f t="shared" si="15"/>
        <v>402</v>
      </c>
      <c r="B436" s="675"/>
      <c r="C436" s="676"/>
      <c r="D436" s="676"/>
      <c r="E436" s="676"/>
      <c r="F436" s="676"/>
      <c r="G436" s="676"/>
      <c r="H436" s="676"/>
      <c r="I436" s="676"/>
      <c r="J436" s="676"/>
      <c r="K436" s="676"/>
      <c r="L436" s="677"/>
      <c r="M436" s="677"/>
      <c r="N436" s="677"/>
      <c r="O436" s="677"/>
      <c r="P436" s="677"/>
      <c r="Q436" s="678"/>
      <c r="R436" s="678"/>
      <c r="S436" s="678"/>
      <c r="T436" s="678"/>
      <c r="U436" s="678"/>
      <c r="V436" s="630"/>
      <c r="W436" s="681"/>
      <c r="X436" s="681"/>
      <c r="Y436" s="681"/>
      <c r="Z436" s="680"/>
      <c r="AA436" s="680"/>
      <c r="AB436" s="680"/>
      <c r="AC436" s="295" t="str">
        <f>IFERROR(VLOOKUP(Z436,【参考】数式用!$A$4:$B$57,2,FALSE),"")</f>
        <v/>
      </c>
      <c r="AD436" s="296"/>
      <c r="AE436" s="297"/>
      <c r="AF436" s="291">
        <f t="shared" si="16"/>
        <v>0</v>
      </c>
    </row>
    <row r="437" spans="1:32" ht="50.1" customHeight="1" thickBot="1">
      <c r="A437" s="631">
        <f t="shared" si="15"/>
        <v>403</v>
      </c>
      <c r="B437" s="675"/>
      <c r="C437" s="676"/>
      <c r="D437" s="676"/>
      <c r="E437" s="676"/>
      <c r="F437" s="676"/>
      <c r="G437" s="676"/>
      <c r="H437" s="676"/>
      <c r="I437" s="676"/>
      <c r="J437" s="676"/>
      <c r="K437" s="676"/>
      <c r="L437" s="677"/>
      <c r="M437" s="677"/>
      <c r="N437" s="677"/>
      <c r="O437" s="677"/>
      <c r="P437" s="677"/>
      <c r="Q437" s="678"/>
      <c r="R437" s="678"/>
      <c r="S437" s="678"/>
      <c r="T437" s="678"/>
      <c r="U437" s="678"/>
      <c r="V437" s="630"/>
      <c r="W437" s="681"/>
      <c r="X437" s="681"/>
      <c r="Y437" s="681"/>
      <c r="Z437" s="680"/>
      <c r="AA437" s="680"/>
      <c r="AB437" s="680"/>
      <c r="AC437" s="295" t="str">
        <f>IFERROR(VLOOKUP(Z437,【参考】数式用!$A$4:$B$57,2,FALSE),"")</f>
        <v/>
      </c>
      <c r="AD437" s="296"/>
      <c r="AE437" s="297"/>
      <c r="AF437" s="291">
        <f t="shared" si="16"/>
        <v>0</v>
      </c>
    </row>
    <row r="438" spans="1:32" ht="50.1" customHeight="1" thickBot="1">
      <c r="A438" s="631">
        <f t="shared" si="15"/>
        <v>404</v>
      </c>
      <c r="B438" s="675"/>
      <c r="C438" s="676"/>
      <c r="D438" s="676"/>
      <c r="E438" s="676"/>
      <c r="F438" s="676"/>
      <c r="G438" s="676"/>
      <c r="H438" s="676"/>
      <c r="I438" s="676"/>
      <c r="J438" s="676"/>
      <c r="K438" s="676"/>
      <c r="L438" s="677"/>
      <c r="M438" s="677"/>
      <c r="N438" s="677"/>
      <c r="O438" s="677"/>
      <c r="P438" s="677"/>
      <c r="Q438" s="678"/>
      <c r="R438" s="678"/>
      <c r="S438" s="678"/>
      <c r="T438" s="678"/>
      <c r="U438" s="678"/>
      <c r="V438" s="630"/>
      <c r="W438" s="681"/>
      <c r="X438" s="681"/>
      <c r="Y438" s="681"/>
      <c r="Z438" s="680"/>
      <c r="AA438" s="680"/>
      <c r="AB438" s="680"/>
      <c r="AC438" s="295" t="str">
        <f>IFERROR(VLOOKUP(Z438,【参考】数式用!$A$4:$B$57,2,FALSE),"")</f>
        <v/>
      </c>
      <c r="AD438" s="296"/>
      <c r="AE438" s="297"/>
      <c r="AF438" s="291">
        <f t="shared" si="16"/>
        <v>0</v>
      </c>
    </row>
    <row r="439" spans="1:32" ht="50.1" customHeight="1" thickBot="1">
      <c r="A439" s="631">
        <f t="shared" si="15"/>
        <v>405</v>
      </c>
      <c r="B439" s="675"/>
      <c r="C439" s="676"/>
      <c r="D439" s="676"/>
      <c r="E439" s="676"/>
      <c r="F439" s="676"/>
      <c r="G439" s="676"/>
      <c r="H439" s="676"/>
      <c r="I439" s="676"/>
      <c r="J439" s="676"/>
      <c r="K439" s="676"/>
      <c r="L439" s="677"/>
      <c r="M439" s="677"/>
      <c r="N439" s="677"/>
      <c r="O439" s="677"/>
      <c r="P439" s="677"/>
      <c r="Q439" s="678"/>
      <c r="R439" s="678"/>
      <c r="S439" s="678"/>
      <c r="T439" s="678"/>
      <c r="U439" s="678"/>
      <c r="V439" s="630"/>
      <c r="W439" s="681"/>
      <c r="X439" s="681"/>
      <c r="Y439" s="681"/>
      <c r="Z439" s="680"/>
      <c r="AA439" s="680"/>
      <c r="AB439" s="680"/>
      <c r="AC439" s="295" t="str">
        <f>IFERROR(VLOOKUP(Z439,【参考】数式用!$A$4:$B$57,2,FALSE),"")</f>
        <v/>
      </c>
      <c r="AD439" s="296"/>
      <c r="AE439" s="297"/>
      <c r="AF439" s="291">
        <f t="shared" si="16"/>
        <v>0</v>
      </c>
    </row>
    <row r="440" spans="1:32" ht="50.1" customHeight="1" thickBot="1">
      <c r="A440" s="631">
        <f t="shared" si="15"/>
        <v>406</v>
      </c>
      <c r="B440" s="675"/>
      <c r="C440" s="676"/>
      <c r="D440" s="676"/>
      <c r="E440" s="676"/>
      <c r="F440" s="676"/>
      <c r="G440" s="676"/>
      <c r="H440" s="676"/>
      <c r="I440" s="676"/>
      <c r="J440" s="676"/>
      <c r="K440" s="676"/>
      <c r="L440" s="677"/>
      <c r="M440" s="677"/>
      <c r="N440" s="677"/>
      <c r="O440" s="677"/>
      <c r="P440" s="677"/>
      <c r="Q440" s="678"/>
      <c r="R440" s="678"/>
      <c r="S440" s="678"/>
      <c r="T440" s="678"/>
      <c r="U440" s="678"/>
      <c r="V440" s="630"/>
      <c r="W440" s="681"/>
      <c r="X440" s="681"/>
      <c r="Y440" s="681"/>
      <c r="Z440" s="680"/>
      <c r="AA440" s="680"/>
      <c r="AB440" s="680"/>
      <c r="AC440" s="295" t="str">
        <f>IFERROR(VLOOKUP(Z440,【参考】数式用!$A$4:$B$57,2,FALSE),"")</f>
        <v/>
      </c>
      <c r="AD440" s="296"/>
      <c r="AE440" s="297"/>
      <c r="AF440" s="291">
        <f t="shared" si="16"/>
        <v>0</v>
      </c>
    </row>
    <row r="441" spans="1:32" ht="50.1" customHeight="1" thickBot="1">
      <c r="A441" s="631">
        <f t="shared" si="15"/>
        <v>407</v>
      </c>
      <c r="B441" s="675"/>
      <c r="C441" s="676"/>
      <c r="D441" s="676"/>
      <c r="E441" s="676"/>
      <c r="F441" s="676"/>
      <c r="G441" s="676"/>
      <c r="H441" s="676"/>
      <c r="I441" s="676"/>
      <c r="J441" s="676"/>
      <c r="K441" s="676"/>
      <c r="L441" s="677"/>
      <c r="M441" s="677"/>
      <c r="N441" s="677"/>
      <c r="O441" s="677"/>
      <c r="P441" s="677"/>
      <c r="Q441" s="678"/>
      <c r="R441" s="678"/>
      <c r="S441" s="678"/>
      <c r="T441" s="678"/>
      <c r="U441" s="678"/>
      <c r="V441" s="630"/>
      <c r="W441" s="681"/>
      <c r="X441" s="681"/>
      <c r="Y441" s="681"/>
      <c r="Z441" s="680"/>
      <c r="AA441" s="680"/>
      <c r="AB441" s="680"/>
      <c r="AC441" s="295" t="str">
        <f>IFERROR(VLOOKUP(Z441,【参考】数式用!$A$4:$B$57,2,FALSE),"")</f>
        <v/>
      </c>
      <c r="AD441" s="296"/>
      <c r="AE441" s="297"/>
      <c r="AF441" s="291">
        <f t="shared" si="16"/>
        <v>0</v>
      </c>
    </row>
    <row r="442" spans="1:32" ht="50.1" customHeight="1" thickBot="1">
      <c r="A442" s="631">
        <f t="shared" si="15"/>
        <v>408</v>
      </c>
      <c r="B442" s="675"/>
      <c r="C442" s="676"/>
      <c r="D442" s="676"/>
      <c r="E442" s="676"/>
      <c r="F442" s="676"/>
      <c r="G442" s="676"/>
      <c r="H442" s="676"/>
      <c r="I442" s="676"/>
      <c r="J442" s="676"/>
      <c r="K442" s="676"/>
      <c r="L442" s="677"/>
      <c r="M442" s="677"/>
      <c r="N442" s="677"/>
      <c r="O442" s="677"/>
      <c r="P442" s="677"/>
      <c r="Q442" s="678"/>
      <c r="R442" s="678"/>
      <c r="S442" s="678"/>
      <c r="T442" s="678"/>
      <c r="U442" s="678"/>
      <c r="V442" s="630"/>
      <c r="W442" s="681"/>
      <c r="X442" s="681"/>
      <c r="Y442" s="681"/>
      <c r="Z442" s="680"/>
      <c r="AA442" s="680"/>
      <c r="AB442" s="680"/>
      <c r="AC442" s="295" t="str">
        <f>IFERROR(VLOOKUP(Z442,【参考】数式用!$A$4:$B$57,2,FALSE),"")</f>
        <v/>
      </c>
      <c r="AD442" s="296"/>
      <c r="AE442" s="297"/>
      <c r="AF442" s="291">
        <f t="shared" si="16"/>
        <v>0</v>
      </c>
    </row>
    <row r="443" spans="1:32" ht="50.1" customHeight="1" thickBot="1">
      <c r="A443" s="631">
        <f t="shared" si="15"/>
        <v>409</v>
      </c>
      <c r="B443" s="675"/>
      <c r="C443" s="676"/>
      <c r="D443" s="676"/>
      <c r="E443" s="676"/>
      <c r="F443" s="676"/>
      <c r="G443" s="676"/>
      <c r="H443" s="676"/>
      <c r="I443" s="676"/>
      <c r="J443" s="676"/>
      <c r="K443" s="676"/>
      <c r="L443" s="677"/>
      <c r="M443" s="677"/>
      <c r="N443" s="677"/>
      <c r="O443" s="677"/>
      <c r="P443" s="677"/>
      <c r="Q443" s="678"/>
      <c r="R443" s="678"/>
      <c r="S443" s="678"/>
      <c r="T443" s="678"/>
      <c r="U443" s="678"/>
      <c r="V443" s="630"/>
      <c r="W443" s="681"/>
      <c r="X443" s="681"/>
      <c r="Y443" s="681"/>
      <c r="Z443" s="680"/>
      <c r="AA443" s="680"/>
      <c r="AB443" s="680"/>
      <c r="AC443" s="295" t="str">
        <f>IFERROR(VLOOKUP(Z443,【参考】数式用!$A$4:$B$57,2,FALSE),"")</f>
        <v/>
      </c>
      <c r="AD443" s="296"/>
      <c r="AE443" s="297"/>
      <c r="AF443" s="291">
        <f t="shared" si="16"/>
        <v>0</v>
      </c>
    </row>
    <row r="444" spans="1:32" ht="50.1" customHeight="1" thickBot="1">
      <c r="A444" s="631">
        <f t="shared" si="15"/>
        <v>410</v>
      </c>
      <c r="B444" s="675"/>
      <c r="C444" s="676"/>
      <c r="D444" s="676"/>
      <c r="E444" s="676"/>
      <c r="F444" s="676"/>
      <c r="G444" s="676"/>
      <c r="H444" s="676"/>
      <c r="I444" s="676"/>
      <c r="J444" s="676"/>
      <c r="K444" s="676"/>
      <c r="L444" s="677"/>
      <c r="M444" s="677"/>
      <c r="N444" s="677"/>
      <c r="O444" s="677"/>
      <c r="P444" s="677"/>
      <c r="Q444" s="678"/>
      <c r="R444" s="678"/>
      <c r="S444" s="678"/>
      <c r="T444" s="678"/>
      <c r="U444" s="678"/>
      <c r="V444" s="630"/>
      <c r="W444" s="681"/>
      <c r="X444" s="681"/>
      <c r="Y444" s="681"/>
      <c r="Z444" s="680"/>
      <c r="AA444" s="680"/>
      <c r="AB444" s="680"/>
      <c r="AC444" s="295" t="str">
        <f>IFERROR(VLOOKUP(Z444,【参考】数式用!$A$4:$B$57,2,FALSE),"")</f>
        <v/>
      </c>
      <c r="AD444" s="296"/>
      <c r="AE444" s="297"/>
      <c r="AF444" s="291">
        <f t="shared" si="16"/>
        <v>0</v>
      </c>
    </row>
    <row r="445" spans="1:32" ht="50.1" customHeight="1" thickBot="1">
      <c r="A445" s="631">
        <f t="shared" si="15"/>
        <v>411</v>
      </c>
      <c r="B445" s="675"/>
      <c r="C445" s="676"/>
      <c r="D445" s="676"/>
      <c r="E445" s="676"/>
      <c r="F445" s="676"/>
      <c r="G445" s="676"/>
      <c r="H445" s="676"/>
      <c r="I445" s="676"/>
      <c r="J445" s="676"/>
      <c r="K445" s="676"/>
      <c r="L445" s="677"/>
      <c r="M445" s="677"/>
      <c r="N445" s="677"/>
      <c r="O445" s="677"/>
      <c r="P445" s="677"/>
      <c r="Q445" s="678"/>
      <c r="R445" s="678"/>
      <c r="S445" s="678"/>
      <c r="T445" s="678"/>
      <c r="U445" s="678"/>
      <c r="V445" s="630"/>
      <c r="W445" s="681"/>
      <c r="X445" s="681"/>
      <c r="Y445" s="681"/>
      <c r="Z445" s="680"/>
      <c r="AA445" s="680"/>
      <c r="AB445" s="680"/>
      <c r="AC445" s="295" t="str">
        <f>IFERROR(VLOOKUP(Z445,【参考】数式用!$A$4:$B$57,2,FALSE),"")</f>
        <v/>
      </c>
      <c r="AD445" s="296"/>
      <c r="AE445" s="297"/>
      <c r="AF445" s="291">
        <f t="shared" si="16"/>
        <v>0</v>
      </c>
    </row>
    <row r="446" spans="1:32" ht="50.1" customHeight="1" thickBot="1">
      <c r="A446" s="631">
        <f t="shared" si="15"/>
        <v>412</v>
      </c>
      <c r="B446" s="675"/>
      <c r="C446" s="676"/>
      <c r="D446" s="676"/>
      <c r="E446" s="676"/>
      <c r="F446" s="676"/>
      <c r="G446" s="676"/>
      <c r="H446" s="676"/>
      <c r="I446" s="676"/>
      <c r="J446" s="676"/>
      <c r="K446" s="676"/>
      <c r="L446" s="677"/>
      <c r="M446" s="677"/>
      <c r="N446" s="677"/>
      <c r="O446" s="677"/>
      <c r="P446" s="677"/>
      <c r="Q446" s="678"/>
      <c r="R446" s="678"/>
      <c r="S446" s="678"/>
      <c r="T446" s="678"/>
      <c r="U446" s="678"/>
      <c r="V446" s="630"/>
      <c r="W446" s="681"/>
      <c r="X446" s="681"/>
      <c r="Y446" s="681"/>
      <c r="Z446" s="680"/>
      <c r="AA446" s="680"/>
      <c r="AB446" s="680"/>
      <c r="AC446" s="295" t="str">
        <f>IFERROR(VLOOKUP(Z446,【参考】数式用!$A$4:$B$57,2,FALSE),"")</f>
        <v/>
      </c>
      <c r="AD446" s="296"/>
      <c r="AE446" s="297"/>
      <c r="AF446" s="291">
        <f t="shared" si="16"/>
        <v>0</v>
      </c>
    </row>
    <row r="447" spans="1:32" ht="50.1" customHeight="1" thickBot="1">
      <c r="A447" s="631">
        <f t="shared" si="15"/>
        <v>413</v>
      </c>
      <c r="B447" s="675"/>
      <c r="C447" s="676"/>
      <c r="D447" s="676"/>
      <c r="E447" s="676"/>
      <c r="F447" s="676"/>
      <c r="G447" s="676"/>
      <c r="H447" s="676"/>
      <c r="I447" s="676"/>
      <c r="J447" s="676"/>
      <c r="K447" s="676"/>
      <c r="L447" s="677"/>
      <c r="M447" s="677"/>
      <c r="N447" s="677"/>
      <c r="O447" s="677"/>
      <c r="P447" s="677"/>
      <c r="Q447" s="678"/>
      <c r="R447" s="678"/>
      <c r="S447" s="678"/>
      <c r="T447" s="678"/>
      <c r="U447" s="678"/>
      <c r="V447" s="630"/>
      <c r="W447" s="681"/>
      <c r="X447" s="681"/>
      <c r="Y447" s="681"/>
      <c r="Z447" s="680"/>
      <c r="AA447" s="680"/>
      <c r="AB447" s="680"/>
      <c r="AC447" s="295" t="str">
        <f>IFERROR(VLOOKUP(Z447,【参考】数式用!$A$4:$B$57,2,FALSE),"")</f>
        <v/>
      </c>
      <c r="AD447" s="296"/>
      <c r="AE447" s="297"/>
      <c r="AF447" s="291">
        <f t="shared" si="16"/>
        <v>0</v>
      </c>
    </row>
    <row r="448" spans="1:32" ht="50.1" customHeight="1" thickBot="1">
      <c r="A448" s="631">
        <f t="shared" si="15"/>
        <v>414</v>
      </c>
      <c r="B448" s="675"/>
      <c r="C448" s="676"/>
      <c r="D448" s="676"/>
      <c r="E448" s="676"/>
      <c r="F448" s="676"/>
      <c r="G448" s="676"/>
      <c r="H448" s="676"/>
      <c r="I448" s="676"/>
      <c r="J448" s="676"/>
      <c r="K448" s="676"/>
      <c r="L448" s="677"/>
      <c r="M448" s="677"/>
      <c r="N448" s="677"/>
      <c r="O448" s="677"/>
      <c r="P448" s="677"/>
      <c r="Q448" s="678"/>
      <c r="R448" s="678"/>
      <c r="S448" s="678"/>
      <c r="T448" s="678"/>
      <c r="U448" s="678"/>
      <c r="V448" s="630"/>
      <c r="W448" s="681"/>
      <c r="X448" s="681"/>
      <c r="Y448" s="681"/>
      <c r="Z448" s="680"/>
      <c r="AA448" s="680"/>
      <c r="AB448" s="680"/>
      <c r="AC448" s="295" t="str">
        <f>IFERROR(VLOOKUP(Z448,【参考】数式用!$A$4:$B$57,2,FALSE),"")</f>
        <v/>
      </c>
      <c r="AD448" s="296"/>
      <c r="AE448" s="297"/>
      <c r="AF448" s="291">
        <f t="shared" si="16"/>
        <v>0</v>
      </c>
    </row>
    <row r="449" spans="1:32" ht="50.1" customHeight="1" thickBot="1">
      <c r="A449" s="631">
        <f t="shared" si="15"/>
        <v>415</v>
      </c>
      <c r="B449" s="675"/>
      <c r="C449" s="676"/>
      <c r="D449" s="676"/>
      <c r="E449" s="676"/>
      <c r="F449" s="676"/>
      <c r="G449" s="676"/>
      <c r="H449" s="676"/>
      <c r="I449" s="676"/>
      <c r="J449" s="676"/>
      <c r="K449" s="676"/>
      <c r="L449" s="677"/>
      <c r="M449" s="677"/>
      <c r="N449" s="677"/>
      <c r="O449" s="677"/>
      <c r="P449" s="677"/>
      <c r="Q449" s="678"/>
      <c r="R449" s="678"/>
      <c r="S449" s="678"/>
      <c r="T449" s="678"/>
      <c r="U449" s="678"/>
      <c r="V449" s="630"/>
      <c r="W449" s="681"/>
      <c r="X449" s="681"/>
      <c r="Y449" s="681"/>
      <c r="Z449" s="680"/>
      <c r="AA449" s="680"/>
      <c r="AB449" s="680"/>
      <c r="AC449" s="295" t="str">
        <f>IFERROR(VLOOKUP(Z449,【参考】数式用!$A$4:$B$57,2,FALSE),"")</f>
        <v/>
      </c>
      <c r="AD449" s="296"/>
      <c r="AE449" s="297"/>
      <c r="AF449" s="291">
        <f t="shared" si="16"/>
        <v>0</v>
      </c>
    </row>
    <row r="450" spans="1:32" ht="50.1" customHeight="1" thickBot="1">
      <c r="A450" s="631">
        <f t="shared" si="15"/>
        <v>416</v>
      </c>
      <c r="B450" s="675"/>
      <c r="C450" s="676"/>
      <c r="D450" s="676"/>
      <c r="E450" s="676"/>
      <c r="F450" s="676"/>
      <c r="G450" s="676"/>
      <c r="H450" s="676"/>
      <c r="I450" s="676"/>
      <c r="J450" s="676"/>
      <c r="K450" s="676"/>
      <c r="L450" s="677"/>
      <c r="M450" s="677"/>
      <c r="N450" s="677"/>
      <c r="O450" s="677"/>
      <c r="P450" s="677"/>
      <c r="Q450" s="678"/>
      <c r="R450" s="678"/>
      <c r="S450" s="678"/>
      <c r="T450" s="678"/>
      <c r="U450" s="678"/>
      <c r="V450" s="630"/>
      <c r="W450" s="681"/>
      <c r="X450" s="681"/>
      <c r="Y450" s="681"/>
      <c r="Z450" s="680"/>
      <c r="AA450" s="680"/>
      <c r="AB450" s="680"/>
      <c r="AC450" s="295" t="str">
        <f>IFERROR(VLOOKUP(Z450,【参考】数式用!$A$4:$B$57,2,FALSE),"")</f>
        <v/>
      </c>
      <c r="AD450" s="296"/>
      <c r="AE450" s="297"/>
      <c r="AF450" s="291">
        <f t="shared" si="16"/>
        <v>0</v>
      </c>
    </row>
    <row r="451" spans="1:32" ht="50.1" customHeight="1" thickBot="1">
      <c r="A451" s="631">
        <f t="shared" si="15"/>
        <v>417</v>
      </c>
      <c r="B451" s="675"/>
      <c r="C451" s="676"/>
      <c r="D451" s="676"/>
      <c r="E451" s="676"/>
      <c r="F451" s="676"/>
      <c r="G451" s="676"/>
      <c r="H451" s="676"/>
      <c r="I451" s="676"/>
      <c r="J451" s="676"/>
      <c r="K451" s="676"/>
      <c r="L451" s="677"/>
      <c r="M451" s="677"/>
      <c r="N451" s="677"/>
      <c r="O451" s="677"/>
      <c r="P451" s="677"/>
      <c r="Q451" s="678"/>
      <c r="R451" s="678"/>
      <c r="S451" s="678"/>
      <c r="T451" s="678"/>
      <c r="U451" s="678"/>
      <c r="V451" s="630"/>
      <c r="W451" s="681"/>
      <c r="X451" s="681"/>
      <c r="Y451" s="681"/>
      <c r="Z451" s="680"/>
      <c r="AA451" s="680"/>
      <c r="AB451" s="680"/>
      <c r="AC451" s="295" t="str">
        <f>IFERROR(VLOOKUP(Z451,【参考】数式用!$A$4:$B$57,2,FALSE),"")</f>
        <v/>
      </c>
      <c r="AD451" s="296"/>
      <c r="AE451" s="297"/>
      <c r="AF451" s="291">
        <f t="shared" si="16"/>
        <v>0</v>
      </c>
    </row>
    <row r="452" spans="1:32" ht="50.1" customHeight="1" thickBot="1">
      <c r="A452" s="631">
        <f t="shared" si="15"/>
        <v>418</v>
      </c>
      <c r="B452" s="675"/>
      <c r="C452" s="676"/>
      <c r="D452" s="676"/>
      <c r="E452" s="676"/>
      <c r="F452" s="676"/>
      <c r="G452" s="676"/>
      <c r="H452" s="676"/>
      <c r="I452" s="676"/>
      <c r="J452" s="676"/>
      <c r="K452" s="676"/>
      <c r="L452" s="677"/>
      <c r="M452" s="677"/>
      <c r="N452" s="677"/>
      <c r="O452" s="677"/>
      <c r="P452" s="677"/>
      <c r="Q452" s="678"/>
      <c r="R452" s="678"/>
      <c r="S452" s="678"/>
      <c r="T452" s="678"/>
      <c r="U452" s="678"/>
      <c r="V452" s="630"/>
      <c r="W452" s="681"/>
      <c r="X452" s="681"/>
      <c r="Y452" s="681"/>
      <c r="Z452" s="680"/>
      <c r="AA452" s="680"/>
      <c r="AB452" s="680"/>
      <c r="AC452" s="295" t="str">
        <f>IFERROR(VLOOKUP(Z452,【参考】数式用!$A$4:$B$57,2,FALSE),"")</f>
        <v/>
      </c>
      <c r="AD452" s="296"/>
      <c r="AE452" s="297"/>
      <c r="AF452" s="291">
        <f t="shared" si="16"/>
        <v>0</v>
      </c>
    </row>
    <row r="453" spans="1:32" ht="50.1" customHeight="1" thickBot="1">
      <c r="A453" s="631">
        <f t="shared" si="15"/>
        <v>419</v>
      </c>
      <c r="B453" s="675"/>
      <c r="C453" s="676"/>
      <c r="D453" s="676"/>
      <c r="E453" s="676"/>
      <c r="F453" s="676"/>
      <c r="G453" s="676"/>
      <c r="H453" s="676"/>
      <c r="I453" s="676"/>
      <c r="J453" s="676"/>
      <c r="K453" s="676"/>
      <c r="L453" s="677"/>
      <c r="M453" s="677"/>
      <c r="N453" s="677"/>
      <c r="O453" s="677"/>
      <c r="P453" s="677"/>
      <c r="Q453" s="678"/>
      <c r="R453" s="678"/>
      <c r="S453" s="678"/>
      <c r="T453" s="678"/>
      <c r="U453" s="678"/>
      <c r="V453" s="630"/>
      <c r="W453" s="681"/>
      <c r="X453" s="681"/>
      <c r="Y453" s="681"/>
      <c r="Z453" s="680"/>
      <c r="AA453" s="680"/>
      <c r="AB453" s="680"/>
      <c r="AC453" s="295" t="str">
        <f>IFERROR(VLOOKUP(Z453,【参考】数式用!$A$4:$B$57,2,FALSE),"")</f>
        <v/>
      </c>
      <c r="AD453" s="296"/>
      <c r="AE453" s="297"/>
      <c r="AF453" s="291">
        <f t="shared" si="16"/>
        <v>0</v>
      </c>
    </row>
    <row r="454" spans="1:32" ht="50.1" customHeight="1" thickBot="1">
      <c r="A454" s="631">
        <f t="shared" si="15"/>
        <v>420</v>
      </c>
      <c r="B454" s="675"/>
      <c r="C454" s="676"/>
      <c r="D454" s="676"/>
      <c r="E454" s="676"/>
      <c r="F454" s="676"/>
      <c r="G454" s="676"/>
      <c r="H454" s="676"/>
      <c r="I454" s="676"/>
      <c r="J454" s="676"/>
      <c r="K454" s="676"/>
      <c r="L454" s="677"/>
      <c r="M454" s="677"/>
      <c r="N454" s="677"/>
      <c r="O454" s="677"/>
      <c r="P454" s="677"/>
      <c r="Q454" s="678"/>
      <c r="R454" s="678"/>
      <c r="S454" s="678"/>
      <c r="T454" s="678"/>
      <c r="U454" s="678"/>
      <c r="V454" s="630"/>
      <c r="W454" s="681"/>
      <c r="X454" s="681"/>
      <c r="Y454" s="681"/>
      <c r="Z454" s="680"/>
      <c r="AA454" s="680"/>
      <c r="AB454" s="680"/>
      <c r="AC454" s="295" t="str">
        <f>IFERROR(VLOOKUP(Z454,【参考】数式用!$A$4:$B$57,2,FALSE),"")</f>
        <v/>
      </c>
      <c r="AD454" s="296"/>
      <c r="AE454" s="297"/>
      <c r="AF454" s="291">
        <f t="shared" si="16"/>
        <v>0</v>
      </c>
    </row>
    <row r="455" spans="1:32" ht="50.1" customHeight="1" thickBot="1">
      <c r="A455" s="631">
        <f t="shared" si="15"/>
        <v>421</v>
      </c>
      <c r="B455" s="675"/>
      <c r="C455" s="676"/>
      <c r="D455" s="676"/>
      <c r="E455" s="676"/>
      <c r="F455" s="676"/>
      <c r="G455" s="676"/>
      <c r="H455" s="676"/>
      <c r="I455" s="676"/>
      <c r="J455" s="676"/>
      <c r="K455" s="676"/>
      <c r="L455" s="677"/>
      <c r="M455" s="677"/>
      <c r="N455" s="677"/>
      <c r="O455" s="677"/>
      <c r="P455" s="677"/>
      <c r="Q455" s="678"/>
      <c r="R455" s="678"/>
      <c r="S455" s="678"/>
      <c r="T455" s="678"/>
      <c r="U455" s="678"/>
      <c r="V455" s="630"/>
      <c r="W455" s="681"/>
      <c r="X455" s="681"/>
      <c r="Y455" s="681"/>
      <c r="Z455" s="680"/>
      <c r="AA455" s="680"/>
      <c r="AB455" s="680"/>
      <c r="AC455" s="295" t="str">
        <f>IFERROR(VLOOKUP(Z455,【参考】数式用!$A$4:$B$57,2,FALSE),"")</f>
        <v/>
      </c>
      <c r="AD455" s="296"/>
      <c r="AE455" s="297"/>
      <c r="AF455" s="291">
        <f t="shared" si="16"/>
        <v>0</v>
      </c>
    </row>
    <row r="456" spans="1:32" ht="50.1" customHeight="1" thickBot="1">
      <c r="A456" s="631">
        <f t="shared" si="15"/>
        <v>422</v>
      </c>
      <c r="B456" s="675"/>
      <c r="C456" s="676"/>
      <c r="D456" s="676"/>
      <c r="E456" s="676"/>
      <c r="F456" s="676"/>
      <c r="G456" s="676"/>
      <c r="H456" s="676"/>
      <c r="I456" s="676"/>
      <c r="J456" s="676"/>
      <c r="K456" s="676"/>
      <c r="L456" s="677"/>
      <c r="M456" s="677"/>
      <c r="N456" s="677"/>
      <c r="O456" s="677"/>
      <c r="P456" s="677"/>
      <c r="Q456" s="678"/>
      <c r="R456" s="678"/>
      <c r="S456" s="678"/>
      <c r="T456" s="678"/>
      <c r="U456" s="678"/>
      <c r="V456" s="630"/>
      <c r="W456" s="681"/>
      <c r="X456" s="681"/>
      <c r="Y456" s="681"/>
      <c r="Z456" s="680"/>
      <c r="AA456" s="680"/>
      <c r="AB456" s="680"/>
      <c r="AC456" s="295" t="str">
        <f>IFERROR(VLOOKUP(Z456,【参考】数式用!$A$4:$B$57,2,FALSE),"")</f>
        <v/>
      </c>
      <c r="AD456" s="296"/>
      <c r="AE456" s="297"/>
      <c r="AF456" s="291">
        <f t="shared" si="16"/>
        <v>0</v>
      </c>
    </row>
    <row r="457" spans="1:32" ht="50.1" customHeight="1" thickBot="1">
      <c r="A457" s="631">
        <f t="shared" si="15"/>
        <v>423</v>
      </c>
      <c r="B457" s="675"/>
      <c r="C457" s="676"/>
      <c r="D457" s="676"/>
      <c r="E457" s="676"/>
      <c r="F457" s="676"/>
      <c r="G457" s="676"/>
      <c r="H457" s="676"/>
      <c r="I457" s="676"/>
      <c r="J457" s="676"/>
      <c r="K457" s="676"/>
      <c r="L457" s="677"/>
      <c r="M457" s="677"/>
      <c r="N457" s="677"/>
      <c r="O457" s="677"/>
      <c r="P457" s="677"/>
      <c r="Q457" s="678"/>
      <c r="R457" s="678"/>
      <c r="S457" s="678"/>
      <c r="T457" s="678"/>
      <c r="U457" s="678"/>
      <c r="V457" s="630"/>
      <c r="W457" s="681"/>
      <c r="X457" s="681"/>
      <c r="Y457" s="681"/>
      <c r="Z457" s="680"/>
      <c r="AA457" s="680"/>
      <c r="AB457" s="680"/>
      <c r="AC457" s="295" t="str">
        <f>IFERROR(VLOOKUP(Z457,【参考】数式用!$A$4:$B$57,2,FALSE),"")</f>
        <v/>
      </c>
      <c r="AD457" s="296"/>
      <c r="AE457" s="297"/>
      <c r="AF457" s="291">
        <f t="shared" si="16"/>
        <v>0</v>
      </c>
    </row>
    <row r="458" spans="1:32" ht="50.1" customHeight="1" thickBot="1">
      <c r="A458" s="631">
        <f t="shared" si="15"/>
        <v>424</v>
      </c>
      <c r="B458" s="675"/>
      <c r="C458" s="676"/>
      <c r="D458" s="676"/>
      <c r="E458" s="676"/>
      <c r="F458" s="676"/>
      <c r="G458" s="676"/>
      <c r="H458" s="676"/>
      <c r="I458" s="676"/>
      <c r="J458" s="676"/>
      <c r="K458" s="676"/>
      <c r="L458" s="677"/>
      <c r="M458" s="677"/>
      <c r="N458" s="677"/>
      <c r="O458" s="677"/>
      <c r="P458" s="677"/>
      <c r="Q458" s="678"/>
      <c r="R458" s="678"/>
      <c r="S458" s="678"/>
      <c r="T458" s="678"/>
      <c r="U458" s="678"/>
      <c r="V458" s="630"/>
      <c r="W458" s="681"/>
      <c r="X458" s="681"/>
      <c r="Y458" s="681"/>
      <c r="Z458" s="680"/>
      <c r="AA458" s="680"/>
      <c r="AB458" s="680"/>
      <c r="AC458" s="295" t="str">
        <f>IFERROR(VLOOKUP(Z458,【参考】数式用!$A$4:$B$57,2,FALSE),"")</f>
        <v/>
      </c>
      <c r="AD458" s="296"/>
      <c r="AE458" s="297"/>
      <c r="AF458" s="291">
        <f t="shared" si="16"/>
        <v>0</v>
      </c>
    </row>
    <row r="459" spans="1:32" ht="50.1" customHeight="1" thickBot="1">
      <c r="A459" s="631">
        <f t="shared" si="15"/>
        <v>425</v>
      </c>
      <c r="B459" s="675"/>
      <c r="C459" s="676"/>
      <c r="D459" s="676"/>
      <c r="E459" s="676"/>
      <c r="F459" s="676"/>
      <c r="G459" s="676"/>
      <c r="H459" s="676"/>
      <c r="I459" s="676"/>
      <c r="J459" s="676"/>
      <c r="K459" s="676"/>
      <c r="L459" s="677"/>
      <c r="M459" s="677"/>
      <c r="N459" s="677"/>
      <c r="O459" s="677"/>
      <c r="P459" s="677"/>
      <c r="Q459" s="678"/>
      <c r="R459" s="678"/>
      <c r="S459" s="678"/>
      <c r="T459" s="678"/>
      <c r="U459" s="678"/>
      <c r="V459" s="630"/>
      <c r="W459" s="681"/>
      <c r="X459" s="681"/>
      <c r="Y459" s="681"/>
      <c r="Z459" s="680"/>
      <c r="AA459" s="680"/>
      <c r="AB459" s="680"/>
      <c r="AC459" s="295" t="str">
        <f>IFERROR(VLOOKUP(Z459,【参考】数式用!$A$4:$B$57,2,FALSE),"")</f>
        <v/>
      </c>
      <c r="AD459" s="296"/>
      <c r="AE459" s="297"/>
      <c r="AF459" s="291">
        <f t="shared" si="16"/>
        <v>0</v>
      </c>
    </row>
    <row r="460" spans="1:32" ht="50.1" customHeight="1" thickBot="1">
      <c r="A460" s="631">
        <f t="shared" si="15"/>
        <v>426</v>
      </c>
      <c r="B460" s="675"/>
      <c r="C460" s="676"/>
      <c r="D460" s="676"/>
      <c r="E460" s="676"/>
      <c r="F460" s="676"/>
      <c r="G460" s="676"/>
      <c r="H460" s="676"/>
      <c r="I460" s="676"/>
      <c r="J460" s="676"/>
      <c r="K460" s="676"/>
      <c r="L460" s="677"/>
      <c r="M460" s="677"/>
      <c r="N460" s="677"/>
      <c r="O460" s="677"/>
      <c r="P460" s="677"/>
      <c r="Q460" s="678"/>
      <c r="R460" s="678"/>
      <c r="S460" s="678"/>
      <c r="T460" s="678"/>
      <c r="U460" s="678"/>
      <c r="V460" s="630"/>
      <c r="W460" s="681"/>
      <c r="X460" s="681"/>
      <c r="Y460" s="681"/>
      <c r="Z460" s="680"/>
      <c r="AA460" s="680"/>
      <c r="AB460" s="680"/>
      <c r="AC460" s="295" t="str">
        <f>IFERROR(VLOOKUP(Z460,【参考】数式用!$A$4:$B$57,2,FALSE),"")</f>
        <v/>
      </c>
      <c r="AD460" s="296"/>
      <c r="AE460" s="297"/>
      <c r="AF460" s="291">
        <f t="shared" si="16"/>
        <v>0</v>
      </c>
    </row>
    <row r="461" spans="1:32" ht="50.1" customHeight="1" thickBot="1">
      <c r="A461" s="631">
        <f t="shared" si="15"/>
        <v>427</v>
      </c>
      <c r="B461" s="675"/>
      <c r="C461" s="676"/>
      <c r="D461" s="676"/>
      <c r="E461" s="676"/>
      <c r="F461" s="676"/>
      <c r="G461" s="676"/>
      <c r="H461" s="676"/>
      <c r="I461" s="676"/>
      <c r="J461" s="676"/>
      <c r="K461" s="676"/>
      <c r="L461" s="677"/>
      <c r="M461" s="677"/>
      <c r="N461" s="677"/>
      <c r="O461" s="677"/>
      <c r="P461" s="677"/>
      <c r="Q461" s="678"/>
      <c r="R461" s="678"/>
      <c r="S461" s="678"/>
      <c r="T461" s="678"/>
      <c r="U461" s="678"/>
      <c r="V461" s="630"/>
      <c r="W461" s="681"/>
      <c r="X461" s="681"/>
      <c r="Y461" s="681"/>
      <c r="Z461" s="680"/>
      <c r="AA461" s="680"/>
      <c r="AB461" s="680"/>
      <c r="AC461" s="295" t="str">
        <f>IFERROR(VLOOKUP(Z461,【参考】数式用!$A$4:$B$57,2,FALSE),"")</f>
        <v/>
      </c>
      <c r="AD461" s="296"/>
      <c r="AE461" s="297"/>
      <c r="AF461" s="291">
        <f t="shared" si="16"/>
        <v>0</v>
      </c>
    </row>
    <row r="462" spans="1:32" ht="50.1" customHeight="1" thickBot="1">
      <c r="A462" s="631">
        <f t="shared" si="15"/>
        <v>428</v>
      </c>
      <c r="B462" s="675"/>
      <c r="C462" s="676"/>
      <c r="D462" s="676"/>
      <c r="E462" s="676"/>
      <c r="F462" s="676"/>
      <c r="G462" s="676"/>
      <c r="H462" s="676"/>
      <c r="I462" s="676"/>
      <c r="J462" s="676"/>
      <c r="K462" s="676"/>
      <c r="L462" s="677"/>
      <c r="M462" s="677"/>
      <c r="N462" s="677"/>
      <c r="O462" s="677"/>
      <c r="P462" s="677"/>
      <c r="Q462" s="678"/>
      <c r="R462" s="678"/>
      <c r="S462" s="678"/>
      <c r="T462" s="678"/>
      <c r="U462" s="678"/>
      <c r="V462" s="630"/>
      <c r="W462" s="681"/>
      <c r="X462" s="681"/>
      <c r="Y462" s="681"/>
      <c r="Z462" s="680"/>
      <c r="AA462" s="680"/>
      <c r="AB462" s="680"/>
      <c r="AC462" s="295" t="str">
        <f>IFERROR(VLOOKUP(Z462,【参考】数式用!$A$4:$B$57,2,FALSE),"")</f>
        <v/>
      </c>
      <c r="AD462" s="296"/>
      <c r="AE462" s="297"/>
      <c r="AF462" s="291">
        <f t="shared" si="16"/>
        <v>0</v>
      </c>
    </row>
    <row r="463" spans="1:32" ht="50.1" customHeight="1" thickBot="1">
      <c r="A463" s="631">
        <f t="shared" si="15"/>
        <v>429</v>
      </c>
      <c r="B463" s="675"/>
      <c r="C463" s="676"/>
      <c r="D463" s="676"/>
      <c r="E463" s="676"/>
      <c r="F463" s="676"/>
      <c r="G463" s="676"/>
      <c r="H463" s="676"/>
      <c r="I463" s="676"/>
      <c r="J463" s="676"/>
      <c r="K463" s="676"/>
      <c r="L463" s="677"/>
      <c r="M463" s="677"/>
      <c r="N463" s="677"/>
      <c r="O463" s="677"/>
      <c r="P463" s="677"/>
      <c r="Q463" s="678"/>
      <c r="R463" s="678"/>
      <c r="S463" s="678"/>
      <c r="T463" s="678"/>
      <c r="U463" s="678"/>
      <c r="V463" s="630"/>
      <c r="W463" s="681"/>
      <c r="X463" s="681"/>
      <c r="Y463" s="681"/>
      <c r="Z463" s="680"/>
      <c r="AA463" s="680"/>
      <c r="AB463" s="680"/>
      <c r="AC463" s="295" t="str">
        <f>IFERROR(VLOOKUP(Z463,【参考】数式用!$A$4:$B$57,2,FALSE),"")</f>
        <v/>
      </c>
      <c r="AD463" s="296"/>
      <c r="AE463" s="297"/>
      <c r="AF463" s="291">
        <f t="shared" si="16"/>
        <v>0</v>
      </c>
    </row>
    <row r="464" spans="1:32" ht="50.1" customHeight="1" thickBot="1">
      <c r="A464" s="631">
        <f t="shared" si="15"/>
        <v>430</v>
      </c>
      <c r="B464" s="675"/>
      <c r="C464" s="676"/>
      <c r="D464" s="676"/>
      <c r="E464" s="676"/>
      <c r="F464" s="676"/>
      <c r="G464" s="676"/>
      <c r="H464" s="676"/>
      <c r="I464" s="676"/>
      <c r="J464" s="676"/>
      <c r="K464" s="676"/>
      <c r="L464" s="677"/>
      <c r="M464" s="677"/>
      <c r="N464" s="677"/>
      <c r="O464" s="677"/>
      <c r="P464" s="677"/>
      <c r="Q464" s="678"/>
      <c r="R464" s="678"/>
      <c r="S464" s="678"/>
      <c r="T464" s="678"/>
      <c r="U464" s="678"/>
      <c r="V464" s="630"/>
      <c r="W464" s="681"/>
      <c r="X464" s="681"/>
      <c r="Y464" s="681"/>
      <c r="Z464" s="680"/>
      <c r="AA464" s="680"/>
      <c r="AB464" s="680"/>
      <c r="AC464" s="295" t="str">
        <f>IFERROR(VLOOKUP(Z464,【参考】数式用!$A$4:$B$57,2,FALSE),"")</f>
        <v/>
      </c>
      <c r="AD464" s="296"/>
      <c r="AE464" s="297"/>
      <c r="AF464" s="291">
        <f t="shared" si="16"/>
        <v>0</v>
      </c>
    </row>
    <row r="465" spans="1:32" ht="50.1" customHeight="1" thickBot="1">
      <c r="A465" s="631">
        <f t="shared" si="15"/>
        <v>431</v>
      </c>
      <c r="B465" s="675"/>
      <c r="C465" s="676"/>
      <c r="D465" s="676"/>
      <c r="E465" s="676"/>
      <c r="F465" s="676"/>
      <c r="G465" s="676"/>
      <c r="H465" s="676"/>
      <c r="I465" s="676"/>
      <c r="J465" s="676"/>
      <c r="K465" s="676"/>
      <c r="L465" s="677"/>
      <c r="M465" s="677"/>
      <c r="N465" s="677"/>
      <c r="O465" s="677"/>
      <c r="P465" s="677"/>
      <c r="Q465" s="678"/>
      <c r="R465" s="678"/>
      <c r="S465" s="678"/>
      <c r="T465" s="678"/>
      <c r="U465" s="678"/>
      <c r="V465" s="630"/>
      <c r="W465" s="681"/>
      <c r="X465" s="681"/>
      <c r="Y465" s="681"/>
      <c r="Z465" s="680"/>
      <c r="AA465" s="680"/>
      <c r="AB465" s="680"/>
      <c r="AC465" s="295" t="str">
        <f>IFERROR(VLOOKUP(Z465,【参考】数式用!$A$4:$B$57,2,FALSE),"")</f>
        <v/>
      </c>
      <c r="AD465" s="296"/>
      <c r="AE465" s="297"/>
      <c r="AF465" s="291">
        <f t="shared" si="16"/>
        <v>0</v>
      </c>
    </row>
    <row r="466" spans="1:32" ht="50.1" customHeight="1" thickBot="1">
      <c r="A466" s="631">
        <f t="shared" si="15"/>
        <v>432</v>
      </c>
      <c r="B466" s="675"/>
      <c r="C466" s="676"/>
      <c r="D466" s="676"/>
      <c r="E466" s="676"/>
      <c r="F466" s="676"/>
      <c r="G466" s="676"/>
      <c r="H466" s="676"/>
      <c r="I466" s="676"/>
      <c r="J466" s="676"/>
      <c r="K466" s="676"/>
      <c r="L466" s="677"/>
      <c r="M466" s="677"/>
      <c r="N466" s="677"/>
      <c r="O466" s="677"/>
      <c r="P466" s="677"/>
      <c r="Q466" s="678"/>
      <c r="R466" s="678"/>
      <c r="S466" s="678"/>
      <c r="T466" s="678"/>
      <c r="U466" s="678"/>
      <c r="V466" s="630"/>
      <c r="W466" s="681"/>
      <c r="X466" s="681"/>
      <c r="Y466" s="681"/>
      <c r="Z466" s="680"/>
      <c r="AA466" s="680"/>
      <c r="AB466" s="680"/>
      <c r="AC466" s="295" t="str">
        <f>IFERROR(VLOOKUP(Z466,【参考】数式用!$A$4:$B$57,2,FALSE),"")</f>
        <v/>
      </c>
      <c r="AD466" s="296"/>
      <c r="AE466" s="297"/>
      <c r="AF466" s="291">
        <f t="shared" si="16"/>
        <v>0</v>
      </c>
    </row>
    <row r="467" spans="1:32" ht="50.1" customHeight="1" thickBot="1">
      <c r="A467" s="631">
        <f t="shared" si="15"/>
        <v>433</v>
      </c>
      <c r="B467" s="675"/>
      <c r="C467" s="676"/>
      <c r="D467" s="676"/>
      <c r="E467" s="676"/>
      <c r="F467" s="676"/>
      <c r="G467" s="676"/>
      <c r="H467" s="676"/>
      <c r="I467" s="676"/>
      <c r="J467" s="676"/>
      <c r="K467" s="676"/>
      <c r="L467" s="677"/>
      <c r="M467" s="677"/>
      <c r="N467" s="677"/>
      <c r="O467" s="677"/>
      <c r="P467" s="677"/>
      <c r="Q467" s="678"/>
      <c r="R467" s="678"/>
      <c r="S467" s="678"/>
      <c r="T467" s="678"/>
      <c r="U467" s="678"/>
      <c r="V467" s="630"/>
      <c r="W467" s="681"/>
      <c r="X467" s="681"/>
      <c r="Y467" s="681"/>
      <c r="Z467" s="680"/>
      <c r="AA467" s="680"/>
      <c r="AB467" s="680"/>
      <c r="AC467" s="295" t="str">
        <f>IFERROR(VLOOKUP(Z467,【参考】数式用!$A$4:$B$57,2,FALSE),"")</f>
        <v/>
      </c>
      <c r="AD467" s="296"/>
      <c r="AE467" s="297"/>
      <c r="AF467" s="291">
        <f t="shared" si="16"/>
        <v>0</v>
      </c>
    </row>
    <row r="468" spans="1:32" ht="50.1" customHeight="1" thickBot="1">
      <c r="A468" s="631">
        <f t="shared" si="15"/>
        <v>434</v>
      </c>
      <c r="B468" s="675"/>
      <c r="C468" s="676"/>
      <c r="D468" s="676"/>
      <c r="E468" s="676"/>
      <c r="F468" s="676"/>
      <c r="G468" s="676"/>
      <c r="H468" s="676"/>
      <c r="I468" s="676"/>
      <c r="J468" s="676"/>
      <c r="K468" s="676"/>
      <c r="L468" s="677"/>
      <c r="M468" s="677"/>
      <c r="N468" s="677"/>
      <c r="O468" s="677"/>
      <c r="P468" s="677"/>
      <c r="Q468" s="678"/>
      <c r="R468" s="678"/>
      <c r="S468" s="678"/>
      <c r="T468" s="678"/>
      <c r="U468" s="678"/>
      <c r="V468" s="630"/>
      <c r="W468" s="681"/>
      <c r="X468" s="681"/>
      <c r="Y468" s="681"/>
      <c r="Z468" s="680"/>
      <c r="AA468" s="680"/>
      <c r="AB468" s="680"/>
      <c r="AC468" s="295" t="str">
        <f>IFERROR(VLOOKUP(Z468,【参考】数式用!$A$4:$B$57,2,FALSE),"")</f>
        <v/>
      </c>
      <c r="AD468" s="296"/>
      <c r="AE468" s="297"/>
      <c r="AF468" s="291">
        <f t="shared" si="16"/>
        <v>0</v>
      </c>
    </row>
    <row r="469" spans="1:32" ht="50.1" customHeight="1" thickBot="1">
      <c r="A469" s="631">
        <f t="shared" si="15"/>
        <v>435</v>
      </c>
      <c r="B469" s="675"/>
      <c r="C469" s="676"/>
      <c r="D469" s="676"/>
      <c r="E469" s="676"/>
      <c r="F469" s="676"/>
      <c r="G469" s="676"/>
      <c r="H469" s="676"/>
      <c r="I469" s="676"/>
      <c r="J469" s="676"/>
      <c r="K469" s="676"/>
      <c r="L469" s="677"/>
      <c r="M469" s="677"/>
      <c r="N469" s="677"/>
      <c r="O469" s="677"/>
      <c r="P469" s="677"/>
      <c r="Q469" s="678"/>
      <c r="R469" s="678"/>
      <c r="S469" s="678"/>
      <c r="T469" s="678"/>
      <c r="U469" s="678"/>
      <c r="V469" s="630"/>
      <c r="W469" s="681"/>
      <c r="X469" s="681"/>
      <c r="Y469" s="681"/>
      <c r="Z469" s="680"/>
      <c r="AA469" s="680"/>
      <c r="AB469" s="680"/>
      <c r="AC469" s="295" t="str">
        <f>IFERROR(VLOOKUP(Z469,【参考】数式用!$A$4:$B$57,2,FALSE),"")</f>
        <v/>
      </c>
      <c r="AD469" s="296"/>
      <c r="AE469" s="297"/>
      <c r="AF469" s="291">
        <f t="shared" si="16"/>
        <v>0</v>
      </c>
    </row>
    <row r="470" spans="1:32" ht="50.1" customHeight="1" thickBot="1">
      <c r="A470" s="631">
        <f t="shared" si="15"/>
        <v>436</v>
      </c>
      <c r="B470" s="675"/>
      <c r="C470" s="676"/>
      <c r="D470" s="676"/>
      <c r="E470" s="676"/>
      <c r="F470" s="676"/>
      <c r="G470" s="676"/>
      <c r="H470" s="676"/>
      <c r="I470" s="676"/>
      <c r="J470" s="676"/>
      <c r="K470" s="676"/>
      <c r="L470" s="677"/>
      <c r="M470" s="677"/>
      <c r="N470" s="677"/>
      <c r="O470" s="677"/>
      <c r="P470" s="677"/>
      <c r="Q470" s="678"/>
      <c r="R470" s="678"/>
      <c r="S470" s="678"/>
      <c r="T470" s="678"/>
      <c r="U470" s="678"/>
      <c r="V470" s="630"/>
      <c r="W470" s="681"/>
      <c r="X470" s="681"/>
      <c r="Y470" s="681"/>
      <c r="Z470" s="680"/>
      <c r="AA470" s="680"/>
      <c r="AB470" s="680"/>
      <c r="AC470" s="295" t="str">
        <f>IFERROR(VLOOKUP(Z470,【参考】数式用!$A$4:$B$57,2,FALSE),"")</f>
        <v/>
      </c>
      <c r="AD470" s="296"/>
      <c r="AE470" s="297"/>
      <c r="AF470" s="291">
        <f t="shared" si="16"/>
        <v>0</v>
      </c>
    </row>
    <row r="471" spans="1:32" ht="50.1" customHeight="1" thickBot="1">
      <c r="A471" s="631">
        <f t="shared" si="15"/>
        <v>437</v>
      </c>
      <c r="B471" s="675"/>
      <c r="C471" s="676"/>
      <c r="D471" s="676"/>
      <c r="E471" s="676"/>
      <c r="F471" s="676"/>
      <c r="G471" s="676"/>
      <c r="H471" s="676"/>
      <c r="I471" s="676"/>
      <c r="J471" s="676"/>
      <c r="K471" s="676"/>
      <c r="L471" s="677"/>
      <c r="M471" s="677"/>
      <c r="N471" s="677"/>
      <c r="O471" s="677"/>
      <c r="P471" s="677"/>
      <c r="Q471" s="678"/>
      <c r="R471" s="678"/>
      <c r="S471" s="678"/>
      <c r="T471" s="678"/>
      <c r="U471" s="678"/>
      <c r="V471" s="630"/>
      <c r="W471" s="681"/>
      <c r="X471" s="681"/>
      <c r="Y471" s="681"/>
      <c r="Z471" s="680"/>
      <c r="AA471" s="680"/>
      <c r="AB471" s="680"/>
      <c r="AC471" s="295" t="str">
        <f>IFERROR(VLOOKUP(Z471,【参考】数式用!$A$4:$B$57,2,FALSE),"")</f>
        <v/>
      </c>
      <c r="AD471" s="296"/>
      <c r="AE471" s="297"/>
      <c r="AF471" s="291">
        <f t="shared" si="16"/>
        <v>0</v>
      </c>
    </row>
    <row r="472" spans="1:32" ht="50.1" customHeight="1" thickBot="1">
      <c r="A472" s="631">
        <f t="shared" si="15"/>
        <v>438</v>
      </c>
      <c r="B472" s="675"/>
      <c r="C472" s="676"/>
      <c r="D472" s="676"/>
      <c r="E472" s="676"/>
      <c r="F472" s="676"/>
      <c r="G472" s="676"/>
      <c r="H472" s="676"/>
      <c r="I472" s="676"/>
      <c r="J472" s="676"/>
      <c r="K472" s="676"/>
      <c r="L472" s="677"/>
      <c r="M472" s="677"/>
      <c r="N472" s="677"/>
      <c r="O472" s="677"/>
      <c r="P472" s="677"/>
      <c r="Q472" s="678"/>
      <c r="R472" s="678"/>
      <c r="S472" s="678"/>
      <c r="T472" s="678"/>
      <c r="U472" s="678"/>
      <c r="V472" s="630"/>
      <c r="W472" s="681"/>
      <c r="X472" s="681"/>
      <c r="Y472" s="681"/>
      <c r="Z472" s="680"/>
      <c r="AA472" s="680"/>
      <c r="AB472" s="680"/>
      <c r="AC472" s="295" t="str">
        <f>IFERROR(VLOOKUP(Z472,【参考】数式用!$A$4:$B$57,2,FALSE),"")</f>
        <v/>
      </c>
      <c r="AD472" s="296"/>
      <c r="AE472" s="297"/>
      <c r="AF472" s="291">
        <f t="shared" si="16"/>
        <v>0</v>
      </c>
    </row>
    <row r="473" spans="1:32" ht="50.1" customHeight="1" thickBot="1">
      <c r="A473" s="631">
        <f t="shared" si="15"/>
        <v>439</v>
      </c>
      <c r="B473" s="675"/>
      <c r="C473" s="676"/>
      <c r="D473" s="676"/>
      <c r="E473" s="676"/>
      <c r="F473" s="676"/>
      <c r="G473" s="676"/>
      <c r="H473" s="676"/>
      <c r="I473" s="676"/>
      <c r="J473" s="676"/>
      <c r="K473" s="676"/>
      <c r="L473" s="677"/>
      <c r="M473" s="677"/>
      <c r="N473" s="677"/>
      <c r="O473" s="677"/>
      <c r="P473" s="677"/>
      <c r="Q473" s="678"/>
      <c r="R473" s="678"/>
      <c r="S473" s="678"/>
      <c r="T473" s="678"/>
      <c r="U473" s="678"/>
      <c r="V473" s="630"/>
      <c r="W473" s="681"/>
      <c r="X473" s="681"/>
      <c r="Y473" s="681"/>
      <c r="Z473" s="680"/>
      <c r="AA473" s="680"/>
      <c r="AB473" s="680"/>
      <c r="AC473" s="295" t="str">
        <f>IFERROR(VLOOKUP(Z473,【参考】数式用!$A$4:$B$57,2,FALSE),"")</f>
        <v/>
      </c>
      <c r="AD473" s="296"/>
      <c r="AE473" s="297"/>
      <c r="AF473" s="291">
        <f t="shared" si="16"/>
        <v>0</v>
      </c>
    </row>
    <row r="474" spans="1:32" ht="50.1" customHeight="1" thickBot="1">
      <c r="A474" s="631">
        <f t="shared" si="15"/>
        <v>440</v>
      </c>
      <c r="B474" s="675"/>
      <c r="C474" s="676"/>
      <c r="D474" s="676"/>
      <c r="E474" s="676"/>
      <c r="F474" s="676"/>
      <c r="G474" s="676"/>
      <c r="H474" s="676"/>
      <c r="I474" s="676"/>
      <c r="J474" s="676"/>
      <c r="K474" s="676"/>
      <c r="L474" s="677"/>
      <c r="M474" s="677"/>
      <c r="N474" s="677"/>
      <c r="O474" s="677"/>
      <c r="P474" s="677"/>
      <c r="Q474" s="678"/>
      <c r="R474" s="678"/>
      <c r="S474" s="678"/>
      <c r="T474" s="678"/>
      <c r="U474" s="678"/>
      <c r="V474" s="630"/>
      <c r="W474" s="681"/>
      <c r="X474" s="681"/>
      <c r="Y474" s="681"/>
      <c r="Z474" s="680"/>
      <c r="AA474" s="680"/>
      <c r="AB474" s="680"/>
      <c r="AC474" s="295" t="str">
        <f>IFERROR(VLOOKUP(Z474,【参考】数式用!$A$4:$B$57,2,FALSE),"")</f>
        <v/>
      </c>
      <c r="AD474" s="296"/>
      <c r="AE474" s="297"/>
      <c r="AF474" s="291">
        <f t="shared" si="16"/>
        <v>0</v>
      </c>
    </row>
    <row r="475" spans="1:32" ht="50.1" customHeight="1" thickBot="1">
      <c r="A475" s="631">
        <f t="shared" si="15"/>
        <v>441</v>
      </c>
      <c r="B475" s="675"/>
      <c r="C475" s="676"/>
      <c r="D475" s="676"/>
      <c r="E475" s="676"/>
      <c r="F475" s="676"/>
      <c r="G475" s="676"/>
      <c r="H475" s="676"/>
      <c r="I475" s="676"/>
      <c r="J475" s="676"/>
      <c r="K475" s="676"/>
      <c r="L475" s="677"/>
      <c r="M475" s="677"/>
      <c r="N475" s="677"/>
      <c r="O475" s="677"/>
      <c r="P475" s="677"/>
      <c r="Q475" s="678"/>
      <c r="R475" s="678"/>
      <c r="S475" s="678"/>
      <c r="T475" s="678"/>
      <c r="U475" s="678"/>
      <c r="V475" s="630"/>
      <c r="W475" s="681"/>
      <c r="X475" s="681"/>
      <c r="Y475" s="681"/>
      <c r="Z475" s="680"/>
      <c r="AA475" s="680"/>
      <c r="AB475" s="680"/>
      <c r="AC475" s="295" t="str">
        <f>IFERROR(VLOOKUP(Z475,【参考】数式用!$A$4:$B$57,2,FALSE),"")</f>
        <v/>
      </c>
      <c r="AD475" s="296"/>
      <c r="AE475" s="297"/>
      <c r="AF475" s="291">
        <f t="shared" si="16"/>
        <v>0</v>
      </c>
    </row>
    <row r="476" spans="1:32" ht="50.1" customHeight="1" thickBot="1">
      <c r="A476" s="631">
        <f t="shared" si="15"/>
        <v>442</v>
      </c>
      <c r="B476" s="675"/>
      <c r="C476" s="676"/>
      <c r="D476" s="676"/>
      <c r="E476" s="676"/>
      <c r="F476" s="676"/>
      <c r="G476" s="676"/>
      <c r="H476" s="676"/>
      <c r="I476" s="676"/>
      <c r="J476" s="676"/>
      <c r="K476" s="676"/>
      <c r="L476" s="677"/>
      <c r="M476" s="677"/>
      <c r="N476" s="677"/>
      <c r="O476" s="677"/>
      <c r="P476" s="677"/>
      <c r="Q476" s="678"/>
      <c r="R476" s="678"/>
      <c r="S476" s="678"/>
      <c r="T476" s="678"/>
      <c r="U476" s="678"/>
      <c r="V476" s="630"/>
      <c r="W476" s="681"/>
      <c r="X476" s="681"/>
      <c r="Y476" s="681"/>
      <c r="Z476" s="680"/>
      <c r="AA476" s="680"/>
      <c r="AB476" s="680"/>
      <c r="AC476" s="295" t="str">
        <f>IFERROR(VLOOKUP(Z476,【参考】数式用!$A$4:$B$57,2,FALSE),"")</f>
        <v/>
      </c>
      <c r="AD476" s="296"/>
      <c r="AE476" s="297"/>
      <c r="AF476" s="291">
        <f t="shared" si="16"/>
        <v>0</v>
      </c>
    </row>
    <row r="477" spans="1:32" ht="50.1" customHeight="1" thickBot="1">
      <c r="A477" s="631">
        <f t="shared" si="15"/>
        <v>443</v>
      </c>
      <c r="B477" s="675"/>
      <c r="C477" s="676"/>
      <c r="D477" s="676"/>
      <c r="E477" s="676"/>
      <c r="F477" s="676"/>
      <c r="G477" s="676"/>
      <c r="H477" s="676"/>
      <c r="I477" s="676"/>
      <c r="J477" s="676"/>
      <c r="K477" s="676"/>
      <c r="L477" s="677"/>
      <c r="M477" s="677"/>
      <c r="N477" s="677"/>
      <c r="O477" s="677"/>
      <c r="P477" s="677"/>
      <c r="Q477" s="678"/>
      <c r="R477" s="678"/>
      <c r="S477" s="678"/>
      <c r="T477" s="678"/>
      <c r="U477" s="678"/>
      <c r="V477" s="630"/>
      <c r="W477" s="681"/>
      <c r="X477" s="681"/>
      <c r="Y477" s="681"/>
      <c r="Z477" s="680"/>
      <c r="AA477" s="680"/>
      <c r="AB477" s="680"/>
      <c r="AC477" s="295" t="str">
        <f>IFERROR(VLOOKUP(Z477,【参考】数式用!$A$4:$B$57,2,FALSE),"")</f>
        <v/>
      </c>
      <c r="AD477" s="296"/>
      <c r="AE477" s="297"/>
      <c r="AF477" s="291">
        <f t="shared" si="16"/>
        <v>0</v>
      </c>
    </row>
    <row r="478" spans="1:32" ht="50.1" customHeight="1" thickBot="1">
      <c r="A478" s="631">
        <f t="shared" si="15"/>
        <v>444</v>
      </c>
      <c r="B478" s="675"/>
      <c r="C478" s="676"/>
      <c r="D478" s="676"/>
      <c r="E478" s="676"/>
      <c r="F478" s="676"/>
      <c r="G478" s="676"/>
      <c r="H478" s="676"/>
      <c r="I478" s="676"/>
      <c r="J478" s="676"/>
      <c r="K478" s="676"/>
      <c r="L478" s="677"/>
      <c r="M478" s="677"/>
      <c r="N478" s="677"/>
      <c r="O478" s="677"/>
      <c r="P478" s="677"/>
      <c r="Q478" s="678"/>
      <c r="R478" s="678"/>
      <c r="S478" s="678"/>
      <c r="T478" s="678"/>
      <c r="U478" s="678"/>
      <c r="V478" s="630"/>
      <c r="W478" s="681"/>
      <c r="X478" s="681"/>
      <c r="Y478" s="681"/>
      <c r="Z478" s="680"/>
      <c r="AA478" s="680"/>
      <c r="AB478" s="680"/>
      <c r="AC478" s="295" t="str">
        <f>IFERROR(VLOOKUP(Z478,【参考】数式用!$A$4:$B$57,2,FALSE),"")</f>
        <v/>
      </c>
      <c r="AD478" s="296"/>
      <c r="AE478" s="297"/>
      <c r="AF478" s="291">
        <f t="shared" si="16"/>
        <v>0</v>
      </c>
    </row>
    <row r="479" spans="1:32" ht="50.1" customHeight="1" thickBot="1">
      <c r="A479" s="631">
        <f t="shared" si="15"/>
        <v>445</v>
      </c>
      <c r="B479" s="675"/>
      <c r="C479" s="676"/>
      <c r="D479" s="676"/>
      <c r="E479" s="676"/>
      <c r="F479" s="676"/>
      <c r="G479" s="676"/>
      <c r="H479" s="676"/>
      <c r="I479" s="676"/>
      <c r="J479" s="676"/>
      <c r="K479" s="676"/>
      <c r="L479" s="677"/>
      <c r="M479" s="677"/>
      <c r="N479" s="677"/>
      <c r="O479" s="677"/>
      <c r="P479" s="677"/>
      <c r="Q479" s="678"/>
      <c r="R479" s="678"/>
      <c r="S479" s="678"/>
      <c r="T479" s="678"/>
      <c r="U479" s="678"/>
      <c r="V479" s="630"/>
      <c r="W479" s="681"/>
      <c r="X479" s="681"/>
      <c r="Y479" s="681"/>
      <c r="Z479" s="680"/>
      <c r="AA479" s="680"/>
      <c r="AB479" s="680"/>
      <c r="AC479" s="295" t="str">
        <f>IFERROR(VLOOKUP(Z479,【参考】数式用!$A$4:$B$57,2,FALSE),"")</f>
        <v/>
      </c>
      <c r="AD479" s="296"/>
      <c r="AE479" s="297"/>
      <c r="AF479" s="291">
        <f t="shared" si="16"/>
        <v>0</v>
      </c>
    </row>
    <row r="480" spans="1:32" ht="50.1" customHeight="1" thickBot="1">
      <c r="A480" s="631">
        <f t="shared" si="15"/>
        <v>446</v>
      </c>
      <c r="B480" s="675"/>
      <c r="C480" s="676"/>
      <c r="D480" s="676"/>
      <c r="E480" s="676"/>
      <c r="F480" s="676"/>
      <c r="G480" s="676"/>
      <c r="H480" s="676"/>
      <c r="I480" s="676"/>
      <c r="J480" s="676"/>
      <c r="K480" s="676"/>
      <c r="L480" s="677"/>
      <c r="M480" s="677"/>
      <c r="N480" s="677"/>
      <c r="O480" s="677"/>
      <c r="P480" s="677"/>
      <c r="Q480" s="678"/>
      <c r="R480" s="678"/>
      <c r="S480" s="678"/>
      <c r="T480" s="678"/>
      <c r="U480" s="678"/>
      <c r="V480" s="630"/>
      <c r="W480" s="681"/>
      <c r="X480" s="681"/>
      <c r="Y480" s="681"/>
      <c r="Z480" s="680"/>
      <c r="AA480" s="680"/>
      <c r="AB480" s="680"/>
      <c r="AC480" s="295" t="str">
        <f>IFERROR(VLOOKUP(Z480,【参考】数式用!$A$4:$B$57,2,FALSE),"")</f>
        <v/>
      </c>
      <c r="AD480" s="296"/>
      <c r="AE480" s="297"/>
      <c r="AF480" s="291">
        <f t="shared" si="16"/>
        <v>0</v>
      </c>
    </row>
    <row r="481" spans="1:32" ht="50.1" customHeight="1" thickBot="1">
      <c r="A481" s="631">
        <f t="shared" si="15"/>
        <v>447</v>
      </c>
      <c r="B481" s="675"/>
      <c r="C481" s="676"/>
      <c r="D481" s="676"/>
      <c r="E481" s="676"/>
      <c r="F481" s="676"/>
      <c r="G481" s="676"/>
      <c r="H481" s="676"/>
      <c r="I481" s="676"/>
      <c r="J481" s="676"/>
      <c r="K481" s="676"/>
      <c r="L481" s="677"/>
      <c r="M481" s="677"/>
      <c r="N481" s="677"/>
      <c r="O481" s="677"/>
      <c r="P481" s="677"/>
      <c r="Q481" s="678"/>
      <c r="R481" s="678"/>
      <c r="S481" s="678"/>
      <c r="T481" s="678"/>
      <c r="U481" s="678"/>
      <c r="V481" s="630"/>
      <c r="W481" s="681"/>
      <c r="X481" s="681"/>
      <c r="Y481" s="681"/>
      <c r="Z481" s="680"/>
      <c r="AA481" s="680"/>
      <c r="AB481" s="680"/>
      <c r="AC481" s="295" t="str">
        <f>IFERROR(VLOOKUP(Z481,【参考】数式用!$A$4:$B$57,2,FALSE),"")</f>
        <v/>
      </c>
      <c r="AD481" s="296"/>
      <c r="AE481" s="297"/>
      <c r="AF481" s="291">
        <f t="shared" si="16"/>
        <v>0</v>
      </c>
    </row>
    <row r="482" spans="1:32" ht="50.1" customHeight="1" thickBot="1">
      <c r="A482" s="631">
        <f t="shared" si="15"/>
        <v>448</v>
      </c>
      <c r="B482" s="675"/>
      <c r="C482" s="676"/>
      <c r="D482" s="676"/>
      <c r="E482" s="676"/>
      <c r="F482" s="676"/>
      <c r="G482" s="676"/>
      <c r="H482" s="676"/>
      <c r="I482" s="676"/>
      <c r="J482" s="676"/>
      <c r="K482" s="676"/>
      <c r="L482" s="677"/>
      <c r="M482" s="677"/>
      <c r="N482" s="677"/>
      <c r="O482" s="677"/>
      <c r="P482" s="677"/>
      <c r="Q482" s="678"/>
      <c r="R482" s="678"/>
      <c r="S482" s="678"/>
      <c r="T482" s="678"/>
      <c r="U482" s="678"/>
      <c r="V482" s="630"/>
      <c r="W482" s="681"/>
      <c r="X482" s="681"/>
      <c r="Y482" s="681"/>
      <c r="Z482" s="680"/>
      <c r="AA482" s="680"/>
      <c r="AB482" s="680"/>
      <c r="AC482" s="295" t="str">
        <f>IFERROR(VLOOKUP(Z482,【参考】数式用!$A$4:$B$57,2,FALSE),"")</f>
        <v/>
      </c>
      <c r="AD482" s="296"/>
      <c r="AE482" s="297"/>
      <c r="AF482" s="291">
        <f t="shared" si="16"/>
        <v>0</v>
      </c>
    </row>
    <row r="483" spans="1:32" ht="50.1" customHeight="1" thickBot="1">
      <c r="A483" s="631">
        <f t="shared" si="15"/>
        <v>449</v>
      </c>
      <c r="B483" s="675"/>
      <c r="C483" s="676"/>
      <c r="D483" s="676"/>
      <c r="E483" s="676"/>
      <c r="F483" s="676"/>
      <c r="G483" s="676"/>
      <c r="H483" s="676"/>
      <c r="I483" s="676"/>
      <c r="J483" s="676"/>
      <c r="K483" s="676"/>
      <c r="L483" s="677"/>
      <c r="M483" s="677"/>
      <c r="N483" s="677"/>
      <c r="O483" s="677"/>
      <c r="P483" s="677"/>
      <c r="Q483" s="678"/>
      <c r="R483" s="678"/>
      <c r="S483" s="678"/>
      <c r="T483" s="678"/>
      <c r="U483" s="678"/>
      <c r="V483" s="630"/>
      <c r="W483" s="681"/>
      <c r="X483" s="681"/>
      <c r="Y483" s="681"/>
      <c r="Z483" s="680"/>
      <c r="AA483" s="680"/>
      <c r="AB483" s="680"/>
      <c r="AC483" s="295" t="str">
        <f>IFERROR(VLOOKUP(Z483,【参考】数式用!$A$4:$B$57,2,FALSE),"")</f>
        <v/>
      </c>
      <c r="AD483" s="296"/>
      <c r="AE483" s="297"/>
      <c r="AF483" s="291">
        <f t="shared" si="16"/>
        <v>0</v>
      </c>
    </row>
    <row r="484" spans="1:32" ht="50.1" customHeight="1" thickBot="1">
      <c r="A484" s="631">
        <f t="shared" si="15"/>
        <v>450</v>
      </c>
      <c r="B484" s="675"/>
      <c r="C484" s="676"/>
      <c r="D484" s="676"/>
      <c r="E484" s="676"/>
      <c r="F484" s="676"/>
      <c r="G484" s="676"/>
      <c r="H484" s="676"/>
      <c r="I484" s="676"/>
      <c r="J484" s="676"/>
      <c r="K484" s="676"/>
      <c r="L484" s="677"/>
      <c r="M484" s="677"/>
      <c r="N484" s="677"/>
      <c r="O484" s="677"/>
      <c r="P484" s="677"/>
      <c r="Q484" s="678"/>
      <c r="R484" s="678"/>
      <c r="S484" s="678"/>
      <c r="T484" s="678"/>
      <c r="U484" s="678"/>
      <c r="V484" s="630"/>
      <c r="W484" s="681"/>
      <c r="X484" s="681"/>
      <c r="Y484" s="681"/>
      <c r="Z484" s="680"/>
      <c r="AA484" s="680"/>
      <c r="AB484" s="680"/>
      <c r="AC484" s="295" t="str">
        <f>IFERROR(VLOOKUP(Z484,【参考】数式用!$A$4:$B$57,2,FALSE),"")</f>
        <v/>
      </c>
      <c r="AD484" s="296"/>
      <c r="AE484" s="297"/>
      <c r="AF484" s="291">
        <f t="shared" si="16"/>
        <v>0</v>
      </c>
    </row>
    <row r="485" spans="1:32" ht="50.1" customHeight="1" thickBot="1">
      <c r="A485" s="631">
        <f t="shared" ref="A485:A548" si="17">A484+1</f>
        <v>451</v>
      </c>
      <c r="B485" s="675"/>
      <c r="C485" s="676"/>
      <c r="D485" s="676"/>
      <c r="E485" s="676"/>
      <c r="F485" s="676"/>
      <c r="G485" s="676"/>
      <c r="H485" s="676"/>
      <c r="I485" s="676"/>
      <c r="J485" s="676"/>
      <c r="K485" s="676"/>
      <c r="L485" s="677"/>
      <c r="M485" s="677"/>
      <c r="N485" s="677"/>
      <c r="O485" s="677"/>
      <c r="P485" s="677"/>
      <c r="Q485" s="678"/>
      <c r="R485" s="678"/>
      <c r="S485" s="678"/>
      <c r="T485" s="678"/>
      <c r="U485" s="678"/>
      <c r="V485" s="630"/>
      <c r="W485" s="681"/>
      <c r="X485" s="681"/>
      <c r="Y485" s="681"/>
      <c r="Z485" s="680"/>
      <c r="AA485" s="680"/>
      <c r="AB485" s="680"/>
      <c r="AC485" s="295" t="str">
        <f>IFERROR(VLOOKUP(Z485,【参考】数式用!$A$4:$B$57,2,FALSE),"")</f>
        <v/>
      </c>
      <c r="AD485" s="296"/>
      <c r="AE485" s="297"/>
      <c r="AF485" s="291">
        <f t="shared" si="16"/>
        <v>0</v>
      </c>
    </row>
    <row r="486" spans="1:32" ht="50.1" customHeight="1" thickBot="1">
      <c r="A486" s="631">
        <f t="shared" si="17"/>
        <v>452</v>
      </c>
      <c r="B486" s="675"/>
      <c r="C486" s="676"/>
      <c r="D486" s="676"/>
      <c r="E486" s="676"/>
      <c r="F486" s="676"/>
      <c r="G486" s="676"/>
      <c r="H486" s="676"/>
      <c r="I486" s="676"/>
      <c r="J486" s="676"/>
      <c r="K486" s="676"/>
      <c r="L486" s="677"/>
      <c r="M486" s="677"/>
      <c r="N486" s="677"/>
      <c r="O486" s="677"/>
      <c r="P486" s="677"/>
      <c r="Q486" s="678"/>
      <c r="R486" s="678"/>
      <c r="S486" s="678"/>
      <c r="T486" s="678"/>
      <c r="U486" s="678"/>
      <c r="V486" s="630"/>
      <c r="W486" s="681"/>
      <c r="X486" s="681"/>
      <c r="Y486" s="681"/>
      <c r="Z486" s="680"/>
      <c r="AA486" s="680"/>
      <c r="AB486" s="680"/>
      <c r="AC486" s="295" t="str">
        <f>IFERROR(VLOOKUP(Z486,【参考】数式用!$A$4:$B$57,2,FALSE),"")</f>
        <v/>
      </c>
      <c r="AD486" s="296"/>
      <c r="AE486" s="297"/>
      <c r="AF486" s="291">
        <f t="shared" si="16"/>
        <v>0</v>
      </c>
    </row>
    <row r="487" spans="1:32" ht="50.1" customHeight="1" thickBot="1">
      <c r="A487" s="631">
        <f t="shared" si="17"/>
        <v>453</v>
      </c>
      <c r="B487" s="675"/>
      <c r="C487" s="676"/>
      <c r="D487" s="676"/>
      <c r="E487" s="676"/>
      <c r="F487" s="676"/>
      <c r="G487" s="676"/>
      <c r="H487" s="676"/>
      <c r="I487" s="676"/>
      <c r="J487" s="676"/>
      <c r="K487" s="676"/>
      <c r="L487" s="677"/>
      <c r="M487" s="677"/>
      <c r="N487" s="677"/>
      <c r="O487" s="677"/>
      <c r="P487" s="677"/>
      <c r="Q487" s="678"/>
      <c r="R487" s="678"/>
      <c r="S487" s="678"/>
      <c r="T487" s="678"/>
      <c r="U487" s="678"/>
      <c r="V487" s="630"/>
      <c r="W487" s="681"/>
      <c r="X487" s="681"/>
      <c r="Y487" s="681"/>
      <c r="Z487" s="680"/>
      <c r="AA487" s="680"/>
      <c r="AB487" s="680"/>
      <c r="AC487" s="295" t="str">
        <f>IFERROR(VLOOKUP(Z487,【参考】数式用!$A$4:$B$57,2,FALSE),"")</f>
        <v/>
      </c>
      <c r="AD487" s="296"/>
      <c r="AE487" s="297"/>
      <c r="AF487" s="291">
        <f t="shared" si="16"/>
        <v>0</v>
      </c>
    </row>
    <row r="488" spans="1:32" ht="50.1" customHeight="1" thickBot="1">
      <c r="A488" s="631">
        <f t="shared" si="17"/>
        <v>454</v>
      </c>
      <c r="B488" s="675"/>
      <c r="C488" s="676"/>
      <c r="D488" s="676"/>
      <c r="E488" s="676"/>
      <c r="F488" s="676"/>
      <c r="G488" s="676"/>
      <c r="H488" s="676"/>
      <c r="I488" s="676"/>
      <c r="J488" s="676"/>
      <c r="K488" s="676"/>
      <c r="L488" s="677"/>
      <c r="M488" s="677"/>
      <c r="N488" s="677"/>
      <c r="O488" s="677"/>
      <c r="P488" s="677"/>
      <c r="Q488" s="678"/>
      <c r="R488" s="678"/>
      <c r="S488" s="678"/>
      <c r="T488" s="678"/>
      <c r="U488" s="678"/>
      <c r="V488" s="630"/>
      <c r="W488" s="681"/>
      <c r="X488" s="681"/>
      <c r="Y488" s="681"/>
      <c r="Z488" s="680"/>
      <c r="AA488" s="680"/>
      <c r="AB488" s="680"/>
      <c r="AC488" s="295" t="str">
        <f>IFERROR(VLOOKUP(Z488,【参考】数式用!$A$4:$B$57,2,FALSE),"")</f>
        <v/>
      </c>
      <c r="AD488" s="296"/>
      <c r="AE488" s="297"/>
      <c r="AF488" s="291">
        <f t="shared" si="16"/>
        <v>0</v>
      </c>
    </row>
    <row r="489" spans="1:32" ht="50.1" customHeight="1" thickBot="1">
      <c r="A489" s="631">
        <f t="shared" si="17"/>
        <v>455</v>
      </c>
      <c r="B489" s="675"/>
      <c r="C489" s="676"/>
      <c r="D489" s="676"/>
      <c r="E489" s="676"/>
      <c r="F489" s="676"/>
      <c r="G489" s="676"/>
      <c r="H489" s="676"/>
      <c r="I489" s="676"/>
      <c r="J489" s="676"/>
      <c r="K489" s="676"/>
      <c r="L489" s="677"/>
      <c r="M489" s="677"/>
      <c r="N489" s="677"/>
      <c r="O489" s="677"/>
      <c r="P489" s="677"/>
      <c r="Q489" s="678"/>
      <c r="R489" s="678"/>
      <c r="S489" s="678"/>
      <c r="T489" s="678"/>
      <c r="U489" s="678"/>
      <c r="V489" s="630"/>
      <c r="W489" s="681"/>
      <c r="X489" s="681"/>
      <c r="Y489" s="681"/>
      <c r="Z489" s="680"/>
      <c r="AA489" s="680"/>
      <c r="AB489" s="680"/>
      <c r="AC489" s="295" t="str">
        <f>IFERROR(VLOOKUP(Z489,【参考】数式用!$A$4:$B$57,2,FALSE),"")</f>
        <v/>
      </c>
      <c r="AD489" s="296"/>
      <c r="AE489" s="297"/>
      <c r="AF489" s="291">
        <f t="shared" si="16"/>
        <v>0</v>
      </c>
    </row>
    <row r="490" spans="1:32" ht="50.1" customHeight="1" thickBot="1">
      <c r="A490" s="631">
        <f t="shared" si="17"/>
        <v>456</v>
      </c>
      <c r="B490" s="675"/>
      <c r="C490" s="676"/>
      <c r="D490" s="676"/>
      <c r="E490" s="676"/>
      <c r="F490" s="676"/>
      <c r="G490" s="676"/>
      <c r="H490" s="676"/>
      <c r="I490" s="676"/>
      <c r="J490" s="676"/>
      <c r="K490" s="676"/>
      <c r="L490" s="677"/>
      <c r="M490" s="677"/>
      <c r="N490" s="677"/>
      <c r="O490" s="677"/>
      <c r="P490" s="677"/>
      <c r="Q490" s="678"/>
      <c r="R490" s="678"/>
      <c r="S490" s="678"/>
      <c r="T490" s="678"/>
      <c r="U490" s="678"/>
      <c r="V490" s="630"/>
      <c r="W490" s="681"/>
      <c r="X490" s="681"/>
      <c r="Y490" s="681"/>
      <c r="Z490" s="680"/>
      <c r="AA490" s="680"/>
      <c r="AB490" s="680"/>
      <c r="AC490" s="295" t="str">
        <f>IFERROR(VLOOKUP(Z490,【参考】数式用!$A$4:$B$57,2,FALSE),"")</f>
        <v/>
      </c>
      <c r="AD490" s="296"/>
      <c r="AE490" s="297"/>
      <c r="AF490" s="291">
        <f t="shared" si="16"/>
        <v>0</v>
      </c>
    </row>
    <row r="491" spans="1:32" ht="50.1" customHeight="1" thickBot="1">
      <c r="A491" s="631">
        <f t="shared" si="17"/>
        <v>457</v>
      </c>
      <c r="B491" s="675"/>
      <c r="C491" s="676"/>
      <c r="D491" s="676"/>
      <c r="E491" s="676"/>
      <c r="F491" s="676"/>
      <c r="G491" s="676"/>
      <c r="H491" s="676"/>
      <c r="I491" s="676"/>
      <c r="J491" s="676"/>
      <c r="K491" s="676"/>
      <c r="L491" s="677"/>
      <c r="M491" s="677"/>
      <c r="N491" s="677"/>
      <c r="O491" s="677"/>
      <c r="P491" s="677"/>
      <c r="Q491" s="678"/>
      <c r="R491" s="678"/>
      <c r="S491" s="678"/>
      <c r="T491" s="678"/>
      <c r="U491" s="678"/>
      <c r="V491" s="630"/>
      <c r="W491" s="681"/>
      <c r="X491" s="681"/>
      <c r="Y491" s="681"/>
      <c r="Z491" s="680"/>
      <c r="AA491" s="680"/>
      <c r="AB491" s="680"/>
      <c r="AC491" s="295" t="str">
        <f>IFERROR(VLOOKUP(Z491,【参考】数式用!$A$4:$B$57,2,FALSE),"")</f>
        <v/>
      </c>
      <c r="AD491" s="296"/>
      <c r="AE491" s="297"/>
      <c r="AF491" s="291">
        <f t="shared" si="16"/>
        <v>0</v>
      </c>
    </row>
    <row r="492" spans="1:32" ht="50.1" customHeight="1" thickBot="1">
      <c r="A492" s="631">
        <f t="shared" si="17"/>
        <v>458</v>
      </c>
      <c r="B492" s="675"/>
      <c r="C492" s="676"/>
      <c r="D492" s="676"/>
      <c r="E492" s="676"/>
      <c r="F492" s="676"/>
      <c r="G492" s="676"/>
      <c r="H492" s="676"/>
      <c r="I492" s="676"/>
      <c r="J492" s="676"/>
      <c r="K492" s="676"/>
      <c r="L492" s="677"/>
      <c r="M492" s="677"/>
      <c r="N492" s="677"/>
      <c r="O492" s="677"/>
      <c r="P492" s="677"/>
      <c r="Q492" s="678"/>
      <c r="R492" s="678"/>
      <c r="S492" s="678"/>
      <c r="T492" s="678"/>
      <c r="U492" s="678"/>
      <c r="V492" s="630"/>
      <c r="W492" s="681"/>
      <c r="X492" s="681"/>
      <c r="Y492" s="681"/>
      <c r="Z492" s="680"/>
      <c r="AA492" s="680"/>
      <c r="AB492" s="680"/>
      <c r="AC492" s="295" t="str">
        <f>IFERROR(VLOOKUP(Z492,【参考】数式用!$A$4:$B$57,2,FALSE),"")</f>
        <v/>
      </c>
      <c r="AD492" s="296"/>
      <c r="AE492" s="297"/>
      <c r="AF492" s="291">
        <f t="shared" si="16"/>
        <v>0</v>
      </c>
    </row>
    <row r="493" spans="1:32" ht="50.1" customHeight="1" thickBot="1">
      <c r="A493" s="631">
        <f t="shared" si="17"/>
        <v>459</v>
      </c>
      <c r="B493" s="675"/>
      <c r="C493" s="676"/>
      <c r="D493" s="676"/>
      <c r="E493" s="676"/>
      <c r="F493" s="676"/>
      <c r="G493" s="676"/>
      <c r="H493" s="676"/>
      <c r="I493" s="676"/>
      <c r="J493" s="676"/>
      <c r="K493" s="676"/>
      <c r="L493" s="677"/>
      <c r="M493" s="677"/>
      <c r="N493" s="677"/>
      <c r="O493" s="677"/>
      <c r="P493" s="677"/>
      <c r="Q493" s="678"/>
      <c r="R493" s="678"/>
      <c r="S493" s="678"/>
      <c r="T493" s="678"/>
      <c r="U493" s="678"/>
      <c r="V493" s="630"/>
      <c r="W493" s="681"/>
      <c r="X493" s="681"/>
      <c r="Y493" s="681"/>
      <c r="Z493" s="680"/>
      <c r="AA493" s="680"/>
      <c r="AB493" s="680"/>
      <c r="AC493" s="295" t="str">
        <f>IFERROR(VLOOKUP(Z493,【参考】数式用!$A$4:$B$57,2,FALSE),"")</f>
        <v/>
      </c>
      <c r="AD493" s="296"/>
      <c r="AE493" s="297"/>
      <c r="AF493" s="291">
        <f t="shared" si="16"/>
        <v>0</v>
      </c>
    </row>
    <row r="494" spans="1:32" ht="50.1" customHeight="1" thickBot="1">
      <c r="A494" s="631">
        <f t="shared" si="17"/>
        <v>460</v>
      </c>
      <c r="B494" s="675"/>
      <c r="C494" s="676"/>
      <c r="D494" s="676"/>
      <c r="E494" s="676"/>
      <c r="F494" s="676"/>
      <c r="G494" s="676"/>
      <c r="H494" s="676"/>
      <c r="I494" s="676"/>
      <c r="J494" s="676"/>
      <c r="K494" s="676"/>
      <c r="L494" s="677"/>
      <c r="M494" s="677"/>
      <c r="N494" s="677"/>
      <c r="O494" s="677"/>
      <c r="P494" s="677"/>
      <c r="Q494" s="678"/>
      <c r="R494" s="678"/>
      <c r="S494" s="678"/>
      <c r="T494" s="678"/>
      <c r="U494" s="678"/>
      <c r="V494" s="630"/>
      <c r="W494" s="681"/>
      <c r="X494" s="681"/>
      <c r="Y494" s="681"/>
      <c r="Z494" s="680"/>
      <c r="AA494" s="680"/>
      <c r="AB494" s="680"/>
      <c r="AC494" s="295" t="str">
        <f>IFERROR(VLOOKUP(Z494,【参考】数式用!$A$4:$B$57,2,FALSE),"")</f>
        <v/>
      </c>
      <c r="AD494" s="296"/>
      <c r="AE494" s="297"/>
      <c r="AF494" s="291">
        <f t="shared" si="16"/>
        <v>0</v>
      </c>
    </row>
    <row r="495" spans="1:32" ht="50.1" customHeight="1" thickBot="1">
      <c r="A495" s="631">
        <f t="shared" si="17"/>
        <v>461</v>
      </c>
      <c r="B495" s="675"/>
      <c r="C495" s="676"/>
      <c r="D495" s="676"/>
      <c r="E495" s="676"/>
      <c r="F495" s="676"/>
      <c r="G495" s="676"/>
      <c r="H495" s="676"/>
      <c r="I495" s="676"/>
      <c r="J495" s="676"/>
      <c r="K495" s="676"/>
      <c r="L495" s="677"/>
      <c r="M495" s="677"/>
      <c r="N495" s="677"/>
      <c r="O495" s="677"/>
      <c r="P495" s="677"/>
      <c r="Q495" s="678"/>
      <c r="R495" s="678"/>
      <c r="S495" s="678"/>
      <c r="T495" s="678"/>
      <c r="U495" s="678"/>
      <c r="V495" s="630"/>
      <c r="W495" s="681"/>
      <c r="X495" s="681"/>
      <c r="Y495" s="681"/>
      <c r="Z495" s="680"/>
      <c r="AA495" s="680"/>
      <c r="AB495" s="680"/>
      <c r="AC495" s="295" t="str">
        <f>IFERROR(VLOOKUP(Z495,【参考】数式用!$A$4:$B$57,2,FALSE),"")</f>
        <v/>
      </c>
      <c r="AD495" s="296"/>
      <c r="AE495" s="297"/>
      <c r="AF495" s="291">
        <f t="shared" ref="AF495:AF558" si="18">AD495-AE495</f>
        <v>0</v>
      </c>
    </row>
    <row r="496" spans="1:32" ht="50.1" customHeight="1" thickBot="1">
      <c r="A496" s="631">
        <f t="shared" si="17"/>
        <v>462</v>
      </c>
      <c r="B496" s="675"/>
      <c r="C496" s="676"/>
      <c r="D496" s="676"/>
      <c r="E496" s="676"/>
      <c r="F496" s="676"/>
      <c r="G496" s="676"/>
      <c r="H496" s="676"/>
      <c r="I496" s="676"/>
      <c r="J496" s="676"/>
      <c r="K496" s="676"/>
      <c r="L496" s="677"/>
      <c r="M496" s="677"/>
      <c r="N496" s="677"/>
      <c r="O496" s="677"/>
      <c r="P496" s="677"/>
      <c r="Q496" s="678"/>
      <c r="R496" s="678"/>
      <c r="S496" s="678"/>
      <c r="T496" s="678"/>
      <c r="U496" s="678"/>
      <c r="V496" s="630"/>
      <c r="W496" s="681"/>
      <c r="X496" s="681"/>
      <c r="Y496" s="681"/>
      <c r="Z496" s="680"/>
      <c r="AA496" s="680"/>
      <c r="AB496" s="680"/>
      <c r="AC496" s="295" t="str">
        <f>IFERROR(VLOOKUP(Z496,【参考】数式用!$A$4:$B$57,2,FALSE),"")</f>
        <v/>
      </c>
      <c r="AD496" s="296"/>
      <c r="AE496" s="297"/>
      <c r="AF496" s="291">
        <f t="shared" si="18"/>
        <v>0</v>
      </c>
    </row>
    <row r="497" spans="1:32" ht="50.1" customHeight="1" thickBot="1">
      <c r="A497" s="631">
        <f t="shared" si="17"/>
        <v>463</v>
      </c>
      <c r="B497" s="675"/>
      <c r="C497" s="676"/>
      <c r="D497" s="676"/>
      <c r="E497" s="676"/>
      <c r="F497" s="676"/>
      <c r="G497" s="676"/>
      <c r="H497" s="676"/>
      <c r="I497" s="676"/>
      <c r="J497" s="676"/>
      <c r="K497" s="676"/>
      <c r="L497" s="677"/>
      <c r="M497" s="677"/>
      <c r="N497" s="677"/>
      <c r="O497" s="677"/>
      <c r="P497" s="677"/>
      <c r="Q497" s="678"/>
      <c r="R497" s="678"/>
      <c r="S497" s="678"/>
      <c r="T497" s="678"/>
      <c r="U497" s="678"/>
      <c r="V497" s="630"/>
      <c r="W497" s="681"/>
      <c r="X497" s="681"/>
      <c r="Y497" s="681"/>
      <c r="Z497" s="680"/>
      <c r="AA497" s="680"/>
      <c r="AB497" s="680"/>
      <c r="AC497" s="295" t="str">
        <f>IFERROR(VLOOKUP(Z497,【参考】数式用!$A$4:$B$57,2,FALSE),"")</f>
        <v/>
      </c>
      <c r="AD497" s="296"/>
      <c r="AE497" s="297"/>
      <c r="AF497" s="291">
        <f t="shared" si="18"/>
        <v>0</v>
      </c>
    </row>
    <row r="498" spans="1:32" ht="50.1" customHeight="1" thickBot="1">
      <c r="A498" s="631">
        <f t="shared" si="17"/>
        <v>464</v>
      </c>
      <c r="B498" s="675"/>
      <c r="C498" s="676"/>
      <c r="D498" s="676"/>
      <c r="E498" s="676"/>
      <c r="F498" s="676"/>
      <c r="G498" s="676"/>
      <c r="H498" s="676"/>
      <c r="I498" s="676"/>
      <c r="J498" s="676"/>
      <c r="K498" s="676"/>
      <c r="L498" s="677"/>
      <c r="M498" s="677"/>
      <c r="N498" s="677"/>
      <c r="O498" s="677"/>
      <c r="P498" s="677"/>
      <c r="Q498" s="678"/>
      <c r="R498" s="678"/>
      <c r="S498" s="678"/>
      <c r="T498" s="678"/>
      <c r="U498" s="678"/>
      <c r="V498" s="630"/>
      <c r="W498" s="681"/>
      <c r="X498" s="681"/>
      <c r="Y498" s="681"/>
      <c r="Z498" s="680"/>
      <c r="AA498" s="680"/>
      <c r="AB498" s="680"/>
      <c r="AC498" s="295" t="str">
        <f>IFERROR(VLOOKUP(Z498,【参考】数式用!$A$4:$B$57,2,FALSE),"")</f>
        <v/>
      </c>
      <c r="AD498" s="296"/>
      <c r="AE498" s="297"/>
      <c r="AF498" s="291">
        <f t="shared" si="18"/>
        <v>0</v>
      </c>
    </row>
    <row r="499" spans="1:32" ht="50.1" customHeight="1" thickBot="1">
      <c r="A499" s="631">
        <f t="shared" si="17"/>
        <v>465</v>
      </c>
      <c r="B499" s="675"/>
      <c r="C499" s="676"/>
      <c r="D499" s="676"/>
      <c r="E499" s="676"/>
      <c r="F499" s="676"/>
      <c r="G499" s="676"/>
      <c r="H499" s="676"/>
      <c r="I499" s="676"/>
      <c r="J499" s="676"/>
      <c r="K499" s="676"/>
      <c r="L499" s="677"/>
      <c r="M499" s="677"/>
      <c r="N499" s="677"/>
      <c r="O499" s="677"/>
      <c r="P499" s="677"/>
      <c r="Q499" s="678"/>
      <c r="R499" s="678"/>
      <c r="S499" s="678"/>
      <c r="T499" s="678"/>
      <c r="U499" s="678"/>
      <c r="V499" s="630"/>
      <c r="W499" s="681"/>
      <c r="X499" s="681"/>
      <c r="Y499" s="681"/>
      <c r="Z499" s="680"/>
      <c r="AA499" s="680"/>
      <c r="AB499" s="680"/>
      <c r="AC499" s="295" t="str">
        <f>IFERROR(VLOOKUP(Z499,【参考】数式用!$A$4:$B$57,2,FALSE),"")</f>
        <v/>
      </c>
      <c r="AD499" s="296"/>
      <c r="AE499" s="297"/>
      <c r="AF499" s="291">
        <f t="shared" si="18"/>
        <v>0</v>
      </c>
    </row>
    <row r="500" spans="1:32" ht="50.1" customHeight="1" thickBot="1">
      <c r="A500" s="631">
        <f t="shared" si="17"/>
        <v>466</v>
      </c>
      <c r="B500" s="675"/>
      <c r="C500" s="676"/>
      <c r="D500" s="676"/>
      <c r="E500" s="676"/>
      <c r="F500" s="676"/>
      <c r="G500" s="676"/>
      <c r="H500" s="676"/>
      <c r="I500" s="676"/>
      <c r="J500" s="676"/>
      <c r="K500" s="676"/>
      <c r="L500" s="677"/>
      <c r="M500" s="677"/>
      <c r="N500" s="677"/>
      <c r="O500" s="677"/>
      <c r="P500" s="677"/>
      <c r="Q500" s="678"/>
      <c r="R500" s="678"/>
      <c r="S500" s="678"/>
      <c r="T500" s="678"/>
      <c r="U500" s="678"/>
      <c r="V500" s="630"/>
      <c r="W500" s="681"/>
      <c r="X500" s="681"/>
      <c r="Y500" s="681"/>
      <c r="Z500" s="680"/>
      <c r="AA500" s="680"/>
      <c r="AB500" s="680"/>
      <c r="AC500" s="295" t="str">
        <f>IFERROR(VLOOKUP(Z500,【参考】数式用!$A$4:$B$57,2,FALSE),"")</f>
        <v/>
      </c>
      <c r="AD500" s="296"/>
      <c r="AE500" s="297"/>
      <c r="AF500" s="291">
        <f t="shared" si="18"/>
        <v>0</v>
      </c>
    </row>
    <row r="501" spans="1:32" ht="50.1" customHeight="1" thickBot="1">
      <c r="A501" s="631">
        <f t="shared" si="17"/>
        <v>467</v>
      </c>
      <c r="B501" s="675"/>
      <c r="C501" s="676"/>
      <c r="D501" s="676"/>
      <c r="E501" s="676"/>
      <c r="F501" s="676"/>
      <c r="G501" s="676"/>
      <c r="H501" s="676"/>
      <c r="I501" s="676"/>
      <c r="J501" s="676"/>
      <c r="K501" s="676"/>
      <c r="L501" s="677"/>
      <c r="M501" s="677"/>
      <c r="N501" s="677"/>
      <c r="O501" s="677"/>
      <c r="P501" s="677"/>
      <c r="Q501" s="678"/>
      <c r="R501" s="678"/>
      <c r="S501" s="678"/>
      <c r="T501" s="678"/>
      <c r="U501" s="678"/>
      <c r="V501" s="630"/>
      <c r="W501" s="681"/>
      <c r="X501" s="681"/>
      <c r="Y501" s="681"/>
      <c r="Z501" s="680"/>
      <c r="AA501" s="680"/>
      <c r="AB501" s="680"/>
      <c r="AC501" s="295" t="str">
        <f>IFERROR(VLOOKUP(Z501,【参考】数式用!$A$4:$B$57,2,FALSE),"")</f>
        <v/>
      </c>
      <c r="AD501" s="296"/>
      <c r="AE501" s="297"/>
      <c r="AF501" s="291">
        <f t="shared" si="18"/>
        <v>0</v>
      </c>
    </row>
    <row r="502" spans="1:32" ht="50.1" customHeight="1" thickBot="1">
      <c r="A502" s="631">
        <f t="shared" si="17"/>
        <v>468</v>
      </c>
      <c r="B502" s="675"/>
      <c r="C502" s="676"/>
      <c r="D502" s="676"/>
      <c r="E502" s="676"/>
      <c r="F502" s="676"/>
      <c r="G502" s="676"/>
      <c r="H502" s="676"/>
      <c r="I502" s="676"/>
      <c r="J502" s="676"/>
      <c r="K502" s="676"/>
      <c r="L502" s="677"/>
      <c r="M502" s="677"/>
      <c r="N502" s="677"/>
      <c r="O502" s="677"/>
      <c r="P502" s="677"/>
      <c r="Q502" s="678"/>
      <c r="R502" s="678"/>
      <c r="S502" s="678"/>
      <c r="T502" s="678"/>
      <c r="U502" s="678"/>
      <c r="V502" s="630"/>
      <c r="W502" s="681"/>
      <c r="X502" s="681"/>
      <c r="Y502" s="681"/>
      <c r="Z502" s="680"/>
      <c r="AA502" s="680"/>
      <c r="AB502" s="680"/>
      <c r="AC502" s="295" t="str">
        <f>IFERROR(VLOOKUP(Z502,【参考】数式用!$A$4:$B$57,2,FALSE),"")</f>
        <v/>
      </c>
      <c r="AD502" s="296"/>
      <c r="AE502" s="297"/>
      <c r="AF502" s="291">
        <f t="shared" si="18"/>
        <v>0</v>
      </c>
    </row>
    <row r="503" spans="1:32" ht="50.1" customHeight="1" thickBot="1">
      <c r="A503" s="631">
        <f t="shared" si="17"/>
        <v>469</v>
      </c>
      <c r="B503" s="675"/>
      <c r="C503" s="676"/>
      <c r="D503" s="676"/>
      <c r="E503" s="676"/>
      <c r="F503" s="676"/>
      <c r="G503" s="676"/>
      <c r="H503" s="676"/>
      <c r="I503" s="676"/>
      <c r="J503" s="676"/>
      <c r="K503" s="676"/>
      <c r="L503" s="677"/>
      <c r="M503" s="677"/>
      <c r="N503" s="677"/>
      <c r="O503" s="677"/>
      <c r="P503" s="677"/>
      <c r="Q503" s="678"/>
      <c r="R503" s="678"/>
      <c r="S503" s="678"/>
      <c r="T503" s="678"/>
      <c r="U503" s="678"/>
      <c r="V503" s="630"/>
      <c r="W503" s="681"/>
      <c r="X503" s="681"/>
      <c r="Y503" s="681"/>
      <c r="Z503" s="680"/>
      <c r="AA503" s="680"/>
      <c r="AB503" s="680"/>
      <c r="AC503" s="295" t="str">
        <f>IFERROR(VLOOKUP(Z503,【参考】数式用!$A$4:$B$57,2,FALSE),"")</f>
        <v/>
      </c>
      <c r="AD503" s="296"/>
      <c r="AE503" s="297"/>
      <c r="AF503" s="291">
        <f t="shared" si="18"/>
        <v>0</v>
      </c>
    </row>
    <row r="504" spans="1:32" ht="50.1" customHeight="1" thickBot="1">
      <c r="A504" s="631">
        <f t="shared" si="17"/>
        <v>470</v>
      </c>
      <c r="B504" s="675"/>
      <c r="C504" s="676"/>
      <c r="D504" s="676"/>
      <c r="E504" s="676"/>
      <c r="F504" s="676"/>
      <c r="G504" s="676"/>
      <c r="H504" s="676"/>
      <c r="I504" s="676"/>
      <c r="J504" s="676"/>
      <c r="K504" s="676"/>
      <c r="L504" s="677"/>
      <c r="M504" s="677"/>
      <c r="N504" s="677"/>
      <c r="O504" s="677"/>
      <c r="P504" s="677"/>
      <c r="Q504" s="678"/>
      <c r="R504" s="678"/>
      <c r="S504" s="678"/>
      <c r="T504" s="678"/>
      <c r="U504" s="678"/>
      <c r="V504" s="630"/>
      <c r="W504" s="681"/>
      <c r="X504" s="681"/>
      <c r="Y504" s="681"/>
      <c r="Z504" s="680"/>
      <c r="AA504" s="680"/>
      <c r="AB504" s="680"/>
      <c r="AC504" s="295" t="str">
        <f>IFERROR(VLOOKUP(Z504,【参考】数式用!$A$4:$B$57,2,FALSE),"")</f>
        <v/>
      </c>
      <c r="AD504" s="296"/>
      <c r="AE504" s="297"/>
      <c r="AF504" s="291">
        <f t="shared" si="18"/>
        <v>0</v>
      </c>
    </row>
    <row r="505" spans="1:32" ht="50.1" customHeight="1" thickBot="1">
      <c r="A505" s="631">
        <f t="shared" si="17"/>
        <v>471</v>
      </c>
      <c r="B505" s="675"/>
      <c r="C505" s="676"/>
      <c r="D505" s="676"/>
      <c r="E505" s="676"/>
      <c r="F505" s="676"/>
      <c r="G505" s="676"/>
      <c r="H505" s="676"/>
      <c r="I505" s="676"/>
      <c r="J505" s="676"/>
      <c r="K505" s="676"/>
      <c r="L505" s="677"/>
      <c r="M505" s="677"/>
      <c r="N505" s="677"/>
      <c r="O505" s="677"/>
      <c r="P505" s="677"/>
      <c r="Q505" s="678"/>
      <c r="R505" s="678"/>
      <c r="S505" s="678"/>
      <c r="T505" s="678"/>
      <c r="U505" s="678"/>
      <c r="V505" s="630"/>
      <c r="W505" s="681"/>
      <c r="X505" s="681"/>
      <c r="Y505" s="681"/>
      <c r="Z505" s="680"/>
      <c r="AA505" s="680"/>
      <c r="AB505" s="680"/>
      <c r="AC505" s="295" t="str">
        <f>IFERROR(VLOOKUP(Z505,【参考】数式用!$A$4:$B$57,2,FALSE),"")</f>
        <v/>
      </c>
      <c r="AD505" s="296"/>
      <c r="AE505" s="297"/>
      <c r="AF505" s="291">
        <f t="shared" si="18"/>
        <v>0</v>
      </c>
    </row>
    <row r="506" spans="1:32" ht="50.1" customHeight="1" thickBot="1">
      <c r="A506" s="631">
        <f t="shared" si="17"/>
        <v>472</v>
      </c>
      <c r="B506" s="675"/>
      <c r="C506" s="676"/>
      <c r="D506" s="676"/>
      <c r="E506" s="676"/>
      <c r="F506" s="676"/>
      <c r="G506" s="676"/>
      <c r="H506" s="676"/>
      <c r="I506" s="676"/>
      <c r="J506" s="676"/>
      <c r="K506" s="676"/>
      <c r="L506" s="677"/>
      <c r="M506" s="677"/>
      <c r="N506" s="677"/>
      <c r="O506" s="677"/>
      <c r="P506" s="677"/>
      <c r="Q506" s="678"/>
      <c r="R506" s="678"/>
      <c r="S506" s="678"/>
      <c r="T506" s="678"/>
      <c r="U506" s="678"/>
      <c r="V506" s="630"/>
      <c r="W506" s="681"/>
      <c r="X506" s="681"/>
      <c r="Y506" s="681"/>
      <c r="Z506" s="680"/>
      <c r="AA506" s="680"/>
      <c r="AB506" s="680"/>
      <c r="AC506" s="295" t="str">
        <f>IFERROR(VLOOKUP(Z506,【参考】数式用!$A$4:$B$57,2,FALSE),"")</f>
        <v/>
      </c>
      <c r="AD506" s="296"/>
      <c r="AE506" s="297"/>
      <c r="AF506" s="291">
        <f t="shared" si="18"/>
        <v>0</v>
      </c>
    </row>
    <row r="507" spans="1:32" ht="50.1" customHeight="1" thickBot="1">
      <c r="A507" s="631">
        <f t="shared" si="17"/>
        <v>473</v>
      </c>
      <c r="B507" s="675"/>
      <c r="C507" s="676"/>
      <c r="D507" s="676"/>
      <c r="E507" s="676"/>
      <c r="F507" s="676"/>
      <c r="G507" s="676"/>
      <c r="H507" s="676"/>
      <c r="I507" s="676"/>
      <c r="J507" s="676"/>
      <c r="K507" s="676"/>
      <c r="L507" s="677"/>
      <c r="M507" s="677"/>
      <c r="N507" s="677"/>
      <c r="O507" s="677"/>
      <c r="P507" s="677"/>
      <c r="Q507" s="678"/>
      <c r="R507" s="678"/>
      <c r="S507" s="678"/>
      <c r="T507" s="678"/>
      <c r="U507" s="678"/>
      <c r="V507" s="630"/>
      <c r="W507" s="681"/>
      <c r="X507" s="681"/>
      <c r="Y507" s="681"/>
      <c r="Z507" s="680"/>
      <c r="AA507" s="680"/>
      <c r="AB507" s="680"/>
      <c r="AC507" s="295" t="str">
        <f>IFERROR(VLOOKUP(Z507,【参考】数式用!$A$4:$B$57,2,FALSE),"")</f>
        <v/>
      </c>
      <c r="AD507" s="296"/>
      <c r="AE507" s="297"/>
      <c r="AF507" s="291">
        <f t="shared" si="18"/>
        <v>0</v>
      </c>
    </row>
    <row r="508" spans="1:32" ht="50.1" customHeight="1" thickBot="1">
      <c r="A508" s="631">
        <f t="shared" si="17"/>
        <v>474</v>
      </c>
      <c r="B508" s="675"/>
      <c r="C508" s="676"/>
      <c r="D508" s="676"/>
      <c r="E508" s="676"/>
      <c r="F508" s="676"/>
      <c r="G508" s="676"/>
      <c r="H508" s="676"/>
      <c r="I508" s="676"/>
      <c r="J508" s="676"/>
      <c r="K508" s="676"/>
      <c r="L508" s="677"/>
      <c r="M508" s="677"/>
      <c r="N508" s="677"/>
      <c r="O508" s="677"/>
      <c r="P508" s="677"/>
      <c r="Q508" s="678"/>
      <c r="R508" s="678"/>
      <c r="S508" s="678"/>
      <c r="T508" s="678"/>
      <c r="U508" s="678"/>
      <c r="V508" s="630"/>
      <c r="W508" s="681"/>
      <c r="X508" s="681"/>
      <c r="Y508" s="681"/>
      <c r="Z508" s="680"/>
      <c r="AA508" s="680"/>
      <c r="AB508" s="680"/>
      <c r="AC508" s="295" t="str">
        <f>IFERROR(VLOOKUP(Z508,【参考】数式用!$A$4:$B$57,2,FALSE),"")</f>
        <v/>
      </c>
      <c r="AD508" s="296"/>
      <c r="AE508" s="297"/>
      <c r="AF508" s="291">
        <f t="shared" si="18"/>
        <v>0</v>
      </c>
    </row>
    <row r="509" spans="1:32" ht="50.1" customHeight="1" thickBot="1">
      <c r="A509" s="631">
        <f t="shared" si="17"/>
        <v>475</v>
      </c>
      <c r="B509" s="675"/>
      <c r="C509" s="676"/>
      <c r="D509" s="676"/>
      <c r="E509" s="676"/>
      <c r="F509" s="676"/>
      <c r="G509" s="676"/>
      <c r="H509" s="676"/>
      <c r="I509" s="676"/>
      <c r="J509" s="676"/>
      <c r="K509" s="676"/>
      <c r="L509" s="677"/>
      <c r="M509" s="677"/>
      <c r="N509" s="677"/>
      <c r="O509" s="677"/>
      <c r="P509" s="677"/>
      <c r="Q509" s="678"/>
      <c r="R509" s="678"/>
      <c r="S509" s="678"/>
      <c r="T509" s="678"/>
      <c r="U509" s="678"/>
      <c r="V509" s="630"/>
      <c r="W509" s="681"/>
      <c r="X509" s="681"/>
      <c r="Y509" s="681"/>
      <c r="Z509" s="680"/>
      <c r="AA509" s="680"/>
      <c r="AB509" s="680"/>
      <c r="AC509" s="295" t="str">
        <f>IFERROR(VLOOKUP(Z509,【参考】数式用!$A$4:$B$57,2,FALSE),"")</f>
        <v/>
      </c>
      <c r="AD509" s="296"/>
      <c r="AE509" s="297"/>
      <c r="AF509" s="291">
        <f t="shared" si="18"/>
        <v>0</v>
      </c>
    </row>
    <row r="510" spans="1:32" ht="50.1" customHeight="1" thickBot="1">
      <c r="A510" s="631">
        <f t="shared" si="17"/>
        <v>476</v>
      </c>
      <c r="B510" s="675"/>
      <c r="C510" s="676"/>
      <c r="D510" s="676"/>
      <c r="E510" s="676"/>
      <c r="F510" s="676"/>
      <c r="G510" s="676"/>
      <c r="H510" s="676"/>
      <c r="I510" s="676"/>
      <c r="J510" s="676"/>
      <c r="K510" s="676"/>
      <c r="L510" s="677"/>
      <c r="M510" s="677"/>
      <c r="N510" s="677"/>
      <c r="O510" s="677"/>
      <c r="P510" s="677"/>
      <c r="Q510" s="678"/>
      <c r="R510" s="678"/>
      <c r="S510" s="678"/>
      <c r="T510" s="678"/>
      <c r="U510" s="678"/>
      <c r="V510" s="630"/>
      <c r="W510" s="681"/>
      <c r="X510" s="681"/>
      <c r="Y510" s="681"/>
      <c r="Z510" s="680"/>
      <c r="AA510" s="680"/>
      <c r="AB510" s="680"/>
      <c r="AC510" s="295" t="str">
        <f>IFERROR(VLOOKUP(Z510,【参考】数式用!$A$4:$B$57,2,FALSE),"")</f>
        <v/>
      </c>
      <c r="AD510" s="296"/>
      <c r="AE510" s="297"/>
      <c r="AF510" s="291">
        <f t="shared" si="18"/>
        <v>0</v>
      </c>
    </row>
    <row r="511" spans="1:32" ht="50.1" customHeight="1" thickBot="1">
      <c r="A511" s="631">
        <f t="shared" si="17"/>
        <v>477</v>
      </c>
      <c r="B511" s="675"/>
      <c r="C511" s="676"/>
      <c r="D511" s="676"/>
      <c r="E511" s="676"/>
      <c r="F511" s="676"/>
      <c r="G511" s="676"/>
      <c r="H511" s="676"/>
      <c r="I511" s="676"/>
      <c r="J511" s="676"/>
      <c r="K511" s="676"/>
      <c r="L511" s="677"/>
      <c r="M511" s="677"/>
      <c r="N511" s="677"/>
      <c r="O511" s="677"/>
      <c r="P511" s="677"/>
      <c r="Q511" s="678"/>
      <c r="R511" s="678"/>
      <c r="S511" s="678"/>
      <c r="T511" s="678"/>
      <c r="U511" s="678"/>
      <c r="V511" s="630"/>
      <c r="W511" s="681"/>
      <c r="X511" s="681"/>
      <c r="Y511" s="681"/>
      <c r="Z511" s="680"/>
      <c r="AA511" s="680"/>
      <c r="AB511" s="680"/>
      <c r="AC511" s="295" t="str">
        <f>IFERROR(VLOOKUP(Z511,【参考】数式用!$A$4:$B$57,2,FALSE),"")</f>
        <v/>
      </c>
      <c r="AD511" s="296"/>
      <c r="AE511" s="297"/>
      <c r="AF511" s="291">
        <f t="shared" si="18"/>
        <v>0</v>
      </c>
    </row>
    <row r="512" spans="1:32" ht="50.1" customHeight="1" thickBot="1">
      <c r="A512" s="631">
        <f t="shared" si="17"/>
        <v>478</v>
      </c>
      <c r="B512" s="675"/>
      <c r="C512" s="676"/>
      <c r="D512" s="676"/>
      <c r="E512" s="676"/>
      <c r="F512" s="676"/>
      <c r="G512" s="676"/>
      <c r="H512" s="676"/>
      <c r="I512" s="676"/>
      <c r="J512" s="676"/>
      <c r="K512" s="676"/>
      <c r="L512" s="677"/>
      <c r="M512" s="677"/>
      <c r="N512" s="677"/>
      <c r="O512" s="677"/>
      <c r="P512" s="677"/>
      <c r="Q512" s="678"/>
      <c r="R512" s="678"/>
      <c r="S512" s="678"/>
      <c r="T512" s="678"/>
      <c r="U512" s="678"/>
      <c r="V512" s="630"/>
      <c r="W512" s="681"/>
      <c r="X512" s="681"/>
      <c r="Y512" s="681"/>
      <c r="Z512" s="680"/>
      <c r="AA512" s="680"/>
      <c r="AB512" s="680"/>
      <c r="AC512" s="295" t="str">
        <f>IFERROR(VLOOKUP(Z512,【参考】数式用!$A$4:$B$57,2,FALSE),"")</f>
        <v/>
      </c>
      <c r="AD512" s="296"/>
      <c r="AE512" s="297"/>
      <c r="AF512" s="291">
        <f t="shared" si="18"/>
        <v>0</v>
      </c>
    </row>
    <row r="513" spans="1:32" ht="50.1" customHeight="1" thickBot="1">
      <c r="A513" s="631">
        <f t="shared" si="17"/>
        <v>479</v>
      </c>
      <c r="B513" s="675"/>
      <c r="C513" s="676"/>
      <c r="D513" s="676"/>
      <c r="E513" s="676"/>
      <c r="F513" s="676"/>
      <c r="G513" s="676"/>
      <c r="H513" s="676"/>
      <c r="I513" s="676"/>
      <c r="J513" s="676"/>
      <c r="K513" s="676"/>
      <c r="L513" s="677"/>
      <c r="M513" s="677"/>
      <c r="N513" s="677"/>
      <c r="O513" s="677"/>
      <c r="P513" s="677"/>
      <c r="Q513" s="678"/>
      <c r="R513" s="678"/>
      <c r="S513" s="678"/>
      <c r="T513" s="678"/>
      <c r="U513" s="678"/>
      <c r="V513" s="630"/>
      <c r="W513" s="681"/>
      <c r="X513" s="681"/>
      <c r="Y513" s="681"/>
      <c r="Z513" s="680"/>
      <c r="AA513" s="680"/>
      <c r="AB513" s="680"/>
      <c r="AC513" s="295" t="str">
        <f>IFERROR(VLOOKUP(Z513,【参考】数式用!$A$4:$B$57,2,FALSE),"")</f>
        <v/>
      </c>
      <c r="AD513" s="296"/>
      <c r="AE513" s="297"/>
      <c r="AF513" s="291">
        <f t="shared" si="18"/>
        <v>0</v>
      </c>
    </row>
    <row r="514" spans="1:32" ht="50.1" customHeight="1" thickBot="1">
      <c r="A514" s="631">
        <f t="shared" si="17"/>
        <v>480</v>
      </c>
      <c r="B514" s="675"/>
      <c r="C514" s="676"/>
      <c r="D514" s="676"/>
      <c r="E514" s="676"/>
      <c r="F514" s="676"/>
      <c r="G514" s="676"/>
      <c r="H514" s="676"/>
      <c r="I514" s="676"/>
      <c r="J514" s="676"/>
      <c r="K514" s="676"/>
      <c r="L514" s="677"/>
      <c r="M514" s="677"/>
      <c r="N514" s="677"/>
      <c r="O514" s="677"/>
      <c r="P514" s="677"/>
      <c r="Q514" s="678"/>
      <c r="R514" s="678"/>
      <c r="S514" s="678"/>
      <c r="T514" s="678"/>
      <c r="U514" s="678"/>
      <c r="V514" s="630"/>
      <c r="W514" s="681"/>
      <c r="X514" s="681"/>
      <c r="Y514" s="681"/>
      <c r="Z514" s="680"/>
      <c r="AA514" s="680"/>
      <c r="AB514" s="680"/>
      <c r="AC514" s="295" t="str">
        <f>IFERROR(VLOOKUP(Z514,【参考】数式用!$A$4:$B$57,2,FALSE),"")</f>
        <v/>
      </c>
      <c r="AD514" s="296"/>
      <c r="AE514" s="297"/>
      <c r="AF514" s="291">
        <f t="shared" si="18"/>
        <v>0</v>
      </c>
    </row>
    <row r="515" spans="1:32" ht="50.1" customHeight="1" thickBot="1">
      <c r="A515" s="631">
        <f t="shared" si="17"/>
        <v>481</v>
      </c>
      <c r="B515" s="675"/>
      <c r="C515" s="676"/>
      <c r="D515" s="676"/>
      <c r="E515" s="676"/>
      <c r="F515" s="676"/>
      <c r="G515" s="676"/>
      <c r="H515" s="676"/>
      <c r="I515" s="676"/>
      <c r="J515" s="676"/>
      <c r="K515" s="676"/>
      <c r="L515" s="677"/>
      <c r="M515" s="677"/>
      <c r="N515" s="677"/>
      <c r="O515" s="677"/>
      <c r="P515" s="677"/>
      <c r="Q515" s="678"/>
      <c r="R515" s="678"/>
      <c r="S515" s="678"/>
      <c r="T515" s="678"/>
      <c r="U515" s="678"/>
      <c r="V515" s="630"/>
      <c r="W515" s="681"/>
      <c r="X515" s="681"/>
      <c r="Y515" s="681"/>
      <c r="Z515" s="680"/>
      <c r="AA515" s="680"/>
      <c r="AB515" s="680"/>
      <c r="AC515" s="295" t="str">
        <f>IFERROR(VLOOKUP(Z515,【参考】数式用!$A$4:$B$57,2,FALSE),"")</f>
        <v/>
      </c>
      <c r="AD515" s="296"/>
      <c r="AE515" s="297"/>
      <c r="AF515" s="291">
        <f t="shared" si="18"/>
        <v>0</v>
      </c>
    </row>
    <row r="516" spans="1:32" ht="50.1" customHeight="1" thickBot="1">
      <c r="A516" s="631">
        <f t="shared" si="17"/>
        <v>482</v>
      </c>
      <c r="B516" s="675"/>
      <c r="C516" s="676"/>
      <c r="D516" s="676"/>
      <c r="E516" s="676"/>
      <c r="F516" s="676"/>
      <c r="G516" s="676"/>
      <c r="H516" s="676"/>
      <c r="I516" s="676"/>
      <c r="J516" s="676"/>
      <c r="K516" s="676"/>
      <c r="L516" s="677"/>
      <c r="M516" s="677"/>
      <c r="N516" s="677"/>
      <c r="O516" s="677"/>
      <c r="P516" s="677"/>
      <c r="Q516" s="678"/>
      <c r="R516" s="678"/>
      <c r="S516" s="678"/>
      <c r="T516" s="678"/>
      <c r="U516" s="678"/>
      <c r="V516" s="630"/>
      <c r="W516" s="681"/>
      <c r="X516" s="681"/>
      <c r="Y516" s="681"/>
      <c r="Z516" s="680"/>
      <c r="AA516" s="680"/>
      <c r="AB516" s="680"/>
      <c r="AC516" s="295" t="str">
        <f>IFERROR(VLOOKUP(Z516,【参考】数式用!$A$4:$B$57,2,FALSE),"")</f>
        <v/>
      </c>
      <c r="AD516" s="296"/>
      <c r="AE516" s="297"/>
      <c r="AF516" s="291">
        <f t="shared" si="18"/>
        <v>0</v>
      </c>
    </row>
    <row r="517" spans="1:32" ht="50.1" customHeight="1" thickBot="1">
      <c r="A517" s="631">
        <f t="shared" si="17"/>
        <v>483</v>
      </c>
      <c r="B517" s="675"/>
      <c r="C517" s="676"/>
      <c r="D517" s="676"/>
      <c r="E517" s="676"/>
      <c r="F517" s="676"/>
      <c r="G517" s="676"/>
      <c r="H517" s="676"/>
      <c r="I517" s="676"/>
      <c r="J517" s="676"/>
      <c r="K517" s="676"/>
      <c r="L517" s="677"/>
      <c r="M517" s="677"/>
      <c r="N517" s="677"/>
      <c r="O517" s="677"/>
      <c r="P517" s="677"/>
      <c r="Q517" s="678"/>
      <c r="R517" s="678"/>
      <c r="S517" s="678"/>
      <c r="T517" s="678"/>
      <c r="U517" s="678"/>
      <c r="V517" s="630"/>
      <c r="W517" s="681"/>
      <c r="X517" s="681"/>
      <c r="Y517" s="681"/>
      <c r="Z517" s="680"/>
      <c r="AA517" s="680"/>
      <c r="AB517" s="680"/>
      <c r="AC517" s="295" t="str">
        <f>IFERROR(VLOOKUP(Z517,【参考】数式用!$A$4:$B$57,2,FALSE),"")</f>
        <v/>
      </c>
      <c r="AD517" s="296"/>
      <c r="AE517" s="297"/>
      <c r="AF517" s="291">
        <f t="shared" si="18"/>
        <v>0</v>
      </c>
    </row>
    <row r="518" spans="1:32" ht="50.1" customHeight="1" thickBot="1">
      <c r="A518" s="631">
        <f t="shared" si="17"/>
        <v>484</v>
      </c>
      <c r="B518" s="675"/>
      <c r="C518" s="676"/>
      <c r="D518" s="676"/>
      <c r="E518" s="676"/>
      <c r="F518" s="676"/>
      <c r="G518" s="676"/>
      <c r="H518" s="676"/>
      <c r="I518" s="676"/>
      <c r="J518" s="676"/>
      <c r="K518" s="676"/>
      <c r="L518" s="677"/>
      <c r="M518" s="677"/>
      <c r="N518" s="677"/>
      <c r="O518" s="677"/>
      <c r="P518" s="677"/>
      <c r="Q518" s="678"/>
      <c r="R518" s="678"/>
      <c r="S518" s="678"/>
      <c r="T518" s="678"/>
      <c r="U518" s="678"/>
      <c r="V518" s="630"/>
      <c r="W518" s="681"/>
      <c r="X518" s="681"/>
      <c r="Y518" s="681"/>
      <c r="Z518" s="680"/>
      <c r="AA518" s="680"/>
      <c r="AB518" s="680"/>
      <c r="AC518" s="295" t="str">
        <f>IFERROR(VLOOKUP(Z518,【参考】数式用!$A$4:$B$57,2,FALSE),"")</f>
        <v/>
      </c>
      <c r="AD518" s="296"/>
      <c r="AE518" s="297"/>
      <c r="AF518" s="291">
        <f t="shared" si="18"/>
        <v>0</v>
      </c>
    </row>
    <row r="519" spans="1:32" ht="50.1" customHeight="1" thickBot="1">
      <c r="A519" s="631">
        <f t="shared" si="17"/>
        <v>485</v>
      </c>
      <c r="B519" s="675"/>
      <c r="C519" s="676"/>
      <c r="D519" s="676"/>
      <c r="E519" s="676"/>
      <c r="F519" s="676"/>
      <c r="G519" s="676"/>
      <c r="H519" s="676"/>
      <c r="I519" s="676"/>
      <c r="J519" s="676"/>
      <c r="K519" s="676"/>
      <c r="L519" s="677"/>
      <c r="M519" s="677"/>
      <c r="N519" s="677"/>
      <c r="O519" s="677"/>
      <c r="P519" s="677"/>
      <c r="Q519" s="678"/>
      <c r="R519" s="678"/>
      <c r="S519" s="678"/>
      <c r="T519" s="678"/>
      <c r="U519" s="678"/>
      <c r="V519" s="630"/>
      <c r="W519" s="681"/>
      <c r="X519" s="681"/>
      <c r="Y519" s="681"/>
      <c r="Z519" s="680"/>
      <c r="AA519" s="680"/>
      <c r="AB519" s="680"/>
      <c r="AC519" s="295" t="str">
        <f>IFERROR(VLOOKUP(Z519,【参考】数式用!$A$4:$B$57,2,FALSE),"")</f>
        <v/>
      </c>
      <c r="AD519" s="296"/>
      <c r="AE519" s="297"/>
      <c r="AF519" s="291">
        <f t="shared" si="18"/>
        <v>0</v>
      </c>
    </row>
    <row r="520" spans="1:32" ht="50.1" customHeight="1" thickBot="1">
      <c r="A520" s="631">
        <f t="shared" si="17"/>
        <v>486</v>
      </c>
      <c r="B520" s="675"/>
      <c r="C520" s="676"/>
      <c r="D520" s="676"/>
      <c r="E520" s="676"/>
      <c r="F520" s="676"/>
      <c r="G520" s="676"/>
      <c r="H520" s="676"/>
      <c r="I520" s="676"/>
      <c r="J520" s="676"/>
      <c r="K520" s="676"/>
      <c r="L520" s="677"/>
      <c r="M520" s="677"/>
      <c r="N520" s="677"/>
      <c r="O520" s="677"/>
      <c r="P520" s="677"/>
      <c r="Q520" s="678"/>
      <c r="R520" s="678"/>
      <c r="S520" s="678"/>
      <c r="T520" s="678"/>
      <c r="U520" s="678"/>
      <c r="V520" s="630"/>
      <c r="W520" s="681"/>
      <c r="X520" s="681"/>
      <c r="Y520" s="681"/>
      <c r="Z520" s="680"/>
      <c r="AA520" s="680"/>
      <c r="AB520" s="680"/>
      <c r="AC520" s="295" t="str">
        <f>IFERROR(VLOOKUP(Z520,【参考】数式用!$A$4:$B$57,2,FALSE),"")</f>
        <v/>
      </c>
      <c r="AD520" s="296"/>
      <c r="AE520" s="297"/>
      <c r="AF520" s="291">
        <f t="shared" si="18"/>
        <v>0</v>
      </c>
    </row>
    <row r="521" spans="1:32" ht="50.1" customHeight="1" thickBot="1">
      <c r="A521" s="631">
        <f t="shared" si="17"/>
        <v>487</v>
      </c>
      <c r="B521" s="675"/>
      <c r="C521" s="676"/>
      <c r="D521" s="676"/>
      <c r="E521" s="676"/>
      <c r="F521" s="676"/>
      <c r="G521" s="676"/>
      <c r="H521" s="676"/>
      <c r="I521" s="676"/>
      <c r="J521" s="676"/>
      <c r="K521" s="676"/>
      <c r="L521" s="677"/>
      <c r="M521" s="677"/>
      <c r="N521" s="677"/>
      <c r="O521" s="677"/>
      <c r="P521" s="677"/>
      <c r="Q521" s="678"/>
      <c r="R521" s="678"/>
      <c r="S521" s="678"/>
      <c r="T521" s="678"/>
      <c r="U521" s="678"/>
      <c r="V521" s="630"/>
      <c r="W521" s="681"/>
      <c r="X521" s="681"/>
      <c r="Y521" s="681"/>
      <c r="Z521" s="680"/>
      <c r="AA521" s="680"/>
      <c r="AB521" s="680"/>
      <c r="AC521" s="295" t="str">
        <f>IFERROR(VLOOKUP(Z521,【参考】数式用!$A$4:$B$57,2,FALSE),"")</f>
        <v/>
      </c>
      <c r="AD521" s="296"/>
      <c r="AE521" s="297"/>
      <c r="AF521" s="291">
        <f t="shared" si="18"/>
        <v>0</v>
      </c>
    </row>
    <row r="522" spans="1:32" ht="50.1" customHeight="1" thickBot="1">
      <c r="A522" s="631">
        <f t="shared" si="17"/>
        <v>488</v>
      </c>
      <c r="B522" s="675"/>
      <c r="C522" s="676"/>
      <c r="D522" s="676"/>
      <c r="E522" s="676"/>
      <c r="F522" s="676"/>
      <c r="G522" s="676"/>
      <c r="H522" s="676"/>
      <c r="I522" s="676"/>
      <c r="J522" s="676"/>
      <c r="K522" s="676"/>
      <c r="L522" s="677"/>
      <c r="M522" s="677"/>
      <c r="N522" s="677"/>
      <c r="O522" s="677"/>
      <c r="P522" s="677"/>
      <c r="Q522" s="678"/>
      <c r="R522" s="678"/>
      <c r="S522" s="678"/>
      <c r="T522" s="678"/>
      <c r="U522" s="678"/>
      <c r="V522" s="630"/>
      <c r="W522" s="681"/>
      <c r="X522" s="681"/>
      <c r="Y522" s="681"/>
      <c r="Z522" s="680"/>
      <c r="AA522" s="680"/>
      <c r="AB522" s="680"/>
      <c r="AC522" s="295" t="str">
        <f>IFERROR(VLOOKUP(Z522,【参考】数式用!$A$4:$B$57,2,FALSE),"")</f>
        <v/>
      </c>
      <c r="AD522" s="296"/>
      <c r="AE522" s="297"/>
      <c r="AF522" s="291">
        <f t="shared" si="18"/>
        <v>0</v>
      </c>
    </row>
    <row r="523" spans="1:32" ht="50.1" customHeight="1" thickBot="1">
      <c r="A523" s="631">
        <f t="shared" si="17"/>
        <v>489</v>
      </c>
      <c r="B523" s="675"/>
      <c r="C523" s="676"/>
      <c r="D523" s="676"/>
      <c r="E523" s="676"/>
      <c r="F523" s="676"/>
      <c r="G523" s="676"/>
      <c r="H523" s="676"/>
      <c r="I523" s="676"/>
      <c r="J523" s="676"/>
      <c r="K523" s="676"/>
      <c r="L523" s="677"/>
      <c r="M523" s="677"/>
      <c r="N523" s="677"/>
      <c r="O523" s="677"/>
      <c r="P523" s="677"/>
      <c r="Q523" s="678"/>
      <c r="R523" s="678"/>
      <c r="S523" s="678"/>
      <c r="T523" s="678"/>
      <c r="U523" s="678"/>
      <c r="V523" s="630"/>
      <c r="W523" s="681"/>
      <c r="X523" s="681"/>
      <c r="Y523" s="681"/>
      <c r="Z523" s="680"/>
      <c r="AA523" s="680"/>
      <c r="AB523" s="680"/>
      <c r="AC523" s="295" t="str">
        <f>IFERROR(VLOOKUP(Z523,【参考】数式用!$A$4:$B$57,2,FALSE),"")</f>
        <v/>
      </c>
      <c r="AD523" s="296"/>
      <c r="AE523" s="297"/>
      <c r="AF523" s="291">
        <f t="shared" si="18"/>
        <v>0</v>
      </c>
    </row>
    <row r="524" spans="1:32" ht="50.1" customHeight="1" thickBot="1">
      <c r="A524" s="631">
        <f t="shared" si="17"/>
        <v>490</v>
      </c>
      <c r="B524" s="675"/>
      <c r="C524" s="676"/>
      <c r="D524" s="676"/>
      <c r="E524" s="676"/>
      <c r="F524" s="676"/>
      <c r="G524" s="676"/>
      <c r="H524" s="676"/>
      <c r="I524" s="676"/>
      <c r="J524" s="676"/>
      <c r="K524" s="676"/>
      <c r="L524" s="677"/>
      <c r="M524" s="677"/>
      <c r="N524" s="677"/>
      <c r="O524" s="677"/>
      <c r="P524" s="677"/>
      <c r="Q524" s="678"/>
      <c r="R524" s="678"/>
      <c r="S524" s="678"/>
      <c r="T524" s="678"/>
      <c r="U524" s="678"/>
      <c r="V524" s="630"/>
      <c r="W524" s="681"/>
      <c r="X524" s="681"/>
      <c r="Y524" s="681"/>
      <c r="Z524" s="680"/>
      <c r="AA524" s="680"/>
      <c r="AB524" s="680"/>
      <c r="AC524" s="295" t="str">
        <f>IFERROR(VLOOKUP(Z524,【参考】数式用!$A$4:$B$57,2,FALSE),"")</f>
        <v/>
      </c>
      <c r="AD524" s="296"/>
      <c r="AE524" s="297"/>
      <c r="AF524" s="291">
        <f t="shared" si="18"/>
        <v>0</v>
      </c>
    </row>
    <row r="525" spans="1:32" ht="50.1" customHeight="1" thickBot="1">
      <c r="A525" s="631">
        <f t="shared" si="17"/>
        <v>491</v>
      </c>
      <c r="B525" s="675"/>
      <c r="C525" s="676"/>
      <c r="D525" s="676"/>
      <c r="E525" s="676"/>
      <c r="F525" s="676"/>
      <c r="G525" s="676"/>
      <c r="H525" s="676"/>
      <c r="I525" s="676"/>
      <c r="J525" s="676"/>
      <c r="K525" s="676"/>
      <c r="L525" s="677"/>
      <c r="M525" s="677"/>
      <c r="N525" s="677"/>
      <c r="O525" s="677"/>
      <c r="P525" s="677"/>
      <c r="Q525" s="678"/>
      <c r="R525" s="678"/>
      <c r="S525" s="678"/>
      <c r="T525" s="678"/>
      <c r="U525" s="678"/>
      <c r="V525" s="630"/>
      <c r="W525" s="681"/>
      <c r="X525" s="681"/>
      <c r="Y525" s="681"/>
      <c r="Z525" s="680"/>
      <c r="AA525" s="680"/>
      <c r="AB525" s="680"/>
      <c r="AC525" s="295" t="str">
        <f>IFERROR(VLOOKUP(Z525,【参考】数式用!$A$4:$B$57,2,FALSE),"")</f>
        <v/>
      </c>
      <c r="AD525" s="296"/>
      <c r="AE525" s="297"/>
      <c r="AF525" s="291">
        <f t="shared" si="18"/>
        <v>0</v>
      </c>
    </row>
    <row r="526" spans="1:32" ht="50.1" customHeight="1" thickBot="1">
      <c r="A526" s="631">
        <f t="shared" si="17"/>
        <v>492</v>
      </c>
      <c r="B526" s="675"/>
      <c r="C526" s="676"/>
      <c r="D526" s="676"/>
      <c r="E526" s="676"/>
      <c r="F526" s="676"/>
      <c r="G526" s="676"/>
      <c r="H526" s="676"/>
      <c r="I526" s="676"/>
      <c r="J526" s="676"/>
      <c r="K526" s="676"/>
      <c r="L526" s="677"/>
      <c r="M526" s="677"/>
      <c r="N526" s="677"/>
      <c r="O526" s="677"/>
      <c r="P526" s="677"/>
      <c r="Q526" s="678"/>
      <c r="R526" s="678"/>
      <c r="S526" s="678"/>
      <c r="T526" s="678"/>
      <c r="U526" s="678"/>
      <c r="V526" s="630"/>
      <c r="W526" s="681"/>
      <c r="X526" s="681"/>
      <c r="Y526" s="681"/>
      <c r="Z526" s="680"/>
      <c r="AA526" s="680"/>
      <c r="AB526" s="680"/>
      <c r="AC526" s="295" t="str">
        <f>IFERROR(VLOOKUP(Z526,【参考】数式用!$A$4:$B$57,2,FALSE),"")</f>
        <v/>
      </c>
      <c r="AD526" s="296"/>
      <c r="AE526" s="297"/>
      <c r="AF526" s="291">
        <f t="shared" si="18"/>
        <v>0</v>
      </c>
    </row>
    <row r="527" spans="1:32" ht="50.1" customHeight="1" thickBot="1">
      <c r="A527" s="631">
        <f t="shared" si="17"/>
        <v>493</v>
      </c>
      <c r="B527" s="675"/>
      <c r="C527" s="676"/>
      <c r="D527" s="676"/>
      <c r="E527" s="676"/>
      <c r="F527" s="676"/>
      <c r="G527" s="676"/>
      <c r="H527" s="676"/>
      <c r="I527" s="676"/>
      <c r="J527" s="676"/>
      <c r="K527" s="676"/>
      <c r="L527" s="677"/>
      <c r="M527" s="677"/>
      <c r="N527" s="677"/>
      <c r="O527" s="677"/>
      <c r="P527" s="677"/>
      <c r="Q527" s="678"/>
      <c r="R527" s="678"/>
      <c r="S527" s="678"/>
      <c r="T527" s="678"/>
      <c r="U527" s="678"/>
      <c r="V527" s="630"/>
      <c r="W527" s="681"/>
      <c r="X527" s="681"/>
      <c r="Y527" s="681"/>
      <c r="Z527" s="680"/>
      <c r="AA527" s="680"/>
      <c r="AB527" s="680"/>
      <c r="AC527" s="295" t="str">
        <f>IFERROR(VLOOKUP(Z527,【参考】数式用!$A$4:$B$57,2,FALSE),"")</f>
        <v/>
      </c>
      <c r="AD527" s="296"/>
      <c r="AE527" s="297"/>
      <c r="AF527" s="291">
        <f t="shared" si="18"/>
        <v>0</v>
      </c>
    </row>
    <row r="528" spans="1:32" ht="50.1" customHeight="1" thickBot="1">
      <c r="A528" s="631">
        <f t="shared" si="17"/>
        <v>494</v>
      </c>
      <c r="B528" s="675"/>
      <c r="C528" s="676"/>
      <c r="D528" s="676"/>
      <c r="E528" s="676"/>
      <c r="F528" s="676"/>
      <c r="G528" s="676"/>
      <c r="H528" s="676"/>
      <c r="I528" s="676"/>
      <c r="J528" s="676"/>
      <c r="K528" s="676"/>
      <c r="L528" s="677"/>
      <c r="M528" s="677"/>
      <c r="N528" s="677"/>
      <c r="O528" s="677"/>
      <c r="P528" s="677"/>
      <c r="Q528" s="678"/>
      <c r="R528" s="678"/>
      <c r="S528" s="678"/>
      <c r="T528" s="678"/>
      <c r="U528" s="678"/>
      <c r="V528" s="630"/>
      <c r="W528" s="681"/>
      <c r="X528" s="681"/>
      <c r="Y528" s="681"/>
      <c r="Z528" s="680"/>
      <c r="AA528" s="680"/>
      <c r="AB528" s="680"/>
      <c r="AC528" s="295" t="str">
        <f>IFERROR(VLOOKUP(Z528,【参考】数式用!$A$4:$B$57,2,FALSE),"")</f>
        <v/>
      </c>
      <c r="AD528" s="296"/>
      <c r="AE528" s="297"/>
      <c r="AF528" s="291">
        <f t="shared" si="18"/>
        <v>0</v>
      </c>
    </row>
    <row r="529" spans="1:32" ht="50.1" customHeight="1" thickBot="1">
      <c r="A529" s="631">
        <f t="shared" si="17"/>
        <v>495</v>
      </c>
      <c r="B529" s="675"/>
      <c r="C529" s="676"/>
      <c r="D529" s="676"/>
      <c r="E529" s="676"/>
      <c r="F529" s="676"/>
      <c r="G529" s="676"/>
      <c r="H529" s="676"/>
      <c r="I529" s="676"/>
      <c r="J529" s="676"/>
      <c r="K529" s="676"/>
      <c r="L529" s="677"/>
      <c r="M529" s="677"/>
      <c r="N529" s="677"/>
      <c r="O529" s="677"/>
      <c r="P529" s="677"/>
      <c r="Q529" s="678"/>
      <c r="R529" s="678"/>
      <c r="S529" s="678"/>
      <c r="T529" s="678"/>
      <c r="U529" s="678"/>
      <c r="V529" s="630"/>
      <c r="W529" s="681"/>
      <c r="X529" s="681"/>
      <c r="Y529" s="681"/>
      <c r="Z529" s="680"/>
      <c r="AA529" s="680"/>
      <c r="AB529" s="680"/>
      <c r="AC529" s="295" t="str">
        <f>IFERROR(VLOOKUP(Z529,【参考】数式用!$A$4:$B$57,2,FALSE),"")</f>
        <v/>
      </c>
      <c r="AD529" s="296"/>
      <c r="AE529" s="297"/>
      <c r="AF529" s="291">
        <f t="shared" si="18"/>
        <v>0</v>
      </c>
    </row>
    <row r="530" spans="1:32" ht="50.1" customHeight="1" thickBot="1">
      <c r="A530" s="631">
        <f t="shared" si="17"/>
        <v>496</v>
      </c>
      <c r="B530" s="675"/>
      <c r="C530" s="676"/>
      <c r="D530" s="676"/>
      <c r="E530" s="676"/>
      <c r="F530" s="676"/>
      <c r="G530" s="676"/>
      <c r="H530" s="676"/>
      <c r="I530" s="676"/>
      <c r="J530" s="676"/>
      <c r="K530" s="676"/>
      <c r="L530" s="677"/>
      <c r="M530" s="677"/>
      <c r="N530" s="677"/>
      <c r="O530" s="677"/>
      <c r="P530" s="677"/>
      <c r="Q530" s="678"/>
      <c r="R530" s="678"/>
      <c r="S530" s="678"/>
      <c r="T530" s="678"/>
      <c r="U530" s="678"/>
      <c r="V530" s="630"/>
      <c r="W530" s="681"/>
      <c r="X530" s="681"/>
      <c r="Y530" s="681"/>
      <c r="Z530" s="680"/>
      <c r="AA530" s="680"/>
      <c r="AB530" s="680"/>
      <c r="AC530" s="295" t="str">
        <f>IFERROR(VLOOKUP(Z530,【参考】数式用!$A$4:$B$57,2,FALSE),"")</f>
        <v/>
      </c>
      <c r="AD530" s="296"/>
      <c r="AE530" s="297"/>
      <c r="AF530" s="291">
        <f t="shared" si="18"/>
        <v>0</v>
      </c>
    </row>
    <row r="531" spans="1:32" ht="50.1" customHeight="1" thickBot="1">
      <c r="A531" s="631">
        <f t="shared" si="17"/>
        <v>497</v>
      </c>
      <c r="B531" s="675"/>
      <c r="C531" s="676"/>
      <c r="D531" s="676"/>
      <c r="E531" s="676"/>
      <c r="F531" s="676"/>
      <c r="G531" s="676"/>
      <c r="H531" s="676"/>
      <c r="I531" s="676"/>
      <c r="J531" s="676"/>
      <c r="K531" s="676"/>
      <c r="L531" s="677"/>
      <c r="M531" s="677"/>
      <c r="N531" s="677"/>
      <c r="O531" s="677"/>
      <c r="P531" s="677"/>
      <c r="Q531" s="678"/>
      <c r="R531" s="678"/>
      <c r="S531" s="678"/>
      <c r="T531" s="678"/>
      <c r="U531" s="678"/>
      <c r="V531" s="630"/>
      <c r="W531" s="681"/>
      <c r="X531" s="681"/>
      <c r="Y531" s="681"/>
      <c r="Z531" s="680"/>
      <c r="AA531" s="680"/>
      <c r="AB531" s="680"/>
      <c r="AC531" s="295" t="str">
        <f>IFERROR(VLOOKUP(Z531,【参考】数式用!$A$4:$B$57,2,FALSE),"")</f>
        <v/>
      </c>
      <c r="AD531" s="296"/>
      <c r="AE531" s="297"/>
      <c r="AF531" s="291">
        <f t="shared" si="18"/>
        <v>0</v>
      </c>
    </row>
    <row r="532" spans="1:32" ht="50.1" customHeight="1" thickBot="1">
      <c r="A532" s="631">
        <f t="shared" si="17"/>
        <v>498</v>
      </c>
      <c r="B532" s="675"/>
      <c r="C532" s="676"/>
      <c r="D532" s="676"/>
      <c r="E532" s="676"/>
      <c r="F532" s="676"/>
      <c r="G532" s="676"/>
      <c r="H532" s="676"/>
      <c r="I532" s="676"/>
      <c r="J532" s="676"/>
      <c r="K532" s="676"/>
      <c r="L532" s="677"/>
      <c r="M532" s="677"/>
      <c r="N532" s="677"/>
      <c r="O532" s="677"/>
      <c r="P532" s="677"/>
      <c r="Q532" s="678"/>
      <c r="R532" s="678"/>
      <c r="S532" s="678"/>
      <c r="T532" s="678"/>
      <c r="U532" s="678"/>
      <c r="V532" s="630"/>
      <c r="W532" s="681"/>
      <c r="X532" s="681"/>
      <c r="Y532" s="681"/>
      <c r="Z532" s="680"/>
      <c r="AA532" s="680"/>
      <c r="AB532" s="680"/>
      <c r="AC532" s="295" t="str">
        <f>IFERROR(VLOOKUP(Z532,【参考】数式用!$A$4:$B$57,2,FALSE),"")</f>
        <v/>
      </c>
      <c r="AD532" s="296"/>
      <c r="AE532" s="297"/>
      <c r="AF532" s="291">
        <f t="shared" si="18"/>
        <v>0</v>
      </c>
    </row>
    <row r="533" spans="1:32" ht="50.1" customHeight="1" thickBot="1">
      <c r="A533" s="631">
        <f t="shared" si="17"/>
        <v>499</v>
      </c>
      <c r="B533" s="675"/>
      <c r="C533" s="676"/>
      <c r="D533" s="676"/>
      <c r="E533" s="676"/>
      <c r="F533" s="676"/>
      <c r="G533" s="676"/>
      <c r="H533" s="676"/>
      <c r="I533" s="676"/>
      <c r="J533" s="676"/>
      <c r="K533" s="676"/>
      <c r="L533" s="677"/>
      <c r="M533" s="677"/>
      <c r="N533" s="677"/>
      <c r="O533" s="677"/>
      <c r="P533" s="677"/>
      <c r="Q533" s="678"/>
      <c r="R533" s="678"/>
      <c r="S533" s="678"/>
      <c r="T533" s="678"/>
      <c r="U533" s="678"/>
      <c r="V533" s="630"/>
      <c r="W533" s="681"/>
      <c r="X533" s="681"/>
      <c r="Y533" s="681"/>
      <c r="Z533" s="680"/>
      <c r="AA533" s="680"/>
      <c r="AB533" s="680"/>
      <c r="AC533" s="295" t="str">
        <f>IFERROR(VLOOKUP(Z533,【参考】数式用!$A$4:$B$57,2,FALSE),"")</f>
        <v/>
      </c>
      <c r="AD533" s="296"/>
      <c r="AE533" s="297"/>
      <c r="AF533" s="291">
        <f t="shared" si="18"/>
        <v>0</v>
      </c>
    </row>
    <row r="534" spans="1:32" ht="50.1" customHeight="1" thickBot="1">
      <c r="A534" s="631">
        <f t="shared" si="17"/>
        <v>500</v>
      </c>
      <c r="B534" s="675"/>
      <c r="C534" s="676"/>
      <c r="D534" s="676"/>
      <c r="E534" s="676"/>
      <c r="F534" s="676"/>
      <c r="G534" s="676"/>
      <c r="H534" s="676"/>
      <c r="I534" s="676"/>
      <c r="J534" s="676"/>
      <c r="K534" s="676"/>
      <c r="L534" s="677"/>
      <c r="M534" s="677"/>
      <c r="N534" s="677"/>
      <c r="O534" s="677"/>
      <c r="P534" s="677"/>
      <c r="Q534" s="678"/>
      <c r="R534" s="678"/>
      <c r="S534" s="678"/>
      <c r="T534" s="678"/>
      <c r="U534" s="678"/>
      <c r="V534" s="630"/>
      <c r="W534" s="681"/>
      <c r="X534" s="681"/>
      <c r="Y534" s="681"/>
      <c r="Z534" s="680"/>
      <c r="AA534" s="680"/>
      <c r="AB534" s="680"/>
      <c r="AC534" s="295" t="str">
        <f>IFERROR(VLOOKUP(Z534,【参考】数式用!$A$4:$B$57,2,FALSE),"")</f>
        <v/>
      </c>
      <c r="AD534" s="296"/>
      <c r="AE534" s="297"/>
      <c r="AF534" s="291">
        <f t="shared" si="18"/>
        <v>0</v>
      </c>
    </row>
    <row r="535" spans="1:32" ht="50.1" customHeight="1" thickBot="1">
      <c r="A535" s="631">
        <f t="shared" si="17"/>
        <v>501</v>
      </c>
      <c r="B535" s="675"/>
      <c r="C535" s="676"/>
      <c r="D535" s="676"/>
      <c r="E535" s="676"/>
      <c r="F535" s="676"/>
      <c r="G535" s="676"/>
      <c r="H535" s="676"/>
      <c r="I535" s="676"/>
      <c r="J535" s="676"/>
      <c r="K535" s="676"/>
      <c r="L535" s="677"/>
      <c r="M535" s="677"/>
      <c r="N535" s="677"/>
      <c r="O535" s="677"/>
      <c r="P535" s="677"/>
      <c r="Q535" s="678"/>
      <c r="R535" s="678"/>
      <c r="S535" s="678"/>
      <c r="T535" s="678"/>
      <c r="U535" s="678"/>
      <c r="V535" s="630"/>
      <c r="W535" s="681"/>
      <c r="X535" s="681"/>
      <c r="Y535" s="681"/>
      <c r="Z535" s="680"/>
      <c r="AA535" s="680"/>
      <c r="AB535" s="680"/>
      <c r="AC535" s="295" t="str">
        <f>IFERROR(VLOOKUP(Z535,【参考】数式用!$A$4:$B$57,2,FALSE),"")</f>
        <v/>
      </c>
      <c r="AD535" s="296"/>
      <c r="AE535" s="297"/>
      <c r="AF535" s="291">
        <f t="shared" si="18"/>
        <v>0</v>
      </c>
    </row>
    <row r="536" spans="1:32" ht="50.1" customHeight="1" thickBot="1">
      <c r="A536" s="631">
        <f t="shared" si="17"/>
        <v>502</v>
      </c>
      <c r="B536" s="675"/>
      <c r="C536" s="676"/>
      <c r="D536" s="676"/>
      <c r="E536" s="676"/>
      <c r="F536" s="676"/>
      <c r="G536" s="676"/>
      <c r="H536" s="676"/>
      <c r="I536" s="676"/>
      <c r="J536" s="676"/>
      <c r="K536" s="676"/>
      <c r="L536" s="677"/>
      <c r="M536" s="677"/>
      <c r="N536" s="677"/>
      <c r="O536" s="677"/>
      <c r="P536" s="677"/>
      <c r="Q536" s="678"/>
      <c r="R536" s="678"/>
      <c r="S536" s="678"/>
      <c r="T536" s="678"/>
      <c r="U536" s="678"/>
      <c r="V536" s="630"/>
      <c r="W536" s="681"/>
      <c r="X536" s="681"/>
      <c r="Y536" s="681"/>
      <c r="Z536" s="680"/>
      <c r="AA536" s="680"/>
      <c r="AB536" s="680"/>
      <c r="AC536" s="295" t="str">
        <f>IFERROR(VLOOKUP(Z536,【参考】数式用!$A$4:$B$57,2,FALSE),"")</f>
        <v/>
      </c>
      <c r="AD536" s="296"/>
      <c r="AE536" s="297"/>
      <c r="AF536" s="291">
        <f t="shared" si="18"/>
        <v>0</v>
      </c>
    </row>
    <row r="537" spans="1:32" ht="50.1" customHeight="1" thickBot="1">
      <c r="A537" s="631">
        <f t="shared" si="17"/>
        <v>503</v>
      </c>
      <c r="B537" s="675"/>
      <c r="C537" s="676"/>
      <c r="D537" s="676"/>
      <c r="E537" s="676"/>
      <c r="F537" s="676"/>
      <c r="G537" s="676"/>
      <c r="H537" s="676"/>
      <c r="I537" s="676"/>
      <c r="J537" s="676"/>
      <c r="K537" s="676"/>
      <c r="L537" s="677"/>
      <c r="M537" s="677"/>
      <c r="N537" s="677"/>
      <c r="O537" s="677"/>
      <c r="P537" s="677"/>
      <c r="Q537" s="678"/>
      <c r="R537" s="678"/>
      <c r="S537" s="678"/>
      <c r="T537" s="678"/>
      <c r="U537" s="678"/>
      <c r="V537" s="630"/>
      <c r="W537" s="681"/>
      <c r="X537" s="681"/>
      <c r="Y537" s="681"/>
      <c r="Z537" s="680"/>
      <c r="AA537" s="680"/>
      <c r="AB537" s="680"/>
      <c r="AC537" s="295" t="str">
        <f>IFERROR(VLOOKUP(Z537,【参考】数式用!$A$4:$B$57,2,FALSE),"")</f>
        <v/>
      </c>
      <c r="AD537" s="296"/>
      <c r="AE537" s="297"/>
      <c r="AF537" s="291">
        <f t="shared" si="18"/>
        <v>0</v>
      </c>
    </row>
    <row r="538" spans="1:32" ht="50.1" customHeight="1" thickBot="1">
      <c r="A538" s="631">
        <f t="shared" si="17"/>
        <v>504</v>
      </c>
      <c r="B538" s="675"/>
      <c r="C538" s="676"/>
      <c r="D538" s="676"/>
      <c r="E538" s="676"/>
      <c r="F538" s="676"/>
      <c r="G538" s="676"/>
      <c r="H538" s="676"/>
      <c r="I538" s="676"/>
      <c r="J538" s="676"/>
      <c r="K538" s="676"/>
      <c r="L538" s="677"/>
      <c r="M538" s="677"/>
      <c r="N538" s="677"/>
      <c r="O538" s="677"/>
      <c r="P538" s="677"/>
      <c r="Q538" s="678"/>
      <c r="R538" s="678"/>
      <c r="S538" s="678"/>
      <c r="T538" s="678"/>
      <c r="U538" s="678"/>
      <c r="V538" s="630"/>
      <c r="W538" s="681"/>
      <c r="X538" s="681"/>
      <c r="Y538" s="681"/>
      <c r="Z538" s="680"/>
      <c r="AA538" s="680"/>
      <c r="AB538" s="680"/>
      <c r="AC538" s="295" t="str">
        <f>IFERROR(VLOOKUP(Z538,【参考】数式用!$A$4:$B$57,2,FALSE),"")</f>
        <v/>
      </c>
      <c r="AD538" s="296"/>
      <c r="AE538" s="297"/>
      <c r="AF538" s="291">
        <f t="shared" si="18"/>
        <v>0</v>
      </c>
    </row>
    <row r="539" spans="1:32" ht="50.1" customHeight="1" thickBot="1">
      <c r="A539" s="631">
        <f t="shared" si="17"/>
        <v>505</v>
      </c>
      <c r="B539" s="675"/>
      <c r="C539" s="676"/>
      <c r="D539" s="676"/>
      <c r="E539" s="676"/>
      <c r="F539" s="676"/>
      <c r="G539" s="676"/>
      <c r="H539" s="676"/>
      <c r="I539" s="676"/>
      <c r="J539" s="676"/>
      <c r="K539" s="676"/>
      <c r="L539" s="677"/>
      <c r="M539" s="677"/>
      <c r="N539" s="677"/>
      <c r="O539" s="677"/>
      <c r="P539" s="677"/>
      <c r="Q539" s="678"/>
      <c r="R539" s="678"/>
      <c r="S539" s="678"/>
      <c r="T539" s="678"/>
      <c r="U539" s="678"/>
      <c r="V539" s="630"/>
      <c r="W539" s="681"/>
      <c r="X539" s="681"/>
      <c r="Y539" s="681"/>
      <c r="Z539" s="680"/>
      <c r="AA539" s="680"/>
      <c r="AB539" s="680"/>
      <c r="AC539" s="295" t="str">
        <f>IFERROR(VLOOKUP(Z539,【参考】数式用!$A$4:$B$57,2,FALSE),"")</f>
        <v/>
      </c>
      <c r="AD539" s="296"/>
      <c r="AE539" s="297"/>
      <c r="AF539" s="291">
        <f t="shared" si="18"/>
        <v>0</v>
      </c>
    </row>
    <row r="540" spans="1:32" ht="50.1" customHeight="1" thickBot="1">
      <c r="A540" s="631">
        <f t="shared" si="17"/>
        <v>506</v>
      </c>
      <c r="B540" s="675"/>
      <c r="C540" s="676"/>
      <c r="D540" s="676"/>
      <c r="E540" s="676"/>
      <c r="F540" s="676"/>
      <c r="G540" s="676"/>
      <c r="H540" s="676"/>
      <c r="I540" s="676"/>
      <c r="J540" s="676"/>
      <c r="K540" s="676"/>
      <c r="L540" s="677"/>
      <c r="M540" s="677"/>
      <c r="N540" s="677"/>
      <c r="O540" s="677"/>
      <c r="P540" s="677"/>
      <c r="Q540" s="678"/>
      <c r="R540" s="678"/>
      <c r="S540" s="678"/>
      <c r="T540" s="678"/>
      <c r="U540" s="678"/>
      <c r="V540" s="630"/>
      <c r="W540" s="681"/>
      <c r="X540" s="681"/>
      <c r="Y540" s="681"/>
      <c r="Z540" s="680"/>
      <c r="AA540" s="680"/>
      <c r="AB540" s="680"/>
      <c r="AC540" s="295" t="str">
        <f>IFERROR(VLOOKUP(Z540,【参考】数式用!$A$4:$B$57,2,FALSE),"")</f>
        <v/>
      </c>
      <c r="AD540" s="296"/>
      <c r="AE540" s="297"/>
      <c r="AF540" s="291">
        <f t="shared" si="18"/>
        <v>0</v>
      </c>
    </row>
    <row r="541" spans="1:32" ht="50.1" customHeight="1" thickBot="1">
      <c r="A541" s="631">
        <f t="shared" si="17"/>
        <v>507</v>
      </c>
      <c r="B541" s="675"/>
      <c r="C541" s="676"/>
      <c r="D541" s="676"/>
      <c r="E541" s="676"/>
      <c r="F541" s="676"/>
      <c r="G541" s="676"/>
      <c r="H541" s="676"/>
      <c r="I541" s="676"/>
      <c r="J541" s="676"/>
      <c r="K541" s="676"/>
      <c r="L541" s="677"/>
      <c r="M541" s="677"/>
      <c r="N541" s="677"/>
      <c r="O541" s="677"/>
      <c r="P541" s="677"/>
      <c r="Q541" s="678"/>
      <c r="R541" s="678"/>
      <c r="S541" s="678"/>
      <c r="T541" s="678"/>
      <c r="U541" s="678"/>
      <c r="V541" s="630"/>
      <c r="W541" s="681"/>
      <c r="X541" s="681"/>
      <c r="Y541" s="681"/>
      <c r="Z541" s="680"/>
      <c r="AA541" s="680"/>
      <c r="AB541" s="680"/>
      <c r="AC541" s="295" t="str">
        <f>IFERROR(VLOOKUP(Z541,【参考】数式用!$A$4:$B$57,2,FALSE),"")</f>
        <v/>
      </c>
      <c r="AD541" s="296"/>
      <c r="AE541" s="297"/>
      <c r="AF541" s="291">
        <f t="shared" si="18"/>
        <v>0</v>
      </c>
    </row>
    <row r="542" spans="1:32" ht="50.1" customHeight="1" thickBot="1">
      <c r="A542" s="631">
        <f t="shared" si="17"/>
        <v>508</v>
      </c>
      <c r="B542" s="675"/>
      <c r="C542" s="676"/>
      <c r="D542" s="676"/>
      <c r="E542" s="676"/>
      <c r="F542" s="676"/>
      <c r="G542" s="676"/>
      <c r="H542" s="676"/>
      <c r="I542" s="676"/>
      <c r="J542" s="676"/>
      <c r="K542" s="676"/>
      <c r="L542" s="677"/>
      <c r="M542" s="677"/>
      <c r="N542" s="677"/>
      <c r="O542" s="677"/>
      <c r="P542" s="677"/>
      <c r="Q542" s="678"/>
      <c r="R542" s="678"/>
      <c r="S542" s="678"/>
      <c r="T542" s="678"/>
      <c r="U542" s="678"/>
      <c r="V542" s="630"/>
      <c r="W542" s="681"/>
      <c r="X542" s="681"/>
      <c r="Y542" s="681"/>
      <c r="Z542" s="680"/>
      <c r="AA542" s="680"/>
      <c r="AB542" s="680"/>
      <c r="AC542" s="295" t="str">
        <f>IFERROR(VLOOKUP(Z542,【参考】数式用!$A$4:$B$57,2,FALSE),"")</f>
        <v/>
      </c>
      <c r="AD542" s="296"/>
      <c r="AE542" s="297"/>
      <c r="AF542" s="291">
        <f t="shared" si="18"/>
        <v>0</v>
      </c>
    </row>
    <row r="543" spans="1:32" ht="50.1" customHeight="1" thickBot="1">
      <c r="A543" s="631">
        <f t="shared" si="17"/>
        <v>509</v>
      </c>
      <c r="B543" s="675"/>
      <c r="C543" s="676"/>
      <c r="D543" s="676"/>
      <c r="E543" s="676"/>
      <c r="F543" s="676"/>
      <c r="G543" s="676"/>
      <c r="H543" s="676"/>
      <c r="I543" s="676"/>
      <c r="J543" s="676"/>
      <c r="K543" s="676"/>
      <c r="L543" s="677"/>
      <c r="M543" s="677"/>
      <c r="N543" s="677"/>
      <c r="O543" s="677"/>
      <c r="P543" s="677"/>
      <c r="Q543" s="678"/>
      <c r="R543" s="678"/>
      <c r="S543" s="678"/>
      <c r="T543" s="678"/>
      <c r="U543" s="678"/>
      <c r="V543" s="630"/>
      <c r="W543" s="681"/>
      <c r="X543" s="681"/>
      <c r="Y543" s="681"/>
      <c r="Z543" s="680"/>
      <c r="AA543" s="680"/>
      <c r="AB543" s="680"/>
      <c r="AC543" s="295" t="str">
        <f>IFERROR(VLOOKUP(Z543,【参考】数式用!$A$4:$B$57,2,FALSE),"")</f>
        <v/>
      </c>
      <c r="AD543" s="296"/>
      <c r="AE543" s="297"/>
      <c r="AF543" s="291">
        <f t="shared" si="18"/>
        <v>0</v>
      </c>
    </row>
    <row r="544" spans="1:32" ht="50.1" customHeight="1" thickBot="1">
      <c r="A544" s="631">
        <f t="shared" si="17"/>
        <v>510</v>
      </c>
      <c r="B544" s="675"/>
      <c r="C544" s="676"/>
      <c r="D544" s="676"/>
      <c r="E544" s="676"/>
      <c r="F544" s="676"/>
      <c r="G544" s="676"/>
      <c r="H544" s="676"/>
      <c r="I544" s="676"/>
      <c r="J544" s="676"/>
      <c r="K544" s="676"/>
      <c r="L544" s="677"/>
      <c r="M544" s="677"/>
      <c r="N544" s="677"/>
      <c r="O544" s="677"/>
      <c r="P544" s="677"/>
      <c r="Q544" s="678"/>
      <c r="R544" s="678"/>
      <c r="S544" s="678"/>
      <c r="T544" s="678"/>
      <c r="U544" s="678"/>
      <c r="V544" s="630"/>
      <c r="W544" s="681"/>
      <c r="X544" s="681"/>
      <c r="Y544" s="681"/>
      <c r="Z544" s="680"/>
      <c r="AA544" s="680"/>
      <c r="AB544" s="680"/>
      <c r="AC544" s="295" t="str">
        <f>IFERROR(VLOOKUP(Z544,【参考】数式用!$A$4:$B$57,2,FALSE),"")</f>
        <v/>
      </c>
      <c r="AD544" s="296"/>
      <c r="AE544" s="297"/>
      <c r="AF544" s="291">
        <f t="shared" si="18"/>
        <v>0</v>
      </c>
    </row>
    <row r="545" spans="1:32" ht="50.1" customHeight="1" thickBot="1">
      <c r="A545" s="631">
        <f t="shared" si="17"/>
        <v>511</v>
      </c>
      <c r="B545" s="675"/>
      <c r="C545" s="676"/>
      <c r="D545" s="676"/>
      <c r="E545" s="676"/>
      <c r="F545" s="676"/>
      <c r="G545" s="676"/>
      <c r="H545" s="676"/>
      <c r="I545" s="676"/>
      <c r="J545" s="676"/>
      <c r="K545" s="676"/>
      <c r="L545" s="677"/>
      <c r="M545" s="677"/>
      <c r="N545" s="677"/>
      <c r="O545" s="677"/>
      <c r="P545" s="677"/>
      <c r="Q545" s="678"/>
      <c r="R545" s="678"/>
      <c r="S545" s="678"/>
      <c r="T545" s="678"/>
      <c r="U545" s="678"/>
      <c r="V545" s="630"/>
      <c r="W545" s="681"/>
      <c r="X545" s="681"/>
      <c r="Y545" s="681"/>
      <c r="Z545" s="680"/>
      <c r="AA545" s="680"/>
      <c r="AB545" s="680"/>
      <c r="AC545" s="295" t="str">
        <f>IFERROR(VLOOKUP(Z545,【参考】数式用!$A$4:$B$57,2,FALSE),"")</f>
        <v/>
      </c>
      <c r="AD545" s="296"/>
      <c r="AE545" s="297"/>
      <c r="AF545" s="291">
        <f t="shared" si="18"/>
        <v>0</v>
      </c>
    </row>
    <row r="546" spans="1:32" ht="50.1" customHeight="1" thickBot="1">
      <c r="A546" s="631">
        <f t="shared" si="17"/>
        <v>512</v>
      </c>
      <c r="B546" s="675"/>
      <c r="C546" s="676"/>
      <c r="D546" s="676"/>
      <c r="E546" s="676"/>
      <c r="F546" s="676"/>
      <c r="G546" s="676"/>
      <c r="H546" s="676"/>
      <c r="I546" s="676"/>
      <c r="J546" s="676"/>
      <c r="K546" s="676"/>
      <c r="L546" s="677"/>
      <c r="M546" s="677"/>
      <c r="N546" s="677"/>
      <c r="O546" s="677"/>
      <c r="P546" s="677"/>
      <c r="Q546" s="678"/>
      <c r="R546" s="678"/>
      <c r="S546" s="678"/>
      <c r="T546" s="678"/>
      <c r="U546" s="678"/>
      <c r="V546" s="630"/>
      <c r="W546" s="681"/>
      <c r="X546" s="681"/>
      <c r="Y546" s="681"/>
      <c r="Z546" s="680"/>
      <c r="AA546" s="680"/>
      <c r="AB546" s="680"/>
      <c r="AC546" s="295" t="str">
        <f>IFERROR(VLOOKUP(Z546,【参考】数式用!$A$4:$B$57,2,FALSE),"")</f>
        <v/>
      </c>
      <c r="AD546" s="296"/>
      <c r="AE546" s="297"/>
      <c r="AF546" s="291">
        <f t="shared" si="18"/>
        <v>0</v>
      </c>
    </row>
    <row r="547" spans="1:32" ht="50.1" customHeight="1" thickBot="1">
      <c r="A547" s="631">
        <f t="shared" si="17"/>
        <v>513</v>
      </c>
      <c r="B547" s="675"/>
      <c r="C547" s="676"/>
      <c r="D547" s="676"/>
      <c r="E547" s="676"/>
      <c r="F547" s="676"/>
      <c r="G547" s="676"/>
      <c r="H547" s="676"/>
      <c r="I547" s="676"/>
      <c r="J547" s="676"/>
      <c r="K547" s="676"/>
      <c r="L547" s="677"/>
      <c r="M547" s="677"/>
      <c r="N547" s="677"/>
      <c r="O547" s="677"/>
      <c r="P547" s="677"/>
      <c r="Q547" s="678"/>
      <c r="R547" s="678"/>
      <c r="S547" s="678"/>
      <c r="T547" s="678"/>
      <c r="U547" s="678"/>
      <c r="V547" s="630"/>
      <c r="W547" s="681"/>
      <c r="X547" s="681"/>
      <c r="Y547" s="681"/>
      <c r="Z547" s="680"/>
      <c r="AA547" s="680"/>
      <c r="AB547" s="680"/>
      <c r="AC547" s="295" t="str">
        <f>IFERROR(VLOOKUP(Z547,【参考】数式用!$A$4:$B$57,2,FALSE),"")</f>
        <v/>
      </c>
      <c r="AD547" s="296"/>
      <c r="AE547" s="297"/>
      <c r="AF547" s="291">
        <f t="shared" si="18"/>
        <v>0</v>
      </c>
    </row>
    <row r="548" spans="1:32" ht="50.1" customHeight="1" thickBot="1">
      <c r="A548" s="631">
        <f t="shared" si="17"/>
        <v>514</v>
      </c>
      <c r="B548" s="675"/>
      <c r="C548" s="676"/>
      <c r="D548" s="676"/>
      <c r="E548" s="676"/>
      <c r="F548" s="676"/>
      <c r="G548" s="676"/>
      <c r="H548" s="676"/>
      <c r="I548" s="676"/>
      <c r="J548" s="676"/>
      <c r="K548" s="676"/>
      <c r="L548" s="677"/>
      <c r="M548" s="677"/>
      <c r="N548" s="677"/>
      <c r="O548" s="677"/>
      <c r="P548" s="677"/>
      <c r="Q548" s="678"/>
      <c r="R548" s="678"/>
      <c r="S548" s="678"/>
      <c r="T548" s="678"/>
      <c r="U548" s="678"/>
      <c r="V548" s="630"/>
      <c r="W548" s="681"/>
      <c r="X548" s="681"/>
      <c r="Y548" s="681"/>
      <c r="Z548" s="680"/>
      <c r="AA548" s="680"/>
      <c r="AB548" s="680"/>
      <c r="AC548" s="295" t="str">
        <f>IFERROR(VLOOKUP(Z548,【参考】数式用!$A$4:$B$57,2,FALSE),"")</f>
        <v/>
      </c>
      <c r="AD548" s="296"/>
      <c r="AE548" s="297"/>
      <c r="AF548" s="291">
        <f t="shared" si="18"/>
        <v>0</v>
      </c>
    </row>
    <row r="549" spans="1:32" ht="50.1" customHeight="1" thickBot="1">
      <c r="A549" s="631">
        <f t="shared" ref="A549:A612" si="19">A548+1</f>
        <v>515</v>
      </c>
      <c r="B549" s="675"/>
      <c r="C549" s="676"/>
      <c r="D549" s="676"/>
      <c r="E549" s="676"/>
      <c r="F549" s="676"/>
      <c r="G549" s="676"/>
      <c r="H549" s="676"/>
      <c r="I549" s="676"/>
      <c r="J549" s="676"/>
      <c r="K549" s="676"/>
      <c r="L549" s="677"/>
      <c r="M549" s="677"/>
      <c r="N549" s="677"/>
      <c r="O549" s="677"/>
      <c r="P549" s="677"/>
      <c r="Q549" s="678"/>
      <c r="R549" s="678"/>
      <c r="S549" s="678"/>
      <c r="T549" s="678"/>
      <c r="U549" s="678"/>
      <c r="V549" s="630"/>
      <c r="W549" s="681"/>
      <c r="X549" s="681"/>
      <c r="Y549" s="681"/>
      <c r="Z549" s="680"/>
      <c r="AA549" s="680"/>
      <c r="AB549" s="680"/>
      <c r="AC549" s="295" t="str">
        <f>IFERROR(VLOOKUP(Z549,【参考】数式用!$A$4:$B$57,2,FALSE),"")</f>
        <v/>
      </c>
      <c r="AD549" s="296"/>
      <c r="AE549" s="297"/>
      <c r="AF549" s="291">
        <f t="shared" si="18"/>
        <v>0</v>
      </c>
    </row>
    <row r="550" spans="1:32" ht="50.1" customHeight="1" thickBot="1">
      <c r="A550" s="631">
        <f t="shared" si="19"/>
        <v>516</v>
      </c>
      <c r="B550" s="675"/>
      <c r="C550" s="676"/>
      <c r="D550" s="676"/>
      <c r="E550" s="676"/>
      <c r="F550" s="676"/>
      <c r="G550" s="676"/>
      <c r="H550" s="676"/>
      <c r="I550" s="676"/>
      <c r="J550" s="676"/>
      <c r="K550" s="676"/>
      <c r="L550" s="677"/>
      <c r="M550" s="677"/>
      <c r="N550" s="677"/>
      <c r="O550" s="677"/>
      <c r="P550" s="677"/>
      <c r="Q550" s="678"/>
      <c r="R550" s="678"/>
      <c r="S550" s="678"/>
      <c r="T550" s="678"/>
      <c r="U550" s="678"/>
      <c r="V550" s="630"/>
      <c r="W550" s="681"/>
      <c r="X550" s="681"/>
      <c r="Y550" s="681"/>
      <c r="Z550" s="680"/>
      <c r="AA550" s="680"/>
      <c r="AB550" s="680"/>
      <c r="AC550" s="295" t="str">
        <f>IFERROR(VLOOKUP(Z550,【参考】数式用!$A$4:$B$57,2,FALSE),"")</f>
        <v/>
      </c>
      <c r="AD550" s="296"/>
      <c r="AE550" s="297"/>
      <c r="AF550" s="291">
        <f t="shared" si="18"/>
        <v>0</v>
      </c>
    </row>
    <row r="551" spans="1:32" ht="50.1" customHeight="1" thickBot="1">
      <c r="A551" s="631">
        <f t="shared" si="19"/>
        <v>517</v>
      </c>
      <c r="B551" s="675"/>
      <c r="C551" s="676"/>
      <c r="D551" s="676"/>
      <c r="E551" s="676"/>
      <c r="F551" s="676"/>
      <c r="G551" s="676"/>
      <c r="H551" s="676"/>
      <c r="I551" s="676"/>
      <c r="J551" s="676"/>
      <c r="K551" s="676"/>
      <c r="L551" s="677"/>
      <c r="M551" s="677"/>
      <c r="N551" s="677"/>
      <c r="O551" s="677"/>
      <c r="P551" s="677"/>
      <c r="Q551" s="678"/>
      <c r="R551" s="678"/>
      <c r="S551" s="678"/>
      <c r="T551" s="678"/>
      <c r="U551" s="678"/>
      <c r="V551" s="630"/>
      <c r="W551" s="681"/>
      <c r="X551" s="681"/>
      <c r="Y551" s="681"/>
      <c r="Z551" s="680"/>
      <c r="AA551" s="680"/>
      <c r="AB551" s="680"/>
      <c r="AC551" s="295" t="str">
        <f>IFERROR(VLOOKUP(Z551,【参考】数式用!$A$4:$B$57,2,FALSE),"")</f>
        <v/>
      </c>
      <c r="AD551" s="296"/>
      <c r="AE551" s="297"/>
      <c r="AF551" s="291">
        <f t="shared" si="18"/>
        <v>0</v>
      </c>
    </row>
    <row r="552" spans="1:32" ht="50.1" customHeight="1" thickBot="1">
      <c r="A552" s="631">
        <f t="shared" si="19"/>
        <v>518</v>
      </c>
      <c r="B552" s="675"/>
      <c r="C552" s="676"/>
      <c r="D552" s="676"/>
      <c r="E552" s="676"/>
      <c r="F552" s="676"/>
      <c r="G552" s="676"/>
      <c r="H552" s="676"/>
      <c r="I552" s="676"/>
      <c r="J552" s="676"/>
      <c r="K552" s="676"/>
      <c r="L552" s="677"/>
      <c r="M552" s="677"/>
      <c r="N552" s="677"/>
      <c r="O552" s="677"/>
      <c r="P552" s="677"/>
      <c r="Q552" s="678"/>
      <c r="R552" s="678"/>
      <c r="S552" s="678"/>
      <c r="T552" s="678"/>
      <c r="U552" s="678"/>
      <c r="V552" s="630"/>
      <c r="W552" s="681"/>
      <c r="X552" s="681"/>
      <c r="Y552" s="681"/>
      <c r="Z552" s="680"/>
      <c r="AA552" s="680"/>
      <c r="AB552" s="680"/>
      <c r="AC552" s="295" t="str">
        <f>IFERROR(VLOOKUP(Z552,【参考】数式用!$A$4:$B$57,2,FALSE),"")</f>
        <v/>
      </c>
      <c r="AD552" s="296"/>
      <c r="AE552" s="297"/>
      <c r="AF552" s="291">
        <f t="shared" si="18"/>
        <v>0</v>
      </c>
    </row>
    <row r="553" spans="1:32" ht="50.1" customHeight="1" thickBot="1">
      <c r="A553" s="631">
        <f t="shared" si="19"/>
        <v>519</v>
      </c>
      <c r="B553" s="675"/>
      <c r="C553" s="676"/>
      <c r="D553" s="676"/>
      <c r="E553" s="676"/>
      <c r="F553" s="676"/>
      <c r="G553" s="676"/>
      <c r="H553" s="676"/>
      <c r="I553" s="676"/>
      <c r="J553" s="676"/>
      <c r="K553" s="676"/>
      <c r="L553" s="677"/>
      <c r="M553" s="677"/>
      <c r="N553" s="677"/>
      <c r="O553" s="677"/>
      <c r="P553" s="677"/>
      <c r="Q553" s="678"/>
      <c r="R553" s="678"/>
      <c r="S553" s="678"/>
      <c r="T553" s="678"/>
      <c r="U553" s="678"/>
      <c r="V553" s="630"/>
      <c r="W553" s="681"/>
      <c r="X553" s="681"/>
      <c r="Y553" s="681"/>
      <c r="Z553" s="680"/>
      <c r="AA553" s="680"/>
      <c r="AB553" s="680"/>
      <c r="AC553" s="295" t="str">
        <f>IFERROR(VLOOKUP(Z553,【参考】数式用!$A$4:$B$57,2,FALSE),"")</f>
        <v/>
      </c>
      <c r="AD553" s="296"/>
      <c r="AE553" s="297"/>
      <c r="AF553" s="291">
        <f t="shared" si="18"/>
        <v>0</v>
      </c>
    </row>
    <row r="554" spans="1:32" ht="50.1" customHeight="1" thickBot="1">
      <c r="A554" s="631">
        <f t="shared" si="19"/>
        <v>520</v>
      </c>
      <c r="B554" s="675"/>
      <c r="C554" s="676"/>
      <c r="D554" s="676"/>
      <c r="E554" s="676"/>
      <c r="F554" s="676"/>
      <c r="G554" s="676"/>
      <c r="H554" s="676"/>
      <c r="I554" s="676"/>
      <c r="J554" s="676"/>
      <c r="K554" s="676"/>
      <c r="L554" s="677"/>
      <c r="M554" s="677"/>
      <c r="N554" s="677"/>
      <c r="O554" s="677"/>
      <c r="P554" s="677"/>
      <c r="Q554" s="678"/>
      <c r="R554" s="678"/>
      <c r="S554" s="678"/>
      <c r="T554" s="678"/>
      <c r="U554" s="678"/>
      <c r="V554" s="630"/>
      <c r="W554" s="681"/>
      <c r="X554" s="681"/>
      <c r="Y554" s="681"/>
      <c r="Z554" s="680"/>
      <c r="AA554" s="680"/>
      <c r="AB554" s="680"/>
      <c r="AC554" s="295" t="str">
        <f>IFERROR(VLOOKUP(Z554,【参考】数式用!$A$4:$B$57,2,FALSE),"")</f>
        <v/>
      </c>
      <c r="AD554" s="296"/>
      <c r="AE554" s="297"/>
      <c r="AF554" s="291">
        <f t="shared" si="18"/>
        <v>0</v>
      </c>
    </row>
    <row r="555" spans="1:32" ht="50.1" customHeight="1" thickBot="1">
      <c r="A555" s="631">
        <f t="shared" si="19"/>
        <v>521</v>
      </c>
      <c r="B555" s="675"/>
      <c r="C555" s="676"/>
      <c r="D555" s="676"/>
      <c r="E555" s="676"/>
      <c r="F555" s="676"/>
      <c r="G555" s="676"/>
      <c r="H555" s="676"/>
      <c r="I555" s="676"/>
      <c r="J555" s="676"/>
      <c r="K555" s="676"/>
      <c r="L555" s="677"/>
      <c r="M555" s="677"/>
      <c r="N555" s="677"/>
      <c r="O555" s="677"/>
      <c r="P555" s="677"/>
      <c r="Q555" s="678"/>
      <c r="R555" s="678"/>
      <c r="S555" s="678"/>
      <c r="T555" s="678"/>
      <c r="U555" s="678"/>
      <c r="V555" s="630"/>
      <c r="W555" s="681"/>
      <c r="X555" s="681"/>
      <c r="Y555" s="681"/>
      <c r="Z555" s="680"/>
      <c r="AA555" s="680"/>
      <c r="AB555" s="680"/>
      <c r="AC555" s="295" t="str">
        <f>IFERROR(VLOOKUP(Z555,【参考】数式用!$A$4:$B$57,2,FALSE),"")</f>
        <v/>
      </c>
      <c r="AD555" s="296"/>
      <c r="AE555" s="297"/>
      <c r="AF555" s="291">
        <f t="shared" si="18"/>
        <v>0</v>
      </c>
    </row>
    <row r="556" spans="1:32" ht="50.1" customHeight="1" thickBot="1">
      <c r="A556" s="631">
        <f t="shared" si="19"/>
        <v>522</v>
      </c>
      <c r="B556" s="675"/>
      <c r="C556" s="676"/>
      <c r="D556" s="676"/>
      <c r="E556" s="676"/>
      <c r="F556" s="676"/>
      <c r="G556" s="676"/>
      <c r="H556" s="676"/>
      <c r="I556" s="676"/>
      <c r="J556" s="676"/>
      <c r="K556" s="676"/>
      <c r="L556" s="677"/>
      <c r="M556" s="677"/>
      <c r="N556" s="677"/>
      <c r="O556" s="677"/>
      <c r="P556" s="677"/>
      <c r="Q556" s="678"/>
      <c r="R556" s="678"/>
      <c r="S556" s="678"/>
      <c r="T556" s="678"/>
      <c r="U556" s="678"/>
      <c r="V556" s="630"/>
      <c r="W556" s="681"/>
      <c r="X556" s="681"/>
      <c r="Y556" s="681"/>
      <c r="Z556" s="680"/>
      <c r="AA556" s="680"/>
      <c r="AB556" s="680"/>
      <c r="AC556" s="295" t="str">
        <f>IFERROR(VLOOKUP(Z556,【参考】数式用!$A$4:$B$57,2,FALSE),"")</f>
        <v/>
      </c>
      <c r="AD556" s="296"/>
      <c r="AE556" s="297"/>
      <c r="AF556" s="291">
        <f t="shared" si="18"/>
        <v>0</v>
      </c>
    </row>
    <row r="557" spans="1:32" ht="50.1" customHeight="1" thickBot="1">
      <c r="A557" s="631">
        <f t="shared" si="19"/>
        <v>523</v>
      </c>
      <c r="B557" s="675"/>
      <c r="C557" s="676"/>
      <c r="D557" s="676"/>
      <c r="E557" s="676"/>
      <c r="F557" s="676"/>
      <c r="G557" s="676"/>
      <c r="H557" s="676"/>
      <c r="I557" s="676"/>
      <c r="J557" s="676"/>
      <c r="K557" s="676"/>
      <c r="L557" s="677"/>
      <c r="M557" s="677"/>
      <c r="N557" s="677"/>
      <c r="O557" s="677"/>
      <c r="P557" s="677"/>
      <c r="Q557" s="678"/>
      <c r="R557" s="678"/>
      <c r="S557" s="678"/>
      <c r="T557" s="678"/>
      <c r="U557" s="678"/>
      <c r="V557" s="630"/>
      <c r="W557" s="681"/>
      <c r="X557" s="681"/>
      <c r="Y557" s="681"/>
      <c r="Z557" s="680"/>
      <c r="AA557" s="680"/>
      <c r="AB557" s="680"/>
      <c r="AC557" s="295" t="str">
        <f>IFERROR(VLOOKUP(Z557,【参考】数式用!$A$4:$B$57,2,FALSE),"")</f>
        <v/>
      </c>
      <c r="AD557" s="296"/>
      <c r="AE557" s="297"/>
      <c r="AF557" s="291">
        <f t="shared" si="18"/>
        <v>0</v>
      </c>
    </row>
    <row r="558" spans="1:32" ht="50.1" customHeight="1" thickBot="1">
      <c r="A558" s="631">
        <f t="shared" si="19"/>
        <v>524</v>
      </c>
      <c r="B558" s="675"/>
      <c r="C558" s="676"/>
      <c r="D558" s="676"/>
      <c r="E558" s="676"/>
      <c r="F558" s="676"/>
      <c r="G558" s="676"/>
      <c r="H558" s="676"/>
      <c r="I558" s="676"/>
      <c r="J558" s="676"/>
      <c r="K558" s="676"/>
      <c r="L558" s="677"/>
      <c r="M558" s="677"/>
      <c r="N558" s="677"/>
      <c r="O558" s="677"/>
      <c r="P558" s="677"/>
      <c r="Q558" s="678"/>
      <c r="R558" s="678"/>
      <c r="S558" s="678"/>
      <c r="T558" s="678"/>
      <c r="U558" s="678"/>
      <c r="V558" s="630"/>
      <c r="W558" s="681"/>
      <c r="X558" s="681"/>
      <c r="Y558" s="681"/>
      <c r="Z558" s="680"/>
      <c r="AA558" s="680"/>
      <c r="AB558" s="680"/>
      <c r="AC558" s="295" t="str">
        <f>IFERROR(VLOOKUP(Z558,【参考】数式用!$A$4:$B$57,2,FALSE),"")</f>
        <v/>
      </c>
      <c r="AD558" s="296"/>
      <c r="AE558" s="297"/>
      <c r="AF558" s="291">
        <f t="shared" si="18"/>
        <v>0</v>
      </c>
    </row>
    <row r="559" spans="1:32" ht="50.1" customHeight="1" thickBot="1">
      <c r="A559" s="631">
        <f t="shared" si="19"/>
        <v>525</v>
      </c>
      <c r="B559" s="675"/>
      <c r="C559" s="676"/>
      <c r="D559" s="676"/>
      <c r="E559" s="676"/>
      <c r="F559" s="676"/>
      <c r="G559" s="676"/>
      <c r="H559" s="676"/>
      <c r="I559" s="676"/>
      <c r="J559" s="676"/>
      <c r="K559" s="676"/>
      <c r="L559" s="677"/>
      <c r="M559" s="677"/>
      <c r="N559" s="677"/>
      <c r="O559" s="677"/>
      <c r="P559" s="677"/>
      <c r="Q559" s="678"/>
      <c r="R559" s="678"/>
      <c r="S559" s="678"/>
      <c r="T559" s="678"/>
      <c r="U559" s="678"/>
      <c r="V559" s="630"/>
      <c r="W559" s="681"/>
      <c r="X559" s="681"/>
      <c r="Y559" s="681"/>
      <c r="Z559" s="680"/>
      <c r="AA559" s="680"/>
      <c r="AB559" s="680"/>
      <c r="AC559" s="295" t="str">
        <f>IFERROR(VLOOKUP(Z559,【参考】数式用!$A$4:$B$57,2,FALSE),"")</f>
        <v/>
      </c>
      <c r="AD559" s="296"/>
      <c r="AE559" s="297"/>
      <c r="AF559" s="291">
        <f t="shared" ref="AF559:AF622" si="20">AD559-AE559</f>
        <v>0</v>
      </c>
    </row>
    <row r="560" spans="1:32" ht="50.1" customHeight="1" thickBot="1">
      <c r="A560" s="631">
        <f t="shared" si="19"/>
        <v>526</v>
      </c>
      <c r="B560" s="675"/>
      <c r="C560" s="676"/>
      <c r="D560" s="676"/>
      <c r="E560" s="676"/>
      <c r="F560" s="676"/>
      <c r="G560" s="676"/>
      <c r="H560" s="676"/>
      <c r="I560" s="676"/>
      <c r="J560" s="676"/>
      <c r="K560" s="676"/>
      <c r="L560" s="677"/>
      <c r="M560" s="677"/>
      <c r="N560" s="677"/>
      <c r="O560" s="677"/>
      <c r="P560" s="677"/>
      <c r="Q560" s="678"/>
      <c r="R560" s="678"/>
      <c r="S560" s="678"/>
      <c r="T560" s="678"/>
      <c r="U560" s="678"/>
      <c r="V560" s="630"/>
      <c r="W560" s="681"/>
      <c r="X560" s="681"/>
      <c r="Y560" s="681"/>
      <c r="Z560" s="680"/>
      <c r="AA560" s="680"/>
      <c r="AB560" s="680"/>
      <c r="AC560" s="295" t="str">
        <f>IFERROR(VLOOKUP(Z560,【参考】数式用!$A$4:$B$57,2,FALSE),"")</f>
        <v/>
      </c>
      <c r="AD560" s="296"/>
      <c r="AE560" s="297"/>
      <c r="AF560" s="291">
        <f t="shared" si="20"/>
        <v>0</v>
      </c>
    </row>
    <row r="561" spans="1:32" ht="50.1" customHeight="1" thickBot="1">
      <c r="A561" s="631">
        <f t="shared" si="19"/>
        <v>527</v>
      </c>
      <c r="B561" s="675"/>
      <c r="C561" s="676"/>
      <c r="D561" s="676"/>
      <c r="E561" s="676"/>
      <c r="F561" s="676"/>
      <c r="G561" s="676"/>
      <c r="H561" s="676"/>
      <c r="I561" s="676"/>
      <c r="J561" s="676"/>
      <c r="K561" s="676"/>
      <c r="L561" s="677"/>
      <c r="M561" s="677"/>
      <c r="N561" s="677"/>
      <c r="O561" s="677"/>
      <c r="P561" s="677"/>
      <c r="Q561" s="678"/>
      <c r="R561" s="678"/>
      <c r="S561" s="678"/>
      <c r="T561" s="678"/>
      <c r="U561" s="678"/>
      <c r="V561" s="630"/>
      <c r="W561" s="681"/>
      <c r="X561" s="681"/>
      <c r="Y561" s="681"/>
      <c r="Z561" s="680"/>
      <c r="AA561" s="680"/>
      <c r="AB561" s="680"/>
      <c r="AC561" s="295" t="str">
        <f>IFERROR(VLOOKUP(Z561,【参考】数式用!$A$4:$B$57,2,FALSE),"")</f>
        <v/>
      </c>
      <c r="AD561" s="296"/>
      <c r="AE561" s="297"/>
      <c r="AF561" s="291">
        <f t="shared" si="20"/>
        <v>0</v>
      </c>
    </row>
    <row r="562" spans="1:32" ht="50.1" customHeight="1" thickBot="1">
      <c r="A562" s="631">
        <f t="shared" si="19"/>
        <v>528</v>
      </c>
      <c r="B562" s="675"/>
      <c r="C562" s="676"/>
      <c r="D562" s="676"/>
      <c r="E562" s="676"/>
      <c r="F562" s="676"/>
      <c r="G562" s="676"/>
      <c r="H562" s="676"/>
      <c r="I562" s="676"/>
      <c r="J562" s="676"/>
      <c r="K562" s="676"/>
      <c r="L562" s="677"/>
      <c r="M562" s="677"/>
      <c r="N562" s="677"/>
      <c r="O562" s="677"/>
      <c r="P562" s="677"/>
      <c r="Q562" s="678"/>
      <c r="R562" s="678"/>
      <c r="S562" s="678"/>
      <c r="T562" s="678"/>
      <c r="U562" s="678"/>
      <c r="V562" s="630"/>
      <c r="W562" s="681"/>
      <c r="X562" s="681"/>
      <c r="Y562" s="681"/>
      <c r="Z562" s="680"/>
      <c r="AA562" s="680"/>
      <c r="AB562" s="680"/>
      <c r="AC562" s="295" t="str">
        <f>IFERROR(VLOOKUP(Z562,【参考】数式用!$A$4:$B$57,2,FALSE),"")</f>
        <v/>
      </c>
      <c r="AD562" s="296"/>
      <c r="AE562" s="297"/>
      <c r="AF562" s="291">
        <f t="shared" si="20"/>
        <v>0</v>
      </c>
    </row>
    <row r="563" spans="1:32" ht="50.1" customHeight="1" thickBot="1">
      <c r="A563" s="631">
        <f t="shared" si="19"/>
        <v>529</v>
      </c>
      <c r="B563" s="675"/>
      <c r="C563" s="676"/>
      <c r="D563" s="676"/>
      <c r="E563" s="676"/>
      <c r="F563" s="676"/>
      <c r="G563" s="676"/>
      <c r="H563" s="676"/>
      <c r="I563" s="676"/>
      <c r="J563" s="676"/>
      <c r="K563" s="676"/>
      <c r="L563" s="677"/>
      <c r="M563" s="677"/>
      <c r="N563" s="677"/>
      <c r="O563" s="677"/>
      <c r="P563" s="677"/>
      <c r="Q563" s="678"/>
      <c r="R563" s="678"/>
      <c r="S563" s="678"/>
      <c r="T563" s="678"/>
      <c r="U563" s="678"/>
      <c r="V563" s="630"/>
      <c r="W563" s="681"/>
      <c r="X563" s="681"/>
      <c r="Y563" s="681"/>
      <c r="Z563" s="680"/>
      <c r="AA563" s="680"/>
      <c r="AB563" s="680"/>
      <c r="AC563" s="295" t="str">
        <f>IFERROR(VLOOKUP(Z563,【参考】数式用!$A$4:$B$57,2,FALSE),"")</f>
        <v/>
      </c>
      <c r="AD563" s="296"/>
      <c r="AE563" s="297"/>
      <c r="AF563" s="291">
        <f t="shared" si="20"/>
        <v>0</v>
      </c>
    </row>
    <row r="564" spans="1:32" ht="50.1" customHeight="1" thickBot="1">
      <c r="A564" s="631">
        <f t="shared" si="19"/>
        <v>530</v>
      </c>
      <c r="B564" s="675"/>
      <c r="C564" s="676"/>
      <c r="D564" s="676"/>
      <c r="E564" s="676"/>
      <c r="F564" s="676"/>
      <c r="G564" s="676"/>
      <c r="H564" s="676"/>
      <c r="I564" s="676"/>
      <c r="J564" s="676"/>
      <c r="K564" s="676"/>
      <c r="L564" s="677"/>
      <c r="M564" s="677"/>
      <c r="N564" s="677"/>
      <c r="O564" s="677"/>
      <c r="P564" s="677"/>
      <c r="Q564" s="678"/>
      <c r="R564" s="678"/>
      <c r="S564" s="678"/>
      <c r="T564" s="678"/>
      <c r="U564" s="678"/>
      <c r="V564" s="630"/>
      <c r="W564" s="681"/>
      <c r="X564" s="681"/>
      <c r="Y564" s="681"/>
      <c r="Z564" s="680"/>
      <c r="AA564" s="680"/>
      <c r="AB564" s="680"/>
      <c r="AC564" s="295" t="str">
        <f>IFERROR(VLOOKUP(Z564,【参考】数式用!$A$4:$B$57,2,FALSE),"")</f>
        <v/>
      </c>
      <c r="AD564" s="296"/>
      <c r="AE564" s="297"/>
      <c r="AF564" s="291">
        <f t="shared" si="20"/>
        <v>0</v>
      </c>
    </row>
    <row r="565" spans="1:32" ht="50.1" customHeight="1" thickBot="1">
      <c r="A565" s="631">
        <f t="shared" si="19"/>
        <v>531</v>
      </c>
      <c r="B565" s="675"/>
      <c r="C565" s="676"/>
      <c r="D565" s="676"/>
      <c r="E565" s="676"/>
      <c r="F565" s="676"/>
      <c r="G565" s="676"/>
      <c r="H565" s="676"/>
      <c r="I565" s="676"/>
      <c r="J565" s="676"/>
      <c r="K565" s="676"/>
      <c r="L565" s="677"/>
      <c r="M565" s="677"/>
      <c r="N565" s="677"/>
      <c r="O565" s="677"/>
      <c r="P565" s="677"/>
      <c r="Q565" s="678"/>
      <c r="R565" s="678"/>
      <c r="S565" s="678"/>
      <c r="T565" s="678"/>
      <c r="U565" s="678"/>
      <c r="V565" s="630"/>
      <c r="W565" s="681"/>
      <c r="X565" s="681"/>
      <c r="Y565" s="681"/>
      <c r="Z565" s="680"/>
      <c r="AA565" s="680"/>
      <c r="AB565" s="680"/>
      <c r="AC565" s="295" t="str">
        <f>IFERROR(VLOOKUP(Z565,【参考】数式用!$A$4:$B$57,2,FALSE),"")</f>
        <v/>
      </c>
      <c r="AD565" s="296"/>
      <c r="AE565" s="297"/>
      <c r="AF565" s="291">
        <f t="shared" si="20"/>
        <v>0</v>
      </c>
    </row>
    <row r="566" spans="1:32" ht="50.1" customHeight="1" thickBot="1">
      <c r="A566" s="631">
        <f t="shared" si="19"/>
        <v>532</v>
      </c>
      <c r="B566" s="675"/>
      <c r="C566" s="676"/>
      <c r="D566" s="676"/>
      <c r="E566" s="676"/>
      <c r="F566" s="676"/>
      <c r="G566" s="676"/>
      <c r="H566" s="676"/>
      <c r="I566" s="676"/>
      <c r="J566" s="676"/>
      <c r="K566" s="676"/>
      <c r="L566" s="677"/>
      <c r="M566" s="677"/>
      <c r="N566" s="677"/>
      <c r="O566" s="677"/>
      <c r="P566" s="677"/>
      <c r="Q566" s="678"/>
      <c r="R566" s="678"/>
      <c r="S566" s="678"/>
      <c r="T566" s="678"/>
      <c r="U566" s="678"/>
      <c r="V566" s="630"/>
      <c r="W566" s="681"/>
      <c r="X566" s="681"/>
      <c r="Y566" s="681"/>
      <c r="Z566" s="680"/>
      <c r="AA566" s="680"/>
      <c r="AB566" s="680"/>
      <c r="AC566" s="295" t="str">
        <f>IFERROR(VLOOKUP(Z566,【参考】数式用!$A$4:$B$57,2,FALSE),"")</f>
        <v/>
      </c>
      <c r="AD566" s="296"/>
      <c r="AE566" s="297"/>
      <c r="AF566" s="291">
        <f t="shared" si="20"/>
        <v>0</v>
      </c>
    </row>
    <row r="567" spans="1:32" ht="50.1" customHeight="1" thickBot="1">
      <c r="A567" s="631">
        <f t="shared" si="19"/>
        <v>533</v>
      </c>
      <c r="B567" s="675"/>
      <c r="C567" s="676"/>
      <c r="D567" s="676"/>
      <c r="E567" s="676"/>
      <c r="F567" s="676"/>
      <c r="G567" s="676"/>
      <c r="H567" s="676"/>
      <c r="I567" s="676"/>
      <c r="J567" s="676"/>
      <c r="K567" s="676"/>
      <c r="L567" s="677"/>
      <c r="M567" s="677"/>
      <c r="N567" s="677"/>
      <c r="O567" s="677"/>
      <c r="P567" s="677"/>
      <c r="Q567" s="678"/>
      <c r="R567" s="678"/>
      <c r="S567" s="678"/>
      <c r="T567" s="678"/>
      <c r="U567" s="678"/>
      <c r="V567" s="630"/>
      <c r="W567" s="681"/>
      <c r="X567" s="681"/>
      <c r="Y567" s="681"/>
      <c r="Z567" s="680"/>
      <c r="AA567" s="680"/>
      <c r="AB567" s="680"/>
      <c r="AC567" s="295" t="str">
        <f>IFERROR(VLOOKUP(Z567,【参考】数式用!$A$4:$B$57,2,FALSE),"")</f>
        <v/>
      </c>
      <c r="AD567" s="296"/>
      <c r="AE567" s="297"/>
      <c r="AF567" s="291">
        <f t="shared" si="20"/>
        <v>0</v>
      </c>
    </row>
    <row r="568" spans="1:32" ht="50.1" customHeight="1" thickBot="1">
      <c r="A568" s="631">
        <f t="shared" si="19"/>
        <v>534</v>
      </c>
      <c r="B568" s="675"/>
      <c r="C568" s="676"/>
      <c r="D568" s="676"/>
      <c r="E568" s="676"/>
      <c r="F568" s="676"/>
      <c r="G568" s="676"/>
      <c r="H568" s="676"/>
      <c r="I568" s="676"/>
      <c r="J568" s="676"/>
      <c r="K568" s="676"/>
      <c r="L568" s="677"/>
      <c r="M568" s="677"/>
      <c r="N568" s="677"/>
      <c r="O568" s="677"/>
      <c r="P568" s="677"/>
      <c r="Q568" s="678"/>
      <c r="R568" s="678"/>
      <c r="S568" s="678"/>
      <c r="T568" s="678"/>
      <c r="U568" s="678"/>
      <c r="V568" s="630"/>
      <c r="W568" s="681"/>
      <c r="X568" s="681"/>
      <c r="Y568" s="681"/>
      <c r="Z568" s="680"/>
      <c r="AA568" s="680"/>
      <c r="AB568" s="680"/>
      <c r="AC568" s="295" t="str">
        <f>IFERROR(VLOOKUP(Z568,【参考】数式用!$A$4:$B$57,2,FALSE),"")</f>
        <v/>
      </c>
      <c r="AD568" s="296"/>
      <c r="AE568" s="297"/>
      <c r="AF568" s="291">
        <f t="shared" si="20"/>
        <v>0</v>
      </c>
    </row>
    <row r="569" spans="1:32" ht="50.1" customHeight="1" thickBot="1">
      <c r="A569" s="631">
        <f t="shared" si="19"/>
        <v>535</v>
      </c>
      <c r="B569" s="675"/>
      <c r="C569" s="676"/>
      <c r="D569" s="676"/>
      <c r="E569" s="676"/>
      <c r="F569" s="676"/>
      <c r="G569" s="676"/>
      <c r="H569" s="676"/>
      <c r="I569" s="676"/>
      <c r="J569" s="676"/>
      <c r="K569" s="676"/>
      <c r="L569" s="677"/>
      <c r="M569" s="677"/>
      <c r="N569" s="677"/>
      <c r="O569" s="677"/>
      <c r="P569" s="677"/>
      <c r="Q569" s="678"/>
      <c r="R569" s="678"/>
      <c r="S569" s="678"/>
      <c r="T569" s="678"/>
      <c r="U569" s="678"/>
      <c r="V569" s="630"/>
      <c r="W569" s="681"/>
      <c r="X569" s="681"/>
      <c r="Y569" s="681"/>
      <c r="Z569" s="680"/>
      <c r="AA569" s="680"/>
      <c r="AB569" s="680"/>
      <c r="AC569" s="295" t="str">
        <f>IFERROR(VLOOKUP(Z569,【参考】数式用!$A$4:$B$57,2,FALSE),"")</f>
        <v/>
      </c>
      <c r="AD569" s="296"/>
      <c r="AE569" s="297"/>
      <c r="AF569" s="291">
        <f t="shared" si="20"/>
        <v>0</v>
      </c>
    </row>
    <row r="570" spans="1:32" ht="50.1" customHeight="1" thickBot="1">
      <c r="A570" s="631">
        <f t="shared" si="19"/>
        <v>536</v>
      </c>
      <c r="B570" s="675"/>
      <c r="C570" s="676"/>
      <c r="D570" s="676"/>
      <c r="E570" s="676"/>
      <c r="F570" s="676"/>
      <c r="G570" s="676"/>
      <c r="H570" s="676"/>
      <c r="I570" s="676"/>
      <c r="J570" s="676"/>
      <c r="K570" s="676"/>
      <c r="L570" s="677"/>
      <c r="M570" s="677"/>
      <c r="N570" s="677"/>
      <c r="O570" s="677"/>
      <c r="P570" s="677"/>
      <c r="Q570" s="678"/>
      <c r="R570" s="678"/>
      <c r="S570" s="678"/>
      <c r="T570" s="678"/>
      <c r="U570" s="678"/>
      <c r="V570" s="630"/>
      <c r="W570" s="681"/>
      <c r="X570" s="681"/>
      <c r="Y570" s="681"/>
      <c r="Z570" s="680"/>
      <c r="AA570" s="680"/>
      <c r="AB570" s="680"/>
      <c r="AC570" s="295" t="str">
        <f>IFERROR(VLOOKUP(Z570,【参考】数式用!$A$4:$B$57,2,FALSE),"")</f>
        <v/>
      </c>
      <c r="AD570" s="296"/>
      <c r="AE570" s="297"/>
      <c r="AF570" s="291">
        <f t="shared" si="20"/>
        <v>0</v>
      </c>
    </row>
    <row r="571" spans="1:32" ht="50.1" customHeight="1" thickBot="1">
      <c r="A571" s="631">
        <f t="shared" si="19"/>
        <v>537</v>
      </c>
      <c r="B571" s="675"/>
      <c r="C571" s="676"/>
      <c r="D571" s="676"/>
      <c r="E571" s="676"/>
      <c r="F571" s="676"/>
      <c r="G571" s="676"/>
      <c r="H571" s="676"/>
      <c r="I571" s="676"/>
      <c r="J571" s="676"/>
      <c r="K571" s="676"/>
      <c r="L571" s="677"/>
      <c r="M571" s="677"/>
      <c r="N571" s="677"/>
      <c r="O571" s="677"/>
      <c r="P571" s="677"/>
      <c r="Q571" s="678"/>
      <c r="R571" s="678"/>
      <c r="S571" s="678"/>
      <c r="T571" s="678"/>
      <c r="U571" s="678"/>
      <c r="V571" s="630"/>
      <c r="W571" s="681"/>
      <c r="X571" s="681"/>
      <c r="Y571" s="681"/>
      <c r="Z571" s="680"/>
      <c r="AA571" s="680"/>
      <c r="AB571" s="680"/>
      <c r="AC571" s="295" t="str">
        <f>IFERROR(VLOOKUP(Z571,【参考】数式用!$A$4:$B$57,2,FALSE),"")</f>
        <v/>
      </c>
      <c r="AD571" s="296"/>
      <c r="AE571" s="297"/>
      <c r="AF571" s="291">
        <f t="shared" si="20"/>
        <v>0</v>
      </c>
    </row>
    <row r="572" spans="1:32" ht="50.1" customHeight="1" thickBot="1">
      <c r="A572" s="631">
        <f t="shared" si="19"/>
        <v>538</v>
      </c>
      <c r="B572" s="675"/>
      <c r="C572" s="676"/>
      <c r="D572" s="676"/>
      <c r="E572" s="676"/>
      <c r="F572" s="676"/>
      <c r="G572" s="676"/>
      <c r="H572" s="676"/>
      <c r="I572" s="676"/>
      <c r="J572" s="676"/>
      <c r="K572" s="676"/>
      <c r="L572" s="677"/>
      <c r="M572" s="677"/>
      <c r="N572" s="677"/>
      <c r="O572" s="677"/>
      <c r="P572" s="677"/>
      <c r="Q572" s="678"/>
      <c r="R572" s="678"/>
      <c r="S572" s="678"/>
      <c r="T572" s="678"/>
      <c r="U572" s="678"/>
      <c r="V572" s="630"/>
      <c r="W572" s="681"/>
      <c r="X572" s="681"/>
      <c r="Y572" s="681"/>
      <c r="Z572" s="680"/>
      <c r="AA572" s="680"/>
      <c r="AB572" s="680"/>
      <c r="AC572" s="295" t="str">
        <f>IFERROR(VLOOKUP(Z572,【参考】数式用!$A$4:$B$57,2,FALSE),"")</f>
        <v/>
      </c>
      <c r="AD572" s="296"/>
      <c r="AE572" s="297"/>
      <c r="AF572" s="291">
        <f t="shared" si="20"/>
        <v>0</v>
      </c>
    </row>
    <row r="573" spans="1:32" ht="50.1" customHeight="1" thickBot="1">
      <c r="A573" s="631">
        <f t="shared" si="19"/>
        <v>539</v>
      </c>
      <c r="B573" s="675"/>
      <c r="C573" s="676"/>
      <c r="D573" s="676"/>
      <c r="E573" s="676"/>
      <c r="F573" s="676"/>
      <c r="G573" s="676"/>
      <c r="H573" s="676"/>
      <c r="I573" s="676"/>
      <c r="J573" s="676"/>
      <c r="K573" s="676"/>
      <c r="L573" s="677"/>
      <c r="M573" s="677"/>
      <c r="N573" s="677"/>
      <c r="O573" s="677"/>
      <c r="P573" s="677"/>
      <c r="Q573" s="678"/>
      <c r="R573" s="678"/>
      <c r="S573" s="678"/>
      <c r="T573" s="678"/>
      <c r="U573" s="678"/>
      <c r="V573" s="630"/>
      <c r="W573" s="681"/>
      <c r="X573" s="681"/>
      <c r="Y573" s="681"/>
      <c r="Z573" s="680"/>
      <c r="AA573" s="680"/>
      <c r="AB573" s="680"/>
      <c r="AC573" s="295" t="str">
        <f>IFERROR(VLOOKUP(Z573,【参考】数式用!$A$4:$B$57,2,FALSE),"")</f>
        <v/>
      </c>
      <c r="AD573" s="296"/>
      <c r="AE573" s="297"/>
      <c r="AF573" s="291">
        <f t="shared" si="20"/>
        <v>0</v>
      </c>
    </row>
    <row r="574" spans="1:32" ht="50.1" customHeight="1" thickBot="1">
      <c r="A574" s="631">
        <f t="shared" si="19"/>
        <v>540</v>
      </c>
      <c r="B574" s="675"/>
      <c r="C574" s="676"/>
      <c r="D574" s="676"/>
      <c r="E574" s="676"/>
      <c r="F574" s="676"/>
      <c r="G574" s="676"/>
      <c r="H574" s="676"/>
      <c r="I574" s="676"/>
      <c r="J574" s="676"/>
      <c r="K574" s="676"/>
      <c r="L574" s="677"/>
      <c r="M574" s="677"/>
      <c r="N574" s="677"/>
      <c r="O574" s="677"/>
      <c r="P574" s="677"/>
      <c r="Q574" s="678"/>
      <c r="R574" s="678"/>
      <c r="S574" s="678"/>
      <c r="T574" s="678"/>
      <c r="U574" s="678"/>
      <c r="V574" s="630"/>
      <c r="W574" s="681"/>
      <c r="X574" s="681"/>
      <c r="Y574" s="681"/>
      <c r="Z574" s="680"/>
      <c r="AA574" s="680"/>
      <c r="AB574" s="680"/>
      <c r="AC574" s="295" t="str">
        <f>IFERROR(VLOOKUP(Z574,【参考】数式用!$A$4:$B$57,2,FALSE),"")</f>
        <v/>
      </c>
      <c r="AD574" s="296"/>
      <c r="AE574" s="297"/>
      <c r="AF574" s="291">
        <f t="shared" si="20"/>
        <v>0</v>
      </c>
    </row>
    <row r="575" spans="1:32" ht="50.1" customHeight="1" thickBot="1">
      <c r="A575" s="631">
        <f t="shared" si="19"/>
        <v>541</v>
      </c>
      <c r="B575" s="675"/>
      <c r="C575" s="676"/>
      <c r="D575" s="676"/>
      <c r="E575" s="676"/>
      <c r="F575" s="676"/>
      <c r="G575" s="676"/>
      <c r="H575" s="676"/>
      <c r="I575" s="676"/>
      <c r="J575" s="676"/>
      <c r="K575" s="676"/>
      <c r="L575" s="677"/>
      <c r="M575" s="677"/>
      <c r="N575" s="677"/>
      <c r="O575" s="677"/>
      <c r="P575" s="677"/>
      <c r="Q575" s="678"/>
      <c r="R575" s="678"/>
      <c r="S575" s="678"/>
      <c r="T575" s="678"/>
      <c r="U575" s="678"/>
      <c r="V575" s="630"/>
      <c r="W575" s="681"/>
      <c r="X575" s="681"/>
      <c r="Y575" s="681"/>
      <c r="Z575" s="680"/>
      <c r="AA575" s="680"/>
      <c r="AB575" s="680"/>
      <c r="AC575" s="295" t="str">
        <f>IFERROR(VLOOKUP(Z575,【参考】数式用!$A$4:$B$57,2,FALSE),"")</f>
        <v/>
      </c>
      <c r="AD575" s="296"/>
      <c r="AE575" s="297"/>
      <c r="AF575" s="291">
        <f t="shared" si="20"/>
        <v>0</v>
      </c>
    </row>
    <row r="576" spans="1:32" ht="50.1" customHeight="1" thickBot="1">
      <c r="A576" s="631">
        <f t="shared" si="19"/>
        <v>542</v>
      </c>
      <c r="B576" s="675"/>
      <c r="C576" s="676"/>
      <c r="D576" s="676"/>
      <c r="E576" s="676"/>
      <c r="F576" s="676"/>
      <c r="G576" s="676"/>
      <c r="H576" s="676"/>
      <c r="I576" s="676"/>
      <c r="J576" s="676"/>
      <c r="K576" s="676"/>
      <c r="L576" s="677"/>
      <c r="M576" s="677"/>
      <c r="N576" s="677"/>
      <c r="O576" s="677"/>
      <c r="P576" s="677"/>
      <c r="Q576" s="678"/>
      <c r="R576" s="678"/>
      <c r="S576" s="678"/>
      <c r="T576" s="678"/>
      <c r="U576" s="678"/>
      <c r="V576" s="630"/>
      <c r="W576" s="681"/>
      <c r="X576" s="681"/>
      <c r="Y576" s="681"/>
      <c r="Z576" s="680"/>
      <c r="AA576" s="680"/>
      <c r="AB576" s="680"/>
      <c r="AC576" s="295" t="str">
        <f>IFERROR(VLOOKUP(Z576,【参考】数式用!$A$4:$B$57,2,FALSE),"")</f>
        <v/>
      </c>
      <c r="AD576" s="296"/>
      <c r="AE576" s="297"/>
      <c r="AF576" s="291">
        <f t="shared" si="20"/>
        <v>0</v>
      </c>
    </row>
    <row r="577" spans="1:32" ht="50.1" customHeight="1" thickBot="1">
      <c r="A577" s="631">
        <f t="shared" si="19"/>
        <v>543</v>
      </c>
      <c r="B577" s="675"/>
      <c r="C577" s="676"/>
      <c r="D577" s="676"/>
      <c r="E577" s="676"/>
      <c r="F577" s="676"/>
      <c r="G577" s="676"/>
      <c r="H577" s="676"/>
      <c r="I577" s="676"/>
      <c r="J577" s="676"/>
      <c r="K577" s="676"/>
      <c r="L577" s="677"/>
      <c r="M577" s="677"/>
      <c r="N577" s="677"/>
      <c r="O577" s="677"/>
      <c r="P577" s="677"/>
      <c r="Q577" s="678"/>
      <c r="R577" s="678"/>
      <c r="S577" s="678"/>
      <c r="T577" s="678"/>
      <c r="U577" s="678"/>
      <c r="V577" s="630"/>
      <c r="W577" s="681"/>
      <c r="X577" s="681"/>
      <c r="Y577" s="681"/>
      <c r="Z577" s="680"/>
      <c r="AA577" s="680"/>
      <c r="AB577" s="680"/>
      <c r="AC577" s="295" t="str">
        <f>IFERROR(VLOOKUP(Z577,【参考】数式用!$A$4:$B$57,2,FALSE),"")</f>
        <v/>
      </c>
      <c r="AD577" s="296"/>
      <c r="AE577" s="297"/>
      <c r="AF577" s="291">
        <f t="shared" si="20"/>
        <v>0</v>
      </c>
    </row>
    <row r="578" spans="1:32" ht="50.1" customHeight="1" thickBot="1">
      <c r="A578" s="631">
        <f t="shared" si="19"/>
        <v>544</v>
      </c>
      <c r="B578" s="675"/>
      <c r="C578" s="676"/>
      <c r="D578" s="676"/>
      <c r="E578" s="676"/>
      <c r="F578" s="676"/>
      <c r="G578" s="676"/>
      <c r="H578" s="676"/>
      <c r="I578" s="676"/>
      <c r="J578" s="676"/>
      <c r="K578" s="676"/>
      <c r="L578" s="677"/>
      <c r="M578" s="677"/>
      <c r="N578" s="677"/>
      <c r="O578" s="677"/>
      <c r="P578" s="677"/>
      <c r="Q578" s="678"/>
      <c r="R578" s="678"/>
      <c r="S578" s="678"/>
      <c r="T578" s="678"/>
      <c r="U578" s="678"/>
      <c r="V578" s="630"/>
      <c r="W578" s="681"/>
      <c r="X578" s="681"/>
      <c r="Y578" s="681"/>
      <c r="Z578" s="680"/>
      <c r="AA578" s="680"/>
      <c r="AB578" s="680"/>
      <c r="AC578" s="295" t="str">
        <f>IFERROR(VLOOKUP(Z578,【参考】数式用!$A$4:$B$57,2,FALSE),"")</f>
        <v/>
      </c>
      <c r="AD578" s="296"/>
      <c r="AE578" s="297"/>
      <c r="AF578" s="291">
        <f t="shared" si="20"/>
        <v>0</v>
      </c>
    </row>
    <row r="579" spans="1:32" ht="50.1" customHeight="1" thickBot="1">
      <c r="A579" s="631">
        <f t="shared" si="19"/>
        <v>545</v>
      </c>
      <c r="B579" s="675"/>
      <c r="C579" s="676"/>
      <c r="D579" s="676"/>
      <c r="E579" s="676"/>
      <c r="F579" s="676"/>
      <c r="G579" s="676"/>
      <c r="H579" s="676"/>
      <c r="I579" s="676"/>
      <c r="J579" s="676"/>
      <c r="K579" s="676"/>
      <c r="L579" s="677"/>
      <c r="M579" s="677"/>
      <c r="N579" s="677"/>
      <c r="O579" s="677"/>
      <c r="P579" s="677"/>
      <c r="Q579" s="678"/>
      <c r="R579" s="678"/>
      <c r="S579" s="678"/>
      <c r="T579" s="678"/>
      <c r="U579" s="678"/>
      <c r="V579" s="630"/>
      <c r="W579" s="681"/>
      <c r="X579" s="681"/>
      <c r="Y579" s="681"/>
      <c r="Z579" s="680"/>
      <c r="AA579" s="680"/>
      <c r="AB579" s="680"/>
      <c r="AC579" s="295" t="str">
        <f>IFERROR(VLOOKUP(Z579,【参考】数式用!$A$4:$B$57,2,FALSE),"")</f>
        <v/>
      </c>
      <c r="AD579" s="296"/>
      <c r="AE579" s="297"/>
      <c r="AF579" s="291">
        <f t="shared" si="20"/>
        <v>0</v>
      </c>
    </row>
    <row r="580" spans="1:32" ht="50.1" customHeight="1" thickBot="1">
      <c r="A580" s="631">
        <f t="shared" si="19"/>
        <v>546</v>
      </c>
      <c r="B580" s="675"/>
      <c r="C580" s="676"/>
      <c r="D580" s="676"/>
      <c r="E580" s="676"/>
      <c r="F580" s="676"/>
      <c r="G580" s="676"/>
      <c r="H580" s="676"/>
      <c r="I580" s="676"/>
      <c r="J580" s="676"/>
      <c r="K580" s="676"/>
      <c r="L580" s="677"/>
      <c r="M580" s="677"/>
      <c r="N580" s="677"/>
      <c r="O580" s="677"/>
      <c r="P580" s="677"/>
      <c r="Q580" s="678"/>
      <c r="R580" s="678"/>
      <c r="S580" s="678"/>
      <c r="T580" s="678"/>
      <c r="U580" s="678"/>
      <c r="V580" s="630"/>
      <c r="W580" s="681"/>
      <c r="X580" s="681"/>
      <c r="Y580" s="681"/>
      <c r="Z580" s="680"/>
      <c r="AA580" s="680"/>
      <c r="AB580" s="680"/>
      <c r="AC580" s="295" t="str">
        <f>IFERROR(VLOOKUP(Z580,【参考】数式用!$A$4:$B$57,2,FALSE),"")</f>
        <v/>
      </c>
      <c r="AD580" s="296"/>
      <c r="AE580" s="297"/>
      <c r="AF580" s="291">
        <f t="shared" si="20"/>
        <v>0</v>
      </c>
    </row>
    <row r="581" spans="1:32" ht="50.1" customHeight="1" thickBot="1">
      <c r="A581" s="631">
        <f t="shared" si="19"/>
        <v>547</v>
      </c>
      <c r="B581" s="675"/>
      <c r="C581" s="676"/>
      <c r="D581" s="676"/>
      <c r="E581" s="676"/>
      <c r="F581" s="676"/>
      <c r="G581" s="676"/>
      <c r="H581" s="676"/>
      <c r="I581" s="676"/>
      <c r="J581" s="676"/>
      <c r="K581" s="676"/>
      <c r="L581" s="677"/>
      <c r="M581" s="677"/>
      <c r="N581" s="677"/>
      <c r="O581" s="677"/>
      <c r="P581" s="677"/>
      <c r="Q581" s="678"/>
      <c r="R581" s="678"/>
      <c r="S581" s="678"/>
      <c r="T581" s="678"/>
      <c r="U581" s="678"/>
      <c r="V581" s="630"/>
      <c r="W581" s="681"/>
      <c r="X581" s="681"/>
      <c r="Y581" s="681"/>
      <c r="Z581" s="680"/>
      <c r="AA581" s="680"/>
      <c r="AB581" s="680"/>
      <c r="AC581" s="295" t="str">
        <f>IFERROR(VLOOKUP(Z581,【参考】数式用!$A$4:$B$57,2,FALSE),"")</f>
        <v/>
      </c>
      <c r="AD581" s="296"/>
      <c r="AE581" s="297"/>
      <c r="AF581" s="291">
        <f t="shared" si="20"/>
        <v>0</v>
      </c>
    </row>
    <row r="582" spans="1:32" ht="50.1" customHeight="1" thickBot="1">
      <c r="A582" s="631">
        <f t="shared" si="19"/>
        <v>548</v>
      </c>
      <c r="B582" s="675"/>
      <c r="C582" s="676"/>
      <c r="D582" s="676"/>
      <c r="E582" s="676"/>
      <c r="F582" s="676"/>
      <c r="G582" s="676"/>
      <c r="H582" s="676"/>
      <c r="I582" s="676"/>
      <c r="J582" s="676"/>
      <c r="K582" s="676"/>
      <c r="L582" s="677"/>
      <c r="M582" s="677"/>
      <c r="N582" s="677"/>
      <c r="O582" s="677"/>
      <c r="P582" s="677"/>
      <c r="Q582" s="678"/>
      <c r="R582" s="678"/>
      <c r="S582" s="678"/>
      <c r="T582" s="678"/>
      <c r="U582" s="678"/>
      <c r="V582" s="630"/>
      <c r="W582" s="681"/>
      <c r="X582" s="681"/>
      <c r="Y582" s="681"/>
      <c r="Z582" s="680"/>
      <c r="AA582" s="680"/>
      <c r="AB582" s="680"/>
      <c r="AC582" s="295" t="str">
        <f>IFERROR(VLOOKUP(Z582,【参考】数式用!$A$4:$B$57,2,FALSE),"")</f>
        <v/>
      </c>
      <c r="AD582" s="296"/>
      <c r="AE582" s="297"/>
      <c r="AF582" s="291">
        <f t="shared" si="20"/>
        <v>0</v>
      </c>
    </row>
    <row r="583" spans="1:32" ht="50.1" customHeight="1" thickBot="1">
      <c r="A583" s="631">
        <f t="shared" si="19"/>
        <v>549</v>
      </c>
      <c r="B583" s="675"/>
      <c r="C583" s="676"/>
      <c r="D583" s="676"/>
      <c r="E583" s="676"/>
      <c r="F583" s="676"/>
      <c r="G583" s="676"/>
      <c r="H583" s="676"/>
      <c r="I583" s="676"/>
      <c r="J583" s="676"/>
      <c r="K583" s="676"/>
      <c r="L583" s="677"/>
      <c r="M583" s="677"/>
      <c r="N583" s="677"/>
      <c r="O583" s="677"/>
      <c r="P583" s="677"/>
      <c r="Q583" s="678"/>
      <c r="R583" s="678"/>
      <c r="S583" s="678"/>
      <c r="T583" s="678"/>
      <c r="U583" s="678"/>
      <c r="V583" s="630"/>
      <c r="W583" s="681"/>
      <c r="X583" s="681"/>
      <c r="Y583" s="681"/>
      <c r="Z583" s="680"/>
      <c r="AA583" s="680"/>
      <c r="AB583" s="680"/>
      <c r="AC583" s="295" t="str">
        <f>IFERROR(VLOOKUP(Z583,【参考】数式用!$A$4:$B$57,2,FALSE),"")</f>
        <v/>
      </c>
      <c r="AD583" s="296"/>
      <c r="AE583" s="297"/>
      <c r="AF583" s="291">
        <f t="shared" si="20"/>
        <v>0</v>
      </c>
    </row>
    <row r="584" spans="1:32" ht="50.1" customHeight="1" thickBot="1">
      <c r="A584" s="631">
        <f t="shared" si="19"/>
        <v>550</v>
      </c>
      <c r="B584" s="675"/>
      <c r="C584" s="676"/>
      <c r="D584" s="676"/>
      <c r="E584" s="676"/>
      <c r="F584" s="676"/>
      <c r="G584" s="676"/>
      <c r="H584" s="676"/>
      <c r="I584" s="676"/>
      <c r="J584" s="676"/>
      <c r="K584" s="676"/>
      <c r="L584" s="677"/>
      <c r="M584" s="677"/>
      <c r="N584" s="677"/>
      <c r="O584" s="677"/>
      <c r="P584" s="677"/>
      <c r="Q584" s="678"/>
      <c r="R584" s="678"/>
      <c r="S584" s="678"/>
      <c r="T584" s="678"/>
      <c r="U584" s="678"/>
      <c r="V584" s="630"/>
      <c r="W584" s="681"/>
      <c r="X584" s="681"/>
      <c r="Y584" s="681"/>
      <c r="Z584" s="680"/>
      <c r="AA584" s="680"/>
      <c r="AB584" s="680"/>
      <c r="AC584" s="295" t="str">
        <f>IFERROR(VLOOKUP(Z584,【参考】数式用!$A$4:$B$57,2,FALSE),"")</f>
        <v/>
      </c>
      <c r="AD584" s="296"/>
      <c r="AE584" s="297"/>
      <c r="AF584" s="291">
        <f t="shared" si="20"/>
        <v>0</v>
      </c>
    </row>
    <row r="585" spans="1:32" ht="50.1" customHeight="1" thickBot="1">
      <c r="A585" s="631">
        <f t="shared" si="19"/>
        <v>551</v>
      </c>
      <c r="B585" s="675"/>
      <c r="C585" s="676"/>
      <c r="D585" s="676"/>
      <c r="E585" s="676"/>
      <c r="F585" s="676"/>
      <c r="G585" s="676"/>
      <c r="H585" s="676"/>
      <c r="I585" s="676"/>
      <c r="J585" s="676"/>
      <c r="K585" s="676"/>
      <c r="L585" s="677"/>
      <c r="M585" s="677"/>
      <c r="N585" s="677"/>
      <c r="O585" s="677"/>
      <c r="P585" s="677"/>
      <c r="Q585" s="678"/>
      <c r="R585" s="678"/>
      <c r="S585" s="678"/>
      <c r="T585" s="678"/>
      <c r="U585" s="678"/>
      <c r="V585" s="630"/>
      <c r="W585" s="681"/>
      <c r="X585" s="681"/>
      <c r="Y585" s="681"/>
      <c r="Z585" s="680"/>
      <c r="AA585" s="680"/>
      <c r="AB585" s="680"/>
      <c r="AC585" s="295" t="str">
        <f>IFERROR(VLOOKUP(Z585,【参考】数式用!$A$4:$B$57,2,FALSE),"")</f>
        <v/>
      </c>
      <c r="AD585" s="296"/>
      <c r="AE585" s="297"/>
      <c r="AF585" s="291">
        <f t="shared" si="20"/>
        <v>0</v>
      </c>
    </row>
    <row r="586" spans="1:32" ht="50.1" customHeight="1" thickBot="1">
      <c r="A586" s="631">
        <f t="shared" si="19"/>
        <v>552</v>
      </c>
      <c r="B586" s="675"/>
      <c r="C586" s="676"/>
      <c r="D586" s="676"/>
      <c r="E586" s="676"/>
      <c r="F586" s="676"/>
      <c r="G586" s="676"/>
      <c r="H586" s="676"/>
      <c r="I586" s="676"/>
      <c r="J586" s="676"/>
      <c r="K586" s="676"/>
      <c r="L586" s="677"/>
      <c r="M586" s="677"/>
      <c r="N586" s="677"/>
      <c r="O586" s="677"/>
      <c r="P586" s="677"/>
      <c r="Q586" s="678"/>
      <c r="R586" s="678"/>
      <c r="S586" s="678"/>
      <c r="T586" s="678"/>
      <c r="U586" s="678"/>
      <c r="V586" s="630"/>
      <c r="W586" s="681"/>
      <c r="X586" s="681"/>
      <c r="Y586" s="681"/>
      <c r="Z586" s="680"/>
      <c r="AA586" s="680"/>
      <c r="AB586" s="680"/>
      <c r="AC586" s="295" t="str">
        <f>IFERROR(VLOOKUP(Z586,【参考】数式用!$A$4:$B$57,2,FALSE),"")</f>
        <v/>
      </c>
      <c r="AD586" s="296"/>
      <c r="AE586" s="297"/>
      <c r="AF586" s="291">
        <f t="shared" si="20"/>
        <v>0</v>
      </c>
    </row>
    <row r="587" spans="1:32" ht="50.1" customHeight="1" thickBot="1">
      <c r="A587" s="631">
        <f t="shared" si="19"/>
        <v>553</v>
      </c>
      <c r="B587" s="675"/>
      <c r="C587" s="676"/>
      <c r="D587" s="676"/>
      <c r="E587" s="676"/>
      <c r="F587" s="676"/>
      <c r="G587" s="676"/>
      <c r="H587" s="676"/>
      <c r="I587" s="676"/>
      <c r="J587" s="676"/>
      <c r="K587" s="676"/>
      <c r="L587" s="677"/>
      <c r="M587" s="677"/>
      <c r="N587" s="677"/>
      <c r="O587" s="677"/>
      <c r="P587" s="677"/>
      <c r="Q587" s="678"/>
      <c r="R587" s="678"/>
      <c r="S587" s="678"/>
      <c r="T587" s="678"/>
      <c r="U587" s="678"/>
      <c r="V587" s="630"/>
      <c r="W587" s="681"/>
      <c r="X587" s="681"/>
      <c r="Y587" s="681"/>
      <c r="Z587" s="680"/>
      <c r="AA587" s="680"/>
      <c r="AB587" s="680"/>
      <c r="AC587" s="295" t="str">
        <f>IFERROR(VLOOKUP(Z587,【参考】数式用!$A$4:$B$57,2,FALSE),"")</f>
        <v/>
      </c>
      <c r="AD587" s="296"/>
      <c r="AE587" s="297"/>
      <c r="AF587" s="291">
        <f t="shared" si="20"/>
        <v>0</v>
      </c>
    </row>
    <row r="588" spans="1:32" ht="50.1" customHeight="1" thickBot="1">
      <c r="A588" s="631">
        <f t="shared" si="19"/>
        <v>554</v>
      </c>
      <c r="B588" s="675"/>
      <c r="C588" s="676"/>
      <c r="D588" s="676"/>
      <c r="E588" s="676"/>
      <c r="F588" s="676"/>
      <c r="G588" s="676"/>
      <c r="H588" s="676"/>
      <c r="I588" s="676"/>
      <c r="J588" s="676"/>
      <c r="K588" s="676"/>
      <c r="L588" s="677"/>
      <c r="M588" s="677"/>
      <c r="N588" s="677"/>
      <c r="O588" s="677"/>
      <c r="P588" s="677"/>
      <c r="Q588" s="678"/>
      <c r="R588" s="678"/>
      <c r="S588" s="678"/>
      <c r="T588" s="678"/>
      <c r="U588" s="678"/>
      <c r="V588" s="630"/>
      <c r="W588" s="681"/>
      <c r="X588" s="681"/>
      <c r="Y588" s="681"/>
      <c r="Z588" s="680"/>
      <c r="AA588" s="680"/>
      <c r="AB588" s="680"/>
      <c r="AC588" s="295" t="str">
        <f>IFERROR(VLOOKUP(Z588,【参考】数式用!$A$4:$B$57,2,FALSE),"")</f>
        <v/>
      </c>
      <c r="AD588" s="296"/>
      <c r="AE588" s="297"/>
      <c r="AF588" s="291">
        <f t="shared" si="20"/>
        <v>0</v>
      </c>
    </row>
    <row r="589" spans="1:32" ht="50.1" customHeight="1" thickBot="1">
      <c r="A589" s="631">
        <f t="shared" si="19"/>
        <v>555</v>
      </c>
      <c r="B589" s="675"/>
      <c r="C589" s="676"/>
      <c r="D589" s="676"/>
      <c r="E589" s="676"/>
      <c r="F589" s="676"/>
      <c r="G589" s="676"/>
      <c r="H589" s="676"/>
      <c r="I589" s="676"/>
      <c r="J589" s="676"/>
      <c r="K589" s="676"/>
      <c r="L589" s="677"/>
      <c r="M589" s="677"/>
      <c r="N589" s="677"/>
      <c r="O589" s="677"/>
      <c r="P589" s="677"/>
      <c r="Q589" s="678"/>
      <c r="R589" s="678"/>
      <c r="S589" s="678"/>
      <c r="T589" s="678"/>
      <c r="U589" s="678"/>
      <c r="V589" s="630"/>
      <c r="W589" s="681"/>
      <c r="X589" s="681"/>
      <c r="Y589" s="681"/>
      <c r="Z589" s="680"/>
      <c r="AA589" s="680"/>
      <c r="AB589" s="680"/>
      <c r="AC589" s="295" t="str">
        <f>IFERROR(VLOOKUP(Z589,【参考】数式用!$A$4:$B$57,2,FALSE),"")</f>
        <v/>
      </c>
      <c r="AD589" s="296"/>
      <c r="AE589" s="297"/>
      <c r="AF589" s="291">
        <f t="shared" si="20"/>
        <v>0</v>
      </c>
    </row>
    <row r="590" spans="1:32" ht="50.1" customHeight="1" thickBot="1">
      <c r="A590" s="631">
        <f t="shared" si="19"/>
        <v>556</v>
      </c>
      <c r="B590" s="675"/>
      <c r="C590" s="676"/>
      <c r="D590" s="676"/>
      <c r="E590" s="676"/>
      <c r="F590" s="676"/>
      <c r="G590" s="676"/>
      <c r="H590" s="676"/>
      <c r="I590" s="676"/>
      <c r="J590" s="676"/>
      <c r="K590" s="676"/>
      <c r="L590" s="677"/>
      <c r="M590" s="677"/>
      <c r="N590" s="677"/>
      <c r="O590" s="677"/>
      <c r="P590" s="677"/>
      <c r="Q590" s="678"/>
      <c r="R590" s="678"/>
      <c r="S590" s="678"/>
      <c r="T590" s="678"/>
      <c r="U590" s="678"/>
      <c r="V590" s="630"/>
      <c r="W590" s="681"/>
      <c r="X590" s="681"/>
      <c r="Y590" s="681"/>
      <c r="Z590" s="680"/>
      <c r="AA590" s="680"/>
      <c r="AB590" s="680"/>
      <c r="AC590" s="295" t="str">
        <f>IFERROR(VLOOKUP(Z590,【参考】数式用!$A$4:$B$57,2,FALSE),"")</f>
        <v/>
      </c>
      <c r="AD590" s="296"/>
      <c r="AE590" s="297"/>
      <c r="AF590" s="291">
        <f t="shared" si="20"/>
        <v>0</v>
      </c>
    </row>
    <row r="591" spans="1:32" ht="50.1" customHeight="1" thickBot="1">
      <c r="A591" s="631">
        <f t="shared" si="19"/>
        <v>557</v>
      </c>
      <c r="B591" s="675"/>
      <c r="C591" s="676"/>
      <c r="D591" s="676"/>
      <c r="E591" s="676"/>
      <c r="F591" s="676"/>
      <c r="G591" s="676"/>
      <c r="H591" s="676"/>
      <c r="I591" s="676"/>
      <c r="J591" s="676"/>
      <c r="K591" s="676"/>
      <c r="L591" s="677"/>
      <c r="M591" s="677"/>
      <c r="N591" s="677"/>
      <c r="O591" s="677"/>
      <c r="P591" s="677"/>
      <c r="Q591" s="678"/>
      <c r="R591" s="678"/>
      <c r="S591" s="678"/>
      <c r="T591" s="678"/>
      <c r="U591" s="678"/>
      <c r="V591" s="630"/>
      <c r="W591" s="681"/>
      <c r="X591" s="681"/>
      <c r="Y591" s="681"/>
      <c r="Z591" s="680"/>
      <c r="AA591" s="680"/>
      <c r="AB591" s="680"/>
      <c r="AC591" s="295" t="str">
        <f>IFERROR(VLOOKUP(Z591,【参考】数式用!$A$4:$B$57,2,FALSE),"")</f>
        <v/>
      </c>
      <c r="AD591" s="296"/>
      <c r="AE591" s="297"/>
      <c r="AF591" s="291">
        <f t="shared" si="20"/>
        <v>0</v>
      </c>
    </row>
    <row r="592" spans="1:32" ht="50.1" customHeight="1" thickBot="1">
      <c r="A592" s="631">
        <f t="shared" si="19"/>
        <v>558</v>
      </c>
      <c r="B592" s="675"/>
      <c r="C592" s="676"/>
      <c r="D592" s="676"/>
      <c r="E592" s="676"/>
      <c r="F592" s="676"/>
      <c r="G592" s="676"/>
      <c r="H592" s="676"/>
      <c r="I592" s="676"/>
      <c r="J592" s="676"/>
      <c r="K592" s="676"/>
      <c r="L592" s="677"/>
      <c r="M592" s="677"/>
      <c r="N592" s="677"/>
      <c r="O592" s="677"/>
      <c r="P592" s="677"/>
      <c r="Q592" s="678"/>
      <c r="R592" s="678"/>
      <c r="S592" s="678"/>
      <c r="T592" s="678"/>
      <c r="U592" s="678"/>
      <c r="V592" s="630"/>
      <c r="W592" s="681"/>
      <c r="X592" s="681"/>
      <c r="Y592" s="681"/>
      <c r="Z592" s="680"/>
      <c r="AA592" s="680"/>
      <c r="AB592" s="680"/>
      <c r="AC592" s="295" t="str">
        <f>IFERROR(VLOOKUP(Z592,【参考】数式用!$A$4:$B$57,2,FALSE),"")</f>
        <v/>
      </c>
      <c r="AD592" s="296"/>
      <c r="AE592" s="297"/>
      <c r="AF592" s="291">
        <f t="shared" si="20"/>
        <v>0</v>
      </c>
    </row>
    <row r="593" spans="1:32" ht="50.1" customHeight="1" thickBot="1">
      <c r="A593" s="631">
        <f t="shared" si="19"/>
        <v>559</v>
      </c>
      <c r="B593" s="675"/>
      <c r="C593" s="676"/>
      <c r="D593" s="676"/>
      <c r="E593" s="676"/>
      <c r="F593" s="676"/>
      <c r="G593" s="676"/>
      <c r="H593" s="676"/>
      <c r="I593" s="676"/>
      <c r="J593" s="676"/>
      <c r="K593" s="676"/>
      <c r="L593" s="677"/>
      <c r="M593" s="677"/>
      <c r="N593" s="677"/>
      <c r="O593" s="677"/>
      <c r="P593" s="677"/>
      <c r="Q593" s="678"/>
      <c r="R593" s="678"/>
      <c r="S593" s="678"/>
      <c r="T593" s="678"/>
      <c r="U593" s="678"/>
      <c r="V593" s="630"/>
      <c r="W593" s="681"/>
      <c r="X593" s="681"/>
      <c r="Y593" s="681"/>
      <c r="Z593" s="680"/>
      <c r="AA593" s="680"/>
      <c r="AB593" s="680"/>
      <c r="AC593" s="295" t="str">
        <f>IFERROR(VLOOKUP(Z593,【参考】数式用!$A$4:$B$57,2,FALSE),"")</f>
        <v/>
      </c>
      <c r="AD593" s="296"/>
      <c r="AE593" s="297"/>
      <c r="AF593" s="291">
        <f t="shared" si="20"/>
        <v>0</v>
      </c>
    </row>
    <row r="594" spans="1:32" ht="50.1" customHeight="1" thickBot="1">
      <c r="A594" s="631">
        <f t="shared" si="19"/>
        <v>560</v>
      </c>
      <c r="B594" s="675"/>
      <c r="C594" s="676"/>
      <c r="D594" s="676"/>
      <c r="E594" s="676"/>
      <c r="F594" s="676"/>
      <c r="G594" s="676"/>
      <c r="H594" s="676"/>
      <c r="I594" s="676"/>
      <c r="J594" s="676"/>
      <c r="K594" s="676"/>
      <c r="L594" s="677"/>
      <c r="M594" s="677"/>
      <c r="N594" s="677"/>
      <c r="O594" s="677"/>
      <c r="P594" s="677"/>
      <c r="Q594" s="678"/>
      <c r="R594" s="678"/>
      <c r="S594" s="678"/>
      <c r="T594" s="678"/>
      <c r="U594" s="678"/>
      <c r="V594" s="630"/>
      <c r="W594" s="681"/>
      <c r="X594" s="681"/>
      <c r="Y594" s="681"/>
      <c r="Z594" s="680"/>
      <c r="AA594" s="680"/>
      <c r="AB594" s="680"/>
      <c r="AC594" s="295" t="str">
        <f>IFERROR(VLOOKUP(Z594,【参考】数式用!$A$4:$B$57,2,FALSE),"")</f>
        <v/>
      </c>
      <c r="AD594" s="296"/>
      <c r="AE594" s="297"/>
      <c r="AF594" s="291">
        <f t="shared" si="20"/>
        <v>0</v>
      </c>
    </row>
    <row r="595" spans="1:32" ht="50.1" customHeight="1" thickBot="1">
      <c r="A595" s="631">
        <f t="shared" si="19"/>
        <v>561</v>
      </c>
      <c r="B595" s="675"/>
      <c r="C595" s="676"/>
      <c r="D595" s="676"/>
      <c r="E595" s="676"/>
      <c r="F595" s="676"/>
      <c r="G595" s="676"/>
      <c r="H595" s="676"/>
      <c r="I595" s="676"/>
      <c r="J595" s="676"/>
      <c r="K595" s="676"/>
      <c r="L595" s="677"/>
      <c r="M595" s="677"/>
      <c r="N595" s="677"/>
      <c r="O595" s="677"/>
      <c r="P595" s="677"/>
      <c r="Q595" s="678"/>
      <c r="R595" s="678"/>
      <c r="S595" s="678"/>
      <c r="T595" s="678"/>
      <c r="U595" s="678"/>
      <c r="V595" s="630"/>
      <c r="W595" s="681"/>
      <c r="X595" s="681"/>
      <c r="Y595" s="681"/>
      <c r="Z595" s="680"/>
      <c r="AA595" s="680"/>
      <c r="AB595" s="680"/>
      <c r="AC595" s="295" t="str">
        <f>IFERROR(VLOOKUP(Z595,【参考】数式用!$A$4:$B$57,2,FALSE),"")</f>
        <v/>
      </c>
      <c r="AD595" s="296"/>
      <c r="AE595" s="297"/>
      <c r="AF595" s="291">
        <f t="shared" si="20"/>
        <v>0</v>
      </c>
    </row>
    <row r="596" spans="1:32" ht="50.1" customHeight="1" thickBot="1">
      <c r="A596" s="631">
        <f t="shared" si="19"/>
        <v>562</v>
      </c>
      <c r="B596" s="675"/>
      <c r="C596" s="676"/>
      <c r="D596" s="676"/>
      <c r="E596" s="676"/>
      <c r="F596" s="676"/>
      <c r="G596" s="676"/>
      <c r="H596" s="676"/>
      <c r="I596" s="676"/>
      <c r="J596" s="676"/>
      <c r="K596" s="676"/>
      <c r="L596" s="677"/>
      <c r="M596" s="677"/>
      <c r="N596" s="677"/>
      <c r="O596" s="677"/>
      <c r="P596" s="677"/>
      <c r="Q596" s="678"/>
      <c r="R596" s="678"/>
      <c r="S596" s="678"/>
      <c r="T596" s="678"/>
      <c r="U596" s="678"/>
      <c r="V596" s="630"/>
      <c r="W596" s="681"/>
      <c r="X596" s="681"/>
      <c r="Y596" s="681"/>
      <c r="Z596" s="680"/>
      <c r="AA596" s="680"/>
      <c r="AB596" s="680"/>
      <c r="AC596" s="295" t="str">
        <f>IFERROR(VLOOKUP(Z596,【参考】数式用!$A$4:$B$57,2,FALSE),"")</f>
        <v/>
      </c>
      <c r="AD596" s="296"/>
      <c r="AE596" s="297"/>
      <c r="AF596" s="291">
        <f t="shared" si="20"/>
        <v>0</v>
      </c>
    </row>
    <row r="597" spans="1:32" ht="50.1" customHeight="1" thickBot="1">
      <c r="A597" s="631">
        <f t="shared" si="19"/>
        <v>563</v>
      </c>
      <c r="B597" s="675"/>
      <c r="C597" s="676"/>
      <c r="D597" s="676"/>
      <c r="E597" s="676"/>
      <c r="F597" s="676"/>
      <c r="G597" s="676"/>
      <c r="H597" s="676"/>
      <c r="I597" s="676"/>
      <c r="J597" s="676"/>
      <c r="K597" s="676"/>
      <c r="L597" s="677"/>
      <c r="M597" s="677"/>
      <c r="N597" s="677"/>
      <c r="O597" s="677"/>
      <c r="P597" s="677"/>
      <c r="Q597" s="678"/>
      <c r="R597" s="678"/>
      <c r="S597" s="678"/>
      <c r="T597" s="678"/>
      <c r="U597" s="678"/>
      <c r="V597" s="630"/>
      <c r="W597" s="681"/>
      <c r="X597" s="681"/>
      <c r="Y597" s="681"/>
      <c r="Z597" s="680"/>
      <c r="AA597" s="680"/>
      <c r="AB597" s="680"/>
      <c r="AC597" s="295" t="str">
        <f>IFERROR(VLOOKUP(Z597,【参考】数式用!$A$4:$B$57,2,FALSE),"")</f>
        <v/>
      </c>
      <c r="AD597" s="296"/>
      <c r="AE597" s="297"/>
      <c r="AF597" s="291">
        <f t="shared" si="20"/>
        <v>0</v>
      </c>
    </row>
    <row r="598" spans="1:32" ht="50.1" customHeight="1" thickBot="1">
      <c r="A598" s="631">
        <f t="shared" si="19"/>
        <v>564</v>
      </c>
      <c r="B598" s="675"/>
      <c r="C598" s="676"/>
      <c r="D598" s="676"/>
      <c r="E598" s="676"/>
      <c r="F598" s="676"/>
      <c r="G598" s="676"/>
      <c r="H598" s="676"/>
      <c r="I598" s="676"/>
      <c r="J598" s="676"/>
      <c r="K598" s="676"/>
      <c r="L598" s="677"/>
      <c r="M598" s="677"/>
      <c r="N598" s="677"/>
      <c r="O598" s="677"/>
      <c r="P598" s="677"/>
      <c r="Q598" s="678"/>
      <c r="R598" s="678"/>
      <c r="S598" s="678"/>
      <c r="T598" s="678"/>
      <c r="U598" s="678"/>
      <c r="V598" s="630"/>
      <c r="W598" s="681"/>
      <c r="X598" s="681"/>
      <c r="Y598" s="681"/>
      <c r="Z598" s="680"/>
      <c r="AA598" s="680"/>
      <c r="AB598" s="680"/>
      <c r="AC598" s="295" t="str">
        <f>IFERROR(VLOOKUP(Z598,【参考】数式用!$A$4:$B$57,2,FALSE),"")</f>
        <v/>
      </c>
      <c r="AD598" s="296"/>
      <c r="AE598" s="297"/>
      <c r="AF598" s="291">
        <f t="shared" si="20"/>
        <v>0</v>
      </c>
    </row>
    <row r="599" spans="1:32" ht="50.1" customHeight="1" thickBot="1">
      <c r="A599" s="631">
        <f t="shared" si="19"/>
        <v>565</v>
      </c>
      <c r="B599" s="675"/>
      <c r="C599" s="676"/>
      <c r="D599" s="676"/>
      <c r="E599" s="676"/>
      <c r="F599" s="676"/>
      <c r="G599" s="676"/>
      <c r="H599" s="676"/>
      <c r="I599" s="676"/>
      <c r="J599" s="676"/>
      <c r="K599" s="676"/>
      <c r="L599" s="677"/>
      <c r="M599" s="677"/>
      <c r="N599" s="677"/>
      <c r="O599" s="677"/>
      <c r="P599" s="677"/>
      <c r="Q599" s="678"/>
      <c r="R599" s="678"/>
      <c r="S599" s="678"/>
      <c r="T599" s="678"/>
      <c r="U599" s="678"/>
      <c r="V599" s="630"/>
      <c r="W599" s="681"/>
      <c r="X599" s="681"/>
      <c r="Y599" s="681"/>
      <c r="Z599" s="680"/>
      <c r="AA599" s="680"/>
      <c r="AB599" s="680"/>
      <c r="AC599" s="295" t="str">
        <f>IFERROR(VLOOKUP(Z599,【参考】数式用!$A$4:$B$57,2,FALSE),"")</f>
        <v/>
      </c>
      <c r="AD599" s="296"/>
      <c r="AE599" s="297"/>
      <c r="AF599" s="291">
        <f t="shared" si="20"/>
        <v>0</v>
      </c>
    </row>
    <row r="600" spans="1:32" ht="50.1" customHeight="1" thickBot="1">
      <c r="A600" s="631">
        <f t="shared" si="19"/>
        <v>566</v>
      </c>
      <c r="B600" s="675"/>
      <c r="C600" s="676"/>
      <c r="D600" s="676"/>
      <c r="E600" s="676"/>
      <c r="F600" s="676"/>
      <c r="G600" s="676"/>
      <c r="H600" s="676"/>
      <c r="I600" s="676"/>
      <c r="J600" s="676"/>
      <c r="K600" s="676"/>
      <c r="L600" s="677"/>
      <c r="M600" s="677"/>
      <c r="N600" s="677"/>
      <c r="O600" s="677"/>
      <c r="P600" s="677"/>
      <c r="Q600" s="678"/>
      <c r="R600" s="678"/>
      <c r="S600" s="678"/>
      <c r="T600" s="678"/>
      <c r="U600" s="678"/>
      <c r="V600" s="630"/>
      <c r="W600" s="681"/>
      <c r="X600" s="681"/>
      <c r="Y600" s="681"/>
      <c r="Z600" s="680"/>
      <c r="AA600" s="680"/>
      <c r="AB600" s="680"/>
      <c r="AC600" s="295" t="str">
        <f>IFERROR(VLOOKUP(Z600,【参考】数式用!$A$4:$B$57,2,FALSE),"")</f>
        <v/>
      </c>
      <c r="AD600" s="296"/>
      <c r="AE600" s="297"/>
      <c r="AF600" s="291">
        <f t="shared" si="20"/>
        <v>0</v>
      </c>
    </row>
    <row r="601" spans="1:32" ht="50.1" customHeight="1" thickBot="1">
      <c r="A601" s="631">
        <f t="shared" si="19"/>
        <v>567</v>
      </c>
      <c r="B601" s="675"/>
      <c r="C601" s="676"/>
      <c r="D601" s="676"/>
      <c r="E601" s="676"/>
      <c r="F601" s="676"/>
      <c r="G601" s="676"/>
      <c r="H601" s="676"/>
      <c r="I601" s="676"/>
      <c r="J601" s="676"/>
      <c r="K601" s="676"/>
      <c r="L601" s="677"/>
      <c r="M601" s="677"/>
      <c r="N601" s="677"/>
      <c r="O601" s="677"/>
      <c r="P601" s="677"/>
      <c r="Q601" s="678"/>
      <c r="R601" s="678"/>
      <c r="S601" s="678"/>
      <c r="T601" s="678"/>
      <c r="U601" s="678"/>
      <c r="V601" s="630"/>
      <c r="W601" s="681"/>
      <c r="X601" s="681"/>
      <c r="Y601" s="681"/>
      <c r="Z601" s="680"/>
      <c r="AA601" s="680"/>
      <c r="AB601" s="680"/>
      <c r="AC601" s="295" t="str">
        <f>IFERROR(VLOOKUP(Z601,【参考】数式用!$A$4:$B$57,2,FALSE),"")</f>
        <v/>
      </c>
      <c r="AD601" s="296"/>
      <c r="AE601" s="297"/>
      <c r="AF601" s="291">
        <f t="shared" si="20"/>
        <v>0</v>
      </c>
    </row>
    <row r="602" spans="1:32" ht="50.1" customHeight="1" thickBot="1">
      <c r="A602" s="631">
        <f t="shared" si="19"/>
        <v>568</v>
      </c>
      <c r="B602" s="675"/>
      <c r="C602" s="676"/>
      <c r="D602" s="676"/>
      <c r="E602" s="676"/>
      <c r="F602" s="676"/>
      <c r="G602" s="676"/>
      <c r="H602" s="676"/>
      <c r="I602" s="676"/>
      <c r="J602" s="676"/>
      <c r="K602" s="676"/>
      <c r="L602" s="677"/>
      <c r="M602" s="677"/>
      <c r="N602" s="677"/>
      <c r="O602" s="677"/>
      <c r="P602" s="677"/>
      <c r="Q602" s="678"/>
      <c r="R602" s="678"/>
      <c r="S602" s="678"/>
      <c r="T602" s="678"/>
      <c r="U602" s="678"/>
      <c r="V602" s="630"/>
      <c r="W602" s="681"/>
      <c r="X602" s="681"/>
      <c r="Y602" s="681"/>
      <c r="Z602" s="680"/>
      <c r="AA602" s="680"/>
      <c r="AB602" s="680"/>
      <c r="AC602" s="295" t="str">
        <f>IFERROR(VLOOKUP(Z602,【参考】数式用!$A$4:$B$57,2,FALSE),"")</f>
        <v/>
      </c>
      <c r="AD602" s="296"/>
      <c r="AE602" s="297"/>
      <c r="AF602" s="291">
        <f t="shared" si="20"/>
        <v>0</v>
      </c>
    </row>
    <row r="603" spans="1:32" ht="50.1" customHeight="1" thickBot="1">
      <c r="A603" s="631">
        <f t="shared" si="19"/>
        <v>569</v>
      </c>
      <c r="B603" s="675"/>
      <c r="C603" s="676"/>
      <c r="D603" s="676"/>
      <c r="E603" s="676"/>
      <c r="F603" s="676"/>
      <c r="G603" s="676"/>
      <c r="H603" s="676"/>
      <c r="I603" s="676"/>
      <c r="J603" s="676"/>
      <c r="K603" s="676"/>
      <c r="L603" s="677"/>
      <c r="M603" s="677"/>
      <c r="N603" s="677"/>
      <c r="O603" s="677"/>
      <c r="P603" s="677"/>
      <c r="Q603" s="678"/>
      <c r="R603" s="678"/>
      <c r="S603" s="678"/>
      <c r="T603" s="678"/>
      <c r="U603" s="678"/>
      <c r="V603" s="630"/>
      <c r="W603" s="681"/>
      <c r="X603" s="681"/>
      <c r="Y603" s="681"/>
      <c r="Z603" s="680"/>
      <c r="AA603" s="680"/>
      <c r="AB603" s="680"/>
      <c r="AC603" s="295" t="str">
        <f>IFERROR(VLOOKUP(Z603,【参考】数式用!$A$4:$B$57,2,FALSE),"")</f>
        <v/>
      </c>
      <c r="AD603" s="296"/>
      <c r="AE603" s="297"/>
      <c r="AF603" s="291">
        <f t="shared" si="20"/>
        <v>0</v>
      </c>
    </row>
    <row r="604" spans="1:32" ht="50.1" customHeight="1" thickBot="1">
      <c r="A604" s="631">
        <f t="shared" si="19"/>
        <v>570</v>
      </c>
      <c r="B604" s="675"/>
      <c r="C604" s="676"/>
      <c r="D604" s="676"/>
      <c r="E604" s="676"/>
      <c r="F604" s="676"/>
      <c r="G604" s="676"/>
      <c r="H604" s="676"/>
      <c r="I604" s="676"/>
      <c r="J604" s="676"/>
      <c r="K604" s="676"/>
      <c r="L604" s="677"/>
      <c r="M604" s="677"/>
      <c r="N604" s="677"/>
      <c r="O604" s="677"/>
      <c r="P604" s="677"/>
      <c r="Q604" s="678"/>
      <c r="R604" s="678"/>
      <c r="S604" s="678"/>
      <c r="T604" s="678"/>
      <c r="U604" s="678"/>
      <c r="V604" s="630"/>
      <c r="W604" s="681"/>
      <c r="X604" s="681"/>
      <c r="Y604" s="681"/>
      <c r="Z604" s="680"/>
      <c r="AA604" s="680"/>
      <c r="AB604" s="680"/>
      <c r="AC604" s="295" t="str">
        <f>IFERROR(VLOOKUP(Z604,【参考】数式用!$A$4:$B$57,2,FALSE),"")</f>
        <v/>
      </c>
      <c r="AD604" s="296"/>
      <c r="AE604" s="297"/>
      <c r="AF604" s="291">
        <f t="shared" si="20"/>
        <v>0</v>
      </c>
    </row>
    <row r="605" spans="1:32" ht="50.1" customHeight="1" thickBot="1">
      <c r="A605" s="631">
        <f t="shared" si="19"/>
        <v>571</v>
      </c>
      <c r="B605" s="675"/>
      <c r="C605" s="676"/>
      <c r="D605" s="676"/>
      <c r="E605" s="676"/>
      <c r="F605" s="676"/>
      <c r="G605" s="676"/>
      <c r="H605" s="676"/>
      <c r="I605" s="676"/>
      <c r="J605" s="676"/>
      <c r="K605" s="676"/>
      <c r="L605" s="677"/>
      <c r="M605" s="677"/>
      <c r="N605" s="677"/>
      <c r="O605" s="677"/>
      <c r="P605" s="677"/>
      <c r="Q605" s="678"/>
      <c r="R605" s="678"/>
      <c r="S605" s="678"/>
      <c r="T605" s="678"/>
      <c r="U605" s="678"/>
      <c r="V605" s="630"/>
      <c r="W605" s="681"/>
      <c r="X605" s="681"/>
      <c r="Y605" s="681"/>
      <c r="Z605" s="680"/>
      <c r="AA605" s="680"/>
      <c r="AB605" s="680"/>
      <c r="AC605" s="295" t="str">
        <f>IFERROR(VLOOKUP(Z605,【参考】数式用!$A$4:$B$57,2,FALSE),"")</f>
        <v/>
      </c>
      <c r="AD605" s="296"/>
      <c r="AE605" s="297"/>
      <c r="AF605" s="291">
        <f t="shared" si="20"/>
        <v>0</v>
      </c>
    </row>
    <row r="606" spans="1:32" ht="50.1" customHeight="1" thickBot="1">
      <c r="A606" s="631">
        <f t="shared" si="19"/>
        <v>572</v>
      </c>
      <c r="B606" s="675"/>
      <c r="C606" s="676"/>
      <c r="D606" s="676"/>
      <c r="E606" s="676"/>
      <c r="F606" s="676"/>
      <c r="G606" s="676"/>
      <c r="H606" s="676"/>
      <c r="I606" s="676"/>
      <c r="J606" s="676"/>
      <c r="K606" s="676"/>
      <c r="L606" s="677"/>
      <c r="M606" s="677"/>
      <c r="N606" s="677"/>
      <c r="O606" s="677"/>
      <c r="P606" s="677"/>
      <c r="Q606" s="678"/>
      <c r="R606" s="678"/>
      <c r="S606" s="678"/>
      <c r="T606" s="678"/>
      <c r="U606" s="678"/>
      <c r="V606" s="630"/>
      <c r="W606" s="681"/>
      <c r="X606" s="681"/>
      <c r="Y606" s="681"/>
      <c r="Z606" s="680"/>
      <c r="AA606" s="680"/>
      <c r="AB606" s="680"/>
      <c r="AC606" s="295" t="str">
        <f>IFERROR(VLOOKUP(Z606,【参考】数式用!$A$4:$B$57,2,FALSE),"")</f>
        <v/>
      </c>
      <c r="AD606" s="296"/>
      <c r="AE606" s="297"/>
      <c r="AF606" s="291">
        <f t="shared" si="20"/>
        <v>0</v>
      </c>
    </row>
    <row r="607" spans="1:32" ht="50.1" customHeight="1" thickBot="1">
      <c r="A607" s="631">
        <f t="shared" si="19"/>
        <v>573</v>
      </c>
      <c r="B607" s="675"/>
      <c r="C607" s="676"/>
      <c r="D607" s="676"/>
      <c r="E607" s="676"/>
      <c r="F607" s="676"/>
      <c r="G607" s="676"/>
      <c r="H607" s="676"/>
      <c r="I607" s="676"/>
      <c r="J607" s="676"/>
      <c r="K607" s="676"/>
      <c r="L607" s="677"/>
      <c r="M607" s="677"/>
      <c r="N607" s="677"/>
      <c r="O607" s="677"/>
      <c r="P607" s="677"/>
      <c r="Q607" s="678"/>
      <c r="R607" s="678"/>
      <c r="S607" s="678"/>
      <c r="T607" s="678"/>
      <c r="U607" s="678"/>
      <c r="V607" s="630"/>
      <c r="W607" s="681"/>
      <c r="X607" s="681"/>
      <c r="Y607" s="681"/>
      <c r="Z607" s="680"/>
      <c r="AA607" s="680"/>
      <c r="AB607" s="680"/>
      <c r="AC607" s="295" t="str">
        <f>IFERROR(VLOOKUP(Z607,【参考】数式用!$A$4:$B$57,2,FALSE),"")</f>
        <v/>
      </c>
      <c r="AD607" s="296"/>
      <c r="AE607" s="297"/>
      <c r="AF607" s="291">
        <f t="shared" si="20"/>
        <v>0</v>
      </c>
    </row>
    <row r="608" spans="1:32" ht="50.1" customHeight="1" thickBot="1">
      <c r="A608" s="631">
        <f t="shared" si="19"/>
        <v>574</v>
      </c>
      <c r="B608" s="675"/>
      <c r="C608" s="676"/>
      <c r="D608" s="676"/>
      <c r="E608" s="676"/>
      <c r="F608" s="676"/>
      <c r="G608" s="676"/>
      <c r="H608" s="676"/>
      <c r="I608" s="676"/>
      <c r="J608" s="676"/>
      <c r="K608" s="676"/>
      <c r="L608" s="677"/>
      <c r="M608" s="677"/>
      <c r="N608" s="677"/>
      <c r="O608" s="677"/>
      <c r="P608" s="677"/>
      <c r="Q608" s="678"/>
      <c r="R608" s="678"/>
      <c r="S608" s="678"/>
      <c r="T608" s="678"/>
      <c r="U608" s="678"/>
      <c r="V608" s="630"/>
      <c r="W608" s="681"/>
      <c r="X608" s="681"/>
      <c r="Y608" s="681"/>
      <c r="Z608" s="680"/>
      <c r="AA608" s="680"/>
      <c r="AB608" s="680"/>
      <c r="AC608" s="295" t="str">
        <f>IFERROR(VLOOKUP(Z608,【参考】数式用!$A$4:$B$57,2,FALSE),"")</f>
        <v/>
      </c>
      <c r="AD608" s="296"/>
      <c r="AE608" s="297"/>
      <c r="AF608" s="291">
        <f t="shared" si="20"/>
        <v>0</v>
      </c>
    </row>
    <row r="609" spans="1:32" ht="50.1" customHeight="1" thickBot="1">
      <c r="A609" s="631">
        <f t="shared" si="19"/>
        <v>575</v>
      </c>
      <c r="B609" s="675"/>
      <c r="C609" s="676"/>
      <c r="D609" s="676"/>
      <c r="E609" s="676"/>
      <c r="F609" s="676"/>
      <c r="G609" s="676"/>
      <c r="H609" s="676"/>
      <c r="I609" s="676"/>
      <c r="J609" s="676"/>
      <c r="K609" s="676"/>
      <c r="L609" s="677"/>
      <c r="M609" s="677"/>
      <c r="N609" s="677"/>
      <c r="O609" s="677"/>
      <c r="P609" s="677"/>
      <c r="Q609" s="678"/>
      <c r="R609" s="678"/>
      <c r="S609" s="678"/>
      <c r="T609" s="678"/>
      <c r="U609" s="678"/>
      <c r="V609" s="630"/>
      <c r="W609" s="681"/>
      <c r="X609" s="681"/>
      <c r="Y609" s="681"/>
      <c r="Z609" s="680"/>
      <c r="AA609" s="680"/>
      <c r="AB609" s="680"/>
      <c r="AC609" s="295" t="str">
        <f>IFERROR(VLOOKUP(Z609,【参考】数式用!$A$4:$B$57,2,FALSE),"")</f>
        <v/>
      </c>
      <c r="AD609" s="296"/>
      <c r="AE609" s="297"/>
      <c r="AF609" s="291">
        <f t="shared" si="20"/>
        <v>0</v>
      </c>
    </row>
    <row r="610" spans="1:32" ht="50.1" customHeight="1" thickBot="1">
      <c r="A610" s="631">
        <f t="shared" si="19"/>
        <v>576</v>
      </c>
      <c r="B610" s="675"/>
      <c r="C610" s="676"/>
      <c r="D610" s="676"/>
      <c r="E610" s="676"/>
      <c r="F610" s="676"/>
      <c r="G610" s="676"/>
      <c r="H610" s="676"/>
      <c r="I610" s="676"/>
      <c r="J610" s="676"/>
      <c r="K610" s="676"/>
      <c r="L610" s="677"/>
      <c r="M610" s="677"/>
      <c r="N610" s="677"/>
      <c r="O610" s="677"/>
      <c r="P610" s="677"/>
      <c r="Q610" s="678"/>
      <c r="R610" s="678"/>
      <c r="S610" s="678"/>
      <c r="T610" s="678"/>
      <c r="U610" s="678"/>
      <c r="V610" s="630"/>
      <c r="W610" s="681"/>
      <c r="X610" s="681"/>
      <c r="Y610" s="681"/>
      <c r="Z610" s="680"/>
      <c r="AA610" s="680"/>
      <c r="AB610" s="680"/>
      <c r="AC610" s="295" t="str">
        <f>IFERROR(VLOOKUP(Z610,【参考】数式用!$A$4:$B$57,2,FALSE),"")</f>
        <v/>
      </c>
      <c r="AD610" s="296"/>
      <c r="AE610" s="297"/>
      <c r="AF610" s="291">
        <f t="shared" si="20"/>
        <v>0</v>
      </c>
    </row>
    <row r="611" spans="1:32" ht="50.1" customHeight="1" thickBot="1">
      <c r="A611" s="631">
        <f t="shared" si="19"/>
        <v>577</v>
      </c>
      <c r="B611" s="675"/>
      <c r="C611" s="676"/>
      <c r="D611" s="676"/>
      <c r="E611" s="676"/>
      <c r="F611" s="676"/>
      <c r="G611" s="676"/>
      <c r="H611" s="676"/>
      <c r="I611" s="676"/>
      <c r="J611" s="676"/>
      <c r="K611" s="676"/>
      <c r="L611" s="677"/>
      <c r="M611" s="677"/>
      <c r="N611" s="677"/>
      <c r="O611" s="677"/>
      <c r="P611" s="677"/>
      <c r="Q611" s="678"/>
      <c r="R611" s="678"/>
      <c r="S611" s="678"/>
      <c r="T611" s="678"/>
      <c r="U611" s="678"/>
      <c r="V611" s="630"/>
      <c r="W611" s="681"/>
      <c r="X611" s="681"/>
      <c r="Y611" s="681"/>
      <c r="Z611" s="680"/>
      <c r="AA611" s="680"/>
      <c r="AB611" s="680"/>
      <c r="AC611" s="295" t="str">
        <f>IFERROR(VLOOKUP(Z611,【参考】数式用!$A$4:$B$57,2,FALSE),"")</f>
        <v/>
      </c>
      <c r="AD611" s="296"/>
      <c r="AE611" s="297"/>
      <c r="AF611" s="291">
        <f t="shared" si="20"/>
        <v>0</v>
      </c>
    </row>
    <row r="612" spans="1:32" ht="50.1" customHeight="1" thickBot="1">
      <c r="A612" s="631">
        <f t="shared" si="19"/>
        <v>578</v>
      </c>
      <c r="B612" s="675"/>
      <c r="C612" s="676"/>
      <c r="D612" s="676"/>
      <c r="E612" s="676"/>
      <c r="F612" s="676"/>
      <c r="G612" s="676"/>
      <c r="H612" s="676"/>
      <c r="I612" s="676"/>
      <c r="J612" s="676"/>
      <c r="K612" s="676"/>
      <c r="L612" s="677"/>
      <c r="M612" s="677"/>
      <c r="N612" s="677"/>
      <c r="O612" s="677"/>
      <c r="P612" s="677"/>
      <c r="Q612" s="678"/>
      <c r="R612" s="678"/>
      <c r="S612" s="678"/>
      <c r="T612" s="678"/>
      <c r="U612" s="678"/>
      <c r="V612" s="630"/>
      <c r="W612" s="681"/>
      <c r="X612" s="681"/>
      <c r="Y612" s="681"/>
      <c r="Z612" s="680"/>
      <c r="AA612" s="680"/>
      <c r="AB612" s="680"/>
      <c r="AC612" s="295" t="str">
        <f>IFERROR(VLOOKUP(Z612,【参考】数式用!$A$4:$B$57,2,FALSE),"")</f>
        <v/>
      </c>
      <c r="AD612" s="296"/>
      <c r="AE612" s="297"/>
      <c r="AF612" s="291">
        <f t="shared" si="20"/>
        <v>0</v>
      </c>
    </row>
    <row r="613" spans="1:32" ht="50.1" customHeight="1" thickBot="1">
      <c r="A613" s="631">
        <f t="shared" ref="A613:A676" si="21">A612+1</f>
        <v>579</v>
      </c>
      <c r="B613" s="675"/>
      <c r="C613" s="676"/>
      <c r="D613" s="676"/>
      <c r="E613" s="676"/>
      <c r="F613" s="676"/>
      <c r="G613" s="676"/>
      <c r="H613" s="676"/>
      <c r="I613" s="676"/>
      <c r="J613" s="676"/>
      <c r="K613" s="676"/>
      <c r="L613" s="677"/>
      <c r="M613" s="677"/>
      <c r="N613" s="677"/>
      <c r="O613" s="677"/>
      <c r="P613" s="677"/>
      <c r="Q613" s="678"/>
      <c r="R613" s="678"/>
      <c r="S613" s="678"/>
      <c r="T613" s="678"/>
      <c r="U613" s="678"/>
      <c r="V613" s="630"/>
      <c r="W613" s="681"/>
      <c r="X613" s="681"/>
      <c r="Y613" s="681"/>
      <c r="Z613" s="680"/>
      <c r="AA613" s="680"/>
      <c r="AB613" s="680"/>
      <c r="AC613" s="295" t="str">
        <f>IFERROR(VLOOKUP(Z613,【参考】数式用!$A$4:$B$57,2,FALSE),"")</f>
        <v/>
      </c>
      <c r="AD613" s="296"/>
      <c r="AE613" s="297"/>
      <c r="AF613" s="291">
        <f t="shared" si="20"/>
        <v>0</v>
      </c>
    </row>
    <row r="614" spans="1:32" ht="50.1" customHeight="1" thickBot="1">
      <c r="A614" s="631">
        <f t="shared" si="21"/>
        <v>580</v>
      </c>
      <c r="B614" s="675"/>
      <c r="C614" s="676"/>
      <c r="D614" s="676"/>
      <c r="E614" s="676"/>
      <c r="F614" s="676"/>
      <c r="G614" s="676"/>
      <c r="H614" s="676"/>
      <c r="I614" s="676"/>
      <c r="J614" s="676"/>
      <c r="K614" s="676"/>
      <c r="L614" s="677"/>
      <c r="M614" s="677"/>
      <c r="N614" s="677"/>
      <c r="O614" s="677"/>
      <c r="P614" s="677"/>
      <c r="Q614" s="678"/>
      <c r="R614" s="678"/>
      <c r="S614" s="678"/>
      <c r="T614" s="678"/>
      <c r="U614" s="678"/>
      <c r="V614" s="630"/>
      <c r="W614" s="681"/>
      <c r="X614" s="681"/>
      <c r="Y614" s="681"/>
      <c r="Z614" s="680"/>
      <c r="AA614" s="680"/>
      <c r="AB614" s="680"/>
      <c r="AC614" s="295" t="str">
        <f>IFERROR(VLOOKUP(Z614,【参考】数式用!$A$4:$B$57,2,FALSE),"")</f>
        <v/>
      </c>
      <c r="AD614" s="296"/>
      <c r="AE614" s="297"/>
      <c r="AF614" s="291">
        <f t="shared" si="20"/>
        <v>0</v>
      </c>
    </row>
    <row r="615" spans="1:32" ht="50.1" customHeight="1" thickBot="1">
      <c r="A615" s="631">
        <f t="shared" si="21"/>
        <v>581</v>
      </c>
      <c r="B615" s="675"/>
      <c r="C615" s="676"/>
      <c r="D615" s="676"/>
      <c r="E615" s="676"/>
      <c r="F615" s="676"/>
      <c r="G615" s="676"/>
      <c r="H615" s="676"/>
      <c r="I615" s="676"/>
      <c r="J615" s="676"/>
      <c r="K615" s="676"/>
      <c r="L615" s="677"/>
      <c r="M615" s="677"/>
      <c r="N615" s="677"/>
      <c r="O615" s="677"/>
      <c r="P615" s="677"/>
      <c r="Q615" s="678"/>
      <c r="R615" s="678"/>
      <c r="S615" s="678"/>
      <c r="T615" s="678"/>
      <c r="U615" s="678"/>
      <c r="V615" s="630"/>
      <c r="W615" s="681"/>
      <c r="X615" s="681"/>
      <c r="Y615" s="681"/>
      <c r="Z615" s="680"/>
      <c r="AA615" s="680"/>
      <c r="AB615" s="680"/>
      <c r="AC615" s="295" t="str">
        <f>IFERROR(VLOOKUP(Z615,【参考】数式用!$A$4:$B$57,2,FALSE),"")</f>
        <v/>
      </c>
      <c r="AD615" s="296"/>
      <c r="AE615" s="297"/>
      <c r="AF615" s="291">
        <f t="shared" si="20"/>
        <v>0</v>
      </c>
    </row>
    <row r="616" spans="1:32" ht="50.1" customHeight="1" thickBot="1">
      <c r="A616" s="631">
        <f t="shared" si="21"/>
        <v>582</v>
      </c>
      <c r="B616" s="675"/>
      <c r="C616" s="676"/>
      <c r="D616" s="676"/>
      <c r="E616" s="676"/>
      <c r="F616" s="676"/>
      <c r="G616" s="676"/>
      <c r="H616" s="676"/>
      <c r="I616" s="676"/>
      <c r="J616" s="676"/>
      <c r="K616" s="676"/>
      <c r="L616" s="677"/>
      <c r="M616" s="677"/>
      <c r="N616" s="677"/>
      <c r="O616" s="677"/>
      <c r="P616" s="677"/>
      <c r="Q616" s="678"/>
      <c r="R616" s="678"/>
      <c r="S616" s="678"/>
      <c r="T616" s="678"/>
      <c r="U616" s="678"/>
      <c r="V616" s="630"/>
      <c r="W616" s="681"/>
      <c r="X616" s="681"/>
      <c r="Y616" s="681"/>
      <c r="Z616" s="680"/>
      <c r="AA616" s="680"/>
      <c r="AB616" s="680"/>
      <c r="AC616" s="295" t="str">
        <f>IFERROR(VLOOKUP(Z616,【参考】数式用!$A$4:$B$57,2,FALSE),"")</f>
        <v/>
      </c>
      <c r="AD616" s="296"/>
      <c r="AE616" s="297"/>
      <c r="AF616" s="291">
        <f t="shared" si="20"/>
        <v>0</v>
      </c>
    </row>
    <row r="617" spans="1:32" ht="50.1" customHeight="1" thickBot="1">
      <c r="A617" s="631">
        <f t="shared" si="21"/>
        <v>583</v>
      </c>
      <c r="B617" s="675"/>
      <c r="C617" s="676"/>
      <c r="D617" s="676"/>
      <c r="E617" s="676"/>
      <c r="F617" s="676"/>
      <c r="G617" s="676"/>
      <c r="H617" s="676"/>
      <c r="I617" s="676"/>
      <c r="J617" s="676"/>
      <c r="K617" s="676"/>
      <c r="L617" s="677"/>
      <c r="M617" s="677"/>
      <c r="N617" s="677"/>
      <c r="O617" s="677"/>
      <c r="P617" s="677"/>
      <c r="Q617" s="678"/>
      <c r="R617" s="678"/>
      <c r="S617" s="678"/>
      <c r="T617" s="678"/>
      <c r="U617" s="678"/>
      <c r="V617" s="630"/>
      <c r="W617" s="681"/>
      <c r="X617" s="681"/>
      <c r="Y617" s="681"/>
      <c r="Z617" s="680"/>
      <c r="AA617" s="680"/>
      <c r="AB617" s="680"/>
      <c r="AC617" s="295" t="str">
        <f>IFERROR(VLOOKUP(Z617,【参考】数式用!$A$4:$B$57,2,FALSE),"")</f>
        <v/>
      </c>
      <c r="AD617" s="296"/>
      <c r="AE617" s="297"/>
      <c r="AF617" s="291">
        <f t="shared" si="20"/>
        <v>0</v>
      </c>
    </row>
    <row r="618" spans="1:32" ht="50.1" customHeight="1" thickBot="1">
      <c r="A618" s="631">
        <f t="shared" si="21"/>
        <v>584</v>
      </c>
      <c r="B618" s="675"/>
      <c r="C618" s="676"/>
      <c r="D618" s="676"/>
      <c r="E618" s="676"/>
      <c r="F618" s="676"/>
      <c r="G618" s="676"/>
      <c r="H618" s="676"/>
      <c r="I618" s="676"/>
      <c r="J618" s="676"/>
      <c r="K618" s="676"/>
      <c r="L618" s="677"/>
      <c r="M618" s="677"/>
      <c r="N618" s="677"/>
      <c r="O618" s="677"/>
      <c r="P618" s="677"/>
      <c r="Q618" s="678"/>
      <c r="R618" s="678"/>
      <c r="S618" s="678"/>
      <c r="T618" s="678"/>
      <c r="U618" s="678"/>
      <c r="V618" s="630"/>
      <c r="W618" s="681"/>
      <c r="X618" s="681"/>
      <c r="Y618" s="681"/>
      <c r="Z618" s="680"/>
      <c r="AA618" s="680"/>
      <c r="AB618" s="680"/>
      <c r="AC618" s="295" t="str">
        <f>IFERROR(VLOOKUP(Z618,【参考】数式用!$A$4:$B$57,2,FALSE),"")</f>
        <v/>
      </c>
      <c r="AD618" s="296"/>
      <c r="AE618" s="297"/>
      <c r="AF618" s="291">
        <f t="shared" si="20"/>
        <v>0</v>
      </c>
    </row>
    <row r="619" spans="1:32" ht="50.1" customHeight="1" thickBot="1">
      <c r="A619" s="631">
        <f t="shared" si="21"/>
        <v>585</v>
      </c>
      <c r="B619" s="675"/>
      <c r="C619" s="676"/>
      <c r="D619" s="676"/>
      <c r="E619" s="676"/>
      <c r="F619" s="676"/>
      <c r="G619" s="676"/>
      <c r="H619" s="676"/>
      <c r="I619" s="676"/>
      <c r="J619" s="676"/>
      <c r="K619" s="676"/>
      <c r="L619" s="677"/>
      <c r="M619" s="677"/>
      <c r="N619" s="677"/>
      <c r="O619" s="677"/>
      <c r="P619" s="677"/>
      <c r="Q619" s="678"/>
      <c r="R619" s="678"/>
      <c r="S619" s="678"/>
      <c r="T619" s="678"/>
      <c r="U619" s="678"/>
      <c r="V619" s="630"/>
      <c r="W619" s="681"/>
      <c r="X619" s="681"/>
      <c r="Y619" s="681"/>
      <c r="Z619" s="680"/>
      <c r="AA619" s="680"/>
      <c r="AB619" s="680"/>
      <c r="AC619" s="295" t="str">
        <f>IFERROR(VLOOKUP(Z619,【参考】数式用!$A$4:$B$57,2,FALSE),"")</f>
        <v/>
      </c>
      <c r="AD619" s="296"/>
      <c r="AE619" s="297"/>
      <c r="AF619" s="291">
        <f t="shared" si="20"/>
        <v>0</v>
      </c>
    </row>
    <row r="620" spans="1:32" ht="50.1" customHeight="1" thickBot="1">
      <c r="A620" s="631">
        <f t="shared" si="21"/>
        <v>586</v>
      </c>
      <c r="B620" s="675"/>
      <c r="C620" s="676"/>
      <c r="D620" s="676"/>
      <c r="E620" s="676"/>
      <c r="F620" s="676"/>
      <c r="G620" s="676"/>
      <c r="H620" s="676"/>
      <c r="I620" s="676"/>
      <c r="J620" s="676"/>
      <c r="K620" s="676"/>
      <c r="L620" s="677"/>
      <c r="M620" s="677"/>
      <c r="N620" s="677"/>
      <c r="O620" s="677"/>
      <c r="P620" s="677"/>
      <c r="Q620" s="678"/>
      <c r="R620" s="678"/>
      <c r="S620" s="678"/>
      <c r="T620" s="678"/>
      <c r="U620" s="678"/>
      <c r="V620" s="630"/>
      <c r="W620" s="681"/>
      <c r="X620" s="681"/>
      <c r="Y620" s="681"/>
      <c r="Z620" s="680"/>
      <c r="AA620" s="680"/>
      <c r="AB620" s="680"/>
      <c r="AC620" s="295" t="str">
        <f>IFERROR(VLOOKUP(Z620,【参考】数式用!$A$4:$B$57,2,FALSE),"")</f>
        <v/>
      </c>
      <c r="AD620" s="296"/>
      <c r="AE620" s="297"/>
      <c r="AF620" s="291">
        <f t="shared" si="20"/>
        <v>0</v>
      </c>
    </row>
    <row r="621" spans="1:32" ht="50.1" customHeight="1" thickBot="1">
      <c r="A621" s="631">
        <f t="shared" si="21"/>
        <v>587</v>
      </c>
      <c r="B621" s="675"/>
      <c r="C621" s="676"/>
      <c r="D621" s="676"/>
      <c r="E621" s="676"/>
      <c r="F621" s="676"/>
      <c r="G621" s="676"/>
      <c r="H621" s="676"/>
      <c r="I621" s="676"/>
      <c r="J621" s="676"/>
      <c r="K621" s="676"/>
      <c r="L621" s="677"/>
      <c r="M621" s="677"/>
      <c r="N621" s="677"/>
      <c r="O621" s="677"/>
      <c r="P621" s="677"/>
      <c r="Q621" s="678"/>
      <c r="R621" s="678"/>
      <c r="S621" s="678"/>
      <c r="T621" s="678"/>
      <c r="U621" s="678"/>
      <c r="V621" s="630"/>
      <c r="W621" s="681"/>
      <c r="X621" s="681"/>
      <c r="Y621" s="681"/>
      <c r="Z621" s="680"/>
      <c r="AA621" s="680"/>
      <c r="AB621" s="680"/>
      <c r="AC621" s="295" t="str">
        <f>IFERROR(VLOOKUP(Z621,【参考】数式用!$A$4:$B$57,2,FALSE),"")</f>
        <v/>
      </c>
      <c r="AD621" s="296"/>
      <c r="AE621" s="297"/>
      <c r="AF621" s="291">
        <f t="shared" si="20"/>
        <v>0</v>
      </c>
    </row>
    <row r="622" spans="1:32" ht="50.1" customHeight="1" thickBot="1">
      <c r="A622" s="631">
        <f t="shared" si="21"/>
        <v>588</v>
      </c>
      <c r="B622" s="675"/>
      <c r="C622" s="676"/>
      <c r="D622" s="676"/>
      <c r="E622" s="676"/>
      <c r="F622" s="676"/>
      <c r="G622" s="676"/>
      <c r="H622" s="676"/>
      <c r="I622" s="676"/>
      <c r="J622" s="676"/>
      <c r="K622" s="676"/>
      <c r="L622" s="677"/>
      <c r="M622" s="677"/>
      <c r="N622" s="677"/>
      <c r="O622" s="677"/>
      <c r="P622" s="677"/>
      <c r="Q622" s="678"/>
      <c r="R622" s="678"/>
      <c r="S622" s="678"/>
      <c r="T622" s="678"/>
      <c r="U622" s="678"/>
      <c r="V622" s="630"/>
      <c r="W622" s="681"/>
      <c r="X622" s="681"/>
      <c r="Y622" s="681"/>
      <c r="Z622" s="680"/>
      <c r="AA622" s="680"/>
      <c r="AB622" s="680"/>
      <c r="AC622" s="295" t="str">
        <f>IFERROR(VLOOKUP(Z622,【参考】数式用!$A$4:$B$57,2,FALSE),"")</f>
        <v/>
      </c>
      <c r="AD622" s="296"/>
      <c r="AE622" s="297"/>
      <c r="AF622" s="291">
        <f t="shared" si="20"/>
        <v>0</v>
      </c>
    </row>
    <row r="623" spans="1:32" ht="50.1" customHeight="1" thickBot="1">
      <c r="A623" s="631">
        <f t="shared" si="21"/>
        <v>589</v>
      </c>
      <c r="B623" s="675"/>
      <c r="C623" s="676"/>
      <c r="D623" s="676"/>
      <c r="E623" s="676"/>
      <c r="F623" s="676"/>
      <c r="G623" s="676"/>
      <c r="H623" s="676"/>
      <c r="I623" s="676"/>
      <c r="J623" s="676"/>
      <c r="K623" s="676"/>
      <c r="L623" s="677"/>
      <c r="M623" s="677"/>
      <c r="N623" s="677"/>
      <c r="O623" s="677"/>
      <c r="P623" s="677"/>
      <c r="Q623" s="678"/>
      <c r="R623" s="678"/>
      <c r="S623" s="678"/>
      <c r="T623" s="678"/>
      <c r="U623" s="678"/>
      <c r="V623" s="630"/>
      <c r="W623" s="681"/>
      <c r="X623" s="681"/>
      <c r="Y623" s="681"/>
      <c r="Z623" s="680"/>
      <c r="AA623" s="680"/>
      <c r="AB623" s="680"/>
      <c r="AC623" s="295" t="str">
        <f>IFERROR(VLOOKUP(Z623,【参考】数式用!$A$4:$B$57,2,FALSE),"")</f>
        <v/>
      </c>
      <c r="AD623" s="296"/>
      <c r="AE623" s="297"/>
      <c r="AF623" s="291">
        <f t="shared" ref="AF623:AF686" si="22">AD623-AE623</f>
        <v>0</v>
      </c>
    </row>
    <row r="624" spans="1:32" ht="50.1" customHeight="1" thickBot="1">
      <c r="A624" s="631">
        <f t="shared" si="21"/>
        <v>590</v>
      </c>
      <c r="B624" s="675"/>
      <c r="C624" s="676"/>
      <c r="D624" s="676"/>
      <c r="E624" s="676"/>
      <c r="F624" s="676"/>
      <c r="G624" s="676"/>
      <c r="H624" s="676"/>
      <c r="I624" s="676"/>
      <c r="J624" s="676"/>
      <c r="K624" s="676"/>
      <c r="L624" s="677"/>
      <c r="M624" s="677"/>
      <c r="N624" s="677"/>
      <c r="O624" s="677"/>
      <c r="P624" s="677"/>
      <c r="Q624" s="678"/>
      <c r="R624" s="678"/>
      <c r="S624" s="678"/>
      <c r="T624" s="678"/>
      <c r="U624" s="678"/>
      <c r="V624" s="630"/>
      <c r="W624" s="681"/>
      <c r="X624" s="681"/>
      <c r="Y624" s="681"/>
      <c r="Z624" s="680"/>
      <c r="AA624" s="680"/>
      <c r="AB624" s="680"/>
      <c r="AC624" s="295" t="str">
        <f>IFERROR(VLOOKUP(Z624,【参考】数式用!$A$4:$B$57,2,FALSE),"")</f>
        <v/>
      </c>
      <c r="AD624" s="296"/>
      <c r="AE624" s="297"/>
      <c r="AF624" s="291">
        <f t="shared" si="22"/>
        <v>0</v>
      </c>
    </row>
    <row r="625" spans="1:32" ht="50.1" customHeight="1" thickBot="1">
      <c r="A625" s="631">
        <f t="shared" si="21"/>
        <v>591</v>
      </c>
      <c r="B625" s="675"/>
      <c r="C625" s="676"/>
      <c r="D625" s="676"/>
      <c r="E625" s="676"/>
      <c r="F625" s="676"/>
      <c r="G625" s="676"/>
      <c r="H625" s="676"/>
      <c r="I625" s="676"/>
      <c r="J625" s="676"/>
      <c r="K625" s="676"/>
      <c r="L625" s="677"/>
      <c r="M625" s="677"/>
      <c r="N625" s="677"/>
      <c r="O625" s="677"/>
      <c r="P625" s="677"/>
      <c r="Q625" s="678"/>
      <c r="R625" s="678"/>
      <c r="S625" s="678"/>
      <c r="T625" s="678"/>
      <c r="U625" s="678"/>
      <c r="V625" s="630"/>
      <c r="W625" s="681"/>
      <c r="X625" s="681"/>
      <c r="Y625" s="681"/>
      <c r="Z625" s="680"/>
      <c r="AA625" s="680"/>
      <c r="AB625" s="680"/>
      <c r="AC625" s="295" t="str">
        <f>IFERROR(VLOOKUP(Z625,【参考】数式用!$A$4:$B$57,2,FALSE),"")</f>
        <v/>
      </c>
      <c r="AD625" s="296"/>
      <c r="AE625" s="297"/>
      <c r="AF625" s="291">
        <f t="shared" si="22"/>
        <v>0</v>
      </c>
    </row>
    <row r="626" spans="1:32" ht="50.1" customHeight="1" thickBot="1">
      <c r="A626" s="631">
        <f t="shared" si="21"/>
        <v>592</v>
      </c>
      <c r="B626" s="675"/>
      <c r="C626" s="676"/>
      <c r="D626" s="676"/>
      <c r="E626" s="676"/>
      <c r="F626" s="676"/>
      <c r="G626" s="676"/>
      <c r="H626" s="676"/>
      <c r="I626" s="676"/>
      <c r="J626" s="676"/>
      <c r="K626" s="676"/>
      <c r="L626" s="677"/>
      <c r="M626" s="677"/>
      <c r="N626" s="677"/>
      <c r="O626" s="677"/>
      <c r="P626" s="677"/>
      <c r="Q626" s="678"/>
      <c r="R626" s="678"/>
      <c r="S626" s="678"/>
      <c r="T626" s="678"/>
      <c r="U626" s="678"/>
      <c r="V626" s="630"/>
      <c r="W626" s="681"/>
      <c r="X626" s="681"/>
      <c r="Y626" s="681"/>
      <c r="Z626" s="680"/>
      <c r="AA626" s="680"/>
      <c r="AB626" s="680"/>
      <c r="AC626" s="295" t="str">
        <f>IFERROR(VLOOKUP(Z626,【参考】数式用!$A$4:$B$57,2,FALSE),"")</f>
        <v/>
      </c>
      <c r="AD626" s="296"/>
      <c r="AE626" s="297"/>
      <c r="AF626" s="291">
        <f t="shared" si="22"/>
        <v>0</v>
      </c>
    </row>
    <row r="627" spans="1:32" ht="50.1" customHeight="1" thickBot="1">
      <c r="A627" s="631">
        <f t="shared" si="21"/>
        <v>593</v>
      </c>
      <c r="B627" s="675"/>
      <c r="C627" s="676"/>
      <c r="D627" s="676"/>
      <c r="E627" s="676"/>
      <c r="F627" s="676"/>
      <c r="G627" s="676"/>
      <c r="H627" s="676"/>
      <c r="I627" s="676"/>
      <c r="J627" s="676"/>
      <c r="K627" s="676"/>
      <c r="L627" s="677"/>
      <c r="M627" s="677"/>
      <c r="N627" s="677"/>
      <c r="O627" s="677"/>
      <c r="P627" s="677"/>
      <c r="Q627" s="678"/>
      <c r="R627" s="678"/>
      <c r="S627" s="678"/>
      <c r="T627" s="678"/>
      <c r="U627" s="678"/>
      <c r="V627" s="630"/>
      <c r="W627" s="681"/>
      <c r="X627" s="681"/>
      <c r="Y627" s="681"/>
      <c r="Z627" s="680"/>
      <c r="AA627" s="680"/>
      <c r="AB627" s="680"/>
      <c r="AC627" s="295" t="str">
        <f>IFERROR(VLOOKUP(Z627,【参考】数式用!$A$4:$B$57,2,FALSE),"")</f>
        <v/>
      </c>
      <c r="AD627" s="296"/>
      <c r="AE627" s="297"/>
      <c r="AF627" s="291">
        <f t="shared" si="22"/>
        <v>0</v>
      </c>
    </row>
    <row r="628" spans="1:32" ht="50.1" customHeight="1" thickBot="1">
      <c r="A628" s="631">
        <f t="shared" si="21"/>
        <v>594</v>
      </c>
      <c r="B628" s="675"/>
      <c r="C628" s="676"/>
      <c r="D628" s="676"/>
      <c r="E628" s="676"/>
      <c r="F628" s="676"/>
      <c r="G628" s="676"/>
      <c r="H628" s="676"/>
      <c r="I628" s="676"/>
      <c r="J628" s="676"/>
      <c r="K628" s="676"/>
      <c r="L628" s="677"/>
      <c r="M628" s="677"/>
      <c r="N628" s="677"/>
      <c r="O628" s="677"/>
      <c r="P628" s="677"/>
      <c r="Q628" s="678"/>
      <c r="R628" s="678"/>
      <c r="S628" s="678"/>
      <c r="T628" s="678"/>
      <c r="U628" s="678"/>
      <c r="V628" s="630"/>
      <c r="W628" s="681"/>
      <c r="X628" s="681"/>
      <c r="Y628" s="681"/>
      <c r="Z628" s="680"/>
      <c r="AA628" s="680"/>
      <c r="AB628" s="680"/>
      <c r="AC628" s="295" t="str">
        <f>IFERROR(VLOOKUP(Z628,【参考】数式用!$A$4:$B$57,2,FALSE),"")</f>
        <v/>
      </c>
      <c r="AD628" s="296"/>
      <c r="AE628" s="297"/>
      <c r="AF628" s="291">
        <f t="shared" si="22"/>
        <v>0</v>
      </c>
    </row>
    <row r="629" spans="1:32" ht="50.1" customHeight="1" thickBot="1">
      <c r="A629" s="631">
        <f t="shared" si="21"/>
        <v>595</v>
      </c>
      <c r="B629" s="675"/>
      <c r="C629" s="676"/>
      <c r="D629" s="676"/>
      <c r="E629" s="676"/>
      <c r="F629" s="676"/>
      <c r="G629" s="676"/>
      <c r="H629" s="676"/>
      <c r="I629" s="676"/>
      <c r="J629" s="676"/>
      <c r="K629" s="676"/>
      <c r="L629" s="677"/>
      <c r="M629" s="677"/>
      <c r="N629" s="677"/>
      <c r="O629" s="677"/>
      <c r="P629" s="677"/>
      <c r="Q629" s="678"/>
      <c r="R629" s="678"/>
      <c r="S629" s="678"/>
      <c r="T629" s="678"/>
      <c r="U629" s="678"/>
      <c r="V629" s="630"/>
      <c r="W629" s="681"/>
      <c r="X629" s="681"/>
      <c r="Y629" s="681"/>
      <c r="Z629" s="680"/>
      <c r="AA629" s="680"/>
      <c r="AB629" s="680"/>
      <c r="AC629" s="295" t="str">
        <f>IFERROR(VLOOKUP(Z629,【参考】数式用!$A$4:$B$57,2,FALSE),"")</f>
        <v/>
      </c>
      <c r="AD629" s="296"/>
      <c r="AE629" s="297"/>
      <c r="AF629" s="291">
        <f t="shared" si="22"/>
        <v>0</v>
      </c>
    </row>
    <row r="630" spans="1:32" ht="50.1" customHeight="1" thickBot="1">
      <c r="A630" s="631">
        <f t="shared" si="21"/>
        <v>596</v>
      </c>
      <c r="B630" s="675"/>
      <c r="C630" s="676"/>
      <c r="D630" s="676"/>
      <c r="E630" s="676"/>
      <c r="F630" s="676"/>
      <c r="G630" s="676"/>
      <c r="H630" s="676"/>
      <c r="I630" s="676"/>
      <c r="J630" s="676"/>
      <c r="K630" s="676"/>
      <c r="L630" s="677"/>
      <c r="M630" s="677"/>
      <c r="N630" s="677"/>
      <c r="O630" s="677"/>
      <c r="P630" s="677"/>
      <c r="Q630" s="678"/>
      <c r="R630" s="678"/>
      <c r="S630" s="678"/>
      <c r="T630" s="678"/>
      <c r="U630" s="678"/>
      <c r="V630" s="630"/>
      <c r="W630" s="681"/>
      <c r="X630" s="681"/>
      <c r="Y630" s="681"/>
      <c r="Z630" s="680"/>
      <c r="AA630" s="680"/>
      <c r="AB630" s="680"/>
      <c r="AC630" s="295" t="str">
        <f>IFERROR(VLOOKUP(Z630,【参考】数式用!$A$4:$B$57,2,FALSE),"")</f>
        <v/>
      </c>
      <c r="AD630" s="296"/>
      <c r="AE630" s="297"/>
      <c r="AF630" s="291">
        <f t="shared" si="22"/>
        <v>0</v>
      </c>
    </row>
    <row r="631" spans="1:32" ht="50.1" customHeight="1" thickBot="1">
      <c r="A631" s="631">
        <f t="shared" si="21"/>
        <v>597</v>
      </c>
      <c r="B631" s="675"/>
      <c r="C631" s="676"/>
      <c r="D631" s="676"/>
      <c r="E631" s="676"/>
      <c r="F631" s="676"/>
      <c r="G631" s="676"/>
      <c r="H631" s="676"/>
      <c r="I631" s="676"/>
      <c r="J631" s="676"/>
      <c r="K631" s="676"/>
      <c r="L631" s="677"/>
      <c r="M631" s="677"/>
      <c r="N631" s="677"/>
      <c r="O631" s="677"/>
      <c r="P631" s="677"/>
      <c r="Q631" s="678"/>
      <c r="R631" s="678"/>
      <c r="S631" s="678"/>
      <c r="T631" s="678"/>
      <c r="U631" s="678"/>
      <c r="V631" s="630"/>
      <c r="W631" s="681"/>
      <c r="X631" s="681"/>
      <c r="Y631" s="681"/>
      <c r="Z631" s="680"/>
      <c r="AA631" s="680"/>
      <c r="AB631" s="680"/>
      <c r="AC631" s="295" t="str">
        <f>IFERROR(VLOOKUP(Z631,【参考】数式用!$A$4:$B$57,2,FALSE),"")</f>
        <v/>
      </c>
      <c r="AD631" s="296"/>
      <c r="AE631" s="297"/>
      <c r="AF631" s="291">
        <f t="shared" si="22"/>
        <v>0</v>
      </c>
    </row>
    <row r="632" spans="1:32" ht="50.1" customHeight="1" thickBot="1">
      <c r="A632" s="631">
        <f t="shared" si="21"/>
        <v>598</v>
      </c>
      <c r="B632" s="675"/>
      <c r="C632" s="676"/>
      <c r="D632" s="676"/>
      <c r="E632" s="676"/>
      <c r="F632" s="676"/>
      <c r="G632" s="676"/>
      <c r="H632" s="676"/>
      <c r="I632" s="676"/>
      <c r="J632" s="676"/>
      <c r="K632" s="676"/>
      <c r="L632" s="677"/>
      <c r="M632" s="677"/>
      <c r="N632" s="677"/>
      <c r="O632" s="677"/>
      <c r="P632" s="677"/>
      <c r="Q632" s="678"/>
      <c r="R632" s="678"/>
      <c r="S632" s="678"/>
      <c r="T632" s="678"/>
      <c r="U632" s="678"/>
      <c r="V632" s="630"/>
      <c r="W632" s="681"/>
      <c r="X632" s="681"/>
      <c r="Y632" s="681"/>
      <c r="Z632" s="680"/>
      <c r="AA632" s="680"/>
      <c r="AB632" s="680"/>
      <c r="AC632" s="295" t="str">
        <f>IFERROR(VLOOKUP(Z632,【参考】数式用!$A$4:$B$57,2,FALSE),"")</f>
        <v/>
      </c>
      <c r="AD632" s="296"/>
      <c r="AE632" s="297"/>
      <c r="AF632" s="291">
        <f t="shared" si="22"/>
        <v>0</v>
      </c>
    </row>
    <row r="633" spans="1:32" ht="50.1" customHeight="1" thickBot="1">
      <c r="A633" s="631">
        <f t="shared" si="21"/>
        <v>599</v>
      </c>
      <c r="B633" s="675"/>
      <c r="C633" s="676"/>
      <c r="D633" s="676"/>
      <c r="E633" s="676"/>
      <c r="F633" s="676"/>
      <c r="G633" s="676"/>
      <c r="H633" s="676"/>
      <c r="I633" s="676"/>
      <c r="J633" s="676"/>
      <c r="K633" s="676"/>
      <c r="L633" s="677"/>
      <c r="M633" s="677"/>
      <c r="N633" s="677"/>
      <c r="O633" s="677"/>
      <c r="P633" s="677"/>
      <c r="Q633" s="678"/>
      <c r="R633" s="678"/>
      <c r="S633" s="678"/>
      <c r="T633" s="678"/>
      <c r="U633" s="678"/>
      <c r="V633" s="630"/>
      <c r="W633" s="681"/>
      <c r="X633" s="681"/>
      <c r="Y633" s="681"/>
      <c r="Z633" s="680"/>
      <c r="AA633" s="680"/>
      <c r="AB633" s="680"/>
      <c r="AC633" s="295" t="str">
        <f>IFERROR(VLOOKUP(Z633,【参考】数式用!$A$4:$B$57,2,FALSE),"")</f>
        <v/>
      </c>
      <c r="AD633" s="296"/>
      <c r="AE633" s="297"/>
      <c r="AF633" s="291">
        <f t="shared" si="22"/>
        <v>0</v>
      </c>
    </row>
    <row r="634" spans="1:32" ht="50.1" customHeight="1" thickBot="1">
      <c r="A634" s="631">
        <f t="shared" si="21"/>
        <v>600</v>
      </c>
      <c r="B634" s="675"/>
      <c r="C634" s="676"/>
      <c r="D634" s="676"/>
      <c r="E634" s="676"/>
      <c r="F634" s="676"/>
      <c r="G634" s="676"/>
      <c r="H634" s="676"/>
      <c r="I634" s="676"/>
      <c r="J634" s="676"/>
      <c r="K634" s="676"/>
      <c r="L634" s="677"/>
      <c r="M634" s="677"/>
      <c r="N634" s="677"/>
      <c r="O634" s="677"/>
      <c r="P634" s="677"/>
      <c r="Q634" s="678"/>
      <c r="R634" s="678"/>
      <c r="S634" s="678"/>
      <c r="T634" s="678"/>
      <c r="U634" s="678"/>
      <c r="V634" s="630"/>
      <c r="W634" s="681"/>
      <c r="X634" s="681"/>
      <c r="Y634" s="681"/>
      <c r="Z634" s="680"/>
      <c r="AA634" s="680"/>
      <c r="AB634" s="680"/>
      <c r="AC634" s="295" t="str">
        <f>IFERROR(VLOOKUP(Z634,【参考】数式用!$A$4:$B$57,2,FALSE),"")</f>
        <v/>
      </c>
      <c r="AD634" s="296"/>
      <c r="AE634" s="297"/>
      <c r="AF634" s="291">
        <f t="shared" si="22"/>
        <v>0</v>
      </c>
    </row>
    <row r="635" spans="1:32" ht="50.1" customHeight="1" thickBot="1">
      <c r="A635" s="631">
        <f t="shared" si="21"/>
        <v>601</v>
      </c>
      <c r="B635" s="675"/>
      <c r="C635" s="676"/>
      <c r="D635" s="676"/>
      <c r="E635" s="676"/>
      <c r="F635" s="676"/>
      <c r="G635" s="676"/>
      <c r="H635" s="676"/>
      <c r="I635" s="676"/>
      <c r="J635" s="676"/>
      <c r="K635" s="676"/>
      <c r="L635" s="677"/>
      <c r="M635" s="677"/>
      <c r="N635" s="677"/>
      <c r="O635" s="677"/>
      <c r="P635" s="677"/>
      <c r="Q635" s="678"/>
      <c r="R635" s="678"/>
      <c r="S635" s="678"/>
      <c r="T635" s="678"/>
      <c r="U635" s="678"/>
      <c r="V635" s="630"/>
      <c r="W635" s="681"/>
      <c r="X635" s="681"/>
      <c r="Y635" s="681"/>
      <c r="Z635" s="680"/>
      <c r="AA635" s="680"/>
      <c r="AB635" s="680"/>
      <c r="AC635" s="295" t="str">
        <f>IFERROR(VLOOKUP(Z635,【参考】数式用!$A$4:$B$57,2,FALSE),"")</f>
        <v/>
      </c>
      <c r="AD635" s="296"/>
      <c r="AE635" s="297"/>
      <c r="AF635" s="291">
        <f t="shared" si="22"/>
        <v>0</v>
      </c>
    </row>
    <row r="636" spans="1:32" ht="50.1" customHeight="1" thickBot="1">
      <c r="A636" s="631">
        <f t="shared" si="21"/>
        <v>602</v>
      </c>
      <c r="B636" s="675"/>
      <c r="C636" s="676"/>
      <c r="D636" s="676"/>
      <c r="E636" s="676"/>
      <c r="F636" s="676"/>
      <c r="G636" s="676"/>
      <c r="H636" s="676"/>
      <c r="I636" s="676"/>
      <c r="J636" s="676"/>
      <c r="K636" s="676"/>
      <c r="L636" s="677"/>
      <c r="M636" s="677"/>
      <c r="N636" s="677"/>
      <c r="O636" s="677"/>
      <c r="P636" s="677"/>
      <c r="Q636" s="678"/>
      <c r="R636" s="678"/>
      <c r="S636" s="678"/>
      <c r="T636" s="678"/>
      <c r="U636" s="678"/>
      <c r="V636" s="630"/>
      <c r="W636" s="681"/>
      <c r="X636" s="681"/>
      <c r="Y636" s="681"/>
      <c r="Z636" s="680"/>
      <c r="AA636" s="680"/>
      <c r="AB636" s="680"/>
      <c r="AC636" s="295" t="str">
        <f>IFERROR(VLOOKUP(Z636,【参考】数式用!$A$4:$B$57,2,FALSE),"")</f>
        <v/>
      </c>
      <c r="AD636" s="296"/>
      <c r="AE636" s="297"/>
      <c r="AF636" s="291">
        <f t="shared" si="22"/>
        <v>0</v>
      </c>
    </row>
    <row r="637" spans="1:32" ht="50.1" customHeight="1" thickBot="1">
      <c r="A637" s="631">
        <f t="shared" si="21"/>
        <v>603</v>
      </c>
      <c r="B637" s="675"/>
      <c r="C637" s="676"/>
      <c r="D637" s="676"/>
      <c r="E637" s="676"/>
      <c r="F637" s="676"/>
      <c r="G637" s="676"/>
      <c r="H637" s="676"/>
      <c r="I637" s="676"/>
      <c r="J637" s="676"/>
      <c r="K637" s="676"/>
      <c r="L637" s="677"/>
      <c r="M637" s="677"/>
      <c r="N637" s="677"/>
      <c r="O637" s="677"/>
      <c r="P637" s="677"/>
      <c r="Q637" s="678"/>
      <c r="R637" s="678"/>
      <c r="S637" s="678"/>
      <c r="T637" s="678"/>
      <c r="U637" s="678"/>
      <c r="V637" s="630"/>
      <c r="W637" s="681"/>
      <c r="X637" s="681"/>
      <c r="Y637" s="681"/>
      <c r="Z637" s="680"/>
      <c r="AA637" s="680"/>
      <c r="AB637" s="680"/>
      <c r="AC637" s="295" t="str">
        <f>IFERROR(VLOOKUP(Z637,【参考】数式用!$A$4:$B$57,2,FALSE),"")</f>
        <v/>
      </c>
      <c r="AD637" s="296"/>
      <c r="AE637" s="297"/>
      <c r="AF637" s="291">
        <f t="shared" si="22"/>
        <v>0</v>
      </c>
    </row>
    <row r="638" spans="1:32" ht="50.1" customHeight="1" thickBot="1">
      <c r="A638" s="631">
        <f t="shared" si="21"/>
        <v>604</v>
      </c>
      <c r="B638" s="675"/>
      <c r="C638" s="676"/>
      <c r="D638" s="676"/>
      <c r="E638" s="676"/>
      <c r="F638" s="676"/>
      <c r="G638" s="676"/>
      <c r="H638" s="676"/>
      <c r="I638" s="676"/>
      <c r="J638" s="676"/>
      <c r="K638" s="676"/>
      <c r="L638" s="677"/>
      <c r="M638" s="677"/>
      <c r="N638" s="677"/>
      <c r="O638" s="677"/>
      <c r="P638" s="677"/>
      <c r="Q638" s="678"/>
      <c r="R638" s="678"/>
      <c r="S638" s="678"/>
      <c r="T638" s="678"/>
      <c r="U638" s="678"/>
      <c r="V638" s="630"/>
      <c r="W638" s="681"/>
      <c r="X638" s="681"/>
      <c r="Y638" s="681"/>
      <c r="Z638" s="680"/>
      <c r="AA638" s="680"/>
      <c r="AB638" s="680"/>
      <c r="AC638" s="295" t="str">
        <f>IFERROR(VLOOKUP(Z638,【参考】数式用!$A$4:$B$57,2,FALSE),"")</f>
        <v/>
      </c>
      <c r="AD638" s="296"/>
      <c r="AE638" s="297"/>
      <c r="AF638" s="291">
        <f t="shared" si="22"/>
        <v>0</v>
      </c>
    </row>
    <row r="639" spans="1:32" ht="50.1" customHeight="1" thickBot="1">
      <c r="A639" s="631">
        <f t="shared" si="21"/>
        <v>605</v>
      </c>
      <c r="B639" s="675"/>
      <c r="C639" s="676"/>
      <c r="D639" s="676"/>
      <c r="E639" s="676"/>
      <c r="F639" s="676"/>
      <c r="G639" s="676"/>
      <c r="H639" s="676"/>
      <c r="I639" s="676"/>
      <c r="J639" s="676"/>
      <c r="K639" s="676"/>
      <c r="L639" s="677"/>
      <c r="M639" s="677"/>
      <c r="N639" s="677"/>
      <c r="O639" s="677"/>
      <c r="P639" s="677"/>
      <c r="Q639" s="678"/>
      <c r="R639" s="678"/>
      <c r="S639" s="678"/>
      <c r="T639" s="678"/>
      <c r="U639" s="678"/>
      <c r="V639" s="630"/>
      <c r="W639" s="681"/>
      <c r="X639" s="681"/>
      <c r="Y639" s="681"/>
      <c r="Z639" s="680"/>
      <c r="AA639" s="680"/>
      <c r="AB639" s="680"/>
      <c r="AC639" s="295" t="str">
        <f>IFERROR(VLOOKUP(Z639,【参考】数式用!$A$4:$B$57,2,FALSE),"")</f>
        <v/>
      </c>
      <c r="AD639" s="296"/>
      <c r="AE639" s="297"/>
      <c r="AF639" s="291">
        <f t="shared" si="22"/>
        <v>0</v>
      </c>
    </row>
    <row r="640" spans="1:32" ht="50.1" customHeight="1" thickBot="1">
      <c r="A640" s="631">
        <f t="shared" si="21"/>
        <v>606</v>
      </c>
      <c r="B640" s="675"/>
      <c r="C640" s="676"/>
      <c r="D640" s="676"/>
      <c r="E640" s="676"/>
      <c r="F640" s="676"/>
      <c r="G640" s="676"/>
      <c r="H640" s="676"/>
      <c r="I640" s="676"/>
      <c r="J640" s="676"/>
      <c r="K640" s="676"/>
      <c r="L640" s="677"/>
      <c r="M640" s="677"/>
      <c r="N640" s="677"/>
      <c r="O640" s="677"/>
      <c r="P640" s="677"/>
      <c r="Q640" s="678"/>
      <c r="R640" s="678"/>
      <c r="S640" s="678"/>
      <c r="T640" s="678"/>
      <c r="U640" s="678"/>
      <c r="V640" s="630"/>
      <c r="W640" s="681"/>
      <c r="X640" s="681"/>
      <c r="Y640" s="681"/>
      <c r="Z640" s="680"/>
      <c r="AA640" s="680"/>
      <c r="AB640" s="680"/>
      <c r="AC640" s="295" t="str">
        <f>IFERROR(VLOOKUP(Z640,【参考】数式用!$A$4:$B$57,2,FALSE),"")</f>
        <v/>
      </c>
      <c r="AD640" s="296"/>
      <c r="AE640" s="297"/>
      <c r="AF640" s="291">
        <f t="shared" si="22"/>
        <v>0</v>
      </c>
    </row>
    <row r="641" spans="1:32" ht="50.1" customHeight="1" thickBot="1">
      <c r="A641" s="631">
        <f t="shared" si="21"/>
        <v>607</v>
      </c>
      <c r="B641" s="675"/>
      <c r="C641" s="676"/>
      <c r="D641" s="676"/>
      <c r="E641" s="676"/>
      <c r="F641" s="676"/>
      <c r="G641" s="676"/>
      <c r="H641" s="676"/>
      <c r="I641" s="676"/>
      <c r="J641" s="676"/>
      <c r="K641" s="676"/>
      <c r="L641" s="677"/>
      <c r="M641" s="677"/>
      <c r="N641" s="677"/>
      <c r="O641" s="677"/>
      <c r="P641" s="677"/>
      <c r="Q641" s="678"/>
      <c r="R641" s="678"/>
      <c r="S641" s="678"/>
      <c r="T641" s="678"/>
      <c r="U641" s="678"/>
      <c r="V641" s="630"/>
      <c r="W641" s="681"/>
      <c r="X641" s="681"/>
      <c r="Y641" s="681"/>
      <c r="Z641" s="680"/>
      <c r="AA641" s="680"/>
      <c r="AB641" s="680"/>
      <c r="AC641" s="295" t="str">
        <f>IFERROR(VLOOKUP(Z641,【参考】数式用!$A$4:$B$57,2,FALSE),"")</f>
        <v/>
      </c>
      <c r="AD641" s="296"/>
      <c r="AE641" s="297"/>
      <c r="AF641" s="291">
        <f t="shared" si="22"/>
        <v>0</v>
      </c>
    </row>
    <row r="642" spans="1:32" ht="50.1" customHeight="1" thickBot="1">
      <c r="A642" s="631">
        <f t="shared" si="21"/>
        <v>608</v>
      </c>
      <c r="B642" s="675"/>
      <c r="C642" s="676"/>
      <c r="D642" s="676"/>
      <c r="E642" s="676"/>
      <c r="F642" s="676"/>
      <c r="G642" s="676"/>
      <c r="H642" s="676"/>
      <c r="I642" s="676"/>
      <c r="J642" s="676"/>
      <c r="K642" s="676"/>
      <c r="L642" s="677"/>
      <c r="M642" s="677"/>
      <c r="N642" s="677"/>
      <c r="O642" s="677"/>
      <c r="P642" s="677"/>
      <c r="Q642" s="678"/>
      <c r="R642" s="678"/>
      <c r="S642" s="678"/>
      <c r="T642" s="678"/>
      <c r="U642" s="678"/>
      <c r="V642" s="630"/>
      <c r="W642" s="681"/>
      <c r="X642" s="681"/>
      <c r="Y642" s="681"/>
      <c r="Z642" s="680"/>
      <c r="AA642" s="680"/>
      <c r="AB642" s="680"/>
      <c r="AC642" s="295" t="str">
        <f>IFERROR(VLOOKUP(Z642,【参考】数式用!$A$4:$B$57,2,FALSE),"")</f>
        <v/>
      </c>
      <c r="AD642" s="296"/>
      <c r="AE642" s="297"/>
      <c r="AF642" s="291">
        <f t="shared" si="22"/>
        <v>0</v>
      </c>
    </row>
    <row r="643" spans="1:32" ht="50.1" customHeight="1" thickBot="1">
      <c r="A643" s="631">
        <f t="shared" si="21"/>
        <v>609</v>
      </c>
      <c r="B643" s="675"/>
      <c r="C643" s="676"/>
      <c r="D643" s="676"/>
      <c r="E643" s="676"/>
      <c r="F643" s="676"/>
      <c r="G643" s="676"/>
      <c r="H643" s="676"/>
      <c r="I643" s="676"/>
      <c r="J643" s="676"/>
      <c r="K643" s="676"/>
      <c r="L643" s="677"/>
      <c r="M643" s="677"/>
      <c r="N643" s="677"/>
      <c r="O643" s="677"/>
      <c r="P643" s="677"/>
      <c r="Q643" s="678"/>
      <c r="R643" s="678"/>
      <c r="S643" s="678"/>
      <c r="T643" s="678"/>
      <c r="U643" s="678"/>
      <c r="V643" s="630"/>
      <c r="W643" s="681"/>
      <c r="X643" s="681"/>
      <c r="Y643" s="681"/>
      <c r="Z643" s="680"/>
      <c r="AA643" s="680"/>
      <c r="AB643" s="680"/>
      <c r="AC643" s="295" t="str">
        <f>IFERROR(VLOOKUP(Z643,【参考】数式用!$A$4:$B$57,2,FALSE),"")</f>
        <v/>
      </c>
      <c r="AD643" s="296"/>
      <c r="AE643" s="297"/>
      <c r="AF643" s="291">
        <f t="shared" si="22"/>
        <v>0</v>
      </c>
    </row>
    <row r="644" spans="1:32" ht="50.1" customHeight="1" thickBot="1">
      <c r="A644" s="631">
        <f t="shared" si="21"/>
        <v>610</v>
      </c>
      <c r="B644" s="675"/>
      <c r="C644" s="676"/>
      <c r="D644" s="676"/>
      <c r="E644" s="676"/>
      <c r="F644" s="676"/>
      <c r="G644" s="676"/>
      <c r="H644" s="676"/>
      <c r="I644" s="676"/>
      <c r="J644" s="676"/>
      <c r="K644" s="676"/>
      <c r="L644" s="677"/>
      <c r="M644" s="677"/>
      <c r="N644" s="677"/>
      <c r="O644" s="677"/>
      <c r="P644" s="677"/>
      <c r="Q644" s="678"/>
      <c r="R644" s="678"/>
      <c r="S644" s="678"/>
      <c r="T644" s="678"/>
      <c r="U644" s="678"/>
      <c r="V644" s="630"/>
      <c r="W644" s="681"/>
      <c r="X644" s="681"/>
      <c r="Y644" s="681"/>
      <c r="Z644" s="680"/>
      <c r="AA644" s="680"/>
      <c r="AB644" s="680"/>
      <c r="AC644" s="295" t="str">
        <f>IFERROR(VLOOKUP(Z644,【参考】数式用!$A$4:$B$57,2,FALSE),"")</f>
        <v/>
      </c>
      <c r="AD644" s="296"/>
      <c r="AE644" s="297"/>
      <c r="AF644" s="291">
        <f t="shared" si="22"/>
        <v>0</v>
      </c>
    </row>
    <row r="645" spans="1:32" ht="50.1" customHeight="1" thickBot="1">
      <c r="A645" s="631">
        <f t="shared" si="21"/>
        <v>611</v>
      </c>
      <c r="B645" s="675"/>
      <c r="C645" s="676"/>
      <c r="D645" s="676"/>
      <c r="E645" s="676"/>
      <c r="F645" s="676"/>
      <c r="G645" s="676"/>
      <c r="H645" s="676"/>
      <c r="I645" s="676"/>
      <c r="J645" s="676"/>
      <c r="K645" s="676"/>
      <c r="L645" s="677"/>
      <c r="M645" s="677"/>
      <c r="N645" s="677"/>
      <c r="O645" s="677"/>
      <c r="P645" s="677"/>
      <c r="Q645" s="678"/>
      <c r="R645" s="678"/>
      <c r="S645" s="678"/>
      <c r="T645" s="678"/>
      <c r="U645" s="678"/>
      <c r="V645" s="630"/>
      <c r="W645" s="681"/>
      <c r="X645" s="681"/>
      <c r="Y645" s="681"/>
      <c r="Z645" s="680"/>
      <c r="AA645" s="680"/>
      <c r="AB645" s="680"/>
      <c r="AC645" s="295" t="str">
        <f>IFERROR(VLOOKUP(Z645,【参考】数式用!$A$4:$B$57,2,FALSE),"")</f>
        <v/>
      </c>
      <c r="AD645" s="296"/>
      <c r="AE645" s="297"/>
      <c r="AF645" s="291">
        <f t="shared" si="22"/>
        <v>0</v>
      </c>
    </row>
    <row r="646" spans="1:32" ht="50.1" customHeight="1" thickBot="1">
      <c r="A646" s="631">
        <f t="shared" si="21"/>
        <v>612</v>
      </c>
      <c r="B646" s="675"/>
      <c r="C646" s="676"/>
      <c r="D646" s="676"/>
      <c r="E646" s="676"/>
      <c r="F646" s="676"/>
      <c r="G646" s="676"/>
      <c r="H646" s="676"/>
      <c r="I646" s="676"/>
      <c r="J646" s="676"/>
      <c r="K646" s="676"/>
      <c r="L646" s="677"/>
      <c r="M646" s="677"/>
      <c r="N646" s="677"/>
      <c r="O646" s="677"/>
      <c r="P646" s="677"/>
      <c r="Q646" s="678"/>
      <c r="R646" s="678"/>
      <c r="S646" s="678"/>
      <c r="T646" s="678"/>
      <c r="U646" s="678"/>
      <c r="V646" s="630"/>
      <c r="W646" s="681"/>
      <c r="X646" s="681"/>
      <c r="Y646" s="681"/>
      <c r="Z646" s="680"/>
      <c r="AA646" s="680"/>
      <c r="AB646" s="680"/>
      <c r="AC646" s="295" t="str">
        <f>IFERROR(VLOOKUP(Z646,【参考】数式用!$A$4:$B$57,2,FALSE),"")</f>
        <v/>
      </c>
      <c r="AD646" s="296"/>
      <c r="AE646" s="297"/>
      <c r="AF646" s="291">
        <f t="shared" si="22"/>
        <v>0</v>
      </c>
    </row>
    <row r="647" spans="1:32" ht="50.1" customHeight="1" thickBot="1">
      <c r="A647" s="631">
        <f t="shared" si="21"/>
        <v>613</v>
      </c>
      <c r="B647" s="675"/>
      <c r="C647" s="676"/>
      <c r="D647" s="676"/>
      <c r="E647" s="676"/>
      <c r="F647" s="676"/>
      <c r="G647" s="676"/>
      <c r="H647" s="676"/>
      <c r="I647" s="676"/>
      <c r="J647" s="676"/>
      <c r="K647" s="676"/>
      <c r="L647" s="677"/>
      <c r="M647" s="677"/>
      <c r="N647" s="677"/>
      <c r="O647" s="677"/>
      <c r="P647" s="677"/>
      <c r="Q647" s="678"/>
      <c r="R647" s="678"/>
      <c r="S647" s="678"/>
      <c r="T647" s="678"/>
      <c r="U647" s="678"/>
      <c r="V647" s="630"/>
      <c r="W647" s="681"/>
      <c r="X647" s="681"/>
      <c r="Y647" s="681"/>
      <c r="Z647" s="680"/>
      <c r="AA647" s="680"/>
      <c r="AB647" s="680"/>
      <c r="AC647" s="295" t="str">
        <f>IFERROR(VLOOKUP(Z647,【参考】数式用!$A$4:$B$57,2,FALSE),"")</f>
        <v/>
      </c>
      <c r="AD647" s="296"/>
      <c r="AE647" s="297"/>
      <c r="AF647" s="291">
        <f t="shared" si="22"/>
        <v>0</v>
      </c>
    </row>
    <row r="648" spans="1:32" ht="50.1" customHeight="1" thickBot="1">
      <c r="A648" s="631">
        <f t="shared" si="21"/>
        <v>614</v>
      </c>
      <c r="B648" s="675"/>
      <c r="C648" s="676"/>
      <c r="D648" s="676"/>
      <c r="E648" s="676"/>
      <c r="F648" s="676"/>
      <c r="G648" s="676"/>
      <c r="H648" s="676"/>
      <c r="I648" s="676"/>
      <c r="J648" s="676"/>
      <c r="K648" s="676"/>
      <c r="L648" s="677"/>
      <c r="M648" s="677"/>
      <c r="N648" s="677"/>
      <c r="O648" s="677"/>
      <c r="P648" s="677"/>
      <c r="Q648" s="678"/>
      <c r="R648" s="678"/>
      <c r="S648" s="678"/>
      <c r="T648" s="678"/>
      <c r="U648" s="678"/>
      <c r="V648" s="630"/>
      <c r="W648" s="681"/>
      <c r="X648" s="681"/>
      <c r="Y648" s="681"/>
      <c r="Z648" s="680"/>
      <c r="AA648" s="680"/>
      <c r="AB648" s="680"/>
      <c r="AC648" s="295" t="str">
        <f>IFERROR(VLOOKUP(Z648,【参考】数式用!$A$4:$B$57,2,FALSE),"")</f>
        <v/>
      </c>
      <c r="AD648" s="296"/>
      <c r="AE648" s="297"/>
      <c r="AF648" s="291">
        <f t="shared" si="22"/>
        <v>0</v>
      </c>
    </row>
    <row r="649" spans="1:32" ht="50.1" customHeight="1" thickBot="1">
      <c r="A649" s="631">
        <f t="shared" si="21"/>
        <v>615</v>
      </c>
      <c r="B649" s="675"/>
      <c r="C649" s="676"/>
      <c r="D649" s="676"/>
      <c r="E649" s="676"/>
      <c r="F649" s="676"/>
      <c r="G649" s="676"/>
      <c r="H649" s="676"/>
      <c r="I649" s="676"/>
      <c r="J649" s="676"/>
      <c r="K649" s="676"/>
      <c r="L649" s="677"/>
      <c r="M649" s="677"/>
      <c r="N649" s="677"/>
      <c r="O649" s="677"/>
      <c r="P649" s="677"/>
      <c r="Q649" s="678"/>
      <c r="R649" s="678"/>
      <c r="S649" s="678"/>
      <c r="T649" s="678"/>
      <c r="U649" s="678"/>
      <c r="V649" s="630"/>
      <c r="W649" s="681"/>
      <c r="X649" s="681"/>
      <c r="Y649" s="681"/>
      <c r="Z649" s="680"/>
      <c r="AA649" s="680"/>
      <c r="AB649" s="680"/>
      <c r="AC649" s="295" t="str">
        <f>IFERROR(VLOOKUP(Z649,【参考】数式用!$A$4:$B$57,2,FALSE),"")</f>
        <v/>
      </c>
      <c r="AD649" s="296"/>
      <c r="AE649" s="297"/>
      <c r="AF649" s="291">
        <f t="shared" si="22"/>
        <v>0</v>
      </c>
    </row>
    <row r="650" spans="1:32" ht="50.1" customHeight="1" thickBot="1">
      <c r="A650" s="631">
        <f t="shared" si="21"/>
        <v>616</v>
      </c>
      <c r="B650" s="675"/>
      <c r="C650" s="676"/>
      <c r="D650" s="676"/>
      <c r="E650" s="676"/>
      <c r="F650" s="676"/>
      <c r="G650" s="676"/>
      <c r="H650" s="676"/>
      <c r="I650" s="676"/>
      <c r="J650" s="676"/>
      <c r="K650" s="676"/>
      <c r="L650" s="677"/>
      <c r="M650" s="677"/>
      <c r="N650" s="677"/>
      <c r="O650" s="677"/>
      <c r="P650" s="677"/>
      <c r="Q650" s="678"/>
      <c r="R650" s="678"/>
      <c r="S650" s="678"/>
      <c r="T650" s="678"/>
      <c r="U650" s="678"/>
      <c r="V650" s="630"/>
      <c r="W650" s="681"/>
      <c r="X650" s="681"/>
      <c r="Y650" s="681"/>
      <c r="Z650" s="680"/>
      <c r="AA650" s="680"/>
      <c r="AB650" s="680"/>
      <c r="AC650" s="295" t="str">
        <f>IFERROR(VLOOKUP(Z650,【参考】数式用!$A$4:$B$57,2,FALSE),"")</f>
        <v/>
      </c>
      <c r="AD650" s="296"/>
      <c r="AE650" s="297"/>
      <c r="AF650" s="291">
        <f t="shared" si="22"/>
        <v>0</v>
      </c>
    </row>
    <row r="651" spans="1:32" ht="50.1" customHeight="1" thickBot="1">
      <c r="A651" s="631">
        <f t="shared" si="21"/>
        <v>617</v>
      </c>
      <c r="B651" s="675"/>
      <c r="C651" s="676"/>
      <c r="D651" s="676"/>
      <c r="E651" s="676"/>
      <c r="F651" s="676"/>
      <c r="G651" s="676"/>
      <c r="H651" s="676"/>
      <c r="I651" s="676"/>
      <c r="J651" s="676"/>
      <c r="K651" s="676"/>
      <c r="L651" s="677"/>
      <c r="M651" s="677"/>
      <c r="N651" s="677"/>
      <c r="O651" s="677"/>
      <c r="P651" s="677"/>
      <c r="Q651" s="678"/>
      <c r="R651" s="678"/>
      <c r="S651" s="678"/>
      <c r="T651" s="678"/>
      <c r="U651" s="678"/>
      <c r="V651" s="630"/>
      <c r="W651" s="681"/>
      <c r="X651" s="681"/>
      <c r="Y651" s="681"/>
      <c r="Z651" s="680"/>
      <c r="AA651" s="680"/>
      <c r="AB651" s="680"/>
      <c r="AC651" s="295" t="str">
        <f>IFERROR(VLOOKUP(Z651,【参考】数式用!$A$4:$B$57,2,FALSE),"")</f>
        <v/>
      </c>
      <c r="AD651" s="296"/>
      <c r="AE651" s="297"/>
      <c r="AF651" s="291">
        <f t="shared" si="22"/>
        <v>0</v>
      </c>
    </row>
    <row r="652" spans="1:32" ht="50.1" customHeight="1" thickBot="1">
      <c r="A652" s="631">
        <f t="shared" si="21"/>
        <v>618</v>
      </c>
      <c r="B652" s="675"/>
      <c r="C652" s="676"/>
      <c r="D652" s="676"/>
      <c r="E652" s="676"/>
      <c r="F652" s="676"/>
      <c r="G652" s="676"/>
      <c r="H652" s="676"/>
      <c r="I652" s="676"/>
      <c r="J652" s="676"/>
      <c r="K652" s="676"/>
      <c r="L652" s="677"/>
      <c r="M652" s="677"/>
      <c r="N652" s="677"/>
      <c r="O652" s="677"/>
      <c r="P652" s="677"/>
      <c r="Q652" s="678"/>
      <c r="R652" s="678"/>
      <c r="S652" s="678"/>
      <c r="T652" s="678"/>
      <c r="U652" s="678"/>
      <c r="V652" s="630"/>
      <c r="W652" s="681"/>
      <c r="X652" s="681"/>
      <c r="Y652" s="681"/>
      <c r="Z652" s="680"/>
      <c r="AA652" s="680"/>
      <c r="AB652" s="680"/>
      <c r="AC652" s="295" t="str">
        <f>IFERROR(VLOOKUP(Z652,【参考】数式用!$A$4:$B$57,2,FALSE),"")</f>
        <v/>
      </c>
      <c r="AD652" s="296"/>
      <c r="AE652" s="297"/>
      <c r="AF652" s="291">
        <f t="shared" si="22"/>
        <v>0</v>
      </c>
    </row>
    <row r="653" spans="1:32" ht="50.1" customHeight="1" thickBot="1">
      <c r="A653" s="631">
        <f t="shared" si="21"/>
        <v>619</v>
      </c>
      <c r="B653" s="675"/>
      <c r="C653" s="676"/>
      <c r="D653" s="676"/>
      <c r="E653" s="676"/>
      <c r="F653" s="676"/>
      <c r="G653" s="676"/>
      <c r="H653" s="676"/>
      <c r="I653" s="676"/>
      <c r="J653" s="676"/>
      <c r="K653" s="676"/>
      <c r="L653" s="677"/>
      <c r="M653" s="677"/>
      <c r="N653" s="677"/>
      <c r="O653" s="677"/>
      <c r="P653" s="677"/>
      <c r="Q653" s="678"/>
      <c r="R653" s="678"/>
      <c r="S653" s="678"/>
      <c r="T653" s="678"/>
      <c r="U653" s="678"/>
      <c r="V653" s="630"/>
      <c r="W653" s="681"/>
      <c r="X653" s="681"/>
      <c r="Y653" s="681"/>
      <c r="Z653" s="680"/>
      <c r="AA653" s="680"/>
      <c r="AB653" s="680"/>
      <c r="AC653" s="295" t="str">
        <f>IFERROR(VLOOKUP(Z653,【参考】数式用!$A$4:$B$57,2,FALSE),"")</f>
        <v/>
      </c>
      <c r="AD653" s="296"/>
      <c r="AE653" s="297"/>
      <c r="AF653" s="291">
        <f t="shared" si="22"/>
        <v>0</v>
      </c>
    </row>
    <row r="654" spans="1:32" ht="50.1" customHeight="1" thickBot="1">
      <c r="A654" s="631">
        <f t="shared" si="21"/>
        <v>620</v>
      </c>
      <c r="B654" s="675"/>
      <c r="C654" s="676"/>
      <c r="D654" s="676"/>
      <c r="E654" s="676"/>
      <c r="F654" s="676"/>
      <c r="G654" s="676"/>
      <c r="H654" s="676"/>
      <c r="I654" s="676"/>
      <c r="J654" s="676"/>
      <c r="K654" s="676"/>
      <c r="L654" s="677"/>
      <c r="M654" s="677"/>
      <c r="N654" s="677"/>
      <c r="O654" s="677"/>
      <c r="P654" s="677"/>
      <c r="Q654" s="678"/>
      <c r="R654" s="678"/>
      <c r="S654" s="678"/>
      <c r="T654" s="678"/>
      <c r="U654" s="678"/>
      <c r="V654" s="630"/>
      <c r="W654" s="681"/>
      <c r="X654" s="681"/>
      <c r="Y654" s="681"/>
      <c r="Z654" s="680"/>
      <c r="AA654" s="680"/>
      <c r="AB654" s="680"/>
      <c r="AC654" s="295" t="str">
        <f>IFERROR(VLOOKUP(Z654,【参考】数式用!$A$4:$B$57,2,FALSE),"")</f>
        <v/>
      </c>
      <c r="AD654" s="296"/>
      <c r="AE654" s="297"/>
      <c r="AF654" s="291">
        <f t="shared" si="22"/>
        <v>0</v>
      </c>
    </row>
    <row r="655" spans="1:32" ht="50.1" customHeight="1" thickBot="1">
      <c r="A655" s="631">
        <f t="shared" si="21"/>
        <v>621</v>
      </c>
      <c r="B655" s="675"/>
      <c r="C655" s="676"/>
      <c r="D655" s="676"/>
      <c r="E655" s="676"/>
      <c r="F655" s="676"/>
      <c r="G655" s="676"/>
      <c r="H655" s="676"/>
      <c r="I655" s="676"/>
      <c r="J655" s="676"/>
      <c r="K655" s="676"/>
      <c r="L655" s="677"/>
      <c r="M655" s="677"/>
      <c r="N655" s="677"/>
      <c r="O655" s="677"/>
      <c r="P655" s="677"/>
      <c r="Q655" s="678"/>
      <c r="R655" s="678"/>
      <c r="S655" s="678"/>
      <c r="T655" s="678"/>
      <c r="U655" s="678"/>
      <c r="V655" s="630"/>
      <c r="W655" s="681"/>
      <c r="X655" s="681"/>
      <c r="Y655" s="681"/>
      <c r="Z655" s="680"/>
      <c r="AA655" s="680"/>
      <c r="AB655" s="680"/>
      <c r="AC655" s="295" t="str">
        <f>IFERROR(VLOOKUP(Z655,【参考】数式用!$A$4:$B$57,2,FALSE),"")</f>
        <v/>
      </c>
      <c r="AD655" s="296"/>
      <c r="AE655" s="297"/>
      <c r="AF655" s="291">
        <f t="shared" si="22"/>
        <v>0</v>
      </c>
    </row>
    <row r="656" spans="1:32" ht="50.1" customHeight="1" thickBot="1">
      <c r="A656" s="631">
        <f t="shared" si="21"/>
        <v>622</v>
      </c>
      <c r="B656" s="675"/>
      <c r="C656" s="676"/>
      <c r="D656" s="676"/>
      <c r="E656" s="676"/>
      <c r="F656" s="676"/>
      <c r="G656" s="676"/>
      <c r="H656" s="676"/>
      <c r="I656" s="676"/>
      <c r="J656" s="676"/>
      <c r="K656" s="676"/>
      <c r="L656" s="677"/>
      <c r="M656" s="677"/>
      <c r="N656" s="677"/>
      <c r="O656" s="677"/>
      <c r="P656" s="677"/>
      <c r="Q656" s="678"/>
      <c r="R656" s="678"/>
      <c r="S656" s="678"/>
      <c r="T656" s="678"/>
      <c r="U656" s="678"/>
      <c r="V656" s="630"/>
      <c r="W656" s="681"/>
      <c r="X656" s="681"/>
      <c r="Y656" s="681"/>
      <c r="Z656" s="680"/>
      <c r="AA656" s="680"/>
      <c r="AB656" s="680"/>
      <c r="AC656" s="295" t="str">
        <f>IFERROR(VLOOKUP(Z656,【参考】数式用!$A$4:$B$57,2,FALSE),"")</f>
        <v/>
      </c>
      <c r="AD656" s="296"/>
      <c r="AE656" s="297"/>
      <c r="AF656" s="291">
        <f t="shared" si="22"/>
        <v>0</v>
      </c>
    </row>
    <row r="657" spans="1:32" ht="50.1" customHeight="1" thickBot="1">
      <c r="A657" s="631">
        <f t="shared" si="21"/>
        <v>623</v>
      </c>
      <c r="B657" s="675"/>
      <c r="C657" s="676"/>
      <c r="D657" s="676"/>
      <c r="E657" s="676"/>
      <c r="F657" s="676"/>
      <c r="G657" s="676"/>
      <c r="H657" s="676"/>
      <c r="I657" s="676"/>
      <c r="J657" s="676"/>
      <c r="K657" s="676"/>
      <c r="L657" s="677"/>
      <c r="M657" s="677"/>
      <c r="N657" s="677"/>
      <c r="O657" s="677"/>
      <c r="P657" s="677"/>
      <c r="Q657" s="678"/>
      <c r="R657" s="678"/>
      <c r="S657" s="678"/>
      <c r="T657" s="678"/>
      <c r="U657" s="678"/>
      <c r="V657" s="630"/>
      <c r="W657" s="681"/>
      <c r="X657" s="681"/>
      <c r="Y657" s="681"/>
      <c r="Z657" s="680"/>
      <c r="AA657" s="680"/>
      <c r="AB657" s="680"/>
      <c r="AC657" s="295" t="str">
        <f>IFERROR(VLOOKUP(Z657,【参考】数式用!$A$4:$B$57,2,FALSE),"")</f>
        <v/>
      </c>
      <c r="AD657" s="296"/>
      <c r="AE657" s="297"/>
      <c r="AF657" s="291">
        <f t="shared" si="22"/>
        <v>0</v>
      </c>
    </row>
    <row r="658" spans="1:32" ht="50.1" customHeight="1" thickBot="1">
      <c r="A658" s="631">
        <f t="shared" si="21"/>
        <v>624</v>
      </c>
      <c r="B658" s="675"/>
      <c r="C658" s="676"/>
      <c r="D658" s="676"/>
      <c r="E658" s="676"/>
      <c r="F658" s="676"/>
      <c r="G658" s="676"/>
      <c r="H658" s="676"/>
      <c r="I658" s="676"/>
      <c r="J658" s="676"/>
      <c r="K658" s="676"/>
      <c r="L658" s="677"/>
      <c r="M658" s="677"/>
      <c r="N658" s="677"/>
      <c r="O658" s="677"/>
      <c r="P658" s="677"/>
      <c r="Q658" s="678"/>
      <c r="R658" s="678"/>
      <c r="S658" s="678"/>
      <c r="T658" s="678"/>
      <c r="U658" s="678"/>
      <c r="V658" s="630"/>
      <c r="W658" s="681"/>
      <c r="X658" s="681"/>
      <c r="Y658" s="681"/>
      <c r="Z658" s="680"/>
      <c r="AA658" s="680"/>
      <c r="AB658" s="680"/>
      <c r="AC658" s="295" t="str">
        <f>IFERROR(VLOOKUP(Z658,【参考】数式用!$A$4:$B$57,2,FALSE),"")</f>
        <v/>
      </c>
      <c r="AD658" s="296"/>
      <c r="AE658" s="297"/>
      <c r="AF658" s="291">
        <f t="shared" si="22"/>
        <v>0</v>
      </c>
    </row>
    <row r="659" spans="1:32" ht="50.1" customHeight="1" thickBot="1">
      <c r="A659" s="631">
        <f t="shared" si="21"/>
        <v>625</v>
      </c>
      <c r="B659" s="675"/>
      <c r="C659" s="676"/>
      <c r="D659" s="676"/>
      <c r="E659" s="676"/>
      <c r="F659" s="676"/>
      <c r="G659" s="676"/>
      <c r="H659" s="676"/>
      <c r="I659" s="676"/>
      <c r="J659" s="676"/>
      <c r="K659" s="676"/>
      <c r="L659" s="677"/>
      <c r="M659" s="677"/>
      <c r="N659" s="677"/>
      <c r="O659" s="677"/>
      <c r="P659" s="677"/>
      <c r="Q659" s="678"/>
      <c r="R659" s="678"/>
      <c r="S659" s="678"/>
      <c r="T659" s="678"/>
      <c r="U659" s="678"/>
      <c r="V659" s="630"/>
      <c r="W659" s="681"/>
      <c r="X659" s="681"/>
      <c r="Y659" s="681"/>
      <c r="Z659" s="680"/>
      <c r="AA659" s="680"/>
      <c r="AB659" s="680"/>
      <c r="AC659" s="295" t="str">
        <f>IFERROR(VLOOKUP(Z659,【参考】数式用!$A$4:$B$57,2,FALSE),"")</f>
        <v/>
      </c>
      <c r="AD659" s="296"/>
      <c r="AE659" s="297"/>
      <c r="AF659" s="291">
        <f t="shared" si="22"/>
        <v>0</v>
      </c>
    </row>
    <row r="660" spans="1:32" ht="50.1" customHeight="1" thickBot="1">
      <c r="A660" s="631">
        <f t="shared" si="21"/>
        <v>626</v>
      </c>
      <c r="B660" s="675"/>
      <c r="C660" s="676"/>
      <c r="D660" s="676"/>
      <c r="E660" s="676"/>
      <c r="F660" s="676"/>
      <c r="G660" s="676"/>
      <c r="H660" s="676"/>
      <c r="I660" s="676"/>
      <c r="J660" s="676"/>
      <c r="K660" s="676"/>
      <c r="L660" s="677"/>
      <c r="M660" s="677"/>
      <c r="N660" s="677"/>
      <c r="O660" s="677"/>
      <c r="P660" s="677"/>
      <c r="Q660" s="678"/>
      <c r="R660" s="678"/>
      <c r="S660" s="678"/>
      <c r="T660" s="678"/>
      <c r="U660" s="678"/>
      <c r="V660" s="630"/>
      <c r="W660" s="681"/>
      <c r="X660" s="681"/>
      <c r="Y660" s="681"/>
      <c r="Z660" s="680"/>
      <c r="AA660" s="680"/>
      <c r="AB660" s="680"/>
      <c r="AC660" s="295" t="str">
        <f>IFERROR(VLOOKUP(Z660,【参考】数式用!$A$4:$B$57,2,FALSE),"")</f>
        <v/>
      </c>
      <c r="AD660" s="296"/>
      <c r="AE660" s="297"/>
      <c r="AF660" s="291">
        <f t="shared" si="22"/>
        <v>0</v>
      </c>
    </row>
    <row r="661" spans="1:32" ht="50.1" customHeight="1" thickBot="1">
      <c r="A661" s="631">
        <f t="shared" si="21"/>
        <v>627</v>
      </c>
      <c r="B661" s="675"/>
      <c r="C661" s="676"/>
      <c r="D661" s="676"/>
      <c r="E661" s="676"/>
      <c r="F661" s="676"/>
      <c r="G661" s="676"/>
      <c r="H661" s="676"/>
      <c r="I661" s="676"/>
      <c r="J661" s="676"/>
      <c r="K661" s="676"/>
      <c r="L661" s="677"/>
      <c r="M661" s="677"/>
      <c r="N661" s="677"/>
      <c r="O661" s="677"/>
      <c r="P661" s="677"/>
      <c r="Q661" s="678"/>
      <c r="R661" s="678"/>
      <c r="S661" s="678"/>
      <c r="T661" s="678"/>
      <c r="U661" s="678"/>
      <c r="V661" s="630"/>
      <c r="W661" s="681"/>
      <c r="X661" s="681"/>
      <c r="Y661" s="681"/>
      <c r="Z661" s="680"/>
      <c r="AA661" s="680"/>
      <c r="AB661" s="680"/>
      <c r="AC661" s="295" t="str">
        <f>IFERROR(VLOOKUP(Z661,【参考】数式用!$A$4:$B$57,2,FALSE),"")</f>
        <v/>
      </c>
      <c r="AD661" s="296"/>
      <c r="AE661" s="297"/>
      <c r="AF661" s="291">
        <f t="shared" si="22"/>
        <v>0</v>
      </c>
    </row>
    <row r="662" spans="1:32" ht="50.1" customHeight="1" thickBot="1">
      <c r="A662" s="631">
        <f t="shared" si="21"/>
        <v>628</v>
      </c>
      <c r="B662" s="675"/>
      <c r="C662" s="676"/>
      <c r="D662" s="676"/>
      <c r="E662" s="676"/>
      <c r="F662" s="676"/>
      <c r="G662" s="676"/>
      <c r="H662" s="676"/>
      <c r="I662" s="676"/>
      <c r="J662" s="676"/>
      <c r="K662" s="676"/>
      <c r="L662" s="677"/>
      <c r="M662" s="677"/>
      <c r="N662" s="677"/>
      <c r="O662" s="677"/>
      <c r="P662" s="677"/>
      <c r="Q662" s="678"/>
      <c r="R662" s="678"/>
      <c r="S662" s="678"/>
      <c r="T662" s="678"/>
      <c r="U662" s="678"/>
      <c r="V662" s="630"/>
      <c r="W662" s="681"/>
      <c r="X662" s="681"/>
      <c r="Y662" s="681"/>
      <c r="Z662" s="680"/>
      <c r="AA662" s="680"/>
      <c r="AB662" s="680"/>
      <c r="AC662" s="295" t="str">
        <f>IFERROR(VLOOKUP(Z662,【参考】数式用!$A$4:$B$57,2,FALSE),"")</f>
        <v/>
      </c>
      <c r="AD662" s="296"/>
      <c r="AE662" s="297"/>
      <c r="AF662" s="291">
        <f t="shared" si="22"/>
        <v>0</v>
      </c>
    </row>
    <row r="663" spans="1:32" ht="50.1" customHeight="1" thickBot="1">
      <c r="A663" s="631">
        <f t="shared" si="21"/>
        <v>629</v>
      </c>
      <c r="B663" s="675"/>
      <c r="C663" s="676"/>
      <c r="D663" s="676"/>
      <c r="E663" s="676"/>
      <c r="F663" s="676"/>
      <c r="G663" s="676"/>
      <c r="H663" s="676"/>
      <c r="I663" s="676"/>
      <c r="J663" s="676"/>
      <c r="K663" s="676"/>
      <c r="L663" s="677"/>
      <c r="M663" s="677"/>
      <c r="N663" s="677"/>
      <c r="O663" s="677"/>
      <c r="P663" s="677"/>
      <c r="Q663" s="678"/>
      <c r="R663" s="678"/>
      <c r="S663" s="678"/>
      <c r="T663" s="678"/>
      <c r="U663" s="678"/>
      <c r="V663" s="630"/>
      <c r="W663" s="681"/>
      <c r="X663" s="681"/>
      <c r="Y663" s="681"/>
      <c r="Z663" s="680"/>
      <c r="AA663" s="680"/>
      <c r="AB663" s="680"/>
      <c r="AC663" s="295" t="str">
        <f>IFERROR(VLOOKUP(Z663,【参考】数式用!$A$4:$B$57,2,FALSE),"")</f>
        <v/>
      </c>
      <c r="AD663" s="296"/>
      <c r="AE663" s="297"/>
      <c r="AF663" s="291">
        <f t="shared" si="22"/>
        <v>0</v>
      </c>
    </row>
    <row r="664" spans="1:32" ht="50.1" customHeight="1" thickBot="1">
      <c r="A664" s="631">
        <f t="shared" si="21"/>
        <v>630</v>
      </c>
      <c r="B664" s="675"/>
      <c r="C664" s="676"/>
      <c r="D664" s="676"/>
      <c r="E664" s="676"/>
      <c r="F664" s="676"/>
      <c r="G664" s="676"/>
      <c r="H664" s="676"/>
      <c r="I664" s="676"/>
      <c r="J664" s="676"/>
      <c r="K664" s="676"/>
      <c r="L664" s="677"/>
      <c r="M664" s="677"/>
      <c r="N664" s="677"/>
      <c r="O664" s="677"/>
      <c r="P664" s="677"/>
      <c r="Q664" s="678"/>
      <c r="R664" s="678"/>
      <c r="S664" s="678"/>
      <c r="T664" s="678"/>
      <c r="U664" s="678"/>
      <c r="V664" s="630"/>
      <c r="W664" s="681"/>
      <c r="X664" s="681"/>
      <c r="Y664" s="681"/>
      <c r="Z664" s="680"/>
      <c r="AA664" s="680"/>
      <c r="AB664" s="680"/>
      <c r="AC664" s="295" t="str">
        <f>IFERROR(VLOOKUP(Z664,【参考】数式用!$A$4:$B$57,2,FALSE),"")</f>
        <v/>
      </c>
      <c r="AD664" s="296"/>
      <c r="AE664" s="297"/>
      <c r="AF664" s="291">
        <f t="shared" si="22"/>
        <v>0</v>
      </c>
    </row>
    <row r="665" spans="1:32" ht="50.1" customHeight="1" thickBot="1">
      <c r="A665" s="631">
        <f t="shared" si="21"/>
        <v>631</v>
      </c>
      <c r="B665" s="675"/>
      <c r="C665" s="676"/>
      <c r="D665" s="676"/>
      <c r="E665" s="676"/>
      <c r="F665" s="676"/>
      <c r="G665" s="676"/>
      <c r="H665" s="676"/>
      <c r="I665" s="676"/>
      <c r="J665" s="676"/>
      <c r="K665" s="676"/>
      <c r="L665" s="677"/>
      <c r="M665" s="677"/>
      <c r="N665" s="677"/>
      <c r="O665" s="677"/>
      <c r="P665" s="677"/>
      <c r="Q665" s="678"/>
      <c r="R665" s="678"/>
      <c r="S665" s="678"/>
      <c r="T665" s="678"/>
      <c r="U665" s="678"/>
      <c r="V665" s="630"/>
      <c r="W665" s="681"/>
      <c r="X665" s="681"/>
      <c r="Y665" s="681"/>
      <c r="Z665" s="680"/>
      <c r="AA665" s="680"/>
      <c r="AB665" s="680"/>
      <c r="AC665" s="295" t="str">
        <f>IFERROR(VLOOKUP(Z665,【参考】数式用!$A$4:$B$57,2,FALSE),"")</f>
        <v/>
      </c>
      <c r="AD665" s="296"/>
      <c r="AE665" s="297"/>
      <c r="AF665" s="291">
        <f t="shared" si="22"/>
        <v>0</v>
      </c>
    </row>
    <row r="666" spans="1:32" ht="50.1" customHeight="1" thickBot="1">
      <c r="A666" s="631">
        <f t="shared" si="21"/>
        <v>632</v>
      </c>
      <c r="B666" s="675"/>
      <c r="C666" s="676"/>
      <c r="D666" s="676"/>
      <c r="E666" s="676"/>
      <c r="F666" s="676"/>
      <c r="G666" s="676"/>
      <c r="H666" s="676"/>
      <c r="I666" s="676"/>
      <c r="J666" s="676"/>
      <c r="K666" s="676"/>
      <c r="L666" s="677"/>
      <c r="M666" s="677"/>
      <c r="N666" s="677"/>
      <c r="O666" s="677"/>
      <c r="P666" s="677"/>
      <c r="Q666" s="678"/>
      <c r="R666" s="678"/>
      <c r="S666" s="678"/>
      <c r="T666" s="678"/>
      <c r="U666" s="678"/>
      <c r="V666" s="630"/>
      <c r="W666" s="681"/>
      <c r="X666" s="681"/>
      <c r="Y666" s="681"/>
      <c r="Z666" s="680"/>
      <c r="AA666" s="680"/>
      <c r="AB666" s="680"/>
      <c r="AC666" s="295" t="str">
        <f>IFERROR(VLOOKUP(Z666,【参考】数式用!$A$4:$B$57,2,FALSE),"")</f>
        <v/>
      </c>
      <c r="AD666" s="296"/>
      <c r="AE666" s="297"/>
      <c r="AF666" s="291">
        <f t="shared" si="22"/>
        <v>0</v>
      </c>
    </row>
    <row r="667" spans="1:32" ht="50.1" customHeight="1" thickBot="1">
      <c r="A667" s="631">
        <f t="shared" si="21"/>
        <v>633</v>
      </c>
      <c r="B667" s="675"/>
      <c r="C667" s="676"/>
      <c r="D667" s="676"/>
      <c r="E667" s="676"/>
      <c r="F667" s="676"/>
      <c r="G667" s="676"/>
      <c r="H667" s="676"/>
      <c r="I667" s="676"/>
      <c r="J667" s="676"/>
      <c r="K667" s="676"/>
      <c r="L667" s="677"/>
      <c r="M667" s="677"/>
      <c r="N667" s="677"/>
      <c r="O667" s="677"/>
      <c r="P667" s="677"/>
      <c r="Q667" s="678"/>
      <c r="R667" s="678"/>
      <c r="S667" s="678"/>
      <c r="T667" s="678"/>
      <c r="U667" s="678"/>
      <c r="V667" s="630"/>
      <c r="W667" s="681"/>
      <c r="X667" s="681"/>
      <c r="Y667" s="681"/>
      <c r="Z667" s="680"/>
      <c r="AA667" s="680"/>
      <c r="AB667" s="680"/>
      <c r="AC667" s="295" t="str">
        <f>IFERROR(VLOOKUP(Z667,【参考】数式用!$A$4:$B$57,2,FALSE),"")</f>
        <v/>
      </c>
      <c r="AD667" s="296"/>
      <c r="AE667" s="297"/>
      <c r="AF667" s="291">
        <f t="shared" si="22"/>
        <v>0</v>
      </c>
    </row>
    <row r="668" spans="1:32" ht="50.1" customHeight="1" thickBot="1">
      <c r="A668" s="631">
        <f t="shared" si="21"/>
        <v>634</v>
      </c>
      <c r="B668" s="675"/>
      <c r="C668" s="676"/>
      <c r="D668" s="676"/>
      <c r="E668" s="676"/>
      <c r="F668" s="676"/>
      <c r="G668" s="676"/>
      <c r="H668" s="676"/>
      <c r="I668" s="676"/>
      <c r="J668" s="676"/>
      <c r="K668" s="676"/>
      <c r="L668" s="677"/>
      <c r="M668" s="677"/>
      <c r="N668" s="677"/>
      <c r="O668" s="677"/>
      <c r="P668" s="677"/>
      <c r="Q668" s="678"/>
      <c r="R668" s="678"/>
      <c r="S668" s="678"/>
      <c r="T668" s="678"/>
      <c r="U668" s="678"/>
      <c r="V668" s="630"/>
      <c r="W668" s="681"/>
      <c r="X668" s="681"/>
      <c r="Y668" s="681"/>
      <c r="Z668" s="680"/>
      <c r="AA668" s="680"/>
      <c r="AB668" s="680"/>
      <c r="AC668" s="295" t="str">
        <f>IFERROR(VLOOKUP(Z668,【参考】数式用!$A$4:$B$57,2,FALSE),"")</f>
        <v/>
      </c>
      <c r="AD668" s="296"/>
      <c r="AE668" s="297"/>
      <c r="AF668" s="291">
        <f t="shared" si="22"/>
        <v>0</v>
      </c>
    </row>
    <row r="669" spans="1:32" ht="50.1" customHeight="1" thickBot="1">
      <c r="A669" s="631">
        <f t="shared" si="21"/>
        <v>635</v>
      </c>
      <c r="B669" s="675"/>
      <c r="C669" s="676"/>
      <c r="D669" s="676"/>
      <c r="E669" s="676"/>
      <c r="F669" s="676"/>
      <c r="G669" s="676"/>
      <c r="H669" s="676"/>
      <c r="I669" s="676"/>
      <c r="J669" s="676"/>
      <c r="K669" s="676"/>
      <c r="L669" s="677"/>
      <c r="M669" s="677"/>
      <c r="N669" s="677"/>
      <c r="O669" s="677"/>
      <c r="P669" s="677"/>
      <c r="Q669" s="678"/>
      <c r="R669" s="678"/>
      <c r="S669" s="678"/>
      <c r="T669" s="678"/>
      <c r="U669" s="678"/>
      <c r="V669" s="630"/>
      <c r="W669" s="681"/>
      <c r="X669" s="681"/>
      <c r="Y669" s="681"/>
      <c r="Z669" s="680"/>
      <c r="AA669" s="680"/>
      <c r="AB669" s="680"/>
      <c r="AC669" s="295" t="str">
        <f>IFERROR(VLOOKUP(Z669,【参考】数式用!$A$4:$B$57,2,FALSE),"")</f>
        <v/>
      </c>
      <c r="AD669" s="296"/>
      <c r="AE669" s="297"/>
      <c r="AF669" s="291">
        <f t="shared" si="22"/>
        <v>0</v>
      </c>
    </row>
    <row r="670" spans="1:32" ht="50.1" customHeight="1" thickBot="1">
      <c r="A670" s="631">
        <f t="shared" si="21"/>
        <v>636</v>
      </c>
      <c r="B670" s="675"/>
      <c r="C670" s="676"/>
      <c r="D670" s="676"/>
      <c r="E670" s="676"/>
      <c r="F670" s="676"/>
      <c r="G670" s="676"/>
      <c r="H670" s="676"/>
      <c r="I670" s="676"/>
      <c r="J670" s="676"/>
      <c r="K670" s="676"/>
      <c r="L670" s="677"/>
      <c r="M670" s="677"/>
      <c r="N670" s="677"/>
      <c r="O670" s="677"/>
      <c r="P670" s="677"/>
      <c r="Q670" s="678"/>
      <c r="R670" s="678"/>
      <c r="S670" s="678"/>
      <c r="T670" s="678"/>
      <c r="U670" s="678"/>
      <c r="V670" s="630"/>
      <c r="W670" s="681"/>
      <c r="X670" s="681"/>
      <c r="Y670" s="681"/>
      <c r="Z670" s="680"/>
      <c r="AA670" s="680"/>
      <c r="AB670" s="680"/>
      <c r="AC670" s="295" t="str">
        <f>IFERROR(VLOOKUP(Z670,【参考】数式用!$A$4:$B$57,2,FALSE),"")</f>
        <v/>
      </c>
      <c r="AD670" s="296"/>
      <c r="AE670" s="297"/>
      <c r="AF670" s="291">
        <f t="shared" si="22"/>
        <v>0</v>
      </c>
    </row>
    <row r="671" spans="1:32" ht="50.1" customHeight="1" thickBot="1">
      <c r="A671" s="631">
        <f t="shared" si="21"/>
        <v>637</v>
      </c>
      <c r="B671" s="675"/>
      <c r="C671" s="676"/>
      <c r="D671" s="676"/>
      <c r="E671" s="676"/>
      <c r="F671" s="676"/>
      <c r="G671" s="676"/>
      <c r="H671" s="676"/>
      <c r="I671" s="676"/>
      <c r="J671" s="676"/>
      <c r="K671" s="676"/>
      <c r="L671" s="677"/>
      <c r="M671" s="677"/>
      <c r="N671" s="677"/>
      <c r="O671" s="677"/>
      <c r="P671" s="677"/>
      <c r="Q671" s="678"/>
      <c r="R671" s="678"/>
      <c r="S671" s="678"/>
      <c r="T671" s="678"/>
      <c r="U671" s="678"/>
      <c r="V671" s="630"/>
      <c r="W671" s="681"/>
      <c r="X671" s="681"/>
      <c r="Y671" s="681"/>
      <c r="Z671" s="680"/>
      <c r="AA671" s="680"/>
      <c r="AB671" s="680"/>
      <c r="AC671" s="295" t="str">
        <f>IFERROR(VLOOKUP(Z671,【参考】数式用!$A$4:$B$57,2,FALSE),"")</f>
        <v/>
      </c>
      <c r="AD671" s="296"/>
      <c r="AE671" s="297"/>
      <c r="AF671" s="291">
        <f t="shared" si="22"/>
        <v>0</v>
      </c>
    </row>
    <row r="672" spans="1:32" ht="50.1" customHeight="1" thickBot="1">
      <c r="A672" s="631">
        <f t="shared" si="21"/>
        <v>638</v>
      </c>
      <c r="B672" s="675"/>
      <c r="C672" s="676"/>
      <c r="D672" s="676"/>
      <c r="E672" s="676"/>
      <c r="F672" s="676"/>
      <c r="G672" s="676"/>
      <c r="H672" s="676"/>
      <c r="I672" s="676"/>
      <c r="J672" s="676"/>
      <c r="K672" s="676"/>
      <c r="L672" s="677"/>
      <c r="M672" s="677"/>
      <c r="N672" s="677"/>
      <c r="O672" s="677"/>
      <c r="P672" s="677"/>
      <c r="Q672" s="678"/>
      <c r="R672" s="678"/>
      <c r="S672" s="678"/>
      <c r="T672" s="678"/>
      <c r="U672" s="678"/>
      <c r="V672" s="630"/>
      <c r="W672" s="681"/>
      <c r="X672" s="681"/>
      <c r="Y672" s="681"/>
      <c r="Z672" s="680"/>
      <c r="AA672" s="680"/>
      <c r="AB672" s="680"/>
      <c r="AC672" s="295" t="str">
        <f>IFERROR(VLOOKUP(Z672,【参考】数式用!$A$4:$B$57,2,FALSE),"")</f>
        <v/>
      </c>
      <c r="AD672" s="296"/>
      <c r="AE672" s="297"/>
      <c r="AF672" s="291">
        <f t="shared" si="22"/>
        <v>0</v>
      </c>
    </row>
    <row r="673" spans="1:32" ht="50.1" customHeight="1" thickBot="1">
      <c r="A673" s="631">
        <f t="shared" si="21"/>
        <v>639</v>
      </c>
      <c r="B673" s="675"/>
      <c r="C673" s="676"/>
      <c r="D673" s="676"/>
      <c r="E673" s="676"/>
      <c r="F673" s="676"/>
      <c r="G673" s="676"/>
      <c r="H673" s="676"/>
      <c r="I673" s="676"/>
      <c r="J673" s="676"/>
      <c r="K673" s="676"/>
      <c r="L673" s="677"/>
      <c r="M673" s="677"/>
      <c r="N673" s="677"/>
      <c r="O673" s="677"/>
      <c r="P673" s="677"/>
      <c r="Q673" s="678"/>
      <c r="R673" s="678"/>
      <c r="S673" s="678"/>
      <c r="T673" s="678"/>
      <c r="U673" s="678"/>
      <c r="V673" s="630"/>
      <c r="W673" s="681"/>
      <c r="X673" s="681"/>
      <c r="Y673" s="681"/>
      <c r="Z673" s="680"/>
      <c r="AA673" s="680"/>
      <c r="AB673" s="680"/>
      <c r="AC673" s="295" t="str">
        <f>IFERROR(VLOOKUP(Z673,【参考】数式用!$A$4:$B$57,2,FALSE),"")</f>
        <v/>
      </c>
      <c r="AD673" s="296"/>
      <c r="AE673" s="297"/>
      <c r="AF673" s="291">
        <f t="shared" si="22"/>
        <v>0</v>
      </c>
    </row>
    <row r="674" spans="1:32" ht="50.1" customHeight="1" thickBot="1">
      <c r="A674" s="631">
        <f t="shared" si="21"/>
        <v>640</v>
      </c>
      <c r="B674" s="675"/>
      <c r="C674" s="676"/>
      <c r="D674" s="676"/>
      <c r="E674" s="676"/>
      <c r="F674" s="676"/>
      <c r="G674" s="676"/>
      <c r="H674" s="676"/>
      <c r="I674" s="676"/>
      <c r="J674" s="676"/>
      <c r="K674" s="676"/>
      <c r="L674" s="677"/>
      <c r="M674" s="677"/>
      <c r="N674" s="677"/>
      <c r="O674" s="677"/>
      <c r="P674" s="677"/>
      <c r="Q674" s="678"/>
      <c r="R674" s="678"/>
      <c r="S674" s="678"/>
      <c r="T674" s="678"/>
      <c r="U674" s="678"/>
      <c r="V674" s="630"/>
      <c r="W674" s="681"/>
      <c r="X674" s="681"/>
      <c r="Y674" s="681"/>
      <c r="Z674" s="680"/>
      <c r="AA674" s="680"/>
      <c r="AB674" s="680"/>
      <c r="AC674" s="295" t="str">
        <f>IFERROR(VLOOKUP(Z674,【参考】数式用!$A$4:$B$57,2,FALSE),"")</f>
        <v/>
      </c>
      <c r="AD674" s="296"/>
      <c r="AE674" s="297"/>
      <c r="AF674" s="291">
        <f t="shared" si="22"/>
        <v>0</v>
      </c>
    </row>
    <row r="675" spans="1:32" ht="50.1" customHeight="1" thickBot="1">
      <c r="A675" s="631">
        <f t="shared" si="21"/>
        <v>641</v>
      </c>
      <c r="B675" s="675"/>
      <c r="C675" s="676"/>
      <c r="D675" s="676"/>
      <c r="E675" s="676"/>
      <c r="F675" s="676"/>
      <c r="G675" s="676"/>
      <c r="H675" s="676"/>
      <c r="I675" s="676"/>
      <c r="J675" s="676"/>
      <c r="K675" s="676"/>
      <c r="L675" s="677"/>
      <c r="M675" s="677"/>
      <c r="N675" s="677"/>
      <c r="O675" s="677"/>
      <c r="P675" s="677"/>
      <c r="Q675" s="678"/>
      <c r="R675" s="678"/>
      <c r="S675" s="678"/>
      <c r="T675" s="678"/>
      <c r="U675" s="678"/>
      <c r="V675" s="630"/>
      <c r="W675" s="681"/>
      <c r="X675" s="681"/>
      <c r="Y675" s="681"/>
      <c r="Z675" s="680"/>
      <c r="AA675" s="680"/>
      <c r="AB675" s="680"/>
      <c r="AC675" s="295" t="str">
        <f>IFERROR(VLOOKUP(Z675,【参考】数式用!$A$4:$B$57,2,FALSE),"")</f>
        <v/>
      </c>
      <c r="AD675" s="296"/>
      <c r="AE675" s="297"/>
      <c r="AF675" s="291">
        <f t="shared" si="22"/>
        <v>0</v>
      </c>
    </row>
    <row r="676" spans="1:32" ht="50.1" customHeight="1" thickBot="1">
      <c r="A676" s="631">
        <f t="shared" si="21"/>
        <v>642</v>
      </c>
      <c r="B676" s="675"/>
      <c r="C676" s="676"/>
      <c r="D676" s="676"/>
      <c r="E676" s="676"/>
      <c r="F676" s="676"/>
      <c r="G676" s="676"/>
      <c r="H676" s="676"/>
      <c r="I676" s="676"/>
      <c r="J676" s="676"/>
      <c r="K676" s="676"/>
      <c r="L676" s="677"/>
      <c r="M676" s="677"/>
      <c r="N676" s="677"/>
      <c r="O676" s="677"/>
      <c r="P676" s="677"/>
      <c r="Q676" s="678"/>
      <c r="R676" s="678"/>
      <c r="S676" s="678"/>
      <c r="T676" s="678"/>
      <c r="U676" s="678"/>
      <c r="V676" s="630"/>
      <c r="W676" s="681"/>
      <c r="X676" s="681"/>
      <c r="Y676" s="681"/>
      <c r="Z676" s="680"/>
      <c r="AA676" s="680"/>
      <c r="AB676" s="680"/>
      <c r="AC676" s="295" t="str">
        <f>IFERROR(VLOOKUP(Z676,【参考】数式用!$A$4:$B$57,2,FALSE),"")</f>
        <v/>
      </c>
      <c r="AD676" s="296"/>
      <c r="AE676" s="297"/>
      <c r="AF676" s="291">
        <f t="shared" si="22"/>
        <v>0</v>
      </c>
    </row>
    <row r="677" spans="1:32" ht="50.1" customHeight="1" thickBot="1">
      <c r="A677" s="631">
        <f t="shared" ref="A677:A740" si="23">A676+1</f>
        <v>643</v>
      </c>
      <c r="B677" s="675"/>
      <c r="C677" s="676"/>
      <c r="D677" s="676"/>
      <c r="E677" s="676"/>
      <c r="F677" s="676"/>
      <c r="G677" s="676"/>
      <c r="H677" s="676"/>
      <c r="I677" s="676"/>
      <c r="J677" s="676"/>
      <c r="K677" s="676"/>
      <c r="L677" s="677"/>
      <c r="M677" s="677"/>
      <c r="N677" s="677"/>
      <c r="O677" s="677"/>
      <c r="P677" s="677"/>
      <c r="Q677" s="678"/>
      <c r="R677" s="678"/>
      <c r="S677" s="678"/>
      <c r="T677" s="678"/>
      <c r="U677" s="678"/>
      <c r="V677" s="630"/>
      <c r="W677" s="681"/>
      <c r="X677" s="681"/>
      <c r="Y677" s="681"/>
      <c r="Z677" s="680"/>
      <c r="AA677" s="680"/>
      <c r="AB677" s="680"/>
      <c r="AC677" s="295" t="str">
        <f>IFERROR(VLOOKUP(Z677,【参考】数式用!$A$4:$B$57,2,FALSE),"")</f>
        <v/>
      </c>
      <c r="AD677" s="296"/>
      <c r="AE677" s="297"/>
      <c r="AF677" s="291">
        <f t="shared" si="22"/>
        <v>0</v>
      </c>
    </row>
    <row r="678" spans="1:32" ht="50.1" customHeight="1" thickBot="1">
      <c r="A678" s="631">
        <f t="shared" si="23"/>
        <v>644</v>
      </c>
      <c r="B678" s="675"/>
      <c r="C678" s="676"/>
      <c r="D678" s="676"/>
      <c r="E678" s="676"/>
      <c r="F678" s="676"/>
      <c r="G678" s="676"/>
      <c r="H678" s="676"/>
      <c r="I678" s="676"/>
      <c r="J678" s="676"/>
      <c r="K678" s="676"/>
      <c r="L678" s="677"/>
      <c r="M678" s="677"/>
      <c r="N678" s="677"/>
      <c r="O678" s="677"/>
      <c r="P678" s="677"/>
      <c r="Q678" s="678"/>
      <c r="R678" s="678"/>
      <c r="S678" s="678"/>
      <c r="T678" s="678"/>
      <c r="U678" s="678"/>
      <c r="V678" s="630"/>
      <c r="W678" s="681"/>
      <c r="X678" s="681"/>
      <c r="Y678" s="681"/>
      <c r="Z678" s="680"/>
      <c r="AA678" s="680"/>
      <c r="AB678" s="680"/>
      <c r="AC678" s="295" t="str">
        <f>IFERROR(VLOOKUP(Z678,【参考】数式用!$A$4:$B$57,2,FALSE),"")</f>
        <v/>
      </c>
      <c r="AD678" s="296"/>
      <c r="AE678" s="297"/>
      <c r="AF678" s="291">
        <f t="shared" si="22"/>
        <v>0</v>
      </c>
    </row>
    <row r="679" spans="1:32" ht="50.1" customHeight="1" thickBot="1">
      <c r="A679" s="631">
        <f t="shared" si="23"/>
        <v>645</v>
      </c>
      <c r="B679" s="675"/>
      <c r="C679" s="676"/>
      <c r="D679" s="676"/>
      <c r="E679" s="676"/>
      <c r="F679" s="676"/>
      <c r="G679" s="676"/>
      <c r="H679" s="676"/>
      <c r="I679" s="676"/>
      <c r="J679" s="676"/>
      <c r="K679" s="676"/>
      <c r="L679" s="677"/>
      <c r="M679" s="677"/>
      <c r="N679" s="677"/>
      <c r="O679" s="677"/>
      <c r="P679" s="677"/>
      <c r="Q679" s="678"/>
      <c r="R679" s="678"/>
      <c r="S679" s="678"/>
      <c r="T679" s="678"/>
      <c r="U679" s="678"/>
      <c r="V679" s="630"/>
      <c r="W679" s="681"/>
      <c r="X679" s="681"/>
      <c r="Y679" s="681"/>
      <c r="Z679" s="680"/>
      <c r="AA679" s="680"/>
      <c r="AB679" s="680"/>
      <c r="AC679" s="295" t="str">
        <f>IFERROR(VLOOKUP(Z679,【参考】数式用!$A$4:$B$57,2,FALSE),"")</f>
        <v/>
      </c>
      <c r="AD679" s="296"/>
      <c r="AE679" s="297"/>
      <c r="AF679" s="291">
        <f t="shared" si="22"/>
        <v>0</v>
      </c>
    </row>
    <row r="680" spans="1:32" ht="50.1" customHeight="1" thickBot="1">
      <c r="A680" s="631">
        <f t="shared" si="23"/>
        <v>646</v>
      </c>
      <c r="B680" s="675"/>
      <c r="C680" s="676"/>
      <c r="D680" s="676"/>
      <c r="E680" s="676"/>
      <c r="F680" s="676"/>
      <c r="G680" s="676"/>
      <c r="H680" s="676"/>
      <c r="I680" s="676"/>
      <c r="J680" s="676"/>
      <c r="K680" s="676"/>
      <c r="L680" s="677"/>
      <c r="M680" s="677"/>
      <c r="N680" s="677"/>
      <c r="O680" s="677"/>
      <c r="P680" s="677"/>
      <c r="Q680" s="678"/>
      <c r="R680" s="678"/>
      <c r="S680" s="678"/>
      <c r="T680" s="678"/>
      <c r="U680" s="678"/>
      <c r="V680" s="630"/>
      <c r="W680" s="681"/>
      <c r="X680" s="681"/>
      <c r="Y680" s="681"/>
      <c r="Z680" s="680"/>
      <c r="AA680" s="680"/>
      <c r="AB680" s="680"/>
      <c r="AC680" s="295" t="str">
        <f>IFERROR(VLOOKUP(Z680,【参考】数式用!$A$4:$B$57,2,FALSE),"")</f>
        <v/>
      </c>
      <c r="AD680" s="296"/>
      <c r="AE680" s="297"/>
      <c r="AF680" s="291">
        <f t="shared" si="22"/>
        <v>0</v>
      </c>
    </row>
    <row r="681" spans="1:32" ht="50.1" customHeight="1" thickBot="1">
      <c r="A681" s="631">
        <f t="shared" si="23"/>
        <v>647</v>
      </c>
      <c r="B681" s="675"/>
      <c r="C681" s="676"/>
      <c r="D681" s="676"/>
      <c r="E681" s="676"/>
      <c r="F681" s="676"/>
      <c r="G681" s="676"/>
      <c r="H681" s="676"/>
      <c r="I681" s="676"/>
      <c r="J681" s="676"/>
      <c r="K681" s="676"/>
      <c r="L681" s="677"/>
      <c r="M681" s="677"/>
      <c r="N681" s="677"/>
      <c r="O681" s="677"/>
      <c r="P681" s="677"/>
      <c r="Q681" s="678"/>
      <c r="R681" s="678"/>
      <c r="S681" s="678"/>
      <c r="T681" s="678"/>
      <c r="U681" s="678"/>
      <c r="V681" s="630"/>
      <c r="W681" s="681"/>
      <c r="X681" s="681"/>
      <c r="Y681" s="681"/>
      <c r="Z681" s="680"/>
      <c r="AA681" s="680"/>
      <c r="AB681" s="680"/>
      <c r="AC681" s="295" t="str">
        <f>IFERROR(VLOOKUP(Z681,【参考】数式用!$A$4:$B$57,2,FALSE),"")</f>
        <v/>
      </c>
      <c r="AD681" s="296"/>
      <c r="AE681" s="297"/>
      <c r="AF681" s="291">
        <f t="shared" si="22"/>
        <v>0</v>
      </c>
    </row>
    <row r="682" spans="1:32" ht="50.1" customHeight="1" thickBot="1">
      <c r="A682" s="631">
        <f t="shared" si="23"/>
        <v>648</v>
      </c>
      <c r="B682" s="675"/>
      <c r="C682" s="676"/>
      <c r="D682" s="676"/>
      <c r="E682" s="676"/>
      <c r="F682" s="676"/>
      <c r="G682" s="676"/>
      <c r="H682" s="676"/>
      <c r="I682" s="676"/>
      <c r="J682" s="676"/>
      <c r="K682" s="676"/>
      <c r="L682" s="677"/>
      <c r="M682" s="677"/>
      <c r="N682" s="677"/>
      <c r="O682" s="677"/>
      <c r="P682" s="677"/>
      <c r="Q682" s="678"/>
      <c r="R682" s="678"/>
      <c r="S682" s="678"/>
      <c r="T682" s="678"/>
      <c r="U682" s="678"/>
      <c r="V682" s="630"/>
      <c r="W682" s="681"/>
      <c r="X682" s="681"/>
      <c r="Y682" s="681"/>
      <c r="Z682" s="680"/>
      <c r="AA682" s="680"/>
      <c r="AB682" s="680"/>
      <c r="AC682" s="295" t="str">
        <f>IFERROR(VLOOKUP(Z682,【参考】数式用!$A$4:$B$57,2,FALSE),"")</f>
        <v/>
      </c>
      <c r="AD682" s="296"/>
      <c r="AE682" s="297"/>
      <c r="AF682" s="291">
        <f t="shared" si="22"/>
        <v>0</v>
      </c>
    </row>
    <row r="683" spans="1:32" ht="50.1" customHeight="1" thickBot="1">
      <c r="A683" s="631">
        <f t="shared" si="23"/>
        <v>649</v>
      </c>
      <c r="B683" s="675"/>
      <c r="C683" s="676"/>
      <c r="D683" s="676"/>
      <c r="E683" s="676"/>
      <c r="F683" s="676"/>
      <c r="G683" s="676"/>
      <c r="H683" s="676"/>
      <c r="I683" s="676"/>
      <c r="J683" s="676"/>
      <c r="K683" s="676"/>
      <c r="L683" s="677"/>
      <c r="M683" s="677"/>
      <c r="N683" s="677"/>
      <c r="O683" s="677"/>
      <c r="P683" s="677"/>
      <c r="Q683" s="678"/>
      <c r="R683" s="678"/>
      <c r="S683" s="678"/>
      <c r="T683" s="678"/>
      <c r="U683" s="678"/>
      <c r="V683" s="630"/>
      <c r="W683" s="681"/>
      <c r="X683" s="681"/>
      <c r="Y683" s="681"/>
      <c r="Z683" s="680"/>
      <c r="AA683" s="680"/>
      <c r="AB683" s="680"/>
      <c r="AC683" s="295" t="str">
        <f>IFERROR(VLOOKUP(Z683,【参考】数式用!$A$4:$B$57,2,FALSE),"")</f>
        <v/>
      </c>
      <c r="AD683" s="296"/>
      <c r="AE683" s="297"/>
      <c r="AF683" s="291">
        <f t="shared" si="22"/>
        <v>0</v>
      </c>
    </row>
    <row r="684" spans="1:32" ht="50.1" customHeight="1" thickBot="1">
      <c r="A684" s="631">
        <f t="shared" si="23"/>
        <v>650</v>
      </c>
      <c r="B684" s="675"/>
      <c r="C684" s="676"/>
      <c r="D684" s="676"/>
      <c r="E684" s="676"/>
      <c r="F684" s="676"/>
      <c r="G684" s="676"/>
      <c r="H684" s="676"/>
      <c r="I684" s="676"/>
      <c r="J684" s="676"/>
      <c r="K684" s="676"/>
      <c r="L684" s="677"/>
      <c r="M684" s="677"/>
      <c r="N684" s="677"/>
      <c r="O684" s="677"/>
      <c r="P684" s="677"/>
      <c r="Q684" s="678"/>
      <c r="R684" s="678"/>
      <c r="S684" s="678"/>
      <c r="T684" s="678"/>
      <c r="U684" s="678"/>
      <c r="V684" s="630"/>
      <c r="W684" s="681"/>
      <c r="X684" s="681"/>
      <c r="Y684" s="681"/>
      <c r="Z684" s="680"/>
      <c r="AA684" s="680"/>
      <c r="AB684" s="680"/>
      <c r="AC684" s="295" t="str">
        <f>IFERROR(VLOOKUP(Z684,【参考】数式用!$A$4:$B$57,2,FALSE),"")</f>
        <v/>
      </c>
      <c r="AD684" s="296"/>
      <c r="AE684" s="297"/>
      <c r="AF684" s="291">
        <f t="shared" si="22"/>
        <v>0</v>
      </c>
    </row>
    <row r="685" spans="1:32" ht="50.1" customHeight="1" thickBot="1">
      <c r="A685" s="631">
        <f t="shared" si="23"/>
        <v>651</v>
      </c>
      <c r="B685" s="675"/>
      <c r="C685" s="676"/>
      <c r="D685" s="676"/>
      <c r="E685" s="676"/>
      <c r="F685" s="676"/>
      <c r="G685" s="676"/>
      <c r="H685" s="676"/>
      <c r="I685" s="676"/>
      <c r="J685" s="676"/>
      <c r="K685" s="676"/>
      <c r="L685" s="677"/>
      <c r="M685" s="677"/>
      <c r="N685" s="677"/>
      <c r="O685" s="677"/>
      <c r="P685" s="677"/>
      <c r="Q685" s="678"/>
      <c r="R685" s="678"/>
      <c r="S685" s="678"/>
      <c r="T685" s="678"/>
      <c r="U685" s="678"/>
      <c r="V685" s="630"/>
      <c r="W685" s="681"/>
      <c r="X685" s="681"/>
      <c r="Y685" s="681"/>
      <c r="Z685" s="680"/>
      <c r="AA685" s="680"/>
      <c r="AB685" s="680"/>
      <c r="AC685" s="295" t="str">
        <f>IFERROR(VLOOKUP(Z685,【参考】数式用!$A$4:$B$57,2,FALSE),"")</f>
        <v/>
      </c>
      <c r="AD685" s="296"/>
      <c r="AE685" s="297"/>
      <c r="AF685" s="291">
        <f t="shared" si="22"/>
        <v>0</v>
      </c>
    </row>
    <row r="686" spans="1:32" ht="50.1" customHeight="1" thickBot="1">
      <c r="A686" s="631">
        <f t="shared" si="23"/>
        <v>652</v>
      </c>
      <c r="B686" s="675"/>
      <c r="C686" s="676"/>
      <c r="D686" s="676"/>
      <c r="E686" s="676"/>
      <c r="F686" s="676"/>
      <c r="G686" s="676"/>
      <c r="H686" s="676"/>
      <c r="I686" s="676"/>
      <c r="J686" s="676"/>
      <c r="K686" s="676"/>
      <c r="L686" s="677"/>
      <c r="M686" s="677"/>
      <c r="N686" s="677"/>
      <c r="O686" s="677"/>
      <c r="P686" s="677"/>
      <c r="Q686" s="678"/>
      <c r="R686" s="678"/>
      <c r="S686" s="678"/>
      <c r="T686" s="678"/>
      <c r="U686" s="678"/>
      <c r="V686" s="630"/>
      <c r="W686" s="681"/>
      <c r="X686" s="681"/>
      <c r="Y686" s="681"/>
      <c r="Z686" s="680"/>
      <c r="AA686" s="680"/>
      <c r="AB686" s="680"/>
      <c r="AC686" s="295" t="str">
        <f>IFERROR(VLOOKUP(Z686,【参考】数式用!$A$4:$B$57,2,FALSE),"")</f>
        <v/>
      </c>
      <c r="AD686" s="296"/>
      <c r="AE686" s="297"/>
      <c r="AF686" s="291">
        <f t="shared" si="22"/>
        <v>0</v>
      </c>
    </row>
    <row r="687" spans="1:32" ht="50.1" customHeight="1" thickBot="1">
      <c r="A687" s="631">
        <f t="shared" si="23"/>
        <v>653</v>
      </c>
      <c r="B687" s="675"/>
      <c r="C687" s="676"/>
      <c r="D687" s="676"/>
      <c r="E687" s="676"/>
      <c r="F687" s="676"/>
      <c r="G687" s="676"/>
      <c r="H687" s="676"/>
      <c r="I687" s="676"/>
      <c r="J687" s="676"/>
      <c r="K687" s="676"/>
      <c r="L687" s="677"/>
      <c r="M687" s="677"/>
      <c r="N687" s="677"/>
      <c r="O687" s="677"/>
      <c r="P687" s="677"/>
      <c r="Q687" s="678"/>
      <c r="R687" s="678"/>
      <c r="S687" s="678"/>
      <c r="T687" s="678"/>
      <c r="U687" s="678"/>
      <c r="V687" s="630"/>
      <c r="W687" s="681"/>
      <c r="X687" s="681"/>
      <c r="Y687" s="681"/>
      <c r="Z687" s="680"/>
      <c r="AA687" s="680"/>
      <c r="AB687" s="680"/>
      <c r="AC687" s="295" t="str">
        <f>IFERROR(VLOOKUP(Z687,【参考】数式用!$A$4:$B$57,2,FALSE),"")</f>
        <v/>
      </c>
      <c r="AD687" s="296"/>
      <c r="AE687" s="297"/>
      <c r="AF687" s="291">
        <f t="shared" ref="AF687:AF750" si="24">AD687-AE687</f>
        <v>0</v>
      </c>
    </row>
    <row r="688" spans="1:32" ht="50.1" customHeight="1" thickBot="1">
      <c r="A688" s="631">
        <f t="shared" si="23"/>
        <v>654</v>
      </c>
      <c r="B688" s="675"/>
      <c r="C688" s="676"/>
      <c r="D688" s="676"/>
      <c r="E688" s="676"/>
      <c r="F688" s="676"/>
      <c r="G688" s="676"/>
      <c r="H688" s="676"/>
      <c r="I688" s="676"/>
      <c r="J688" s="676"/>
      <c r="K688" s="676"/>
      <c r="L688" s="677"/>
      <c r="M688" s="677"/>
      <c r="N688" s="677"/>
      <c r="O688" s="677"/>
      <c r="P688" s="677"/>
      <c r="Q688" s="678"/>
      <c r="R688" s="678"/>
      <c r="S688" s="678"/>
      <c r="T688" s="678"/>
      <c r="U688" s="678"/>
      <c r="V688" s="630"/>
      <c r="W688" s="681"/>
      <c r="X688" s="681"/>
      <c r="Y688" s="681"/>
      <c r="Z688" s="680"/>
      <c r="AA688" s="680"/>
      <c r="AB688" s="680"/>
      <c r="AC688" s="295" t="str">
        <f>IFERROR(VLOOKUP(Z688,【参考】数式用!$A$4:$B$57,2,FALSE),"")</f>
        <v/>
      </c>
      <c r="AD688" s="296"/>
      <c r="AE688" s="297"/>
      <c r="AF688" s="291">
        <f t="shared" si="24"/>
        <v>0</v>
      </c>
    </row>
    <row r="689" spans="1:32" ht="50.1" customHeight="1" thickBot="1">
      <c r="A689" s="631">
        <f t="shared" si="23"/>
        <v>655</v>
      </c>
      <c r="B689" s="675"/>
      <c r="C689" s="676"/>
      <c r="D689" s="676"/>
      <c r="E689" s="676"/>
      <c r="F689" s="676"/>
      <c r="G689" s="676"/>
      <c r="H689" s="676"/>
      <c r="I689" s="676"/>
      <c r="J689" s="676"/>
      <c r="K689" s="676"/>
      <c r="L689" s="677"/>
      <c r="M689" s="677"/>
      <c r="N689" s="677"/>
      <c r="O689" s="677"/>
      <c r="P689" s="677"/>
      <c r="Q689" s="678"/>
      <c r="R689" s="678"/>
      <c r="S689" s="678"/>
      <c r="T689" s="678"/>
      <c r="U689" s="678"/>
      <c r="V689" s="630"/>
      <c r="W689" s="681"/>
      <c r="X689" s="681"/>
      <c r="Y689" s="681"/>
      <c r="Z689" s="680"/>
      <c r="AA689" s="680"/>
      <c r="AB689" s="680"/>
      <c r="AC689" s="295" t="str">
        <f>IFERROR(VLOOKUP(Z689,【参考】数式用!$A$4:$B$57,2,FALSE),"")</f>
        <v/>
      </c>
      <c r="AD689" s="296"/>
      <c r="AE689" s="297"/>
      <c r="AF689" s="291">
        <f t="shared" si="24"/>
        <v>0</v>
      </c>
    </row>
    <row r="690" spans="1:32" ht="50.1" customHeight="1" thickBot="1">
      <c r="A690" s="631">
        <f t="shared" si="23"/>
        <v>656</v>
      </c>
      <c r="B690" s="675"/>
      <c r="C690" s="676"/>
      <c r="D690" s="676"/>
      <c r="E690" s="676"/>
      <c r="F690" s="676"/>
      <c r="G690" s="676"/>
      <c r="H690" s="676"/>
      <c r="I690" s="676"/>
      <c r="J690" s="676"/>
      <c r="K690" s="676"/>
      <c r="L690" s="677"/>
      <c r="M690" s="677"/>
      <c r="N690" s="677"/>
      <c r="O690" s="677"/>
      <c r="P690" s="677"/>
      <c r="Q690" s="678"/>
      <c r="R690" s="678"/>
      <c r="S690" s="678"/>
      <c r="T690" s="678"/>
      <c r="U690" s="678"/>
      <c r="V690" s="630"/>
      <c r="W690" s="681"/>
      <c r="X690" s="681"/>
      <c r="Y690" s="681"/>
      <c r="Z690" s="680"/>
      <c r="AA690" s="680"/>
      <c r="AB690" s="680"/>
      <c r="AC690" s="295" t="str">
        <f>IFERROR(VLOOKUP(Z690,【参考】数式用!$A$4:$B$57,2,FALSE),"")</f>
        <v/>
      </c>
      <c r="AD690" s="296"/>
      <c r="AE690" s="297"/>
      <c r="AF690" s="291">
        <f t="shared" si="24"/>
        <v>0</v>
      </c>
    </row>
    <row r="691" spans="1:32" ht="50.1" customHeight="1" thickBot="1">
      <c r="A691" s="631">
        <f t="shared" si="23"/>
        <v>657</v>
      </c>
      <c r="B691" s="675"/>
      <c r="C691" s="676"/>
      <c r="D691" s="676"/>
      <c r="E691" s="676"/>
      <c r="F691" s="676"/>
      <c r="G691" s="676"/>
      <c r="H691" s="676"/>
      <c r="I691" s="676"/>
      <c r="J691" s="676"/>
      <c r="K691" s="676"/>
      <c r="L691" s="677"/>
      <c r="M691" s="677"/>
      <c r="N691" s="677"/>
      <c r="O691" s="677"/>
      <c r="P691" s="677"/>
      <c r="Q691" s="678"/>
      <c r="R691" s="678"/>
      <c r="S691" s="678"/>
      <c r="T691" s="678"/>
      <c r="U691" s="678"/>
      <c r="V691" s="630"/>
      <c r="W691" s="681"/>
      <c r="X691" s="681"/>
      <c r="Y691" s="681"/>
      <c r="Z691" s="680"/>
      <c r="AA691" s="680"/>
      <c r="AB691" s="680"/>
      <c r="AC691" s="295" t="str">
        <f>IFERROR(VLOOKUP(Z691,【参考】数式用!$A$4:$B$57,2,FALSE),"")</f>
        <v/>
      </c>
      <c r="AD691" s="296"/>
      <c r="AE691" s="297"/>
      <c r="AF691" s="291">
        <f t="shared" si="24"/>
        <v>0</v>
      </c>
    </row>
    <row r="692" spans="1:32" ht="50.1" customHeight="1" thickBot="1">
      <c r="A692" s="631">
        <f t="shared" si="23"/>
        <v>658</v>
      </c>
      <c r="B692" s="675"/>
      <c r="C692" s="676"/>
      <c r="D692" s="676"/>
      <c r="E692" s="676"/>
      <c r="F692" s="676"/>
      <c r="G692" s="676"/>
      <c r="H692" s="676"/>
      <c r="I692" s="676"/>
      <c r="J692" s="676"/>
      <c r="K692" s="676"/>
      <c r="L692" s="677"/>
      <c r="M692" s="677"/>
      <c r="N692" s="677"/>
      <c r="O692" s="677"/>
      <c r="P692" s="677"/>
      <c r="Q692" s="678"/>
      <c r="R692" s="678"/>
      <c r="S692" s="678"/>
      <c r="T692" s="678"/>
      <c r="U692" s="678"/>
      <c r="V692" s="630"/>
      <c r="W692" s="681"/>
      <c r="X692" s="681"/>
      <c r="Y692" s="681"/>
      <c r="Z692" s="680"/>
      <c r="AA692" s="680"/>
      <c r="AB692" s="680"/>
      <c r="AC692" s="295" t="str">
        <f>IFERROR(VLOOKUP(Z692,【参考】数式用!$A$4:$B$57,2,FALSE),"")</f>
        <v/>
      </c>
      <c r="AD692" s="296"/>
      <c r="AE692" s="297"/>
      <c r="AF692" s="291">
        <f t="shared" si="24"/>
        <v>0</v>
      </c>
    </row>
    <row r="693" spans="1:32" ht="50.1" customHeight="1" thickBot="1">
      <c r="A693" s="631">
        <f t="shared" si="23"/>
        <v>659</v>
      </c>
      <c r="B693" s="675"/>
      <c r="C693" s="676"/>
      <c r="D693" s="676"/>
      <c r="E693" s="676"/>
      <c r="F693" s="676"/>
      <c r="G693" s="676"/>
      <c r="H693" s="676"/>
      <c r="I693" s="676"/>
      <c r="J693" s="676"/>
      <c r="K693" s="676"/>
      <c r="L693" s="677"/>
      <c r="M693" s="677"/>
      <c r="N693" s="677"/>
      <c r="O693" s="677"/>
      <c r="P693" s="677"/>
      <c r="Q693" s="678"/>
      <c r="R693" s="678"/>
      <c r="S693" s="678"/>
      <c r="T693" s="678"/>
      <c r="U693" s="678"/>
      <c r="V693" s="630"/>
      <c r="W693" s="681"/>
      <c r="X693" s="681"/>
      <c r="Y693" s="681"/>
      <c r="Z693" s="680"/>
      <c r="AA693" s="680"/>
      <c r="AB693" s="680"/>
      <c r="AC693" s="295" t="str">
        <f>IFERROR(VLOOKUP(Z693,【参考】数式用!$A$4:$B$57,2,FALSE),"")</f>
        <v/>
      </c>
      <c r="AD693" s="296"/>
      <c r="AE693" s="297"/>
      <c r="AF693" s="291">
        <f t="shared" si="24"/>
        <v>0</v>
      </c>
    </row>
    <row r="694" spans="1:32" ht="50.1" customHeight="1" thickBot="1">
      <c r="A694" s="631">
        <f t="shared" si="23"/>
        <v>660</v>
      </c>
      <c r="B694" s="675"/>
      <c r="C694" s="676"/>
      <c r="D694" s="676"/>
      <c r="E694" s="676"/>
      <c r="F694" s="676"/>
      <c r="G694" s="676"/>
      <c r="H694" s="676"/>
      <c r="I694" s="676"/>
      <c r="J694" s="676"/>
      <c r="K694" s="676"/>
      <c r="L694" s="677"/>
      <c r="M694" s="677"/>
      <c r="N694" s="677"/>
      <c r="O694" s="677"/>
      <c r="P694" s="677"/>
      <c r="Q694" s="678"/>
      <c r="R694" s="678"/>
      <c r="S694" s="678"/>
      <c r="T694" s="678"/>
      <c r="U694" s="678"/>
      <c r="V694" s="630"/>
      <c r="W694" s="681"/>
      <c r="X694" s="681"/>
      <c r="Y694" s="681"/>
      <c r="Z694" s="680"/>
      <c r="AA694" s="680"/>
      <c r="AB694" s="680"/>
      <c r="AC694" s="295" t="str">
        <f>IFERROR(VLOOKUP(Z694,【参考】数式用!$A$4:$B$57,2,FALSE),"")</f>
        <v/>
      </c>
      <c r="AD694" s="296"/>
      <c r="AE694" s="297"/>
      <c r="AF694" s="291">
        <f t="shared" si="24"/>
        <v>0</v>
      </c>
    </row>
    <row r="695" spans="1:32" ht="50.1" customHeight="1" thickBot="1">
      <c r="A695" s="631">
        <f t="shared" si="23"/>
        <v>661</v>
      </c>
      <c r="B695" s="675"/>
      <c r="C695" s="676"/>
      <c r="D695" s="676"/>
      <c r="E695" s="676"/>
      <c r="F695" s="676"/>
      <c r="G695" s="676"/>
      <c r="H695" s="676"/>
      <c r="I695" s="676"/>
      <c r="J695" s="676"/>
      <c r="K695" s="676"/>
      <c r="L695" s="677"/>
      <c r="M695" s="677"/>
      <c r="N695" s="677"/>
      <c r="O695" s="677"/>
      <c r="P695" s="677"/>
      <c r="Q695" s="678"/>
      <c r="R695" s="678"/>
      <c r="S695" s="678"/>
      <c r="T695" s="678"/>
      <c r="U695" s="678"/>
      <c r="V695" s="630"/>
      <c r="W695" s="681"/>
      <c r="X695" s="681"/>
      <c r="Y695" s="681"/>
      <c r="Z695" s="680"/>
      <c r="AA695" s="680"/>
      <c r="AB695" s="680"/>
      <c r="AC695" s="295" t="str">
        <f>IFERROR(VLOOKUP(Z695,【参考】数式用!$A$4:$B$57,2,FALSE),"")</f>
        <v/>
      </c>
      <c r="AD695" s="296"/>
      <c r="AE695" s="297"/>
      <c r="AF695" s="291">
        <f t="shared" si="24"/>
        <v>0</v>
      </c>
    </row>
    <row r="696" spans="1:32" ht="50.1" customHeight="1" thickBot="1">
      <c r="A696" s="631">
        <f t="shared" si="23"/>
        <v>662</v>
      </c>
      <c r="B696" s="675"/>
      <c r="C696" s="676"/>
      <c r="D696" s="676"/>
      <c r="E696" s="676"/>
      <c r="F696" s="676"/>
      <c r="G696" s="676"/>
      <c r="H696" s="676"/>
      <c r="I696" s="676"/>
      <c r="J696" s="676"/>
      <c r="K696" s="676"/>
      <c r="L696" s="677"/>
      <c r="M696" s="677"/>
      <c r="N696" s="677"/>
      <c r="O696" s="677"/>
      <c r="P696" s="677"/>
      <c r="Q696" s="678"/>
      <c r="R696" s="678"/>
      <c r="S696" s="678"/>
      <c r="T696" s="678"/>
      <c r="U696" s="678"/>
      <c r="V696" s="630"/>
      <c r="W696" s="681"/>
      <c r="X696" s="681"/>
      <c r="Y696" s="681"/>
      <c r="Z696" s="680"/>
      <c r="AA696" s="680"/>
      <c r="AB696" s="680"/>
      <c r="AC696" s="295" t="str">
        <f>IFERROR(VLOOKUP(Z696,【参考】数式用!$A$4:$B$57,2,FALSE),"")</f>
        <v/>
      </c>
      <c r="AD696" s="296"/>
      <c r="AE696" s="297"/>
      <c r="AF696" s="291">
        <f t="shared" si="24"/>
        <v>0</v>
      </c>
    </row>
    <row r="697" spans="1:32" ht="50.1" customHeight="1" thickBot="1">
      <c r="A697" s="631">
        <f t="shared" si="23"/>
        <v>663</v>
      </c>
      <c r="B697" s="675"/>
      <c r="C697" s="676"/>
      <c r="D697" s="676"/>
      <c r="E697" s="676"/>
      <c r="F697" s="676"/>
      <c r="G697" s="676"/>
      <c r="H697" s="676"/>
      <c r="I697" s="676"/>
      <c r="J697" s="676"/>
      <c r="K697" s="676"/>
      <c r="L697" s="677"/>
      <c r="M697" s="677"/>
      <c r="N697" s="677"/>
      <c r="O697" s="677"/>
      <c r="P697" s="677"/>
      <c r="Q697" s="678"/>
      <c r="R697" s="678"/>
      <c r="S697" s="678"/>
      <c r="T697" s="678"/>
      <c r="U697" s="678"/>
      <c r="V697" s="630"/>
      <c r="W697" s="681"/>
      <c r="X697" s="681"/>
      <c r="Y697" s="681"/>
      <c r="Z697" s="680"/>
      <c r="AA697" s="680"/>
      <c r="AB697" s="680"/>
      <c r="AC697" s="295" t="str">
        <f>IFERROR(VLOOKUP(Z697,【参考】数式用!$A$4:$B$57,2,FALSE),"")</f>
        <v/>
      </c>
      <c r="AD697" s="296"/>
      <c r="AE697" s="297"/>
      <c r="AF697" s="291">
        <f t="shared" si="24"/>
        <v>0</v>
      </c>
    </row>
    <row r="698" spans="1:32" ht="50.1" customHeight="1" thickBot="1">
      <c r="A698" s="631">
        <f t="shared" si="23"/>
        <v>664</v>
      </c>
      <c r="B698" s="675"/>
      <c r="C698" s="676"/>
      <c r="D698" s="676"/>
      <c r="E698" s="676"/>
      <c r="F698" s="676"/>
      <c r="G698" s="676"/>
      <c r="H698" s="676"/>
      <c r="I698" s="676"/>
      <c r="J698" s="676"/>
      <c r="K698" s="676"/>
      <c r="L698" s="677"/>
      <c r="M698" s="677"/>
      <c r="N698" s="677"/>
      <c r="O698" s="677"/>
      <c r="P698" s="677"/>
      <c r="Q698" s="678"/>
      <c r="R698" s="678"/>
      <c r="S698" s="678"/>
      <c r="T698" s="678"/>
      <c r="U698" s="678"/>
      <c r="V698" s="630"/>
      <c r="W698" s="681"/>
      <c r="X698" s="681"/>
      <c r="Y698" s="681"/>
      <c r="Z698" s="680"/>
      <c r="AA698" s="680"/>
      <c r="AB698" s="680"/>
      <c r="AC698" s="295" t="str">
        <f>IFERROR(VLOOKUP(Z698,【参考】数式用!$A$4:$B$57,2,FALSE),"")</f>
        <v/>
      </c>
      <c r="AD698" s="296"/>
      <c r="AE698" s="297"/>
      <c r="AF698" s="291">
        <f t="shared" si="24"/>
        <v>0</v>
      </c>
    </row>
    <row r="699" spans="1:32" ht="50.1" customHeight="1" thickBot="1">
      <c r="A699" s="631">
        <f t="shared" si="23"/>
        <v>665</v>
      </c>
      <c r="B699" s="675"/>
      <c r="C699" s="676"/>
      <c r="D699" s="676"/>
      <c r="E699" s="676"/>
      <c r="F699" s="676"/>
      <c r="G699" s="676"/>
      <c r="H699" s="676"/>
      <c r="I699" s="676"/>
      <c r="J699" s="676"/>
      <c r="K699" s="676"/>
      <c r="L699" s="677"/>
      <c r="M699" s="677"/>
      <c r="N699" s="677"/>
      <c r="O699" s="677"/>
      <c r="P699" s="677"/>
      <c r="Q699" s="678"/>
      <c r="R699" s="678"/>
      <c r="S699" s="678"/>
      <c r="T699" s="678"/>
      <c r="U699" s="678"/>
      <c r="V699" s="630"/>
      <c r="W699" s="681"/>
      <c r="X699" s="681"/>
      <c r="Y699" s="681"/>
      <c r="Z699" s="680"/>
      <c r="AA699" s="680"/>
      <c r="AB699" s="680"/>
      <c r="AC699" s="295" t="str">
        <f>IFERROR(VLOOKUP(Z699,【参考】数式用!$A$4:$B$57,2,FALSE),"")</f>
        <v/>
      </c>
      <c r="AD699" s="296"/>
      <c r="AE699" s="297"/>
      <c r="AF699" s="291">
        <f t="shared" si="24"/>
        <v>0</v>
      </c>
    </row>
    <row r="700" spans="1:32" ht="50.1" customHeight="1" thickBot="1">
      <c r="A700" s="631">
        <f t="shared" si="23"/>
        <v>666</v>
      </c>
      <c r="B700" s="675"/>
      <c r="C700" s="676"/>
      <c r="D700" s="676"/>
      <c r="E700" s="676"/>
      <c r="F700" s="676"/>
      <c r="G700" s="676"/>
      <c r="H700" s="676"/>
      <c r="I700" s="676"/>
      <c r="J700" s="676"/>
      <c r="K700" s="676"/>
      <c r="L700" s="677"/>
      <c r="M700" s="677"/>
      <c r="N700" s="677"/>
      <c r="O700" s="677"/>
      <c r="P700" s="677"/>
      <c r="Q700" s="678"/>
      <c r="R700" s="678"/>
      <c r="S700" s="678"/>
      <c r="T700" s="678"/>
      <c r="U700" s="678"/>
      <c r="V700" s="630"/>
      <c r="W700" s="681"/>
      <c r="X700" s="681"/>
      <c r="Y700" s="681"/>
      <c r="Z700" s="680"/>
      <c r="AA700" s="680"/>
      <c r="AB700" s="680"/>
      <c r="AC700" s="295" t="str">
        <f>IFERROR(VLOOKUP(Z700,【参考】数式用!$A$4:$B$57,2,FALSE),"")</f>
        <v/>
      </c>
      <c r="AD700" s="296"/>
      <c r="AE700" s="297"/>
      <c r="AF700" s="291">
        <f t="shared" si="24"/>
        <v>0</v>
      </c>
    </row>
    <row r="701" spans="1:32" ht="50.1" customHeight="1" thickBot="1">
      <c r="A701" s="631">
        <f t="shared" si="23"/>
        <v>667</v>
      </c>
      <c r="B701" s="675"/>
      <c r="C701" s="676"/>
      <c r="D701" s="676"/>
      <c r="E701" s="676"/>
      <c r="F701" s="676"/>
      <c r="G701" s="676"/>
      <c r="H701" s="676"/>
      <c r="I701" s="676"/>
      <c r="J701" s="676"/>
      <c r="K701" s="676"/>
      <c r="L701" s="677"/>
      <c r="M701" s="677"/>
      <c r="N701" s="677"/>
      <c r="O701" s="677"/>
      <c r="P701" s="677"/>
      <c r="Q701" s="678"/>
      <c r="R701" s="678"/>
      <c r="S701" s="678"/>
      <c r="T701" s="678"/>
      <c r="U701" s="678"/>
      <c r="V701" s="630"/>
      <c r="W701" s="681"/>
      <c r="X701" s="681"/>
      <c r="Y701" s="681"/>
      <c r="Z701" s="680"/>
      <c r="AA701" s="680"/>
      <c r="AB701" s="680"/>
      <c r="AC701" s="295" t="str">
        <f>IFERROR(VLOOKUP(Z701,【参考】数式用!$A$4:$B$57,2,FALSE),"")</f>
        <v/>
      </c>
      <c r="AD701" s="296"/>
      <c r="AE701" s="297"/>
      <c r="AF701" s="291">
        <f t="shared" si="24"/>
        <v>0</v>
      </c>
    </row>
    <row r="702" spans="1:32" ht="50.1" customHeight="1" thickBot="1">
      <c r="A702" s="631">
        <f t="shared" si="23"/>
        <v>668</v>
      </c>
      <c r="B702" s="675"/>
      <c r="C702" s="676"/>
      <c r="D702" s="676"/>
      <c r="E702" s="676"/>
      <c r="F702" s="676"/>
      <c r="G702" s="676"/>
      <c r="H702" s="676"/>
      <c r="I702" s="676"/>
      <c r="J702" s="676"/>
      <c r="K702" s="676"/>
      <c r="L702" s="677"/>
      <c r="M702" s="677"/>
      <c r="N702" s="677"/>
      <c r="O702" s="677"/>
      <c r="P702" s="677"/>
      <c r="Q702" s="678"/>
      <c r="R702" s="678"/>
      <c r="S702" s="678"/>
      <c r="T702" s="678"/>
      <c r="U702" s="678"/>
      <c r="V702" s="630"/>
      <c r="W702" s="681"/>
      <c r="X702" s="681"/>
      <c r="Y702" s="681"/>
      <c r="Z702" s="680"/>
      <c r="AA702" s="680"/>
      <c r="AB702" s="680"/>
      <c r="AC702" s="295" t="str">
        <f>IFERROR(VLOOKUP(Z702,【参考】数式用!$A$4:$B$57,2,FALSE),"")</f>
        <v/>
      </c>
      <c r="AD702" s="296"/>
      <c r="AE702" s="297"/>
      <c r="AF702" s="291">
        <f t="shared" si="24"/>
        <v>0</v>
      </c>
    </row>
    <row r="703" spans="1:32" ht="50.1" customHeight="1" thickBot="1">
      <c r="A703" s="631">
        <f t="shared" si="23"/>
        <v>669</v>
      </c>
      <c r="B703" s="675"/>
      <c r="C703" s="676"/>
      <c r="D703" s="676"/>
      <c r="E703" s="676"/>
      <c r="F703" s="676"/>
      <c r="G703" s="676"/>
      <c r="H703" s="676"/>
      <c r="I703" s="676"/>
      <c r="J703" s="676"/>
      <c r="K703" s="676"/>
      <c r="L703" s="677"/>
      <c r="M703" s="677"/>
      <c r="N703" s="677"/>
      <c r="O703" s="677"/>
      <c r="P703" s="677"/>
      <c r="Q703" s="678"/>
      <c r="R703" s="678"/>
      <c r="S703" s="678"/>
      <c r="T703" s="678"/>
      <c r="U703" s="678"/>
      <c r="V703" s="630"/>
      <c r="W703" s="681"/>
      <c r="X703" s="681"/>
      <c r="Y703" s="681"/>
      <c r="Z703" s="680"/>
      <c r="AA703" s="680"/>
      <c r="AB703" s="680"/>
      <c r="AC703" s="295" t="str">
        <f>IFERROR(VLOOKUP(Z703,【参考】数式用!$A$4:$B$57,2,FALSE),"")</f>
        <v/>
      </c>
      <c r="AD703" s="296"/>
      <c r="AE703" s="297"/>
      <c r="AF703" s="291">
        <f t="shared" si="24"/>
        <v>0</v>
      </c>
    </row>
    <row r="704" spans="1:32" ht="50.1" customHeight="1" thickBot="1">
      <c r="A704" s="631">
        <f t="shared" si="23"/>
        <v>670</v>
      </c>
      <c r="B704" s="675"/>
      <c r="C704" s="676"/>
      <c r="D704" s="676"/>
      <c r="E704" s="676"/>
      <c r="F704" s="676"/>
      <c r="G704" s="676"/>
      <c r="H704" s="676"/>
      <c r="I704" s="676"/>
      <c r="J704" s="676"/>
      <c r="K704" s="676"/>
      <c r="L704" s="677"/>
      <c r="M704" s="677"/>
      <c r="N704" s="677"/>
      <c r="O704" s="677"/>
      <c r="P704" s="677"/>
      <c r="Q704" s="678"/>
      <c r="R704" s="678"/>
      <c r="S704" s="678"/>
      <c r="T704" s="678"/>
      <c r="U704" s="678"/>
      <c r="V704" s="630"/>
      <c r="W704" s="681"/>
      <c r="X704" s="681"/>
      <c r="Y704" s="681"/>
      <c r="Z704" s="680"/>
      <c r="AA704" s="680"/>
      <c r="AB704" s="680"/>
      <c r="AC704" s="295" t="str">
        <f>IFERROR(VLOOKUP(Z704,【参考】数式用!$A$4:$B$57,2,FALSE),"")</f>
        <v/>
      </c>
      <c r="AD704" s="296"/>
      <c r="AE704" s="297"/>
      <c r="AF704" s="291">
        <f t="shared" si="24"/>
        <v>0</v>
      </c>
    </row>
    <row r="705" spans="1:32" ht="50.1" customHeight="1" thickBot="1">
      <c r="A705" s="631">
        <f t="shared" si="23"/>
        <v>671</v>
      </c>
      <c r="B705" s="675"/>
      <c r="C705" s="676"/>
      <c r="D705" s="676"/>
      <c r="E705" s="676"/>
      <c r="F705" s="676"/>
      <c r="G705" s="676"/>
      <c r="H705" s="676"/>
      <c r="I705" s="676"/>
      <c r="J705" s="676"/>
      <c r="K705" s="676"/>
      <c r="L705" s="677"/>
      <c r="M705" s="677"/>
      <c r="N705" s="677"/>
      <c r="O705" s="677"/>
      <c r="P705" s="677"/>
      <c r="Q705" s="678"/>
      <c r="R705" s="678"/>
      <c r="S705" s="678"/>
      <c r="T705" s="678"/>
      <c r="U705" s="678"/>
      <c r="V705" s="630"/>
      <c r="W705" s="681"/>
      <c r="X705" s="681"/>
      <c r="Y705" s="681"/>
      <c r="Z705" s="680"/>
      <c r="AA705" s="680"/>
      <c r="AB705" s="680"/>
      <c r="AC705" s="295" t="str">
        <f>IFERROR(VLOOKUP(Z705,【参考】数式用!$A$4:$B$57,2,FALSE),"")</f>
        <v/>
      </c>
      <c r="AD705" s="296"/>
      <c r="AE705" s="297"/>
      <c r="AF705" s="291">
        <f t="shared" si="24"/>
        <v>0</v>
      </c>
    </row>
    <row r="706" spans="1:32" ht="50.1" customHeight="1" thickBot="1">
      <c r="A706" s="631">
        <f t="shared" si="23"/>
        <v>672</v>
      </c>
      <c r="B706" s="675"/>
      <c r="C706" s="676"/>
      <c r="D706" s="676"/>
      <c r="E706" s="676"/>
      <c r="F706" s="676"/>
      <c r="G706" s="676"/>
      <c r="H706" s="676"/>
      <c r="I706" s="676"/>
      <c r="J706" s="676"/>
      <c r="K706" s="676"/>
      <c r="L706" s="677"/>
      <c r="M706" s="677"/>
      <c r="N706" s="677"/>
      <c r="O706" s="677"/>
      <c r="P706" s="677"/>
      <c r="Q706" s="678"/>
      <c r="R706" s="678"/>
      <c r="S706" s="678"/>
      <c r="T706" s="678"/>
      <c r="U706" s="678"/>
      <c r="V706" s="630"/>
      <c r="W706" s="681"/>
      <c r="X706" s="681"/>
      <c r="Y706" s="681"/>
      <c r="Z706" s="680"/>
      <c r="AA706" s="680"/>
      <c r="AB706" s="680"/>
      <c r="AC706" s="295" t="str">
        <f>IFERROR(VLOOKUP(Z706,【参考】数式用!$A$4:$B$57,2,FALSE),"")</f>
        <v/>
      </c>
      <c r="AD706" s="296"/>
      <c r="AE706" s="297"/>
      <c r="AF706" s="291">
        <f t="shared" si="24"/>
        <v>0</v>
      </c>
    </row>
    <row r="707" spans="1:32" ht="50.1" customHeight="1" thickBot="1">
      <c r="A707" s="631">
        <f t="shared" si="23"/>
        <v>673</v>
      </c>
      <c r="B707" s="675"/>
      <c r="C707" s="676"/>
      <c r="D707" s="676"/>
      <c r="E707" s="676"/>
      <c r="F707" s="676"/>
      <c r="G707" s="676"/>
      <c r="H707" s="676"/>
      <c r="I707" s="676"/>
      <c r="J707" s="676"/>
      <c r="K707" s="676"/>
      <c r="L707" s="677"/>
      <c r="M707" s="677"/>
      <c r="N707" s="677"/>
      <c r="O707" s="677"/>
      <c r="P707" s="677"/>
      <c r="Q707" s="678"/>
      <c r="R707" s="678"/>
      <c r="S707" s="678"/>
      <c r="T707" s="678"/>
      <c r="U707" s="678"/>
      <c r="V707" s="630"/>
      <c r="W707" s="681"/>
      <c r="X707" s="681"/>
      <c r="Y707" s="681"/>
      <c r="Z707" s="680"/>
      <c r="AA707" s="680"/>
      <c r="AB707" s="680"/>
      <c r="AC707" s="295" t="str">
        <f>IFERROR(VLOOKUP(Z707,【参考】数式用!$A$4:$B$57,2,FALSE),"")</f>
        <v/>
      </c>
      <c r="AD707" s="296"/>
      <c r="AE707" s="297"/>
      <c r="AF707" s="291">
        <f t="shared" si="24"/>
        <v>0</v>
      </c>
    </row>
    <row r="708" spans="1:32" ht="50.1" customHeight="1" thickBot="1">
      <c r="A708" s="631">
        <f t="shared" si="23"/>
        <v>674</v>
      </c>
      <c r="B708" s="675"/>
      <c r="C708" s="676"/>
      <c r="D708" s="676"/>
      <c r="E708" s="676"/>
      <c r="F708" s="676"/>
      <c r="G708" s="676"/>
      <c r="H708" s="676"/>
      <c r="I708" s="676"/>
      <c r="J708" s="676"/>
      <c r="K708" s="676"/>
      <c r="L708" s="677"/>
      <c r="M708" s="677"/>
      <c r="N708" s="677"/>
      <c r="O708" s="677"/>
      <c r="P708" s="677"/>
      <c r="Q708" s="678"/>
      <c r="R708" s="678"/>
      <c r="S708" s="678"/>
      <c r="T708" s="678"/>
      <c r="U708" s="678"/>
      <c r="V708" s="630"/>
      <c r="W708" s="681"/>
      <c r="X708" s="681"/>
      <c r="Y708" s="681"/>
      <c r="Z708" s="680"/>
      <c r="AA708" s="680"/>
      <c r="AB708" s="680"/>
      <c r="AC708" s="295" t="str">
        <f>IFERROR(VLOOKUP(Z708,【参考】数式用!$A$4:$B$57,2,FALSE),"")</f>
        <v/>
      </c>
      <c r="AD708" s="296"/>
      <c r="AE708" s="297"/>
      <c r="AF708" s="291">
        <f t="shared" si="24"/>
        <v>0</v>
      </c>
    </row>
    <row r="709" spans="1:32" ht="50.1" customHeight="1" thickBot="1">
      <c r="A709" s="631">
        <f t="shared" si="23"/>
        <v>675</v>
      </c>
      <c r="B709" s="675"/>
      <c r="C709" s="676"/>
      <c r="D709" s="676"/>
      <c r="E709" s="676"/>
      <c r="F709" s="676"/>
      <c r="G709" s="676"/>
      <c r="H709" s="676"/>
      <c r="I709" s="676"/>
      <c r="J709" s="676"/>
      <c r="K709" s="676"/>
      <c r="L709" s="677"/>
      <c r="M709" s="677"/>
      <c r="N709" s="677"/>
      <c r="O709" s="677"/>
      <c r="P709" s="677"/>
      <c r="Q709" s="678"/>
      <c r="R709" s="678"/>
      <c r="S709" s="678"/>
      <c r="T709" s="678"/>
      <c r="U709" s="678"/>
      <c r="V709" s="630"/>
      <c r="W709" s="681"/>
      <c r="X709" s="681"/>
      <c r="Y709" s="681"/>
      <c r="Z709" s="680"/>
      <c r="AA709" s="680"/>
      <c r="AB709" s="680"/>
      <c r="AC709" s="295" t="str">
        <f>IFERROR(VLOOKUP(Z709,【参考】数式用!$A$4:$B$57,2,FALSE),"")</f>
        <v/>
      </c>
      <c r="AD709" s="296"/>
      <c r="AE709" s="297"/>
      <c r="AF709" s="291">
        <f t="shared" si="24"/>
        <v>0</v>
      </c>
    </row>
    <row r="710" spans="1:32" ht="50.1" customHeight="1" thickBot="1">
      <c r="A710" s="631">
        <f t="shared" si="23"/>
        <v>676</v>
      </c>
      <c r="B710" s="675"/>
      <c r="C710" s="676"/>
      <c r="D710" s="676"/>
      <c r="E710" s="676"/>
      <c r="F710" s="676"/>
      <c r="G710" s="676"/>
      <c r="H710" s="676"/>
      <c r="I710" s="676"/>
      <c r="J710" s="676"/>
      <c r="K710" s="676"/>
      <c r="L710" s="677"/>
      <c r="M710" s="677"/>
      <c r="N710" s="677"/>
      <c r="O710" s="677"/>
      <c r="P710" s="677"/>
      <c r="Q710" s="678"/>
      <c r="R710" s="678"/>
      <c r="S710" s="678"/>
      <c r="T710" s="678"/>
      <c r="U710" s="678"/>
      <c r="V710" s="630"/>
      <c r="W710" s="681"/>
      <c r="X710" s="681"/>
      <c r="Y710" s="681"/>
      <c r="Z710" s="680"/>
      <c r="AA710" s="680"/>
      <c r="AB710" s="680"/>
      <c r="AC710" s="295" t="str">
        <f>IFERROR(VLOOKUP(Z710,【参考】数式用!$A$4:$B$57,2,FALSE),"")</f>
        <v/>
      </c>
      <c r="AD710" s="296"/>
      <c r="AE710" s="297"/>
      <c r="AF710" s="291">
        <f t="shared" si="24"/>
        <v>0</v>
      </c>
    </row>
    <row r="711" spans="1:32" ht="50.1" customHeight="1" thickBot="1">
      <c r="A711" s="631">
        <f t="shared" si="23"/>
        <v>677</v>
      </c>
      <c r="B711" s="675"/>
      <c r="C711" s="676"/>
      <c r="D711" s="676"/>
      <c r="E711" s="676"/>
      <c r="F711" s="676"/>
      <c r="G711" s="676"/>
      <c r="H711" s="676"/>
      <c r="I711" s="676"/>
      <c r="J711" s="676"/>
      <c r="K711" s="676"/>
      <c r="L711" s="677"/>
      <c r="M711" s="677"/>
      <c r="N711" s="677"/>
      <c r="O711" s="677"/>
      <c r="P711" s="677"/>
      <c r="Q711" s="678"/>
      <c r="R711" s="678"/>
      <c r="S711" s="678"/>
      <c r="T711" s="678"/>
      <c r="U711" s="678"/>
      <c r="V711" s="630"/>
      <c r="W711" s="681"/>
      <c r="X711" s="681"/>
      <c r="Y711" s="681"/>
      <c r="Z711" s="680"/>
      <c r="AA711" s="680"/>
      <c r="AB711" s="680"/>
      <c r="AC711" s="295" t="str">
        <f>IFERROR(VLOOKUP(Z711,【参考】数式用!$A$4:$B$57,2,FALSE),"")</f>
        <v/>
      </c>
      <c r="AD711" s="296"/>
      <c r="AE711" s="297"/>
      <c r="AF711" s="291">
        <f t="shared" si="24"/>
        <v>0</v>
      </c>
    </row>
    <row r="712" spans="1:32" ht="50.1" customHeight="1" thickBot="1">
      <c r="A712" s="631">
        <f t="shared" si="23"/>
        <v>678</v>
      </c>
      <c r="B712" s="675"/>
      <c r="C712" s="676"/>
      <c r="D712" s="676"/>
      <c r="E712" s="676"/>
      <c r="F712" s="676"/>
      <c r="G712" s="676"/>
      <c r="H712" s="676"/>
      <c r="I712" s="676"/>
      <c r="J712" s="676"/>
      <c r="K712" s="676"/>
      <c r="L712" s="677"/>
      <c r="M712" s="677"/>
      <c r="N712" s="677"/>
      <c r="O712" s="677"/>
      <c r="P712" s="677"/>
      <c r="Q712" s="678"/>
      <c r="R712" s="678"/>
      <c r="S712" s="678"/>
      <c r="T712" s="678"/>
      <c r="U712" s="678"/>
      <c r="V712" s="630"/>
      <c r="W712" s="681"/>
      <c r="X712" s="681"/>
      <c r="Y712" s="681"/>
      <c r="Z712" s="680"/>
      <c r="AA712" s="680"/>
      <c r="AB712" s="680"/>
      <c r="AC712" s="295" t="str">
        <f>IFERROR(VLOOKUP(Z712,【参考】数式用!$A$4:$B$57,2,FALSE),"")</f>
        <v/>
      </c>
      <c r="AD712" s="296"/>
      <c r="AE712" s="297"/>
      <c r="AF712" s="291">
        <f t="shared" si="24"/>
        <v>0</v>
      </c>
    </row>
    <row r="713" spans="1:32" ht="50.1" customHeight="1" thickBot="1">
      <c r="A713" s="631">
        <f t="shared" si="23"/>
        <v>679</v>
      </c>
      <c r="B713" s="675"/>
      <c r="C713" s="676"/>
      <c r="D713" s="676"/>
      <c r="E713" s="676"/>
      <c r="F713" s="676"/>
      <c r="G713" s="676"/>
      <c r="H713" s="676"/>
      <c r="I713" s="676"/>
      <c r="J713" s="676"/>
      <c r="K713" s="676"/>
      <c r="L713" s="677"/>
      <c r="M713" s="677"/>
      <c r="N713" s="677"/>
      <c r="O713" s="677"/>
      <c r="P713" s="677"/>
      <c r="Q713" s="678"/>
      <c r="R713" s="678"/>
      <c r="S713" s="678"/>
      <c r="T713" s="678"/>
      <c r="U713" s="678"/>
      <c r="V713" s="630"/>
      <c r="W713" s="681"/>
      <c r="X713" s="681"/>
      <c r="Y713" s="681"/>
      <c r="Z713" s="680"/>
      <c r="AA713" s="680"/>
      <c r="AB713" s="680"/>
      <c r="AC713" s="295" t="str">
        <f>IFERROR(VLOOKUP(Z713,【参考】数式用!$A$4:$B$57,2,FALSE),"")</f>
        <v/>
      </c>
      <c r="AD713" s="296"/>
      <c r="AE713" s="297"/>
      <c r="AF713" s="291">
        <f t="shared" si="24"/>
        <v>0</v>
      </c>
    </row>
    <row r="714" spans="1:32" ht="50.1" customHeight="1" thickBot="1">
      <c r="A714" s="631">
        <f t="shared" si="23"/>
        <v>680</v>
      </c>
      <c r="B714" s="675"/>
      <c r="C714" s="676"/>
      <c r="D714" s="676"/>
      <c r="E714" s="676"/>
      <c r="F714" s="676"/>
      <c r="G714" s="676"/>
      <c r="H714" s="676"/>
      <c r="I714" s="676"/>
      <c r="J714" s="676"/>
      <c r="K714" s="676"/>
      <c r="L714" s="677"/>
      <c r="M714" s="677"/>
      <c r="N714" s="677"/>
      <c r="O714" s="677"/>
      <c r="P714" s="677"/>
      <c r="Q714" s="678"/>
      <c r="R714" s="678"/>
      <c r="S714" s="678"/>
      <c r="T714" s="678"/>
      <c r="U714" s="678"/>
      <c r="V714" s="630"/>
      <c r="W714" s="681"/>
      <c r="X714" s="681"/>
      <c r="Y714" s="681"/>
      <c r="Z714" s="680"/>
      <c r="AA714" s="680"/>
      <c r="AB714" s="680"/>
      <c r="AC714" s="295" t="str">
        <f>IFERROR(VLOOKUP(Z714,【参考】数式用!$A$4:$B$57,2,FALSE),"")</f>
        <v/>
      </c>
      <c r="AD714" s="296"/>
      <c r="AE714" s="297"/>
      <c r="AF714" s="291">
        <f t="shared" si="24"/>
        <v>0</v>
      </c>
    </row>
    <row r="715" spans="1:32" ht="50.1" customHeight="1" thickBot="1">
      <c r="A715" s="631">
        <f t="shared" si="23"/>
        <v>681</v>
      </c>
      <c r="B715" s="675"/>
      <c r="C715" s="676"/>
      <c r="D715" s="676"/>
      <c r="E715" s="676"/>
      <c r="F715" s="676"/>
      <c r="G715" s="676"/>
      <c r="H715" s="676"/>
      <c r="I715" s="676"/>
      <c r="J715" s="676"/>
      <c r="K715" s="676"/>
      <c r="L715" s="677"/>
      <c r="M715" s="677"/>
      <c r="N715" s="677"/>
      <c r="O715" s="677"/>
      <c r="P715" s="677"/>
      <c r="Q715" s="678"/>
      <c r="R715" s="678"/>
      <c r="S715" s="678"/>
      <c r="T715" s="678"/>
      <c r="U715" s="678"/>
      <c r="V715" s="630"/>
      <c r="W715" s="681"/>
      <c r="X715" s="681"/>
      <c r="Y715" s="681"/>
      <c r="Z715" s="680"/>
      <c r="AA715" s="680"/>
      <c r="AB715" s="680"/>
      <c r="AC715" s="295" t="str">
        <f>IFERROR(VLOOKUP(Z715,【参考】数式用!$A$4:$B$57,2,FALSE),"")</f>
        <v/>
      </c>
      <c r="AD715" s="296"/>
      <c r="AE715" s="297"/>
      <c r="AF715" s="291">
        <f t="shared" si="24"/>
        <v>0</v>
      </c>
    </row>
    <row r="716" spans="1:32" ht="50.1" customHeight="1" thickBot="1">
      <c r="A716" s="631">
        <f t="shared" si="23"/>
        <v>682</v>
      </c>
      <c r="B716" s="675"/>
      <c r="C716" s="676"/>
      <c r="D716" s="676"/>
      <c r="E716" s="676"/>
      <c r="F716" s="676"/>
      <c r="G716" s="676"/>
      <c r="H716" s="676"/>
      <c r="I716" s="676"/>
      <c r="J716" s="676"/>
      <c r="K716" s="676"/>
      <c r="L716" s="677"/>
      <c r="M716" s="677"/>
      <c r="N716" s="677"/>
      <c r="O716" s="677"/>
      <c r="P716" s="677"/>
      <c r="Q716" s="678"/>
      <c r="R716" s="678"/>
      <c r="S716" s="678"/>
      <c r="T716" s="678"/>
      <c r="U716" s="678"/>
      <c r="V716" s="630"/>
      <c r="W716" s="681"/>
      <c r="X716" s="681"/>
      <c r="Y716" s="681"/>
      <c r="Z716" s="680"/>
      <c r="AA716" s="680"/>
      <c r="AB716" s="680"/>
      <c r="AC716" s="295" t="str">
        <f>IFERROR(VLOOKUP(Z716,【参考】数式用!$A$4:$B$57,2,FALSE),"")</f>
        <v/>
      </c>
      <c r="AD716" s="296"/>
      <c r="AE716" s="297"/>
      <c r="AF716" s="291">
        <f t="shared" si="24"/>
        <v>0</v>
      </c>
    </row>
    <row r="717" spans="1:32" ht="50.1" customHeight="1" thickBot="1">
      <c r="A717" s="631">
        <f t="shared" si="23"/>
        <v>683</v>
      </c>
      <c r="B717" s="675"/>
      <c r="C717" s="676"/>
      <c r="D717" s="676"/>
      <c r="E717" s="676"/>
      <c r="F717" s="676"/>
      <c r="G717" s="676"/>
      <c r="H717" s="676"/>
      <c r="I717" s="676"/>
      <c r="J717" s="676"/>
      <c r="K717" s="676"/>
      <c r="L717" s="677"/>
      <c r="M717" s="677"/>
      <c r="N717" s="677"/>
      <c r="O717" s="677"/>
      <c r="P717" s="677"/>
      <c r="Q717" s="678"/>
      <c r="R717" s="678"/>
      <c r="S717" s="678"/>
      <c r="T717" s="678"/>
      <c r="U717" s="678"/>
      <c r="V717" s="630"/>
      <c r="W717" s="681"/>
      <c r="X717" s="681"/>
      <c r="Y717" s="681"/>
      <c r="Z717" s="680"/>
      <c r="AA717" s="680"/>
      <c r="AB717" s="680"/>
      <c r="AC717" s="295" t="str">
        <f>IFERROR(VLOOKUP(Z717,【参考】数式用!$A$4:$B$57,2,FALSE),"")</f>
        <v/>
      </c>
      <c r="AD717" s="296"/>
      <c r="AE717" s="297"/>
      <c r="AF717" s="291">
        <f t="shared" si="24"/>
        <v>0</v>
      </c>
    </row>
    <row r="718" spans="1:32" ht="50.1" customHeight="1" thickBot="1">
      <c r="A718" s="631">
        <f t="shared" si="23"/>
        <v>684</v>
      </c>
      <c r="B718" s="675"/>
      <c r="C718" s="676"/>
      <c r="D718" s="676"/>
      <c r="E718" s="676"/>
      <c r="F718" s="676"/>
      <c r="G718" s="676"/>
      <c r="H718" s="676"/>
      <c r="I718" s="676"/>
      <c r="J718" s="676"/>
      <c r="K718" s="676"/>
      <c r="L718" s="677"/>
      <c r="M718" s="677"/>
      <c r="N718" s="677"/>
      <c r="O718" s="677"/>
      <c r="P718" s="677"/>
      <c r="Q718" s="678"/>
      <c r="R718" s="678"/>
      <c r="S718" s="678"/>
      <c r="T718" s="678"/>
      <c r="U718" s="678"/>
      <c r="V718" s="630"/>
      <c r="W718" s="681"/>
      <c r="X718" s="681"/>
      <c r="Y718" s="681"/>
      <c r="Z718" s="680"/>
      <c r="AA718" s="680"/>
      <c r="AB718" s="680"/>
      <c r="AC718" s="295" t="str">
        <f>IFERROR(VLOOKUP(Z718,【参考】数式用!$A$4:$B$57,2,FALSE),"")</f>
        <v/>
      </c>
      <c r="AD718" s="296"/>
      <c r="AE718" s="297"/>
      <c r="AF718" s="291">
        <f t="shared" si="24"/>
        <v>0</v>
      </c>
    </row>
    <row r="719" spans="1:32" ht="50.1" customHeight="1" thickBot="1">
      <c r="A719" s="631">
        <f t="shared" si="23"/>
        <v>685</v>
      </c>
      <c r="B719" s="675"/>
      <c r="C719" s="676"/>
      <c r="D719" s="676"/>
      <c r="E719" s="676"/>
      <c r="F719" s="676"/>
      <c r="G719" s="676"/>
      <c r="H719" s="676"/>
      <c r="I719" s="676"/>
      <c r="J719" s="676"/>
      <c r="K719" s="676"/>
      <c r="L719" s="677"/>
      <c r="M719" s="677"/>
      <c r="N719" s="677"/>
      <c r="O719" s="677"/>
      <c r="P719" s="677"/>
      <c r="Q719" s="678"/>
      <c r="R719" s="678"/>
      <c r="S719" s="678"/>
      <c r="T719" s="678"/>
      <c r="U719" s="678"/>
      <c r="V719" s="630"/>
      <c r="W719" s="681"/>
      <c r="X719" s="681"/>
      <c r="Y719" s="681"/>
      <c r="Z719" s="680"/>
      <c r="AA719" s="680"/>
      <c r="AB719" s="680"/>
      <c r="AC719" s="295" t="str">
        <f>IFERROR(VLOOKUP(Z719,【参考】数式用!$A$4:$B$57,2,FALSE),"")</f>
        <v/>
      </c>
      <c r="AD719" s="296"/>
      <c r="AE719" s="297"/>
      <c r="AF719" s="291">
        <f t="shared" si="24"/>
        <v>0</v>
      </c>
    </row>
    <row r="720" spans="1:32" ht="50.1" customHeight="1" thickBot="1">
      <c r="A720" s="631">
        <f t="shared" si="23"/>
        <v>686</v>
      </c>
      <c r="B720" s="675"/>
      <c r="C720" s="676"/>
      <c r="D720" s="676"/>
      <c r="E720" s="676"/>
      <c r="F720" s="676"/>
      <c r="G720" s="676"/>
      <c r="H720" s="676"/>
      <c r="I720" s="676"/>
      <c r="J720" s="676"/>
      <c r="K720" s="676"/>
      <c r="L720" s="677"/>
      <c r="M720" s="677"/>
      <c r="N720" s="677"/>
      <c r="O720" s="677"/>
      <c r="P720" s="677"/>
      <c r="Q720" s="678"/>
      <c r="R720" s="678"/>
      <c r="S720" s="678"/>
      <c r="T720" s="678"/>
      <c r="U720" s="678"/>
      <c r="V720" s="630"/>
      <c r="W720" s="681"/>
      <c r="X720" s="681"/>
      <c r="Y720" s="681"/>
      <c r="Z720" s="680"/>
      <c r="AA720" s="680"/>
      <c r="AB720" s="680"/>
      <c r="AC720" s="295" t="str">
        <f>IFERROR(VLOOKUP(Z720,【参考】数式用!$A$4:$B$57,2,FALSE),"")</f>
        <v/>
      </c>
      <c r="AD720" s="296"/>
      <c r="AE720" s="297"/>
      <c r="AF720" s="291">
        <f t="shared" si="24"/>
        <v>0</v>
      </c>
    </row>
    <row r="721" spans="1:32" ht="50.1" customHeight="1" thickBot="1">
      <c r="A721" s="631">
        <f t="shared" si="23"/>
        <v>687</v>
      </c>
      <c r="B721" s="675"/>
      <c r="C721" s="676"/>
      <c r="D721" s="676"/>
      <c r="E721" s="676"/>
      <c r="F721" s="676"/>
      <c r="G721" s="676"/>
      <c r="H721" s="676"/>
      <c r="I721" s="676"/>
      <c r="J721" s="676"/>
      <c r="K721" s="676"/>
      <c r="L721" s="677"/>
      <c r="M721" s="677"/>
      <c r="N721" s="677"/>
      <c r="O721" s="677"/>
      <c r="P721" s="677"/>
      <c r="Q721" s="678"/>
      <c r="R721" s="678"/>
      <c r="S721" s="678"/>
      <c r="T721" s="678"/>
      <c r="U721" s="678"/>
      <c r="V721" s="630"/>
      <c r="W721" s="681"/>
      <c r="X721" s="681"/>
      <c r="Y721" s="681"/>
      <c r="Z721" s="680"/>
      <c r="AA721" s="680"/>
      <c r="AB721" s="680"/>
      <c r="AC721" s="295" t="str">
        <f>IFERROR(VLOOKUP(Z721,【参考】数式用!$A$4:$B$57,2,FALSE),"")</f>
        <v/>
      </c>
      <c r="AD721" s="296"/>
      <c r="AE721" s="297"/>
      <c r="AF721" s="291">
        <f t="shared" si="24"/>
        <v>0</v>
      </c>
    </row>
    <row r="722" spans="1:32" ht="50.1" customHeight="1" thickBot="1">
      <c r="A722" s="631">
        <f t="shared" si="23"/>
        <v>688</v>
      </c>
      <c r="B722" s="675"/>
      <c r="C722" s="676"/>
      <c r="D722" s="676"/>
      <c r="E722" s="676"/>
      <c r="F722" s="676"/>
      <c r="G722" s="676"/>
      <c r="H722" s="676"/>
      <c r="I722" s="676"/>
      <c r="J722" s="676"/>
      <c r="K722" s="676"/>
      <c r="L722" s="677"/>
      <c r="M722" s="677"/>
      <c r="N722" s="677"/>
      <c r="O722" s="677"/>
      <c r="P722" s="677"/>
      <c r="Q722" s="678"/>
      <c r="R722" s="678"/>
      <c r="S722" s="678"/>
      <c r="T722" s="678"/>
      <c r="U722" s="678"/>
      <c r="V722" s="630"/>
      <c r="W722" s="681"/>
      <c r="X722" s="681"/>
      <c r="Y722" s="681"/>
      <c r="Z722" s="680"/>
      <c r="AA722" s="680"/>
      <c r="AB722" s="680"/>
      <c r="AC722" s="295" t="str">
        <f>IFERROR(VLOOKUP(Z722,【参考】数式用!$A$4:$B$57,2,FALSE),"")</f>
        <v/>
      </c>
      <c r="AD722" s="296"/>
      <c r="AE722" s="297"/>
      <c r="AF722" s="291">
        <f t="shared" si="24"/>
        <v>0</v>
      </c>
    </row>
    <row r="723" spans="1:32" ht="50.1" customHeight="1" thickBot="1">
      <c r="A723" s="631">
        <f t="shared" si="23"/>
        <v>689</v>
      </c>
      <c r="B723" s="675"/>
      <c r="C723" s="676"/>
      <c r="D723" s="676"/>
      <c r="E723" s="676"/>
      <c r="F723" s="676"/>
      <c r="G723" s="676"/>
      <c r="H723" s="676"/>
      <c r="I723" s="676"/>
      <c r="J723" s="676"/>
      <c r="K723" s="676"/>
      <c r="L723" s="677"/>
      <c r="M723" s="677"/>
      <c r="N723" s="677"/>
      <c r="O723" s="677"/>
      <c r="P723" s="677"/>
      <c r="Q723" s="678"/>
      <c r="R723" s="678"/>
      <c r="S723" s="678"/>
      <c r="T723" s="678"/>
      <c r="U723" s="678"/>
      <c r="V723" s="630"/>
      <c r="W723" s="681"/>
      <c r="X723" s="681"/>
      <c r="Y723" s="681"/>
      <c r="Z723" s="680"/>
      <c r="AA723" s="680"/>
      <c r="AB723" s="680"/>
      <c r="AC723" s="295" t="str">
        <f>IFERROR(VLOOKUP(Z723,【参考】数式用!$A$4:$B$57,2,FALSE),"")</f>
        <v/>
      </c>
      <c r="AD723" s="296"/>
      <c r="AE723" s="297"/>
      <c r="AF723" s="291">
        <f t="shared" si="24"/>
        <v>0</v>
      </c>
    </row>
    <row r="724" spans="1:32" ht="50.1" customHeight="1" thickBot="1">
      <c r="A724" s="631">
        <f t="shared" si="23"/>
        <v>690</v>
      </c>
      <c r="B724" s="675"/>
      <c r="C724" s="676"/>
      <c r="D724" s="676"/>
      <c r="E724" s="676"/>
      <c r="F724" s="676"/>
      <c r="G724" s="676"/>
      <c r="H724" s="676"/>
      <c r="I724" s="676"/>
      <c r="J724" s="676"/>
      <c r="K724" s="676"/>
      <c r="L724" s="677"/>
      <c r="M724" s="677"/>
      <c r="N724" s="677"/>
      <c r="O724" s="677"/>
      <c r="P724" s="677"/>
      <c r="Q724" s="678"/>
      <c r="R724" s="678"/>
      <c r="S724" s="678"/>
      <c r="T724" s="678"/>
      <c r="U724" s="678"/>
      <c r="V724" s="630"/>
      <c r="W724" s="681"/>
      <c r="X724" s="681"/>
      <c r="Y724" s="681"/>
      <c r="Z724" s="680"/>
      <c r="AA724" s="680"/>
      <c r="AB724" s="680"/>
      <c r="AC724" s="295" t="str">
        <f>IFERROR(VLOOKUP(Z724,【参考】数式用!$A$4:$B$57,2,FALSE),"")</f>
        <v/>
      </c>
      <c r="AD724" s="296"/>
      <c r="AE724" s="297"/>
      <c r="AF724" s="291">
        <f t="shared" si="24"/>
        <v>0</v>
      </c>
    </row>
    <row r="725" spans="1:32" ht="50.1" customHeight="1" thickBot="1">
      <c r="A725" s="631">
        <f t="shared" si="23"/>
        <v>691</v>
      </c>
      <c r="B725" s="675"/>
      <c r="C725" s="676"/>
      <c r="D725" s="676"/>
      <c r="E725" s="676"/>
      <c r="F725" s="676"/>
      <c r="G725" s="676"/>
      <c r="H725" s="676"/>
      <c r="I725" s="676"/>
      <c r="J725" s="676"/>
      <c r="K725" s="676"/>
      <c r="L725" s="677"/>
      <c r="M725" s="677"/>
      <c r="N725" s="677"/>
      <c r="O725" s="677"/>
      <c r="P725" s="677"/>
      <c r="Q725" s="678"/>
      <c r="R725" s="678"/>
      <c r="S725" s="678"/>
      <c r="T725" s="678"/>
      <c r="U725" s="678"/>
      <c r="V725" s="630"/>
      <c r="W725" s="681"/>
      <c r="X725" s="681"/>
      <c r="Y725" s="681"/>
      <c r="Z725" s="680"/>
      <c r="AA725" s="680"/>
      <c r="AB725" s="680"/>
      <c r="AC725" s="295" t="str">
        <f>IFERROR(VLOOKUP(Z725,【参考】数式用!$A$4:$B$57,2,FALSE),"")</f>
        <v/>
      </c>
      <c r="AD725" s="296"/>
      <c r="AE725" s="297"/>
      <c r="AF725" s="291">
        <f t="shared" si="24"/>
        <v>0</v>
      </c>
    </row>
    <row r="726" spans="1:32" ht="50.1" customHeight="1" thickBot="1">
      <c r="A726" s="631">
        <f t="shared" si="23"/>
        <v>692</v>
      </c>
      <c r="B726" s="675"/>
      <c r="C726" s="676"/>
      <c r="D726" s="676"/>
      <c r="E726" s="676"/>
      <c r="F726" s="676"/>
      <c r="G726" s="676"/>
      <c r="H726" s="676"/>
      <c r="I726" s="676"/>
      <c r="J726" s="676"/>
      <c r="K726" s="676"/>
      <c r="L726" s="677"/>
      <c r="M726" s="677"/>
      <c r="N726" s="677"/>
      <c r="O726" s="677"/>
      <c r="P726" s="677"/>
      <c r="Q726" s="678"/>
      <c r="R726" s="678"/>
      <c r="S726" s="678"/>
      <c r="T726" s="678"/>
      <c r="U726" s="678"/>
      <c r="V726" s="630"/>
      <c r="W726" s="681"/>
      <c r="X726" s="681"/>
      <c r="Y726" s="681"/>
      <c r="Z726" s="680"/>
      <c r="AA726" s="680"/>
      <c r="AB726" s="680"/>
      <c r="AC726" s="295" t="str">
        <f>IFERROR(VLOOKUP(Z726,【参考】数式用!$A$4:$B$57,2,FALSE),"")</f>
        <v/>
      </c>
      <c r="AD726" s="296"/>
      <c r="AE726" s="297"/>
      <c r="AF726" s="291">
        <f t="shared" si="24"/>
        <v>0</v>
      </c>
    </row>
    <row r="727" spans="1:32" ht="50.1" customHeight="1" thickBot="1">
      <c r="A727" s="631">
        <f t="shared" si="23"/>
        <v>693</v>
      </c>
      <c r="B727" s="675"/>
      <c r="C727" s="676"/>
      <c r="D727" s="676"/>
      <c r="E727" s="676"/>
      <c r="F727" s="676"/>
      <c r="G727" s="676"/>
      <c r="H727" s="676"/>
      <c r="I727" s="676"/>
      <c r="J727" s="676"/>
      <c r="K727" s="676"/>
      <c r="L727" s="677"/>
      <c r="M727" s="677"/>
      <c r="N727" s="677"/>
      <c r="O727" s="677"/>
      <c r="P727" s="677"/>
      <c r="Q727" s="678"/>
      <c r="R727" s="678"/>
      <c r="S727" s="678"/>
      <c r="T727" s="678"/>
      <c r="U727" s="678"/>
      <c r="V727" s="630"/>
      <c r="W727" s="681"/>
      <c r="X727" s="681"/>
      <c r="Y727" s="681"/>
      <c r="Z727" s="680"/>
      <c r="AA727" s="680"/>
      <c r="AB727" s="680"/>
      <c r="AC727" s="295" t="str">
        <f>IFERROR(VLOOKUP(Z727,【参考】数式用!$A$4:$B$57,2,FALSE),"")</f>
        <v/>
      </c>
      <c r="AD727" s="296"/>
      <c r="AE727" s="297"/>
      <c r="AF727" s="291">
        <f t="shared" si="24"/>
        <v>0</v>
      </c>
    </row>
    <row r="728" spans="1:32" ht="50.1" customHeight="1" thickBot="1">
      <c r="A728" s="631">
        <f t="shared" si="23"/>
        <v>694</v>
      </c>
      <c r="B728" s="675"/>
      <c r="C728" s="676"/>
      <c r="D728" s="676"/>
      <c r="E728" s="676"/>
      <c r="F728" s="676"/>
      <c r="G728" s="676"/>
      <c r="H728" s="676"/>
      <c r="I728" s="676"/>
      <c r="J728" s="676"/>
      <c r="K728" s="676"/>
      <c r="L728" s="677"/>
      <c r="M728" s="677"/>
      <c r="N728" s="677"/>
      <c r="O728" s="677"/>
      <c r="P728" s="677"/>
      <c r="Q728" s="678"/>
      <c r="R728" s="678"/>
      <c r="S728" s="678"/>
      <c r="T728" s="678"/>
      <c r="U728" s="678"/>
      <c r="V728" s="630"/>
      <c r="W728" s="681"/>
      <c r="X728" s="681"/>
      <c r="Y728" s="681"/>
      <c r="Z728" s="680"/>
      <c r="AA728" s="680"/>
      <c r="AB728" s="680"/>
      <c r="AC728" s="295" t="str">
        <f>IFERROR(VLOOKUP(Z728,【参考】数式用!$A$4:$B$57,2,FALSE),"")</f>
        <v/>
      </c>
      <c r="AD728" s="296"/>
      <c r="AE728" s="297"/>
      <c r="AF728" s="291">
        <f t="shared" si="24"/>
        <v>0</v>
      </c>
    </row>
    <row r="729" spans="1:32" ht="50.1" customHeight="1" thickBot="1">
      <c r="A729" s="631">
        <f t="shared" si="23"/>
        <v>695</v>
      </c>
      <c r="B729" s="675"/>
      <c r="C729" s="676"/>
      <c r="D729" s="676"/>
      <c r="E729" s="676"/>
      <c r="F729" s="676"/>
      <c r="G729" s="676"/>
      <c r="H729" s="676"/>
      <c r="I729" s="676"/>
      <c r="J729" s="676"/>
      <c r="K729" s="676"/>
      <c r="L729" s="677"/>
      <c r="M729" s="677"/>
      <c r="N729" s="677"/>
      <c r="O729" s="677"/>
      <c r="P729" s="677"/>
      <c r="Q729" s="678"/>
      <c r="R729" s="678"/>
      <c r="S729" s="678"/>
      <c r="T729" s="678"/>
      <c r="U729" s="678"/>
      <c r="V729" s="630"/>
      <c r="W729" s="681"/>
      <c r="X729" s="681"/>
      <c r="Y729" s="681"/>
      <c r="Z729" s="680"/>
      <c r="AA729" s="680"/>
      <c r="AB729" s="680"/>
      <c r="AC729" s="295" t="str">
        <f>IFERROR(VLOOKUP(Z729,【参考】数式用!$A$4:$B$57,2,FALSE),"")</f>
        <v/>
      </c>
      <c r="AD729" s="296"/>
      <c r="AE729" s="297"/>
      <c r="AF729" s="291">
        <f t="shared" si="24"/>
        <v>0</v>
      </c>
    </row>
    <row r="730" spans="1:32" ht="50.1" customHeight="1" thickBot="1">
      <c r="A730" s="631">
        <f t="shared" si="23"/>
        <v>696</v>
      </c>
      <c r="B730" s="675"/>
      <c r="C730" s="676"/>
      <c r="D730" s="676"/>
      <c r="E730" s="676"/>
      <c r="F730" s="676"/>
      <c r="G730" s="676"/>
      <c r="H730" s="676"/>
      <c r="I730" s="676"/>
      <c r="J730" s="676"/>
      <c r="K730" s="676"/>
      <c r="L730" s="677"/>
      <c r="M730" s="677"/>
      <c r="N730" s="677"/>
      <c r="O730" s="677"/>
      <c r="P730" s="677"/>
      <c r="Q730" s="678"/>
      <c r="R730" s="678"/>
      <c r="S730" s="678"/>
      <c r="T730" s="678"/>
      <c r="U730" s="678"/>
      <c r="V730" s="630"/>
      <c r="W730" s="681"/>
      <c r="X730" s="681"/>
      <c r="Y730" s="681"/>
      <c r="Z730" s="680"/>
      <c r="AA730" s="680"/>
      <c r="AB730" s="680"/>
      <c r="AC730" s="295" t="str">
        <f>IFERROR(VLOOKUP(Z730,【参考】数式用!$A$4:$B$57,2,FALSE),"")</f>
        <v/>
      </c>
      <c r="AD730" s="296"/>
      <c r="AE730" s="297"/>
      <c r="AF730" s="291">
        <f t="shared" si="24"/>
        <v>0</v>
      </c>
    </row>
    <row r="731" spans="1:32" ht="50.1" customHeight="1" thickBot="1">
      <c r="A731" s="631">
        <f t="shared" si="23"/>
        <v>697</v>
      </c>
      <c r="B731" s="675"/>
      <c r="C731" s="676"/>
      <c r="D731" s="676"/>
      <c r="E731" s="676"/>
      <c r="F731" s="676"/>
      <c r="G731" s="676"/>
      <c r="H731" s="676"/>
      <c r="I731" s="676"/>
      <c r="J731" s="676"/>
      <c r="K731" s="676"/>
      <c r="L731" s="677"/>
      <c r="M731" s="677"/>
      <c r="N731" s="677"/>
      <c r="O731" s="677"/>
      <c r="P731" s="677"/>
      <c r="Q731" s="678"/>
      <c r="R731" s="678"/>
      <c r="S731" s="678"/>
      <c r="T731" s="678"/>
      <c r="U731" s="678"/>
      <c r="V731" s="630"/>
      <c r="W731" s="681"/>
      <c r="X731" s="681"/>
      <c r="Y731" s="681"/>
      <c r="Z731" s="680"/>
      <c r="AA731" s="680"/>
      <c r="AB731" s="680"/>
      <c r="AC731" s="295" t="str">
        <f>IFERROR(VLOOKUP(Z731,【参考】数式用!$A$4:$B$57,2,FALSE),"")</f>
        <v/>
      </c>
      <c r="AD731" s="296"/>
      <c r="AE731" s="297"/>
      <c r="AF731" s="291">
        <f t="shared" si="24"/>
        <v>0</v>
      </c>
    </row>
    <row r="732" spans="1:32" ht="50.1" customHeight="1" thickBot="1">
      <c r="A732" s="631">
        <f t="shared" si="23"/>
        <v>698</v>
      </c>
      <c r="B732" s="675"/>
      <c r="C732" s="676"/>
      <c r="D732" s="676"/>
      <c r="E732" s="676"/>
      <c r="F732" s="676"/>
      <c r="G732" s="676"/>
      <c r="H732" s="676"/>
      <c r="I732" s="676"/>
      <c r="J732" s="676"/>
      <c r="K732" s="676"/>
      <c r="L732" s="677"/>
      <c r="M732" s="677"/>
      <c r="N732" s="677"/>
      <c r="O732" s="677"/>
      <c r="P732" s="677"/>
      <c r="Q732" s="678"/>
      <c r="R732" s="678"/>
      <c r="S732" s="678"/>
      <c r="T732" s="678"/>
      <c r="U732" s="678"/>
      <c r="V732" s="630"/>
      <c r="W732" s="681"/>
      <c r="X732" s="681"/>
      <c r="Y732" s="681"/>
      <c r="Z732" s="680"/>
      <c r="AA732" s="680"/>
      <c r="AB732" s="680"/>
      <c r="AC732" s="295" t="str">
        <f>IFERROR(VLOOKUP(Z732,【参考】数式用!$A$4:$B$57,2,FALSE),"")</f>
        <v/>
      </c>
      <c r="AD732" s="296"/>
      <c r="AE732" s="297"/>
      <c r="AF732" s="291">
        <f t="shared" si="24"/>
        <v>0</v>
      </c>
    </row>
    <row r="733" spans="1:32" ht="50.1" customHeight="1" thickBot="1">
      <c r="A733" s="631">
        <f t="shared" si="23"/>
        <v>699</v>
      </c>
      <c r="B733" s="675"/>
      <c r="C733" s="676"/>
      <c r="D733" s="676"/>
      <c r="E733" s="676"/>
      <c r="F733" s="676"/>
      <c r="G733" s="676"/>
      <c r="H733" s="676"/>
      <c r="I733" s="676"/>
      <c r="J733" s="676"/>
      <c r="K733" s="676"/>
      <c r="L733" s="677"/>
      <c r="M733" s="677"/>
      <c r="N733" s="677"/>
      <c r="O733" s="677"/>
      <c r="P733" s="677"/>
      <c r="Q733" s="678"/>
      <c r="R733" s="678"/>
      <c r="S733" s="678"/>
      <c r="T733" s="678"/>
      <c r="U733" s="678"/>
      <c r="V733" s="630"/>
      <c r="W733" s="681"/>
      <c r="X733" s="681"/>
      <c r="Y733" s="681"/>
      <c r="Z733" s="680"/>
      <c r="AA733" s="680"/>
      <c r="AB733" s="680"/>
      <c r="AC733" s="295" t="str">
        <f>IFERROR(VLOOKUP(Z733,【参考】数式用!$A$4:$B$57,2,FALSE),"")</f>
        <v/>
      </c>
      <c r="AD733" s="296"/>
      <c r="AE733" s="297"/>
      <c r="AF733" s="291">
        <f t="shared" si="24"/>
        <v>0</v>
      </c>
    </row>
    <row r="734" spans="1:32" ht="50.1" customHeight="1" thickBot="1">
      <c r="A734" s="631">
        <f t="shared" si="23"/>
        <v>700</v>
      </c>
      <c r="B734" s="675"/>
      <c r="C734" s="676"/>
      <c r="D734" s="676"/>
      <c r="E734" s="676"/>
      <c r="F734" s="676"/>
      <c r="G734" s="676"/>
      <c r="H734" s="676"/>
      <c r="I734" s="676"/>
      <c r="J734" s="676"/>
      <c r="K734" s="676"/>
      <c r="L734" s="677"/>
      <c r="M734" s="677"/>
      <c r="N734" s="677"/>
      <c r="O734" s="677"/>
      <c r="P734" s="677"/>
      <c r="Q734" s="678"/>
      <c r="R734" s="678"/>
      <c r="S734" s="678"/>
      <c r="T734" s="678"/>
      <c r="U734" s="678"/>
      <c r="V734" s="630"/>
      <c r="W734" s="681"/>
      <c r="X734" s="681"/>
      <c r="Y734" s="681"/>
      <c r="Z734" s="680"/>
      <c r="AA734" s="680"/>
      <c r="AB734" s="680"/>
      <c r="AC734" s="295" t="str">
        <f>IFERROR(VLOOKUP(Z734,【参考】数式用!$A$4:$B$57,2,FALSE),"")</f>
        <v/>
      </c>
      <c r="AD734" s="296"/>
      <c r="AE734" s="297"/>
      <c r="AF734" s="291">
        <f t="shared" si="24"/>
        <v>0</v>
      </c>
    </row>
    <row r="735" spans="1:32" ht="50.1" customHeight="1" thickBot="1">
      <c r="A735" s="631">
        <f t="shared" si="23"/>
        <v>701</v>
      </c>
      <c r="B735" s="675"/>
      <c r="C735" s="676"/>
      <c r="D735" s="676"/>
      <c r="E735" s="676"/>
      <c r="F735" s="676"/>
      <c r="G735" s="676"/>
      <c r="H735" s="676"/>
      <c r="I735" s="676"/>
      <c r="J735" s="676"/>
      <c r="K735" s="676"/>
      <c r="L735" s="677"/>
      <c r="M735" s="677"/>
      <c r="N735" s="677"/>
      <c r="O735" s="677"/>
      <c r="P735" s="677"/>
      <c r="Q735" s="678"/>
      <c r="R735" s="678"/>
      <c r="S735" s="678"/>
      <c r="T735" s="678"/>
      <c r="U735" s="678"/>
      <c r="V735" s="630"/>
      <c r="W735" s="681"/>
      <c r="X735" s="681"/>
      <c r="Y735" s="681"/>
      <c r="Z735" s="680"/>
      <c r="AA735" s="680"/>
      <c r="AB735" s="680"/>
      <c r="AC735" s="295" t="str">
        <f>IFERROR(VLOOKUP(Z735,【参考】数式用!$A$4:$B$57,2,FALSE),"")</f>
        <v/>
      </c>
      <c r="AD735" s="296"/>
      <c r="AE735" s="297"/>
      <c r="AF735" s="291">
        <f t="shared" si="24"/>
        <v>0</v>
      </c>
    </row>
    <row r="736" spans="1:32" ht="50.1" customHeight="1" thickBot="1">
      <c r="A736" s="631">
        <f t="shared" si="23"/>
        <v>702</v>
      </c>
      <c r="B736" s="675"/>
      <c r="C736" s="676"/>
      <c r="D736" s="676"/>
      <c r="E736" s="676"/>
      <c r="F736" s="676"/>
      <c r="G736" s="676"/>
      <c r="H736" s="676"/>
      <c r="I736" s="676"/>
      <c r="J736" s="676"/>
      <c r="K736" s="676"/>
      <c r="L736" s="677"/>
      <c r="M736" s="677"/>
      <c r="N736" s="677"/>
      <c r="O736" s="677"/>
      <c r="P736" s="677"/>
      <c r="Q736" s="678"/>
      <c r="R736" s="678"/>
      <c r="S736" s="678"/>
      <c r="T736" s="678"/>
      <c r="U736" s="678"/>
      <c r="V736" s="630"/>
      <c r="W736" s="681"/>
      <c r="X736" s="681"/>
      <c r="Y736" s="681"/>
      <c r="Z736" s="680"/>
      <c r="AA736" s="680"/>
      <c r="AB736" s="680"/>
      <c r="AC736" s="295" t="str">
        <f>IFERROR(VLOOKUP(Z736,【参考】数式用!$A$4:$B$57,2,FALSE),"")</f>
        <v/>
      </c>
      <c r="AD736" s="296"/>
      <c r="AE736" s="297"/>
      <c r="AF736" s="291">
        <f t="shared" si="24"/>
        <v>0</v>
      </c>
    </row>
    <row r="737" spans="1:32" ht="50.1" customHeight="1" thickBot="1">
      <c r="A737" s="631">
        <f t="shared" si="23"/>
        <v>703</v>
      </c>
      <c r="B737" s="675"/>
      <c r="C737" s="676"/>
      <c r="D737" s="676"/>
      <c r="E737" s="676"/>
      <c r="F737" s="676"/>
      <c r="G737" s="676"/>
      <c r="H737" s="676"/>
      <c r="I737" s="676"/>
      <c r="J737" s="676"/>
      <c r="K737" s="676"/>
      <c r="L737" s="677"/>
      <c r="M737" s="677"/>
      <c r="N737" s="677"/>
      <c r="O737" s="677"/>
      <c r="P737" s="677"/>
      <c r="Q737" s="678"/>
      <c r="R737" s="678"/>
      <c r="S737" s="678"/>
      <c r="T737" s="678"/>
      <c r="U737" s="678"/>
      <c r="V737" s="630"/>
      <c r="W737" s="681"/>
      <c r="X737" s="681"/>
      <c r="Y737" s="681"/>
      <c r="Z737" s="680"/>
      <c r="AA737" s="680"/>
      <c r="AB737" s="680"/>
      <c r="AC737" s="295" t="str">
        <f>IFERROR(VLOOKUP(Z737,【参考】数式用!$A$4:$B$57,2,FALSE),"")</f>
        <v/>
      </c>
      <c r="AD737" s="296"/>
      <c r="AE737" s="297"/>
      <c r="AF737" s="291">
        <f t="shared" si="24"/>
        <v>0</v>
      </c>
    </row>
    <row r="738" spans="1:32" ht="50.1" customHeight="1" thickBot="1">
      <c r="A738" s="631">
        <f t="shared" si="23"/>
        <v>704</v>
      </c>
      <c r="B738" s="675"/>
      <c r="C738" s="676"/>
      <c r="D738" s="676"/>
      <c r="E738" s="676"/>
      <c r="F738" s="676"/>
      <c r="G738" s="676"/>
      <c r="H738" s="676"/>
      <c r="I738" s="676"/>
      <c r="J738" s="676"/>
      <c r="K738" s="676"/>
      <c r="L738" s="677"/>
      <c r="M738" s="677"/>
      <c r="N738" s="677"/>
      <c r="O738" s="677"/>
      <c r="P738" s="677"/>
      <c r="Q738" s="678"/>
      <c r="R738" s="678"/>
      <c r="S738" s="678"/>
      <c r="T738" s="678"/>
      <c r="U738" s="678"/>
      <c r="V738" s="630"/>
      <c r="W738" s="681"/>
      <c r="X738" s="681"/>
      <c r="Y738" s="681"/>
      <c r="Z738" s="680"/>
      <c r="AA738" s="680"/>
      <c r="AB738" s="680"/>
      <c r="AC738" s="295" t="str">
        <f>IFERROR(VLOOKUP(Z738,【参考】数式用!$A$4:$B$57,2,FALSE),"")</f>
        <v/>
      </c>
      <c r="AD738" s="296"/>
      <c r="AE738" s="297"/>
      <c r="AF738" s="291">
        <f t="shared" si="24"/>
        <v>0</v>
      </c>
    </row>
    <row r="739" spans="1:32" ht="50.1" customHeight="1" thickBot="1">
      <c r="A739" s="631">
        <f t="shared" si="23"/>
        <v>705</v>
      </c>
      <c r="B739" s="675"/>
      <c r="C739" s="676"/>
      <c r="D739" s="676"/>
      <c r="E739" s="676"/>
      <c r="F739" s="676"/>
      <c r="G739" s="676"/>
      <c r="H739" s="676"/>
      <c r="I739" s="676"/>
      <c r="J739" s="676"/>
      <c r="K739" s="676"/>
      <c r="L739" s="677"/>
      <c r="M739" s="677"/>
      <c r="N739" s="677"/>
      <c r="O739" s="677"/>
      <c r="P739" s="677"/>
      <c r="Q739" s="678"/>
      <c r="R739" s="678"/>
      <c r="S739" s="678"/>
      <c r="T739" s="678"/>
      <c r="U739" s="678"/>
      <c r="V739" s="630"/>
      <c r="W739" s="681"/>
      <c r="X739" s="681"/>
      <c r="Y739" s="681"/>
      <c r="Z739" s="680"/>
      <c r="AA739" s="680"/>
      <c r="AB739" s="680"/>
      <c r="AC739" s="295" t="str">
        <f>IFERROR(VLOOKUP(Z739,【参考】数式用!$A$4:$B$57,2,FALSE),"")</f>
        <v/>
      </c>
      <c r="AD739" s="296"/>
      <c r="AE739" s="297"/>
      <c r="AF739" s="291">
        <f t="shared" si="24"/>
        <v>0</v>
      </c>
    </row>
    <row r="740" spans="1:32" ht="50.1" customHeight="1" thickBot="1">
      <c r="A740" s="631">
        <f t="shared" si="23"/>
        <v>706</v>
      </c>
      <c r="B740" s="675"/>
      <c r="C740" s="676"/>
      <c r="D740" s="676"/>
      <c r="E740" s="676"/>
      <c r="F740" s="676"/>
      <c r="G740" s="676"/>
      <c r="H740" s="676"/>
      <c r="I740" s="676"/>
      <c r="J740" s="676"/>
      <c r="K740" s="676"/>
      <c r="L740" s="677"/>
      <c r="M740" s="677"/>
      <c r="N740" s="677"/>
      <c r="O740" s="677"/>
      <c r="P740" s="677"/>
      <c r="Q740" s="678"/>
      <c r="R740" s="678"/>
      <c r="S740" s="678"/>
      <c r="T740" s="678"/>
      <c r="U740" s="678"/>
      <c r="V740" s="630"/>
      <c r="W740" s="681"/>
      <c r="X740" s="681"/>
      <c r="Y740" s="681"/>
      <c r="Z740" s="680"/>
      <c r="AA740" s="680"/>
      <c r="AB740" s="680"/>
      <c r="AC740" s="295" t="str">
        <f>IFERROR(VLOOKUP(Z740,【参考】数式用!$A$4:$B$57,2,FALSE),"")</f>
        <v/>
      </c>
      <c r="AD740" s="296"/>
      <c r="AE740" s="297"/>
      <c r="AF740" s="291">
        <f t="shared" si="24"/>
        <v>0</v>
      </c>
    </row>
    <row r="741" spans="1:32" ht="50.1" customHeight="1" thickBot="1">
      <c r="A741" s="631">
        <f t="shared" ref="A741:A804" si="25">A740+1</f>
        <v>707</v>
      </c>
      <c r="B741" s="675"/>
      <c r="C741" s="676"/>
      <c r="D741" s="676"/>
      <c r="E741" s="676"/>
      <c r="F741" s="676"/>
      <c r="G741" s="676"/>
      <c r="H741" s="676"/>
      <c r="I741" s="676"/>
      <c r="J741" s="676"/>
      <c r="K741" s="676"/>
      <c r="L741" s="677"/>
      <c r="M741" s="677"/>
      <c r="N741" s="677"/>
      <c r="O741" s="677"/>
      <c r="P741" s="677"/>
      <c r="Q741" s="678"/>
      <c r="R741" s="678"/>
      <c r="S741" s="678"/>
      <c r="T741" s="678"/>
      <c r="U741" s="678"/>
      <c r="V741" s="630"/>
      <c r="W741" s="681"/>
      <c r="X741" s="681"/>
      <c r="Y741" s="681"/>
      <c r="Z741" s="680"/>
      <c r="AA741" s="680"/>
      <c r="AB741" s="680"/>
      <c r="AC741" s="295" t="str">
        <f>IFERROR(VLOOKUP(Z741,【参考】数式用!$A$4:$B$57,2,FALSE),"")</f>
        <v/>
      </c>
      <c r="AD741" s="296"/>
      <c r="AE741" s="297"/>
      <c r="AF741" s="291">
        <f t="shared" si="24"/>
        <v>0</v>
      </c>
    </row>
    <row r="742" spans="1:32" ht="50.1" customHeight="1" thickBot="1">
      <c r="A742" s="631">
        <f t="shared" si="25"/>
        <v>708</v>
      </c>
      <c r="B742" s="675"/>
      <c r="C742" s="676"/>
      <c r="D742" s="676"/>
      <c r="E742" s="676"/>
      <c r="F742" s="676"/>
      <c r="G742" s="676"/>
      <c r="H742" s="676"/>
      <c r="I742" s="676"/>
      <c r="J742" s="676"/>
      <c r="K742" s="676"/>
      <c r="L742" s="677"/>
      <c r="M742" s="677"/>
      <c r="N742" s="677"/>
      <c r="O742" s="677"/>
      <c r="P742" s="677"/>
      <c r="Q742" s="678"/>
      <c r="R742" s="678"/>
      <c r="S742" s="678"/>
      <c r="T742" s="678"/>
      <c r="U742" s="678"/>
      <c r="V742" s="630"/>
      <c r="W742" s="681"/>
      <c r="X742" s="681"/>
      <c r="Y742" s="681"/>
      <c r="Z742" s="680"/>
      <c r="AA742" s="680"/>
      <c r="AB742" s="680"/>
      <c r="AC742" s="295" t="str">
        <f>IFERROR(VLOOKUP(Z742,【参考】数式用!$A$4:$B$57,2,FALSE),"")</f>
        <v/>
      </c>
      <c r="AD742" s="296"/>
      <c r="AE742" s="297"/>
      <c r="AF742" s="291">
        <f t="shared" si="24"/>
        <v>0</v>
      </c>
    </row>
    <row r="743" spans="1:32" ht="50.1" customHeight="1" thickBot="1">
      <c r="A743" s="631">
        <f t="shared" si="25"/>
        <v>709</v>
      </c>
      <c r="B743" s="675"/>
      <c r="C743" s="676"/>
      <c r="D743" s="676"/>
      <c r="E743" s="676"/>
      <c r="F743" s="676"/>
      <c r="G743" s="676"/>
      <c r="H743" s="676"/>
      <c r="I743" s="676"/>
      <c r="J743" s="676"/>
      <c r="K743" s="676"/>
      <c r="L743" s="677"/>
      <c r="M743" s="677"/>
      <c r="N743" s="677"/>
      <c r="O743" s="677"/>
      <c r="P743" s="677"/>
      <c r="Q743" s="678"/>
      <c r="R743" s="678"/>
      <c r="S743" s="678"/>
      <c r="T743" s="678"/>
      <c r="U743" s="678"/>
      <c r="V743" s="630"/>
      <c r="W743" s="681"/>
      <c r="X743" s="681"/>
      <c r="Y743" s="681"/>
      <c r="Z743" s="680"/>
      <c r="AA743" s="680"/>
      <c r="AB743" s="680"/>
      <c r="AC743" s="295" t="str">
        <f>IFERROR(VLOOKUP(Z743,【参考】数式用!$A$4:$B$57,2,FALSE),"")</f>
        <v/>
      </c>
      <c r="AD743" s="296"/>
      <c r="AE743" s="297"/>
      <c r="AF743" s="291">
        <f t="shared" si="24"/>
        <v>0</v>
      </c>
    </row>
    <row r="744" spans="1:32" ht="50.1" customHeight="1" thickBot="1">
      <c r="A744" s="631">
        <f t="shared" si="25"/>
        <v>710</v>
      </c>
      <c r="B744" s="675"/>
      <c r="C744" s="676"/>
      <c r="D744" s="676"/>
      <c r="E744" s="676"/>
      <c r="F744" s="676"/>
      <c r="G744" s="676"/>
      <c r="H744" s="676"/>
      <c r="I744" s="676"/>
      <c r="J744" s="676"/>
      <c r="K744" s="676"/>
      <c r="L744" s="677"/>
      <c r="M744" s="677"/>
      <c r="N744" s="677"/>
      <c r="O744" s="677"/>
      <c r="P744" s="677"/>
      <c r="Q744" s="678"/>
      <c r="R744" s="678"/>
      <c r="S744" s="678"/>
      <c r="T744" s="678"/>
      <c r="U744" s="678"/>
      <c r="V744" s="630"/>
      <c r="W744" s="681"/>
      <c r="X744" s="681"/>
      <c r="Y744" s="681"/>
      <c r="Z744" s="680"/>
      <c r="AA744" s="680"/>
      <c r="AB744" s="680"/>
      <c r="AC744" s="295" t="str">
        <f>IFERROR(VLOOKUP(Z744,【参考】数式用!$A$4:$B$57,2,FALSE),"")</f>
        <v/>
      </c>
      <c r="AD744" s="296"/>
      <c r="AE744" s="297"/>
      <c r="AF744" s="291">
        <f t="shared" si="24"/>
        <v>0</v>
      </c>
    </row>
    <row r="745" spans="1:32" ht="50.1" customHeight="1" thickBot="1">
      <c r="A745" s="631">
        <f t="shared" si="25"/>
        <v>711</v>
      </c>
      <c r="B745" s="675"/>
      <c r="C745" s="676"/>
      <c r="D745" s="676"/>
      <c r="E745" s="676"/>
      <c r="F745" s="676"/>
      <c r="G745" s="676"/>
      <c r="H745" s="676"/>
      <c r="I745" s="676"/>
      <c r="J745" s="676"/>
      <c r="K745" s="676"/>
      <c r="L745" s="677"/>
      <c r="M745" s="677"/>
      <c r="N745" s="677"/>
      <c r="O745" s="677"/>
      <c r="P745" s="677"/>
      <c r="Q745" s="678"/>
      <c r="R745" s="678"/>
      <c r="S745" s="678"/>
      <c r="T745" s="678"/>
      <c r="U745" s="678"/>
      <c r="V745" s="630"/>
      <c r="W745" s="681"/>
      <c r="X745" s="681"/>
      <c r="Y745" s="681"/>
      <c r="Z745" s="680"/>
      <c r="AA745" s="680"/>
      <c r="AB745" s="680"/>
      <c r="AC745" s="295" t="str">
        <f>IFERROR(VLOOKUP(Z745,【参考】数式用!$A$4:$B$57,2,FALSE),"")</f>
        <v/>
      </c>
      <c r="AD745" s="296"/>
      <c r="AE745" s="297"/>
      <c r="AF745" s="291">
        <f t="shared" si="24"/>
        <v>0</v>
      </c>
    </row>
    <row r="746" spans="1:32" ht="50.1" customHeight="1" thickBot="1">
      <c r="A746" s="631">
        <f t="shared" si="25"/>
        <v>712</v>
      </c>
      <c r="B746" s="675"/>
      <c r="C746" s="676"/>
      <c r="D746" s="676"/>
      <c r="E746" s="676"/>
      <c r="F746" s="676"/>
      <c r="G746" s="676"/>
      <c r="H746" s="676"/>
      <c r="I746" s="676"/>
      <c r="J746" s="676"/>
      <c r="K746" s="676"/>
      <c r="L746" s="677"/>
      <c r="M746" s="677"/>
      <c r="N746" s="677"/>
      <c r="O746" s="677"/>
      <c r="P746" s="677"/>
      <c r="Q746" s="678"/>
      <c r="R746" s="678"/>
      <c r="S746" s="678"/>
      <c r="T746" s="678"/>
      <c r="U746" s="678"/>
      <c r="V746" s="630"/>
      <c r="W746" s="681"/>
      <c r="X746" s="681"/>
      <c r="Y746" s="681"/>
      <c r="Z746" s="680"/>
      <c r="AA746" s="680"/>
      <c r="AB746" s="680"/>
      <c r="AC746" s="295" t="str">
        <f>IFERROR(VLOOKUP(Z746,【参考】数式用!$A$4:$B$57,2,FALSE),"")</f>
        <v/>
      </c>
      <c r="AD746" s="296"/>
      <c r="AE746" s="297"/>
      <c r="AF746" s="291">
        <f t="shared" si="24"/>
        <v>0</v>
      </c>
    </row>
    <row r="747" spans="1:32" ht="50.1" customHeight="1" thickBot="1">
      <c r="A747" s="631">
        <f t="shared" si="25"/>
        <v>713</v>
      </c>
      <c r="B747" s="675"/>
      <c r="C747" s="676"/>
      <c r="D747" s="676"/>
      <c r="E747" s="676"/>
      <c r="F747" s="676"/>
      <c r="G747" s="676"/>
      <c r="H747" s="676"/>
      <c r="I747" s="676"/>
      <c r="J747" s="676"/>
      <c r="K747" s="676"/>
      <c r="L747" s="677"/>
      <c r="M747" s="677"/>
      <c r="N747" s="677"/>
      <c r="O747" s="677"/>
      <c r="P747" s="677"/>
      <c r="Q747" s="678"/>
      <c r="R747" s="678"/>
      <c r="S747" s="678"/>
      <c r="T747" s="678"/>
      <c r="U747" s="678"/>
      <c r="V747" s="630"/>
      <c r="W747" s="681"/>
      <c r="X747" s="681"/>
      <c r="Y747" s="681"/>
      <c r="Z747" s="680"/>
      <c r="AA747" s="680"/>
      <c r="AB747" s="680"/>
      <c r="AC747" s="295" t="str">
        <f>IFERROR(VLOOKUP(Z747,【参考】数式用!$A$4:$B$57,2,FALSE),"")</f>
        <v/>
      </c>
      <c r="AD747" s="296"/>
      <c r="AE747" s="297"/>
      <c r="AF747" s="291">
        <f t="shared" si="24"/>
        <v>0</v>
      </c>
    </row>
    <row r="748" spans="1:32" ht="50.1" customHeight="1" thickBot="1">
      <c r="A748" s="631">
        <f t="shared" si="25"/>
        <v>714</v>
      </c>
      <c r="B748" s="675"/>
      <c r="C748" s="676"/>
      <c r="D748" s="676"/>
      <c r="E748" s="676"/>
      <c r="F748" s="676"/>
      <c r="G748" s="676"/>
      <c r="H748" s="676"/>
      <c r="I748" s="676"/>
      <c r="J748" s="676"/>
      <c r="K748" s="676"/>
      <c r="L748" s="677"/>
      <c r="M748" s="677"/>
      <c r="N748" s="677"/>
      <c r="O748" s="677"/>
      <c r="P748" s="677"/>
      <c r="Q748" s="678"/>
      <c r="R748" s="678"/>
      <c r="S748" s="678"/>
      <c r="T748" s="678"/>
      <c r="U748" s="678"/>
      <c r="V748" s="630"/>
      <c r="W748" s="681"/>
      <c r="X748" s="681"/>
      <c r="Y748" s="681"/>
      <c r="Z748" s="680"/>
      <c r="AA748" s="680"/>
      <c r="AB748" s="680"/>
      <c r="AC748" s="295" t="str">
        <f>IFERROR(VLOOKUP(Z748,【参考】数式用!$A$4:$B$57,2,FALSE),"")</f>
        <v/>
      </c>
      <c r="AD748" s="296"/>
      <c r="AE748" s="297"/>
      <c r="AF748" s="291">
        <f t="shared" si="24"/>
        <v>0</v>
      </c>
    </row>
    <row r="749" spans="1:32" ht="50.1" customHeight="1" thickBot="1">
      <c r="A749" s="631">
        <f t="shared" si="25"/>
        <v>715</v>
      </c>
      <c r="B749" s="675"/>
      <c r="C749" s="676"/>
      <c r="D749" s="676"/>
      <c r="E749" s="676"/>
      <c r="F749" s="676"/>
      <c r="G749" s="676"/>
      <c r="H749" s="676"/>
      <c r="I749" s="676"/>
      <c r="J749" s="676"/>
      <c r="K749" s="676"/>
      <c r="L749" s="677"/>
      <c r="M749" s="677"/>
      <c r="N749" s="677"/>
      <c r="O749" s="677"/>
      <c r="P749" s="677"/>
      <c r="Q749" s="678"/>
      <c r="R749" s="678"/>
      <c r="S749" s="678"/>
      <c r="T749" s="678"/>
      <c r="U749" s="678"/>
      <c r="V749" s="630"/>
      <c r="W749" s="681"/>
      <c r="X749" s="681"/>
      <c r="Y749" s="681"/>
      <c r="Z749" s="680"/>
      <c r="AA749" s="680"/>
      <c r="AB749" s="680"/>
      <c r="AC749" s="295" t="str">
        <f>IFERROR(VLOOKUP(Z749,【参考】数式用!$A$4:$B$57,2,FALSE),"")</f>
        <v/>
      </c>
      <c r="AD749" s="296"/>
      <c r="AE749" s="297"/>
      <c r="AF749" s="291">
        <f t="shared" si="24"/>
        <v>0</v>
      </c>
    </row>
    <row r="750" spans="1:32" ht="50.1" customHeight="1" thickBot="1">
      <c r="A750" s="631">
        <f t="shared" si="25"/>
        <v>716</v>
      </c>
      <c r="B750" s="675"/>
      <c r="C750" s="676"/>
      <c r="D750" s="676"/>
      <c r="E750" s="676"/>
      <c r="F750" s="676"/>
      <c r="G750" s="676"/>
      <c r="H750" s="676"/>
      <c r="I750" s="676"/>
      <c r="J750" s="676"/>
      <c r="K750" s="676"/>
      <c r="L750" s="677"/>
      <c r="M750" s="677"/>
      <c r="N750" s="677"/>
      <c r="O750" s="677"/>
      <c r="P750" s="677"/>
      <c r="Q750" s="678"/>
      <c r="R750" s="678"/>
      <c r="S750" s="678"/>
      <c r="T750" s="678"/>
      <c r="U750" s="678"/>
      <c r="V750" s="630"/>
      <c r="W750" s="681"/>
      <c r="X750" s="681"/>
      <c r="Y750" s="681"/>
      <c r="Z750" s="680"/>
      <c r="AA750" s="680"/>
      <c r="AB750" s="680"/>
      <c r="AC750" s="295" t="str">
        <f>IFERROR(VLOOKUP(Z750,【参考】数式用!$A$4:$B$57,2,FALSE),"")</f>
        <v/>
      </c>
      <c r="AD750" s="296"/>
      <c r="AE750" s="297"/>
      <c r="AF750" s="291">
        <f t="shared" si="24"/>
        <v>0</v>
      </c>
    </row>
    <row r="751" spans="1:32" ht="50.1" customHeight="1" thickBot="1">
      <c r="A751" s="631">
        <f t="shared" si="25"/>
        <v>717</v>
      </c>
      <c r="B751" s="675"/>
      <c r="C751" s="676"/>
      <c r="D751" s="676"/>
      <c r="E751" s="676"/>
      <c r="F751" s="676"/>
      <c r="G751" s="676"/>
      <c r="H751" s="676"/>
      <c r="I751" s="676"/>
      <c r="J751" s="676"/>
      <c r="K751" s="676"/>
      <c r="L751" s="677"/>
      <c r="M751" s="677"/>
      <c r="N751" s="677"/>
      <c r="O751" s="677"/>
      <c r="P751" s="677"/>
      <c r="Q751" s="678"/>
      <c r="R751" s="678"/>
      <c r="S751" s="678"/>
      <c r="T751" s="678"/>
      <c r="U751" s="678"/>
      <c r="V751" s="630"/>
      <c r="W751" s="681"/>
      <c r="X751" s="681"/>
      <c r="Y751" s="681"/>
      <c r="Z751" s="680"/>
      <c r="AA751" s="680"/>
      <c r="AB751" s="680"/>
      <c r="AC751" s="295" t="str">
        <f>IFERROR(VLOOKUP(Z751,【参考】数式用!$A$4:$B$57,2,FALSE),"")</f>
        <v/>
      </c>
      <c r="AD751" s="296"/>
      <c r="AE751" s="297"/>
      <c r="AF751" s="291">
        <f t="shared" ref="AF751:AF814" si="26">AD751-AE751</f>
        <v>0</v>
      </c>
    </row>
    <row r="752" spans="1:32" ht="50.1" customHeight="1" thickBot="1">
      <c r="A752" s="631">
        <f t="shared" si="25"/>
        <v>718</v>
      </c>
      <c r="B752" s="675"/>
      <c r="C752" s="676"/>
      <c r="D752" s="676"/>
      <c r="E752" s="676"/>
      <c r="F752" s="676"/>
      <c r="G752" s="676"/>
      <c r="H752" s="676"/>
      <c r="I752" s="676"/>
      <c r="J752" s="676"/>
      <c r="K752" s="676"/>
      <c r="L752" s="677"/>
      <c r="M752" s="677"/>
      <c r="N752" s="677"/>
      <c r="O752" s="677"/>
      <c r="P752" s="677"/>
      <c r="Q752" s="678"/>
      <c r="R752" s="678"/>
      <c r="S752" s="678"/>
      <c r="T752" s="678"/>
      <c r="U752" s="678"/>
      <c r="V752" s="630"/>
      <c r="W752" s="681"/>
      <c r="X752" s="681"/>
      <c r="Y752" s="681"/>
      <c r="Z752" s="680"/>
      <c r="AA752" s="680"/>
      <c r="AB752" s="680"/>
      <c r="AC752" s="295" t="str">
        <f>IFERROR(VLOOKUP(Z752,【参考】数式用!$A$4:$B$57,2,FALSE),"")</f>
        <v/>
      </c>
      <c r="AD752" s="296"/>
      <c r="AE752" s="297"/>
      <c r="AF752" s="291">
        <f t="shared" si="26"/>
        <v>0</v>
      </c>
    </row>
    <row r="753" spans="1:32" ht="50.1" customHeight="1" thickBot="1">
      <c r="A753" s="631">
        <f t="shared" si="25"/>
        <v>719</v>
      </c>
      <c r="B753" s="675"/>
      <c r="C753" s="676"/>
      <c r="D753" s="676"/>
      <c r="E753" s="676"/>
      <c r="F753" s="676"/>
      <c r="G753" s="676"/>
      <c r="H753" s="676"/>
      <c r="I753" s="676"/>
      <c r="J753" s="676"/>
      <c r="K753" s="676"/>
      <c r="L753" s="677"/>
      <c r="M753" s="677"/>
      <c r="N753" s="677"/>
      <c r="O753" s="677"/>
      <c r="P753" s="677"/>
      <c r="Q753" s="678"/>
      <c r="R753" s="678"/>
      <c r="S753" s="678"/>
      <c r="T753" s="678"/>
      <c r="U753" s="678"/>
      <c r="V753" s="630"/>
      <c r="W753" s="681"/>
      <c r="X753" s="681"/>
      <c r="Y753" s="681"/>
      <c r="Z753" s="680"/>
      <c r="AA753" s="680"/>
      <c r="AB753" s="680"/>
      <c r="AC753" s="295" t="str">
        <f>IFERROR(VLOOKUP(Z753,【参考】数式用!$A$4:$B$57,2,FALSE),"")</f>
        <v/>
      </c>
      <c r="AD753" s="296"/>
      <c r="AE753" s="297"/>
      <c r="AF753" s="291">
        <f t="shared" si="26"/>
        <v>0</v>
      </c>
    </row>
    <row r="754" spans="1:32" ht="50.1" customHeight="1" thickBot="1">
      <c r="A754" s="631">
        <f t="shared" si="25"/>
        <v>720</v>
      </c>
      <c r="B754" s="675"/>
      <c r="C754" s="676"/>
      <c r="D754" s="676"/>
      <c r="E754" s="676"/>
      <c r="F754" s="676"/>
      <c r="G754" s="676"/>
      <c r="H754" s="676"/>
      <c r="I754" s="676"/>
      <c r="J754" s="676"/>
      <c r="K754" s="676"/>
      <c r="L754" s="677"/>
      <c r="M754" s="677"/>
      <c r="N754" s="677"/>
      <c r="O754" s="677"/>
      <c r="P754" s="677"/>
      <c r="Q754" s="678"/>
      <c r="R754" s="678"/>
      <c r="S754" s="678"/>
      <c r="T754" s="678"/>
      <c r="U754" s="678"/>
      <c r="V754" s="630"/>
      <c r="W754" s="681"/>
      <c r="X754" s="681"/>
      <c r="Y754" s="681"/>
      <c r="Z754" s="680"/>
      <c r="AA754" s="680"/>
      <c r="AB754" s="680"/>
      <c r="AC754" s="295" t="str">
        <f>IFERROR(VLOOKUP(Z754,【参考】数式用!$A$4:$B$57,2,FALSE),"")</f>
        <v/>
      </c>
      <c r="AD754" s="296"/>
      <c r="AE754" s="297"/>
      <c r="AF754" s="291">
        <f t="shared" si="26"/>
        <v>0</v>
      </c>
    </row>
    <row r="755" spans="1:32" ht="50.1" customHeight="1" thickBot="1">
      <c r="A755" s="631">
        <f t="shared" si="25"/>
        <v>721</v>
      </c>
      <c r="B755" s="675"/>
      <c r="C755" s="676"/>
      <c r="D755" s="676"/>
      <c r="E755" s="676"/>
      <c r="F755" s="676"/>
      <c r="G755" s="676"/>
      <c r="H755" s="676"/>
      <c r="I755" s="676"/>
      <c r="J755" s="676"/>
      <c r="K755" s="676"/>
      <c r="L755" s="677"/>
      <c r="M755" s="677"/>
      <c r="N755" s="677"/>
      <c r="O755" s="677"/>
      <c r="P755" s="677"/>
      <c r="Q755" s="678"/>
      <c r="R755" s="678"/>
      <c r="S755" s="678"/>
      <c r="T755" s="678"/>
      <c r="U755" s="678"/>
      <c r="V755" s="630"/>
      <c r="W755" s="681"/>
      <c r="X755" s="681"/>
      <c r="Y755" s="681"/>
      <c r="Z755" s="680"/>
      <c r="AA755" s="680"/>
      <c r="AB755" s="680"/>
      <c r="AC755" s="295" t="str">
        <f>IFERROR(VLOOKUP(Z755,【参考】数式用!$A$4:$B$57,2,FALSE),"")</f>
        <v/>
      </c>
      <c r="AD755" s="296"/>
      <c r="AE755" s="297"/>
      <c r="AF755" s="291">
        <f t="shared" si="26"/>
        <v>0</v>
      </c>
    </row>
    <row r="756" spans="1:32" ht="50.1" customHeight="1" thickBot="1">
      <c r="A756" s="631">
        <f t="shared" si="25"/>
        <v>722</v>
      </c>
      <c r="B756" s="675"/>
      <c r="C756" s="676"/>
      <c r="D756" s="676"/>
      <c r="E756" s="676"/>
      <c r="F756" s="676"/>
      <c r="G756" s="676"/>
      <c r="H756" s="676"/>
      <c r="I756" s="676"/>
      <c r="J756" s="676"/>
      <c r="K756" s="676"/>
      <c r="L756" s="677"/>
      <c r="M756" s="677"/>
      <c r="N756" s="677"/>
      <c r="O756" s="677"/>
      <c r="P756" s="677"/>
      <c r="Q756" s="678"/>
      <c r="R756" s="678"/>
      <c r="S756" s="678"/>
      <c r="T756" s="678"/>
      <c r="U756" s="678"/>
      <c r="V756" s="630"/>
      <c r="W756" s="681"/>
      <c r="X756" s="681"/>
      <c r="Y756" s="681"/>
      <c r="Z756" s="680"/>
      <c r="AA756" s="680"/>
      <c r="AB756" s="680"/>
      <c r="AC756" s="295" t="str">
        <f>IFERROR(VLOOKUP(Z756,【参考】数式用!$A$4:$B$57,2,FALSE),"")</f>
        <v/>
      </c>
      <c r="AD756" s="296"/>
      <c r="AE756" s="297"/>
      <c r="AF756" s="291">
        <f t="shared" si="26"/>
        <v>0</v>
      </c>
    </row>
    <row r="757" spans="1:32" ht="50.1" customHeight="1" thickBot="1">
      <c r="A757" s="631">
        <f t="shared" si="25"/>
        <v>723</v>
      </c>
      <c r="B757" s="675"/>
      <c r="C757" s="676"/>
      <c r="D757" s="676"/>
      <c r="E757" s="676"/>
      <c r="F757" s="676"/>
      <c r="G757" s="676"/>
      <c r="H757" s="676"/>
      <c r="I757" s="676"/>
      <c r="J757" s="676"/>
      <c r="K757" s="676"/>
      <c r="L757" s="677"/>
      <c r="M757" s="677"/>
      <c r="N757" s="677"/>
      <c r="O757" s="677"/>
      <c r="P757" s="677"/>
      <c r="Q757" s="678"/>
      <c r="R757" s="678"/>
      <c r="S757" s="678"/>
      <c r="T757" s="678"/>
      <c r="U757" s="678"/>
      <c r="V757" s="630"/>
      <c r="W757" s="681"/>
      <c r="X757" s="681"/>
      <c r="Y757" s="681"/>
      <c r="Z757" s="680"/>
      <c r="AA757" s="680"/>
      <c r="AB757" s="680"/>
      <c r="AC757" s="295" t="str">
        <f>IFERROR(VLOOKUP(Z757,【参考】数式用!$A$4:$B$57,2,FALSE),"")</f>
        <v/>
      </c>
      <c r="AD757" s="296"/>
      <c r="AE757" s="297"/>
      <c r="AF757" s="291">
        <f t="shared" si="26"/>
        <v>0</v>
      </c>
    </row>
    <row r="758" spans="1:32" ht="50.1" customHeight="1" thickBot="1">
      <c r="A758" s="631">
        <f t="shared" si="25"/>
        <v>724</v>
      </c>
      <c r="B758" s="675"/>
      <c r="C758" s="676"/>
      <c r="D758" s="676"/>
      <c r="E758" s="676"/>
      <c r="F758" s="676"/>
      <c r="G758" s="676"/>
      <c r="H758" s="676"/>
      <c r="I758" s="676"/>
      <c r="J758" s="676"/>
      <c r="K758" s="676"/>
      <c r="L758" s="677"/>
      <c r="M758" s="677"/>
      <c r="N758" s="677"/>
      <c r="O758" s="677"/>
      <c r="P758" s="677"/>
      <c r="Q758" s="678"/>
      <c r="R758" s="678"/>
      <c r="S758" s="678"/>
      <c r="T758" s="678"/>
      <c r="U758" s="678"/>
      <c r="V758" s="630"/>
      <c r="W758" s="681"/>
      <c r="X758" s="681"/>
      <c r="Y758" s="681"/>
      <c r="Z758" s="680"/>
      <c r="AA758" s="680"/>
      <c r="AB758" s="680"/>
      <c r="AC758" s="295" t="str">
        <f>IFERROR(VLOOKUP(Z758,【参考】数式用!$A$4:$B$57,2,FALSE),"")</f>
        <v/>
      </c>
      <c r="AD758" s="296"/>
      <c r="AE758" s="297"/>
      <c r="AF758" s="291">
        <f t="shared" si="26"/>
        <v>0</v>
      </c>
    </row>
    <row r="759" spans="1:32" ht="50.1" customHeight="1" thickBot="1">
      <c r="A759" s="631">
        <f t="shared" si="25"/>
        <v>725</v>
      </c>
      <c r="B759" s="675"/>
      <c r="C759" s="676"/>
      <c r="D759" s="676"/>
      <c r="E759" s="676"/>
      <c r="F759" s="676"/>
      <c r="G759" s="676"/>
      <c r="H759" s="676"/>
      <c r="I759" s="676"/>
      <c r="J759" s="676"/>
      <c r="K759" s="676"/>
      <c r="L759" s="677"/>
      <c r="M759" s="677"/>
      <c r="N759" s="677"/>
      <c r="O759" s="677"/>
      <c r="P759" s="677"/>
      <c r="Q759" s="678"/>
      <c r="R759" s="678"/>
      <c r="S759" s="678"/>
      <c r="T759" s="678"/>
      <c r="U759" s="678"/>
      <c r="V759" s="630"/>
      <c r="W759" s="681"/>
      <c r="X759" s="681"/>
      <c r="Y759" s="681"/>
      <c r="Z759" s="680"/>
      <c r="AA759" s="680"/>
      <c r="AB759" s="680"/>
      <c r="AC759" s="295" t="str">
        <f>IFERROR(VLOOKUP(Z759,【参考】数式用!$A$4:$B$57,2,FALSE),"")</f>
        <v/>
      </c>
      <c r="AD759" s="296"/>
      <c r="AE759" s="297"/>
      <c r="AF759" s="291">
        <f t="shared" si="26"/>
        <v>0</v>
      </c>
    </row>
    <row r="760" spans="1:32" ht="50.1" customHeight="1" thickBot="1">
      <c r="A760" s="631">
        <f t="shared" si="25"/>
        <v>726</v>
      </c>
      <c r="B760" s="675"/>
      <c r="C760" s="676"/>
      <c r="D760" s="676"/>
      <c r="E760" s="676"/>
      <c r="F760" s="676"/>
      <c r="G760" s="676"/>
      <c r="H760" s="676"/>
      <c r="I760" s="676"/>
      <c r="J760" s="676"/>
      <c r="K760" s="676"/>
      <c r="L760" s="677"/>
      <c r="M760" s="677"/>
      <c r="N760" s="677"/>
      <c r="O760" s="677"/>
      <c r="P760" s="677"/>
      <c r="Q760" s="678"/>
      <c r="R760" s="678"/>
      <c r="S760" s="678"/>
      <c r="T760" s="678"/>
      <c r="U760" s="678"/>
      <c r="V760" s="630"/>
      <c r="W760" s="681"/>
      <c r="X760" s="681"/>
      <c r="Y760" s="681"/>
      <c r="Z760" s="680"/>
      <c r="AA760" s="680"/>
      <c r="AB760" s="680"/>
      <c r="AC760" s="295" t="str">
        <f>IFERROR(VLOOKUP(Z760,【参考】数式用!$A$4:$B$57,2,FALSE),"")</f>
        <v/>
      </c>
      <c r="AD760" s="296"/>
      <c r="AE760" s="297"/>
      <c r="AF760" s="291">
        <f t="shared" si="26"/>
        <v>0</v>
      </c>
    </row>
    <row r="761" spans="1:32" ht="50.1" customHeight="1" thickBot="1">
      <c r="A761" s="631">
        <f t="shared" si="25"/>
        <v>727</v>
      </c>
      <c r="B761" s="675"/>
      <c r="C761" s="676"/>
      <c r="D761" s="676"/>
      <c r="E761" s="676"/>
      <c r="F761" s="676"/>
      <c r="G761" s="676"/>
      <c r="H761" s="676"/>
      <c r="I761" s="676"/>
      <c r="J761" s="676"/>
      <c r="K761" s="676"/>
      <c r="L761" s="677"/>
      <c r="M761" s="677"/>
      <c r="N761" s="677"/>
      <c r="O761" s="677"/>
      <c r="P761" s="677"/>
      <c r="Q761" s="678"/>
      <c r="R761" s="678"/>
      <c r="S761" s="678"/>
      <c r="T761" s="678"/>
      <c r="U761" s="678"/>
      <c r="V761" s="630"/>
      <c r="W761" s="681"/>
      <c r="X761" s="681"/>
      <c r="Y761" s="681"/>
      <c r="Z761" s="680"/>
      <c r="AA761" s="680"/>
      <c r="AB761" s="680"/>
      <c r="AC761" s="295" t="str">
        <f>IFERROR(VLOOKUP(Z761,【参考】数式用!$A$4:$B$57,2,FALSE),"")</f>
        <v/>
      </c>
      <c r="AD761" s="296"/>
      <c r="AE761" s="297"/>
      <c r="AF761" s="291">
        <f t="shared" si="26"/>
        <v>0</v>
      </c>
    </row>
    <row r="762" spans="1:32" ht="50.1" customHeight="1" thickBot="1">
      <c r="A762" s="631">
        <f t="shared" si="25"/>
        <v>728</v>
      </c>
      <c r="B762" s="675"/>
      <c r="C762" s="676"/>
      <c r="D762" s="676"/>
      <c r="E762" s="676"/>
      <c r="F762" s="676"/>
      <c r="G762" s="676"/>
      <c r="H762" s="676"/>
      <c r="I762" s="676"/>
      <c r="J762" s="676"/>
      <c r="K762" s="676"/>
      <c r="L762" s="677"/>
      <c r="M762" s="677"/>
      <c r="N762" s="677"/>
      <c r="O762" s="677"/>
      <c r="P762" s="677"/>
      <c r="Q762" s="678"/>
      <c r="R762" s="678"/>
      <c r="S762" s="678"/>
      <c r="T762" s="678"/>
      <c r="U762" s="678"/>
      <c r="V762" s="630"/>
      <c r="W762" s="681"/>
      <c r="X762" s="681"/>
      <c r="Y762" s="681"/>
      <c r="Z762" s="680"/>
      <c r="AA762" s="680"/>
      <c r="AB762" s="680"/>
      <c r="AC762" s="295" t="str">
        <f>IFERROR(VLOOKUP(Z762,【参考】数式用!$A$4:$B$57,2,FALSE),"")</f>
        <v/>
      </c>
      <c r="AD762" s="296"/>
      <c r="AE762" s="297"/>
      <c r="AF762" s="291">
        <f t="shared" si="26"/>
        <v>0</v>
      </c>
    </row>
    <row r="763" spans="1:32" ht="50.1" customHeight="1" thickBot="1">
      <c r="A763" s="631">
        <f t="shared" si="25"/>
        <v>729</v>
      </c>
      <c r="B763" s="675"/>
      <c r="C763" s="676"/>
      <c r="D763" s="676"/>
      <c r="E763" s="676"/>
      <c r="F763" s="676"/>
      <c r="G763" s="676"/>
      <c r="H763" s="676"/>
      <c r="I763" s="676"/>
      <c r="J763" s="676"/>
      <c r="K763" s="676"/>
      <c r="L763" s="677"/>
      <c r="M763" s="677"/>
      <c r="N763" s="677"/>
      <c r="O763" s="677"/>
      <c r="P763" s="677"/>
      <c r="Q763" s="678"/>
      <c r="R763" s="678"/>
      <c r="S763" s="678"/>
      <c r="T763" s="678"/>
      <c r="U763" s="678"/>
      <c r="V763" s="630"/>
      <c r="W763" s="681"/>
      <c r="X763" s="681"/>
      <c r="Y763" s="681"/>
      <c r="Z763" s="680"/>
      <c r="AA763" s="680"/>
      <c r="AB763" s="680"/>
      <c r="AC763" s="295" t="str">
        <f>IFERROR(VLOOKUP(Z763,【参考】数式用!$A$4:$B$57,2,FALSE),"")</f>
        <v/>
      </c>
      <c r="AD763" s="296"/>
      <c r="AE763" s="297"/>
      <c r="AF763" s="291">
        <f t="shared" si="26"/>
        <v>0</v>
      </c>
    </row>
    <row r="764" spans="1:32" ht="50.1" customHeight="1" thickBot="1">
      <c r="A764" s="631">
        <f t="shared" si="25"/>
        <v>730</v>
      </c>
      <c r="B764" s="675"/>
      <c r="C764" s="676"/>
      <c r="D764" s="676"/>
      <c r="E764" s="676"/>
      <c r="F764" s="676"/>
      <c r="G764" s="676"/>
      <c r="H764" s="676"/>
      <c r="I764" s="676"/>
      <c r="J764" s="676"/>
      <c r="K764" s="676"/>
      <c r="L764" s="677"/>
      <c r="M764" s="677"/>
      <c r="N764" s="677"/>
      <c r="O764" s="677"/>
      <c r="P764" s="677"/>
      <c r="Q764" s="678"/>
      <c r="R764" s="678"/>
      <c r="S764" s="678"/>
      <c r="T764" s="678"/>
      <c r="U764" s="678"/>
      <c r="V764" s="630"/>
      <c r="W764" s="681"/>
      <c r="X764" s="681"/>
      <c r="Y764" s="681"/>
      <c r="Z764" s="680"/>
      <c r="AA764" s="680"/>
      <c r="AB764" s="680"/>
      <c r="AC764" s="295" t="str">
        <f>IFERROR(VLOOKUP(Z764,【参考】数式用!$A$4:$B$57,2,FALSE),"")</f>
        <v/>
      </c>
      <c r="AD764" s="296"/>
      <c r="AE764" s="297"/>
      <c r="AF764" s="291">
        <f t="shared" si="26"/>
        <v>0</v>
      </c>
    </row>
    <row r="765" spans="1:32" ht="50.1" customHeight="1" thickBot="1">
      <c r="A765" s="631">
        <f t="shared" si="25"/>
        <v>731</v>
      </c>
      <c r="B765" s="675"/>
      <c r="C765" s="676"/>
      <c r="D765" s="676"/>
      <c r="E765" s="676"/>
      <c r="F765" s="676"/>
      <c r="G765" s="676"/>
      <c r="H765" s="676"/>
      <c r="I765" s="676"/>
      <c r="J765" s="676"/>
      <c r="K765" s="676"/>
      <c r="L765" s="677"/>
      <c r="M765" s="677"/>
      <c r="N765" s="677"/>
      <c r="O765" s="677"/>
      <c r="P765" s="677"/>
      <c r="Q765" s="678"/>
      <c r="R765" s="678"/>
      <c r="S765" s="678"/>
      <c r="T765" s="678"/>
      <c r="U765" s="678"/>
      <c r="V765" s="630"/>
      <c r="W765" s="681"/>
      <c r="X765" s="681"/>
      <c r="Y765" s="681"/>
      <c r="Z765" s="680"/>
      <c r="AA765" s="680"/>
      <c r="AB765" s="680"/>
      <c r="AC765" s="295" t="str">
        <f>IFERROR(VLOOKUP(Z765,【参考】数式用!$A$4:$B$57,2,FALSE),"")</f>
        <v/>
      </c>
      <c r="AD765" s="296"/>
      <c r="AE765" s="297"/>
      <c r="AF765" s="291">
        <f t="shared" si="26"/>
        <v>0</v>
      </c>
    </row>
    <row r="766" spans="1:32" ht="50.1" customHeight="1" thickBot="1">
      <c r="A766" s="631">
        <f t="shared" si="25"/>
        <v>732</v>
      </c>
      <c r="B766" s="675"/>
      <c r="C766" s="676"/>
      <c r="D766" s="676"/>
      <c r="E766" s="676"/>
      <c r="F766" s="676"/>
      <c r="G766" s="676"/>
      <c r="H766" s="676"/>
      <c r="I766" s="676"/>
      <c r="J766" s="676"/>
      <c r="K766" s="676"/>
      <c r="L766" s="677"/>
      <c r="M766" s="677"/>
      <c r="N766" s="677"/>
      <c r="O766" s="677"/>
      <c r="P766" s="677"/>
      <c r="Q766" s="678"/>
      <c r="R766" s="678"/>
      <c r="S766" s="678"/>
      <c r="T766" s="678"/>
      <c r="U766" s="678"/>
      <c r="V766" s="630"/>
      <c r="W766" s="681"/>
      <c r="X766" s="681"/>
      <c r="Y766" s="681"/>
      <c r="Z766" s="680"/>
      <c r="AA766" s="680"/>
      <c r="AB766" s="680"/>
      <c r="AC766" s="295" t="str">
        <f>IFERROR(VLOOKUP(Z766,【参考】数式用!$A$4:$B$57,2,FALSE),"")</f>
        <v/>
      </c>
      <c r="AD766" s="296"/>
      <c r="AE766" s="297"/>
      <c r="AF766" s="291">
        <f t="shared" si="26"/>
        <v>0</v>
      </c>
    </row>
    <row r="767" spans="1:32" ht="50.1" customHeight="1" thickBot="1">
      <c r="A767" s="631">
        <f t="shared" si="25"/>
        <v>733</v>
      </c>
      <c r="B767" s="675"/>
      <c r="C767" s="676"/>
      <c r="D767" s="676"/>
      <c r="E767" s="676"/>
      <c r="F767" s="676"/>
      <c r="G767" s="676"/>
      <c r="H767" s="676"/>
      <c r="I767" s="676"/>
      <c r="J767" s="676"/>
      <c r="K767" s="676"/>
      <c r="L767" s="677"/>
      <c r="M767" s="677"/>
      <c r="N767" s="677"/>
      <c r="O767" s="677"/>
      <c r="P767" s="677"/>
      <c r="Q767" s="678"/>
      <c r="R767" s="678"/>
      <c r="S767" s="678"/>
      <c r="T767" s="678"/>
      <c r="U767" s="678"/>
      <c r="V767" s="630"/>
      <c r="W767" s="681"/>
      <c r="X767" s="681"/>
      <c r="Y767" s="681"/>
      <c r="Z767" s="680"/>
      <c r="AA767" s="680"/>
      <c r="AB767" s="680"/>
      <c r="AC767" s="295" t="str">
        <f>IFERROR(VLOOKUP(Z767,【参考】数式用!$A$4:$B$57,2,FALSE),"")</f>
        <v/>
      </c>
      <c r="AD767" s="296"/>
      <c r="AE767" s="297"/>
      <c r="AF767" s="291">
        <f t="shared" si="26"/>
        <v>0</v>
      </c>
    </row>
    <row r="768" spans="1:32" ht="50.1" customHeight="1" thickBot="1">
      <c r="A768" s="631">
        <f t="shared" si="25"/>
        <v>734</v>
      </c>
      <c r="B768" s="675"/>
      <c r="C768" s="676"/>
      <c r="D768" s="676"/>
      <c r="E768" s="676"/>
      <c r="F768" s="676"/>
      <c r="G768" s="676"/>
      <c r="H768" s="676"/>
      <c r="I768" s="676"/>
      <c r="J768" s="676"/>
      <c r="K768" s="676"/>
      <c r="L768" s="677"/>
      <c r="M768" s="677"/>
      <c r="N768" s="677"/>
      <c r="O768" s="677"/>
      <c r="P768" s="677"/>
      <c r="Q768" s="678"/>
      <c r="R768" s="678"/>
      <c r="S768" s="678"/>
      <c r="T768" s="678"/>
      <c r="U768" s="678"/>
      <c r="V768" s="630"/>
      <c r="W768" s="681"/>
      <c r="X768" s="681"/>
      <c r="Y768" s="681"/>
      <c r="Z768" s="680"/>
      <c r="AA768" s="680"/>
      <c r="AB768" s="680"/>
      <c r="AC768" s="295" t="str">
        <f>IFERROR(VLOOKUP(Z768,【参考】数式用!$A$4:$B$57,2,FALSE),"")</f>
        <v/>
      </c>
      <c r="AD768" s="296"/>
      <c r="AE768" s="297"/>
      <c r="AF768" s="291">
        <f t="shared" si="26"/>
        <v>0</v>
      </c>
    </row>
    <row r="769" spans="1:32" ht="50.1" customHeight="1" thickBot="1">
      <c r="A769" s="631">
        <f t="shared" si="25"/>
        <v>735</v>
      </c>
      <c r="B769" s="675"/>
      <c r="C769" s="676"/>
      <c r="D769" s="676"/>
      <c r="E769" s="676"/>
      <c r="F769" s="676"/>
      <c r="G769" s="676"/>
      <c r="H769" s="676"/>
      <c r="I769" s="676"/>
      <c r="J769" s="676"/>
      <c r="K769" s="676"/>
      <c r="L769" s="677"/>
      <c r="M769" s="677"/>
      <c r="N769" s="677"/>
      <c r="O769" s="677"/>
      <c r="P769" s="677"/>
      <c r="Q769" s="678"/>
      <c r="R769" s="678"/>
      <c r="S769" s="678"/>
      <c r="T769" s="678"/>
      <c r="U769" s="678"/>
      <c r="V769" s="630"/>
      <c r="W769" s="681"/>
      <c r="X769" s="681"/>
      <c r="Y769" s="681"/>
      <c r="Z769" s="680"/>
      <c r="AA769" s="680"/>
      <c r="AB769" s="680"/>
      <c r="AC769" s="295" t="str">
        <f>IFERROR(VLOOKUP(Z769,【参考】数式用!$A$4:$B$57,2,FALSE),"")</f>
        <v/>
      </c>
      <c r="AD769" s="296"/>
      <c r="AE769" s="297"/>
      <c r="AF769" s="291">
        <f t="shared" si="26"/>
        <v>0</v>
      </c>
    </row>
    <row r="770" spans="1:32" ht="50.1" customHeight="1" thickBot="1">
      <c r="A770" s="631">
        <f t="shared" si="25"/>
        <v>736</v>
      </c>
      <c r="B770" s="675"/>
      <c r="C770" s="676"/>
      <c r="D770" s="676"/>
      <c r="E770" s="676"/>
      <c r="F770" s="676"/>
      <c r="G770" s="676"/>
      <c r="H770" s="676"/>
      <c r="I770" s="676"/>
      <c r="J770" s="676"/>
      <c r="K770" s="676"/>
      <c r="L770" s="677"/>
      <c r="M770" s="677"/>
      <c r="N770" s="677"/>
      <c r="O770" s="677"/>
      <c r="P770" s="677"/>
      <c r="Q770" s="678"/>
      <c r="R770" s="678"/>
      <c r="S770" s="678"/>
      <c r="T770" s="678"/>
      <c r="U770" s="678"/>
      <c r="V770" s="630"/>
      <c r="W770" s="681"/>
      <c r="X770" s="681"/>
      <c r="Y770" s="681"/>
      <c r="Z770" s="680"/>
      <c r="AA770" s="680"/>
      <c r="AB770" s="680"/>
      <c r="AC770" s="295" t="str">
        <f>IFERROR(VLOOKUP(Z770,【参考】数式用!$A$4:$B$57,2,FALSE),"")</f>
        <v/>
      </c>
      <c r="AD770" s="296"/>
      <c r="AE770" s="297"/>
      <c r="AF770" s="291">
        <f t="shared" si="26"/>
        <v>0</v>
      </c>
    </row>
    <row r="771" spans="1:32" ht="50.1" customHeight="1" thickBot="1">
      <c r="A771" s="631">
        <f t="shared" si="25"/>
        <v>737</v>
      </c>
      <c r="B771" s="675"/>
      <c r="C771" s="676"/>
      <c r="D771" s="676"/>
      <c r="E771" s="676"/>
      <c r="F771" s="676"/>
      <c r="G771" s="676"/>
      <c r="H771" s="676"/>
      <c r="I771" s="676"/>
      <c r="J771" s="676"/>
      <c r="K771" s="676"/>
      <c r="L771" s="677"/>
      <c r="M771" s="677"/>
      <c r="N771" s="677"/>
      <c r="O771" s="677"/>
      <c r="P771" s="677"/>
      <c r="Q771" s="678"/>
      <c r="R771" s="678"/>
      <c r="S771" s="678"/>
      <c r="T771" s="678"/>
      <c r="U771" s="678"/>
      <c r="V771" s="630"/>
      <c r="W771" s="681"/>
      <c r="X771" s="681"/>
      <c r="Y771" s="681"/>
      <c r="Z771" s="680"/>
      <c r="AA771" s="680"/>
      <c r="AB771" s="680"/>
      <c r="AC771" s="295" t="str">
        <f>IFERROR(VLOOKUP(Z771,【参考】数式用!$A$4:$B$57,2,FALSE),"")</f>
        <v/>
      </c>
      <c r="AD771" s="296"/>
      <c r="AE771" s="297"/>
      <c r="AF771" s="291">
        <f t="shared" si="26"/>
        <v>0</v>
      </c>
    </row>
    <row r="772" spans="1:32" ht="50.1" customHeight="1" thickBot="1">
      <c r="A772" s="631">
        <f t="shared" si="25"/>
        <v>738</v>
      </c>
      <c r="B772" s="675"/>
      <c r="C772" s="676"/>
      <c r="D772" s="676"/>
      <c r="E772" s="676"/>
      <c r="F772" s="676"/>
      <c r="G772" s="676"/>
      <c r="H772" s="676"/>
      <c r="I772" s="676"/>
      <c r="J772" s="676"/>
      <c r="K772" s="676"/>
      <c r="L772" s="677"/>
      <c r="M772" s="677"/>
      <c r="N772" s="677"/>
      <c r="O772" s="677"/>
      <c r="P772" s="677"/>
      <c r="Q772" s="678"/>
      <c r="R772" s="678"/>
      <c r="S772" s="678"/>
      <c r="T772" s="678"/>
      <c r="U772" s="678"/>
      <c r="V772" s="630"/>
      <c r="W772" s="681"/>
      <c r="X772" s="681"/>
      <c r="Y772" s="681"/>
      <c r="Z772" s="680"/>
      <c r="AA772" s="680"/>
      <c r="AB772" s="680"/>
      <c r="AC772" s="295" t="str">
        <f>IFERROR(VLOOKUP(Z772,【参考】数式用!$A$4:$B$57,2,FALSE),"")</f>
        <v/>
      </c>
      <c r="AD772" s="296"/>
      <c r="AE772" s="297"/>
      <c r="AF772" s="291">
        <f t="shared" si="26"/>
        <v>0</v>
      </c>
    </row>
    <row r="773" spans="1:32" ht="50.1" customHeight="1" thickBot="1">
      <c r="A773" s="631">
        <f t="shared" si="25"/>
        <v>739</v>
      </c>
      <c r="B773" s="675"/>
      <c r="C773" s="676"/>
      <c r="D773" s="676"/>
      <c r="E773" s="676"/>
      <c r="F773" s="676"/>
      <c r="G773" s="676"/>
      <c r="H773" s="676"/>
      <c r="I773" s="676"/>
      <c r="J773" s="676"/>
      <c r="K773" s="676"/>
      <c r="L773" s="677"/>
      <c r="M773" s="677"/>
      <c r="N773" s="677"/>
      <c r="O773" s="677"/>
      <c r="P773" s="677"/>
      <c r="Q773" s="678"/>
      <c r="R773" s="678"/>
      <c r="S773" s="678"/>
      <c r="T773" s="678"/>
      <c r="U773" s="678"/>
      <c r="V773" s="630"/>
      <c r="W773" s="681"/>
      <c r="X773" s="681"/>
      <c r="Y773" s="681"/>
      <c r="Z773" s="680"/>
      <c r="AA773" s="680"/>
      <c r="AB773" s="680"/>
      <c r="AC773" s="295" t="str">
        <f>IFERROR(VLOOKUP(Z773,【参考】数式用!$A$4:$B$57,2,FALSE),"")</f>
        <v/>
      </c>
      <c r="AD773" s="296"/>
      <c r="AE773" s="297"/>
      <c r="AF773" s="291">
        <f t="shared" si="26"/>
        <v>0</v>
      </c>
    </row>
    <row r="774" spans="1:32" ht="50.1" customHeight="1" thickBot="1">
      <c r="A774" s="631">
        <f t="shared" si="25"/>
        <v>740</v>
      </c>
      <c r="B774" s="675"/>
      <c r="C774" s="676"/>
      <c r="D774" s="676"/>
      <c r="E774" s="676"/>
      <c r="F774" s="676"/>
      <c r="G774" s="676"/>
      <c r="H774" s="676"/>
      <c r="I774" s="676"/>
      <c r="J774" s="676"/>
      <c r="K774" s="676"/>
      <c r="L774" s="677"/>
      <c r="M774" s="677"/>
      <c r="N774" s="677"/>
      <c r="O774" s="677"/>
      <c r="P774" s="677"/>
      <c r="Q774" s="678"/>
      <c r="R774" s="678"/>
      <c r="S774" s="678"/>
      <c r="T774" s="678"/>
      <c r="U774" s="678"/>
      <c r="V774" s="630"/>
      <c r="W774" s="681"/>
      <c r="X774" s="681"/>
      <c r="Y774" s="681"/>
      <c r="Z774" s="680"/>
      <c r="AA774" s="680"/>
      <c r="AB774" s="680"/>
      <c r="AC774" s="295" t="str">
        <f>IFERROR(VLOOKUP(Z774,【参考】数式用!$A$4:$B$57,2,FALSE),"")</f>
        <v/>
      </c>
      <c r="AD774" s="296"/>
      <c r="AE774" s="297"/>
      <c r="AF774" s="291">
        <f t="shared" si="26"/>
        <v>0</v>
      </c>
    </row>
    <row r="775" spans="1:32" ht="50.1" customHeight="1" thickBot="1">
      <c r="A775" s="631">
        <f t="shared" si="25"/>
        <v>741</v>
      </c>
      <c r="B775" s="675"/>
      <c r="C775" s="676"/>
      <c r="D775" s="676"/>
      <c r="E775" s="676"/>
      <c r="F775" s="676"/>
      <c r="G775" s="676"/>
      <c r="H775" s="676"/>
      <c r="I775" s="676"/>
      <c r="J775" s="676"/>
      <c r="K775" s="676"/>
      <c r="L775" s="677"/>
      <c r="M775" s="677"/>
      <c r="N775" s="677"/>
      <c r="O775" s="677"/>
      <c r="P775" s="677"/>
      <c r="Q775" s="678"/>
      <c r="R775" s="678"/>
      <c r="S775" s="678"/>
      <c r="T775" s="678"/>
      <c r="U775" s="678"/>
      <c r="V775" s="630"/>
      <c r="W775" s="681"/>
      <c r="X775" s="681"/>
      <c r="Y775" s="681"/>
      <c r="Z775" s="680"/>
      <c r="AA775" s="680"/>
      <c r="AB775" s="680"/>
      <c r="AC775" s="295" t="str">
        <f>IFERROR(VLOOKUP(Z775,【参考】数式用!$A$4:$B$57,2,FALSE),"")</f>
        <v/>
      </c>
      <c r="AD775" s="296"/>
      <c r="AE775" s="297"/>
      <c r="AF775" s="291">
        <f t="shared" si="26"/>
        <v>0</v>
      </c>
    </row>
    <row r="776" spans="1:32" ht="50.1" customHeight="1" thickBot="1">
      <c r="A776" s="631">
        <f t="shared" si="25"/>
        <v>742</v>
      </c>
      <c r="B776" s="675"/>
      <c r="C776" s="676"/>
      <c r="D776" s="676"/>
      <c r="E776" s="676"/>
      <c r="F776" s="676"/>
      <c r="G776" s="676"/>
      <c r="H776" s="676"/>
      <c r="I776" s="676"/>
      <c r="J776" s="676"/>
      <c r="K776" s="676"/>
      <c r="L776" s="677"/>
      <c r="M776" s="677"/>
      <c r="N776" s="677"/>
      <c r="O776" s="677"/>
      <c r="P776" s="677"/>
      <c r="Q776" s="678"/>
      <c r="R776" s="678"/>
      <c r="S776" s="678"/>
      <c r="T776" s="678"/>
      <c r="U776" s="678"/>
      <c r="V776" s="630"/>
      <c r="W776" s="681"/>
      <c r="X776" s="681"/>
      <c r="Y776" s="681"/>
      <c r="Z776" s="680"/>
      <c r="AA776" s="680"/>
      <c r="AB776" s="680"/>
      <c r="AC776" s="295" t="str">
        <f>IFERROR(VLOOKUP(Z776,【参考】数式用!$A$4:$B$57,2,FALSE),"")</f>
        <v/>
      </c>
      <c r="AD776" s="296"/>
      <c r="AE776" s="297"/>
      <c r="AF776" s="291">
        <f t="shared" si="26"/>
        <v>0</v>
      </c>
    </row>
    <row r="777" spans="1:32" ht="50.1" customHeight="1" thickBot="1">
      <c r="A777" s="631">
        <f t="shared" si="25"/>
        <v>743</v>
      </c>
      <c r="B777" s="675"/>
      <c r="C777" s="676"/>
      <c r="D777" s="676"/>
      <c r="E777" s="676"/>
      <c r="F777" s="676"/>
      <c r="G777" s="676"/>
      <c r="H777" s="676"/>
      <c r="I777" s="676"/>
      <c r="J777" s="676"/>
      <c r="K777" s="676"/>
      <c r="L777" s="677"/>
      <c r="M777" s="677"/>
      <c r="N777" s="677"/>
      <c r="O777" s="677"/>
      <c r="P777" s="677"/>
      <c r="Q777" s="678"/>
      <c r="R777" s="678"/>
      <c r="S777" s="678"/>
      <c r="T777" s="678"/>
      <c r="U777" s="678"/>
      <c r="V777" s="630"/>
      <c r="W777" s="681"/>
      <c r="X777" s="681"/>
      <c r="Y777" s="681"/>
      <c r="Z777" s="680"/>
      <c r="AA777" s="680"/>
      <c r="AB777" s="680"/>
      <c r="AC777" s="295" t="str">
        <f>IFERROR(VLOOKUP(Z777,【参考】数式用!$A$4:$B$57,2,FALSE),"")</f>
        <v/>
      </c>
      <c r="AD777" s="296"/>
      <c r="AE777" s="297"/>
      <c r="AF777" s="291">
        <f t="shared" si="26"/>
        <v>0</v>
      </c>
    </row>
    <row r="778" spans="1:32" ht="50.1" customHeight="1" thickBot="1">
      <c r="A778" s="631">
        <f t="shared" si="25"/>
        <v>744</v>
      </c>
      <c r="B778" s="675"/>
      <c r="C778" s="676"/>
      <c r="D778" s="676"/>
      <c r="E778" s="676"/>
      <c r="F778" s="676"/>
      <c r="G778" s="676"/>
      <c r="H778" s="676"/>
      <c r="I778" s="676"/>
      <c r="J778" s="676"/>
      <c r="K778" s="676"/>
      <c r="L778" s="677"/>
      <c r="M778" s="677"/>
      <c r="N778" s="677"/>
      <c r="O778" s="677"/>
      <c r="P778" s="677"/>
      <c r="Q778" s="678"/>
      <c r="R778" s="678"/>
      <c r="S778" s="678"/>
      <c r="T778" s="678"/>
      <c r="U778" s="678"/>
      <c r="V778" s="630"/>
      <c r="W778" s="681"/>
      <c r="X778" s="681"/>
      <c r="Y778" s="681"/>
      <c r="Z778" s="680"/>
      <c r="AA778" s="680"/>
      <c r="AB778" s="680"/>
      <c r="AC778" s="295" t="str">
        <f>IFERROR(VLOOKUP(Z778,【参考】数式用!$A$4:$B$57,2,FALSE),"")</f>
        <v/>
      </c>
      <c r="AD778" s="296"/>
      <c r="AE778" s="297"/>
      <c r="AF778" s="291">
        <f t="shared" si="26"/>
        <v>0</v>
      </c>
    </row>
    <row r="779" spans="1:32" ht="50.1" customHeight="1" thickBot="1">
      <c r="A779" s="631">
        <f t="shared" si="25"/>
        <v>745</v>
      </c>
      <c r="B779" s="675"/>
      <c r="C779" s="676"/>
      <c r="D779" s="676"/>
      <c r="E779" s="676"/>
      <c r="F779" s="676"/>
      <c r="G779" s="676"/>
      <c r="H779" s="676"/>
      <c r="I779" s="676"/>
      <c r="J779" s="676"/>
      <c r="K779" s="676"/>
      <c r="L779" s="677"/>
      <c r="M779" s="677"/>
      <c r="N779" s="677"/>
      <c r="O779" s="677"/>
      <c r="P779" s="677"/>
      <c r="Q779" s="678"/>
      <c r="R779" s="678"/>
      <c r="S779" s="678"/>
      <c r="T779" s="678"/>
      <c r="U779" s="678"/>
      <c r="V779" s="630"/>
      <c r="W779" s="681"/>
      <c r="X779" s="681"/>
      <c r="Y779" s="681"/>
      <c r="Z779" s="680"/>
      <c r="AA779" s="680"/>
      <c r="AB779" s="680"/>
      <c r="AC779" s="295" t="str">
        <f>IFERROR(VLOOKUP(Z779,【参考】数式用!$A$4:$B$57,2,FALSE),"")</f>
        <v/>
      </c>
      <c r="AD779" s="296"/>
      <c r="AE779" s="297"/>
      <c r="AF779" s="291">
        <f t="shared" si="26"/>
        <v>0</v>
      </c>
    </row>
    <row r="780" spans="1:32" ht="50.1" customHeight="1" thickBot="1">
      <c r="A780" s="631">
        <f t="shared" si="25"/>
        <v>746</v>
      </c>
      <c r="B780" s="675"/>
      <c r="C780" s="676"/>
      <c r="D780" s="676"/>
      <c r="E780" s="676"/>
      <c r="F780" s="676"/>
      <c r="G780" s="676"/>
      <c r="H780" s="676"/>
      <c r="I780" s="676"/>
      <c r="J780" s="676"/>
      <c r="K780" s="676"/>
      <c r="L780" s="677"/>
      <c r="M780" s="677"/>
      <c r="N780" s="677"/>
      <c r="O780" s="677"/>
      <c r="P780" s="677"/>
      <c r="Q780" s="678"/>
      <c r="R780" s="678"/>
      <c r="S780" s="678"/>
      <c r="T780" s="678"/>
      <c r="U780" s="678"/>
      <c r="V780" s="630"/>
      <c r="W780" s="681"/>
      <c r="X780" s="681"/>
      <c r="Y780" s="681"/>
      <c r="Z780" s="680"/>
      <c r="AA780" s="680"/>
      <c r="AB780" s="680"/>
      <c r="AC780" s="295" t="str">
        <f>IFERROR(VLOOKUP(Z780,【参考】数式用!$A$4:$B$57,2,FALSE),"")</f>
        <v/>
      </c>
      <c r="AD780" s="296"/>
      <c r="AE780" s="297"/>
      <c r="AF780" s="291">
        <f t="shared" si="26"/>
        <v>0</v>
      </c>
    </row>
    <row r="781" spans="1:32" ht="50.1" customHeight="1" thickBot="1">
      <c r="A781" s="631">
        <f t="shared" si="25"/>
        <v>747</v>
      </c>
      <c r="B781" s="675"/>
      <c r="C781" s="676"/>
      <c r="D781" s="676"/>
      <c r="E781" s="676"/>
      <c r="F781" s="676"/>
      <c r="G781" s="676"/>
      <c r="H781" s="676"/>
      <c r="I781" s="676"/>
      <c r="J781" s="676"/>
      <c r="K781" s="676"/>
      <c r="L781" s="677"/>
      <c r="M781" s="677"/>
      <c r="N781" s="677"/>
      <c r="O781" s="677"/>
      <c r="P781" s="677"/>
      <c r="Q781" s="678"/>
      <c r="R781" s="678"/>
      <c r="S781" s="678"/>
      <c r="T781" s="678"/>
      <c r="U781" s="678"/>
      <c r="V781" s="630"/>
      <c r="W781" s="681"/>
      <c r="X781" s="681"/>
      <c r="Y781" s="681"/>
      <c r="Z781" s="680"/>
      <c r="AA781" s="680"/>
      <c r="AB781" s="680"/>
      <c r="AC781" s="295" t="str">
        <f>IFERROR(VLOOKUP(Z781,【参考】数式用!$A$4:$B$57,2,FALSE),"")</f>
        <v/>
      </c>
      <c r="AD781" s="296"/>
      <c r="AE781" s="297"/>
      <c r="AF781" s="291">
        <f t="shared" si="26"/>
        <v>0</v>
      </c>
    </row>
    <row r="782" spans="1:32" ht="50.1" customHeight="1" thickBot="1">
      <c r="A782" s="631">
        <f t="shared" si="25"/>
        <v>748</v>
      </c>
      <c r="B782" s="675"/>
      <c r="C782" s="676"/>
      <c r="D782" s="676"/>
      <c r="E782" s="676"/>
      <c r="F782" s="676"/>
      <c r="G782" s="676"/>
      <c r="H782" s="676"/>
      <c r="I782" s="676"/>
      <c r="J782" s="676"/>
      <c r="K782" s="676"/>
      <c r="L782" s="677"/>
      <c r="M782" s="677"/>
      <c r="N782" s="677"/>
      <c r="O782" s="677"/>
      <c r="P782" s="677"/>
      <c r="Q782" s="678"/>
      <c r="R782" s="678"/>
      <c r="S782" s="678"/>
      <c r="T782" s="678"/>
      <c r="U782" s="678"/>
      <c r="V782" s="630"/>
      <c r="W782" s="681"/>
      <c r="X782" s="681"/>
      <c r="Y782" s="681"/>
      <c r="Z782" s="680"/>
      <c r="AA782" s="680"/>
      <c r="AB782" s="680"/>
      <c r="AC782" s="295" t="str">
        <f>IFERROR(VLOOKUP(Z782,【参考】数式用!$A$4:$B$57,2,FALSE),"")</f>
        <v/>
      </c>
      <c r="AD782" s="296"/>
      <c r="AE782" s="297"/>
      <c r="AF782" s="291">
        <f t="shared" si="26"/>
        <v>0</v>
      </c>
    </row>
    <row r="783" spans="1:32" ht="50.1" customHeight="1" thickBot="1">
      <c r="A783" s="631">
        <f t="shared" si="25"/>
        <v>749</v>
      </c>
      <c r="B783" s="675"/>
      <c r="C783" s="676"/>
      <c r="D783" s="676"/>
      <c r="E783" s="676"/>
      <c r="F783" s="676"/>
      <c r="G783" s="676"/>
      <c r="H783" s="676"/>
      <c r="I783" s="676"/>
      <c r="J783" s="676"/>
      <c r="K783" s="676"/>
      <c r="L783" s="677"/>
      <c r="M783" s="677"/>
      <c r="N783" s="677"/>
      <c r="O783" s="677"/>
      <c r="P783" s="677"/>
      <c r="Q783" s="678"/>
      <c r="R783" s="678"/>
      <c r="S783" s="678"/>
      <c r="T783" s="678"/>
      <c r="U783" s="678"/>
      <c r="V783" s="630"/>
      <c r="W783" s="681"/>
      <c r="X783" s="681"/>
      <c r="Y783" s="681"/>
      <c r="Z783" s="680"/>
      <c r="AA783" s="680"/>
      <c r="AB783" s="680"/>
      <c r="AC783" s="295" t="str">
        <f>IFERROR(VLOOKUP(Z783,【参考】数式用!$A$4:$B$57,2,FALSE),"")</f>
        <v/>
      </c>
      <c r="AD783" s="296"/>
      <c r="AE783" s="297"/>
      <c r="AF783" s="291">
        <f t="shared" si="26"/>
        <v>0</v>
      </c>
    </row>
    <row r="784" spans="1:32" ht="50.1" customHeight="1" thickBot="1">
      <c r="A784" s="631">
        <f t="shared" si="25"/>
        <v>750</v>
      </c>
      <c r="B784" s="675"/>
      <c r="C784" s="676"/>
      <c r="D784" s="676"/>
      <c r="E784" s="676"/>
      <c r="F784" s="676"/>
      <c r="G784" s="676"/>
      <c r="H784" s="676"/>
      <c r="I784" s="676"/>
      <c r="J784" s="676"/>
      <c r="K784" s="676"/>
      <c r="L784" s="677"/>
      <c r="M784" s="677"/>
      <c r="N784" s="677"/>
      <c r="O784" s="677"/>
      <c r="P784" s="677"/>
      <c r="Q784" s="678"/>
      <c r="R784" s="678"/>
      <c r="S784" s="678"/>
      <c r="T784" s="678"/>
      <c r="U784" s="678"/>
      <c r="V784" s="630"/>
      <c r="W784" s="681"/>
      <c r="X784" s="681"/>
      <c r="Y784" s="681"/>
      <c r="Z784" s="680"/>
      <c r="AA784" s="680"/>
      <c r="AB784" s="680"/>
      <c r="AC784" s="295" t="str">
        <f>IFERROR(VLOOKUP(Z784,【参考】数式用!$A$4:$B$57,2,FALSE),"")</f>
        <v/>
      </c>
      <c r="AD784" s="296"/>
      <c r="AE784" s="297"/>
      <c r="AF784" s="291">
        <f t="shared" si="26"/>
        <v>0</v>
      </c>
    </row>
    <row r="785" spans="1:32" ht="50.1" customHeight="1" thickBot="1">
      <c r="A785" s="631">
        <f t="shared" si="25"/>
        <v>751</v>
      </c>
      <c r="B785" s="675"/>
      <c r="C785" s="676"/>
      <c r="D785" s="676"/>
      <c r="E785" s="676"/>
      <c r="F785" s="676"/>
      <c r="G785" s="676"/>
      <c r="H785" s="676"/>
      <c r="I785" s="676"/>
      <c r="J785" s="676"/>
      <c r="K785" s="676"/>
      <c r="L785" s="677"/>
      <c r="M785" s="677"/>
      <c r="N785" s="677"/>
      <c r="O785" s="677"/>
      <c r="P785" s="677"/>
      <c r="Q785" s="678"/>
      <c r="R785" s="678"/>
      <c r="S785" s="678"/>
      <c r="T785" s="678"/>
      <c r="U785" s="678"/>
      <c r="V785" s="630"/>
      <c r="W785" s="681"/>
      <c r="X785" s="681"/>
      <c r="Y785" s="681"/>
      <c r="Z785" s="680"/>
      <c r="AA785" s="680"/>
      <c r="AB785" s="680"/>
      <c r="AC785" s="295" t="str">
        <f>IFERROR(VLOOKUP(Z785,【参考】数式用!$A$4:$B$57,2,FALSE),"")</f>
        <v/>
      </c>
      <c r="AD785" s="296"/>
      <c r="AE785" s="297"/>
      <c r="AF785" s="291">
        <f t="shared" si="26"/>
        <v>0</v>
      </c>
    </row>
    <row r="786" spans="1:32" ht="50.1" customHeight="1" thickBot="1">
      <c r="A786" s="631">
        <f t="shared" si="25"/>
        <v>752</v>
      </c>
      <c r="B786" s="675"/>
      <c r="C786" s="676"/>
      <c r="D786" s="676"/>
      <c r="E786" s="676"/>
      <c r="F786" s="676"/>
      <c r="G786" s="676"/>
      <c r="H786" s="676"/>
      <c r="I786" s="676"/>
      <c r="J786" s="676"/>
      <c r="K786" s="676"/>
      <c r="L786" s="677"/>
      <c r="M786" s="677"/>
      <c r="N786" s="677"/>
      <c r="O786" s="677"/>
      <c r="P786" s="677"/>
      <c r="Q786" s="678"/>
      <c r="R786" s="678"/>
      <c r="S786" s="678"/>
      <c r="T786" s="678"/>
      <c r="U786" s="678"/>
      <c r="V786" s="630"/>
      <c r="W786" s="681"/>
      <c r="X786" s="681"/>
      <c r="Y786" s="681"/>
      <c r="Z786" s="680"/>
      <c r="AA786" s="680"/>
      <c r="AB786" s="680"/>
      <c r="AC786" s="295" t="str">
        <f>IFERROR(VLOOKUP(Z786,【参考】数式用!$A$4:$B$57,2,FALSE),"")</f>
        <v/>
      </c>
      <c r="AD786" s="296"/>
      <c r="AE786" s="297"/>
      <c r="AF786" s="291">
        <f t="shared" si="26"/>
        <v>0</v>
      </c>
    </row>
    <row r="787" spans="1:32" ht="50.1" customHeight="1" thickBot="1">
      <c r="A787" s="631">
        <f t="shared" si="25"/>
        <v>753</v>
      </c>
      <c r="B787" s="675"/>
      <c r="C787" s="676"/>
      <c r="D787" s="676"/>
      <c r="E787" s="676"/>
      <c r="F787" s="676"/>
      <c r="G787" s="676"/>
      <c r="H787" s="676"/>
      <c r="I787" s="676"/>
      <c r="J787" s="676"/>
      <c r="K787" s="676"/>
      <c r="L787" s="677"/>
      <c r="M787" s="677"/>
      <c r="N787" s="677"/>
      <c r="O787" s="677"/>
      <c r="P787" s="677"/>
      <c r="Q787" s="678"/>
      <c r="R787" s="678"/>
      <c r="S787" s="678"/>
      <c r="T787" s="678"/>
      <c r="U787" s="678"/>
      <c r="V787" s="630"/>
      <c r="W787" s="681"/>
      <c r="X787" s="681"/>
      <c r="Y787" s="681"/>
      <c r="Z787" s="680"/>
      <c r="AA787" s="680"/>
      <c r="AB787" s="680"/>
      <c r="AC787" s="295" t="str">
        <f>IFERROR(VLOOKUP(Z787,【参考】数式用!$A$4:$B$57,2,FALSE),"")</f>
        <v/>
      </c>
      <c r="AD787" s="296"/>
      <c r="AE787" s="297"/>
      <c r="AF787" s="291">
        <f t="shared" si="26"/>
        <v>0</v>
      </c>
    </row>
    <row r="788" spans="1:32" ht="50.1" customHeight="1" thickBot="1">
      <c r="A788" s="631">
        <f t="shared" si="25"/>
        <v>754</v>
      </c>
      <c r="B788" s="675"/>
      <c r="C788" s="676"/>
      <c r="D788" s="676"/>
      <c r="E788" s="676"/>
      <c r="F788" s="676"/>
      <c r="G788" s="676"/>
      <c r="H788" s="676"/>
      <c r="I788" s="676"/>
      <c r="J788" s="676"/>
      <c r="K788" s="676"/>
      <c r="L788" s="677"/>
      <c r="M788" s="677"/>
      <c r="N788" s="677"/>
      <c r="O788" s="677"/>
      <c r="P788" s="677"/>
      <c r="Q788" s="678"/>
      <c r="R788" s="678"/>
      <c r="S788" s="678"/>
      <c r="T788" s="678"/>
      <c r="U788" s="678"/>
      <c r="V788" s="630"/>
      <c r="W788" s="681"/>
      <c r="X788" s="681"/>
      <c r="Y788" s="681"/>
      <c r="Z788" s="680"/>
      <c r="AA788" s="680"/>
      <c r="AB788" s="680"/>
      <c r="AC788" s="295" t="str">
        <f>IFERROR(VLOOKUP(Z788,【参考】数式用!$A$4:$B$57,2,FALSE),"")</f>
        <v/>
      </c>
      <c r="AD788" s="296"/>
      <c r="AE788" s="297"/>
      <c r="AF788" s="291">
        <f t="shared" si="26"/>
        <v>0</v>
      </c>
    </row>
    <row r="789" spans="1:32" ht="50.1" customHeight="1" thickBot="1">
      <c r="A789" s="631">
        <f t="shared" si="25"/>
        <v>755</v>
      </c>
      <c r="B789" s="675"/>
      <c r="C789" s="676"/>
      <c r="D789" s="676"/>
      <c r="E789" s="676"/>
      <c r="F789" s="676"/>
      <c r="G789" s="676"/>
      <c r="H789" s="676"/>
      <c r="I789" s="676"/>
      <c r="J789" s="676"/>
      <c r="K789" s="676"/>
      <c r="L789" s="677"/>
      <c r="M789" s="677"/>
      <c r="N789" s="677"/>
      <c r="O789" s="677"/>
      <c r="P789" s="677"/>
      <c r="Q789" s="678"/>
      <c r="R789" s="678"/>
      <c r="S789" s="678"/>
      <c r="T789" s="678"/>
      <c r="U789" s="678"/>
      <c r="V789" s="630"/>
      <c r="W789" s="681"/>
      <c r="X789" s="681"/>
      <c r="Y789" s="681"/>
      <c r="Z789" s="680"/>
      <c r="AA789" s="680"/>
      <c r="AB789" s="680"/>
      <c r="AC789" s="295" t="str">
        <f>IFERROR(VLOOKUP(Z789,【参考】数式用!$A$4:$B$57,2,FALSE),"")</f>
        <v/>
      </c>
      <c r="AD789" s="296"/>
      <c r="AE789" s="297"/>
      <c r="AF789" s="291">
        <f t="shared" si="26"/>
        <v>0</v>
      </c>
    </row>
    <row r="790" spans="1:32" ht="50.1" customHeight="1" thickBot="1">
      <c r="A790" s="631">
        <f t="shared" si="25"/>
        <v>756</v>
      </c>
      <c r="B790" s="675"/>
      <c r="C790" s="676"/>
      <c r="D790" s="676"/>
      <c r="E790" s="676"/>
      <c r="F790" s="676"/>
      <c r="G790" s="676"/>
      <c r="H790" s="676"/>
      <c r="I790" s="676"/>
      <c r="J790" s="676"/>
      <c r="K790" s="676"/>
      <c r="L790" s="677"/>
      <c r="M790" s="677"/>
      <c r="N790" s="677"/>
      <c r="O790" s="677"/>
      <c r="P790" s="677"/>
      <c r="Q790" s="678"/>
      <c r="R790" s="678"/>
      <c r="S790" s="678"/>
      <c r="T790" s="678"/>
      <c r="U790" s="678"/>
      <c r="V790" s="630"/>
      <c r="W790" s="681"/>
      <c r="X790" s="681"/>
      <c r="Y790" s="681"/>
      <c r="Z790" s="680"/>
      <c r="AA790" s="680"/>
      <c r="AB790" s="680"/>
      <c r="AC790" s="295" t="str">
        <f>IFERROR(VLOOKUP(Z790,【参考】数式用!$A$4:$B$57,2,FALSE),"")</f>
        <v/>
      </c>
      <c r="AD790" s="296"/>
      <c r="AE790" s="297"/>
      <c r="AF790" s="291">
        <f t="shared" si="26"/>
        <v>0</v>
      </c>
    </row>
    <row r="791" spans="1:32" ht="50.1" customHeight="1" thickBot="1">
      <c r="A791" s="631">
        <f t="shared" si="25"/>
        <v>757</v>
      </c>
      <c r="B791" s="675"/>
      <c r="C791" s="676"/>
      <c r="D791" s="676"/>
      <c r="E791" s="676"/>
      <c r="F791" s="676"/>
      <c r="G791" s="676"/>
      <c r="H791" s="676"/>
      <c r="I791" s="676"/>
      <c r="J791" s="676"/>
      <c r="K791" s="676"/>
      <c r="L791" s="677"/>
      <c r="M791" s="677"/>
      <c r="N791" s="677"/>
      <c r="O791" s="677"/>
      <c r="P791" s="677"/>
      <c r="Q791" s="678"/>
      <c r="R791" s="678"/>
      <c r="S791" s="678"/>
      <c r="T791" s="678"/>
      <c r="U791" s="678"/>
      <c r="V791" s="630"/>
      <c r="W791" s="681"/>
      <c r="X791" s="681"/>
      <c r="Y791" s="681"/>
      <c r="Z791" s="680"/>
      <c r="AA791" s="680"/>
      <c r="AB791" s="680"/>
      <c r="AC791" s="295" t="str">
        <f>IFERROR(VLOOKUP(Z791,【参考】数式用!$A$4:$B$57,2,FALSE),"")</f>
        <v/>
      </c>
      <c r="AD791" s="296"/>
      <c r="AE791" s="297"/>
      <c r="AF791" s="291">
        <f t="shared" si="26"/>
        <v>0</v>
      </c>
    </row>
    <row r="792" spans="1:32" ht="50.1" customHeight="1" thickBot="1">
      <c r="A792" s="631">
        <f t="shared" si="25"/>
        <v>758</v>
      </c>
      <c r="B792" s="675"/>
      <c r="C792" s="676"/>
      <c r="D792" s="676"/>
      <c r="E792" s="676"/>
      <c r="F792" s="676"/>
      <c r="G792" s="676"/>
      <c r="H792" s="676"/>
      <c r="I792" s="676"/>
      <c r="J792" s="676"/>
      <c r="K792" s="676"/>
      <c r="L792" s="677"/>
      <c r="M792" s="677"/>
      <c r="N792" s="677"/>
      <c r="O792" s="677"/>
      <c r="P792" s="677"/>
      <c r="Q792" s="678"/>
      <c r="R792" s="678"/>
      <c r="S792" s="678"/>
      <c r="T792" s="678"/>
      <c r="U792" s="678"/>
      <c r="V792" s="630"/>
      <c r="W792" s="681"/>
      <c r="X792" s="681"/>
      <c r="Y792" s="681"/>
      <c r="Z792" s="680"/>
      <c r="AA792" s="680"/>
      <c r="AB792" s="680"/>
      <c r="AC792" s="295" t="str">
        <f>IFERROR(VLOOKUP(Z792,【参考】数式用!$A$4:$B$57,2,FALSE),"")</f>
        <v/>
      </c>
      <c r="AD792" s="296"/>
      <c r="AE792" s="297"/>
      <c r="AF792" s="291">
        <f t="shared" si="26"/>
        <v>0</v>
      </c>
    </row>
    <row r="793" spans="1:32" ht="50.1" customHeight="1" thickBot="1">
      <c r="A793" s="631">
        <f t="shared" si="25"/>
        <v>759</v>
      </c>
      <c r="B793" s="675"/>
      <c r="C793" s="676"/>
      <c r="D793" s="676"/>
      <c r="E793" s="676"/>
      <c r="F793" s="676"/>
      <c r="G793" s="676"/>
      <c r="H793" s="676"/>
      <c r="I793" s="676"/>
      <c r="J793" s="676"/>
      <c r="K793" s="676"/>
      <c r="L793" s="677"/>
      <c r="M793" s="677"/>
      <c r="N793" s="677"/>
      <c r="O793" s="677"/>
      <c r="P793" s="677"/>
      <c r="Q793" s="678"/>
      <c r="R793" s="678"/>
      <c r="S793" s="678"/>
      <c r="T793" s="678"/>
      <c r="U793" s="678"/>
      <c r="V793" s="630"/>
      <c r="W793" s="681"/>
      <c r="X793" s="681"/>
      <c r="Y793" s="681"/>
      <c r="Z793" s="680"/>
      <c r="AA793" s="680"/>
      <c r="AB793" s="680"/>
      <c r="AC793" s="295" t="str">
        <f>IFERROR(VLOOKUP(Z793,【参考】数式用!$A$4:$B$57,2,FALSE),"")</f>
        <v/>
      </c>
      <c r="AD793" s="296"/>
      <c r="AE793" s="297"/>
      <c r="AF793" s="291">
        <f t="shared" si="26"/>
        <v>0</v>
      </c>
    </row>
    <row r="794" spans="1:32" ht="50.1" customHeight="1" thickBot="1">
      <c r="A794" s="631">
        <f t="shared" si="25"/>
        <v>760</v>
      </c>
      <c r="B794" s="675"/>
      <c r="C794" s="676"/>
      <c r="D794" s="676"/>
      <c r="E794" s="676"/>
      <c r="F794" s="676"/>
      <c r="G794" s="676"/>
      <c r="H794" s="676"/>
      <c r="I794" s="676"/>
      <c r="J794" s="676"/>
      <c r="K794" s="676"/>
      <c r="L794" s="677"/>
      <c r="M794" s="677"/>
      <c r="N794" s="677"/>
      <c r="O794" s="677"/>
      <c r="P794" s="677"/>
      <c r="Q794" s="678"/>
      <c r="R794" s="678"/>
      <c r="S794" s="678"/>
      <c r="T794" s="678"/>
      <c r="U794" s="678"/>
      <c r="V794" s="630"/>
      <c r="W794" s="681"/>
      <c r="X794" s="681"/>
      <c r="Y794" s="681"/>
      <c r="Z794" s="680"/>
      <c r="AA794" s="680"/>
      <c r="AB794" s="680"/>
      <c r="AC794" s="295" t="str">
        <f>IFERROR(VLOOKUP(Z794,【参考】数式用!$A$4:$B$57,2,FALSE),"")</f>
        <v/>
      </c>
      <c r="AD794" s="296"/>
      <c r="AE794" s="297"/>
      <c r="AF794" s="291">
        <f t="shared" si="26"/>
        <v>0</v>
      </c>
    </row>
    <row r="795" spans="1:32" ht="50.1" customHeight="1" thickBot="1">
      <c r="A795" s="631">
        <f t="shared" si="25"/>
        <v>761</v>
      </c>
      <c r="B795" s="675"/>
      <c r="C795" s="676"/>
      <c r="D795" s="676"/>
      <c r="E795" s="676"/>
      <c r="F795" s="676"/>
      <c r="G795" s="676"/>
      <c r="H795" s="676"/>
      <c r="I795" s="676"/>
      <c r="J795" s="676"/>
      <c r="K795" s="676"/>
      <c r="L795" s="677"/>
      <c r="M795" s="677"/>
      <c r="N795" s="677"/>
      <c r="O795" s="677"/>
      <c r="P795" s="677"/>
      <c r="Q795" s="678"/>
      <c r="R795" s="678"/>
      <c r="S795" s="678"/>
      <c r="T795" s="678"/>
      <c r="U795" s="678"/>
      <c r="V795" s="630"/>
      <c r="W795" s="681"/>
      <c r="X795" s="681"/>
      <c r="Y795" s="681"/>
      <c r="Z795" s="680"/>
      <c r="AA795" s="680"/>
      <c r="AB795" s="680"/>
      <c r="AC795" s="295" t="str">
        <f>IFERROR(VLOOKUP(Z795,【参考】数式用!$A$4:$B$57,2,FALSE),"")</f>
        <v/>
      </c>
      <c r="AD795" s="296"/>
      <c r="AE795" s="297"/>
      <c r="AF795" s="291">
        <f t="shared" si="26"/>
        <v>0</v>
      </c>
    </row>
    <row r="796" spans="1:32" ht="50.1" customHeight="1" thickBot="1">
      <c r="A796" s="631">
        <f t="shared" si="25"/>
        <v>762</v>
      </c>
      <c r="B796" s="675"/>
      <c r="C796" s="676"/>
      <c r="D796" s="676"/>
      <c r="E796" s="676"/>
      <c r="F796" s="676"/>
      <c r="G796" s="676"/>
      <c r="H796" s="676"/>
      <c r="I796" s="676"/>
      <c r="J796" s="676"/>
      <c r="K796" s="676"/>
      <c r="L796" s="677"/>
      <c r="M796" s="677"/>
      <c r="N796" s="677"/>
      <c r="O796" s="677"/>
      <c r="P796" s="677"/>
      <c r="Q796" s="678"/>
      <c r="R796" s="678"/>
      <c r="S796" s="678"/>
      <c r="T796" s="678"/>
      <c r="U796" s="678"/>
      <c r="V796" s="630"/>
      <c r="W796" s="681"/>
      <c r="X796" s="681"/>
      <c r="Y796" s="681"/>
      <c r="Z796" s="680"/>
      <c r="AA796" s="680"/>
      <c r="AB796" s="680"/>
      <c r="AC796" s="295" t="str">
        <f>IFERROR(VLOOKUP(Z796,【参考】数式用!$A$4:$B$57,2,FALSE),"")</f>
        <v/>
      </c>
      <c r="AD796" s="296"/>
      <c r="AE796" s="297"/>
      <c r="AF796" s="291">
        <f t="shared" si="26"/>
        <v>0</v>
      </c>
    </row>
    <row r="797" spans="1:32" ht="50.1" customHeight="1" thickBot="1">
      <c r="A797" s="631">
        <f t="shared" si="25"/>
        <v>763</v>
      </c>
      <c r="B797" s="675"/>
      <c r="C797" s="676"/>
      <c r="D797" s="676"/>
      <c r="E797" s="676"/>
      <c r="F797" s="676"/>
      <c r="G797" s="676"/>
      <c r="H797" s="676"/>
      <c r="I797" s="676"/>
      <c r="J797" s="676"/>
      <c r="K797" s="676"/>
      <c r="L797" s="677"/>
      <c r="M797" s="677"/>
      <c r="N797" s="677"/>
      <c r="O797" s="677"/>
      <c r="P797" s="677"/>
      <c r="Q797" s="678"/>
      <c r="R797" s="678"/>
      <c r="S797" s="678"/>
      <c r="T797" s="678"/>
      <c r="U797" s="678"/>
      <c r="V797" s="630"/>
      <c r="W797" s="681"/>
      <c r="X797" s="681"/>
      <c r="Y797" s="681"/>
      <c r="Z797" s="680"/>
      <c r="AA797" s="680"/>
      <c r="AB797" s="680"/>
      <c r="AC797" s="295" t="str">
        <f>IFERROR(VLOOKUP(Z797,【参考】数式用!$A$4:$B$57,2,FALSE),"")</f>
        <v/>
      </c>
      <c r="AD797" s="296"/>
      <c r="AE797" s="297"/>
      <c r="AF797" s="291">
        <f t="shared" si="26"/>
        <v>0</v>
      </c>
    </row>
    <row r="798" spans="1:32" ht="50.1" customHeight="1" thickBot="1">
      <c r="A798" s="631">
        <f t="shared" si="25"/>
        <v>764</v>
      </c>
      <c r="B798" s="675"/>
      <c r="C798" s="676"/>
      <c r="D798" s="676"/>
      <c r="E798" s="676"/>
      <c r="F798" s="676"/>
      <c r="G798" s="676"/>
      <c r="H798" s="676"/>
      <c r="I798" s="676"/>
      <c r="J798" s="676"/>
      <c r="K798" s="676"/>
      <c r="L798" s="677"/>
      <c r="M798" s="677"/>
      <c r="N798" s="677"/>
      <c r="O798" s="677"/>
      <c r="P798" s="677"/>
      <c r="Q798" s="678"/>
      <c r="R798" s="678"/>
      <c r="S798" s="678"/>
      <c r="T798" s="678"/>
      <c r="U798" s="678"/>
      <c r="V798" s="630"/>
      <c r="W798" s="681"/>
      <c r="X798" s="681"/>
      <c r="Y798" s="681"/>
      <c r="Z798" s="680"/>
      <c r="AA798" s="680"/>
      <c r="AB798" s="680"/>
      <c r="AC798" s="295" t="str">
        <f>IFERROR(VLOOKUP(Z798,【参考】数式用!$A$4:$B$57,2,FALSE),"")</f>
        <v/>
      </c>
      <c r="AD798" s="296"/>
      <c r="AE798" s="297"/>
      <c r="AF798" s="291">
        <f t="shared" si="26"/>
        <v>0</v>
      </c>
    </row>
    <row r="799" spans="1:32" ht="50.1" customHeight="1" thickBot="1">
      <c r="A799" s="631">
        <f t="shared" si="25"/>
        <v>765</v>
      </c>
      <c r="B799" s="675"/>
      <c r="C799" s="676"/>
      <c r="D799" s="676"/>
      <c r="E799" s="676"/>
      <c r="F799" s="676"/>
      <c r="G799" s="676"/>
      <c r="H799" s="676"/>
      <c r="I799" s="676"/>
      <c r="J799" s="676"/>
      <c r="K799" s="676"/>
      <c r="L799" s="677"/>
      <c r="M799" s="677"/>
      <c r="N799" s="677"/>
      <c r="O799" s="677"/>
      <c r="P799" s="677"/>
      <c r="Q799" s="678"/>
      <c r="R799" s="678"/>
      <c r="S799" s="678"/>
      <c r="T799" s="678"/>
      <c r="U799" s="678"/>
      <c r="V799" s="630"/>
      <c r="W799" s="681"/>
      <c r="X799" s="681"/>
      <c r="Y799" s="681"/>
      <c r="Z799" s="680"/>
      <c r="AA799" s="680"/>
      <c r="AB799" s="680"/>
      <c r="AC799" s="295" t="str">
        <f>IFERROR(VLOOKUP(Z799,【参考】数式用!$A$4:$B$57,2,FALSE),"")</f>
        <v/>
      </c>
      <c r="AD799" s="296"/>
      <c r="AE799" s="297"/>
      <c r="AF799" s="291">
        <f t="shared" si="26"/>
        <v>0</v>
      </c>
    </row>
    <row r="800" spans="1:32" ht="50.1" customHeight="1" thickBot="1">
      <c r="A800" s="631">
        <f t="shared" si="25"/>
        <v>766</v>
      </c>
      <c r="B800" s="675"/>
      <c r="C800" s="676"/>
      <c r="D800" s="676"/>
      <c r="E800" s="676"/>
      <c r="F800" s="676"/>
      <c r="G800" s="676"/>
      <c r="H800" s="676"/>
      <c r="I800" s="676"/>
      <c r="J800" s="676"/>
      <c r="K800" s="676"/>
      <c r="L800" s="677"/>
      <c r="M800" s="677"/>
      <c r="N800" s="677"/>
      <c r="O800" s="677"/>
      <c r="P800" s="677"/>
      <c r="Q800" s="678"/>
      <c r="R800" s="678"/>
      <c r="S800" s="678"/>
      <c r="T800" s="678"/>
      <c r="U800" s="678"/>
      <c r="V800" s="630"/>
      <c r="W800" s="681"/>
      <c r="X800" s="681"/>
      <c r="Y800" s="681"/>
      <c r="Z800" s="680"/>
      <c r="AA800" s="680"/>
      <c r="AB800" s="680"/>
      <c r="AC800" s="295" t="str">
        <f>IFERROR(VLOOKUP(Z800,【参考】数式用!$A$4:$B$57,2,FALSE),"")</f>
        <v/>
      </c>
      <c r="AD800" s="296"/>
      <c r="AE800" s="297"/>
      <c r="AF800" s="291">
        <f t="shared" si="26"/>
        <v>0</v>
      </c>
    </row>
    <row r="801" spans="1:32" ht="50.1" customHeight="1" thickBot="1">
      <c r="A801" s="631">
        <f t="shared" si="25"/>
        <v>767</v>
      </c>
      <c r="B801" s="675"/>
      <c r="C801" s="676"/>
      <c r="D801" s="676"/>
      <c r="E801" s="676"/>
      <c r="F801" s="676"/>
      <c r="G801" s="676"/>
      <c r="H801" s="676"/>
      <c r="I801" s="676"/>
      <c r="J801" s="676"/>
      <c r="K801" s="676"/>
      <c r="L801" s="677"/>
      <c r="M801" s="677"/>
      <c r="N801" s="677"/>
      <c r="O801" s="677"/>
      <c r="P801" s="677"/>
      <c r="Q801" s="678"/>
      <c r="R801" s="678"/>
      <c r="S801" s="678"/>
      <c r="T801" s="678"/>
      <c r="U801" s="678"/>
      <c r="V801" s="630"/>
      <c r="W801" s="681"/>
      <c r="X801" s="681"/>
      <c r="Y801" s="681"/>
      <c r="Z801" s="680"/>
      <c r="AA801" s="680"/>
      <c r="AB801" s="680"/>
      <c r="AC801" s="295" t="str">
        <f>IFERROR(VLOOKUP(Z801,【参考】数式用!$A$4:$B$57,2,FALSE),"")</f>
        <v/>
      </c>
      <c r="AD801" s="296"/>
      <c r="AE801" s="297"/>
      <c r="AF801" s="291">
        <f t="shared" si="26"/>
        <v>0</v>
      </c>
    </row>
    <row r="802" spans="1:32" ht="50.1" customHeight="1" thickBot="1">
      <c r="A802" s="631">
        <f t="shared" si="25"/>
        <v>768</v>
      </c>
      <c r="B802" s="675"/>
      <c r="C802" s="676"/>
      <c r="D802" s="676"/>
      <c r="E802" s="676"/>
      <c r="F802" s="676"/>
      <c r="G802" s="676"/>
      <c r="H802" s="676"/>
      <c r="I802" s="676"/>
      <c r="J802" s="676"/>
      <c r="K802" s="676"/>
      <c r="L802" s="677"/>
      <c r="M802" s="677"/>
      <c r="N802" s="677"/>
      <c r="O802" s="677"/>
      <c r="P802" s="677"/>
      <c r="Q802" s="678"/>
      <c r="R802" s="678"/>
      <c r="S802" s="678"/>
      <c r="T802" s="678"/>
      <c r="U802" s="678"/>
      <c r="V802" s="630"/>
      <c r="W802" s="681"/>
      <c r="X802" s="681"/>
      <c r="Y802" s="681"/>
      <c r="Z802" s="680"/>
      <c r="AA802" s="680"/>
      <c r="AB802" s="680"/>
      <c r="AC802" s="295" t="str">
        <f>IFERROR(VLOOKUP(Z802,【参考】数式用!$A$4:$B$57,2,FALSE),"")</f>
        <v/>
      </c>
      <c r="AD802" s="296"/>
      <c r="AE802" s="297"/>
      <c r="AF802" s="291">
        <f t="shared" si="26"/>
        <v>0</v>
      </c>
    </row>
    <row r="803" spans="1:32" ht="50.1" customHeight="1" thickBot="1">
      <c r="A803" s="631">
        <f t="shared" si="25"/>
        <v>769</v>
      </c>
      <c r="B803" s="675"/>
      <c r="C803" s="676"/>
      <c r="D803" s="676"/>
      <c r="E803" s="676"/>
      <c r="F803" s="676"/>
      <c r="G803" s="676"/>
      <c r="H803" s="676"/>
      <c r="I803" s="676"/>
      <c r="J803" s="676"/>
      <c r="K803" s="676"/>
      <c r="L803" s="677"/>
      <c r="M803" s="677"/>
      <c r="N803" s="677"/>
      <c r="O803" s="677"/>
      <c r="P803" s="677"/>
      <c r="Q803" s="678"/>
      <c r="R803" s="678"/>
      <c r="S803" s="678"/>
      <c r="T803" s="678"/>
      <c r="U803" s="678"/>
      <c r="V803" s="630"/>
      <c r="W803" s="681"/>
      <c r="X803" s="681"/>
      <c r="Y803" s="681"/>
      <c r="Z803" s="680"/>
      <c r="AA803" s="680"/>
      <c r="AB803" s="680"/>
      <c r="AC803" s="295" t="str">
        <f>IFERROR(VLOOKUP(Z803,【参考】数式用!$A$4:$B$57,2,FALSE),"")</f>
        <v/>
      </c>
      <c r="AD803" s="296"/>
      <c r="AE803" s="297"/>
      <c r="AF803" s="291">
        <f t="shared" si="26"/>
        <v>0</v>
      </c>
    </row>
    <row r="804" spans="1:32" ht="50.1" customHeight="1" thickBot="1">
      <c r="A804" s="631">
        <f t="shared" si="25"/>
        <v>770</v>
      </c>
      <c r="B804" s="675"/>
      <c r="C804" s="676"/>
      <c r="D804" s="676"/>
      <c r="E804" s="676"/>
      <c r="F804" s="676"/>
      <c r="G804" s="676"/>
      <c r="H804" s="676"/>
      <c r="I804" s="676"/>
      <c r="J804" s="676"/>
      <c r="K804" s="676"/>
      <c r="L804" s="677"/>
      <c r="M804" s="677"/>
      <c r="N804" s="677"/>
      <c r="O804" s="677"/>
      <c r="P804" s="677"/>
      <c r="Q804" s="678"/>
      <c r="R804" s="678"/>
      <c r="S804" s="678"/>
      <c r="T804" s="678"/>
      <c r="U804" s="678"/>
      <c r="V804" s="630"/>
      <c r="W804" s="681"/>
      <c r="X804" s="681"/>
      <c r="Y804" s="681"/>
      <c r="Z804" s="680"/>
      <c r="AA804" s="680"/>
      <c r="AB804" s="680"/>
      <c r="AC804" s="295" t="str">
        <f>IFERROR(VLOOKUP(Z804,【参考】数式用!$A$4:$B$57,2,FALSE),"")</f>
        <v/>
      </c>
      <c r="AD804" s="296"/>
      <c r="AE804" s="297"/>
      <c r="AF804" s="291">
        <f t="shared" si="26"/>
        <v>0</v>
      </c>
    </row>
    <row r="805" spans="1:32" ht="50.1" customHeight="1" thickBot="1">
      <c r="A805" s="631">
        <f t="shared" ref="A805:A868" si="27">A804+1</f>
        <v>771</v>
      </c>
      <c r="B805" s="675"/>
      <c r="C805" s="676"/>
      <c r="D805" s="676"/>
      <c r="E805" s="676"/>
      <c r="F805" s="676"/>
      <c r="G805" s="676"/>
      <c r="H805" s="676"/>
      <c r="I805" s="676"/>
      <c r="J805" s="676"/>
      <c r="K805" s="676"/>
      <c r="L805" s="677"/>
      <c r="M805" s="677"/>
      <c r="N805" s="677"/>
      <c r="O805" s="677"/>
      <c r="P805" s="677"/>
      <c r="Q805" s="678"/>
      <c r="R805" s="678"/>
      <c r="S805" s="678"/>
      <c r="T805" s="678"/>
      <c r="U805" s="678"/>
      <c r="V805" s="630"/>
      <c r="W805" s="681"/>
      <c r="X805" s="681"/>
      <c r="Y805" s="681"/>
      <c r="Z805" s="680"/>
      <c r="AA805" s="680"/>
      <c r="AB805" s="680"/>
      <c r="AC805" s="295" t="str">
        <f>IFERROR(VLOOKUP(Z805,【参考】数式用!$A$4:$B$57,2,FALSE),"")</f>
        <v/>
      </c>
      <c r="AD805" s="296"/>
      <c r="AE805" s="297"/>
      <c r="AF805" s="291">
        <f t="shared" si="26"/>
        <v>0</v>
      </c>
    </row>
    <row r="806" spans="1:32" ht="50.1" customHeight="1" thickBot="1">
      <c r="A806" s="631">
        <f t="shared" si="27"/>
        <v>772</v>
      </c>
      <c r="B806" s="675"/>
      <c r="C806" s="676"/>
      <c r="D806" s="676"/>
      <c r="E806" s="676"/>
      <c r="F806" s="676"/>
      <c r="G806" s="676"/>
      <c r="H806" s="676"/>
      <c r="I806" s="676"/>
      <c r="J806" s="676"/>
      <c r="K806" s="676"/>
      <c r="L806" s="677"/>
      <c r="M806" s="677"/>
      <c r="N806" s="677"/>
      <c r="O806" s="677"/>
      <c r="P806" s="677"/>
      <c r="Q806" s="678"/>
      <c r="R806" s="678"/>
      <c r="S806" s="678"/>
      <c r="T806" s="678"/>
      <c r="U806" s="678"/>
      <c r="V806" s="630"/>
      <c r="W806" s="681"/>
      <c r="X806" s="681"/>
      <c r="Y806" s="681"/>
      <c r="Z806" s="680"/>
      <c r="AA806" s="680"/>
      <c r="AB806" s="680"/>
      <c r="AC806" s="295" t="str">
        <f>IFERROR(VLOOKUP(Z806,【参考】数式用!$A$4:$B$57,2,FALSE),"")</f>
        <v/>
      </c>
      <c r="AD806" s="296"/>
      <c r="AE806" s="297"/>
      <c r="AF806" s="291">
        <f t="shared" si="26"/>
        <v>0</v>
      </c>
    </row>
    <row r="807" spans="1:32" ht="50.1" customHeight="1" thickBot="1">
      <c r="A807" s="631">
        <f t="shared" si="27"/>
        <v>773</v>
      </c>
      <c r="B807" s="675"/>
      <c r="C807" s="676"/>
      <c r="D807" s="676"/>
      <c r="E807" s="676"/>
      <c r="F807" s="676"/>
      <c r="G807" s="676"/>
      <c r="H807" s="676"/>
      <c r="I807" s="676"/>
      <c r="J807" s="676"/>
      <c r="K807" s="676"/>
      <c r="L807" s="677"/>
      <c r="M807" s="677"/>
      <c r="N807" s="677"/>
      <c r="O807" s="677"/>
      <c r="P807" s="677"/>
      <c r="Q807" s="678"/>
      <c r="R807" s="678"/>
      <c r="S807" s="678"/>
      <c r="T807" s="678"/>
      <c r="U807" s="678"/>
      <c r="V807" s="630"/>
      <c r="W807" s="681"/>
      <c r="X807" s="681"/>
      <c r="Y807" s="681"/>
      <c r="Z807" s="680"/>
      <c r="AA807" s="680"/>
      <c r="AB807" s="680"/>
      <c r="AC807" s="295" t="str">
        <f>IFERROR(VLOOKUP(Z807,【参考】数式用!$A$4:$B$57,2,FALSE),"")</f>
        <v/>
      </c>
      <c r="AD807" s="296"/>
      <c r="AE807" s="297"/>
      <c r="AF807" s="291">
        <f t="shared" si="26"/>
        <v>0</v>
      </c>
    </row>
    <row r="808" spans="1:32" ht="50.1" customHeight="1" thickBot="1">
      <c r="A808" s="631">
        <f t="shared" si="27"/>
        <v>774</v>
      </c>
      <c r="B808" s="675"/>
      <c r="C808" s="676"/>
      <c r="D808" s="676"/>
      <c r="E808" s="676"/>
      <c r="F808" s="676"/>
      <c r="G808" s="676"/>
      <c r="H808" s="676"/>
      <c r="I808" s="676"/>
      <c r="J808" s="676"/>
      <c r="K808" s="676"/>
      <c r="L808" s="677"/>
      <c r="M808" s="677"/>
      <c r="N808" s="677"/>
      <c r="O808" s="677"/>
      <c r="P808" s="677"/>
      <c r="Q808" s="678"/>
      <c r="R808" s="678"/>
      <c r="S808" s="678"/>
      <c r="T808" s="678"/>
      <c r="U808" s="678"/>
      <c r="V808" s="630"/>
      <c r="W808" s="681"/>
      <c r="X808" s="681"/>
      <c r="Y808" s="681"/>
      <c r="Z808" s="680"/>
      <c r="AA808" s="680"/>
      <c r="AB808" s="680"/>
      <c r="AC808" s="295" t="str">
        <f>IFERROR(VLOOKUP(Z808,【参考】数式用!$A$4:$B$57,2,FALSE),"")</f>
        <v/>
      </c>
      <c r="AD808" s="296"/>
      <c r="AE808" s="297"/>
      <c r="AF808" s="291">
        <f t="shared" si="26"/>
        <v>0</v>
      </c>
    </row>
    <row r="809" spans="1:32" ht="50.1" customHeight="1" thickBot="1">
      <c r="A809" s="631">
        <f t="shared" si="27"/>
        <v>775</v>
      </c>
      <c r="B809" s="675"/>
      <c r="C809" s="676"/>
      <c r="D809" s="676"/>
      <c r="E809" s="676"/>
      <c r="F809" s="676"/>
      <c r="G809" s="676"/>
      <c r="H809" s="676"/>
      <c r="I809" s="676"/>
      <c r="J809" s="676"/>
      <c r="K809" s="676"/>
      <c r="L809" s="677"/>
      <c r="M809" s="677"/>
      <c r="N809" s="677"/>
      <c r="O809" s="677"/>
      <c r="P809" s="677"/>
      <c r="Q809" s="678"/>
      <c r="R809" s="678"/>
      <c r="S809" s="678"/>
      <c r="T809" s="678"/>
      <c r="U809" s="678"/>
      <c r="V809" s="630"/>
      <c r="W809" s="681"/>
      <c r="X809" s="681"/>
      <c r="Y809" s="681"/>
      <c r="Z809" s="680"/>
      <c r="AA809" s="680"/>
      <c r="AB809" s="680"/>
      <c r="AC809" s="295" t="str">
        <f>IFERROR(VLOOKUP(Z809,【参考】数式用!$A$4:$B$57,2,FALSE),"")</f>
        <v/>
      </c>
      <c r="AD809" s="296"/>
      <c r="AE809" s="297"/>
      <c r="AF809" s="291">
        <f t="shared" si="26"/>
        <v>0</v>
      </c>
    </row>
    <row r="810" spans="1:32" ht="50.1" customHeight="1" thickBot="1">
      <c r="A810" s="631">
        <f t="shared" si="27"/>
        <v>776</v>
      </c>
      <c r="B810" s="675"/>
      <c r="C810" s="676"/>
      <c r="D810" s="676"/>
      <c r="E810" s="676"/>
      <c r="F810" s="676"/>
      <c r="G810" s="676"/>
      <c r="H810" s="676"/>
      <c r="I810" s="676"/>
      <c r="J810" s="676"/>
      <c r="K810" s="676"/>
      <c r="L810" s="677"/>
      <c r="M810" s="677"/>
      <c r="N810" s="677"/>
      <c r="O810" s="677"/>
      <c r="P810" s="677"/>
      <c r="Q810" s="678"/>
      <c r="R810" s="678"/>
      <c r="S810" s="678"/>
      <c r="T810" s="678"/>
      <c r="U810" s="678"/>
      <c r="V810" s="630"/>
      <c r="W810" s="681"/>
      <c r="X810" s="681"/>
      <c r="Y810" s="681"/>
      <c r="Z810" s="680"/>
      <c r="AA810" s="680"/>
      <c r="AB810" s="680"/>
      <c r="AC810" s="295" t="str">
        <f>IFERROR(VLOOKUP(Z810,【参考】数式用!$A$4:$B$57,2,FALSE),"")</f>
        <v/>
      </c>
      <c r="AD810" s="296"/>
      <c r="AE810" s="297"/>
      <c r="AF810" s="291">
        <f t="shared" si="26"/>
        <v>0</v>
      </c>
    </row>
    <row r="811" spans="1:32" ht="50.1" customHeight="1" thickBot="1">
      <c r="A811" s="631">
        <f t="shared" si="27"/>
        <v>777</v>
      </c>
      <c r="B811" s="675"/>
      <c r="C811" s="676"/>
      <c r="D811" s="676"/>
      <c r="E811" s="676"/>
      <c r="F811" s="676"/>
      <c r="G811" s="676"/>
      <c r="H811" s="676"/>
      <c r="I811" s="676"/>
      <c r="J811" s="676"/>
      <c r="K811" s="676"/>
      <c r="L811" s="677"/>
      <c r="M811" s="677"/>
      <c r="N811" s="677"/>
      <c r="O811" s="677"/>
      <c r="P811" s="677"/>
      <c r="Q811" s="678"/>
      <c r="R811" s="678"/>
      <c r="S811" s="678"/>
      <c r="T811" s="678"/>
      <c r="U811" s="678"/>
      <c r="V811" s="630"/>
      <c r="W811" s="681"/>
      <c r="X811" s="681"/>
      <c r="Y811" s="681"/>
      <c r="Z811" s="680"/>
      <c r="AA811" s="680"/>
      <c r="AB811" s="680"/>
      <c r="AC811" s="295" t="str">
        <f>IFERROR(VLOOKUP(Z811,【参考】数式用!$A$4:$B$57,2,FALSE),"")</f>
        <v/>
      </c>
      <c r="AD811" s="296"/>
      <c r="AE811" s="297"/>
      <c r="AF811" s="291">
        <f t="shared" si="26"/>
        <v>0</v>
      </c>
    </row>
    <row r="812" spans="1:32" ht="50.1" customHeight="1" thickBot="1">
      <c r="A812" s="631">
        <f t="shared" si="27"/>
        <v>778</v>
      </c>
      <c r="B812" s="675"/>
      <c r="C812" s="676"/>
      <c r="D812" s="676"/>
      <c r="E812" s="676"/>
      <c r="F812" s="676"/>
      <c r="G812" s="676"/>
      <c r="H812" s="676"/>
      <c r="I812" s="676"/>
      <c r="J812" s="676"/>
      <c r="K812" s="676"/>
      <c r="L812" s="677"/>
      <c r="M812" s="677"/>
      <c r="N812" s="677"/>
      <c r="O812" s="677"/>
      <c r="P812" s="677"/>
      <c r="Q812" s="678"/>
      <c r="R812" s="678"/>
      <c r="S812" s="678"/>
      <c r="T812" s="678"/>
      <c r="U812" s="678"/>
      <c r="V812" s="630"/>
      <c r="W812" s="681"/>
      <c r="X812" s="681"/>
      <c r="Y812" s="681"/>
      <c r="Z812" s="680"/>
      <c r="AA812" s="680"/>
      <c r="AB812" s="680"/>
      <c r="AC812" s="295" t="str">
        <f>IFERROR(VLOOKUP(Z812,【参考】数式用!$A$4:$B$57,2,FALSE),"")</f>
        <v/>
      </c>
      <c r="AD812" s="296"/>
      <c r="AE812" s="297"/>
      <c r="AF812" s="291">
        <f t="shared" si="26"/>
        <v>0</v>
      </c>
    </row>
    <row r="813" spans="1:32" ht="50.1" customHeight="1" thickBot="1">
      <c r="A813" s="631">
        <f t="shared" si="27"/>
        <v>779</v>
      </c>
      <c r="B813" s="675"/>
      <c r="C813" s="676"/>
      <c r="D813" s="676"/>
      <c r="E813" s="676"/>
      <c r="F813" s="676"/>
      <c r="G813" s="676"/>
      <c r="H813" s="676"/>
      <c r="I813" s="676"/>
      <c r="J813" s="676"/>
      <c r="K813" s="676"/>
      <c r="L813" s="677"/>
      <c r="M813" s="677"/>
      <c r="N813" s="677"/>
      <c r="O813" s="677"/>
      <c r="P813" s="677"/>
      <c r="Q813" s="678"/>
      <c r="R813" s="678"/>
      <c r="S813" s="678"/>
      <c r="T813" s="678"/>
      <c r="U813" s="678"/>
      <c r="V813" s="630"/>
      <c r="W813" s="681"/>
      <c r="X813" s="681"/>
      <c r="Y813" s="681"/>
      <c r="Z813" s="680"/>
      <c r="AA813" s="680"/>
      <c r="AB813" s="680"/>
      <c r="AC813" s="295" t="str">
        <f>IFERROR(VLOOKUP(Z813,【参考】数式用!$A$4:$B$57,2,FALSE),"")</f>
        <v/>
      </c>
      <c r="AD813" s="296"/>
      <c r="AE813" s="297"/>
      <c r="AF813" s="291">
        <f t="shared" si="26"/>
        <v>0</v>
      </c>
    </row>
    <row r="814" spans="1:32" ht="50.1" customHeight="1" thickBot="1">
      <c r="A814" s="631">
        <f t="shared" si="27"/>
        <v>780</v>
      </c>
      <c r="B814" s="675"/>
      <c r="C814" s="676"/>
      <c r="D814" s="676"/>
      <c r="E814" s="676"/>
      <c r="F814" s="676"/>
      <c r="G814" s="676"/>
      <c r="H814" s="676"/>
      <c r="I814" s="676"/>
      <c r="J814" s="676"/>
      <c r="K814" s="676"/>
      <c r="L814" s="677"/>
      <c r="M814" s="677"/>
      <c r="N814" s="677"/>
      <c r="O814" s="677"/>
      <c r="P814" s="677"/>
      <c r="Q814" s="678"/>
      <c r="R814" s="678"/>
      <c r="S814" s="678"/>
      <c r="T814" s="678"/>
      <c r="U814" s="678"/>
      <c r="V814" s="630"/>
      <c r="W814" s="681"/>
      <c r="X814" s="681"/>
      <c r="Y814" s="681"/>
      <c r="Z814" s="680"/>
      <c r="AA814" s="680"/>
      <c r="AB814" s="680"/>
      <c r="AC814" s="295" t="str">
        <f>IFERROR(VLOOKUP(Z814,【参考】数式用!$A$4:$B$57,2,FALSE),"")</f>
        <v/>
      </c>
      <c r="AD814" s="296"/>
      <c r="AE814" s="297"/>
      <c r="AF814" s="291">
        <f t="shared" si="26"/>
        <v>0</v>
      </c>
    </row>
    <row r="815" spans="1:32" ht="50.1" customHeight="1" thickBot="1">
      <c r="A815" s="631">
        <f t="shared" si="27"/>
        <v>781</v>
      </c>
      <c r="B815" s="675"/>
      <c r="C815" s="676"/>
      <c r="D815" s="676"/>
      <c r="E815" s="676"/>
      <c r="F815" s="676"/>
      <c r="G815" s="676"/>
      <c r="H815" s="676"/>
      <c r="I815" s="676"/>
      <c r="J815" s="676"/>
      <c r="K815" s="676"/>
      <c r="L815" s="677"/>
      <c r="M815" s="677"/>
      <c r="N815" s="677"/>
      <c r="O815" s="677"/>
      <c r="P815" s="677"/>
      <c r="Q815" s="678"/>
      <c r="R815" s="678"/>
      <c r="S815" s="678"/>
      <c r="T815" s="678"/>
      <c r="U815" s="678"/>
      <c r="V815" s="630"/>
      <c r="W815" s="681"/>
      <c r="X815" s="681"/>
      <c r="Y815" s="681"/>
      <c r="Z815" s="680"/>
      <c r="AA815" s="680"/>
      <c r="AB815" s="680"/>
      <c r="AC815" s="295" t="str">
        <f>IFERROR(VLOOKUP(Z815,【参考】数式用!$A$4:$B$57,2,FALSE),"")</f>
        <v/>
      </c>
      <c r="AD815" s="296"/>
      <c r="AE815" s="297"/>
      <c r="AF815" s="291">
        <f t="shared" ref="AF815:AF878" si="28">AD815-AE815</f>
        <v>0</v>
      </c>
    </row>
    <row r="816" spans="1:32" ht="50.1" customHeight="1" thickBot="1">
      <c r="A816" s="631">
        <f t="shared" si="27"/>
        <v>782</v>
      </c>
      <c r="B816" s="675"/>
      <c r="C816" s="676"/>
      <c r="D816" s="676"/>
      <c r="E816" s="676"/>
      <c r="F816" s="676"/>
      <c r="G816" s="676"/>
      <c r="H816" s="676"/>
      <c r="I816" s="676"/>
      <c r="J816" s="676"/>
      <c r="K816" s="676"/>
      <c r="L816" s="677"/>
      <c r="M816" s="677"/>
      <c r="N816" s="677"/>
      <c r="O816" s="677"/>
      <c r="P816" s="677"/>
      <c r="Q816" s="678"/>
      <c r="R816" s="678"/>
      <c r="S816" s="678"/>
      <c r="T816" s="678"/>
      <c r="U816" s="678"/>
      <c r="V816" s="630"/>
      <c r="W816" s="681"/>
      <c r="X816" s="681"/>
      <c r="Y816" s="681"/>
      <c r="Z816" s="680"/>
      <c r="AA816" s="680"/>
      <c r="AB816" s="680"/>
      <c r="AC816" s="295" t="str">
        <f>IFERROR(VLOOKUP(Z816,【参考】数式用!$A$4:$B$57,2,FALSE),"")</f>
        <v/>
      </c>
      <c r="AD816" s="296"/>
      <c r="AE816" s="297"/>
      <c r="AF816" s="291">
        <f t="shared" si="28"/>
        <v>0</v>
      </c>
    </row>
    <row r="817" spans="1:32" ht="50.1" customHeight="1" thickBot="1">
      <c r="A817" s="631">
        <f t="shared" si="27"/>
        <v>783</v>
      </c>
      <c r="B817" s="675"/>
      <c r="C817" s="676"/>
      <c r="D817" s="676"/>
      <c r="E817" s="676"/>
      <c r="F817" s="676"/>
      <c r="G817" s="676"/>
      <c r="H817" s="676"/>
      <c r="I817" s="676"/>
      <c r="J817" s="676"/>
      <c r="K817" s="676"/>
      <c r="L817" s="677"/>
      <c r="M817" s="677"/>
      <c r="N817" s="677"/>
      <c r="O817" s="677"/>
      <c r="P817" s="677"/>
      <c r="Q817" s="678"/>
      <c r="R817" s="678"/>
      <c r="S817" s="678"/>
      <c r="T817" s="678"/>
      <c r="U817" s="678"/>
      <c r="V817" s="630"/>
      <c r="W817" s="681"/>
      <c r="X817" s="681"/>
      <c r="Y817" s="681"/>
      <c r="Z817" s="680"/>
      <c r="AA817" s="680"/>
      <c r="AB817" s="680"/>
      <c r="AC817" s="295" t="str">
        <f>IFERROR(VLOOKUP(Z817,【参考】数式用!$A$4:$B$57,2,FALSE),"")</f>
        <v/>
      </c>
      <c r="AD817" s="296"/>
      <c r="AE817" s="297"/>
      <c r="AF817" s="291">
        <f t="shared" si="28"/>
        <v>0</v>
      </c>
    </row>
    <row r="818" spans="1:32" ht="50.1" customHeight="1" thickBot="1">
      <c r="A818" s="631">
        <f t="shared" si="27"/>
        <v>784</v>
      </c>
      <c r="B818" s="675"/>
      <c r="C818" s="676"/>
      <c r="D818" s="676"/>
      <c r="E818" s="676"/>
      <c r="F818" s="676"/>
      <c r="G818" s="676"/>
      <c r="H818" s="676"/>
      <c r="I818" s="676"/>
      <c r="J818" s="676"/>
      <c r="K818" s="676"/>
      <c r="L818" s="677"/>
      <c r="M818" s="677"/>
      <c r="N818" s="677"/>
      <c r="O818" s="677"/>
      <c r="P818" s="677"/>
      <c r="Q818" s="678"/>
      <c r="R818" s="678"/>
      <c r="S818" s="678"/>
      <c r="T818" s="678"/>
      <c r="U818" s="678"/>
      <c r="V818" s="630"/>
      <c r="W818" s="681"/>
      <c r="X818" s="681"/>
      <c r="Y818" s="681"/>
      <c r="Z818" s="680"/>
      <c r="AA818" s="680"/>
      <c r="AB818" s="680"/>
      <c r="AC818" s="295" t="str">
        <f>IFERROR(VLOOKUP(Z818,【参考】数式用!$A$4:$B$57,2,FALSE),"")</f>
        <v/>
      </c>
      <c r="AD818" s="296"/>
      <c r="AE818" s="297"/>
      <c r="AF818" s="291">
        <f t="shared" si="28"/>
        <v>0</v>
      </c>
    </row>
    <row r="819" spans="1:32" ht="50.1" customHeight="1" thickBot="1">
      <c r="A819" s="631">
        <f t="shared" si="27"/>
        <v>785</v>
      </c>
      <c r="B819" s="675"/>
      <c r="C819" s="676"/>
      <c r="D819" s="676"/>
      <c r="E819" s="676"/>
      <c r="F819" s="676"/>
      <c r="G819" s="676"/>
      <c r="H819" s="676"/>
      <c r="I819" s="676"/>
      <c r="J819" s="676"/>
      <c r="K819" s="676"/>
      <c r="L819" s="677"/>
      <c r="M819" s="677"/>
      <c r="N819" s="677"/>
      <c r="O819" s="677"/>
      <c r="P819" s="677"/>
      <c r="Q819" s="678"/>
      <c r="R819" s="678"/>
      <c r="S819" s="678"/>
      <c r="T819" s="678"/>
      <c r="U819" s="678"/>
      <c r="V819" s="630"/>
      <c r="W819" s="681"/>
      <c r="X819" s="681"/>
      <c r="Y819" s="681"/>
      <c r="Z819" s="680"/>
      <c r="AA819" s="680"/>
      <c r="AB819" s="680"/>
      <c r="AC819" s="295" t="str">
        <f>IFERROR(VLOOKUP(Z819,【参考】数式用!$A$4:$B$57,2,FALSE),"")</f>
        <v/>
      </c>
      <c r="AD819" s="296"/>
      <c r="AE819" s="297"/>
      <c r="AF819" s="291">
        <f t="shared" si="28"/>
        <v>0</v>
      </c>
    </row>
    <row r="820" spans="1:32" ht="50.1" customHeight="1" thickBot="1">
      <c r="A820" s="631">
        <f t="shared" si="27"/>
        <v>786</v>
      </c>
      <c r="B820" s="675"/>
      <c r="C820" s="676"/>
      <c r="D820" s="676"/>
      <c r="E820" s="676"/>
      <c r="F820" s="676"/>
      <c r="G820" s="676"/>
      <c r="H820" s="676"/>
      <c r="I820" s="676"/>
      <c r="J820" s="676"/>
      <c r="K820" s="676"/>
      <c r="L820" s="677"/>
      <c r="M820" s="677"/>
      <c r="N820" s="677"/>
      <c r="O820" s="677"/>
      <c r="P820" s="677"/>
      <c r="Q820" s="678"/>
      <c r="R820" s="678"/>
      <c r="S820" s="678"/>
      <c r="T820" s="678"/>
      <c r="U820" s="678"/>
      <c r="V820" s="630"/>
      <c r="W820" s="681"/>
      <c r="X820" s="681"/>
      <c r="Y820" s="681"/>
      <c r="Z820" s="680"/>
      <c r="AA820" s="680"/>
      <c r="AB820" s="680"/>
      <c r="AC820" s="295" t="str">
        <f>IFERROR(VLOOKUP(Z820,【参考】数式用!$A$4:$B$57,2,FALSE),"")</f>
        <v/>
      </c>
      <c r="AD820" s="296"/>
      <c r="AE820" s="297"/>
      <c r="AF820" s="291">
        <f t="shared" si="28"/>
        <v>0</v>
      </c>
    </row>
    <row r="821" spans="1:32" ht="50.1" customHeight="1" thickBot="1">
      <c r="A821" s="631">
        <f t="shared" si="27"/>
        <v>787</v>
      </c>
      <c r="B821" s="675"/>
      <c r="C821" s="676"/>
      <c r="D821" s="676"/>
      <c r="E821" s="676"/>
      <c r="F821" s="676"/>
      <c r="G821" s="676"/>
      <c r="H821" s="676"/>
      <c r="I821" s="676"/>
      <c r="J821" s="676"/>
      <c r="K821" s="676"/>
      <c r="L821" s="677"/>
      <c r="M821" s="677"/>
      <c r="N821" s="677"/>
      <c r="O821" s="677"/>
      <c r="P821" s="677"/>
      <c r="Q821" s="678"/>
      <c r="R821" s="678"/>
      <c r="S821" s="678"/>
      <c r="T821" s="678"/>
      <c r="U821" s="678"/>
      <c r="V821" s="630"/>
      <c r="W821" s="681"/>
      <c r="X821" s="681"/>
      <c r="Y821" s="681"/>
      <c r="Z821" s="680"/>
      <c r="AA821" s="680"/>
      <c r="AB821" s="680"/>
      <c r="AC821" s="295" t="str">
        <f>IFERROR(VLOOKUP(Z821,【参考】数式用!$A$4:$B$57,2,FALSE),"")</f>
        <v/>
      </c>
      <c r="AD821" s="296"/>
      <c r="AE821" s="297"/>
      <c r="AF821" s="291">
        <f t="shared" si="28"/>
        <v>0</v>
      </c>
    </row>
    <row r="822" spans="1:32" ht="50.1" customHeight="1" thickBot="1">
      <c r="A822" s="631">
        <f t="shared" si="27"/>
        <v>788</v>
      </c>
      <c r="B822" s="675"/>
      <c r="C822" s="676"/>
      <c r="D822" s="676"/>
      <c r="E822" s="676"/>
      <c r="F822" s="676"/>
      <c r="G822" s="676"/>
      <c r="H822" s="676"/>
      <c r="I822" s="676"/>
      <c r="J822" s="676"/>
      <c r="K822" s="676"/>
      <c r="L822" s="677"/>
      <c r="M822" s="677"/>
      <c r="N822" s="677"/>
      <c r="O822" s="677"/>
      <c r="P822" s="677"/>
      <c r="Q822" s="678"/>
      <c r="R822" s="678"/>
      <c r="S822" s="678"/>
      <c r="T822" s="678"/>
      <c r="U822" s="678"/>
      <c r="V822" s="630"/>
      <c r="W822" s="681"/>
      <c r="X822" s="681"/>
      <c r="Y822" s="681"/>
      <c r="Z822" s="680"/>
      <c r="AA822" s="680"/>
      <c r="AB822" s="680"/>
      <c r="AC822" s="295" t="str">
        <f>IFERROR(VLOOKUP(Z822,【参考】数式用!$A$4:$B$57,2,FALSE),"")</f>
        <v/>
      </c>
      <c r="AD822" s="296"/>
      <c r="AE822" s="297"/>
      <c r="AF822" s="291">
        <f t="shared" si="28"/>
        <v>0</v>
      </c>
    </row>
    <row r="823" spans="1:32" ht="50.1" customHeight="1" thickBot="1">
      <c r="A823" s="631">
        <f t="shared" si="27"/>
        <v>789</v>
      </c>
      <c r="B823" s="675"/>
      <c r="C823" s="676"/>
      <c r="D823" s="676"/>
      <c r="E823" s="676"/>
      <c r="F823" s="676"/>
      <c r="G823" s="676"/>
      <c r="H823" s="676"/>
      <c r="I823" s="676"/>
      <c r="J823" s="676"/>
      <c r="K823" s="676"/>
      <c r="L823" s="677"/>
      <c r="M823" s="677"/>
      <c r="N823" s="677"/>
      <c r="O823" s="677"/>
      <c r="P823" s="677"/>
      <c r="Q823" s="678"/>
      <c r="R823" s="678"/>
      <c r="S823" s="678"/>
      <c r="T823" s="678"/>
      <c r="U823" s="678"/>
      <c r="V823" s="630"/>
      <c r="W823" s="681"/>
      <c r="X823" s="681"/>
      <c r="Y823" s="681"/>
      <c r="Z823" s="680"/>
      <c r="AA823" s="680"/>
      <c r="AB823" s="680"/>
      <c r="AC823" s="295" t="str">
        <f>IFERROR(VLOOKUP(Z823,【参考】数式用!$A$4:$B$57,2,FALSE),"")</f>
        <v/>
      </c>
      <c r="AD823" s="296"/>
      <c r="AE823" s="297"/>
      <c r="AF823" s="291">
        <f t="shared" si="28"/>
        <v>0</v>
      </c>
    </row>
    <row r="824" spans="1:32" ht="50.1" customHeight="1" thickBot="1">
      <c r="A824" s="631">
        <f t="shared" si="27"/>
        <v>790</v>
      </c>
      <c r="B824" s="675"/>
      <c r="C824" s="676"/>
      <c r="D824" s="676"/>
      <c r="E824" s="676"/>
      <c r="F824" s="676"/>
      <c r="G824" s="676"/>
      <c r="H824" s="676"/>
      <c r="I824" s="676"/>
      <c r="J824" s="676"/>
      <c r="K824" s="676"/>
      <c r="L824" s="677"/>
      <c r="M824" s="677"/>
      <c r="N824" s="677"/>
      <c r="O824" s="677"/>
      <c r="P824" s="677"/>
      <c r="Q824" s="678"/>
      <c r="R824" s="678"/>
      <c r="S824" s="678"/>
      <c r="T824" s="678"/>
      <c r="U824" s="678"/>
      <c r="V824" s="630"/>
      <c r="W824" s="681"/>
      <c r="X824" s="681"/>
      <c r="Y824" s="681"/>
      <c r="Z824" s="680"/>
      <c r="AA824" s="680"/>
      <c r="AB824" s="680"/>
      <c r="AC824" s="295" t="str">
        <f>IFERROR(VLOOKUP(Z824,【参考】数式用!$A$4:$B$57,2,FALSE),"")</f>
        <v/>
      </c>
      <c r="AD824" s="296"/>
      <c r="AE824" s="297"/>
      <c r="AF824" s="291">
        <f t="shared" si="28"/>
        <v>0</v>
      </c>
    </row>
    <row r="825" spans="1:32" ht="50.1" customHeight="1" thickBot="1">
      <c r="A825" s="631">
        <f t="shared" si="27"/>
        <v>791</v>
      </c>
      <c r="B825" s="675"/>
      <c r="C825" s="676"/>
      <c r="D825" s="676"/>
      <c r="E825" s="676"/>
      <c r="F825" s="676"/>
      <c r="G825" s="676"/>
      <c r="H825" s="676"/>
      <c r="I825" s="676"/>
      <c r="J825" s="676"/>
      <c r="K825" s="676"/>
      <c r="L825" s="677"/>
      <c r="M825" s="677"/>
      <c r="N825" s="677"/>
      <c r="O825" s="677"/>
      <c r="P825" s="677"/>
      <c r="Q825" s="678"/>
      <c r="R825" s="678"/>
      <c r="S825" s="678"/>
      <c r="T825" s="678"/>
      <c r="U825" s="678"/>
      <c r="V825" s="630"/>
      <c r="W825" s="681"/>
      <c r="X825" s="681"/>
      <c r="Y825" s="681"/>
      <c r="Z825" s="680"/>
      <c r="AA825" s="680"/>
      <c r="AB825" s="680"/>
      <c r="AC825" s="295" t="str">
        <f>IFERROR(VLOOKUP(Z825,【参考】数式用!$A$4:$B$57,2,FALSE),"")</f>
        <v/>
      </c>
      <c r="AD825" s="296"/>
      <c r="AE825" s="297"/>
      <c r="AF825" s="291">
        <f t="shared" si="28"/>
        <v>0</v>
      </c>
    </row>
    <row r="826" spans="1:32" ht="50.1" customHeight="1" thickBot="1">
      <c r="A826" s="631">
        <f t="shared" si="27"/>
        <v>792</v>
      </c>
      <c r="B826" s="675"/>
      <c r="C826" s="676"/>
      <c r="D826" s="676"/>
      <c r="E826" s="676"/>
      <c r="F826" s="676"/>
      <c r="G826" s="676"/>
      <c r="H826" s="676"/>
      <c r="I826" s="676"/>
      <c r="J826" s="676"/>
      <c r="K826" s="676"/>
      <c r="L826" s="677"/>
      <c r="M826" s="677"/>
      <c r="N826" s="677"/>
      <c r="O826" s="677"/>
      <c r="P826" s="677"/>
      <c r="Q826" s="678"/>
      <c r="R826" s="678"/>
      <c r="S826" s="678"/>
      <c r="T826" s="678"/>
      <c r="U826" s="678"/>
      <c r="V826" s="630"/>
      <c r="W826" s="681"/>
      <c r="X826" s="681"/>
      <c r="Y826" s="681"/>
      <c r="Z826" s="680"/>
      <c r="AA826" s="680"/>
      <c r="AB826" s="680"/>
      <c r="AC826" s="295" t="str">
        <f>IFERROR(VLOOKUP(Z826,【参考】数式用!$A$4:$B$57,2,FALSE),"")</f>
        <v/>
      </c>
      <c r="AD826" s="296"/>
      <c r="AE826" s="297"/>
      <c r="AF826" s="291">
        <f t="shared" si="28"/>
        <v>0</v>
      </c>
    </row>
    <row r="827" spans="1:32" ht="50.1" customHeight="1" thickBot="1">
      <c r="A827" s="631">
        <f t="shared" si="27"/>
        <v>793</v>
      </c>
      <c r="B827" s="675"/>
      <c r="C827" s="676"/>
      <c r="D827" s="676"/>
      <c r="E827" s="676"/>
      <c r="F827" s="676"/>
      <c r="G827" s="676"/>
      <c r="H827" s="676"/>
      <c r="I827" s="676"/>
      <c r="J827" s="676"/>
      <c r="K827" s="676"/>
      <c r="L827" s="677"/>
      <c r="M827" s="677"/>
      <c r="N827" s="677"/>
      <c r="O827" s="677"/>
      <c r="P827" s="677"/>
      <c r="Q827" s="678"/>
      <c r="R827" s="678"/>
      <c r="S827" s="678"/>
      <c r="T827" s="678"/>
      <c r="U827" s="678"/>
      <c r="V827" s="630"/>
      <c r="W827" s="681"/>
      <c r="X827" s="681"/>
      <c r="Y827" s="681"/>
      <c r="Z827" s="680"/>
      <c r="AA827" s="680"/>
      <c r="AB827" s="680"/>
      <c r="AC827" s="295" t="str">
        <f>IFERROR(VLOOKUP(Z827,【参考】数式用!$A$4:$B$57,2,FALSE),"")</f>
        <v/>
      </c>
      <c r="AD827" s="296"/>
      <c r="AE827" s="297"/>
      <c r="AF827" s="291">
        <f t="shared" si="28"/>
        <v>0</v>
      </c>
    </row>
    <row r="828" spans="1:32" ht="50.1" customHeight="1" thickBot="1">
      <c r="A828" s="631">
        <f t="shared" si="27"/>
        <v>794</v>
      </c>
      <c r="B828" s="675"/>
      <c r="C828" s="676"/>
      <c r="D828" s="676"/>
      <c r="E828" s="676"/>
      <c r="F828" s="676"/>
      <c r="G828" s="676"/>
      <c r="H828" s="676"/>
      <c r="I828" s="676"/>
      <c r="J828" s="676"/>
      <c r="K828" s="676"/>
      <c r="L828" s="677"/>
      <c r="M828" s="677"/>
      <c r="N828" s="677"/>
      <c r="O828" s="677"/>
      <c r="P828" s="677"/>
      <c r="Q828" s="678"/>
      <c r="R828" s="678"/>
      <c r="S828" s="678"/>
      <c r="T828" s="678"/>
      <c r="U828" s="678"/>
      <c r="V828" s="630"/>
      <c r="W828" s="681"/>
      <c r="X828" s="681"/>
      <c r="Y828" s="681"/>
      <c r="Z828" s="680"/>
      <c r="AA828" s="680"/>
      <c r="AB828" s="680"/>
      <c r="AC828" s="295" t="str">
        <f>IFERROR(VLOOKUP(Z828,【参考】数式用!$A$4:$B$57,2,FALSE),"")</f>
        <v/>
      </c>
      <c r="AD828" s="296"/>
      <c r="AE828" s="297"/>
      <c r="AF828" s="291">
        <f t="shared" si="28"/>
        <v>0</v>
      </c>
    </row>
    <row r="829" spans="1:32" ht="50.1" customHeight="1" thickBot="1">
      <c r="A829" s="631">
        <f t="shared" si="27"/>
        <v>795</v>
      </c>
      <c r="B829" s="675"/>
      <c r="C829" s="676"/>
      <c r="D829" s="676"/>
      <c r="E829" s="676"/>
      <c r="F829" s="676"/>
      <c r="G829" s="676"/>
      <c r="H829" s="676"/>
      <c r="I829" s="676"/>
      <c r="J829" s="676"/>
      <c r="K829" s="676"/>
      <c r="L829" s="677"/>
      <c r="M829" s="677"/>
      <c r="N829" s="677"/>
      <c r="O829" s="677"/>
      <c r="P829" s="677"/>
      <c r="Q829" s="678"/>
      <c r="R829" s="678"/>
      <c r="S829" s="678"/>
      <c r="T829" s="678"/>
      <c r="U829" s="678"/>
      <c r="V829" s="630"/>
      <c r="W829" s="681"/>
      <c r="X829" s="681"/>
      <c r="Y829" s="681"/>
      <c r="Z829" s="680"/>
      <c r="AA829" s="680"/>
      <c r="AB829" s="680"/>
      <c r="AC829" s="295" t="str">
        <f>IFERROR(VLOOKUP(Z829,【参考】数式用!$A$4:$B$57,2,FALSE),"")</f>
        <v/>
      </c>
      <c r="AD829" s="296"/>
      <c r="AE829" s="297"/>
      <c r="AF829" s="291">
        <f t="shared" si="28"/>
        <v>0</v>
      </c>
    </row>
    <row r="830" spans="1:32" ht="50.1" customHeight="1" thickBot="1">
      <c r="A830" s="631">
        <f t="shared" si="27"/>
        <v>796</v>
      </c>
      <c r="B830" s="675"/>
      <c r="C830" s="676"/>
      <c r="D830" s="676"/>
      <c r="E830" s="676"/>
      <c r="F830" s="676"/>
      <c r="G830" s="676"/>
      <c r="H830" s="676"/>
      <c r="I830" s="676"/>
      <c r="J830" s="676"/>
      <c r="K830" s="676"/>
      <c r="L830" s="677"/>
      <c r="M830" s="677"/>
      <c r="N830" s="677"/>
      <c r="O830" s="677"/>
      <c r="P830" s="677"/>
      <c r="Q830" s="678"/>
      <c r="R830" s="678"/>
      <c r="S830" s="678"/>
      <c r="T830" s="678"/>
      <c r="U830" s="678"/>
      <c r="V830" s="630"/>
      <c r="W830" s="681"/>
      <c r="X830" s="681"/>
      <c r="Y830" s="681"/>
      <c r="Z830" s="680"/>
      <c r="AA830" s="680"/>
      <c r="AB830" s="680"/>
      <c r="AC830" s="295" t="str">
        <f>IFERROR(VLOOKUP(Z830,【参考】数式用!$A$4:$B$57,2,FALSE),"")</f>
        <v/>
      </c>
      <c r="AD830" s="296"/>
      <c r="AE830" s="297"/>
      <c r="AF830" s="291">
        <f t="shared" si="28"/>
        <v>0</v>
      </c>
    </row>
    <row r="831" spans="1:32" ht="50.1" customHeight="1" thickBot="1">
      <c r="A831" s="631">
        <f t="shared" si="27"/>
        <v>797</v>
      </c>
      <c r="B831" s="675"/>
      <c r="C831" s="676"/>
      <c r="D831" s="676"/>
      <c r="E831" s="676"/>
      <c r="F831" s="676"/>
      <c r="G831" s="676"/>
      <c r="H831" s="676"/>
      <c r="I831" s="676"/>
      <c r="J831" s="676"/>
      <c r="K831" s="676"/>
      <c r="L831" s="677"/>
      <c r="M831" s="677"/>
      <c r="N831" s="677"/>
      <c r="O831" s="677"/>
      <c r="P831" s="677"/>
      <c r="Q831" s="678"/>
      <c r="R831" s="678"/>
      <c r="S831" s="678"/>
      <c r="T831" s="678"/>
      <c r="U831" s="678"/>
      <c r="V831" s="630"/>
      <c r="W831" s="681"/>
      <c r="X831" s="681"/>
      <c r="Y831" s="681"/>
      <c r="Z831" s="680"/>
      <c r="AA831" s="680"/>
      <c r="AB831" s="680"/>
      <c r="AC831" s="295" t="str">
        <f>IFERROR(VLOOKUP(Z831,【参考】数式用!$A$4:$B$57,2,FALSE),"")</f>
        <v/>
      </c>
      <c r="AD831" s="296"/>
      <c r="AE831" s="297"/>
      <c r="AF831" s="291">
        <f t="shared" si="28"/>
        <v>0</v>
      </c>
    </row>
    <row r="832" spans="1:32" ht="50.1" customHeight="1" thickBot="1">
      <c r="A832" s="631">
        <f t="shared" si="27"/>
        <v>798</v>
      </c>
      <c r="B832" s="675"/>
      <c r="C832" s="676"/>
      <c r="D832" s="676"/>
      <c r="E832" s="676"/>
      <c r="F832" s="676"/>
      <c r="G832" s="676"/>
      <c r="H832" s="676"/>
      <c r="I832" s="676"/>
      <c r="J832" s="676"/>
      <c r="K832" s="676"/>
      <c r="L832" s="677"/>
      <c r="M832" s="677"/>
      <c r="N832" s="677"/>
      <c r="O832" s="677"/>
      <c r="P832" s="677"/>
      <c r="Q832" s="678"/>
      <c r="R832" s="678"/>
      <c r="S832" s="678"/>
      <c r="T832" s="678"/>
      <c r="U832" s="678"/>
      <c r="V832" s="630"/>
      <c r="W832" s="681"/>
      <c r="X832" s="681"/>
      <c r="Y832" s="681"/>
      <c r="Z832" s="680"/>
      <c r="AA832" s="680"/>
      <c r="AB832" s="680"/>
      <c r="AC832" s="295" t="str">
        <f>IFERROR(VLOOKUP(Z832,【参考】数式用!$A$4:$B$57,2,FALSE),"")</f>
        <v/>
      </c>
      <c r="AD832" s="296"/>
      <c r="AE832" s="297"/>
      <c r="AF832" s="291">
        <f t="shared" si="28"/>
        <v>0</v>
      </c>
    </row>
    <row r="833" spans="1:32" ht="50.1" customHeight="1" thickBot="1">
      <c r="A833" s="631">
        <f t="shared" si="27"/>
        <v>799</v>
      </c>
      <c r="B833" s="675"/>
      <c r="C833" s="676"/>
      <c r="D833" s="676"/>
      <c r="E833" s="676"/>
      <c r="F833" s="676"/>
      <c r="G833" s="676"/>
      <c r="H833" s="676"/>
      <c r="I833" s="676"/>
      <c r="J833" s="676"/>
      <c r="K833" s="676"/>
      <c r="L833" s="677"/>
      <c r="M833" s="677"/>
      <c r="N833" s="677"/>
      <c r="O833" s="677"/>
      <c r="P833" s="677"/>
      <c r="Q833" s="678"/>
      <c r="R833" s="678"/>
      <c r="S833" s="678"/>
      <c r="T833" s="678"/>
      <c r="U833" s="678"/>
      <c r="V833" s="630"/>
      <c r="W833" s="681"/>
      <c r="X833" s="681"/>
      <c r="Y833" s="681"/>
      <c r="Z833" s="680"/>
      <c r="AA833" s="680"/>
      <c r="AB833" s="680"/>
      <c r="AC833" s="295" t="str">
        <f>IFERROR(VLOOKUP(Z833,【参考】数式用!$A$4:$B$57,2,FALSE),"")</f>
        <v/>
      </c>
      <c r="AD833" s="296"/>
      <c r="AE833" s="297"/>
      <c r="AF833" s="291">
        <f t="shared" si="28"/>
        <v>0</v>
      </c>
    </row>
    <row r="834" spans="1:32" ht="50.1" customHeight="1" thickBot="1">
      <c r="A834" s="631">
        <f t="shared" si="27"/>
        <v>800</v>
      </c>
      <c r="B834" s="675"/>
      <c r="C834" s="676"/>
      <c r="D834" s="676"/>
      <c r="E834" s="676"/>
      <c r="F834" s="676"/>
      <c r="G834" s="676"/>
      <c r="H834" s="676"/>
      <c r="I834" s="676"/>
      <c r="J834" s="676"/>
      <c r="K834" s="676"/>
      <c r="L834" s="677"/>
      <c r="M834" s="677"/>
      <c r="N834" s="677"/>
      <c r="O834" s="677"/>
      <c r="P834" s="677"/>
      <c r="Q834" s="678"/>
      <c r="R834" s="678"/>
      <c r="S834" s="678"/>
      <c r="T834" s="678"/>
      <c r="U834" s="678"/>
      <c r="V834" s="630"/>
      <c r="W834" s="681"/>
      <c r="X834" s="681"/>
      <c r="Y834" s="681"/>
      <c r="Z834" s="680"/>
      <c r="AA834" s="680"/>
      <c r="AB834" s="680"/>
      <c r="AC834" s="295" t="str">
        <f>IFERROR(VLOOKUP(Z834,【参考】数式用!$A$4:$B$57,2,FALSE),"")</f>
        <v/>
      </c>
      <c r="AD834" s="296"/>
      <c r="AE834" s="297"/>
      <c r="AF834" s="291">
        <f t="shared" si="28"/>
        <v>0</v>
      </c>
    </row>
    <row r="835" spans="1:32" ht="50.1" customHeight="1" thickBot="1">
      <c r="A835" s="631">
        <f t="shared" si="27"/>
        <v>801</v>
      </c>
      <c r="B835" s="675"/>
      <c r="C835" s="676"/>
      <c r="D835" s="676"/>
      <c r="E835" s="676"/>
      <c r="F835" s="676"/>
      <c r="G835" s="676"/>
      <c r="H835" s="676"/>
      <c r="I835" s="676"/>
      <c r="J835" s="676"/>
      <c r="K835" s="676"/>
      <c r="L835" s="677"/>
      <c r="M835" s="677"/>
      <c r="N835" s="677"/>
      <c r="O835" s="677"/>
      <c r="P835" s="677"/>
      <c r="Q835" s="678"/>
      <c r="R835" s="678"/>
      <c r="S835" s="678"/>
      <c r="T835" s="678"/>
      <c r="U835" s="678"/>
      <c r="V835" s="630"/>
      <c r="W835" s="681"/>
      <c r="X835" s="681"/>
      <c r="Y835" s="681"/>
      <c r="Z835" s="680"/>
      <c r="AA835" s="680"/>
      <c r="AB835" s="680"/>
      <c r="AC835" s="295" t="str">
        <f>IFERROR(VLOOKUP(Z835,【参考】数式用!$A$4:$B$57,2,FALSE),"")</f>
        <v/>
      </c>
      <c r="AD835" s="296"/>
      <c r="AE835" s="297"/>
      <c r="AF835" s="291">
        <f t="shared" si="28"/>
        <v>0</v>
      </c>
    </row>
    <row r="836" spans="1:32" ht="50.1" customHeight="1" thickBot="1">
      <c r="A836" s="631">
        <f t="shared" si="27"/>
        <v>802</v>
      </c>
      <c r="B836" s="675"/>
      <c r="C836" s="676"/>
      <c r="D836" s="676"/>
      <c r="E836" s="676"/>
      <c r="F836" s="676"/>
      <c r="G836" s="676"/>
      <c r="H836" s="676"/>
      <c r="I836" s="676"/>
      <c r="J836" s="676"/>
      <c r="K836" s="676"/>
      <c r="L836" s="677"/>
      <c r="M836" s="677"/>
      <c r="N836" s="677"/>
      <c r="O836" s="677"/>
      <c r="P836" s="677"/>
      <c r="Q836" s="678"/>
      <c r="R836" s="678"/>
      <c r="S836" s="678"/>
      <c r="T836" s="678"/>
      <c r="U836" s="678"/>
      <c r="V836" s="630"/>
      <c r="W836" s="681"/>
      <c r="X836" s="681"/>
      <c r="Y836" s="681"/>
      <c r="Z836" s="680"/>
      <c r="AA836" s="680"/>
      <c r="AB836" s="680"/>
      <c r="AC836" s="295" t="str">
        <f>IFERROR(VLOOKUP(Z836,【参考】数式用!$A$4:$B$57,2,FALSE),"")</f>
        <v/>
      </c>
      <c r="AD836" s="296"/>
      <c r="AE836" s="297"/>
      <c r="AF836" s="291">
        <f t="shared" si="28"/>
        <v>0</v>
      </c>
    </row>
    <row r="837" spans="1:32" ht="50.1" customHeight="1" thickBot="1">
      <c r="A837" s="631">
        <f t="shared" si="27"/>
        <v>803</v>
      </c>
      <c r="B837" s="675"/>
      <c r="C837" s="676"/>
      <c r="D837" s="676"/>
      <c r="E837" s="676"/>
      <c r="F837" s="676"/>
      <c r="G837" s="676"/>
      <c r="H837" s="676"/>
      <c r="I837" s="676"/>
      <c r="J837" s="676"/>
      <c r="K837" s="676"/>
      <c r="L837" s="677"/>
      <c r="M837" s="677"/>
      <c r="N837" s="677"/>
      <c r="O837" s="677"/>
      <c r="P837" s="677"/>
      <c r="Q837" s="678"/>
      <c r="R837" s="678"/>
      <c r="S837" s="678"/>
      <c r="T837" s="678"/>
      <c r="U837" s="678"/>
      <c r="V837" s="630"/>
      <c r="W837" s="681"/>
      <c r="X837" s="681"/>
      <c r="Y837" s="681"/>
      <c r="Z837" s="680"/>
      <c r="AA837" s="680"/>
      <c r="AB837" s="680"/>
      <c r="AC837" s="295" t="str">
        <f>IFERROR(VLOOKUP(Z837,【参考】数式用!$A$4:$B$57,2,FALSE),"")</f>
        <v/>
      </c>
      <c r="AD837" s="296"/>
      <c r="AE837" s="297"/>
      <c r="AF837" s="291">
        <f t="shared" si="28"/>
        <v>0</v>
      </c>
    </row>
    <row r="838" spans="1:32" ht="50.1" customHeight="1" thickBot="1">
      <c r="A838" s="631">
        <f t="shared" si="27"/>
        <v>804</v>
      </c>
      <c r="B838" s="675"/>
      <c r="C838" s="676"/>
      <c r="D838" s="676"/>
      <c r="E838" s="676"/>
      <c r="F838" s="676"/>
      <c r="G838" s="676"/>
      <c r="H838" s="676"/>
      <c r="I838" s="676"/>
      <c r="J838" s="676"/>
      <c r="K838" s="676"/>
      <c r="L838" s="677"/>
      <c r="M838" s="677"/>
      <c r="N838" s="677"/>
      <c r="O838" s="677"/>
      <c r="P838" s="677"/>
      <c r="Q838" s="678"/>
      <c r="R838" s="678"/>
      <c r="S838" s="678"/>
      <c r="T838" s="678"/>
      <c r="U838" s="678"/>
      <c r="V838" s="630"/>
      <c r="W838" s="681"/>
      <c r="X838" s="681"/>
      <c r="Y838" s="681"/>
      <c r="Z838" s="680"/>
      <c r="AA838" s="680"/>
      <c r="AB838" s="680"/>
      <c r="AC838" s="295" t="str">
        <f>IFERROR(VLOOKUP(Z838,【参考】数式用!$A$4:$B$57,2,FALSE),"")</f>
        <v/>
      </c>
      <c r="AD838" s="296"/>
      <c r="AE838" s="297"/>
      <c r="AF838" s="291">
        <f t="shared" si="28"/>
        <v>0</v>
      </c>
    </row>
    <row r="839" spans="1:32" ht="50.1" customHeight="1" thickBot="1">
      <c r="A839" s="631">
        <f t="shared" si="27"/>
        <v>805</v>
      </c>
      <c r="B839" s="675"/>
      <c r="C839" s="676"/>
      <c r="D839" s="676"/>
      <c r="E839" s="676"/>
      <c r="F839" s="676"/>
      <c r="G839" s="676"/>
      <c r="H839" s="676"/>
      <c r="I839" s="676"/>
      <c r="J839" s="676"/>
      <c r="K839" s="676"/>
      <c r="L839" s="677"/>
      <c r="M839" s="677"/>
      <c r="N839" s="677"/>
      <c r="O839" s="677"/>
      <c r="P839" s="677"/>
      <c r="Q839" s="678"/>
      <c r="R839" s="678"/>
      <c r="S839" s="678"/>
      <c r="T839" s="678"/>
      <c r="U839" s="678"/>
      <c r="V839" s="630"/>
      <c r="W839" s="681"/>
      <c r="X839" s="681"/>
      <c r="Y839" s="681"/>
      <c r="Z839" s="680"/>
      <c r="AA839" s="680"/>
      <c r="AB839" s="680"/>
      <c r="AC839" s="295" t="str">
        <f>IFERROR(VLOOKUP(Z839,【参考】数式用!$A$4:$B$57,2,FALSE),"")</f>
        <v/>
      </c>
      <c r="AD839" s="296"/>
      <c r="AE839" s="297"/>
      <c r="AF839" s="291">
        <f t="shared" si="28"/>
        <v>0</v>
      </c>
    </row>
    <row r="840" spans="1:32" ht="50.1" customHeight="1" thickBot="1">
      <c r="A840" s="631">
        <f t="shared" si="27"/>
        <v>806</v>
      </c>
      <c r="B840" s="675"/>
      <c r="C840" s="676"/>
      <c r="D840" s="676"/>
      <c r="E840" s="676"/>
      <c r="F840" s="676"/>
      <c r="G840" s="676"/>
      <c r="H840" s="676"/>
      <c r="I840" s="676"/>
      <c r="J840" s="676"/>
      <c r="K840" s="676"/>
      <c r="L840" s="677"/>
      <c r="M840" s="677"/>
      <c r="N840" s="677"/>
      <c r="O840" s="677"/>
      <c r="P840" s="677"/>
      <c r="Q840" s="678"/>
      <c r="R840" s="678"/>
      <c r="S840" s="678"/>
      <c r="T840" s="678"/>
      <c r="U840" s="678"/>
      <c r="V840" s="630"/>
      <c r="W840" s="681"/>
      <c r="X840" s="681"/>
      <c r="Y840" s="681"/>
      <c r="Z840" s="680"/>
      <c r="AA840" s="680"/>
      <c r="AB840" s="680"/>
      <c r="AC840" s="295" t="str">
        <f>IFERROR(VLOOKUP(Z840,【参考】数式用!$A$4:$B$57,2,FALSE),"")</f>
        <v/>
      </c>
      <c r="AD840" s="296"/>
      <c r="AE840" s="297"/>
      <c r="AF840" s="291">
        <f t="shared" si="28"/>
        <v>0</v>
      </c>
    </row>
    <row r="841" spans="1:32" ht="50.1" customHeight="1" thickBot="1">
      <c r="A841" s="631">
        <f t="shared" si="27"/>
        <v>807</v>
      </c>
      <c r="B841" s="675"/>
      <c r="C841" s="676"/>
      <c r="D841" s="676"/>
      <c r="E841" s="676"/>
      <c r="F841" s="676"/>
      <c r="G841" s="676"/>
      <c r="H841" s="676"/>
      <c r="I841" s="676"/>
      <c r="J841" s="676"/>
      <c r="K841" s="676"/>
      <c r="L841" s="677"/>
      <c r="M841" s="677"/>
      <c r="N841" s="677"/>
      <c r="O841" s="677"/>
      <c r="P841" s="677"/>
      <c r="Q841" s="678"/>
      <c r="R841" s="678"/>
      <c r="S841" s="678"/>
      <c r="T841" s="678"/>
      <c r="U841" s="678"/>
      <c r="V841" s="630"/>
      <c r="W841" s="681"/>
      <c r="X841" s="681"/>
      <c r="Y841" s="681"/>
      <c r="Z841" s="680"/>
      <c r="AA841" s="680"/>
      <c r="AB841" s="680"/>
      <c r="AC841" s="295" t="str">
        <f>IFERROR(VLOOKUP(Z841,【参考】数式用!$A$4:$B$57,2,FALSE),"")</f>
        <v/>
      </c>
      <c r="AD841" s="296"/>
      <c r="AE841" s="297"/>
      <c r="AF841" s="291">
        <f t="shared" si="28"/>
        <v>0</v>
      </c>
    </row>
    <row r="842" spans="1:32" ht="50.1" customHeight="1" thickBot="1">
      <c r="A842" s="631">
        <f t="shared" si="27"/>
        <v>808</v>
      </c>
      <c r="B842" s="675"/>
      <c r="C842" s="676"/>
      <c r="D842" s="676"/>
      <c r="E842" s="676"/>
      <c r="F842" s="676"/>
      <c r="G842" s="676"/>
      <c r="H842" s="676"/>
      <c r="I842" s="676"/>
      <c r="J842" s="676"/>
      <c r="K842" s="676"/>
      <c r="L842" s="677"/>
      <c r="M842" s="677"/>
      <c r="N842" s="677"/>
      <c r="O842" s="677"/>
      <c r="P842" s="677"/>
      <c r="Q842" s="678"/>
      <c r="R842" s="678"/>
      <c r="S842" s="678"/>
      <c r="T842" s="678"/>
      <c r="U842" s="678"/>
      <c r="V842" s="630"/>
      <c r="W842" s="681"/>
      <c r="X842" s="681"/>
      <c r="Y842" s="681"/>
      <c r="Z842" s="680"/>
      <c r="AA842" s="680"/>
      <c r="AB842" s="680"/>
      <c r="AC842" s="295" t="str">
        <f>IFERROR(VLOOKUP(Z842,【参考】数式用!$A$4:$B$57,2,FALSE),"")</f>
        <v/>
      </c>
      <c r="AD842" s="296"/>
      <c r="AE842" s="297"/>
      <c r="AF842" s="291">
        <f t="shared" si="28"/>
        <v>0</v>
      </c>
    </row>
    <row r="843" spans="1:32" ht="50.1" customHeight="1" thickBot="1">
      <c r="A843" s="631">
        <f t="shared" si="27"/>
        <v>809</v>
      </c>
      <c r="B843" s="675"/>
      <c r="C843" s="676"/>
      <c r="D843" s="676"/>
      <c r="E843" s="676"/>
      <c r="F843" s="676"/>
      <c r="G843" s="676"/>
      <c r="H843" s="676"/>
      <c r="I843" s="676"/>
      <c r="J843" s="676"/>
      <c r="K843" s="676"/>
      <c r="L843" s="677"/>
      <c r="M843" s="677"/>
      <c r="N843" s="677"/>
      <c r="O843" s="677"/>
      <c r="P843" s="677"/>
      <c r="Q843" s="678"/>
      <c r="R843" s="678"/>
      <c r="S843" s="678"/>
      <c r="T843" s="678"/>
      <c r="U843" s="678"/>
      <c r="V843" s="630"/>
      <c r="W843" s="681"/>
      <c r="X843" s="681"/>
      <c r="Y843" s="681"/>
      <c r="Z843" s="680"/>
      <c r="AA843" s="680"/>
      <c r="AB843" s="680"/>
      <c r="AC843" s="295" t="str">
        <f>IFERROR(VLOOKUP(Z843,【参考】数式用!$A$4:$B$57,2,FALSE),"")</f>
        <v/>
      </c>
      <c r="AD843" s="296"/>
      <c r="AE843" s="297"/>
      <c r="AF843" s="291">
        <f t="shared" si="28"/>
        <v>0</v>
      </c>
    </row>
    <row r="844" spans="1:32" ht="50.1" customHeight="1" thickBot="1">
      <c r="A844" s="631">
        <f t="shared" si="27"/>
        <v>810</v>
      </c>
      <c r="B844" s="675"/>
      <c r="C844" s="676"/>
      <c r="D844" s="676"/>
      <c r="E844" s="676"/>
      <c r="F844" s="676"/>
      <c r="G844" s="676"/>
      <c r="H844" s="676"/>
      <c r="I844" s="676"/>
      <c r="J844" s="676"/>
      <c r="K844" s="676"/>
      <c r="L844" s="677"/>
      <c r="M844" s="677"/>
      <c r="N844" s="677"/>
      <c r="O844" s="677"/>
      <c r="P844" s="677"/>
      <c r="Q844" s="678"/>
      <c r="R844" s="678"/>
      <c r="S844" s="678"/>
      <c r="T844" s="678"/>
      <c r="U844" s="678"/>
      <c r="V844" s="630"/>
      <c r="W844" s="681"/>
      <c r="X844" s="681"/>
      <c r="Y844" s="681"/>
      <c r="Z844" s="680"/>
      <c r="AA844" s="680"/>
      <c r="AB844" s="680"/>
      <c r="AC844" s="295" t="str">
        <f>IFERROR(VLOOKUP(Z844,【参考】数式用!$A$4:$B$57,2,FALSE),"")</f>
        <v/>
      </c>
      <c r="AD844" s="296"/>
      <c r="AE844" s="297"/>
      <c r="AF844" s="291">
        <f t="shared" si="28"/>
        <v>0</v>
      </c>
    </row>
    <row r="845" spans="1:32" ht="50.1" customHeight="1" thickBot="1">
      <c r="A845" s="631">
        <f t="shared" si="27"/>
        <v>811</v>
      </c>
      <c r="B845" s="675"/>
      <c r="C845" s="676"/>
      <c r="D845" s="676"/>
      <c r="E845" s="676"/>
      <c r="F845" s="676"/>
      <c r="G845" s="676"/>
      <c r="H845" s="676"/>
      <c r="I845" s="676"/>
      <c r="J845" s="676"/>
      <c r="K845" s="676"/>
      <c r="L845" s="677"/>
      <c r="M845" s="677"/>
      <c r="N845" s="677"/>
      <c r="O845" s="677"/>
      <c r="P845" s="677"/>
      <c r="Q845" s="678"/>
      <c r="R845" s="678"/>
      <c r="S845" s="678"/>
      <c r="T845" s="678"/>
      <c r="U845" s="678"/>
      <c r="V845" s="630"/>
      <c r="W845" s="681"/>
      <c r="X845" s="681"/>
      <c r="Y845" s="681"/>
      <c r="Z845" s="680"/>
      <c r="AA845" s="680"/>
      <c r="AB845" s="680"/>
      <c r="AC845" s="295" t="str">
        <f>IFERROR(VLOOKUP(Z845,【参考】数式用!$A$4:$B$57,2,FALSE),"")</f>
        <v/>
      </c>
      <c r="AD845" s="296"/>
      <c r="AE845" s="297"/>
      <c r="AF845" s="291">
        <f t="shared" si="28"/>
        <v>0</v>
      </c>
    </row>
    <row r="846" spans="1:32" ht="50.1" customHeight="1" thickBot="1">
      <c r="A846" s="631">
        <f t="shared" si="27"/>
        <v>812</v>
      </c>
      <c r="B846" s="675"/>
      <c r="C846" s="676"/>
      <c r="D846" s="676"/>
      <c r="E846" s="676"/>
      <c r="F846" s="676"/>
      <c r="G846" s="676"/>
      <c r="H846" s="676"/>
      <c r="I846" s="676"/>
      <c r="J846" s="676"/>
      <c r="K846" s="676"/>
      <c r="L846" s="677"/>
      <c r="M846" s="677"/>
      <c r="N846" s="677"/>
      <c r="O846" s="677"/>
      <c r="P846" s="677"/>
      <c r="Q846" s="678"/>
      <c r="R846" s="678"/>
      <c r="S846" s="678"/>
      <c r="T846" s="678"/>
      <c r="U846" s="678"/>
      <c r="V846" s="630"/>
      <c r="W846" s="681"/>
      <c r="X846" s="681"/>
      <c r="Y846" s="681"/>
      <c r="Z846" s="680"/>
      <c r="AA846" s="680"/>
      <c r="AB846" s="680"/>
      <c r="AC846" s="295" t="str">
        <f>IFERROR(VLOOKUP(Z846,【参考】数式用!$A$4:$B$57,2,FALSE),"")</f>
        <v/>
      </c>
      <c r="AD846" s="296"/>
      <c r="AE846" s="297"/>
      <c r="AF846" s="291">
        <f t="shared" si="28"/>
        <v>0</v>
      </c>
    </row>
    <row r="847" spans="1:32" ht="50.1" customHeight="1" thickBot="1">
      <c r="A847" s="631">
        <f t="shared" si="27"/>
        <v>813</v>
      </c>
      <c r="B847" s="675"/>
      <c r="C847" s="676"/>
      <c r="D847" s="676"/>
      <c r="E847" s="676"/>
      <c r="F847" s="676"/>
      <c r="G847" s="676"/>
      <c r="H847" s="676"/>
      <c r="I847" s="676"/>
      <c r="J847" s="676"/>
      <c r="K847" s="676"/>
      <c r="L847" s="677"/>
      <c r="M847" s="677"/>
      <c r="N847" s="677"/>
      <c r="O847" s="677"/>
      <c r="P847" s="677"/>
      <c r="Q847" s="678"/>
      <c r="R847" s="678"/>
      <c r="S847" s="678"/>
      <c r="T847" s="678"/>
      <c r="U847" s="678"/>
      <c r="V847" s="630"/>
      <c r="W847" s="681"/>
      <c r="X847" s="681"/>
      <c r="Y847" s="681"/>
      <c r="Z847" s="680"/>
      <c r="AA847" s="680"/>
      <c r="AB847" s="680"/>
      <c r="AC847" s="295" t="str">
        <f>IFERROR(VLOOKUP(Z847,【参考】数式用!$A$4:$B$57,2,FALSE),"")</f>
        <v/>
      </c>
      <c r="AD847" s="296"/>
      <c r="AE847" s="297"/>
      <c r="AF847" s="291">
        <f t="shared" si="28"/>
        <v>0</v>
      </c>
    </row>
    <row r="848" spans="1:32" ht="50.1" customHeight="1" thickBot="1">
      <c r="A848" s="631">
        <f t="shared" si="27"/>
        <v>814</v>
      </c>
      <c r="B848" s="675"/>
      <c r="C848" s="676"/>
      <c r="D848" s="676"/>
      <c r="E848" s="676"/>
      <c r="F848" s="676"/>
      <c r="G848" s="676"/>
      <c r="H848" s="676"/>
      <c r="I848" s="676"/>
      <c r="J848" s="676"/>
      <c r="K848" s="676"/>
      <c r="L848" s="677"/>
      <c r="M848" s="677"/>
      <c r="N848" s="677"/>
      <c r="O848" s="677"/>
      <c r="P848" s="677"/>
      <c r="Q848" s="678"/>
      <c r="R848" s="678"/>
      <c r="S848" s="678"/>
      <c r="T848" s="678"/>
      <c r="U848" s="678"/>
      <c r="V848" s="630"/>
      <c r="W848" s="681"/>
      <c r="X848" s="681"/>
      <c r="Y848" s="681"/>
      <c r="Z848" s="680"/>
      <c r="AA848" s="680"/>
      <c r="AB848" s="680"/>
      <c r="AC848" s="295" t="str">
        <f>IFERROR(VLOOKUP(Z848,【参考】数式用!$A$4:$B$57,2,FALSE),"")</f>
        <v/>
      </c>
      <c r="AD848" s="296"/>
      <c r="AE848" s="297"/>
      <c r="AF848" s="291">
        <f t="shared" si="28"/>
        <v>0</v>
      </c>
    </row>
    <row r="849" spans="1:32" ht="50.1" customHeight="1" thickBot="1">
      <c r="A849" s="631">
        <f t="shared" si="27"/>
        <v>815</v>
      </c>
      <c r="B849" s="675"/>
      <c r="C849" s="676"/>
      <c r="D849" s="676"/>
      <c r="E849" s="676"/>
      <c r="F849" s="676"/>
      <c r="G849" s="676"/>
      <c r="H849" s="676"/>
      <c r="I849" s="676"/>
      <c r="J849" s="676"/>
      <c r="K849" s="676"/>
      <c r="L849" s="677"/>
      <c r="M849" s="677"/>
      <c r="N849" s="677"/>
      <c r="O849" s="677"/>
      <c r="P849" s="677"/>
      <c r="Q849" s="678"/>
      <c r="R849" s="678"/>
      <c r="S849" s="678"/>
      <c r="T849" s="678"/>
      <c r="U849" s="678"/>
      <c r="V849" s="630"/>
      <c r="W849" s="681"/>
      <c r="X849" s="681"/>
      <c r="Y849" s="681"/>
      <c r="Z849" s="680"/>
      <c r="AA849" s="680"/>
      <c r="AB849" s="680"/>
      <c r="AC849" s="295" t="str">
        <f>IFERROR(VLOOKUP(Z849,【参考】数式用!$A$4:$B$57,2,FALSE),"")</f>
        <v/>
      </c>
      <c r="AD849" s="296"/>
      <c r="AE849" s="297"/>
      <c r="AF849" s="291">
        <f t="shared" si="28"/>
        <v>0</v>
      </c>
    </row>
    <row r="850" spans="1:32" ht="50.1" customHeight="1" thickBot="1">
      <c r="A850" s="631">
        <f t="shared" si="27"/>
        <v>816</v>
      </c>
      <c r="B850" s="675"/>
      <c r="C850" s="676"/>
      <c r="D850" s="676"/>
      <c r="E850" s="676"/>
      <c r="F850" s="676"/>
      <c r="G850" s="676"/>
      <c r="H850" s="676"/>
      <c r="I850" s="676"/>
      <c r="J850" s="676"/>
      <c r="K850" s="676"/>
      <c r="L850" s="677"/>
      <c r="M850" s="677"/>
      <c r="N850" s="677"/>
      <c r="O850" s="677"/>
      <c r="P850" s="677"/>
      <c r="Q850" s="678"/>
      <c r="R850" s="678"/>
      <c r="S850" s="678"/>
      <c r="T850" s="678"/>
      <c r="U850" s="678"/>
      <c r="V850" s="630"/>
      <c r="W850" s="681"/>
      <c r="X850" s="681"/>
      <c r="Y850" s="681"/>
      <c r="Z850" s="680"/>
      <c r="AA850" s="680"/>
      <c r="AB850" s="680"/>
      <c r="AC850" s="295" t="str">
        <f>IFERROR(VLOOKUP(Z850,【参考】数式用!$A$4:$B$57,2,FALSE),"")</f>
        <v/>
      </c>
      <c r="AD850" s="296"/>
      <c r="AE850" s="297"/>
      <c r="AF850" s="291">
        <f t="shared" si="28"/>
        <v>0</v>
      </c>
    </row>
    <row r="851" spans="1:32" ht="50.1" customHeight="1" thickBot="1">
      <c r="A851" s="631">
        <f t="shared" si="27"/>
        <v>817</v>
      </c>
      <c r="B851" s="675"/>
      <c r="C851" s="676"/>
      <c r="D851" s="676"/>
      <c r="E851" s="676"/>
      <c r="F851" s="676"/>
      <c r="G851" s="676"/>
      <c r="H851" s="676"/>
      <c r="I851" s="676"/>
      <c r="J851" s="676"/>
      <c r="K851" s="676"/>
      <c r="L851" s="677"/>
      <c r="M851" s="677"/>
      <c r="N851" s="677"/>
      <c r="O851" s="677"/>
      <c r="P851" s="677"/>
      <c r="Q851" s="678"/>
      <c r="R851" s="678"/>
      <c r="S851" s="678"/>
      <c r="T851" s="678"/>
      <c r="U851" s="678"/>
      <c r="V851" s="630"/>
      <c r="W851" s="681"/>
      <c r="X851" s="681"/>
      <c r="Y851" s="681"/>
      <c r="Z851" s="680"/>
      <c r="AA851" s="680"/>
      <c r="AB851" s="680"/>
      <c r="AC851" s="295" t="str">
        <f>IFERROR(VLOOKUP(Z851,【参考】数式用!$A$4:$B$57,2,FALSE),"")</f>
        <v/>
      </c>
      <c r="AD851" s="296"/>
      <c r="AE851" s="297"/>
      <c r="AF851" s="291">
        <f t="shared" si="28"/>
        <v>0</v>
      </c>
    </row>
    <row r="852" spans="1:32" ht="50.1" customHeight="1" thickBot="1">
      <c r="A852" s="631">
        <f t="shared" si="27"/>
        <v>818</v>
      </c>
      <c r="B852" s="675"/>
      <c r="C852" s="676"/>
      <c r="D852" s="676"/>
      <c r="E852" s="676"/>
      <c r="F852" s="676"/>
      <c r="G852" s="676"/>
      <c r="H852" s="676"/>
      <c r="I852" s="676"/>
      <c r="J852" s="676"/>
      <c r="K852" s="676"/>
      <c r="L852" s="677"/>
      <c r="M852" s="677"/>
      <c r="N852" s="677"/>
      <c r="O852" s="677"/>
      <c r="P852" s="677"/>
      <c r="Q852" s="678"/>
      <c r="R852" s="678"/>
      <c r="S852" s="678"/>
      <c r="T852" s="678"/>
      <c r="U852" s="678"/>
      <c r="V852" s="630"/>
      <c r="W852" s="681"/>
      <c r="X852" s="681"/>
      <c r="Y852" s="681"/>
      <c r="Z852" s="680"/>
      <c r="AA852" s="680"/>
      <c r="AB852" s="680"/>
      <c r="AC852" s="295" t="str">
        <f>IFERROR(VLOOKUP(Z852,【参考】数式用!$A$4:$B$57,2,FALSE),"")</f>
        <v/>
      </c>
      <c r="AD852" s="296"/>
      <c r="AE852" s="297"/>
      <c r="AF852" s="291">
        <f t="shared" si="28"/>
        <v>0</v>
      </c>
    </row>
    <row r="853" spans="1:32" ht="50.1" customHeight="1" thickBot="1">
      <c r="A853" s="631">
        <f t="shared" si="27"/>
        <v>819</v>
      </c>
      <c r="B853" s="675"/>
      <c r="C853" s="676"/>
      <c r="D853" s="676"/>
      <c r="E853" s="676"/>
      <c r="F853" s="676"/>
      <c r="G853" s="676"/>
      <c r="H853" s="676"/>
      <c r="I853" s="676"/>
      <c r="J853" s="676"/>
      <c r="K853" s="676"/>
      <c r="L853" s="677"/>
      <c r="M853" s="677"/>
      <c r="N853" s="677"/>
      <c r="O853" s="677"/>
      <c r="P853" s="677"/>
      <c r="Q853" s="678"/>
      <c r="R853" s="678"/>
      <c r="S853" s="678"/>
      <c r="T853" s="678"/>
      <c r="U853" s="678"/>
      <c r="V853" s="630"/>
      <c r="W853" s="681"/>
      <c r="X853" s="681"/>
      <c r="Y853" s="681"/>
      <c r="Z853" s="680"/>
      <c r="AA853" s="680"/>
      <c r="AB853" s="680"/>
      <c r="AC853" s="295" t="str">
        <f>IFERROR(VLOOKUP(Z853,【参考】数式用!$A$4:$B$57,2,FALSE),"")</f>
        <v/>
      </c>
      <c r="AD853" s="296"/>
      <c r="AE853" s="297"/>
      <c r="AF853" s="291">
        <f t="shared" si="28"/>
        <v>0</v>
      </c>
    </row>
    <row r="854" spans="1:32" ht="50.1" customHeight="1" thickBot="1">
      <c r="A854" s="631">
        <f t="shared" si="27"/>
        <v>820</v>
      </c>
      <c r="B854" s="675"/>
      <c r="C854" s="676"/>
      <c r="D854" s="676"/>
      <c r="E854" s="676"/>
      <c r="F854" s="676"/>
      <c r="G854" s="676"/>
      <c r="H854" s="676"/>
      <c r="I854" s="676"/>
      <c r="J854" s="676"/>
      <c r="K854" s="676"/>
      <c r="L854" s="677"/>
      <c r="M854" s="677"/>
      <c r="N854" s="677"/>
      <c r="O854" s="677"/>
      <c r="P854" s="677"/>
      <c r="Q854" s="678"/>
      <c r="R854" s="678"/>
      <c r="S854" s="678"/>
      <c r="T854" s="678"/>
      <c r="U854" s="678"/>
      <c r="V854" s="630"/>
      <c r="W854" s="681"/>
      <c r="X854" s="681"/>
      <c r="Y854" s="681"/>
      <c r="Z854" s="680"/>
      <c r="AA854" s="680"/>
      <c r="AB854" s="680"/>
      <c r="AC854" s="295" t="str">
        <f>IFERROR(VLOOKUP(Z854,【参考】数式用!$A$4:$B$57,2,FALSE),"")</f>
        <v/>
      </c>
      <c r="AD854" s="296"/>
      <c r="AE854" s="297"/>
      <c r="AF854" s="291">
        <f t="shared" si="28"/>
        <v>0</v>
      </c>
    </row>
    <row r="855" spans="1:32" ht="50.1" customHeight="1" thickBot="1">
      <c r="A855" s="631">
        <f t="shared" si="27"/>
        <v>821</v>
      </c>
      <c r="B855" s="675"/>
      <c r="C855" s="676"/>
      <c r="D855" s="676"/>
      <c r="E855" s="676"/>
      <c r="F855" s="676"/>
      <c r="G855" s="676"/>
      <c r="H855" s="676"/>
      <c r="I855" s="676"/>
      <c r="J855" s="676"/>
      <c r="K855" s="676"/>
      <c r="L855" s="677"/>
      <c r="M855" s="677"/>
      <c r="N855" s="677"/>
      <c r="O855" s="677"/>
      <c r="P855" s="677"/>
      <c r="Q855" s="678"/>
      <c r="R855" s="678"/>
      <c r="S855" s="678"/>
      <c r="T855" s="678"/>
      <c r="U855" s="678"/>
      <c r="V855" s="630"/>
      <c r="W855" s="681"/>
      <c r="X855" s="681"/>
      <c r="Y855" s="681"/>
      <c r="Z855" s="680"/>
      <c r="AA855" s="680"/>
      <c r="AB855" s="680"/>
      <c r="AC855" s="295" t="str">
        <f>IFERROR(VLOOKUP(Z855,【参考】数式用!$A$4:$B$57,2,FALSE),"")</f>
        <v/>
      </c>
      <c r="AD855" s="296"/>
      <c r="AE855" s="297"/>
      <c r="AF855" s="291">
        <f t="shared" si="28"/>
        <v>0</v>
      </c>
    </row>
    <row r="856" spans="1:32" ht="50.1" customHeight="1" thickBot="1">
      <c r="A856" s="631">
        <f t="shared" si="27"/>
        <v>822</v>
      </c>
      <c r="B856" s="675"/>
      <c r="C856" s="676"/>
      <c r="D856" s="676"/>
      <c r="E856" s="676"/>
      <c r="F856" s="676"/>
      <c r="G856" s="676"/>
      <c r="H856" s="676"/>
      <c r="I856" s="676"/>
      <c r="J856" s="676"/>
      <c r="K856" s="676"/>
      <c r="L856" s="677"/>
      <c r="M856" s="677"/>
      <c r="N856" s="677"/>
      <c r="O856" s="677"/>
      <c r="P856" s="677"/>
      <c r="Q856" s="678"/>
      <c r="R856" s="678"/>
      <c r="S856" s="678"/>
      <c r="T856" s="678"/>
      <c r="U856" s="678"/>
      <c r="V856" s="630"/>
      <c r="W856" s="681"/>
      <c r="X856" s="681"/>
      <c r="Y856" s="681"/>
      <c r="Z856" s="680"/>
      <c r="AA856" s="680"/>
      <c r="AB856" s="680"/>
      <c r="AC856" s="295" t="str">
        <f>IFERROR(VLOOKUP(Z856,【参考】数式用!$A$4:$B$57,2,FALSE),"")</f>
        <v/>
      </c>
      <c r="AD856" s="296"/>
      <c r="AE856" s="297"/>
      <c r="AF856" s="291">
        <f t="shared" si="28"/>
        <v>0</v>
      </c>
    </row>
    <row r="857" spans="1:32" ht="50.1" customHeight="1" thickBot="1">
      <c r="A857" s="631">
        <f t="shared" si="27"/>
        <v>823</v>
      </c>
      <c r="B857" s="675"/>
      <c r="C857" s="676"/>
      <c r="D857" s="676"/>
      <c r="E857" s="676"/>
      <c r="F857" s="676"/>
      <c r="G857" s="676"/>
      <c r="H857" s="676"/>
      <c r="I857" s="676"/>
      <c r="J857" s="676"/>
      <c r="K857" s="676"/>
      <c r="L857" s="677"/>
      <c r="M857" s="677"/>
      <c r="N857" s="677"/>
      <c r="O857" s="677"/>
      <c r="P857" s="677"/>
      <c r="Q857" s="678"/>
      <c r="R857" s="678"/>
      <c r="S857" s="678"/>
      <c r="T857" s="678"/>
      <c r="U857" s="678"/>
      <c r="V857" s="630"/>
      <c r="W857" s="681"/>
      <c r="X857" s="681"/>
      <c r="Y857" s="681"/>
      <c r="Z857" s="680"/>
      <c r="AA857" s="680"/>
      <c r="AB857" s="680"/>
      <c r="AC857" s="295" t="str">
        <f>IFERROR(VLOOKUP(Z857,【参考】数式用!$A$4:$B$57,2,FALSE),"")</f>
        <v/>
      </c>
      <c r="AD857" s="296"/>
      <c r="AE857" s="297"/>
      <c r="AF857" s="291">
        <f t="shared" si="28"/>
        <v>0</v>
      </c>
    </row>
    <row r="858" spans="1:32" ht="50.1" customHeight="1" thickBot="1">
      <c r="A858" s="631">
        <f t="shared" si="27"/>
        <v>824</v>
      </c>
      <c r="B858" s="675"/>
      <c r="C858" s="676"/>
      <c r="D858" s="676"/>
      <c r="E858" s="676"/>
      <c r="F858" s="676"/>
      <c r="G858" s="676"/>
      <c r="H858" s="676"/>
      <c r="I858" s="676"/>
      <c r="J858" s="676"/>
      <c r="K858" s="676"/>
      <c r="L858" s="677"/>
      <c r="M858" s="677"/>
      <c r="N858" s="677"/>
      <c r="O858" s="677"/>
      <c r="P858" s="677"/>
      <c r="Q858" s="678"/>
      <c r="R858" s="678"/>
      <c r="S858" s="678"/>
      <c r="T858" s="678"/>
      <c r="U858" s="678"/>
      <c r="V858" s="630"/>
      <c r="W858" s="681"/>
      <c r="X858" s="681"/>
      <c r="Y858" s="681"/>
      <c r="Z858" s="680"/>
      <c r="AA858" s="680"/>
      <c r="AB858" s="680"/>
      <c r="AC858" s="295" t="str">
        <f>IFERROR(VLOOKUP(Z858,【参考】数式用!$A$4:$B$57,2,FALSE),"")</f>
        <v/>
      </c>
      <c r="AD858" s="296"/>
      <c r="AE858" s="297"/>
      <c r="AF858" s="291">
        <f t="shared" si="28"/>
        <v>0</v>
      </c>
    </row>
    <row r="859" spans="1:32" ht="50.1" customHeight="1" thickBot="1">
      <c r="A859" s="631">
        <f t="shared" si="27"/>
        <v>825</v>
      </c>
      <c r="B859" s="675"/>
      <c r="C859" s="676"/>
      <c r="D859" s="676"/>
      <c r="E859" s="676"/>
      <c r="F859" s="676"/>
      <c r="G859" s="676"/>
      <c r="H859" s="676"/>
      <c r="I859" s="676"/>
      <c r="J859" s="676"/>
      <c r="K859" s="676"/>
      <c r="L859" s="677"/>
      <c r="M859" s="677"/>
      <c r="N859" s="677"/>
      <c r="O859" s="677"/>
      <c r="P859" s="677"/>
      <c r="Q859" s="678"/>
      <c r="R859" s="678"/>
      <c r="S859" s="678"/>
      <c r="T859" s="678"/>
      <c r="U859" s="678"/>
      <c r="V859" s="630"/>
      <c r="W859" s="681"/>
      <c r="X859" s="681"/>
      <c r="Y859" s="681"/>
      <c r="Z859" s="680"/>
      <c r="AA859" s="680"/>
      <c r="AB859" s="680"/>
      <c r="AC859" s="295" t="str">
        <f>IFERROR(VLOOKUP(Z859,【参考】数式用!$A$4:$B$57,2,FALSE),"")</f>
        <v/>
      </c>
      <c r="AD859" s="296"/>
      <c r="AE859" s="297"/>
      <c r="AF859" s="291">
        <f t="shared" si="28"/>
        <v>0</v>
      </c>
    </row>
    <row r="860" spans="1:32" ht="50.1" customHeight="1" thickBot="1">
      <c r="A860" s="631">
        <f t="shared" si="27"/>
        <v>826</v>
      </c>
      <c r="B860" s="675"/>
      <c r="C860" s="676"/>
      <c r="D860" s="676"/>
      <c r="E860" s="676"/>
      <c r="F860" s="676"/>
      <c r="G860" s="676"/>
      <c r="H860" s="676"/>
      <c r="I860" s="676"/>
      <c r="J860" s="676"/>
      <c r="K860" s="676"/>
      <c r="L860" s="677"/>
      <c r="M860" s="677"/>
      <c r="N860" s="677"/>
      <c r="O860" s="677"/>
      <c r="P860" s="677"/>
      <c r="Q860" s="678"/>
      <c r="R860" s="678"/>
      <c r="S860" s="678"/>
      <c r="T860" s="678"/>
      <c r="U860" s="678"/>
      <c r="V860" s="630"/>
      <c r="W860" s="681"/>
      <c r="X860" s="681"/>
      <c r="Y860" s="681"/>
      <c r="Z860" s="680"/>
      <c r="AA860" s="680"/>
      <c r="AB860" s="680"/>
      <c r="AC860" s="295" t="str">
        <f>IFERROR(VLOOKUP(Z860,【参考】数式用!$A$4:$B$57,2,FALSE),"")</f>
        <v/>
      </c>
      <c r="AD860" s="296"/>
      <c r="AE860" s="297"/>
      <c r="AF860" s="291">
        <f t="shared" si="28"/>
        <v>0</v>
      </c>
    </row>
    <row r="861" spans="1:32" ht="50.1" customHeight="1" thickBot="1">
      <c r="A861" s="631">
        <f t="shared" si="27"/>
        <v>827</v>
      </c>
      <c r="B861" s="675"/>
      <c r="C861" s="676"/>
      <c r="D861" s="676"/>
      <c r="E861" s="676"/>
      <c r="F861" s="676"/>
      <c r="G861" s="676"/>
      <c r="H861" s="676"/>
      <c r="I861" s="676"/>
      <c r="J861" s="676"/>
      <c r="K861" s="676"/>
      <c r="L861" s="677"/>
      <c r="M861" s="677"/>
      <c r="N861" s="677"/>
      <c r="O861" s="677"/>
      <c r="P861" s="677"/>
      <c r="Q861" s="678"/>
      <c r="R861" s="678"/>
      <c r="S861" s="678"/>
      <c r="T861" s="678"/>
      <c r="U861" s="678"/>
      <c r="V861" s="630"/>
      <c r="W861" s="681"/>
      <c r="X861" s="681"/>
      <c r="Y861" s="681"/>
      <c r="Z861" s="680"/>
      <c r="AA861" s="680"/>
      <c r="AB861" s="680"/>
      <c r="AC861" s="295" t="str">
        <f>IFERROR(VLOOKUP(Z861,【参考】数式用!$A$4:$B$57,2,FALSE),"")</f>
        <v/>
      </c>
      <c r="AD861" s="296"/>
      <c r="AE861" s="297"/>
      <c r="AF861" s="291">
        <f t="shared" si="28"/>
        <v>0</v>
      </c>
    </row>
    <row r="862" spans="1:32" ht="50.1" customHeight="1" thickBot="1">
      <c r="A862" s="631">
        <f t="shared" si="27"/>
        <v>828</v>
      </c>
      <c r="B862" s="675"/>
      <c r="C862" s="676"/>
      <c r="D862" s="676"/>
      <c r="E862" s="676"/>
      <c r="F862" s="676"/>
      <c r="G862" s="676"/>
      <c r="H862" s="676"/>
      <c r="I862" s="676"/>
      <c r="J862" s="676"/>
      <c r="K862" s="676"/>
      <c r="L862" s="677"/>
      <c r="M862" s="677"/>
      <c r="N862" s="677"/>
      <c r="O862" s="677"/>
      <c r="P862" s="677"/>
      <c r="Q862" s="678"/>
      <c r="R862" s="678"/>
      <c r="S862" s="678"/>
      <c r="T862" s="678"/>
      <c r="U862" s="678"/>
      <c r="V862" s="630"/>
      <c r="W862" s="681"/>
      <c r="X862" s="681"/>
      <c r="Y862" s="681"/>
      <c r="Z862" s="680"/>
      <c r="AA862" s="680"/>
      <c r="AB862" s="680"/>
      <c r="AC862" s="295" t="str">
        <f>IFERROR(VLOOKUP(Z862,【参考】数式用!$A$4:$B$57,2,FALSE),"")</f>
        <v/>
      </c>
      <c r="AD862" s="296"/>
      <c r="AE862" s="297"/>
      <c r="AF862" s="291">
        <f t="shared" si="28"/>
        <v>0</v>
      </c>
    </row>
    <row r="863" spans="1:32" ht="50.1" customHeight="1" thickBot="1">
      <c r="A863" s="631">
        <f t="shared" si="27"/>
        <v>829</v>
      </c>
      <c r="B863" s="675"/>
      <c r="C863" s="676"/>
      <c r="D863" s="676"/>
      <c r="E863" s="676"/>
      <c r="F863" s="676"/>
      <c r="G863" s="676"/>
      <c r="H863" s="676"/>
      <c r="I863" s="676"/>
      <c r="J863" s="676"/>
      <c r="K863" s="676"/>
      <c r="L863" s="677"/>
      <c r="M863" s="677"/>
      <c r="N863" s="677"/>
      <c r="O863" s="677"/>
      <c r="P863" s="677"/>
      <c r="Q863" s="678"/>
      <c r="R863" s="678"/>
      <c r="S863" s="678"/>
      <c r="T863" s="678"/>
      <c r="U863" s="678"/>
      <c r="V863" s="630"/>
      <c r="W863" s="681"/>
      <c r="X863" s="681"/>
      <c r="Y863" s="681"/>
      <c r="Z863" s="680"/>
      <c r="AA863" s="680"/>
      <c r="AB863" s="680"/>
      <c r="AC863" s="295" t="str">
        <f>IFERROR(VLOOKUP(Z863,【参考】数式用!$A$4:$B$57,2,FALSE),"")</f>
        <v/>
      </c>
      <c r="AD863" s="296"/>
      <c r="AE863" s="297"/>
      <c r="AF863" s="291">
        <f t="shared" si="28"/>
        <v>0</v>
      </c>
    </row>
    <row r="864" spans="1:32" ht="50.1" customHeight="1" thickBot="1">
      <c r="A864" s="631">
        <f t="shared" si="27"/>
        <v>830</v>
      </c>
      <c r="B864" s="675"/>
      <c r="C864" s="676"/>
      <c r="D864" s="676"/>
      <c r="E864" s="676"/>
      <c r="F864" s="676"/>
      <c r="G864" s="676"/>
      <c r="H864" s="676"/>
      <c r="I864" s="676"/>
      <c r="J864" s="676"/>
      <c r="K864" s="676"/>
      <c r="L864" s="677"/>
      <c r="M864" s="677"/>
      <c r="N864" s="677"/>
      <c r="O864" s="677"/>
      <c r="P864" s="677"/>
      <c r="Q864" s="678"/>
      <c r="R864" s="678"/>
      <c r="S864" s="678"/>
      <c r="T864" s="678"/>
      <c r="U864" s="678"/>
      <c r="V864" s="630"/>
      <c r="W864" s="681"/>
      <c r="X864" s="681"/>
      <c r="Y864" s="681"/>
      <c r="Z864" s="680"/>
      <c r="AA864" s="680"/>
      <c r="AB864" s="680"/>
      <c r="AC864" s="295" t="str">
        <f>IFERROR(VLOOKUP(Z864,【参考】数式用!$A$4:$B$57,2,FALSE),"")</f>
        <v/>
      </c>
      <c r="AD864" s="296"/>
      <c r="AE864" s="297"/>
      <c r="AF864" s="291">
        <f t="shared" si="28"/>
        <v>0</v>
      </c>
    </row>
    <row r="865" spans="1:32" ht="50.1" customHeight="1" thickBot="1">
      <c r="A865" s="631">
        <f t="shared" si="27"/>
        <v>831</v>
      </c>
      <c r="B865" s="675"/>
      <c r="C865" s="676"/>
      <c r="D865" s="676"/>
      <c r="E865" s="676"/>
      <c r="F865" s="676"/>
      <c r="G865" s="676"/>
      <c r="H865" s="676"/>
      <c r="I865" s="676"/>
      <c r="J865" s="676"/>
      <c r="K865" s="676"/>
      <c r="L865" s="677"/>
      <c r="M865" s="677"/>
      <c r="N865" s="677"/>
      <c r="O865" s="677"/>
      <c r="P865" s="677"/>
      <c r="Q865" s="678"/>
      <c r="R865" s="678"/>
      <c r="S865" s="678"/>
      <c r="T865" s="678"/>
      <c r="U865" s="678"/>
      <c r="V865" s="630"/>
      <c r="W865" s="681"/>
      <c r="X865" s="681"/>
      <c r="Y865" s="681"/>
      <c r="Z865" s="680"/>
      <c r="AA865" s="680"/>
      <c r="AB865" s="680"/>
      <c r="AC865" s="295" t="str">
        <f>IFERROR(VLOOKUP(Z865,【参考】数式用!$A$4:$B$57,2,FALSE),"")</f>
        <v/>
      </c>
      <c r="AD865" s="296"/>
      <c r="AE865" s="297"/>
      <c r="AF865" s="291">
        <f t="shared" si="28"/>
        <v>0</v>
      </c>
    </row>
    <row r="866" spans="1:32" ht="50.1" customHeight="1" thickBot="1">
      <c r="A866" s="631">
        <f t="shared" si="27"/>
        <v>832</v>
      </c>
      <c r="B866" s="675"/>
      <c r="C866" s="676"/>
      <c r="D866" s="676"/>
      <c r="E866" s="676"/>
      <c r="F866" s="676"/>
      <c r="G866" s="676"/>
      <c r="H866" s="676"/>
      <c r="I866" s="676"/>
      <c r="J866" s="676"/>
      <c r="K866" s="676"/>
      <c r="L866" s="677"/>
      <c r="M866" s="677"/>
      <c r="N866" s="677"/>
      <c r="O866" s="677"/>
      <c r="P866" s="677"/>
      <c r="Q866" s="678"/>
      <c r="R866" s="678"/>
      <c r="S866" s="678"/>
      <c r="T866" s="678"/>
      <c r="U866" s="678"/>
      <c r="V866" s="630"/>
      <c r="W866" s="681"/>
      <c r="X866" s="681"/>
      <c r="Y866" s="681"/>
      <c r="Z866" s="680"/>
      <c r="AA866" s="680"/>
      <c r="AB866" s="680"/>
      <c r="AC866" s="295" t="str">
        <f>IFERROR(VLOOKUP(Z866,【参考】数式用!$A$4:$B$57,2,FALSE),"")</f>
        <v/>
      </c>
      <c r="AD866" s="296"/>
      <c r="AE866" s="297"/>
      <c r="AF866" s="291">
        <f t="shared" si="28"/>
        <v>0</v>
      </c>
    </row>
    <row r="867" spans="1:32" ht="50.1" customHeight="1" thickBot="1">
      <c r="A867" s="631">
        <f t="shared" si="27"/>
        <v>833</v>
      </c>
      <c r="B867" s="675"/>
      <c r="C867" s="676"/>
      <c r="D867" s="676"/>
      <c r="E867" s="676"/>
      <c r="F867" s="676"/>
      <c r="G867" s="676"/>
      <c r="H867" s="676"/>
      <c r="I867" s="676"/>
      <c r="J867" s="676"/>
      <c r="K867" s="676"/>
      <c r="L867" s="677"/>
      <c r="M867" s="677"/>
      <c r="N867" s="677"/>
      <c r="O867" s="677"/>
      <c r="P867" s="677"/>
      <c r="Q867" s="678"/>
      <c r="R867" s="678"/>
      <c r="S867" s="678"/>
      <c r="T867" s="678"/>
      <c r="U867" s="678"/>
      <c r="V867" s="630"/>
      <c r="W867" s="681"/>
      <c r="X867" s="681"/>
      <c r="Y867" s="681"/>
      <c r="Z867" s="680"/>
      <c r="AA867" s="680"/>
      <c r="AB867" s="680"/>
      <c r="AC867" s="295" t="str">
        <f>IFERROR(VLOOKUP(Z867,【参考】数式用!$A$4:$B$57,2,FALSE),"")</f>
        <v/>
      </c>
      <c r="AD867" s="296"/>
      <c r="AE867" s="297"/>
      <c r="AF867" s="291">
        <f t="shared" si="28"/>
        <v>0</v>
      </c>
    </row>
    <row r="868" spans="1:32" ht="50.1" customHeight="1" thickBot="1">
      <c r="A868" s="631">
        <f t="shared" si="27"/>
        <v>834</v>
      </c>
      <c r="B868" s="675"/>
      <c r="C868" s="676"/>
      <c r="D868" s="676"/>
      <c r="E868" s="676"/>
      <c r="F868" s="676"/>
      <c r="G868" s="676"/>
      <c r="H868" s="676"/>
      <c r="I868" s="676"/>
      <c r="J868" s="676"/>
      <c r="K868" s="676"/>
      <c r="L868" s="677"/>
      <c r="M868" s="677"/>
      <c r="N868" s="677"/>
      <c r="O868" s="677"/>
      <c r="P868" s="677"/>
      <c r="Q868" s="678"/>
      <c r="R868" s="678"/>
      <c r="S868" s="678"/>
      <c r="T868" s="678"/>
      <c r="U868" s="678"/>
      <c r="V868" s="630"/>
      <c r="W868" s="681"/>
      <c r="X868" s="681"/>
      <c r="Y868" s="681"/>
      <c r="Z868" s="680"/>
      <c r="AA868" s="680"/>
      <c r="AB868" s="680"/>
      <c r="AC868" s="295" t="str">
        <f>IFERROR(VLOOKUP(Z868,【参考】数式用!$A$4:$B$57,2,FALSE),"")</f>
        <v/>
      </c>
      <c r="AD868" s="296"/>
      <c r="AE868" s="297"/>
      <c r="AF868" s="291">
        <f t="shared" si="28"/>
        <v>0</v>
      </c>
    </row>
    <row r="869" spans="1:32" ht="50.1" customHeight="1" thickBot="1">
      <c r="A869" s="631">
        <f t="shared" ref="A869:A932" si="29">A868+1</f>
        <v>835</v>
      </c>
      <c r="B869" s="675"/>
      <c r="C869" s="676"/>
      <c r="D869" s="676"/>
      <c r="E869" s="676"/>
      <c r="F869" s="676"/>
      <c r="G869" s="676"/>
      <c r="H869" s="676"/>
      <c r="I869" s="676"/>
      <c r="J869" s="676"/>
      <c r="K869" s="676"/>
      <c r="L869" s="677"/>
      <c r="M869" s="677"/>
      <c r="N869" s="677"/>
      <c r="O869" s="677"/>
      <c r="P869" s="677"/>
      <c r="Q869" s="678"/>
      <c r="R869" s="678"/>
      <c r="S869" s="678"/>
      <c r="T869" s="678"/>
      <c r="U869" s="678"/>
      <c r="V869" s="630"/>
      <c r="W869" s="681"/>
      <c r="X869" s="681"/>
      <c r="Y869" s="681"/>
      <c r="Z869" s="680"/>
      <c r="AA869" s="680"/>
      <c r="AB869" s="680"/>
      <c r="AC869" s="295" t="str">
        <f>IFERROR(VLOOKUP(Z869,【参考】数式用!$A$4:$B$57,2,FALSE),"")</f>
        <v/>
      </c>
      <c r="AD869" s="296"/>
      <c r="AE869" s="297"/>
      <c r="AF869" s="291">
        <f t="shared" si="28"/>
        <v>0</v>
      </c>
    </row>
    <row r="870" spans="1:32" ht="50.1" customHeight="1" thickBot="1">
      <c r="A870" s="631">
        <f t="shared" si="29"/>
        <v>836</v>
      </c>
      <c r="B870" s="675"/>
      <c r="C870" s="676"/>
      <c r="D870" s="676"/>
      <c r="E870" s="676"/>
      <c r="F870" s="676"/>
      <c r="G870" s="676"/>
      <c r="H870" s="676"/>
      <c r="I870" s="676"/>
      <c r="J870" s="676"/>
      <c r="K870" s="676"/>
      <c r="L870" s="677"/>
      <c r="M870" s="677"/>
      <c r="N870" s="677"/>
      <c r="O870" s="677"/>
      <c r="P870" s="677"/>
      <c r="Q870" s="678"/>
      <c r="R870" s="678"/>
      <c r="S870" s="678"/>
      <c r="T870" s="678"/>
      <c r="U870" s="678"/>
      <c r="V870" s="630"/>
      <c r="W870" s="681"/>
      <c r="X870" s="681"/>
      <c r="Y870" s="681"/>
      <c r="Z870" s="680"/>
      <c r="AA870" s="680"/>
      <c r="AB870" s="680"/>
      <c r="AC870" s="295" t="str">
        <f>IFERROR(VLOOKUP(Z870,【参考】数式用!$A$4:$B$57,2,FALSE),"")</f>
        <v/>
      </c>
      <c r="AD870" s="296"/>
      <c r="AE870" s="297"/>
      <c r="AF870" s="291">
        <f t="shared" si="28"/>
        <v>0</v>
      </c>
    </row>
    <row r="871" spans="1:32" ht="50.1" customHeight="1" thickBot="1">
      <c r="A871" s="631">
        <f t="shared" si="29"/>
        <v>837</v>
      </c>
      <c r="B871" s="675"/>
      <c r="C871" s="676"/>
      <c r="D871" s="676"/>
      <c r="E871" s="676"/>
      <c r="F871" s="676"/>
      <c r="G871" s="676"/>
      <c r="H871" s="676"/>
      <c r="I871" s="676"/>
      <c r="J871" s="676"/>
      <c r="K871" s="676"/>
      <c r="L871" s="677"/>
      <c r="M871" s="677"/>
      <c r="N871" s="677"/>
      <c r="O871" s="677"/>
      <c r="P871" s="677"/>
      <c r="Q871" s="678"/>
      <c r="R871" s="678"/>
      <c r="S871" s="678"/>
      <c r="T871" s="678"/>
      <c r="U871" s="678"/>
      <c r="V871" s="630"/>
      <c r="W871" s="681"/>
      <c r="X871" s="681"/>
      <c r="Y871" s="681"/>
      <c r="Z871" s="680"/>
      <c r="AA871" s="680"/>
      <c r="AB871" s="680"/>
      <c r="AC871" s="295" t="str">
        <f>IFERROR(VLOOKUP(Z871,【参考】数式用!$A$4:$B$57,2,FALSE),"")</f>
        <v/>
      </c>
      <c r="AD871" s="296"/>
      <c r="AE871" s="297"/>
      <c r="AF871" s="291">
        <f t="shared" si="28"/>
        <v>0</v>
      </c>
    </row>
    <row r="872" spans="1:32" ht="50.1" customHeight="1" thickBot="1">
      <c r="A872" s="631">
        <f t="shared" si="29"/>
        <v>838</v>
      </c>
      <c r="B872" s="675"/>
      <c r="C872" s="676"/>
      <c r="D872" s="676"/>
      <c r="E872" s="676"/>
      <c r="F872" s="676"/>
      <c r="G872" s="676"/>
      <c r="H872" s="676"/>
      <c r="I872" s="676"/>
      <c r="J872" s="676"/>
      <c r="K872" s="676"/>
      <c r="L872" s="677"/>
      <c r="M872" s="677"/>
      <c r="N872" s="677"/>
      <c r="O872" s="677"/>
      <c r="P872" s="677"/>
      <c r="Q872" s="678"/>
      <c r="R872" s="678"/>
      <c r="S872" s="678"/>
      <c r="T872" s="678"/>
      <c r="U872" s="678"/>
      <c r="V872" s="630"/>
      <c r="W872" s="681"/>
      <c r="X872" s="681"/>
      <c r="Y872" s="681"/>
      <c r="Z872" s="680"/>
      <c r="AA872" s="680"/>
      <c r="AB872" s="680"/>
      <c r="AC872" s="295" t="str">
        <f>IFERROR(VLOOKUP(Z872,【参考】数式用!$A$4:$B$57,2,FALSE),"")</f>
        <v/>
      </c>
      <c r="AD872" s="296"/>
      <c r="AE872" s="297"/>
      <c r="AF872" s="291">
        <f t="shared" si="28"/>
        <v>0</v>
      </c>
    </row>
    <row r="873" spans="1:32" ht="50.1" customHeight="1" thickBot="1">
      <c r="A873" s="631">
        <f t="shared" si="29"/>
        <v>839</v>
      </c>
      <c r="B873" s="675"/>
      <c r="C873" s="676"/>
      <c r="D873" s="676"/>
      <c r="E873" s="676"/>
      <c r="F873" s="676"/>
      <c r="G873" s="676"/>
      <c r="H873" s="676"/>
      <c r="I873" s="676"/>
      <c r="J873" s="676"/>
      <c r="K873" s="676"/>
      <c r="L873" s="677"/>
      <c r="M873" s="677"/>
      <c r="N873" s="677"/>
      <c r="O873" s="677"/>
      <c r="P873" s="677"/>
      <c r="Q873" s="678"/>
      <c r="R873" s="678"/>
      <c r="S873" s="678"/>
      <c r="T873" s="678"/>
      <c r="U873" s="678"/>
      <c r="V873" s="630"/>
      <c r="W873" s="681"/>
      <c r="X873" s="681"/>
      <c r="Y873" s="681"/>
      <c r="Z873" s="680"/>
      <c r="AA873" s="680"/>
      <c r="AB873" s="680"/>
      <c r="AC873" s="295" t="str">
        <f>IFERROR(VLOOKUP(Z873,【参考】数式用!$A$4:$B$57,2,FALSE),"")</f>
        <v/>
      </c>
      <c r="AD873" s="296"/>
      <c r="AE873" s="297"/>
      <c r="AF873" s="291">
        <f t="shared" si="28"/>
        <v>0</v>
      </c>
    </row>
    <row r="874" spans="1:32" ht="50.1" customHeight="1" thickBot="1">
      <c r="A874" s="631">
        <f t="shared" si="29"/>
        <v>840</v>
      </c>
      <c r="B874" s="675"/>
      <c r="C874" s="676"/>
      <c r="D874" s="676"/>
      <c r="E874" s="676"/>
      <c r="F874" s="676"/>
      <c r="G874" s="676"/>
      <c r="H874" s="676"/>
      <c r="I874" s="676"/>
      <c r="J874" s="676"/>
      <c r="K874" s="676"/>
      <c r="L874" s="677"/>
      <c r="M874" s="677"/>
      <c r="N874" s="677"/>
      <c r="O874" s="677"/>
      <c r="P874" s="677"/>
      <c r="Q874" s="678"/>
      <c r="R874" s="678"/>
      <c r="S874" s="678"/>
      <c r="T874" s="678"/>
      <c r="U874" s="678"/>
      <c r="V874" s="630"/>
      <c r="W874" s="681"/>
      <c r="X874" s="681"/>
      <c r="Y874" s="681"/>
      <c r="Z874" s="680"/>
      <c r="AA874" s="680"/>
      <c r="AB874" s="680"/>
      <c r="AC874" s="295" t="str">
        <f>IFERROR(VLOOKUP(Z874,【参考】数式用!$A$4:$B$57,2,FALSE),"")</f>
        <v/>
      </c>
      <c r="AD874" s="296"/>
      <c r="AE874" s="297"/>
      <c r="AF874" s="291">
        <f t="shared" si="28"/>
        <v>0</v>
      </c>
    </row>
    <row r="875" spans="1:32" ht="50.1" customHeight="1" thickBot="1">
      <c r="A875" s="631">
        <f t="shared" si="29"/>
        <v>841</v>
      </c>
      <c r="B875" s="675"/>
      <c r="C875" s="676"/>
      <c r="D875" s="676"/>
      <c r="E875" s="676"/>
      <c r="F875" s="676"/>
      <c r="G875" s="676"/>
      <c r="H875" s="676"/>
      <c r="I875" s="676"/>
      <c r="J875" s="676"/>
      <c r="K875" s="676"/>
      <c r="L875" s="677"/>
      <c r="M875" s="677"/>
      <c r="N875" s="677"/>
      <c r="O875" s="677"/>
      <c r="P875" s="677"/>
      <c r="Q875" s="678"/>
      <c r="R875" s="678"/>
      <c r="S875" s="678"/>
      <c r="T875" s="678"/>
      <c r="U875" s="678"/>
      <c r="V875" s="630"/>
      <c r="W875" s="681"/>
      <c r="X875" s="681"/>
      <c r="Y875" s="681"/>
      <c r="Z875" s="680"/>
      <c r="AA875" s="680"/>
      <c r="AB875" s="680"/>
      <c r="AC875" s="295" t="str">
        <f>IFERROR(VLOOKUP(Z875,【参考】数式用!$A$4:$B$57,2,FALSE),"")</f>
        <v/>
      </c>
      <c r="AD875" s="296"/>
      <c r="AE875" s="297"/>
      <c r="AF875" s="291">
        <f t="shared" si="28"/>
        <v>0</v>
      </c>
    </row>
    <row r="876" spans="1:32" ht="50.1" customHeight="1" thickBot="1">
      <c r="A876" s="631">
        <f t="shared" si="29"/>
        <v>842</v>
      </c>
      <c r="B876" s="675"/>
      <c r="C876" s="676"/>
      <c r="D876" s="676"/>
      <c r="E876" s="676"/>
      <c r="F876" s="676"/>
      <c r="G876" s="676"/>
      <c r="H876" s="676"/>
      <c r="I876" s="676"/>
      <c r="J876" s="676"/>
      <c r="K876" s="676"/>
      <c r="L876" s="677"/>
      <c r="M876" s="677"/>
      <c r="N876" s="677"/>
      <c r="O876" s="677"/>
      <c r="P876" s="677"/>
      <c r="Q876" s="678"/>
      <c r="R876" s="678"/>
      <c r="S876" s="678"/>
      <c r="T876" s="678"/>
      <c r="U876" s="678"/>
      <c r="V876" s="630"/>
      <c r="W876" s="681"/>
      <c r="X876" s="681"/>
      <c r="Y876" s="681"/>
      <c r="Z876" s="680"/>
      <c r="AA876" s="680"/>
      <c r="AB876" s="680"/>
      <c r="AC876" s="295" t="str">
        <f>IFERROR(VLOOKUP(Z876,【参考】数式用!$A$4:$B$57,2,FALSE),"")</f>
        <v/>
      </c>
      <c r="AD876" s="296"/>
      <c r="AE876" s="297"/>
      <c r="AF876" s="291">
        <f t="shared" si="28"/>
        <v>0</v>
      </c>
    </row>
    <row r="877" spans="1:32" ht="50.1" customHeight="1" thickBot="1">
      <c r="A877" s="631">
        <f t="shared" si="29"/>
        <v>843</v>
      </c>
      <c r="B877" s="675"/>
      <c r="C877" s="676"/>
      <c r="D877" s="676"/>
      <c r="E877" s="676"/>
      <c r="F877" s="676"/>
      <c r="G877" s="676"/>
      <c r="H877" s="676"/>
      <c r="I877" s="676"/>
      <c r="J877" s="676"/>
      <c r="K877" s="676"/>
      <c r="L877" s="677"/>
      <c r="M877" s="677"/>
      <c r="N877" s="677"/>
      <c r="O877" s="677"/>
      <c r="P877" s="677"/>
      <c r="Q877" s="678"/>
      <c r="R877" s="678"/>
      <c r="S877" s="678"/>
      <c r="T877" s="678"/>
      <c r="U877" s="678"/>
      <c r="V877" s="630"/>
      <c r="W877" s="681"/>
      <c r="X877" s="681"/>
      <c r="Y877" s="681"/>
      <c r="Z877" s="680"/>
      <c r="AA877" s="680"/>
      <c r="AB877" s="680"/>
      <c r="AC877" s="295" t="str">
        <f>IFERROR(VLOOKUP(Z877,【参考】数式用!$A$4:$B$57,2,FALSE),"")</f>
        <v/>
      </c>
      <c r="AD877" s="296"/>
      <c r="AE877" s="297"/>
      <c r="AF877" s="291">
        <f t="shared" si="28"/>
        <v>0</v>
      </c>
    </row>
    <row r="878" spans="1:32" ht="50.1" customHeight="1" thickBot="1">
      <c r="A878" s="631">
        <f t="shared" si="29"/>
        <v>844</v>
      </c>
      <c r="B878" s="675"/>
      <c r="C878" s="676"/>
      <c r="D878" s="676"/>
      <c r="E878" s="676"/>
      <c r="F878" s="676"/>
      <c r="G878" s="676"/>
      <c r="H878" s="676"/>
      <c r="I878" s="676"/>
      <c r="J878" s="676"/>
      <c r="K878" s="676"/>
      <c r="L878" s="677"/>
      <c r="M878" s="677"/>
      <c r="N878" s="677"/>
      <c r="O878" s="677"/>
      <c r="P878" s="677"/>
      <c r="Q878" s="678"/>
      <c r="R878" s="678"/>
      <c r="S878" s="678"/>
      <c r="T878" s="678"/>
      <c r="U878" s="678"/>
      <c r="V878" s="630"/>
      <c r="W878" s="681"/>
      <c r="X878" s="681"/>
      <c r="Y878" s="681"/>
      <c r="Z878" s="680"/>
      <c r="AA878" s="680"/>
      <c r="AB878" s="680"/>
      <c r="AC878" s="295" t="str">
        <f>IFERROR(VLOOKUP(Z878,【参考】数式用!$A$4:$B$57,2,FALSE),"")</f>
        <v/>
      </c>
      <c r="AD878" s="296"/>
      <c r="AE878" s="297"/>
      <c r="AF878" s="291">
        <f t="shared" si="28"/>
        <v>0</v>
      </c>
    </row>
    <row r="879" spans="1:32" ht="50.1" customHeight="1" thickBot="1">
      <c r="A879" s="631">
        <f t="shared" si="29"/>
        <v>845</v>
      </c>
      <c r="B879" s="675"/>
      <c r="C879" s="676"/>
      <c r="D879" s="676"/>
      <c r="E879" s="676"/>
      <c r="F879" s="676"/>
      <c r="G879" s="676"/>
      <c r="H879" s="676"/>
      <c r="I879" s="676"/>
      <c r="J879" s="676"/>
      <c r="K879" s="676"/>
      <c r="L879" s="677"/>
      <c r="M879" s="677"/>
      <c r="N879" s="677"/>
      <c r="O879" s="677"/>
      <c r="P879" s="677"/>
      <c r="Q879" s="678"/>
      <c r="R879" s="678"/>
      <c r="S879" s="678"/>
      <c r="T879" s="678"/>
      <c r="U879" s="678"/>
      <c r="V879" s="630"/>
      <c r="W879" s="681"/>
      <c r="X879" s="681"/>
      <c r="Y879" s="681"/>
      <c r="Z879" s="680"/>
      <c r="AA879" s="680"/>
      <c r="AB879" s="680"/>
      <c r="AC879" s="295" t="str">
        <f>IFERROR(VLOOKUP(Z879,【参考】数式用!$A$4:$B$57,2,FALSE),"")</f>
        <v/>
      </c>
      <c r="AD879" s="296"/>
      <c r="AE879" s="297"/>
      <c r="AF879" s="291">
        <f t="shared" ref="AF879:AF942" si="30">AD879-AE879</f>
        <v>0</v>
      </c>
    </row>
    <row r="880" spans="1:32" ht="50.1" customHeight="1" thickBot="1">
      <c r="A880" s="631">
        <f t="shared" si="29"/>
        <v>846</v>
      </c>
      <c r="B880" s="675"/>
      <c r="C880" s="676"/>
      <c r="D880" s="676"/>
      <c r="E880" s="676"/>
      <c r="F880" s="676"/>
      <c r="G880" s="676"/>
      <c r="H880" s="676"/>
      <c r="I880" s="676"/>
      <c r="J880" s="676"/>
      <c r="K880" s="676"/>
      <c r="L880" s="677"/>
      <c r="M880" s="677"/>
      <c r="N880" s="677"/>
      <c r="O880" s="677"/>
      <c r="P880" s="677"/>
      <c r="Q880" s="678"/>
      <c r="R880" s="678"/>
      <c r="S880" s="678"/>
      <c r="T880" s="678"/>
      <c r="U880" s="678"/>
      <c r="V880" s="630"/>
      <c r="W880" s="681"/>
      <c r="X880" s="681"/>
      <c r="Y880" s="681"/>
      <c r="Z880" s="680"/>
      <c r="AA880" s="680"/>
      <c r="AB880" s="680"/>
      <c r="AC880" s="295" t="str">
        <f>IFERROR(VLOOKUP(Z880,【参考】数式用!$A$4:$B$57,2,FALSE),"")</f>
        <v/>
      </c>
      <c r="AD880" s="296"/>
      <c r="AE880" s="297"/>
      <c r="AF880" s="291">
        <f t="shared" si="30"/>
        <v>0</v>
      </c>
    </row>
    <row r="881" spans="1:32" ht="50.1" customHeight="1" thickBot="1">
      <c r="A881" s="631">
        <f t="shared" si="29"/>
        <v>847</v>
      </c>
      <c r="B881" s="675"/>
      <c r="C881" s="676"/>
      <c r="D881" s="676"/>
      <c r="E881" s="676"/>
      <c r="F881" s="676"/>
      <c r="G881" s="676"/>
      <c r="H881" s="676"/>
      <c r="I881" s="676"/>
      <c r="J881" s="676"/>
      <c r="K881" s="676"/>
      <c r="L881" s="677"/>
      <c r="M881" s="677"/>
      <c r="N881" s="677"/>
      <c r="O881" s="677"/>
      <c r="P881" s="677"/>
      <c r="Q881" s="678"/>
      <c r="R881" s="678"/>
      <c r="S881" s="678"/>
      <c r="T881" s="678"/>
      <c r="U881" s="678"/>
      <c r="V881" s="630"/>
      <c r="W881" s="681"/>
      <c r="X881" s="681"/>
      <c r="Y881" s="681"/>
      <c r="Z881" s="680"/>
      <c r="AA881" s="680"/>
      <c r="AB881" s="680"/>
      <c r="AC881" s="295" t="str">
        <f>IFERROR(VLOOKUP(Z881,【参考】数式用!$A$4:$B$57,2,FALSE),"")</f>
        <v/>
      </c>
      <c r="AD881" s="296"/>
      <c r="AE881" s="297"/>
      <c r="AF881" s="291">
        <f t="shared" si="30"/>
        <v>0</v>
      </c>
    </row>
    <row r="882" spans="1:32" ht="50.1" customHeight="1" thickBot="1">
      <c r="A882" s="631">
        <f t="shared" si="29"/>
        <v>848</v>
      </c>
      <c r="B882" s="675"/>
      <c r="C882" s="676"/>
      <c r="D882" s="676"/>
      <c r="E882" s="676"/>
      <c r="F882" s="676"/>
      <c r="G882" s="676"/>
      <c r="H882" s="676"/>
      <c r="I882" s="676"/>
      <c r="J882" s="676"/>
      <c r="K882" s="676"/>
      <c r="L882" s="677"/>
      <c r="M882" s="677"/>
      <c r="N882" s="677"/>
      <c r="O882" s="677"/>
      <c r="P882" s="677"/>
      <c r="Q882" s="678"/>
      <c r="R882" s="678"/>
      <c r="S882" s="678"/>
      <c r="T882" s="678"/>
      <c r="U882" s="678"/>
      <c r="V882" s="630"/>
      <c r="W882" s="681"/>
      <c r="X882" s="681"/>
      <c r="Y882" s="681"/>
      <c r="Z882" s="680"/>
      <c r="AA882" s="680"/>
      <c r="AB882" s="680"/>
      <c r="AC882" s="295" t="str">
        <f>IFERROR(VLOOKUP(Z882,【参考】数式用!$A$4:$B$57,2,FALSE),"")</f>
        <v/>
      </c>
      <c r="AD882" s="296"/>
      <c r="AE882" s="297"/>
      <c r="AF882" s="291">
        <f t="shared" si="30"/>
        <v>0</v>
      </c>
    </row>
    <row r="883" spans="1:32" ht="50.1" customHeight="1" thickBot="1">
      <c r="A883" s="631">
        <f t="shared" si="29"/>
        <v>849</v>
      </c>
      <c r="B883" s="675"/>
      <c r="C883" s="676"/>
      <c r="D883" s="676"/>
      <c r="E883" s="676"/>
      <c r="F883" s="676"/>
      <c r="G883" s="676"/>
      <c r="H883" s="676"/>
      <c r="I883" s="676"/>
      <c r="J883" s="676"/>
      <c r="K883" s="676"/>
      <c r="L883" s="677"/>
      <c r="M883" s="677"/>
      <c r="N883" s="677"/>
      <c r="O883" s="677"/>
      <c r="P883" s="677"/>
      <c r="Q883" s="678"/>
      <c r="R883" s="678"/>
      <c r="S883" s="678"/>
      <c r="T883" s="678"/>
      <c r="U883" s="678"/>
      <c r="V883" s="630"/>
      <c r="W883" s="681"/>
      <c r="X883" s="681"/>
      <c r="Y883" s="681"/>
      <c r="Z883" s="680"/>
      <c r="AA883" s="680"/>
      <c r="AB883" s="680"/>
      <c r="AC883" s="295" t="str">
        <f>IFERROR(VLOOKUP(Z883,【参考】数式用!$A$4:$B$57,2,FALSE),"")</f>
        <v/>
      </c>
      <c r="AD883" s="296"/>
      <c r="AE883" s="297"/>
      <c r="AF883" s="291">
        <f t="shared" si="30"/>
        <v>0</v>
      </c>
    </row>
    <row r="884" spans="1:32" ht="50.1" customHeight="1" thickBot="1">
      <c r="A884" s="631">
        <f t="shared" si="29"/>
        <v>850</v>
      </c>
      <c r="B884" s="675"/>
      <c r="C884" s="676"/>
      <c r="D884" s="676"/>
      <c r="E884" s="676"/>
      <c r="F884" s="676"/>
      <c r="G884" s="676"/>
      <c r="H884" s="676"/>
      <c r="I884" s="676"/>
      <c r="J884" s="676"/>
      <c r="K884" s="676"/>
      <c r="L884" s="677"/>
      <c r="M884" s="677"/>
      <c r="N884" s="677"/>
      <c r="O884" s="677"/>
      <c r="P884" s="677"/>
      <c r="Q884" s="678"/>
      <c r="R884" s="678"/>
      <c r="S884" s="678"/>
      <c r="T884" s="678"/>
      <c r="U884" s="678"/>
      <c r="V884" s="630"/>
      <c r="W884" s="681"/>
      <c r="X884" s="681"/>
      <c r="Y884" s="681"/>
      <c r="Z884" s="680"/>
      <c r="AA884" s="680"/>
      <c r="AB884" s="680"/>
      <c r="AC884" s="295" t="str">
        <f>IFERROR(VLOOKUP(Z884,【参考】数式用!$A$4:$B$57,2,FALSE),"")</f>
        <v/>
      </c>
      <c r="AD884" s="296"/>
      <c r="AE884" s="297"/>
      <c r="AF884" s="291">
        <f t="shared" si="30"/>
        <v>0</v>
      </c>
    </row>
    <row r="885" spans="1:32" ht="50.1" customHeight="1" thickBot="1">
      <c r="A885" s="631">
        <f t="shared" si="29"/>
        <v>851</v>
      </c>
      <c r="B885" s="675"/>
      <c r="C885" s="676"/>
      <c r="D885" s="676"/>
      <c r="E885" s="676"/>
      <c r="F885" s="676"/>
      <c r="G885" s="676"/>
      <c r="H885" s="676"/>
      <c r="I885" s="676"/>
      <c r="J885" s="676"/>
      <c r="K885" s="676"/>
      <c r="L885" s="677"/>
      <c r="M885" s="677"/>
      <c r="N885" s="677"/>
      <c r="O885" s="677"/>
      <c r="P885" s="677"/>
      <c r="Q885" s="678"/>
      <c r="R885" s="678"/>
      <c r="S885" s="678"/>
      <c r="T885" s="678"/>
      <c r="U885" s="678"/>
      <c r="V885" s="630"/>
      <c r="W885" s="681"/>
      <c r="X885" s="681"/>
      <c r="Y885" s="681"/>
      <c r="Z885" s="680"/>
      <c r="AA885" s="680"/>
      <c r="AB885" s="680"/>
      <c r="AC885" s="295" t="str">
        <f>IFERROR(VLOOKUP(Z885,【参考】数式用!$A$4:$B$57,2,FALSE),"")</f>
        <v/>
      </c>
      <c r="AD885" s="296"/>
      <c r="AE885" s="297"/>
      <c r="AF885" s="291">
        <f t="shared" si="30"/>
        <v>0</v>
      </c>
    </row>
    <row r="886" spans="1:32" ht="50.1" customHeight="1" thickBot="1">
      <c r="A886" s="631">
        <f t="shared" si="29"/>
        <v>852</v>
      </c>
      <c r="B886" s="675"/>
      <c r="C886" s="676"/>
      <c r="D886" s="676"/>
      <c r="E886" s="676"/>
      <c r="F886" s="676"/>
      <c r="G886" s="676"/>
      <c r="H886" s="676"/>
      <c r="I886" s="676"/>
      <c r="J886" s="676"/>
      <c r="K886" s="676"/>
      <c r="L886" s="677"/>
      <c r="M886" s="677"/>
      <c r="N886" s="677"/>
      <c r="O886" s="677"/>
      <c r="P886" s="677"/>
      <c r="Q886" s="678"/>
      <c r="R886" s="678"/>
      <c r="S886" s="678"/>
      <c r="T886" s="678"/>
      <c r="U886" s="678"/>
      <c r="V886" s="630"/>
      <c r="W886" s="681"/>
      <c r="X886" s="681"/>
      <c r="Y886" s="681"/>
      <c r="Z886" s="680"/>
      <c r="AA886" s="680"/>
      <c r="AB886" s="680"/>
      <c r="AC886" s="295" t="str">
        <f>IFERROR(VLOOKUP(Z886,【参考】数式用!$A$4:$B$57,2,FALSE),"")</f>
        <v/>
      </c>
      <c r="AD886" s="296"/>
      <c r="AE886" s="297"/>
      <c r="AF886" s="291">
        <f t="shared" si="30"/>
        <v>0</v>
      </c>
    </row>
    <row r="887" spans="1:32" ht="50.1" customHeight="1" thickBot="1">
      <c r="A887" s="631">
        <f t="shared" si="29"/>
        <v>853</v>
      </c>
      <c r="B887" s="675"/>
      <c r="C887" s="676"/>
      <c r="D887" s="676"/>
      <c r="E887" s="676"/>
      <c r="F887" s="676"/>
      <c r="G887" s="676"/>
      <c r="H887" s="676"/>
      <c r="I887" s="676"/>
      <c r="J887" s="676"/>
      <c r="K887" s="676"/>
      <c r="L887" s="677"/>
      <c r="M887" s="677"/>
      <c r="N887" s="677"/>
      <c r="O887" s="677"/>
      <c r="P887" s="677"/>
      <c r="Q887" s="678"/>
      <c r="R887" s="678"/>
      <c r="S887" s="678"/>
      <c r="T887" s="678"/>
      <c r="U887" s="678"/>
      <c r="V887" s="630"/>
      <c r="W887" s="681"/>
      <c r="X887" s="681"/>
      <c r="Y887" s="681"/>
      <c r="Z887" s="680"/>
      <c r="AA887" s="680"/>
      <c r="AB887" s="680"/>
      <c r="AC887" s="295" t="str">
        <f>IFERROR(VLOOKUP(Z887,【参考】数式用!$A$4:$B$57,2,FALSE),"")</f>
        <v/>
      </c>
      <c r="AD887" s="296"/>
      <c r="AE887" s="297"/>
      <c r="AF887" s="291">
        <f t="shared" si="30"/>
        <v>0</v>
      </c>
    </row>
    <row r="888" spans="1:32" ht="50.1" customHeight="1" thickBot="1">
      <c r="A888" s="631">
        <f t="shared" si="29"/>
        <v>854</v>
      </c>
      <c r="B888" s="675"/>
      <c r="C888" s="676"/>
      <c r="D888" s="676"/>
      <c r="E888" s="676"/>
      <c r="F888" s="676"/>
      <c r="G888" s="676"/>
      <c r="H888" s="676"/>
      <c r="I888" s="676"/>
      <c r="J888" s="676"/>
      <c r="K888" s="676"/>
      <c r="L888" s="677"/>
      <c r="M888" s="677"/>
      <c r="N888" s="677"/>
      <c r="O888" s="677"/>
      <c r="P888" s="677"/>
      <c r="Q888" s="678"/>
      <c r="R888" s="678"/>
      <c r="S888" s="678"/>
      <c r="T888" s="678"/>
      <c r="U888" s="678"/>
      <c r="V888" s="630"/>
      <c r="W888" s="681"/>
      <c r="X888" s="681"/>
      <c r="Y888" s="681"/>
      <c r="Z888" s="680"/>
      <c r="AA888" s="680"/>
      <c r="AB888" s="680"/>
      <c r="AC888" s="295" t="str">
        <f>IFERROR(VLOOKUP(Z888,【参考】数式用!$A$4:$B$57,2,FALSE),"")</f>
        <v/>
      </c>
      <c r="AD888" s="296"/>
      <c r="AE888" s="297"/>
      <c r="AF888" s="291">
        <f t="shared" si="30"/>
        <v>0</v>
      </c>
    </row>
    <row r="889" spans="1:32" ht="50.1" customHeight="1" thickBot="1">
      <c r="A889" s="631">
        <f t="shared" si="29"/>
        <v>855</v>
      </c>
      <c r="B889" s="675"/>
      <c r="C889" s="676"/>
      <c r="D889" s="676"/>
      <c r="E889" s="676"/>
      <c r="F889" s="676"/>
      <c r="G889" s="676"/>
      <c r="H889" s="676"/>
      <c r="I889" s="676"/>
      <c r="J889" s="676"/>
      <c r="K889" s="676"/>
      <c r="L889" s="677"/>
      <c r="M889" s="677"/>
      <c r="N889" s="677"/>
      <c r="O889" s="677"/>
      <c r="P889" s="677"/>
      <c r="Q889" s="678"/>
      <c r="R889" s="678"/>
      <c r="S889" s="678"/>
      <c r="T889" s="678"/>
      <c r="U889" s="678"/>
      <c r="V889" s="630"/>
      <c r="W889" s="681"/>
      <c r="X889" s="681"/>
      <c r="Y889" s="681"/>
      <c r="Z889" s="680"/>
      <c r="AA889" s="680"/>
      <c r="AB889" s="680"/>
      <c r="AC889" s="295" t="str">
        <f>IFERROR(VLOOKUP(Z889,【参考】数式用!$A$4:$B$57,2,FALSE),"")</f>
        <v/>
      </c>
      <c r="AD889" s="296"/>
      <c r="AE889" s="297"/>
      <c r="AF889" s="291">
        <f t="shared" si="30"/>
        <v>0</v>
      </c>
    </row>
    <row r="890" spans="1:32" ht="50.1" customHeight="1" thickBot="1">
      <c r="A890" s="631">
        <f t="shared" si="29"/>
        <v>856</v>
      </c>
      <c r="B890" s="675"/>
      <c r="C890" s="676"/>
      <c r="D890" s="676"/>
      <c r="E890" s="676"/>
      <c r="F890" s="676"/>
      <c r="G890" s="676"/>
      <c r="H890" s="676"/>
      <c r="I890" s="676"/>
      <c r="J890" s="676"/>
      <c r="K890" s="676"/>
      <c r="L890" s="677"/>
      <c r="M890" s="677"/>
      <c r="N890" s="677"/>
      <c r="O890" s="677"/>
      <c r="P890" s="677"/>
      <c r="Q890" s="678"/>
      <c r="R890" s="678"/>
      <c r="S890" s="678"/>
      <c r="T890" s="678"/>
      <c r="U890" s="678"/>
      <c r="V890" s="630"/>
      <c r="W890" s="681"/>
      <c r="X890" s="681"/>
      <c r="Y890" s="681"/>
      <c r="Z890" s="680"/>
      <c r="AA890" s="680"/>
      <c r="AB890" s="680"/>
      <c r="AC890" s="295" t="str">
        <f>IFERROR(VLOOKUP(Z890,【参考】数式用!$A$4:$B$57,2,FALSE),"")</f>
        <v/>
      </c>
      <c r="AD890" s="296"/>
      <c r="AE890" s="297"/>
      <c r="AF890" s="291">
        <f t="shared" si="30"/>
        <v>0</v>
      </c>
    </row>
    <row r="891" spans="1:32" ht="50.1" customHeight="1" thickBot="1">
      <c r="A891" s="631">
        <f t="shared" si="29"/>
        <v>857</v>
      </c>
      <c r="B891" s="675"/>
      <c r="C891" s="676"/>
      <c r="D891" s="676"/>
      <c r="E891" s="676"/>
      <c r="F891" s="676"/>
      <c r="G891" s="676"/>
      <c r="H891" s="676"/>
      <c r="I891" s="676"/>
      <c r="J891" s="676"/>
      <c r="K891" s="676"/>
      <c r="L891" s="677"/>
      <c r="M891" s="677"/>
      <c r="N891" s="677"/>
      <c r="O891" s="677"/>
      <c r="P891" s="677"/>
      <c r="Q891" s="678"/>
      <c r="R891" s="678"/>
      <c r="S891" s="678"/>
      <c r="T891" s="678"/>
      <c r="U891" s="678"/>
      <c r="V891" s="630"/>
      <c r="W891" s="681"/>
      <c r="X891" s="681"/>
      <c r="Y891" s="681"/>
      <c r="Z891" s="680"/>
      <c r="AA891" s="680"/>
      <c r="AB891" s="680"/>
      <c r="AC891" s="295" t="str">
        <f>IFERROR(VLOOKUP(Z891,【参考】数式用!$A$4:$B$57,2,FALSE),"")</f>
        <v/>
      </c>
      <c r="AD891" s="296"/>
      <c r="AE891" s="297"/>
      <c r="AF891" s="291">
        <f t="shared" si="30"/>
        <v>0</v>
      </c>
    </row>
    <row r="892" spans="1:32" ht="50.1" customHeight="1" thickBot="1">
      <c r="A892" s="631">
        <f t="shared" si="29"/>
        <v>858</v>
      </c>
      <c r="B892" s="675"/>
      <c r="C892" s="676"/>
      <c r="D892" s="676"/>
      <c r="E892" s="676"/>
      <c r="F892" s="676"/>
      <c r="G892" s="676"/>
      <c r="H892" s="676"/>
      <c r="I892" s="676"/>
      <c r="J892" s="676"/>
      <c r="K892" s="676"/>
      <c r="L892" s="677"/>
      <c r="M892" s="677"/>
      <c r="N892" s="677"/>
      <c r="O892" s="677"/>
      <c r="P892" s="677"/>
      <c r="Q892" s="678"/>
      <c r="R892" s="678"/>
      <c r="S892" s="678"/>
      <c r="T892" s="678"/>
      <c r="U892" s="678"/>
      <c r="V892" s="630"/>
      <c r="W892" s="681"/>
      <c r="X892" s="681"/>
      <c r="Y892" s="681"/>
      <c r="Z892" s="680"/>
      <c r="AA892" s="680"/>
      <c r="AB892" s="680"/>
      <c r="AC892" s="295" t="str">
        <f>IFERROR(VLOOKUP(Z892,【参考】数式用!$A$4:$B$57,2,FALSE),"")</f>
        <v/>
      </c>
      <c r="AD892" s="296"/>
      <c r="AE892" s="297"/>
      <c r="AF892" s="291">
        <f t="shared" si="30"/>
        <v>0</v>
      </c>
    </row>
    <row r="893" spans="1:32" ht="50.1" customHeight="1" thickBot="1">
      <c r="A893" s="631">
        <f t="shared" si="29"/>
        <v>859</v>
      </c>
      <c r="B893" s="675"/>
      <c r="C893" s="676"/>
      <c r="D893" s="676"/>
      <c r="E893" s="676"/>
      <c r="F893" s="676"/>
      <c r="G893" s="676"/>
      <c r="H893" s="676"/>
      <c r="I893" s="676"/>
      <c r="J893" s="676"/>
      <c r="K893" s="676"/>
      <c r="L893" s="677"/>
      <c r="M893" s="677"/>
      <c r="N893" s="677"/>
      <c r="O893" s="677"/>
      <c r="P893" s="677"/>
      <c r="Q893" s="678"/>
      <c r="R893" s="678"/>
      <c r="S893" s="678"/>
      <c r="T893" s="678"/>
      <c r="U893" s="678"/>
      <c r="V893" s="630"/>
      <c r="W893" s="681"/>
      <c r="X893" s="681"/>
      <c r="Y893" s="681"/>
      <c r="Z893" s="680"/>
      <c r="AA893" s="680"/>
      <c r="AB893" s="680"/>
      <c r="AC893" s="295" t="str">
        <f>IFERROR(VLOOKUP(Z893,【参考】数式用!$A$4:$B$57,2,FALSE),"")</f>
        <v/>
      </c>
      <c r="AD893" s="296"/>
      <c r="AE893" s="297"/>
      <c r="AF893" s="291">
        <f t="shared" si="30"/>
        <v>0</v>
      </c>
    </row>
    <row r="894" spans="1:32" ht="50.1" customHeight="1" thickBot="1">
      <c r="A894" s="631">
        <f t="shared" si="29"/>
        <v>860</v>
      </c>
      <c r="B894" s="675"/>
      <c r="C894" s="676"/>
      <c r="D894" s="676"/>
      <c r="E894" s="676"/>
      <c r="F894" s="676"/>
      <c r="G894" s="676"/>
      <c r="H894" s="676"/>
      <c r="I894" s="676"/>
      <c r="J894" s="676"/>
      <c r="K894" s="676"/>
      <c r="L894" s="677"/>
      <c r="M894" s="677"/>
      <c r="N894" s="677"/>
      <c r="O894" s="677"/>
      <c r="P894" s="677"/>
      <c r="Q894" s="678"/>
      <c r="R894" s="678"/>
      <c r="S894" s="678"/>
      <c r="T894" s="678"/>
      <c r="U894" s="678"/>
      <c r="V894" s="630"/>
      <c r="W894" s="681"/>
      <c r="X894" s="681"/>
      <c r="Y894" s="681"/>
      <c r="Z894" s="680"/>
      <c r="AA894" s="680"/>
      <c r="AB894" s="680"/>
      <c r="AC894" s="295" t="str">
        <f>IFERROR(VLOOKUP(Z894,【参考】数式用!$A$4:$B$57,2,FALSE),"")</f>
        <v/>
      </c>
      <c r="AD894" s="296"/>
      <c r="AE894" s="297"/>
      <c r="AF894" s="291">
        <f t="shared" si="30"/>
        <v>0</v>
      </c>
    </row>
    <row r="895" spans="1:32" ht="50.1" customHeight="1" thickBot="1">
      <c r="A895" s="631">
        <f t="shared" si="29"/>
        <v>861</v>
      </c>
      <c r="B895" s="675"/>
      <c r="C895" s="676"/>
      <c r="D895" s="676"/>
      <c r="E895" s="676"/>
      <c r="F895" s="676"/>
      <c r="G895" s="676"/>
      <c r="H895" s="676"/>
      <c r="I895" s="676"/>
      <c r="J895" s="676"/>
      <c r="K895" s="676"/>
      <c r="L895" s="677"/>
      <c r="M895" s="677"/>
      <c r="N895" s="677"/>
      <c r="O895" s="677"/>
      <c r="P895" s="677"/>
      <c r="Q895" s="678"/>
      <c r="R895" s="678"/>
      <c r="S895" s="678"/>
      <c r="T895" s="678"/>
      <c r="U895" s="678"/>
      <c r="V895" s="630"/>
      <c r="W895" s="681"/>
      <c r="X895" s="681"/>
      <c r="Y895" s="681"/>
      <c r="Z895" s="680"/>
      <c r="AA895" s="680"/>
      <c r="AB895" s="680"/>
      <c r="AC895" s="295" t="str">
        <f>IFERROR(VLOOKUP(Z895,【参考】数式用!$A$4:$B$57,2,FALSE),"")</f>
        <v/>
      </c>
      <c r="AD895" s="296"/>
      <c r="AE895" s="297"/>
      <c r="AF895" s="291">
        <f t="shared" si="30"/>
        <v>0</v>
      </c>
    </row>
    <row r="896" spans="1:32" ht="50.1" customHeight="1" thickBot="1">
      <c r="A896" s="631">
        <f t="shared" si="29"/>
        <v>862</v>
      </c>
      <c r="B896" s="675"/>
      <c r="C896" s="676"/>
      <c r="D896" s="676"/>
      <c r="E896" s="676"/>
      <c r="F896" s="676"/>
      <c r="G896" s="676"/>
      <c r="H896" s="676"/>
      <c r="I896" s="676"/>
      <c r="J896" s="676"/>
      <c r="K896" s="676"/>
      <c r="L896" s="677"/>
      <c r="M896" s="677"/>
      <c r="N896" s="677"/>
      <c r="O896" s="677"/>
      <c r="P896" s="677"/>
      <c r="Q896" s="678"/>
      <c r="R896" s="678"/>
      <c r="S896" s="678"/>
      <c r="T896" s="678"/>
      <c r="U896" s="678"/>
      <c r="V896" s="630"/>
      <c r="W896" s="681"/>
      <c r="X896" s="681"/>
      <c r="Y896" s="681"/>
      <c r="Z896" s="680"/>
      <c r="AA896" s="680"/>
      <c r="AB896" s="680"/>
      <c r="AC896" s="295" t="str">
        <f>IFERROR(VLOOKUP(Z896,【参考】数式用!$A$4:$B$57,2,FALSE),"")</f>
        <v/>
      </c>
      <c r="AD896" s="296"/>
      <c r="AE896" s="297"/>
      <c r="AF896" s="291">
        <f t="shared" si="30"/>
        <v>0</v>
      </c>
    </row>
    <row r="897" spans="1:32" ht="50.1" customHeight="1" thickBot="1">
      <c r="A897" s="631">
        <f t="shared" si="29"/>
        <v>863</v>
      </c>
      <c r="B897" s="675"/>
      <c r="C897" s="676"/>
      <c r="D897" s="676"/>
      <c r="E897" s="676"/>
      <c r="F897" s="676"/>
      <c r="G897" s="676"/>
      <c r="H897" s="676"/>
      <c r="I897" s="676"/>
      <c r="J897" s="676"/>
      <c r="K897" s="676"/>
      <c r="L897" s="677"/>
      <c r="M897" s="677"/>
      <c r="N897" s="677"/>
      <c r="O897" s="677"/>
      <c r="P897" s="677"/>
      <c r="Q897" s="678"/>
      <c r="R897" s="678"/>
      <c r="S897" s="678"/>
      <c r="T897" s="678"/>
      <c r="U897" s="678"/>
      <c r="V897" s="630"/>
      <c r="W897" s="681"/>
      <c r="X897" s="681"/>
      <c r="Y897" s="681"/>
      <c r="Z897" s="680"/>
      <c r="AA897" s="680"/>
      <c r="AB897" s="680"/>
      <c r="AC897" s="295" t="str">
        <f>IFERROR(VLOOKUP(Z897,【参考】数式用!$A$4:$B$57,2,FALSE),"")</f>
        <v/>
      </c>
      <c r="AD897" s="296"/>
      <c r="AE897" s="297"/>
      <c r="AF897" s="291">
        <f t="shared" si="30"/>
        <v>0</v>
      </c>
    </row>
    <row r="898" spans="1:32" ht="50.1" customHeight="1" thickBot="1">
      <c r="A898" s="631">
        <f t="shared" si="29"/>
        <v>864</v>
      </c>
      <c r="B898" s="675"/>
      <c r="C898" s="676"/>
      <c r="D898" s="676"/>
      <c r="E898" s="676"/>
      <c r="F898" s="676"/>
      <c r="G898" s="676"/>
      <c r="H898" s="676"/>
      <c r="I898" s="676"/>
      <c r="J898" s="676"/>
      <c r="K898" s="676"/>
      <c r="L898" s="677"/>
      <c r="M898" s="677"/>
      <c r="N898" s="677"/>
      <c r="O898" s="677"/>
      <c r="P898" s="677"/>
      <c r="Q898" s="678"/>
      <c r="R898" s="678"/>
      <c r="S898" s="678"/>
      <c r="T898" s="678"/>
      <c r="U898" s="678"/>
      <c r="V898" s="630"/>
      <c r="W898" s="681"/>
      <c r="X898" s="681"/>
      <c r="Y898" s="681"/>
      <c r="Z898" s="680"/>
      <c r="AA898" s="680"/>
      <c r="AB898" s="680"/>
      <c r="AC898" s="295" t="str">
        <f>IFERROR(VLOOKUP(Z898,【参考】数式用!$A$4:$B$57,2,FALSE),"")</f>
        <v/>
      </c>
      <c r="AD898" s="296"/>
      <c r="AE898" s="297"/>
      <c r="AF898" s="291">
        <f t="shared" si="30"/>
        <v>0</v>
      </c>
    </row>
    <row r="899" spans="1:32" ht="50.1" customHeight="1" thickBot="1">
      <c r="A899" s="631">
        <f t="shared" si="29"/>
        <v>865</v>
      </c>
      <c r="B899" s="675"/>
      <c r="C899" s="676"/>
      <c r="D899" s="676"/>
      <c r="E899" s="676"/>
      <c r="F899" s="676"/>
      <c r="G899" s="676"/>
      <c r="H899" s="676"/>
      <c r="I899" s="676"/>
      <c r="J899" s="676"/>
      <c r="K899" s="676"/>
      <c r="L899" s="677"/>
      <c r="M899" s="677"/>
      <c r="N899" s="677"/>
      <c r="O899" s="677"/>
      <c r="P899" s="677"/>
      <c r="Q899" s="678"/>
      <c r="R899" s="678"/>
      <c r="S899" s="678"/>
      <c r="T899" s="678"/>
      <c r="U899" s="678"/>
      <c r="V899" s="630"/>
      <c r="W899" s="681"/>
      <c r="X899" s="681"/>
      <c r="Y899" s="681"/>
      <c r="Z899" s="680"/>
      <c r="AA899" s="680"/>
      <c r="AB899" s="680"/>
      <c r="AC899" s="295" t="str">
        <f>IFERROR(VLOOKUP(Z899,【参考】数式用!$A$4:$B$57,2,FALSE),"")</f>
        <v/>
      </c>
      <c r="AD899" s="296"/>
      <c r="AE899" s="297"/>
      <c r="AF899" s="291">
        <f t="shared" si="30"/>
        <v>0</v>
      </c>
    </row>
    <row r="900" spans="1:32" ht="50.1" customHeight="1" thickBot="1">
      <c r="A900" s="631">
        <f t="shared" si="29"/>
        <v>866</v>
      </c>
      <c r="B900" s="675"/>
      <c r="C900" s="676"/>
      <c r="D900" s="676"/>
      <c r="E900" s="676"/>
      <c r="F900" s="676"/>
      <c r="G900" s="676"/>
      <c r="H900" s="676"/>
      <c r="I900" s="676"/>
      <c r="J900" s="676"/>
      <c r="K900" s="676"/>
      <c r="L900" s="677"/>
      <c r="M900" s="677"/>
      <c r="N900" s="677"/>
      <c r="O900" s="677"/>
      <c r="P900" s="677"/>
      <c r="Q900" s="678"/>
      <c r="R900" s="678"/>
      <c r="S900" s="678"/>
      <c r="T900" s="678"/>
      <c r="U900" s="678"/>
      <c r="V900" s="630"/>
      <c r="W900" s="681"/>
      <c r="X900" s="681"/>
      <c r="Y900" s="681"/>
      <c r="Z900" s="680"/>
      <c r="AA900" s="680"/>
      <c r="AB900" s="680"/>
      <c r="AC900" s="295" t="str">
        <f>IFERROR(VLOOKUP(Z900,【参考】数式用!$A$4:$B$57,2,FALSE),"")</f>
        <v/>
      </c>
      <c r="AD900" s="296"/>
      <c r="AE900" s="297"/>
      <c r="AF900" s="291">
        <f t="shared" si="30"/>
        <v>0</v>
      </c>
    </row>
    <row r="901" spans="1:32" ht="50.1" customHeight="1" thickBot="1">
      <c r="A901" s="631">
        <f t="shared" si="29"/>
        <v>867</v>
      </c>
      <c r="B901" s="675"/>
      <c r="C901" s="676"/>
      <c r="D901" s="676"/>
      <c r="E901" s="676"/>
      <c r="F901" s="676"/>
      <c r="G901" s="676"/>
      <c r="H901" s="676"/>
      <c r="I901" s="676"/>
      <c r="J901" s="676"/>
      <c r="K901" s="676"/>
      <c r="L901" s="677"/>
      <c r="M901" s="677"/>
      <c r="N901" s="677"/>
      <c r="O901" s="677"/>
      <c r="P901" s="677"/>
      <c r="Q901" s="678"/>
      <c r="R901" s="678"/>
      <c r="S901" s="678"/>
      <c r="T901" s="678"/>
      <c r="U901" s="678"/>
      <c r="V901" s="630"/>
      <c r="W901" s="681"/>
      <c r="X901" s="681"/>
      <c r="Y901" s="681"/>
      <c r="Z901" s="680"/>
      <c r="AA901" s="680"/>
      <c r="AB901" s="680"/>
      <c r="AC901" s="295" t="str">
        <f>IFERROR(VLOOKUP(Z901,【参考】数式用!$A$4:$B$57,2,FALSE),"")</f>
        <v/>
      </c>
      <c r="AD901" s="296"/>
      <c r="AE901" s="297"/>
      <c r="AF901" s="291">
        <f t="shared" si="30"/>
        <v>0</v>
      </c>
    </row>
    <row r="902" spans="1:32" ht="50.1" customHeight="1" thickBot="1">
      <c r="A902" s="631">
        <f t="shared" si="29"/>
        <v>868</v>
      </c>
      <c r="B902" s="675"/>
      <c r="C902" s="676"/>
      <c r="D902" s="676"/>
      <c r="E902" s="676"/>
      <c r="F902" s="676"/>
      <c r="G902" s="676"/>
      <c r="H902" s="676"/>
      <c r="I902" s="676"/>
      <c r="J902" s="676"/>
      <c r="K902" s="676"/>
      <c r="L902" s="677"/>
      <c r="M902" s="677"/>
      <c r="N902" s="677"/>
      <c r="O902" s="677"/>
      <c r="P902" s="677"/>
      <c r="Q902" s="678"/>
      <c r="R902" s="678"/>
      <c r="S902" s="678"/>
      <c r="T902" s="678"/>
      <c r="U902" s="678"/>
      <c r="V902" s="630"/>
      <c r="W902" s="681"/>
      <c r="X902" s="681"/>
      <c r="Y902" s="681"/>
      <c r="Z902" s="680"/>
      <c r="AA902" s="680"/>
      <c r="AB902" s="680"/>
      <c r="AC902" s="295" t="str">
        <f>IFERROR(VLOOKUP(Z902,【参考】数式用!$A$4:$B$57,2,FALSE),"")</f>
        <v/>
      </c>
      <c r="AD902" s="296"/>
      <c r="AE902" s="297"/>
      <c r="AF902" s="291">
        <f t="shared" si="30"/>
        <v>0</v>
      </c>
    </row>
    <row r="903" spans="1:32" ht="50.1" customHeight="1" thickBot="1">
      <c r="A903" s="631">
        <f t="shared" si="29"/>
        <v>869</v>
      </c>
      <c r="B903" s="675"/>
      <c r="C903" s="676"/>
      <c r="D903" s="676"/>
      <c r="E903" s="676"/>
      <c r="F903" s="676"/>
      <c r="G903" s="676"/>
      <c r="H903" s="676"/>
      <c r="I903" s="676"/>
      <c r="J903" s="676"/>
      <c r="K903" s="676"/>
      <c r="L903" s="677"/>
      <c r="M903" s="677"/>
      <c r="N903" s="677"/>
      <c r="O903" s="677"/>
      <c r="P903" s="677"/>
      <c r="Q903" s="678"/>
      <c r="R903" s="678"/>
      <c r="S903" s="678"/>
      <c r="T903" s="678"/>
      <c r="U903" s="678"/>
      <c r="V903" s="630"/>
      <c r="W903" s="681"/>
      <c r="X903" s="681"/>
      <c r="Y903" s="681"/>
      <c r="Z903" s="680"/>
      <c r="AA903" s="680"/>
      <c r="AB903" s="680"/>
      <c r="AC903" s="295" t="str">
        <f>IFERROR(VLOOKUP(Z903,【参考】数式用!$A$4:$B$57,2,FALSE),"")</f>
        <v/>
      </c>
      <c r="AD903" s="296"/>
      <c r="AE903" s="297"/>
      <c r="AF903" s="291">
        <f t="shared" si="30"/>
        <v>0</v>
      </c>
    </row>
    <row r="904" spans="1:32" ht="50.1" customHeight="1" thickBot="1">
      <c r="A904" s="631">
        <f t="shared" si="29"/>
        <v>870</v>
      </c>
      <c r="B904" s="675"/>
      <c r="C904" s="676"/>
      <c r="D904" s="676"/>
      <c r="E904" s="676"/>
      <c r="F904" s="676"/>
      <c r="G904" s="676"/>
      <c r="H904" s="676"/>
      <c r="I904" s="676"/>
      <c r="J904" s="676"/>
      <c r="K904" s="676"/>
      <c r="L904" s="677"/>
      <c r="M904" s="677"/>
      <c r="N904" s="677"/>
      <c r="O904" s="677"/>
      <c r="P904" s="677"/>
      <c r="Q904" s="678"/>
      <c r="R904" s="678"/>
      <c r="S904" s="678"/>
      <c r="T904" s="678"/>
      <c r="U904" s="678"/>
      <c r="V904" s="630"/>
      <c r="W904" s="681"/>
      <c r="X904" s="681"/>
      <c r="Y904" s="681"/>
      <c r="Z904" s="680"/>
      <c r="AA904" s="680"/>
      <c r="AB904" s="680"/>
      <c r="AC904" s="295" t="str">
        <f>IFERROR(VLOOKUP(Z904,【参考】数式用!$A$4:$B$57,2,FALSE),"")</f>
        <v/>
      </c>
      <c r="AD904" s="296"/>
      <c r="AE904" s="297"/>
      <c r="AF904" s="291">
        <f t="shared" si="30"/>
        <v>0</v>
      </c>
    </row>
    <row r="905" spans="1:32" ht="50.1" customHeight="1" thickBot="1">
      <c r="A905" s="631">
        <f t="shared" si="29"/>
        <v>871</v>
      </c>
      <c r="B905" s="675"/>
      <c r="C905" s="676"/>
      <c r="D905" s="676"/>
      <c r="E905" s="676"/>
      <c r="F905" s="676"/>
      <c r="G905" s="676"/>
      <c r="H905" s="676"/>
      <c r="I905" s="676"/>
      <c r="J905" s="676"/>
      <c r="K905" s="676"/>
      <c r="L905" s="677"/>
      <c r="M905" s="677"/>
      <c r="N905" s="677"/>
      <c r="O905" s="677"/>
      <c r="P905" s="677"/>
      <c r="Q905" s="678"/>
      <c r="R905" s="678"/>
      <c r="S905" s="678"/>
      <c r="T905" s="678"/>
      <c r="U905" s="678"/>
      <c r="V905" s="630"/>
      <c r="W905" s="681"/>
      <c r="X905" s="681"/>
      <c r="Y905" s="681"/>
      <c r="Z905" s="680"/>
      <c r="AA905" s="680"/>
      <c r="AB905" s="680"/>
      <c r="AC905" s="295" t="str">
        <f>IFERROR(VLOOKUP(Z905,【参考】数式用!$A$4:$B$57,2,FALSE),"")</f>
        <v/>
      </c>
      <c r="AD905" s="296"/>
      <c r="AE905" s="297"/>
      <c r="AF905" s="291">
        <f t="shared" si="30"/>
        <v>0</v>
      </c>
    </row>
    <row r="906" spans="1:32" ht="50.1" customHeight="1" thickBot="1">
      <c r="A906" s="631">
        <f t="shared" si="29"/>
        <v>872</v>
      </c>
      <c r="B906" s="675"/>
      <c r="C906" s="676"/>
      <c r="D906" s="676"/>
      <c r="E906" s="676"/>
      <c r="F906" s="676"/>
      <c r="G906" s="676"/>
      <c r="H906" s="676"/>
      <c r="I906" s="676"/>
      <c r="J906" s="676"/>
      <c r="K906" s="676"/>
      <c r="L906" s="677"/>
      <c r="M906" s="677"/>
      <c r="N906" s="677"/>
      <c r="O906" s="677"/>
      <c r="P906" s="677"/>
      <c r="Q906" s="678"/>
      <c r="R906" s="678"/>
      <c r="S906" s="678"/>
      <c r="T906" s="678"/>
      <c r="U906" s="678"/>
      <c r="V906" s="630"/>
      <c r="W906" s="681"/>
      <c r="X906" s="681"/>
      <c r="Y906" s="681"/>
      <c r="Z906" s="680"/>
      <c r="AA906" s="680"/>
      <c r="AB906" s="680"/>
      <c r="AC906" s="295" t="str">
        <f>IFERROR(VLOOKUP(Z906,【参考】数式用!$A$4:$B$57,2,FALSE),"")</f>
        <v/>
      </c>
      <c r="AD906" s="296"/>
      <c r="AE906" s="297"/>
      <c r="AF906" s="291">
        <f t="shared" si="30"/>
        <v>0</v>
      </c>
    </row>
    <row r="907" spans="1:32" ht="50.1" customHeight="1" thickBot="1">
      <c r="A907" s="631">
        <f t="shared" si="29"/>
        <v>873</v>
      </c>
      <c r="B907" s="675"/>
      <c r="C907" s="676"/>
      <c r="D907" s="676"/>
      <c r="E907" s="676"/>
      <c r="F907" s="676"/>
      <c r="G907" s="676"/>
      <c r="H907" s="676"/>
      <c r="I907" s="676"/>
      <c r="J907" s="676"/>
      <c r="K907" s="676"/>
      <c r="L907" s="677"/>
      <c r="M907" s="677"/>
      <c r="N907" s="677"/>
      <c r="O907" s="677"/>
      <c r="P907" s="677"/>
      <c r="Q907" s="678"/>
      <c r="R907" s="678"/>
      <c r="S907" s="678"/>
      <c r="T907" s="678"/>
      <c r="U907" s="678"/>
      <c r="V907" s="630"/>
      <c r="W907" s="681"/>
      <c r="X907" s="681"/>
      <c r="Y907" s="681"/>
      <c r="Z907" s="680"/>
      <c r="AA907" s="680"/>
      <c r="AB907" s="680"/>
      <c r="AC907" s="295" t="str">
        <f>IFERROR(VLOOKUP(Z907,【参考】数式用!$A$4:$B$57,2,FALSE),"")</f>
        <v/>
      </c>
      <c r="AD907" s="296"/>
      <c r="AE907" s="297"/>
      <c r="AF907" s="291">
        <f t="shared" si="30"/>
        <v>0</v>
      </c>
    </row>
    <row r="908" spans="1:32" ht="50.1" customHeight="1" thickBot="1">
      <c r="A908" s="631">
        <f t="shared" si="29"/>
        <v>874</v>
      </c>
      <c r="B908" s="675"/>
      <c r="C908" s="676"/>
      <c r="D908" s="676"/>
      <c r="E908" s="676"/>
      <c r="F908" s="676"/>
      <c r="G908" s="676"/>
      <c r="H908" s="676"/>
      <c r="I908" s="676"/>
      <c r="J908" s="676"/>
      <c r="K908" s="676"/>
      <c r="L908" s="677"/>
      <c r="M908" s="677"/>
      <c r="N908" s="677"/>
      <c r="O908" s="677"/>
      <c r="P908" s="677"/>
      <c r="Q908" s="678"/>
      <c r="R908" s="678"/>
      <c r="S908" s="678"/>
      <c r="T908" s="678"/>
      <c r="U908" s="678"/>
      <c r="V908" s="630"/>
      <c r="W908" s="681"/>
      <c r="X908" s="681"/>
      <c r="Y908" s="681"/>
      <c r="Z908" s="680"/>
      <c r="AA908" s="680"/>
      <c r="AB908" s="680"/>
      <c r="AC908" s="295" t="str">
        <f>IFERROR(VLOOKUP(Z908,【参考】数式用!$A$4:$B$57,2,FALSE),"")</f>
        <v/>
      </c>
      <c r="AD908" s="296"/>
      <c r="AE908" s="297"/>
      <c r="AF908" s="291">
        <f t="shared" si="30"/>
        <v>0</v>
      </c>
    </row>
    <row r="909" spans="1:32" ht="50.1" customHeight="1" thickBot="1">
      <c r="A909" s="631">
        <f t="shared" si="29"/>
        <v>875</v>
      </c>
      <c r="B909" s="675"/>
      <c r="C909" s="676"/>
      <c r="D909" s="676"/>
      <c r="E909" s="676"/>
      <c r="F909" s="676"/>
      <c r="G909" s="676"/>
      <c r="H909" s="676"/>
      <c r="I909" s="676"/>
      <c r="J909" s="676"/>
      <c r="K909" s="676"/>
      <c r="L909" s="677"/>
      <c r="M909" s="677"/>
      <c r="N909" s="677"/>
      <c r="O909" s="677"/>
      <c r="P909" s="677"/>
      <c r="Q909" s="678"/>
      <c r="R909" s="678"/>
      <c r="S909" s="678"/>
      <c r="T909" s="678"/>
      <c r="U909" s="678"/>
      <c r="V909" s="630"/>
      <c r="W909" s="681"/>
      <c r="X909" s="681"/>
      <c r="Y909" s="681"/>
      <c r="Z909" s="680"/>
      <c r="AA909" s="680"/>
      <c r="AB909" s="680"/>
      <c r="AC909" s="295" t="str">
        <f>IFERROR(VLOOKUP(Z909,【参考】数式用!$A$4:$B$57,2,FALSE),"")</f>
        <v/>
      </c>
      <c r="AD909" s="296"/>
      <c r="AE909" s="297"/>
      <c r="AF909" s="291">
        <f t="shared" si="30"/>
        <v>0</v>
      </c>
    </row>
    <row r="910" spans="1:32" ht="50.1" customHeight="1" thickBot="1">
      <c r="A910" s="631">
        <f t="shared" si="29"/>
        <v>876</v>
      </c>
      <c r="B910" s="675"/>
      <c r="C910" s="676"/>
      <c r="D910" s="676"/>
      <c r="E910" s="676"/>
      <c r="F910" s="676"/>
      <c r="G910" s="676"/>
      <c r="H910" s="676"/>
      <c r="I910" s="676"/>
      <c r="J910" s="676"/>
      <c r="K910" s="676"/>
      <c r="L910" s="677"/>
      <c r="M910" s="677"/>
      <c r="N910" s="677"/>
      <c r="O910" s="677"/>
      <c r="P910" s="677"/>
      <c r="Q910" s="678"/>
      <c r="R910" s="678"/>
      <c r="S910" s="678"/>
      <c r="T910" s="678"/>
      <c r="U910" s="678"/>
      <c r="V910" s="630"/>
      <c r="W910" s="681"/>
      <c r="X910" s="681"/>
      <c r="Y910" s="681"/>
      <c r="Z910" s="680"/>
      <c r="AA910" s="680"/>
      <c r="AB910" s="680"/>
      <c r="AC910" s="295" t="str">
        <f>IFERROR(VLOOKUP(Z910,【参考】数式用!$A$4:$B$57,2,FALSE),"")</f>
        <v/>
      </c>
      <c r="AD910" s="296"/>
      <c r="AE910" s="297"/>
      <c r="AF910" s="291">
        <f t="shared" si="30"/>
        <v>0</v>
      </c>
    </row>
    <row r="911" spans="1:32" ht="50.1" customHeight="1" thickBot="1">
      <c r="A911" s="631">
        <f t="shared" si="29"/>
        <v>877</v>
      </c>
      <c r="B911" s="675"/>
      <c r="C911" s="676"/>
      <c r="D911" s="676"/>
      <c r="E911" s="676"/>
      <c r="F911" s="676"/>
      <c r="G911" s="676"/>
      <c r="H911" s="676"/>
      <c r="I911" s="676"/>
      <c r="J911" s="676"/>
      <c r="K911" s="676"/>
      <c r="L911" s="677"/>
      <c r="M911" s="677"/>
      <c r="N911" s="677"/>
      <c r="O911" s="677"/>
      <c r="P911" s="677"/>
      <c r="Q911" s="678"/>
      <c r="R911" s="678"/>
      <c r="S911" s="678"/>
      <c r="T911" s="678"/>
      <c r="U911" s="678"/>
      <c r="V911" s="630"/>
      <c r="W911" s="681"/>
      <c r="X911" s="681"/>
      <c r="Y911" s="681"/>
      <c r="Z911" s="680"/>
      <c r="AA911" s="680"/>
      <c r="AB911" s="680"/>
      <c r="AC911" s="295" t="str">
        <f>IFERROR(VLOOKUP(Z911,【参考】数式用!$A$4:$B$57,2,FALSE),"")</f>
        <v/>
      </c>
      <c r="AD911" s="296"/>
      <c r="AE911" s="297"/>
      <c r="AF911" s="291">
        <f t="shared" si="30"/>
        <v>0</v>
      </c>
    </row>
    <row r="912" spans="1:32" ht="50.1" customHeight="1" thickBot="1">
      <c r="A912" s="631">
        <f t="shared" si="29"/>
        <v>878</v>
      </c>
      <c r="B912" s="675"/>
      <c r="C912" s="676"/>
      <c r="D912" s="676"/>
      <c r="E912" s="676"/>
      <c r="F912" s="676"/>
      <c r="G912" s="676"/>
      <c r="H912" s="676"/>
      <c r="I912" s="676"/>
      <c r="J912" s="676"/>
      <c r="K912" s="676"/>
      <c r="L912" s="677"/>
      <c r="M912" s="677"/>
      <c r="N912" s="677"/>
      <c r="O912" s="677"/>
      <c r="P912" s="677"/>
      <c r="Q912" s="678"/>
      <c r="R912" s="678"/>
      <c r="S912" s="678"/>
      <c r="T912" s="678"/>
      <c r="U912" s="678"/>
      <c r="V912" s="630"/>
      <c r="W912" s="681"/>
      <c r="X912" s="681"/>
      <c r="Y912" s="681"/>
      <c r="Z912" s="680"/>
      <c r="AA912" s="680"/>
      <c r="AB912" s="680"/>
      <c r="AC912" s="295" t="str">
        <f>IFERROR(VLOOKUP(Z912,【参考】数式用!$A$4:$B$57,2,FALSE),"")</f>
        <v/>
      </c>
      <c r="AD912" s="296"/>
      <c r="AE912" s="297"/>
      <c r="AF912" s="291">
        <f t="shared" si="30"/>
        <v>0</v>
      </c>
    </row>
    <row r="913" spans="1:32" ht="50.1" customHeight="1" thickBot="1">
      <c r="A913" s="631">
        <f t="shared" si="29"/>
        <v>879</v>
      </c>
      <c r="B913" s="675"/>
      <c r="C913" s="676"/>
      <c r="D913" s="676"/>
      <c r="E913" s="676"/>
      <c r="F913" s="676"/>
      <c r="G913" s="676"/>
      <c r="H913" s="676"/>
      <c r="I913" s="676"/>
      <c r="J913" s="676"/>
      <c r="K913" s="676"/>
      <c r="L913" s="677"/>
      <c r="M913" s="677"/>
      <c r="N913" s="677"/>
      <c r="O913" s="677"/>
      <c r="P913" s="677"/>
      <c r="Q913" s="678"/>
      <c r="R913" s="678"/>
      <c r="S913" s="678"/>
      <c r="T913" s="678"/>
      <c r="U913" s="678"/>
      <c r="V913" s="630"/>
      <c r="W913" s="681"/>
      <c r="X913" s="681"/>
      <c r="Y913" s="681"/>
      <c r="Z913" s="680"/>
      <c r="AA913" s="680"/>
      <c r="AB913" s="680"/>
      <c r="AC913" s="295" t="str">
        <f>IFERROR(VLOOKUP(Z913,【参考】数式用!$A$4:$B$57,2,FALSE),"")</f>
        <v/>
      </c>
      <c r="AD913" s="296"/>
      <c r="AE913" s="297"/>
      <c r="AF913" s="291">
        <f t="shared" si="30"/>
        <v>0</v>
      </c>
    </row>
    <row r="914" spans="1:32" ht="50.1" customHeight="1" thickBot="1">
      <c r="A914" s="631">
        <f t="shared" si="29"/>
        <v>880</v>
      </c>
      <c r="B914" s="675"/>
      <c r="C914" s="676"/>
      <c r="D914" s="676"/>
      <c r="E914" s="676"/>
      <c r="F914" s="676"/>
      <c r="G914" s="676"/>
      <c r="H914" s="676"/>
      <c r="I914" s="676"/>
      <c r="J914" s="676"/>
      <c r="K914" s="676"/>
      <c r="L914" s="677"/>
      <c r="M914" s="677"/>
      <c r="N914" s="677"/>
      <c r="O914" s="677"/>
      <c r="P914" s="677"/>
      <c r="Q914" s="678"/>
      <c r="R914" s="678"/>
      <c r="S914" s="678"/>
      <c r="T914" s="678"/>
      <c r="U914" s="678"/>
      <c r="V914" s="630"/>
      <c r="W914" s="681"/>
      <c r="X914" s="681"/>
      <c r="Y914" s="681"/>
      <c r="Z914" s="680"/>
      <c r="AA914" s="680"/>
      <c r="AB914" s="680"/>
      <c r="AC914" s="295" t="str">
        <f>IFERROR(VLOOKUP(Z914,【参考】数式用!$A$4:$B$57,2,FALSE),"")</f>
        <v/>
      </c>
      <c r="AD914" s="296"/>
      <c r="AE914" s="297"/>
      <c r="AF914" s="291">
        <f t="shared" si="30"/>
        <v>0</v>
      </c>
    </row>
    <row r="915" spans="1:32" ht="50.1" customHeight="1" thickBot="1">
      <c r="A915" s="631">
        <f t="shared" si="29"/>
        <v>881</v>
      </c>
      <c r="B915" s="675"/>
      <c r="C915" s="676"/>
      <c r="D915" s="676"/>
      <c r="E915" s="676"/>
      <c r="F915" s="676"/>
      <c r="G915" s="676"/>
      <c r="H915" s="676"/>
      <c r="I915" s="676"/>
      <c r="J915" s="676"/>
      <c r="K915" s="676"/>
      <c r="L915" s="677"/>
      <c r="M915" s="677"/>
      <c r="N915" s="677"/>
      <c r="O915" s="677"/>
      <c r="P915" s="677"/>
      <c r="Q915" s="678"/>
      <c r="R915" s="678"/>
      <c r="S915" s="678"/>
      <c r="T915" s="678"/>
      <c r="U915" s="678"/>
      <c r="V915" s="630"/>
      <c r="W915" s="681"/>
      <c r="X915" s="681"/>
      <c r="Y915" s="681"/>
      <c r="Z915" s="680"/>
      <c r="AA915" s="680"/>
      <c r="AB915" s="680"/>
      <c r="AC915" s="295" t="str">
        <f>IFERROR(VLOOKUP(Z915,【参考】数式用!$A$4:$B$57,2,FALSE),"")</f>
        <v/>
      </c>
      <c r="AD915" s="296"/>
      <c r="AE915" s="297"/>
      <c r="AF915" s="291">
        <f t="shared" si="30"/>
        <v>0</v>
      </c>
    </row>
    <row r="916" spans="1:32" ht="50.1" customHeight="1" thickBot="1">
      <c r="A916" s="631">
        <f t="shared" si="29"/>
        <v>882</v>
      </c>
      <c r="B916" s="675"/>
      <c r="C916" s="676"/>
      <c r="D916" s="676"/>
      <c r="E916" s="676"/>
      <c r="F916" s="676"/>
      <c r="G916" s="676"/>
      <c r="H916" s="676"/>
      <c r="I916" s="676"/>
      <c r="J916" s="676"/>
      <c r="K916" s="676"/>
      <c r="L916" s="677"/>
      <c r="M916" s="677"/>
      <c r="N916" s="677"/>
      <c r="O916" s="677"/>
      <c r="P916" s="677"/>
      <c r="Q916" s="678"/>
      <c r="R916" s="678"/>
      <c r="S916" s="678"/>
      <c r="T916" s="678"/>
      <c r="U916" s="678"/>
      <c r="V916" s="630"/>
      <c r="W916" s="681"/>
      <c r="X916" s="681"/>
      <c r="Y916" s="681"/>
      <c r="Z916" s="680"/>
      <c r="AA916" s="680"/>
      <c r="AB916" s="680"/>
      <c r="AC916" s="295" t="str">
        <f>IFERROR(VLOOKUP(Z916,【参考】数式用!$A$4:$B$57,2,FALSE),"")</f>
        <v/>
      </c>
      <c r="AD916" s="296"/>
      <c r="AE916" s="297"/>
      <c r="AF916" s="291">
        <f t="shared" si="30"/>
        <v>0</v>
      </c>
    </row>
    <row r="917" spans="1:32" ht="50.1" customHeight="1" thickBot="1">
      <c r="A917" s="631">
        <f t="shared" si="29"/>
        <v>883</v>
      </c>
      <c r="B917" s="675"/>
      <c r="C917" s="676"/>
      <c r="D917" s="676"/>
      <c r="E917" s="676"/>
      <c r="F917" s="676"/>
      <c r="G917" s="676"/>
      <c r="H917" s="676"/>
      <c r="I917" s="676"/>
      <c r="J917" s="676"/>
      <c r="K917" s="676"/>
      <c r="L917" s="677"/>
      <c r="M917" s="677"/>
      <c r="N917" s="677"/>
      <c r="O917" s="677"/>
      <c r="P917" s="677"/>
      <c r="Q917" s="678"/>
      <c r="R917" s="678"/>
      <c r="S917" s="678"/>
      <c r="T917" s="678"/>
      <c r="U917" s="678"/>
      <c r="V917" s="630"/>
      <c r="W917" s="681"/>
      <c r="X917" s="681"/>
      <c r="Y917" s="681"/>
      <c r="Z917" s="680"/>
      <c r="AA917" s="680"/>
      <c r="AB917" s="680"/>
      <c r="AC917" s="295" t="str">
        <f>IFERROR(VLOOKUP(Z917,【参考】数式用!$A$4:$B$57,2,FALSE),"")</f>
        <v/>
      </c>
      <c r="AD917" s="296"/>
      <c r="AE917" s="297"/>
      <c r="AF917" s="291">
        <f t="shared" si="30"/>
        <v>0</v>
      </c>
    </row>
    <row r="918" spans="1:32" ht="50.1" customHeight="1" thickBot="1">
      <c r="A918" s="631">
        <f t="shared" si="29"/>
        <v>884</v>
      </c>
      <c r="B918" s="675"/>
      <c r="C918" s="676"/>
      <c r="D918" s="676"/>
      <c r="E918" s="676"/>
      <c r="F918" s="676"/>
      <c r="G918" s="676"/>
      <c r="H918" s="676"/>
      <c r="I918" s="676"/>
      <c r="J918" s="676"/>
      <c r="K918" s="676"/>
      <c r="L918" s="677"/>
      <c r="M918" s="677"/>
      <c r="N918" s="677"/>
      <c r="O918" s="677"/>
      <c r="P918" s="677"/>
      <c r="Q918" s="678"/>
      <c r="R918" s="678"/>
      <c r="S918" s="678"/>
      <c r="T918" s="678"/>
      <c r="U918" s="678"/>
      <c r="V918" s="630"/>
      <c r="W918" s="681"/>
      <c r="X918" s="681"/>
      <c r="Y918" s="681"/>
      <c r="Z918" s="680"/>
      <c r="AA918" s="680"/>
      <c r="AB918" s="680"/>
      <c r="AC918" s="295" t="str">
        <f>IFERROR(VLOOKUP(Z918,【参考】数式用!$A$4:$B$57,2,FALSE),"")</f>
        <v/>
      </c>
      <c r="AD918" s="296"/>
      <c r="AE918" s="297"/>
      <c r="AF918" s="291">
        <f t="shared" si="30"/>
        <v>0</v>
      </c>
    </row>
    <row r="919" spans="1:32" ht="50.1" customHeight="1" thickBot="1">
      <c r="A919" s="631">
        <f t="shared" si="29"/>
        <v>885</v>
      </c>
      <c r="B919" s="675"/>
      <c r="C919" s="676"/>
      <c r="D919" s="676"/>
      <c r="E919" s="676"/>
      <c r="F919" s="676"/>
      <c r="G919" s="676"/>
      <c r="H919" s="676"/>
      <c r="I919" s="676"/>
      <c r="J919" s="676"/>
      <c r="K919" s="676"/>
      <c r="L919" s="677"/>
      <c r="M919" s="677"/>
      <c r="N919" s="677"/>
      <c r="O919" s="677"/>
      <c r="P919" s="677"/>
      <c r="Q919" s="678"/>
      <c r="R919" s="678"/>
      <c r="S919" s="678"/>
      <c r="T919" s="678"/>
      <c r="U919" s="678"/>
      <c r="V919" s="630"/>
      <c r="W919" s="681"/>
      <c r="X919" s="681"/>
      <c r="Y919" s="681"/>
      <c r="Z919" s="680"/>
      <c r="AA919" s="680"/>
      <c r="AB919" s="680"/>
      <c r="AC919" s="295" t="str">
        <f>IFERROR(VLOOKUP(Z919,【参考】数式用!$A$4:$B$57,2,FALSE),"")</f>
        <v/>
      </c>
      <c r="AD919" s="296"/>
      <c r="AE919" s="297"/>
      <c r="AF919" s="291">
        <f t="shared" si="30"/>
        <v>0</v>
      </c>
    </row>
    <row r="920" spans="1:32" ht="50.1" customHeight="1" thickBot="1">
      <c r="A920" s="631">
        <f t="shared" si="29"/>
        <v>886</v>
      </c>
      <c r="B920" s="675"/>
      <c r="C920" s="676"/>
      <c r="D920" s="676"/>
      <c r="E920" s="676"/>
      <c r="F920" s="676"/>
      <c r="G920" s="676"/>
      <c r="H920" s="676"/>
      <c r="I920" s="676"/>
      <c r="J920" s="676"/>
      <c r="K920" s="676"/>
      <c r="L920" s="677"/>
      <c r="M920" s="677"/>
      <c r="N920" s="677"/>
      <c r="O920" s="677"/>
      <c r="P920" s="677"/>
      <c r="Q920" s="678"/>
      <c r="R920" s="678"/>
      <c r="S920" s="678"/>
      <c r="T920" s="678"/>
      <c r="U920" s="678"/>
      <c r="V920" s="630"/>
      <c r="W920" s="681"/>
      <c r="X920" s="681"/>
      <c r="Y920" s="681"/>
      <c r="Z920" s="680"/>
      <c r="AA920" s="680"/>
      <c r="AB920" s="680"/>
      <c r="AC920" s="295" t="str">
        <f>IFERROR(VLOOKUP(Z920,【参考】数式用!$A$4:$B$57,2,FALSE),"")</f>
        <v/>
      </c>
      <c r="AD920" s="296"/>
      <c r="AE920" s="297"/>
      <c r="AF920" s="291">
        <f t="shared" si="30"/>
        <v>0</v>
      </c>
    </row>
    <row r="921" spans="1:32" ht="50.1" customHeight="1" thickBot="1">
      <c r="A921" s="631">
        <f t="shared" si="29"/>
        <v>887</v>
      </c>
      <c r="B921" s="675"/>
      <c r="C921" s="676"/>
      <c r="D921" s="676"/>
      <c r="E921" s="676"/>
      <c r="F921" s="676"/>
      <c r="G921" s="676"/>
      <c r="H921" s="676"/>
      <c r="I921" s="676"/>
      <c r="J921" s="676"/>
      <c r="K921" s="676"/>
      <c r="L921" s="677"/>
      <c r="M921" s="677"/>
      <c r="N921" s="677"/>
      <c r="O921" s="677"/>
      <c r="P921" s="677"/>
      <c r="Q921" s="678"/>
      <c r="R921" s="678"/>
      <c r="S921" s="678"/>
      <c r="T921" s="678"/>
      <c r="U921" s="678"/>
      <c r="V921" s="630"/>
      <c r="W921" s="681"/>
      <c r="X921" s="681"/>
      <c r="Y921" s="681"/>
      <c r="Z921" s="680"/>
      <c r="AA921" s="680"/>
      <c r="AB921" s="680"/>
      <c r="AC921" s="295" t="str">
        <f>IFERROR(VLOOKUP(Z921,【参考】数式用!$A$4:$B$57,2,FALSE),"")</f>
        <v/>
      </c>
      <c r="AD921" s="296"/>
      <c r="AE921" s="297"/>
      <c r="AF921" s="291">
        <f t="shared" si="30"/>
        <v>0</v>
      </c>
    </row>
    <row r="922" spans="1:32" ht="50.1" customHeight="1" thickBot="1">
      <c r="A922" s="631">
        <f t="shared" si="29"/>
        <v>888</v>
      </c>
      <c r="B922" s="675"/>
      <c r="C922" s="676"/>
      <c r="D922" s="676"/>
      <c r="E922" s="676"/>
      <c r="F922" s="676"/>
      <c r="G922" s="676"/>
      <c r="H922" s="676"/>
      <c r="I922" s="676"/>
      <c r="J922" s="676"/>
      <c r="K922" s="676"/>
      <c r="L922" s="677"/>
      <c r="M922" s="677"/>
      <c r="N922" s="677"/>
      <c r="O922" s="677"/>
      <c r="P922" s="677"/>
      <c r="Q922" s="678"/>
      <c r="R922" s="678"/>
      <c r="S922" s="678"/>
      <c r="T922" s="678"/>
      <c r="U922" s="678"/>
      <c r="V922" s="630"/>
      <c r="W922" s="681"/>
      <c r="X922" s="681"/>
      <c r="Y922" s="681"/>
      <c r="Z922" s="680"/>
      <c r="AA922" s="680"/>
      <c r="AB922" s="680"/>
      <c r="AC922" s="295" t="str">
        <f>IFERROR(VLOOKUP(Z922,【参考】数式用!$A$4:$B$57,2,FALSE),"")</f>
        <v/>
      </c>
      <c r="AD922" s="296"/>
      <c r="AE922" s="297"/>
      <c r="AF922" s="291">
        <f t="shared" si="30"/>
        <v>0</v>
      </c>
    </row>
    <row r="923" spans="1:32" ht="50.1" customHeight="1" thickBot="1">
      <c r="A923" s="631">
        <f t="shared" si="29"/>
        <v>889</v>
      </c>
      <c r="B923" s="675"/>
      <c r="C923" s="676"/>
      <c r="D923" s="676"/>
      <c r="E923" s="676"/>
      <c r="F923" s="676"/>
      <c r="G923" s="676"/>
      <c r="H923" s="676"/>
      <c r="I923" s="676"/>
      <c r="J923" s="676"/>
      <c r="K923" s="676"/>
      <c r="L923" s="677"/>
      <c r="M923" s="677"/>
      <c r="N923" s="677"/>
      <c r="O923" s="677"/>
      <c r="P923" s="677"/>
      <c r="Q923" s="678"/>
      <c r="R923" s="678"/>
      <c r="S923" s="678"/>
      <c r="T923" s="678"/>
      <c r="U923" s="678"/>
      <c r="V923" s="630"/>
      <c r="W923" s="681"/>
      <c r="X923" s="681"/>
      <c r="Y923" s="681"/>
      <c r="Z923" s="680"/>
      <c r="AA923" s="680"/>
      <c r="AB923" s="680"/>
      <c r="AC923" s="295" t="str">
        <f>IFERROR(VLOOKUP(Z923,【参考】数式用!$A$4:$B$57,2,FALSE),"")</f>
        <v/>
      </c>
      <c r="AD923" s="296"/>
      <c r="AE923" s="297"/>
      <c r="AF923" s="291">
        <f t="shared" si="30"/>
        <v>0</v>
      </c>
    </row>
    <row r="924" spans="1:32" ht="50.1" customHeight="1" thickBot="1">
      <c r="A924" s="631">
        <f t="shared" si="29"/>
        <v>890</v>
      </c>
      <c r="B924" s="675"/>
      <c r="C924" s="676"/>
      <c r="D924" s="676"/>
      <c r="E924" s="676"/>
      <c r="F924" s="676"/>
      <c r="G924" s="676"/>
      <c r="H924" s="676"/>
      <c r="I924" s="676"/>
      <c r="J924" s="676"/>
      <c r="K924" s="676"/>
      <c r="L924" s="677"/>
      <c r="M924" s="677"/>
      <c r="N924" s="677"/>
      <c r="O924" s="677"/>
      <c r="P924" s="677"/>
      <c r="Q924" s="678"/>
      <c r="R924" s="678"/>
      <c r="S924" s="678"/>
      <c r="T924" s="678"/>
      <c r="U924" s="678"/>
      <c r="V924" s="630"/>
      <c r="W924" s="681"/>
      <c r="X924" s="681"/>
      <c r="Y924" s="681"/>
      <c r="Z924" s="680"/>
      <c r="AA924" s="680"/>
      <c r="AB924" s="680"/>
      <c r="AC924" s="295" t="str">
        <f>IFERROR(VLOOKUP(Z924,【参考】数式用!$A$4:$B$57,2,FALSE),"")</f>
        <v/>
      </c>
      <c r="AD924" s="296"/>
      <c r="AE924" s="297"/>
      <c r="AF924" s="291">
        <f t="shared" si="30"/>
        <v>0</v>
      </c>
    </row>
    <row r="925" spans="1:32" ht="50.1" customHeight="1" thickBot="1">
      <c r="A925" s="631">
        <f t="shared" si="29"/>
        <v>891</v>
      </c>
      <c r="B925" s="675"/>
      <c r="C925" s="676"/>
      <c r="D925" s="676"/>
      <c r="E925" s="676"/>
      <c r="F925" s="676"/>
      <c r="G925" s="676"/>
      <c r="H925" s="676"/>
      <c r="I925" s="676"/>
      <c r="J925" s="676"/>
      <c r="K925" s="676"/>
      <c r="L925" s="677"/>
      <c r="M925" s="677"/>
      <c r="N925" s="677"/>
      <c r="O925" s="677"/>
      <c r="P925" s="677"/>
      <c r="Q925" s="678"/>
      <c r="R925" s="678"/>
      <c r="S925" s="678"/>
      <c r="T925" s="678"/>
      <c r="U925" s="678"/>
      <c r="V925" s="630"/>
      <c r="W925" s="681"/>
      <c r="X925" s="681"/>
      <c r="Y925" s="681"/>
      <c r="Z925" s="680"/>
      <c r="AA925" s="680"/>
      <c r="AB925" s="680"/>
      <c r="AC925" s="295" t="str">
        <f>IFERROR(VLOOKUP(Z925,【参考】数式用!$A$4:$B$57,2,FALSE),"")</f>
        <v/>
      </c>
      <c r="AD925" s="296"/>
      <c r="AE925" s="297"/>
      <c r="AF925" s="291">
        <f t="shared" si="30"/>
        <v>0</v>
      </c>
    </row>
    <row r="926" spans="1:32" ht="50.1" customHeight="1" thickBot="1">
      <c r="A926" s="631">
        <f t="shared" si="29"/>
        <v>892</v>
      </c>
      <c r="B926" s="675"/>
      <c r="C926" s="676"/>
      <c r="D926" s="676"/>
      <c r="E926" s="676"/>
      <c r="F926" s="676"/>
      <c r="G926" s="676"/>
      <c r="H926" s="676"/>
      <c r="I926" s="676"/>
      <c r="J926" s="676"/>
      <c r="K926" s="676"/>
      <c r="L926" s="677"/>
      <c r="M926" s="677"/>
      <c r="N926" s="677"/>
      <c r="O926" s="677"/>
      <c r="P926" s="677"/>
      <c r="Q926" s="678"/>
      <c r="R926" s="678"/>
      <c r="S926" s="678"/>
      <c r="T926" s="678"/>
      <c r="U926" s="678"/>
      <c r="V926" s="630"/>
      <c r="W926" s="681"/>
      <c r="X926" s="681"/>
      <c r="Y926" s="681"/>
      <c r="Z926" s="680"/>
      <c r="AA926" s="680"/>
      <c r="AB926" s="680"/>
      <c r="AC926" s="295" t="str">
        <f>IFERROR(VLOOKUP(Z926,【参考】数式用!$A$4:$B$57,2,FALSE),"")</f>
        <v/>
      </c>
      <c r="AD926" s="296"/>
      <c r="AE926" s="297"/>
      <c r="AF926" s="291">
        <f t="shared" si="30"/>
        <v>0</v>
      </c>
    </row>
    <row r="927" spans="1:32" ht="50.1" customHeight="1" thickBot="1">
      <c r="A927" s="631">
        <f t="shared" si="29"/>
        <v>893</v>
      </c>
      <c r="B927" s="675"/>
      <c r="C927" s="676"/>
      <c r="D927" s="676"/>
      <c r="E927" s="676"/>
      <c r="F927" s="676"/>
      <c r="G927" s="676"/>
      <c r="H927" s="676"/>
      <c r="I927" s="676"/>
      <c r="J927" s="676"/>
      <c r="K927" s="676"/>
      <c r="L927" s="677"/>
      <c r="M927" s="677"/>
      <c r="N927" s="677"/>
      <c r="O927" s="677"/>
      <c r="P927" s="677"/>
      <c r="Q927" s="678"/>
      <c r="R927" s="678"/>
      <c r="S927" s="678"/>
      <c r="T927" s="678"/>
      <c r="U927" s="678"/>
      <c r="V927" s="630"/>
      <c r="W927" s="681"/>
      <c r="X927" s="681"/>
      <c r="Y927" s="681"/>
      <c r="Z927" s="680"/>
      <c r="AA927" s="680"/>
      <c r="AB927" s="680"/>
      <c r="AC927" s="295" t="str">
        <f>IFERROR(VLOOKUP(Z927,【参考】数式用!$A$4:$B$57,2,FALSE),"")</f>
        <v/>
      </c>
      <c r="AD927" s="296"/>
      <c r="AE927" s="297"/>
      <c r="AF927" s="291">
        <f t="shared" si="30"/>
        <v>0</v>
      </c>
    </row>
    <row r="928" spans="1:32" ht="50.1" customHeight="1" thickBot="1">
      <c r="A928" s="631">
        <f t="shared" si="29"/>
        <v>894</v>
      </c>
      <c r="B928" s="675"/>
      <c r="C928" s="676"/>
      <c r="D928" s="676"/>
      <c r="E928" s="676"/>
      <c r="F928" s="676"/>
      <c r="G928" s="676"/>
      <c r="H928" s="676"/>
      <c r="I928" s="676"/>
      <c r="J928" s="676"/>
      <c r="K928" s="676"/>
      <c r="L928" s="677"/>
      <c r="M928" s="677"/>
      <c r="N928" s="677"/>
      <c r="O928" s="677"/>
      <c r="P928" s="677"/>
      <c r="Q928" s="678"/>
      <c r="R928" s="678"/>
      <c r="S928" s="678"/>
      <c r="T928" s="678"/>
      <c r="U928" s="678"/>
      <c r="V928" s="630"/>
      <c r="W928" s="681"/>
      <c r="X928" s="681"/>
      <c r="Y928" s="681"/>
      <c r="Z928" s="680"/>
      <c r="AA928" s="680"/>
      <c r="AB928" s="680"/>
      <c r="AC928" s="295" t="str">
        <f>IFERROR(VLOOKUP(Z928,【参考】数式用!$A$4:$B$57,2,FALSE),"")</f>
        <v/>
      </c>
      <c r="AD928" s="296"/>
      <c r="AE928" s="297"/>
      <c r="AF928" s="291">
        <f t="shared" si="30"/>
        <v>0</v>
      </c>
    </row>
    <row r="929" spans="1:32" ht="50.1" customHeight="1" thickBot="1">
      <c r="A929" s="631">
        <f t="shared" si="29"/>
        <v>895</v>
      </c>
      <c r="B929" s="675"/>
      <c r="C929" s="676"/>
      <c r="D929" s="676"/>
      <c r="E929" s="676"/>
      <c r="F929" s="676"/>
      <c r="G929" s="676"/>
      <c r="H929" s="676"/>
      <c r="I929" s="676"/>
      <c r="J929" s="676"/>
      <c r="K929" s="676"/>
      <c r="L929" s="677"/>
      <c r="M929" s="677"/>
      <c r="N929" s="677"/>
      <c r="O929" s="677"/>
      <c r="P929" s="677"/>
      <c r="Q929" s="678"/>
      <c r="R929" s="678"/>
      <c r="S929" s="678"/>
      <c r="T929" s="678"/>
      <c r="U929" s="678"/>
      <c r="V929" s="630"/>
      <c r="W929" s="681"/>
      <c r="X929" s="681"/>
      <c r="Y929" s="681"/>
      <c r="Z929" s="680"/>
      <c r="AA929" s="680"/>
      <c r="AB929" s="680"/>
      <c r="AC929" s="295" t="str">
        <f>IFERROR(VLOOKUP(Z929,【参考】数式用!$A$4:$B$57,2,FALSE),"")</f>
        <v/>
      </c>
      <c r="AD929" s="296"/>
      <c r="AE929" s="297"/>
      <c r="AF929" s="291">
        <f t="shared" si="30"/>
        <v>0</v>
      </c>
    </row>
    <row r="930" spans="1:32" ht="50.1" customHeight="1" thickBot="1">
      <c r="A930" s="631">
        <f t="shared" si="29"/>
        <v>896</v>
      </c>
      <c r="B930" s="675"/>
      <c r="C930" s="676"/>
      <c r="D930" s="676"/>
      <c r="E930" s="676"/>
      <c r="F930" s="676"/>
      <c r="G930" s="676"/>
      <c r="H930" s="676"/>
      <c r="I930" s="676"/>
      <c r="J930" s="676"/>
      <c r="K930" s="676"/>
      <c r="L930" s="677"/>
      <c r="M930" s="677"/>
      <c r="N930" s="677"/>
      <c r="O930" s="677"/>
      <c r="P930" s="677"/>
      <c r="Q930" s="678"/>
      <c r="R930" s="678"/>
      <c r="S930" s="678"/>
      <c r="T930" s="678"/>
      <c r="U930" s="678"/>
      <c r="V930" s="630"/>
      <c r="W930" s="681"/>
      <c r="X930" s="681"/>
      <c r="Y930" s="681"/>
      <c r="Z930" s="680"/>
      <c r="AA930" s="680"/>
      <c r="AB930" s="680"/>
      <c r="AC930" s="295" t="str">
        <f>IFERROR(VLOOKUP(Z930,【参考】数式用!$A$4:$B$57,2,FALSE),"")</f>
        <v/>
      </c>
      <c r="AD930" s="296"/>
      <c r="AE930" s="297"/>
      <c r="AF930" s="291">
        <f t="shared" si="30"/>
        <v>0</v>
      </c>
    </row>
    <row r="931" spans="1:32" ht="50.1" customHeight="1" thickBot="1">
      <c r="A931" s="631">
        <f t="shared" si="29"/>
        <v>897</v>
      </c>
      <c r="B931" s="675"/>
      <c r="C931" s="676"/>
      <c r="D931" s="676"/>
      <c r="E931" s="676"/>
      <c r="F931" s="676"/>
      <c r="G931" s="676"/>
      <c r="H931" s="676"/>
      <c r="I931" s="676"/>
      <c r="J931" s="676"/>
      <c r="K931" s="676"/>
      <c r="L931" s="677"/>
      <c r="M931" s="677"/>
      <c r="N931" s="677"/>
      <c r="O931" s="677"/>
      <c r="P931" s="677"/>
      <c r="Q931" s="678"/>
      <c r="R931" s="678"/>
      <c r="S931" s="678"/>
      <c r="T931" s="678"/>
      <c r="U931" s="678"/>
      <c r="V931" s="630"/>
      <c r="W931" s="681"/>
      <c r="X931" s="681"/>
      <c r="Y931" s="681"/>
      <c r="Z931" s="680"/>
      <c r="AA931" s="680"/>
      <c r="AB931" s="680"/>
      <c r="AC931" s="295" t="str">
        <f>IFERROR(VLOOKUP(Z931,【参考】数式用!$A$4:$B$57,2,FALSE),"")</f>
        <v/>
      </c>
      <c r="AD931" s="296"/>
      <c r="AE931" s="297"/>
      <c r="AF931" s="291">
        <f t="shared" si="30"/>
        <v>0</v>
      </c>
    </row>
    <row r="932" spans="1:32" ht="50.1" customHeight="1" thickBot="1">
      <c r="A932" s="631">
        <f t="shared" si="29"/>
        <v>898</v>
      </c>
      <c r="B932" s="675"/>
      <c r="C932" s="676"/>
      <c r="D932" s="676"/>
      <c r="E932" s="676"/>
      <c r="F932" s="676"/>
      <c r="G932" s="676"/>
      <c r="H932" s="676"/>
      <c r="I932" s="676"/>
      <c r="J932" s="676"/>
      <c r="K932" s="676"/>
      <c r="L932" s="677"/>
      <c r="M932" s="677"/>
      <c r="N932" s="677"/>
      <c r="O932" s="677"/>
      <c r="P932" s="677"/>
      <c r="Q932" s="678"/>
      <c r="R932" s="678"/>
      <c r="S932" s="678"/>
      <c r="T932" s="678"/>
      <c r="U932" s="678"/>
      <c r="V932" s="630"/>
      <c r="W932" s="681"/>
      <c r="X932" s="681"/>
      <c r="Y932" s="681"/>
      <c r="Z932" s="680"/>
      <c r="AA932" s="680"/>
      <c r="AB932" s="680"/>
      <c r="AC932" s="295" t="str">
        <f>IFERROR(VLOOKUP(Z932,【参考】数式用!$A$4:$B$57,2,FALSE),"")</f>
        <v/>
      </c>
      <c r="AD932" s="296"/>
      <c r="AE932" s="297"/>
      <c r="AF932" s="291">
        <f t="shared" si="30"/>
        <v>0</v>
      </c>
    </row>
    <row r="933" spans="1:32" ht="50.1" customHeight="1" thickBot="1">
      <c r="A933" s="631">
        <f t="shared" ref="A933:A996" si="31">A932+1</f>
        <v>899</v>
      </c>
      <c r="B933" s="675"/>
      <c r="C933" s="676"/>
      <c r="D933" s="676"/>
      <c r="E933" s="676"/>
      <c r="F933" s="676"/>
      <c r="G933" s="676"/>
      <c r="H933" s="676"/>
      <c r="I933" s="676"/>
      <c r="J933" s="676"/>
      <c r="K933" s="676"/>
      <c r="L933" s="677"/>
      <c r="M933" s="677"/>
      <c r="N933" s="677"/>
      <c r="O933" s="677"/>
      <c r="P933" s="677"/>
      <c r="Q933" s="678"/>
      <c r="R933" s="678"/>
      <c r="S933" s="678"/>
      <c r="T933" s="678"/>
      <c r="U933" s="678"/>
      <c r="V933" s="630"/>
      <c r="W933" s="681"/>
      <c r="X933" s="681"/>
      <c r="Y933" s="681"/>
      <c r="Z933" s="680"/>
      <c r="AA933" s="680"/>
      <c r="AB933" s="680"/>
      <c r="AC933" s="295" t="str">
        <f>IFERROR(VLOOKUP(Z933,【参考】数式用!$A$4:$B$57,2,FALSE),"")</f>
        <v/>
      </c>
      <c r="AD933" s="296"/>
      <c r="AE933" s="297"/>
      <c r="AF933" s="291">
        <f t="shared" si="30"/>
        <v>0</v>
      </c>
    </row>
    <row r="934" spans="1:32" ht="50.1" customHeight="1" thickBot="1">
      <c r="A934" s="631">
        <f t="shared" si="31"/>
        <v>900</v>
      </c>
      <c r="B934" s="675"/>
      <c r="C934" s="676"/>
      <c r="D934" s="676"/>
      <c r="E934" s="676"/>
      <c r="F934" s="676"/>
      <c r="G934" s="676"/>
      <c r="H934" s="676"/>
      <c r="I934" s="676"/>
      <c r="J934" s="676"/>
      <c r="K934" s="676"/>
      <c r="L934" s="677"/>
      <c r="M934" s="677"/>
      <c r="N934" s="677"/>
      <c r="O934" s="677"/>
      <c r="P934" s="677"/>
      <c r="Q934" s="678"/>
      <c r="R934" s="678"/>
      <c r="S934" s="678"/>
      <c r="T934" s="678"/>
      <c r="U934" s="678"/>
      <c r="V934" s="630"/>
      <c r="W934" s="681"/>
      <c r="X934" s="681"/>
      <c r="Y934" s="681"/>
      <c r="Z934" s="680"/>
      <c r="AA934" s="680"/>
      <c r="AB934" s="680"/>
      <c r="AC934" s="295" t="str">
        <f>IFERROR(VLOOKUP(Z934,【参考】数式用!$A$4:$B$57,2,FALSE),"")</f>
        <v/>
      </c>
      <c r="AD934" s="296"/>
      <c r="AE934" s="297"/>
      <c r="AF934" s="291">
        <f t="shared" si="30"/>
        <v>0</v>
      </c>
    </row>
    <row r="935" spans="1:32" ht="50.1" customHeight="1" thickBot="1">
      <c r="A935" s="631">
        <f t="shared" si="31"/>
        <v>901</v>
      </c>
      <c r="B935" s="675"/>
      <c r="C935" s="676"/>
      <c r="D935" s="676"/>
      <c r="E935" s="676"/>
      <c r="F935" s="676"/>
      <c r="G935" s="676"/>
      <c r="H935" s="676"/>
      <c r="I935" s="676"/>
      <c r="J935" s="676"/>
      <c r="K935" s="676"/>
      <c r="L935" s="677"/>
      <c r="M935" s="677"/>
      <c r="N935" s="677"/>
      <c r="O935" s="677"/>
      <c r="P935" s="677"/>
      <c r="Q935" s="678"/>
      <c r="R935" s="678"/>
      <c r="S935" s="678"/>
      <c r="T935" s="678"/>
      <c r="U935" s="678"/>
      <c r="V935" s="630"/>
      <c r="W935" s="681"/>
      <c r="X935" s="681"/>
      <c r="Y935" s="681"/>
      <c r="Z935" s="680"/>
      <c r="AA935" s="680"/>
      <c r="AB935" s="680"/>
      <c r="AC935" s="295" t="str">
        <f>IFERROR(VLOOKUP(Z935,【参考】数式用!$A$4:$B$57,2,FALSE),"")</f>
        <v/>
      </c>
      <c r="AD935" s="296"/>
      <c r="AE935" s="297"/>
      <c r="AF935" s="291">
        <f t="shared" si="30"/>
        <v>0</v>
      </c>
    </row>
    <row r="936" spans="1:32" ht="50.1" customHeight="1" thickBot="1">
      <c r="A936" s="631">
        <f t="shared" si="31"/>
        <v>902</v>
      </c>
      <c r="B936" s="675"/>
      <c r="C936" s="676"/>
      <c r="D936" s="676"/>
      <c r="E936" s="676"/>
      <c r="F936" s="676"/>
      <c r="G936" s="676"/>
      <c r="H936" s="676"/>
      <c r="I936" s="676"/>
      <c r="J936" s="676"/>
      <c r="K936" s="676"/>
      <c r="L936" s="677"/>
      <c r="M936" s="677"/>
      <c r="N936" s="677"/>
      <c r="O936" s="677"/>
      <c r="P936" s="677"/>
      <c r="Q936" s="678"/>
      <c r="R936" s="678"/>
      <c r="S936" s="678"/>
      <c r="T936" s="678"/>
      <c r="U936" s="678"/>
      <c r="V936" s="630"/>
      <c r="W936" s="681"/>
      <c r="X936" s="681"/>
      <c r="Y936" s="681"/>
      <c r="Z936" s="680"/>
      <c r="AA936" s="680"/>
      <c r="AB936" s="680"/>
      <c r="AC936" s="295" t="str">
        <f>IFERROR(VLOOKUP(Z936,【参考】数式用!$A$4:$B$57,2,FALSE),"")</f>
        <v/>
      </c>
      <c r="AD936" s="296"/>
      <c r="AE936" s="297"/>
      <c r="AF936" s="291">
        <f t="shared" si="30"/>
        <v>0</v>
      </c>
    </row>
    <row r="937" spans="1:32" ht="50.1" customHeight="1" thickBot="1">
      <c r="A937" s="631">
        <f t="shared" si="31"/>
        <v>903</v>
      </c>
      <c r="B937" s="675"/>
      <c r="C937" s="676"/>
      <c r="D937" s="676"/>
      <c r="E937" s="676"/>
      <c r="F937" s="676"/>
      <c r="G937" s="676"/>
      <c r="H937" s="676"/>
      <c r="I937" s="676"/>
      <c r="J937" s="676"/>
      <c r="K937" s="676"/>
      <c r="L937" s="677"/>
      <c r="M937" s="677"/>
      <c r="N937" s="677"/>
      <c r="O937" s="677"/>
      <c r="P937" s="677"/>
      <c r="Q937" s="678"/>
      <c r="R937" s="678"/>
      <c r="S937" s="678"/>
      <c r="T937" s="678"/>
      <c r="U937" s="678"/>
      <c r="V937" s="630"/>
      <c r="W937" s="681"/>
      <c r="X937" s="681"/>
      <c r="Y937" s="681"/>
      <c r="Z937" s="680"/>
      <c r="AA937" s="680"/>
      <c r="AB937" s="680"/>
      <c r="AC937" s="295" t="str">
        <f>IFERROR(VLOOKUP(Z937,【参考】数式用!$A$4:$B$57,2,FALSE),"")</f>
        <v/>
      </c>
      <c r="AD937" s="296"/>
      <c r="AE937" s="297"/>
      <c r="AF937" s="291">
        <f t="shared" si="30"/>
        <v>0</v>
      </c>
    </row>
    <row r="938" spans="1:32" ht="50.1" customHeight="1" thickBot="1">
      <c r="A938" s="631">
        <f t="shared" si="31"/>
        <v>904</v>
      </c>
      <c r="B938" s="675"/>
      <c r="C938" s="676"/>
      <c r="D938" s="676"/>
      <c r="E938" s="676"/>
      <c r="F938" s="676"/>
      <c r="G938" s="676"/>
      <c r="H938" s="676"/>
      <c r="I938" s="676"/>
      <c r="J938" s="676"/>
      <c r="K938" s="676"/>
      <c r="L938" s="677"/>
      <c r="M938" s="677"/>
      <c r="N938" s="677"/>
      <c r="O938" s="677"/>
      <c r="P938" s="677"/>
      <c r="Q938" s="678"/>
      <c r="R938" s="678"/>
      <c r="S938" s="678"/>
      <c r="T938" s="678"/>
      <c r="U938" s="678"/>
      <c r="V938" s="630"/>
      <c r="W938" s="681"/>
      <c r="X938" s="681"/>
      <c r="Y938" s="681"/>
      <c r="Z938" s="680"/>
      <c r="AA938" s="680"/>
      <c r="AB938" s="680"/>
      <c r="AC938" s="295" t="str">
        <f>IFERROR(VLOOKUP(Z938,【参考】数式用!$A$4:$B$57,2,FALSE),"")</f>
        <v/>
      </c>
      <c r="AD938" s="296"/>
      <c r="AE938" s="297"/>
      <c r="AF938" s="291">
        <f t="shared" si="30"/>
        <v>0</v>
      </c>
    </row>
    <row r="939" spans="1:32" ht="50.1" customHeight="1" thickBot="1">
      <c r="A939" s="631">
        <f t="shared" si="31"/>
        <v>905</v>
      </c>
      <c r="B939" s="675"/>
      <c r="C939" s="676"/>
      <c r="D939" s="676"/>
      <c r="E939" s="676"/>
      <c r="F939" s="676"/>
      <c r="G939" s="676"/>
      <c r="H939" s="676"/>
      <c r="I939" s="676"/>
      <c r="J939" s="676"/>
      <c r="K939" s="676"/>
      <c r="L939" s="677"/>
      <c r="M939" s="677"/>
      <c r="N939" s="677"/>
      <c r="O939" s="677"/>
      <c r="P939" s="677"/>
      <c r="Q939" s="678"/>
      <c r="R939" s="678"/>
      <c r="S939" s="678"/>
      <c r="T939" s="678"/>
      <c r="U939" s="678"/>
      <c r="V939" s="630"/>
      <c r="W939" s="681"/>
      <c r="X939" s="681"/>
      <c r="Y939" s="681"/>
      <c r="Z939" s="680"/>
      <c r="AA939" s="680"/>
      <c r="AB939" s="680"/>
      <c r="AC939" s="295" t="str">
        <f>IFERROR(VLOOKUP(Z939,【参考】数式用!$A$4:$B$57,2,FALSE),"")</f>
        <v/>
      </c>
      <c r="AD939" s="296"/>
      <c r="AE939" s="297"/>
      <c r="AF939" s="291">
        <f t="shared" si="30"/>
        <v>0</v>
      </c>
    </row>
    <row r="940" spans="1:32" ht="50.1" customHeight="1" thickBot="1">
      <c r="A940" s="631">
        <f t="shared" si="31"/>
        <v>906</v>
      </c>
      <c r="B940" s="675"/>
      <c r="C940" s="676"/>
      <c r="D940" s="676"/>
      <c r="E940" s="676"/>
      <c r="F940" s="676"/>
      <c r="G940" s="676"/>
      <c r="H940" s="676"/>
      <c r="I940" s="676"/>
      <c r="J940" s="676"/>
      <c r="K940" s="676"/>
      <c r="L940" s="677"/>
      <c r="M940" s="677"/>
      <c r="N940" s="677"/>
      <c r="O940" s="677"/>
      <c r="P940" s="677"/>
      <c r="Q940" s="678"/>
      <c r="R940" s="678"/>
      <c r="S940" s="678"/>
      <c r="T940" s="678"/>
      <c r="U940" s="678"/>
      <c r="V940" s="630"/>
      <c r="W940" s="681"/>
      <c r="X940" s="681"/>
      <c r="Y940" s="681"/>
      <c r="Z940" s="680"/>
      <c r="AA940" s="680"/>
      <c r="AB940" s="680"/>
      <c r="AC940" s="295" t="str">
        <f>IFERROR(VLOOKUP(Z940,【参考】数式用!$A$4:$B$57,2,FALSE),"")</f>
        <v/>
      </c>
      <c r="AD940" s="296"/>
      <c r="AE940" s="297"/>
      <c r="AF940" s="291">
        <f t="shared" si="30"/>
        <v>0</v>
      </c>
    </row>
    <row r="941" spans="1:32" ht="50.1" customHeight="1" thickBot="1">
      <c r="A941" s="631">
        <f t="shared" si="31"/>
        <v>907</v>
      </c>
      <c r="B941" s="675"/>
      <c r="C941" s="676"/>
      <c r="D941" s="676"/>
      <c r="E941" s="676"/>
      <c r="F941" s="676"/>
      <c r="G941" s="676"/>
      <c r="H941" s="676"/>
      <c r="I941" s="676"/>
      <c r="J941" s="676"/>
      <c r="K941" s="676"/>
      <c r="L941" s="677"/>
      <c r="M941" s="677"/>
      <c r="N941" s="677"/>
      <c r="O941" s="677"/>
      <c r="P941" s="677"/>
      <c r="Q941" s="678"/>
      <c r="R941" s="678"/>
      <c r="S941" s="678"/>
      <c r="T941" s="678"/>
      <c r="U941" s="678"/>
      <c r="V941" s="630"/>
      <c r="W941" s="681"/>
      <c r="X941" s="681"/>
      <c r="Y941" s="681"/>
      <c r="Z941" s="680"/>
      <c r="AA941" s="680"/>
      <c r="AB941" s="680"/>
      <c r="AC941" s="295" t="str">
        <f>IFERROR(VLOOKUP(Z941,【参考】数式用!$A$4:$B$57,2,FALSE),"")</f>
        <v/>
      </c>
      <c r="AD941" s="296"/>
      <c r="AE941" s="297"/>
      <c r="AF941" s="291">
        <f t="shared" si="30"/>
        <v>0</v>
      </c>
    </row>
    <row r="942" spans="1:32" ht="50.1" customHeight="1" thickBot="1">
      <c r="A942" s="631">
        <f t="shared" si="31"/>
        <v>908</v>
      </c>
      <c r="B942" s="675"/>
      <c r="C942" s="676"/>
      <c r="D942" s="676"/>
      <c r="E942" s="676"/>
      <c r="F942" s="676"/>
      <c r="G942" s="676"/>
      <c r="H942" s="676"/>
      <c r="I942" s="676"/>
      <c r="J942" s="676"/>
      <c r="K942" s="676"/>
      <c r="L942" s="677"/>
      <c r="M942" s="677"/>
      <c r="N942" s="677"/>
      <c r="O942" s="677"/>
      <c r="P942" s="677"/>
      <c r="Q942" s="678"/>
      <c r="R942" s="678"/>
      <c r="S942" s="678"/>
      <c r="T942" s="678"/>
      <c r="U942" s="678"/>
      <c r="V942" s="630"/>
      <c r="W942" s="681"/>
      <c r="X942" s="681"/>
      <c r="Y942" s="681"/>
      <c r="Z942" s="680"/>
      <c r="AA942" s="680"/>
      <c r="AB942" s="680"/>
      <c r="AC942" s="295" t="str">
        <f>IFERROR(VLOOKUP(Z942,【参考】数式用!$A$4:$B$57,2,FALSE),"")</f>
        <v/>
      </c>
      <c r="AD942" s="296"/>
      <c r="AE942" s="297"/>
      <c r="AF942" s="291">
        <f t="shared" si="30"/>
        <v>0</v>
      </c>
    </row>
    <row r="943" spans="1:32" ht="50.1" customHeight="1" thickBot="1">
      <c r="A943" s="631">
        <f t="shared" si="31"/>
        <v>909</v>
      </c>
      <c r="B943" s="675"/>
      <c r="C943" s="676"/>
      <c r="D943" s="676"/>
      <c r="E943" s="676"/>
      <c r="F943" s="676"/>
      <c r="G943" s="676"/>
      <c r="H943" s="676"/>
      <c r="I943" s="676"/>
      <c r="J943" s="676"/>
      <c r="K943" s="676"/>
      <c r="L943" s="677"/>
      <c r="M943" s="677"/>
      <c r="N943" s="677"/>
      <c r="O943" s="677"/>
      <c r="P943" s="677"/>
      <c r="Q943" s="678"/>
      <c r="R943" s="678"/>
      <c r="S943" s="678"/>
      <c r="T943" s="678"/>
      <c r="U943" s="678"/>
      <c r="V943" s="630"/>
      <c r="W943" s="681"/>
      <c r="X943" s="681"/>
      <c r="Y943" s="681"/>
      <c r="Z943" s="680"/>
      <c r="AA943" s="680"/>
      <c r="AB943" s="680"/>
      <c r="AC943" s="295" t="str">
        <f>IFERROR(VLOOKUP(Z943,【参考】数式用!$A$4:$B$57,2,FALSE),"")</f>
        <v/>
      </c>
      <c r="AD943" s="296"/>
      <c r="AE943" s="297"/>
      <c r="AF943" s="291">
        <f t="shared" ref="AF943:AF1006" si="32">AD943-AE943</f>
        <v>0</v>
      </c>
    </row>
    <row r="944" spans="1:32" ht="50.1" customHeight="1" thickBot="1">
      <c r="A944" s="631">
        <f t="shared" si="31"/>
        <v>910</v>
      </c>
      <c r="B944" s="675"/>
      <c r="C944" s="676"/>
      <c r="D944" s="676"/>
      <c r="E944" s="676"/>
      <c r="F944" s="676"/>
      <c r="G944" s="676"/>
      <c r="H944" s="676"/>
      <c r="I944" s="676"/>
      <c r="J944" s="676"/>
      <c r="K944" s="676"/>
      <c r="L944" s="677"/>
      <c r="M944" s="677"/>
      <c r="N944" s="677"/>
      <c r="O944" s="677"/>
      <c r="P944" s="677"/>
      <c r="Q944" s="678"/>
      <c r="R944" s="678"/>
      <c r="S944" s="678"/>
      <c r="T944" s="678"/>
      <c r="U944" s="678"/>
      <c r="V944" s="630"/>
      <c r="W944" s="681"/>
      <c r="X944" s="681"/>
      <c r="Y944" s="681"/>
      <c r="Z944" s="680"/>
      <c r="AA944" s="680"/>
      <c r="AB944" s="680"/>
      <c r="AC944" s="295" t="str">
        <f>IFERROR(VLOOKUP(Z944,【参考】数式用!$A$4:$B$57,2,FALSE),"")</f>
        <v/>
      </c>
      <c r="AD944" s="296"/>
      <c r="AE944" s="297"/>
      <c r="AF944" s="291">
        <f t="shared" si="32"/>
        <v>0</v>
      </c>
    </row>
    <row r="945" spans="1:32" ht="50.1" customHeight="1" thickBot="1">
      <c r="A945" s="631">
        <f t="shared" si="31"/>
        <v>911</v>
      </c>
      <c r="B945" s="675"/>
      <c r="C945" s="676"/>
      <c r="D945" s="676"/>
      <c r="E945" s="676"/>
      <c r="F945" s="676"/>
      <c r="G945" s="676"/>
      <c r="H945" s="676"/>
      <c r="I945" s="676"/>
      <c r="J945" s="676"/>
      <c r="K945" s="676"/>
      <c r="L945" s="677"/>
      <c r="M945" s="677"/>
      <c r="N945" s="677"/>
      <c r="O945" s="677"/>
      <c r="P945" s="677"/>
      <c r="Q945" s="678"/>
      <c r="R945" s="678"/>
      <c r="S945" s="678"/>
      <c r="T945" s="678"/>
      <c r="U945" s="678"/>
      <c r="V945" s="630"/>
      <c r="W945" s="681"/>
      <c r="X945" s="681"/>
      <c r="Y945" s="681"/>
      <c r="Z945" s="680"/>
      <c r="AA945" s="680"/>
      <c r="AB945" s="680"/>
      <c r="AC945" s="295" t="str">
        <f>IFERROR(VLOOKUP(Z945,【参考】数式用!$A$4:$B$57,2,FALSE),"")</f>
        <v/>
      </c>
      <c r="AD945" s="296"/>
      <c r="AE945" s="297"/>
      <c r="AF945" s="291">
        <f t="shared" si="32"/>
        <v>0</v>
      </c>
    </row>
    <row r="946" spans="1:32" ht="50.1" customHeight="1" thickBot="1">
      <c r="A946" s="631">
        <f t="shared" si="31"/>
        <v>912</v>
      </c>
      <c r="B946" s="675"/>
      <c r="C946" s="676"/>
      <c r="D946" s="676"/>
      <c r="E946" s="676"/>
      <c r="F946" s="676"/>
      <c r="G946" s="676"/>
      <c r="H946" s="676"/>
      <c r="I946" s="676"/>
      <c r="J946" s="676"/>
      <c r="K946" s="676"/>
      <c r="L946" s="677"/>
      <c r="M946" s="677"/>
      <c r="N946" s="677"/>
      <c r="O946" s="677"/>
      <c r="P946" s="677"/>
      <c r="Q946" s="678"/>
      <c r="R946" s="678"/>
      <c r="S946" s="678"/>
      <c r="T946" s="678"/>
      <c r="U946" s="678"/>
      <c r="V946" s="630"/>
      <c r="W946" s="681"/>
      <c r="X946" s="681"/>
      <c r="Y946" s="681"/>
      <c r="Z946" s="680"/>
      <c r="AA946" s="680"/>
      <c r="AB946" s="680"/>
      <c r="AC946" s="295" t="str">
        <f>IFERROR(VLOOKUP(Z946,【参考】数式用!$A$4:$B$57,2,FALSE),"")</f>
        <v/>
      </c>
      <c r="AD946" s="296"/>
      <c r="AE946" s="297"/>
      <c r="AF946" s="291">
        <f t="shared" si="32"/>
        <v>0</v>
      </c>
    </row>
    <row r="947" spans="1:32" ht="50.1" customHeight="1" thickBot="1">
      <c r="A947" s="631">
        <f t="shared" si="31"/>
        <v>913</v>
      </c>
      <c r="B947" s="675"/>
      <c r="C947" s="676"/>
      <c r="D947" s="676"/>
      <c r="E947" s="676"/>
      <c r="F947" s="676"/>
      <c r="G947" s="676"/>
      <c r="H947" s="676"/>
      <c r="I947" s="676"/>
      <c r="J947" s="676"/>
      <c r="K947" s="676"/>
      <c r="L947" s="677"/>
      <c r="M947" s="677"/>
      <c r="N947" s="677"/>
      <c r="O947" s="677"/>
      <c r="P947" s="677"/>
      <c r="Q947" s="678"/>
      <c r="R947" s="678"/>
      <c r="S947" s="678"/>
      <c r="T947" s="678"/>
      <c r="U947" s="678"/>
      <c r="V947" s="630"/>
      <c r="W947" s="681"/>
      <c r="X947" s="681"/>
      <c r="Y947" s="681"/>
      <c r="Z947" s="680"/>
      <c r="AA947" s="680"/>
      <c r="AB947" s="680"/>
      <c r="AC947" s="295" t="str">
        <f>IFERROR(VLOOKUP(Z947,【参考】数式用!$A$4:$B$57,2,FALSE),"")</f>
        <v/>
      </c>
      <c r="AD947" s="296"/>
      <c r="AE947" s="297"/>
      <c r="AF947" s="291">
        <f t="shared" si="32"/>
        <v>0</v>
      </c>
    </row>
    <row r="948" spans="1:32" ht="50.1" customHeight="1" thickBot="1">
      <c r="A948" s="631">
        <f t="shared" si="31"/>
        <v>914</v>
      </c>
      <c r="B948" s="675"/>
      <c r="C948" s="676"/>
      <c r="D948" s="676"/>
      <c r="E948" s="676"/>
      <c r="F948" s="676"/>
      <c r="G948" s="676"/>
      <c r="H948" s="676"/>
      <c r="I948" s="676"/>
      <c r="J948" s="676"/>
      <c r="K948" s="676"/>
      <c r="L948" s="677"/>
      <c r="M948" s="677"/>
      <c r="N948" s="677"/>
      <c r="O948" s="677"/>
      <c r="P948" s="677"/>
      <c r="Q948" s="678"/>
      <c r="R948" s="678"/>
      <c r="S948" s="678"/>
      <c r="T948" s="678"/>
      <c r="U948" s="678"/>
      <c r="V948" s="630"/>
      <c r="W948" s="681"/>
      <c r="X948" s="681"/>
      <c r="Y948" s="681"/>
      <c r="Z948" s="680"/>
      <c r="AA948" s="680"/>
      <c r="AB948" s="680"/>
      <c r="AC948" s="295" t="str">
        <f>IFERROR(VLOOKUP(Z948,【参考】数式用!$A$4:$B$57,2,FALSE),"")</f>
        <v/>
      </c>
      <c r="AD948" s="296"/>
      <c r="AE948" s="297"/>
      <c r="AF948" s="291">
        <f t="shared" si="32"/>
        <v>0</v>
      </c>
    </row>
    <row r="949" spans="1:32" ht="50.1" customHeight="1" thickBot="1">
      <c r="A949" s="631">
        <f t="shared" si="31"/>
        <v>915</v>
      </c>
      <c r="B949" s="675"/>
      <c r="C949" s="676"/>
      <c r="D949" s="676"/>
      <c r="E949" s="676"/>
      <c r="F949" s="676"/>
      <c r="G949" s="676"/>
      <c r="H949" s="676"/>
      <c r="I949" s="676"/>
      <c r="J949" s="676"/>
      <c r="K949" s="676"/>
      <c r="L949" s="677"/>
      <c r="M949" s="677"/>
      <c r="N949" s="677"/>
      <c r="O949" s="677"/>
      <c r="P949" s="677"/>
      <c r="Q949" s="678"/>
      <c r="R949" s="678"/>
      <c r="S949" s="678"/>
      <c r="T949" s="678"/>
      <c r="U949" s="678"/>
      <c r="V949" s="630"/>
      <c r="W949" s="681"/>
      <c r="X949" s="681"/>
      <c r="Y949" s="681"/>
      <c r="Z949" s="680"/>
      <c r="AA949" s="680"/>
      <c r="AB949" s="680"/>
      <c r="AC949" s="295" t="str">
        <f>IFERROR(VLOOKUP(Z949,【参考】数式用!$A$4:$B$57,2,FALSE),"")</f>
        <v/>
      </c>
      <c r="AD949" s="296"/>
      <c r="AE949" s="297"/>
      <c r="AF949" s="291">
        <f t="shared" si="32"/>
        <v>0</v>
      </c>
    </row>
    <row r="950" spans="1:32" ht="50.1" customHeight="1" thickBot="1">
      <c r="A950" s="631">
        <f t="shared" si="31"/>
        <v>916</v>
      </c>
      <c r="B950" s="675"/>
      <c r="C950" s="676"/>
      <c r="D950" s="676"/>
      <c r="E950" s="676"/>
      <c r="F950" s="676"/>
      <c r="G950" s="676"/>
      <c r="H950" s="676"/>
      <c r="I950" s="676"/>
      <c r="J950" s="676"/>
      <c r="K950" s="676"/>
      <c r="L950" s="677"/>
      <c r="M950" s="677"/>
      <c r="N950" s="677"/>
      <c r="O950" s="677"/>
      <c r="P950" s="677"/>
      <c r="Q950" s="678"/>
      <c r="R950" s="678"/>
      <c r="S950" s="678"/>
      <c r="T950" s="678"/>
      <c r="U950" s="678"/>
      <c r="V950" s="630"/>
      <c r="W950" s="681"/>
      <c r="X950" s="681"/>
      <c r="Y950" s="681"/>
      <c r="Z950" s="680"/>
      <c r="AA950" s="680"/>
      <c r="AB950" s="680"/>
      <c r="AC950" s="295" t="str">
        <f>IFERROR(VLOOKUP(Z950,【参考】数式用!$A$4:$B$57,2,FALSE),"")</f>
        <v/>
      </c>
      <c r="AD950" s="296"/>
      <c r="AE950" s="297"/>
      <c r="AF950" s="291">
        <f t="shared" si="32"/>
        <v>0</v>
      </c>
    </row>
    <row r="951" spans="1:32" ht="50.1" customHeight="1" thickBot="1">
      <c r="A951" s="631">
        <f t="shared" si="31"/>
        <v>917</v>
      </c>
      <c r="B951" s="675"/>
      <c r="C951" s="676"/>
      <c r="D951" s="676"/>
      <c r="E951" s="676"/>
      <c r="F951" s="676"/>
      <c r="G951" s="676"/>
      <c r="H951" s="676"/>
      <c r="I951" s="676"/>
      <c r="J951" s="676"/>
      <c r="K951" s="676"/>
      <c r="L951" s="677"/>
      <c r="M951" s="677"/>
      <c r="N951" s="677"/>
      <c r="O951" s="677"/>
      <c r="P951" s="677"/>
      <c r="Q951" s="678"/>
      <c r="R951" s="678"/>
      <c r="S951" s="678"/>
      <c r="T951" s="678"/>
      <c r="U951" s="678"/>
      <c r="V951" s="630"/>
      <c r="W951" s="681"/>
      <c r="X951" s="681"/>
      <c r="Y951" s="681"/>
      <c r="Z951" s="680"/>
      <c r="AA951" s="680"/>
      <c r="AB951" s="680"/>
      <c r="AC951" s="295" t="str">
        <f>IFERROR(VLOOKUP(Z951,【参考】数式用!$A$4:$B$57,2,FALSE),"")</f>
        <v/>
      </c>
      <c r="AD951" s="296"/>
      <c r="AE951" s="297"/>
      <c r="AF951" s="291">
        <f t="shared" si="32"/>
        <v>0</v>
      </c>
    </row>
    <row r="952" spans="1:32" ht="50.1" customHeight="1" thickBot="1">
      <c r="A952" s="631">
        <f t="shared" si="31"/>
        <v>918</v>
      </c>
      <c r="B952" s="675"/>
      <c r="C952" s="676"/>
      <c r="D952" s="676"/>
      <c r="E952" s="676"/>
      <c r="F952" s="676"/>
      <c r="G952" s="676"/>
      <c r="H952" s="676"/>
      <c r="I952" s="676"/>
      <c r="J952" s="676"/>
      <c r="K952" s="676"/>
      <c r="L952" s="677"/>
      <c r="M952" s="677"/>
      <c r="N952" s="677"/>
      <c r="O952" s="677"/>
      <c r="P952" s="677"/>
      <c r="Q952" s="678"/>
      <c r="R952" s="678"/>
      <c r="S952" s="678"/>
      <c r="T952" s="678"/>
      <c r="U952" s="678"/>
      <c r="V952" s="630"/>
      <c r="W952" s="681"/>
      <c r="X952" s="681"/>
      <c r="Y952" s="681"/>
      <c r="Z952" s="680"/>
      <c r="AA952" s="680"/>
      <c r="AB952" s="680"/>
      <c r="AC952" s="295" t="str">
        <f>IFERROR(VLOOKUP(Z952,【参考】数式用!$A$4:$B$57,2,FALSE),"")</f>
        <v/>
      </c>
      <c r="AD952" s="296"/>
      <c r="AE952" s="297"/>
      <c r="AF952" s="291">
        <f t="shared" si="32"/>
        <v>0</v>
      </c>
    </row>
    <row r="953" spans="1:32" ht="50.1" customHeight="1" thickBot="1">
      <c r="A953" s="631">
        <f t="shared" si="31"/>
        <v>919</v>
      </c>
      <c r="B953" s="675"/>
      <c r="C953" s="676"/>
      <c r="D953" s="676"/>
      <c r="E953" s="676"/>
      <c r="F953" s="676"/>
      <c r="G953" s="676"/>
      <c r="H953" s="676"/>
      <c r="I953" s="676"/>
      <c r="J953" s="676"/>
      <c r="K953" s="676"/>
      <c r="L953" s="677"/>
      <c r="M953" s="677"/>
      <c r="N953" s="677"/>
      <c r="O953" s="677"/>
      <c r="P953" s="677"/>
      <c r="Q953" s="678"/>
      <c r="R953" s="678"/>
      <c r="S953" s="678"/>
      <c r="T953" s="678"/>
      <c r="U953" s="678"/>
      <c r="V953" s="630"/>
      <c r="W953" s="681"/>
      <c r="X953" s="681"/>
      <c r="Y953" s="681"/>
      <c r="Z953" s="680"/>
      <c r="AA953" s="680"/>
      <c r="AB953" s="680"/>
      <c r="AC953" s="295" t="str">
        <f>IFERROR(VLOOKUP(Z953,【参考】数式用!$A$4:$B$57,2,FALSE),"")</f>
        <v/>
      </c>
      <c r="AD953" s="296"/>
      <c r="AE953" s="297"/>
      <c r="AF953" s="291">
        <f t="shared" si="32"/>
        <v>0</v>
      </c>
    </row>
    <row r="954" spans="1:32" ht="50.1" customHeight="1" thickBot="1">
      <c r="A954" s="631">
        <f t="shared" si="31"/>
        <v>920</v>
      </c>
      <c r="B954" s="675"/>
      <c r="C954" s="676"/>
      <c r="D954" s="676"/>
      <c r="E954" s="676"/>
      <c r="F954" s="676"/>
      <c r="G954" s="676"/>
      <c r="H954" s="676"/>
      <c r="I954" s="676"/>
      <c r="J954" s="676"/>
      <c r="K954" s="676"/>
      <c r="L954" s="677"/>
      <c r="M954" s="677"/>
      <c r="N954" s="677"/>
      <c r="O954" s="677"/>
      <c r="P954" s="677"/>
      <c r="Q954" s="678"/>
      <c r="R954" s="678"/>
      <c r="S954" s="678"/>
      <c r="T954" s="678"/>
      <c r="U954" s="678"/>
      <c r="V954" s="630"/>
      <c r="W954" s="681"/>
      <c r="X954" s="681"/>
      <c r="Y954" s="681"/>
      <c r="Z954" s="680"/>
      <c r="AA954" s="680"/>
      <c r="AB954" s="680"/>
      <c r="AC954" s="295" t="str">
        <f>IFERROR(VLOOKUP(Z954,【参考】数式用!$A$4:$B$57,2,FALSE),"")</f>
        <v/>
      </c>
      <c r="AD954" s="296"/>
      <c r="AE954" s="297"/>
      <c r="AF954" s="291">
        <f t="shared" si="32"/>
        <v>0</v>
      </c>
    </row>
    <row r="955" spans="1:32" ht="50.1" customHeight="1" thickBot="1">
      <c r="A955" s="631">
        <f t="shared" si="31"/>
        <v>921</v>
      </c>
      <c r="B955" s="675"/>
      <c r="C955" s="676"/>
      <c r="D955" s="676"/>
      <c r="E955" s="676"/>
      <c r="F955" s="676"/>
      <c r="G955" s="676"/>
      <c r="H955" s="676"/>
      <c r="I955" s="676"/>
      <c r="J955" s="676"/>
      <c r="K955" s="676"/>
      <c r="L955" s="677"/>
      <c r="M955" s="677"/>
      <c r="N955" s="677"/>
      <c r="O955" s="677"/>
      <c r="P955" s="677"/>
      <c r="Q955" s="678"/>
      <c r="R955" s="678"/>
      <c r="S955" s="678"/>
      <c r="T955" s="678"/>
      <c r="U955" s="678"/>
      <c r="V955" s="630"/>
      <c r="W955" s="681"/>
      <c r="X955" s="681"/>
      <c r="Y955" s="681"/>
      <c r="Z955" s="680"/>
      <c r="AA955" s="680"/>
      <c r="AB955" s="680"/>
      <c r="AC955" s="295" t="str">
        <f>IFERROR(VLOOKUP(Z955,【参考】数式用!$A$4:$B$57,2,FALSE),"")</f>
        <v/>
      </c>
      <c r="AD955" s="296"/>
      <c r="AE955" s="297"/>
      <c r="AF955" s="291">
        <f t="shared" si="32"/>
        <v>0</v>
      </c>
    </row>
    <row r="956" spans="1:32" ht="50.1" customHeight="1" thickBot="1">
      <c r="A956" s="631">
        <f t="shared" si="31"/>
        <v>922</v>
      </c>
      <c r="B956" s="675"/>
      <c r="C956" s="676"/>
      <c r="D956" s="676"/>
      <c r="E956" s="676"/>
      <c r="F956" s="676"/>
      <c r="G956" s="676"/>
      <c r="H956" s="676"/>
      <c r="I956" s="676"/>
      <c r="J956" s="676"/>
      <c r="K956" s="676"/>
      <c r="L956" s="677"/>
      <c r="M956" s="677"/>
      <c r="N956" s="677"/>
      <c r="O956" s="677"/>
      <c r="P956" s="677"/>
      <c r="Q956" s="678"/>
      <c r="R956" s="678"/>
      <c r="S956" s="678"/>
      <c r="T956" s="678"/>
      <c r="U956" s="678"/>
      <c r="V956" s="630"/>
      <c r="W956" s="681"/>
      <c r="X956" s="681"/>
      <c r="Y956" s="681"/>
      <c r="Z956" s="680"/>
      <c r="AA956" s="680"/>
      <c r="AB956" s="680"/>
      <c r="AC956" s="295" t="str">
        <f>IFERROR(VLOOKUP(Z956,【参考】数式用!$A$4:$B$57,2,FALSE),"")</f>
        <v/>
      </c>
      <c r="AD956" s="296"/>
      <c r="AE956" s="297"/>
      <c r="AF956" s="291">
        <f t="shared" si="32"/>
        <v>0</v>
      </c>
    </row>
    <row r="957" spans="1:32" ht="50.1" customHeight="1" thickBot="1">
      <c r="A957" s="631">
        <f t="shared" si="31"/>
        <v>923</v>
      </c>
      <c r="B957" s="675"/>
      <c r="C957" s="676"/>
      <c r="D957" s="676"/>
      <c r="E957" s="676"/>
      <c r="F957" s="676"/>
      <c r="G957" s="676"/>
      <c r="H957" s="676"/>
      <c r="I957" s="676"/>
      <c r="J957" s="676"/>
      <c r="K957" s="676"/>
      <c r="L957" s="677"/>
      <c r="M957" s="677"/>
      <c r="N957" s="677"/>
      <c r="O957" s="677"/>
      <c r="P957" s="677"/>
      <c r="Q957" s="678"/>
      <c r="R957" s="678"/>
      <c r="S957" s="678"/>
      <c r="T957" s="678"/>
      <c r="U957" s="678"/>
      <c r="V957" s="630"/>
      <c r="W957" s="681"/>
      <c r="X957" s="681"/>
      <c r="Y957" s="681"/>
      <c r="Z957" s="680"/>
      <c r="AA957" s="680"/>
      <c r="AB957" s="680"/>
      <c r="AC957" s="295" t="str">
        <f>IFERROR(VLOOKUP(Z957,【参考】数式用!$A$4:$B$57,2,FALSE),"")</f>
        <v/>
      </c>
      <c r="AD957" s="296"/>
      <c r="AE957" s="297"/>
      <c r="AF957" s="291">
        <f t="shared" si="32"/>
        <v>0</v>
      </c>
    </row>
    <row r="958" spans="1:32" ht="50.1" customHeight="1" thickBot="1">
      <c r="A958" s="631">
        <f t="shared" si="31"/>
        <v>924</v>
      </c>
      <c r="B958" s="675"/>
      <c r="C958" s="676"/>
      <c r="D958" s="676"/>
      <c r="E958" s="676"/>
      <c r="F958" s="676"/>
      <c r="G958" s="676"/>
      <c r="H958" s="676"/>
      <c r="I958" s="676"/>
      <c r="J958" s="676"/>
      <c r="K958" s="676"/>
      <c r="L958" s="677"/>
      <c r="M958" s="677"/>
      <c r="N958" s="677"/>
      <c r="O958" s="677"/>
      <c r="P958" s="677"/>
      <c r="Q958" s="678"/>
      <c r="R958" s="678"/>
      <c r="S958" s="678"/>
      <c r="T958" s="678"/>
      <c r="U958" s="678"/>
      <c r="V958" s="630"/>
      <c r="W958" s="681"/>
      <c r="X958" s="681"/>
      <c r="Y958" s="681"/>
      <c r="Z958" s="680"/>
      <c r="AA958" s="680"/>
      <c r="AB958" s="680"/>
      <c r="AC958" s="295" t="str">
        <f>IFERROR(VLOOKUP(Z958,【参考】数式用!$A$4:$B$57,2,FALSE),"")</f>
        <v/>
      </c>
      <c r="AD958" s="296"/>
      <c r="AE958" s="297"/>
      <c r="AF958" s="291">
        <f t="shared" si="32"/>
        <v>0</v>
      </c>
    </row>
    <row r="959" spans="1:32" ht="50.1" customHeight="1" thickBot="1">
      <c r="A959" s="631">
        <f t="shared" si="31"/>
        <v>925</v>
      </c>
      <c r="B959" s="675"/>
      <c r="C959" s="676"/>
      <c r="D959" s="676"/>
      <c r="E959" s="676"/>
      <c r="F959" s="676"/>
      <c r="G959" s="676"/>
      <c r="H959" s="676"/>
      <c r="I959" s="676"/>
      <c r="J959" s="676"/>
      <c r="K959" s="676"/>
      <c r="L959" s="677"/>
      <c r="M959" s="677"/>
      <c r="N959" s="677"/>
      <c r="O959" s="677"/>
      <c r="P959" s="677"/>
      <c r="Q959" s="678"/>
      <c r="R959" s="678"/>
      <c r="S959" s="678"/>
      <c r="T959" s="678"/>
      <c r="U959" s="678"/>
      <c r="V959" s="630"/>
      <c r="W959" s="681"/>
      <c r="X959" s="681"/>
      <c r="Y959" s="681"/>
      <c r="Z959" s="680"/>
      <c r="AA959" s="680"/>
      <c r="AB959" s="680"/>
      <c r="AC959" s="295" t="str">
        <f>IFERROR(VLOOKUP(Z959,【参考】数式用!$A$4:$B$57,2,FALSE),"")</f>
        <v/>
      </c>
      <c r="AD959" s="296"/>
      <c r="AE959" s="297"/>
      <c r="AF959" s="291">
        <f t="shared" si="32"/>
        <v>0</v>
      </c>
    </row>
    <row r="960" spans="1:32" ht="50.1" customHeight="1" thickBot="1">
      <c r="A960" s="631">
        <f t="shared" si="31"/>
        <v>926</v>
      </c>
      <c r="B960" s="675"/>
      <c r="C960" s="676"/>
      <c r="D960" s="676"/>
      <c r="E960" s="676"/>
      <c r="F960" s="676"/>
      <c r="G960" s="676"/>
      <c r="H960" s="676"/>
      <c r="I960" s="676"/>
      <c r="J960" s="676"/>
      <c r="K960" s="676"/>
      <c r="L960" s="677"/>
      <c r="M960" s="677"/>
      <c r="N960" s="677"/>
      <c r="O960" s="677"/>
      <c r="P960" s="677"/>
      <c r="Q960" s="678"/>
      <c r="R960" s="678"/>
      <c r="S960" s="678"/>
      <c r="T960" s="678"/>
      <c r="U960" s="678"/>
      <c r="V960" s="630"/>
      <c r="W960" s="681"/>
      <c r="X960" s="681"/>
      <c r="Y960" s="681"/>
      <c r="Z960" s="680"/>
      <c r="AA960" s="680"/>
      <c r="AB960" s="680"/>
      <c r="AC960" s="295" t="str">
        <f>IFERROR(VLOOKUP(Z960,【参考】数式用!$A$4:$B$57,2,FALSE),"")</f>
        <v/>
      </c>
      <c r="AD960" s="296"/>
      <c r="AE960" s="297"/>
      <c r="AF960" s="291">
        <f t="shared" si="32"/>
        <v>0</v>
      </c>
    </row>
    <row r="961" spans="1:32" ht="50.1" customHeight="1" thickBot="1">
      <c r="A961" s="631">
        <f t="shared" si="31"/>
        <v>927</v>
      </c>
      <c r="B961" s="675"/>
      <c r="C961" s="676"/>
      <c r="D961" s="676"/>
      <c r="E961" s="676"/>
      <c r="F961" s="676"/>
      <c r="G961" s="676"/>
      <c r="H961" s="676"/>
      <c r="I961" s="676"/>
      <c r="J961" s="676"/>
      <c r="K961" s="676"/>
      <c r="L961" s="677"/>
      <c r="M961" s="677"/>
      <c r="N961" s="677"/>
      <c r="O961" s="677"/>
      <c r="P961" s="677"/>
      <c r="Q961" s="678"/>
      <c r="R961" s="678"/>
      <c r="S961" s="678"/>
      <c r="T961" s="678"/>
      <c r="U961" s="678"/>
      <c r="V961" s="630"/>
      <c r="W961" s="681"/>
      <c r="X961" s="681"/>
      <c r="Y961" s="681"/>
      <c r="Z961" s="680"/>
      <c r="AA961" s="680"/>
      <c r="AB961" s="680"/>
      <c r="AC961" s="295" t="str">
        <f>IFERROR(VLOOKUP(Z961,【参考】数式用!$A$4:$B$57,2,FALSE),"")</f>
        <v/>
      </c>
      <c r="AD961" s="296"/>
      <c r="AE961" s="297"/>
      <c r="AF961" s="291">
        <f t="shared" si="32"/>
        <v>0</v>
      </c>
    </row>
    <row r="962" spans="1:32" ht="50.1" customHeight="1" thickBot="1">
      <c r="A962" s="631">
        <f t="shared" si="31"/>
        <v>928</v>
      </c>
      <c r="B962" s="675"/>
      <c r="C962" s="676"/>
      <c r="D962" s="676"/>
      <c r="E962" s="676"/>
      <c r="F962" s="676"/>
      <c r="G962" s="676"/>
      <c r="H962" s="676"/>
      <c r="I962" s="676"/>
      <c r="J962" s="676"/>
      <c r="K962" s="676"/>
      <c r="L962" s="677"/>
      <c r="M962" s="677"/>
      <c r="N962" s="677"/>
      <c r="O962" s="677"/>
      <c r="P962" s="677"/>
      <c r="Q962" s="678"/>
      <c r="R962" s="678"/>
      <c r="S962" s="678"/>
      <c r="T962" s="678"/>
      <c r="U962" s="678"/>
      <c r="V962" s="630"/>
      <c r="W962" s="681"/>
      <c r="X962" s="681"/>
      <c r="Y962" s="681"/>
      <c r="Z962" s="680"/>
      <c r="AA962" s="680"/>
      <c r="AB962" s="680"/>
      <c r="AC962" s="295" t="str">
        <f>IFERROR(VLOOKUP(Z962,【参考】数式用!$A$4:$B$57,2,FALSE),"")</f>
        <v/>
      </c>
      <c r="AD962" s="296"/>
      <c r="AE962" s="297"/>
      <c r="AF962" s="291">
        <f t="shared" si="32"/>
        <v>0</v>
      </c>
    </row>
    <row r="963" spans="1:32" ht="50.1" customHeight="1" thickBot="1">
      <c r="A963" s="631">
        <f t="shared" si="31"/>
        <v>929</v>
      </c>
      <c r="B963" s="675"/>
      <c r="C963" s="676"/>
      <c r="D963" s="676"/>
      <c r="E963" s="676"/>
      <c r="F963" s="676"/>
      <c r="G963" s="676"/>
      <c r="H963" s="676"/>
      <c r="I963" s="676"/>
      <c r="J963" s="676"/>
      <c r="K963" s="676"/>
      <c r="L963" s="677"/>
      <c r="M963" s="677"/>
      <c r="N963" s="677"/>
      <c r="O963" s="677"/>
      <c r="P963" s="677"/>
      <c r="Q963" s="678"/>
      <c r="R963" s="678"/>
      <c r="S963" s="678"/>
      <c r="T963" s="678"/>
      <c r="U963" s="678"/>
      <c r="V963" s="630"/>
      <c r="W963" s="681"/>
      <c r="X963" s="681"/>
      <c r="Y963" s="681"/>
      <c r="Z963" s="680"/>
      <c r="AA963" s="680"/>
      <c r="AB963" s="680"/>
      <c r="AC963" s="295" t="str">
        <f>IFERROR(VLOOKUP(Z963,【参考】数式用!$A$4:$B$57,2,FALSE),"")</f>
        <v/>
      </c>
      <c r="AD963" s="296"/>
      <c r="AE963" s="297"/>
      <c r="AF963" s="291">
        <f t="shared" si="32"/>
        <v>0</v>
      </c>
    </row>
    <row r="964" spans="1:32" ht="50.1" customHeight="1" thickBot="1">
      <c r="A964" s="631">
        <f t="shared" si="31"/>
        <v>930</v>
      </c>
      <c r="B964" s="675"/>
      <c r="C964" s="676"/>
      <c r="D964" s="676"/>
      <c r="E964" s="676"/>
      <c r="F964" s="676"/>
      <c r="G964" s="676"/>
      <c r="H964" s="676"/>
      <c r="I964" s="676"/>
      <c r="J964" s="676"/>
      <c r="K964" s="676"/>
      <c r="L964" s="677"/>
      <c r="M964" s="677"/>
      <c r="N964" s="677"/>
      <c r="O964" s="677"/>
      <c r="P964" s="677"/>
      <c r="Q964" s="678"/>
      <c r="R964" s="678"/>
      <c r="S964" s="678"/>
      <c r="T964" s="678"/>
      <c r="U964" s="678"/>
      <c r="V964" s="630"/>
      <c r="W964" s="681"/>
      <c r="X964" s="681"/>
      <c r="Y964" s="681"/>
      <c r="Z964" s="680"/>
      <c r="AA964" s="680"/>
      <c r="AB964" s="680"/>
      <c r="AC964" s="295" t="str">
        <f>IFERROR(VLOOKUP(Z964,【参考】数式用!$A$4:$B$57,2,FALSE),"")</f>
        <v/>
      </c>
      <c r="AD964" s="296"/>
      <c r="AE964" s="297"/>
      <c r="AF964" s="291">
        <f t="shared" si="32"/>
        <v>0</v>
      </c>
    </row>
    <row r="965" spans="1:32" ht="50.1" customHeight="1" thickBot="1">
      <c r="A965" s="631">
        <f t="shared" si="31"/>
        <v>931</v>
      </c>
      <c r="B965" s="675"/>
      <c r="C965" s="676"/>
      <c r="D965" s="676"/>
      <c r="E965" s="676"/>
      <c r="F965" s="676"/>
      <c r="G965" s="676"/>
      <c r="H965" s="676"/>
      <c r="I965" s="676"/>
      <c r="J965" s="676"/>
      <c r="K965" s="676"/>
      <c r="L965" s="677"/>
      <c r="M965" s="677"/>
      <c r="N965" s="677"/>
      <c r="O965" s="677"/>
      <c r="P965" s="677"/>
      <c r="Q965" s="678"/>
      <c r="R965" s="678"/>
      <c r="S965" s="678"/>
      <c r="T965" s="678"/>
      <c r="U965" s="678"/>
      <c r="V965" s="630"/>
      <c r="W965" s="681"/>
      <c r="X965" s="681"/>
      <c r="Y965" s="681"/>
      <c r="Z965" s="680"/>
      <c r="AA965" s="680"/>
      <c r="AB965" s="680"/>
      <c r="AC965" s="295" t="str">
        <f>IFERROR(VLOOKUP(Z965,【参考】数式用!$A$4:$B$57,2,FALSE),"")</f>
        <v/>
      </c>
      <c r="AD965" s="296"/>
      <c r="AE965" s="297"/>
      <c r="AF965" s="291">
        <f t="shared" si="32"/>
        <v>0</v>
      </c>
    </row>
    <row r="966" spans="1:32" ht="50.1" customHeight="1" thickBot="1">
      <c r="A966" s="631">
        <f t="shared" si="31"/>
        <v>932</v>
      </c>
      <c r="B966" s="675"/>
      <c r="C966" s="676"/>
      <c r="D966" s="676"/>
      <c r="E966" s="676"/>
      <c r="F966" s="676"/>
      <c r="G966" s="676"/>
      <c r="H966" s="676"/>
      <c r="I966" s="676"/>
      <c r="J966" s="676"/>
      <c r="K966" s="676"/>
      <c r="L966" s="677"/>
      <c r="M966" s="677"/>
      <c r="N966" s="677"/>
      <c r="O966" s="677"/>
      <c r="P966" s="677"/>
      <c r="Q966" s="678"/>
      <c r="R966" s="678"/>
      <c r="S966" s="678"/>
      <c r="T966" s="678"/>
      <c r="U966" s="678"/>
      <c r="V966" s="630"/>
      <c r="W966" s="681"/>
      <c r="X966" s="681"/>
      <c r="Y966" s="681"/>
      <c r="Z966" s="680"/>
      <c r="AA966" s="680"/>
      <c r="AB966" s="680"/>
      <c r="AC966" s="295" t="str">
        <f>IFERROR(VLOOKUP(Z966,【参考】数式用!$A$4:$B$57,2,FALSE),"")</f>
        <v/>
      </c>
      <c r="AD966" s="296"/>
      <c r="AE966" s="297"/>
      <c r="AF966" s="291">
        <f t="shared" si="32"/>
        <v>0</v>
      </c>
    </row>
    <row r="967" spans="1:32" ht="50.1" customHeight="1" thickBot="1">
      <c r="A967" s="631">
        <f t="shared" si="31"/>
        <v>933</v>
      </c>
      <c r="B967" s="675"/>
      <c r="C967" s="676"/>
      <c r="D967" s="676"/>
      <c r="E967" s="676"/>
      <c r="F967" s="676"/>
      <c r="G967" s="676"/>
      <c r="H967" s="676"/>
      <c r="I967" s="676"/>
      <c r="J967" s="676"/>
      <c r="K967" s="676"/>
      <c r="L967" s="677"/>
      <c r="M967" s="677"/>
      <c r="N967" s="677"/>
      <c r="O967" s="677"/>
      <c r="P967" s="677"/>
      <c r="Q967" s="678"/>
      <c r="R967" s="678"/>
      <c r="S967" s="678"/>
      <c r="T967" s="678"/>
      <c r="U967" s="678"/>
      <c r="V967" s="630"/>
      <c r="W967" s="681"/>
      <c r="X967" s="681"/>
      <c r="Y967" s="681"/>
      <c r="Z967" s="680"/>
      <c r="AA967" s="680"/>
      <c r="AB967" s="680"/>
      <c r="AC967" s="295" t="str">
        <f>IFERROR(VLOOKUP(Z967,【参考】数式用!$A$4:$B$57,2,FALSE),"")</f>
        <v/>
      </c>
      <c r="AD967" s="296"/>
      <c r="AE967" s="297"/>
      <c r="AF967" s="291">
        <f t="shared" si="32"/>
        <v>0</v>
      </c>
    </row>
    <row r="968" spans="1:32" ht="50.1" customHeight="1" thickBot="1">
      <c r="A968" s="631">
        <f t="shared" si="31"/>
        <v>934</v>
      </c>
      <c r="B968" s="675"/>
      <c r="C968" s="676"/>
      <c r="D968" s="676"/>
      <c r="E968" s="676"/>
      <c r="F968" s="676"/>
      <c r="G968" s="676"/>
      <c r="H968" s="676"/>
      <c r="I968" s="676"/>
      <c r="J968" s="676"/>
      <c r="K968" s="676"/>
      <c r="L968" s="677"/>
      <c r="M968" s="677"/>
      <c r="N968" s="677"/>
      <c r="O968" s="677"/>
      <c r="P968" s="677"/>
      <c r="Q968" s="678"/>
      <c r="R968" s="678"/>
      <c r="S968" s="678"/>
      <c r="T968" s="678"/>
      <c r="U968" s="678"/>
      <c r="V968" s="630"/>
      <c r="W968" s="681"/>
      <c r="X968" s="681"/>
      <c r="Y968" s="681"/>
      <c r="Z968" s="680"/>
      <c r="AA968" s="680"/>
      <c r="AB968" s="680"/>
      <c r="AC968" s="295" t="str">
        <f>IFERROR(VLOOKUP(Z968,【参考】数式用!$A$4:$B$57,2,FALSE),"")</f>
        <v/>
      </c>
      <c r="AD968" s="296"/>
      <c r="AE968" s="297"/>
      <c r="AF968" s="291">
        <f t="shared" si="32"/>
        <v>0</v>
      </c>
    </row>
    <row r="969" spans="1:32" ht="50.1" customHeight="1" thickBot="1">
      <c r="A969" s="631">
        <f t="shared" si="31"/>
        <v>935</v>
      </c>
      <c r="B969" s="675"/>
      <c r="C969" s="676"/>
      <c r="D969" s="676"/>
      <c r="E969" s="676"/>
      <c r="F969" s="676"/>
      <c r="G969" s="676"/>
      <c r="H969" s="676"/>
      <c r="I969" s="676"/>
      <c r="J969" s="676"/>
      <c r="K969" s="676"/>
      <c r="L969" s="677"/>
      <c r="M969" s="677"/>
      <c r="N969" s="677"/>
      <c r="O969" s="677"/>
      <c r="P969" s="677"/>
      <c r="Q969" s="678"/>
      <c r="R969" s="678"/>
      <c r="S969" s="678"/>
      <c r="T969" s="678"/>
      <c r="U969" s="678"/>
      <c r="V969" s="630"/>
      <c r="W969" s="681"/>
      <c r="X969" s="681"/>
      <c r="Y969" s="681"/>
      <c r="Z969" s="680"/>
      <c r="AA969" s="680"/>
      <c r="AB969" s="680"/>
      <c r="AC969" s="295" t="str">
        <f>IFERROR(VLOOKUP(Z969,【参考】数式用!$A$4:$B$57,2,FALSE),"")</f>
        <v/>
      </c>
      <c r="AD969" s="296"/>
      <c r="AE969" s="297"/>
      <c r="AF969" s="291">
        <f t="shared" si="32"/>
        <v>0</v>
      </c>
    </row>
    <row r="970" spans="1:32" ht="50.1" customHeight="1" thickBot="1">
      <c r="A970" s="631">
        <f t="shared" si="31"/>
        <v>936</v>
      </c>
      <c r="B970" s="675"/>
      <c r="C970" s="676"/>
      <c r="D970" s="676"/>
      <c r="E970" s="676"/>
      <c r="F970" s="676"/>
      <c r="G970" s="676"/>
      <c r="H970" s="676"/>
      <c r="I970" s="676"/>
      <c r="J970" s="676"/>
      <c r="K970" s="676"/>
      <c r="L970" s="677"/>
      <c r="M970" s="677"/>
      <c r="N970" s="677"/>
      <c r="O970" s="677"/>
      <c r="P970" s="677"/>
      <c r="Q970" s="678"/>
      <c r="R970" s="678"/>
      <c r="S970" s="678"/>
      <c r="T970" s="678"/>
      <c r="U970" s="678"/>
      <c r="V970" s="630"/>
      <c r="W970" s="681"/>
      <c r="X970" s="681"/>
      <c r="Y970" s="681"/>
      <c r="Z970" s="680"/>
      <c r="AA970" s="680"/>
      <c r="AB970" s="680"/>
      <c r="AC970" s="295" t="str">
        <f>IFERROR(VLOOKUP(Z970,【参考】数式用!$A$4:$B$57,2,FALSE),"")</f>
        <v/>
      </c>
      <c r="AD970" s="296"/>
      <c r="AE970" s="297"/>
      <c r="AF970" s="291">
        <f t="shared" si="32"/>
        <v>0</v>
      </c>
    </row>
    <row r="971" spans="1:32" ht="50.1" customHeight="1" thickBot="1">
      <c r="A971" s="631">
        <f t="shared" si="31"/>
        <v>937</v>
      </c>
      <c r="B971" s="675"/>
      <c r="C971" s="676"/>
      <c r="D971" s="676"/>
      <c r="E971" s="676"/>
      <c r="F971" s="676"/>
      <c r="G971" s="676"/>
      <c r="H971" s="676"/>
      <c r="I971" s="676"/>
      <c r="J971" s="676"/>
      <c r="K971" s="676"/>
      <c r="L971" s="677"/>
      <c r="M971" s="677"/>
      <c r="N971" s="677"/>
      <c r="O971" s="677"/>
      <c r="P971" s="677"/>
      <c r="Q971" s="678"/>
      <c r="R971" s="678"/>
      <c r="S971" s="678"/>
      <c r="T971" s="678"/>
      <c r="U971" s="678"/>
      <c r="V971" s="630"/>
      <c r="W971" s="681"/>
      <c r="X971" s="681"/>
      <c r="Y971" s="681"/>
      <c r="Z971" s="680"/>
      <c r="AA971" s="680"/>
      <c r="AB971" s="680"/>
      <c r="AC971" s="295" t="str">
        <f>IFERROR(VLOOKUP(Z971,【参考】数式用!$A$4:$B$57,2,FALSE),"")</f>
        <v/>
      </c>
      <c r="AD971" s="296"/>
      <c r="AE971" s="297"/>
      <c r="AF971" s="291">
        <f t="shared" si="32"/>
        <v>0</v>
      </c>
    </row>
    <row r="972" spans="1:32" ht="50.1" customHeight="1" thickBot="1">
      <c r="A972" s="631">
        <f t="shared" si="31"/>
        <v>938</v>
      </c>
      <c r="B972" s="675"/>
      <c r="C972" s="676"/>
      <c r="D972" s="676"/>
      <c r="E972" s="676"/>
      <c r="F972" s="676"/>
      <c r="G972" s="676"/>
      <c r="H972" s="676"/>
      <c r="I972" s="676"/>
      <c r="J972" s="676"/>
      <c r="K972" s="676"/>
      <c r="L972" s="677"/>
      <c r="M972" s="677"/>
      <c r="N972" s="677"/>
      <c r="O972" s="677"/>
      <c r="P972" s="677"/>
      <c r="Q972" s="678"/>
      <c r="R972" s="678"/>
      <c r="S972" s="678"/>
      <c r="T972" s="678"/>
      <c r="U972" s="678"/>
      <c r="V972" s="630"/>
      <c r="W972" s="681"/>
      <c r="X972" s="681"/>
      <c r="Y972" s="681"/>
      <c r="Z972" s="680"/>
      <c r="AA972" s="680"/>
      <c r="AB972" s="680"/>
      <c r="AC972" s="295" t="str">
        <f>IFERROR(VLOOKUP(Z972,【参考】数式用!$A$4:$B$57,2,FALSE),"")</f>
        <v/>
      </c>
      <c r="AD972" s="296"/>
      <c r="AE972" s="297"/>
      <c r="AF972" s="291">
        <f t="shared" si="32"/>
        <v>0</v>
      </c>
    </row>
    <row r="973" spans="1:32" ht="50.1" customHeight="1" thickBot="1">
      <c r="A973" s="631">
        <f t="shared" si="31"/>
        <v>939</v>
      </c>
      <c r="B973" s="675"/>
      <c r="C973" s="676"/>
      <c r="D973" s="676"/>
      <c r="E973" s="676"/>
      <c r="F973" s="676"/>
      <c r="G973" s="676"/>
      <c r="H973" s="676"/>
      <c r="I973" s="676"/>
      <c r="J973" s="676"/>
      <c r="K973" s="676"/>
      <c r="L973" s="677"/>
      <c r="M973" s="677"/>
      <c r="N973" s="677"/>
      <c r="O973" s="677"/>
      <c r="P973" s="677"/>
      <c r="Q973" s="678"/>
      <c r="R973" s="678"/>
      <c r="S973" s="678"/>
      <c r="T973" s="678"/>
      <c r="U973" s="678"/>
      <c r="V973" s="630"/>
      <c r="W973" s="681"/>
      <c r="X973" s="681"/>
      <c r="Y973" s="681"/>
      <c r="Z973" s="680"/>
      <c r="AA973" s="680"/>
      <c r="AB973" s="680"/>
      <c r="AC973" s="295" t="str">
        <f>IFERROR(VLOOKUP(Z973,【参考】数式用!$A$4:$B$57,2,FALSE),"")</f>
        <v/>
      </c>
      <c r="AD973" s="296"/>
      <c r="AE973" s="297"/>
      <c r="AF973" s="291">
        <f t="shared" si="32"/>
        <v>0</v>
      </c>
    </row>
    <row r="974" spans="1:32" ht="50.1" customHeight="1" thickBot="1">
      <c r="A974" s="631">
        <f t="shared" si="31"/>
        <v>940</v>
      </c>
      <c r="B974" s="675"/>
      <c r="C974" s="676"/>
      <c r="D974" s="676"/>
      <c r="E974" s="676"/>
      <c r="F974" s="676"/>
      <c r="G974" s="676"/>
      <c r="H974" s="676"/>
      <c r="I974" s="676"/>
      <c r="J974" s="676"/>
      <c r="K974" s="676"/>
      <c r="L974" s="677"/>
      <c r="M974" s="677"/>
      <c r="N974" s="677"/>
      <c r="O974" s="677"/>
      <c r="P974" s="677"/>
      <c r="Q974" s="678"/>
      <c r="R974" s="678"/>
      <c r="S974" s="678"/>
      <c r="T974" s="678"/>
      <c r="U974" s="678"/>
      <c r="V974" s="630"/>
      <c r="W974" s="681"/>
      <c r="X974" s="681"/>
      <c r="Y974" s="681"/>
      <c r="Z974" s="680"/>
      <c r="AA974" s="680"/>
      <c r="AB974" s="680"/>
      <c r="AC974" s="295" t="str">
        <f>IFERROR(VLOOKUP(Z974,【参考】数式用!$A$4:$B$57,2,FALSE),"")</f>
        <v/>
      </c>
      <c r="AD974" s="296"/>
      <c r="AE974" s="297"/>
      <c r="AF974" s="291">
        <f t="shared" si="32"/>
        <v>0</v>
      </c>
    </row>
    <row r="975" spans="1:32" ht="50.1" customHeight="1" thickBot="1">
      <c r="A975" s="631">
        <f t="shared" si="31"/>
        <v>941</v>
      </c>
      <c r="B975" s="675"/>
      <c r="C975" s="676"/>
      <c r="D975" s="676"/>
      <c r="E975" s="676"/>
      <c r="F975" s="676"/>
      <c r="G975" s="676"/>
      <c r="H975" s="676"/>
      <c r="I975" s="676"/>
      <c r="J975" s="676"/>
      <c r="K975" s="676"/>
      <c r="L975" s="677"/>
      <c r="M975" s="677"/>
      <c r="N975" s="677"/>
      <c r="O975" s="677"/>
      <c r="P975" s="677"/>
      <c r="Q975" s="678"/>
      <c r="R975" s="678"/>
      <c r="S975" s="678"/>
      <c r="T975" s="678"/>
      <c r="U975" s="678"/>
      <c r="V975" s="630"/>
      <c r="W975" s="681"/>
      <c r="X975" s="681"/>
      <c r="Y975" s="681"/>
      <c r="Z975" s="680"/>
      <c r="AA975" s="680"/>
      <c r="AB975" s="680"/>
      <c r="AC975" s="295" t="str">
        <f>IFERROR(VLOOKUP(Z975,【参考】数式用!$A$4:$B$57,2,FALSE),"")</f>
        <v/>
      </c>
      <c r="AD975" s="296"/>
      <c r="AE975" s="297"/>
      <c r="AF975" s="291">
        <f t="shared" si="32"/>
        <v>0</v>
      </c>
    </row>
    <row r="976" spans="1:32" ht="50.1" customHeight="1" thickBot="1">
      <c r="A976" s="631">
        <f t="shared" si="31"/>
        <v>942</v>
      </c>
      <c r="B976" s="675"/>
      <c r="C976" s="676"/>
      <c r="D976" s="676"/>
      <c r="E976" s="676"/>
      <c r="F976" s="676"/>
      <c r="G976" s="676"/>
      <c r="H976" s="676"/>
      <c r="I976" s="676"/>
      <c r="J976" s="676"/>
      <c r="K976" s="676"/>
      <c r="L976" s="677"/>
      <c r="M976" s="677"/>
      <c r="N976" s="677"/>
      <c r="O976" s="677"/>
      <c r="P976" s="677"/>
      <c r="Q976" s="678"/>
      <c r="R976" s="678"/>
      <c r="S976" s="678"/>
      <c r="T976" s="678"/>
      <c r="U976" s="678"/>
      <c r="V976" s="630"/>
      <c r="W976" s="681"/>
      <c r="X976" s="681"/>
      <c r="Y976" s="681"/>
      <c r="Z976" s="680"/>
      <c r="AA976" s="680"/>
      <c r="AB976" s="680"/>
      <c r="AC976" s="295" t="str">
        <f>IFERROR(VLOOKUP(Z976,【参考】数式用!$A$4:$B$57,2,FALSE),"")</f>
        <v/>
      </c>
      <c r="AD976" s="296"/>
      <c r="AE976" s="297"/>
      <c r="AF976" s="291">
        <f t="shared" si="32"/>
        <v>0</v>
      </c>
    </row>
    <row r="977" spans="1:32" ht="50.1" customHeight="1" thickBot="1">
      <c r="A977" s="631">
        <f t="shared" si="31"/>
        <v>943</v>
      </c>
      <c r="B977" s="675"/>
      <c r="C977" s="676"/>
      <c r="D977" s="676"/>
      <c r="E977" s="676"/>
      <c r="F977" s="676"/>
      <c r="G977" s="676"/>
      <c r="H977" s="676"/>
      <c r="I977" s="676"/>
      <c r="J977" s="676"/>
      <c r="K977" s="676"/>
      <c r="L977" s="677"/>
      <c r="M977" s="677"/>
      <c r="N977" s="677"/>
      <c r="O977" s="677"/>
      <c r="P977" s="677"/>
      <c r="Q977" s="678"/>
      <c r="R977" s="678"/>
      <c r="S977" s="678"/>
      <c r="T977" s="678"/>
      <c r="U977" s="678"/>
      <c r="V977" s="630"/>
      <c r="W977" s="681"/>
      <c r="X977" s="681"/>
      <c r="Y977" s="681"/>
      <c r="Z977" s="680"/>
      <c r="AA977" s="680"/>
      <c r="AB977" s="680"/>
      <c r="AC977" s="295" t="str">
        <f>IFERROR(VLOOKUP(Z977,【参考】数式用!$A$4:$B$57,2,FALSE),"")</f>
        <v/>
      </c>
      <c r="AD977" s="296"/>
      <c r="AE977" s="297"/>
      <c r="AF977" s="291">
        <f t="shared" si="32"/>
        <v>0</v>
      </c>
    </row>
    <row r="978" spans="1:32" ht="50.1" customHeight="1" thickBot="1">
      <c r="A978" s="631">
        <f t="shared" si="31"/>
        <v>944</v>
      </c>
      <c r="B978" s="675"/>
      <c r="C978" s="676"/>
      <c r="D978" s="676"/>
      <c r="E978" s="676"/>
      <c r="F978" s="676"/>
      <c r="G978" s="676"/>
      <c r="H978" s="676"/>
      <c r="I978" s="676"/>
      <c r="J978" s="676"/>
      <c r="K978" s="676"/>
      <c r="L978" s="677"/>
      <c r="M978" s="677"/>
      <c r="N978" s="677"/>
      <c r="O978" s="677"/>
      <c r="P978" s="677"/>
      <c r="Q978" s="678"/>
      <c r="R978" s="678"/>
      <c r="S978" s="678"/>
      <c r="T978" s="678"/>
      <c r="U978" s="678"/>
      <c r="V978" s="630"/>
      <c r="W978" s="681"/>
      <c r="X978" s="681"/>
      <c r="Y978" s="681"/>
      <c r="Z978" s="680"/>
      <c r="AA978" s="680"/>
      <c r="AB978" s="680"/>
      <c r="AC978" s="295" t="str">
        <f>IFERROR(VLOOKUP(Z978,【参考】数式用!$A$4:$B$57,2,FALSE),"")</f>
        <v/>
      </c>
      <c r="AD978" s="296"/>
      <c r="AE978" s="297"/>
      <c r="AF978" s="291">
        <f t="shared" si="32"/>
        <v>0</v>
      </c>
    </row>
    <row r="979" spans="1:32" ht="50.1" customHeight="1" thickBot="1">
      <c r="A979" s="631">
        <f t="shared" si="31"/>
        <v>945</v>
      </c>
      <c r="B979" s="675"/>
      <c r="C979" s="676"/>
      <c r="D979" s="676"/>
      <c r="E979" s="676"/>
      <c r="F979" s="676"/>
      <c r="G979" s="676"/>
      <c r="H979" s="676"/>
      <c r="I979" s="676"/>
      <c r="J979" s="676"/>
      <c r="K979" s="676"/>
      <c r="L979" s="677"/>
      <c r="M979" s="677"/>
      <c r="N979" s="677"/>
      <c r="O979" s="677"/>
      <c r="P979" s="677"/>
      <c r="Q979" s="678"/>
      <c r="R979" s="678"/>
      <c r="S979" s="678"/>
      <c r="T979" s="678"/>
      <c r="U979" s="678"/>
      <c r="V979" s="630"/>
      <c r="W979" s="681"/>
      <c r="X979" s="681"/>
      <c r="Y979" s="681"/>
      <c r="Z979" s="680"/>
      <c r="AA979" s="680"/>
      <c r="AB979" s="680"/>
      <c r="AC979" s="295" t="str">
        <f>IFERROR(VLOOKUP(Z979,【参考】数式用!$A$4:$B$57,2,FALSE),"")</f>
        <v/>
      </c>
      <c r="AD979" s="296"/>
      <c r="AE979" s="297"/>
      <c r="AF979" s="291">
        <f t="shared" si="32"/>
        <v>0</v>
      </c>
    </row>
    <row r="980" spans="1:32" ht="50.1" customHeight="1" thickBot="1">
      <c r="A980" s="631">
        <f t="shared" si="31"/>
        <v>946</v>
      </c>
      <c r="B980" s="675"/>
      <c r="C980" s="676"/>
      <c r="D980" s="676"/>
      <c r="E980" s="676"/>
      <c r="F980" s="676"/>
      <c r="G980" s="676"/>
      <c r="H980" s="676"/>
      <c r="I980" s="676"/>
      <c r="J980" s="676"/>
      <c r="K980" s="676"/>
      <c r="L980" s="677"/>
      <c r="M980" s="677"/>
      <c r="N980" s="677"/>
      <c r="O980" s="677"/>
      <c r="P980" s="677"/>
      <c r="Q980" s="678"/>
      <c r="R980" s="678"/>
      <c r="S980" s="678"/>
      <c r="T980" s="678"/>
      <c r="U980" s="678"/>
      <c r="V980" s="630"/>
      <c r="W980" s="681"/>
      <c r="X980" s="681"/>
      <c r="Y980" s="681"/>
      <c r="Z980" s="680"/>
      <c r="AA980" s="680"/>
      <c r="AB980" s="680"/>
      <c r="AC980" s="295" t="str">
        <f>IFERROR(VLOOKUP(Z980,【参考】数式用!$A$4:$B$57,2,FALSE),"")</f>
        <v/>
      </c>
      <c r="AD980" s="296"/>
      <c r="AE980" s="297"/>
      <c r="AF980" s="291">
        <f t="shared" si="32"/>
        <v>0</v>
      </c>
    </row>
    <row r="981" spans="1:32" ht="50.1" customHeight="1" thickBot="1">
      <c r="A981" s="631">
        <f t="shared" si="31"/>
        <v>947</v>
      </c>
      <c r="B981" s="675"/>
      <c r="C981" s="676"/>
      <c r="D981" s="676"/>
      <c r="E981" s="676"/>
      <c r="F981" s="676"/>
      <c r="G981" s="676"/>
      <c r="H981" s="676"/>
      <c r="I981" s="676"/>
      <c r="J981" s="676"/>
      <c r="K981" s="676"/>
      <c r="L981" s="677"/>
      <c r="M981" s="677"/>
      <c r="N981" s="677"/>
      <c r="O981" s="677"/>
      <c r="P981" s="677"/>
      <c r="Q981" s="678"/>
      <c r="R981" s="678"/>
      <c r="S981" s="678"/>
      <c r="T981" s="678"/>
      <c r="U981" s="678"/>
      <c r="V981" s="630"/>
      <c r="W981" s="681"/>
      <c r="X981" s="681"/>
      <c r="Y981" s="681"/>
      <c r="Z981" s="680"/>
      <c r="AA981" s="680"/>
      <c r="AB981" s="680"/>
      <c r="AC981" s="295" t="str">
        <f>IFERROR(VLOOKUP(Z981,【参考】数式用!$A$4:$B$57,2,FALSE),"")</f>
        <v/>
      </c>
      <c r="AD981" s="296"/>
      <c r="AE981" s="297"/>
      <c r="AF981" s="291">
        <f t="shared" si="32"/>
        <v>0</v>
      </c>
    </row>
    <row r="982" spans="1:32" ht="50.1" customHeight="1" thickBot="1">
      <c r="A982" s="631">
        <f t="shared" si="31"/>
        <v>948</v>
      </c>
      <c r="B982" s="675"/>
      <c r="C982" s="676"/>
      <c r="D982" s="676"/>
      <c r="E982" s="676"/>
      <c r="F982" s="676"/>
      <c r="G982" s="676"/>
      <c r="H982" s="676"/>
      <c r="I982" s="676"/>
      <c r="J982" s="676"/>
      <c r="K982" s="676"/>
      <c r="L982" s="677"/>
      <c r="M982" s="677"/>
      <c r="N982" s="677"/>
      <c r="O982" s="677"/>
      <c r="P982" s="677"/>
      <c r="Q982" s="678"/>
      <c r="R982" s="678"/>
      <c r="S982" s="678"/>
      <c r="T982" s="678"/>
      <c r="U982" s="678"/>
      <c r="V982" s="630"/>
      <c r="W982" s="681"/>
      <c r="X982" s="681"/>
      <c r="Y982" s="681"/>
      <c r="Z982" s="680"/>
      <c r="AA982" s="680"/>
      <c r="AB982" s="680"/>
      <c r="AC982" s="295" t="str">
        <f>IFERROR(VLOOKUP(Z982,【参考】数式用!$A$4:$B$57,2,FALSE),"")</f>
        <v/>
      </c>
      <c r="AD982" s="296"/>
      <c r="AE982" s="297"/>
      <c r="AF982" s="291">
        <f t="shared" si="32"/>
        <v>0</v>
      </c>
    </row>
    <row r="983" spans="1:32" ht="50.1" customHeight="1" thickBot="1">
      <c r="A983" s="631">
        <f t="shared" si="31"/>
        <v>949</v>
      </c>
      <c r="B983" s="675"/>
      <c r="C983" s="676"/>
      <c r="D983" s="676"/>
      <c r="E983" s="676"/>
      <c r="F983" s="676"/>
      <c r="G983" s="676"/>
      <c r="H983" s="676"/>
      <c r="I983" s="676"/>
      <c r="J983" s="676"/>
      <c r="K983" s="676"/>
      <c r="L983" s="677"/>
      <c r="M983" s="677"/>
      <c r="N983" s="677"/>
      <c r="O983" s="677"/>
      <c r="P983" s="677"/>
      <c r="Q983" s="678"/>
      <c r="R983" s="678"/>
      <c r="S983" s="678"/>
      <c r="T983" s="678"/>
      <c r="U983" s="678"/>
      <c r="V983" s="630"/>
      <c r="W983" s="681"/>
      <c r="X983" s="681"/>
      <c r="Y983" s="681"/>
      <c r="Z983" s="680"/>
      <c r="AA983" s="680"/>
      <c r="AB983" s="680"/>
      <c r="AC983" s="295" t="str">
        <f>IFERROR(VLOOKUP(Z983,【参考】数式用!$A$4:$B$57,2,FALSE),"")</f>
        <v/>
      </c>
      <c r="AD983" s="296"/>
      <c r="AE983" s="297"/>
      <c r="AF983" s="291">
        <f t="shared" si="32"/>
        <v>0</v>
      </c>
    </row>
    <row r="984" spans="1:32" ht="50.1" customHeight="1" thickBot="1">
      <c r="A984" s="631">
        <f t="shared" si="31"/>
        <v>950</v>
      </c>
      <c r="B984" s="675"/>
      <c r="C984" s="676"/>
      <c r="D984" s="676"/>
      <c r="E984" s="676"/>
      <c r="F984" s="676"/>
      <c r="G984" s="676"/>
      <c r="H984" s="676"/>
      <c r="I984" s="676"/>
      <c r="J984" s="676"/>
      <c r="K984" s="676"/>
      <c r="L984" s="677"/>
      <c r="M984" s="677"/>
      <c r="N984" s="677"/>
      <c r="O984" s="677"/>
      <c r="P984" s="677"/>
      <c r="Q984" s="678"/>
      <c r="R984" s="678"/>
      <c r="S984" s="678"/>
      <c r="T984" s="678"/>
      <c r="U984" s="678"/>
      <c r="V984" s="630"/>
      <c r="W984" s="681"/>
      <c r="X984" s="681"/>
      <c r="Y984" s="681"/>
      <c r="Z984" s="680"/>
      <c r="AA984" s="680"/>
      <c r="AB984" s="680"/>
      <c r="AC984" s="295" t="str">
        <f>IFERROR(VLOOKUP(Z984,【参考】数式用!$A$4:$B$57,2,FALSE),"")</f>
        <v/>
      </c>
      <c r="AD984" s="296"/>
      <c r="AE984" s="297"/>
      <c r="AF984" s="291">
        <f t="shared" si="32"/>
        <v>0</v>
      </c>
    </row>
    <row r="985" spans="1:32" ht="50.1" customHeight="1" thickBot="1">
      <c r="A985" s="631">
        <f t="shared" si="31"/>
        <v>951</v>
      </c>
      <c r="B985" s="675"/>
      <c r="C985" s="676"/>
      <c r="D985" s="676"/>
      <c r="E985" s="676"/>
      <c r="F985" s="676"/>
      <c r="G985" s="676"/>
      <c r="H985" s="676"/>
      <c r="I985" s="676"/>
      <c r="J985" s="676"/>
      <c r="K985" s="676"/>
      <c r="L985" s="677"/>
      <c r="M985" s="677"/>
      <c r="N985" s="677"/>
      <c r="O985" s="677"/>
      <c r="P985" s="677"/>
      <c r="Q985" s="678"/>
      <c r="R985" s="678"/>
      <c r="S985" s="678"/>
      <c r="T985" s="678"/>
      <c r="U985" s="678"/>
      <c r="V985" s="630"/>
      <c r="W985" s="681"/>
      <c r="X985" s="681"/>
      <c r="Y985" s="681"/>
      <c r="Z985" s="680"/>
      <c r="AA985" s="680"/>
      <c r="AB985" s="680"/>
      <c r="AC985" s="295" t="str">
        <f>IFERROR(VLOOKUP(Z985,【参考】数式用!$A$4:$B$57,2,FALSE),"")</f>
        <v/>
      </c>
      <c r="AD985" s="296"/>
      <c r="AE985" s="297"/>
      <c r="AF985" s="291">
        <f t="shared" si="32"/>
        <v>0</v>
      </c>
    </row>
    <row r="986" spans="1:32" ht="50.1" customHeight="1" thickBot="1">
      <c r="A986" s="631">
        <f t="shared" si="31"/>
        <v>952</v>
      </c>
      <c r="B986" s="675"/>
      <c r="C986" s="676"/>
      <c r="D986" s="676"/>
      <c r="E986" s="676"/>
      <c r="F986" s="676"/>
      <c r="G986" s="676"/>
      <c r="H986" s="676"/>
      <c r="I986" s="676"/>
      <c r="J986" s="676"/>
      <c r="K986" s="676"/>
      <c r="L986" s="677"/>
      <c r="M986" s="677"/>
      <c r="N986" s="677"/>
      <c r="O986" s="677"/>
      <c r="P986" s="677"/>
      <c r="Q986" s="678"/>
      <c r="R986" s="678"/>
      <c r="S986" s="678"/>
      <c r="T986" s="678"/>
      <c r="U986" s="678"/>
      <c r="V986" s="630"/>
      <c r="W986" s="681"/>
      <c r="X986" s="681"/>
      <c r="Y986" s="681"/>
      <c r="Z986" s="680"/>
      <c r="AA986" s="680"/>
      <c r="AB986" s="680"/>
      <c r="AC986" s="295" t="str">
        <f>IFERROR(VLOOKUP(Z986,【参考】数式用!$A$4:$B$57,2,FALSE),"")</f>
        <v/>
      </c>
      <c r="AD986" s="296"/>
      <c r="AE986" s="297"/>
      <c r="AF986" s="291">
        <f t="shared" si="32"/>
        <v>0</v>
      </c>
    </row>
    <row r="987" spans="1:32" ht="50.1" customHeight="1" thickBot="1">
      <c r="A987" s="631">
        <f t="shared" si="31"/>
        <v>953</v>
      </c>
      <c r="B987" s="675"/>
      <c r="C987" s="676"/>
      <c r="D987" s="676"/>
      <c r="E987" s="676"/>
      <c r="F987" s="676"/>
      <c r="G987" s="676"/>
      <c r="H987" s="676"/>
      <c r="I987" s="676"/>
      <c r="J987" s="676"/>
      <c r="K987" s="676"/>
      <c r="L987" s="677"/>
      <c r="M987" s="677"/>
      <c r="N987" s="677"/>
      <c r="O987" s="677"/>
      <c r="P987" s="677"/>
      <c r="Q987" s="678"/>
      <c r="R987" s="678"/>
      <c r="S987" s="678"/>
      <c r="T987" s="678"/>
      <c r="U987" s="678"/>
      <c r="V987" s="630"/>
      <c r="W987" s="681"/>
      <c r="X987" s="681"/>
      <c r="Y987" s="681"/>
      <c r="Z987" s="680"/>
      <c r="AA987" s="680"/>
      <c r="AB987" s="680"/>
      <c r="AC987" s="295" t="str">
        <f>IFERROR(VLOOKUP(Z987,【参考】数式用!$A$4:$B$57,2,FALSE),"")</f>
        <v/>
      </c>
      <c r="AD987" s="296"/>
      <c r="AE987" s="297"/>
      <c r="AF987" s="291">
        <f t="shared" si="32"/>
        <v>0</v>
      </c>
    </row>
    <row r="988" spans="1:32" ht="50.1" customHeight="1" thickBot="1">
      <c r="A988" s="631">
        <f t="shared" si="31"/>
        <v>954</v>
      </c>
      <c r="B988" s="675"/>
      <c r="C988" s="676"/>
      <c r="D988" s="676"/>
      <c r="E988" s="676"/>
      <c r="F988" s="676"/>
      <c r="G988" s="676"/>
      <c r="H988" s="676"/>
      <c r="I988" s="676"/>
      <c r="J988" s="676"/>
      <c r="K988" s="676"/>
      <c r="L988" s="677"/>
      <c r="M988" s="677"/>
      <c r="N988" s="677"/>
      <c r="O988" s="677"/>
      <c r="P988" s="677"/>
      <c r="Q988" s="678"/>
      <c r="R988" s="678"/>
      <c r="S988" s="678"/>
      <c r="T988" s="678"/>
      <c r="U988" s="678"/>
      <c r="V988" s="630"/>
      <c r="W988" s="681"/>
      <c r="X988" s="681"/>
      <c r="Y988" s="681"/>
      <c r="Z988" s="680"/>
      <c r="AA988" s="680"/>
      <c r="AB988" s="680"/>
      <c r="AC988" s="295" t="str">
        <f>IFERROR(VLOOKUP(Z988,【参考】数式用!$A$4:$B$57,2,FALSE),"")</f>
        <v/>
      </c>
      <c r="AD988" s="296"/>
      <c r="AE988" s="297"/>
      <c r="AF988" s="291">
        <f t="shared" si="32"/>
        <v>0</v>
      </c>
    </row>
    <row r="989" spans="1:32" ht="50.1" customHeight="1" thickBot="1">
      <c r="A989" s="631">
        <f t="shared" si="31"/>
        <v>955</v>
      </c>
      <c r="B989" s="675"/>
      <c r="C989" s="676"/>
      <c r="D989" s="676"/>
      <c r="E989" s="676"/>
      <c r="F989" s="676"/>
      <c r="G989" s="676"/>
      <c r="H989" s="676"/>
      <c r="I989" s="676"/>
      <c r="J989" s="676"/>
      <c r="K989" s="676"/>
      <c r="L989" s="677"/>
      <c r="M989" s="677"/>
      <c r="N989" s="677"/>
      <c r="O989" s="677"/>
      <c r="P989" s="677"/>
      <c r="Q989" s="678"/>
      <c r="R989" s="678"/>
      <c r="S989" s="678"/>
      <c r="T989" s="678"/>
      <c r="U989" s="678"/>
      <c r="V989" s="630"/>
      <c r="W989" s="681"/>
      <c r="X989" s="681"/>
      <c r="Y989" s="681"/>
      <c r="Z989" s="680"/>
      <c r="AA989" s="680"/>
      <c r="AB989" s="680"/>
      <c r="AC989" s="295" t="str">
        <f>IFERROR(VLOOKUP(Z989,【参考】数式用!$A$4:$B$57,2,FALSE),"")</f>
        <v/>
      </c>
      <c r="AD989" s="296"/>
      <c r="AE989" s="297"/>
      <c r="AF989" s="291">
        <f t="shared" si="32"/>
        <v>0</v>
      </c>
    </row>
    <row r="990" spans="1:32" ht="50.1" customHeight="1" thickBot="1">
      <c r="A990" s="631">
        <f t="shared" si="31"/>
        <v>956</v>
      </c>
      <c r="B990" s="675"/>
      <c r="C990" s="676"/>
      <c r="D990" s="676"/>
      <c r="E990" s="676"/>
      <c r="F990" s="676"/>
      <c r="G990" s="676"/>
      <c r="H990" s="676"/>
      <c r="I990" s="676"/>
      <c r="J990" s="676"/>
      <c r="K990" s="676"/>
      <c r="L990" s="677"/>
      <c r="M990" s="677"/>
      <c r="N990" s="677"/>
      <c r="O990" s="677"/>
      <c r="P990" s="677"/>
      <c r="Q990" s="678"/>
      <c r="R990" s="678"/>
      <c r="S990" s="678"/>
      <c r="T990" s="678"/>
      <c r="U990" s="678"/>
      <c r="V990" s="630"/>
      <c r="W990" s="681"/>
      <c r="X990" s="681"/>
      <c r="Y990" s="681"/>
      <c r="Z990" s="680"/>
      <c r="AA990" s="680"/>
      <c r="AB990" s="680"/>
      <c r="AC990" s="295" t="str">
        <f>IFERROR(VLOOKUP(Z990,【参考】数式用!$A$4:$B$57,2,FALSE),"")</f>
        <v/>
      </c>
      <c r="AD990" s="296"/>
      <c r="AE990" s="297"/>
      <c r="AF990" s="291">
        <f t="shared" si="32"/>
        <v>0</v>
      </c>
    </row>
    <row r="991" spans="1:32" ht="50.1" customHeight="1" thickBot="1">
      <c r="A991" s="631">
        <f t="shared" si="31"/>
        <v>957</v>
      </c>
      <c r="B991" s="675"/>
      <c r="C991" s="676"/>
      <c r="D991" s="676"/>
      <c r="E991" s="676"/>
      <c r="F991" s="676"/>
      <c r="G991" s="676"/>
      <c r="H991" s="676"/>
      <c r="I991" s="676"/>
      <c r="J991" s="676"/>
      <c r="K991" s="676"/>
      <c r="L991" s="677"/>
      <c r="M991" s="677"/>
      <c r="N991" s="677"/>
      <c r="O991" s="677"/>
      <c r="P991" s="677"/>
      <c r="Q991" s="678"/>
      <c r="R991" s="678"/>
      <c r="S991" s="678"/>
      <c r="T991" s="678"/>
      <c r="U991" s="678"/>
      <c r="V991" s="630"/>
      <c r="W991" s="681"/>
      <c r="X991" s="681"/>
      <c r="Y991" s="681"/>
      <c r="Z991" s="680"/>
      <c r="AA991" s="680"/>
      <c r="AB991" s="680"/>
      <c r="AC991" s="295" t="str">
        <f>IFERROR(VLOOKUP(Z991,【参考】数式用!$A$4:$B$57,2,FALSE),"")</f>
        <v/>
      </c>
      <c r="AD991" s="296"/>
      <c r="AE991" s="297"/>
      <c r="AF991" s="291">
        <f t="shared" si="32"/>
        <v>0</v>
      </c>
    </row>
    <row r="992" spans="1:32" ht="50.1" customHeight="1" thickBot="1">
      <c r="A992" s="631">
        <f t="shared" si="31"/>
        <v>958</v>
      </c>
      <c r="B992" s="675"/>
      <c r="C992" s="676"/>
      <c r="D992" s="676"/>
      <c r="E992" s="676"/>
      <c r="F992" s="676"/>
      <c r="G992" s="676"/>
      <c r="H992" s="676"/>
      <c r="I992" s="676"/>
      <c r="J992" s="676"/>
      <c r="K992" s="676"/>
      <c r="L992" s="677"/>
      <c r="M992" s="677"/>
      <c r="N992" s="677"/>
      <c r="O992" s="677"/>
      <c r="P992" s="677"/>
      <c r="Q992" s="678"/>
      <c r="R992" s="678"/>
      <c r="S992" s="678"/>
      <c r="T992" s="678"/>
      <c r="U992" s="678"/>
      <c r="V992" s="630"/>
      <c r="W992" s="681"/>
      <c r="X992" s="681"/>
      <c r="Y992" s="681"/>
      <c r="Z992" s="680"/>
      <c r="AA992" s="680"/>
      <c r="AB992" s="680"/>
      <c r="AC992" s="295" t="str">
        <f>IFERROR(VLOOKUP(Z992,【参考】数式用!$A$4:$B$57,2,FALSE),"")</f>
        <v/>
      </c>
      <c r="AD992" s="296"/>
      <c r="AE992" s="297"/>
      <c r="AF992" s="291">
        <f t="shared" si="32"/>
        <v>0</v>
      </c>
    </row>
    <row r="993" spans="1:32" ht="50.1" customHeight="1" thickBot="1">
      <c r="A993" s="631">
        <f t="shared" si="31"/>
        <v>959</v>
      </c>
      <c r="B993" s="675"/>
      <c r="C993" s="676"/>
      <c r="D993" s="676"/>
      <c r="E993" s="676"/>
      <c r="F993" s="676"/>
      <c r="G993" s="676"/>
      <c r="H993" s="676"/>
      <c r="I993" s="676"/>
      <c r="J993" s="676"/>
      <c r="K993" s="676"/>
      <c r="L993" s="677"/>
      <c r="M993" s="677"/>
      <c r="N993" s="677"/>
      <c r="O993" s="677"/>
      <c r="P993" s="677"/>
      <c r="Q993" s="678"/>
      <c r="R993" s="678"/>
      <c r="S993" s="678"/>
      <c r="T993" s="678"/>
      <c r="U993" s="678"/>
      <c r="V993" s="630"/>
      <c r="W993" s="681"/>
      <c r="X993" s="681"/>
      <c r="Y993" s="681"/>
      <c r="Z993" s="680"/>
      <c r="AA993" s="680"/>
      <c r="AB993" s="680"/>
      <c r="AC993" s="295" t="str">
        <f>IFERROR(VLOOKUP(Z993,【参考】数式用!$A$4:$B$57,2,FALSE),"")</f>
        <v/>
      </c>
      <c r="AD993" s="296"/>
      <c r="AE993" s="297"/>
      <c r="AF993" s="291">
        <f t="shared" si="32"/>
        <v>0</v>
      </c>
    </row>
    <row r="994" spans="1:32" ht="50.1" customHeight="1" thickBot="1">
      <c r="A994" s="631">
        <f t="shared" si="31"/>
        <v>960</v>
      </c>
      <c r="B994" s="675"/>
      <c r="C994" s="676"/>
      <c r="D994" s="676"/>
      <c r="E994" s="676"/>
      <c r="F994" s="676"/>
      <c r="G994" s="676"/>
      <c r="H994" s="676"/>
      <c r="I994" s="676"/>
      <c r="J994" s="676"/>
      <c r="K994" s="676"/>
      <c r="L994" s="677"/>
      <c r="M994" s="677"/>
      <c r="N994" s="677"/>
      <c r="O994" s="677"/>
      <c r="P994" s="677"/>
      <c r="Q994" s="678"/>
      <c r="R994" s="678"/>
      <c r="S994" s="678"/>
      <c r="T994" s="678"/>
      <c r="U994" s="678"/>
      <c r="V994" s="630"/>
      <c r="W994" s="681"/>
      <c r="X994" s="681"/>
      <c r="Y994" s="681"/>
      <c r="Z994" s="680"/>
      <c r="AA994" s="680"/>
      <c r="AB994" s="680"/>
      <c r="AC994" s="295" t="str">
        <f>IFERROR(VLOOKUP(Z994,【参考】数式用!$A$4:$B$57,2,FALSE),"")</f>
        <v/>
      </c>
      <c r="AD994" s="296"/>
      <c r="AE994" s="297"/>
      <c r="AF994" s="291">
        <f t="shared" si="32"/>
        <v>0</v>
      </c>
    </row>
    <row r="995" spans="1:32" ht="50.1" customHeight="1" thickBot="1">
      <c r="A995" s="631">
        <f t="shared" si="31"/>
        <v>961</v>
      </c>
      <c r="B995" s="675"/>
      <c r="C995" s="676"/>
      <c r="D995" s="676"/>
      <c r="E995" s="676"/>
      <c r="F995" s="676"/>
      <c r="G995" s="676"/>
      <c r="H995" s="676"/>
      <c r="I995" s="676"/>
      <c r="J995" s="676"/>
      <c r="K995" s="676"/>
      <c r="L995" s="677"/>
      <c r="M995" s="677"/>
      <c r="N995" s="677"/>
      <c r="O995" s="677"/>
      <c r="P995" s="677"/>
      <c r="Q995" s="678"/>
      <c r="R995" s="678"/>
      <c r="S995" s="678"/>
      <c r="T995" s="678"/>
      <c r="U995" s="678"/>
      <c r="V995" s="630"/>
      <c r="W995" s="681"/>
      <c r="X995" s="681"/>
      <c r="Y995" s="681"/>
      <c r="Z995" s="680"/>
      <c r="AA995" s="680"/>
      <c r="AB995" s="680"/>
      <c r="AC995" s="295" t="str">
        <f>IFERROR(VLOOKUP(Z995,【参考】数式用!$A$4:$B$57,2,FALSE),"")</f>
        <v/>
      </c>
      <c r="AD995" s="296"/>
      <c r="AE995" s="297"/>
      <c r="AF995" s="291">
        <f t="shared" si="32"/>
        <v>0</v>
      </c>
    </row>
    <row r="996" spans="1:32" ht="50.1" customHeight="1" thickBot="1">
      <c r="A996" s="631">
        <f t="shared" si="31"/>
        <v>962</v>
      </c>
      <c r="B996" s="675"/>
      <c r="C996" s="676"/>
      <c r="D996" s="676"/>
      <c r="E996" s="676"/>
      <c r="F996" s="676"/>
      <c r="G996" s="676"/>
      <c r="H996" s="676"/>
      <c r="I996" s="676"/>
      <c r="J996" s="676"/>
      <c r="K996" s="676"/>
      <c r="L996" s="677"/>
      <c r="M996" s="677"/>
      <c r="N996" s="677"/>
      <c r="O996" s="677"/>
      <c r="P996" s="677"/>
      <c r="Q996" s="678"/>
      <c r="R996" s="678"/>
      <c r="S996" s="678"/>
      <c r="T996" s="678"/>
      <c r="U996" s="678"/>
      <c r="V996" s="630"/>
      <c r="W996" s="681"/>
      <c r="X996" s="681"/>
      <c r="Y996" s="681"/>
      <c r="Z996" s="680"/>
      <c r="AA996" s="680"/>
      <c r="AB996" s="680"/>
      <c r="AC996" s="295" t="str">
        <f>IFERROR(VLOOKUP(Z996,【参考】数式用!$A$4:$B$57,2,FALSE),"")</f>
        <v/>
      </c>
      <c r="AD996" s="296"/>
      <c r="AE996" s="297"/>
      <c r="AF996" s="291">
        <f t="shared" si="32"/>
        <v>0</v>
      </c>
    </row>
    <row r="997" spans="1:32" ht="50.1" customHeight="1" thickBot="1">
      <c r="A997" s="631">
        <f t="shared" ref="A997:A1060" si="33">A996+1</f>
        <v>963</v>
      </c>
      <c r="B997" s="675"/>
      <c r="C997" s="676"/>
      <c r="D997" s="676"/>
      <c r="E997" s="676"/>
      <c r="F997" s="676"/>
      <c r="G997" s="676"/>
      <c r="H997" s="676"/>
      <c r="I997" s="676"/>
      <c r="J997" s="676"/>
      <c r="K997" s="676"/>
      <c r="L997" s="677"/>
      <c r="M997" s="677"/>
      <c r="N997" s="677"/>
      <c r="O997" s="677"/>
      <c r="P997" s="677"/>
      <c r="Q997" s="678"/>
      <c r="R997" s="678"/>
      <c r="S997" s="678"/>
      <c r="T997" s="678"/>
      <c r="U997" s="678"/>
      <c r="V997" s="630"/>
      <c r="W997" s="681"/>
      <c r="X997" s="681"/>
      <c r="Y997" s="681"/>
      <c r="Z997" s="680"/>
      <c r="AA997" s="680"/>
      <c r="AB997" s="680"/>
      <c r="AC997" s="295" t="str">
        <f>IFERROR(VLOOKUP(Z997,【参考】数式用!$A$4:$B$57,2,FALSE),"")</f>
        <v/>
      </c>
      <c r="AD997" s="296"/>
      <c r="AE997" s="297"/>
      <c r="AF997" s="291">
        <f t="shared" si="32"/>
        <v>0</v>
      </c>
    </row>
    <row r="998" spans="1:32" ht="50.1" customHeight="1" thickBot="1">
      <c r="A998" s="631">
        <f t="shared" si="33"/>
        <v>964</v>
      </c>
      <c r="B998" s="675"/>
      <c r="C998" s="676"/>
      <c r="D998" s="676"/>
      <c r="E998" s="676"/>
      <c r="F998" s="676"/>
      <c r="G998" s="676"/>
      <c r="H998" s="676"/>
      <c r="I998" s="676"/>
      <c r="J998" s="676"/>
      <c r="K998" s="676"/>
      <c r="L998" s="677"/>
      <c r="M998" s="677"/>
      <c r="N998" s="677"/>
      <c r="O998" s="677"/>
      <c r="P998" s="677"/>
      <c r="Q998" s="678"/>
      <c r="R998" s="678"/>
      <c r="S998" s="678"/>
      <c r="T998" s="678"/>
      <c r="U998" s="678"/>
      <c r="V998" s="630"/>
      <c r="W998" s="681"/>
      <c r="X998" s="681"/>
      <c r="Y998" s="681"/>
      <c r="Z998" s="680"/>
      <c r="AA998" s="680"/>
      <c r="AB998" s="680"/>
      <c r="AC998" s="295" t="str">
        <f>IFERROR(VLOOKUP(Z998,【参考】数式用!$A$4:$B$57,2,FALSE),"")</f>
        <v/>
      </c>
      <c r="AD998" s="296"/>
      <c r="AE998" s="297"/>
      <c r="AF998" s="291">
        <f t="shared" si="32"/>
        <v>0</v>
      </c>
    </row>
    <row r="999" spans="1:32" ht="50.1" customHeight="1" thickBot="1">
      <c r="A999" s="631">
        <f t="shared" si="33"/>
        <v>965</v>
      </c>
      <c r="B999" s="675"/>
      <c r="C999" s="676"/>
      <c r="D999" s="676"/>
      <c r="E999" s="676"/>
      <c r="F999" s="676"/>
      <c r="G999" s="676"/>
      <c r="H999" s="676"/>
      <c r="I999" s="676"/>
      <c r="J999" s="676"/>
      <c r="K999" s="676"/>
      <c r="L999" s="677"/>
      <c r="M999" s="677"/>
      <c r="N999" s="677"/>
      <c r="O999" s="677"/>
      <c r="P999" s="677"/>
      <c r="Q999" s="678"/>
      <c r="R999" s="678"/>
      <c r="S999" s="678"/>
      <c r="T999" s="678"/>
      <c r="U999" s="678"/>
      <c r="V999" s="630"/>
      <c r="W999" s="681"/>
      <c r="X999" s="681"/>
      <c r="Y999" s="681"/>
      <c r="Z999" s="680"/>
      <c r="AA999" s="680"/>
      <c r="AB999" s="680"/>
      <c r="AC999" s="295" t="str">
        <f>IFERROR(VLOOKUP(Z999,【参考】数式用!$A$4:$B$57,2,FALSE),"")</f>
        <v/>
      </c>
      <c r="AD999" s="296"/>
      <c r="AE999" s="297"/>
      <c r="AF999" s="291">
        <f t="shared" si="32"/>
        <v>0</v>
      </c>
    </row>
    <row r="1000" spans="1:32" ht="50.1" customHeight="1" thickBot="1">
      <c r="A1000" s="631">
        <f t="shared" si="33"/>
        <v>966</v>
      </c>
      <c r="B1000" s="675"/>
      <c r="C1000" s="676"/>
      <c r="D1000" s="676"/>
      <c r="E1000" s="676"/>
      <c r="F1000" s="676"/>
      <c r="G1000" s="676"/>
      <c r="H1000" s="676"/>
      <c r="I1000" s="676"/>
      <c r="J1000" s="676"/>
      <c r="K1000" s="676"/>
      <c r="L1000" s="677"/>
      <c r="M1000" s="677"/>
      <c r="N1000" s="677"/>
      <c r="O1000" s="677"/>
      <c r="P1000" s="677"/>
      <c r="Q1000" s="678"/>
      <c r="R1000" s="678"/>
      <c r="S1000" s="678"/>
      <c r="T1000" s="678"/>
      <c r="U1000" s="678"/>
      <c r="V1000" s="630"/>
      <c r="W1000" s="681"/>
      <c r="X1000" s="681"/>
      <c r="Y1000" s="681"/>
      <c r="Z1000" s="680"/>
      <c r="AA1000" s="680"/>
      <c r="AB1000" s="680"/>
      <c r="AC1000" s="295" t="str">
        <f>IFERROR(VLOOKUP(Z1000,【参考】数式用!$A$4:$B$57,2,FALSE),"")</f>
        <v/>
      </c>
      <c r="AD1000" s="296"/>
      <c r="AE1000" s="297"/>
      <c r="AF1000" s="291">
        <f t="shared" si="32"/>
        <v>0</v>
      </c>
    </row>
    <row r="1001" spans="1:32" ht="50.1" customHeight="1" thickBot="1">
      <c r="A1001" s="631">
        <f t="shared" si="33"/>
        <v>967</v>
      </c>
      <c r="B1001" s="675"/>
      <c r="C1001" s="676"/>
      <c r="D1001" s="676"/>
      <c r="E1001" s="676"/>
      <c r="F1001" s="676"/>
      <c r="G1001" s="676"/>
      <c r="H1001" s="676"/>
      <c r="I1001" s="676"/>
      <c r="J1001" s="676"/>
      <c r="K1001" s="676"/>
      <c r="L1001" s="677"/>
      <c r="M1001" s="677"/>
      <c r="N1001" s="677"/>
      <c r="O1001" s="677"/>
      <c r="P1001" s="677"/>
      <c r="Q1001" s="678"/>
      <c r="R1001" s="678"/>
      <c r="S1001" s="678"/>
      <c r="T1001" s="678"/>
      <c r="U1001" s="678"/>
      <c r="V1001" s="630"/>
      <c r="W1001" s="681"/>
      <c r="X1001" s="681"/>
      <c r="Y1001" s="681"/>
      <c r="Z1001" s="680"/>
      <c r="AA1001" s="680"/>
      <c r="AB1001" s="680"/>
      <c r="AC1001" s="295" t="str">
        <f>IFERROR(VLOOKUP(Z1001,【参考】数式用!$A$4:$B$57,2,FALSE),"")</f>
        <v/>
      </c>
      <c r="AD1001" s="296"/>
      <c r="AE1001" s="297"/>
      <c r="AF1001" s="291">
        <f t="shared" si="32"/>
        <v>0</v>
      </c>
    </row>
    <row r="1002" spans="1:32" ht="50.1" customHeight="1" thickBot="1">
      <c r="A1002" s="631">
        <f t="shared" si="33"/>
        <v>968</v>
      </c>
      <c r="B1002" s="675"/>
      <c r="C1002" s="676"/>
      <c r="D1002" s="676"/>
      <c r="E1002" s="676"/>
      <c r="F1002" s="676"/>
      <c r="G1002" s="676"/>
      <c r="H1002" s="676"/>
      <c r="I1002" s="676"/>
      <c r="J1002" s="676"/>
      <c r="K1002" s="676"/>
      <c r="L1002" s="677"/>
      <c r="M1002" s="677"/>
      <c r="N1002" s="677"/>
      <c r="O1002" s="677"/>
      <c r="P1002" s="677"/>
      <c r="Q1002" s="678"/>
      <c r="R1002" s="678"/>
      <c r="S1002" s="678"/>
      <c r="T1002" s="678"/>
      <c r="U1002" s="678"/>
      <c r="V1002" s="630"/>
      <c r="W1002" s="681"/>
      <c r="X1002" s="681"/>
      <c r="Y1002" s="681"/>
      <c r="Z1002" s="680"/>
      <c r="AA1002" s="680"/>
      <c r="AB1002" s="680"/>
      <c r="AC1002" s="295" t="str">
        <f>IFERROR(VLOOKUP(Z1002,【参考】数式用!$A$4:$B$57,2,FALSE),"")</f>
        <v/>
      </c>
      <c r="AD1002" s="296"/>
      <c r="AE1002" s="297"/>
      <c r="AF1002" s="291">
        <f t="shared" si="32"/>
        <v>0</v>
      </c>
    </row>
    <row r="1003" spans="1:32" ht="50.1" customHeight="1" thickBot="1">
      <c r="A1003" s="631">
        <f t="shared" si="33"/>
        <v>969</v>
      </c>
      <c r="B1003" s="675"/>
      <c r="C1003" s="676"/>
      <c r="D1003" s="676"/>
      <c r="E1003" s="676"/>
      <c r="F1003" s="676"/>
      <c r="G1003" s="676"/>
      <c r="H1003" s="676"/>
      <c r="I1003" s="676"/>
      <c r="J1003" s="676"/>
      <c r="K1003" s="676"/>
      <c r="L1003" s="677"/>
      <c r="M1003" s="677"/>
      <c r="N1003" s="677"/>
      <c r="O1003" s="677"/>
      <c r="P1003" s="677"/>
      <c r="Q1003" s="678"/>
      <c r="R1003" s="678"/>
      <c r="S1003" s="678"/>
      <c r="T1003" s="678"/>
      <c r="U1003" s="678"/>
      <c r="V1003" s="630"/>
      <c r="W1003" s="681"/>
      <c r="X1003" s="681"/>
      <c r="Y1003" s="681"/>
      <c r="Z1003" s="680"/>
      <c r="AA1003" s="680"/>
      <c r="AB1003" s="680"/>
      <c r="AC1003" s="295" t="str">
        <f>IFERROR(VLOOKUP(Z1003,【参考】数式用!$A$4:$B$57,2,FALSE),"")</f>
        <v/>
      </c>
      <c r="AD1003" s="296"/>
      <c r="AE1003" s="297"/>
      <c r="AF1003" s="291">
        <f t="shared" si="32"/>
        <v>0</v>
      </c>
    </row>
    <row r="1004" spans="1:32" ht="50.1" customHeight="1" thickBot="1">
      <c r="A1004" s="631">
        <f t="shared" si="33"/>
        <v>970</v>
      </c>
      <c r="B1004" s="675"/>
      <c r="C1004" s="676"/>
      <c r="D1004" s="676"/>
      <c r="E1004" s="676"/>
      <c r="F1004" s="676"/>
      <c r="G1004" s="676"/>
      <c r="H1004" s="676"/>
      <c r="I1004" s="676"/>
      <c r="J1004" s="676"/>
      <c r="K1004" s="676"/>
      <c r="L1004" s="677"/>
      <c r="M1004" s="677"/>
      <c r="N1004" s="677"/>
      <c r="O1004" s="677"/>
      <c r="P1004" s="677"/>
      <c r="Q1004" s="678"/>
      <c r="R1004" s="678"/>
      <c r="S1004" s="678"/>
      <c r="T1004" s="678"/>
      <c r="U1004" s="678"/>
      <c r="V1004" s="630"/>
      <c r="W1004" s="681"/>
      <c r="X1004" s="681"/>
      <c r="Y1004" s="681"/>
      <c r="Z1004" s="680"/>
      <c r="AA1004" s="680"/>
      <c r="AB1004" s="680"/>
      <c r="AC1004" s="295" t="str">
        <f>IFERROR(VLOOKUP(Z1004,【参考】数式用!$A$4:$B$57,2,FALSE),"")</f>
        <v/>
      </c>
      <c r="AD1004" s="296"/>
      <c r="AE1004" s="297"/>
      <c r="AF1004" s="291">
        <f t="shared" si="32"/>
        <v>0</v>
      </c>
    </row>
    <row r="1005" spans="1:32" ht="50.1" customHeight="1" thickBot="1">
      <c r="A1005" s="631">
        <f t="shared" si="33"/>
        <v>971</v>
      </c>
      <c r="B1005" s="675"/>
      <c r="C1005" s="676"/>
      <c r="D1005" s="676"/>
      <c r="E1005" s="676"/>
      <c r="F1005" s="676"/>
      <c r="G1005" s="676"/>
      <c r="H1005" s="676"/>
      <c r="I1005" s="676"/>
      <c r="J1005" s="676"/>
      <c r="K1005" s="676"/>
      <c r="L1005" s="677"/>
      <c r="M1005" s="677"/>
      <c r="N1005" s="677"/>
      <c r="O1005" s="677"/>
      <c r="P1005" s="677"/>
      <c r="Q1005" s="678"/>
      <c r="R1005" s="678"/>
      <c r="S1005" s="678"/>
      <c r="T1005" s="678"/>
      <c r="U1005" s="678"/>
      <c r="V1005" s="630"/>
      <c r="W1005" s="681"/>
      <c r="X1005" s="681"/>
      <c r="Y1005" s="681"/>
      <c r="Z1005" s="680"/>
      <c r="AA1005" s="680"/>
      <c r="AB1005" s="680"/>
      <c r="AC1005" s="295" t="str">
        <f>IFERROR(VLOOKUP(Z1005,【参考】数式用!$A$4:$B$57,2,FALSE),"")</f>
        <v/>
      </c>
      <c r="AD1005" s="296"/>
      <c r="AE1005" s="297"/>
      <c r="AF1005" s="291">
        <f t="shared" si="32"/>
        <v>0</v>
      </c>
    </row>
    <row r="1006" spans="1:32" ht="50.1" customHeight="1" thickBot="1">
      <c r="A1006" s="631">
        <f t="shared" si="33"/>
        <v>972</v>
      </c>
      <c r="B1006" s="675"/>
      <c r="C1006" s="676"/>
      <c r="D1006" s="676"/>
      <c r="E1006" s="676"/>
      <c r="F1006" s="676"/>
      <c r="G1006" s="676"/>
      <c r="H1006" s="676"/>
      <c r="I1006" s="676"/>
      <c r="J1006" s="676"/>
      <c r="K1006" s="676"/>
      <c r="L1006" s="677"/>
      <c r="M1006" s="677"/>
      <c r="N1006" s="677"/>
      <c r="O1006" s="677"/>
      <c r="P1006" s="677"/>
      <c r="Q1006" s="678"/>
      <c r="R1006" s="678"/>
      <c r="S1006" s="678"/>
      <c r="T1006" s="678"/>
      <c r="U1006" s="678"/>
      <c r="V1006" s="630"/>
      <c r="W1006" s="681"/>
      <c r="X1006" s="681"/>
      <c r="Y1006" s="681"/>
      <c r="Z1006" s="680"/>
      <c r="AA1006" s="680"/>
      <c r="AB1006" s="680"/>
      <c r="AC1006" s="295" t="str">
        <f>IFERROR(VLOOKUP(Z1006,【参考】数式用!$A$4:$B$57,2,FALSE),"")</f>
        <v/>
      </c>
      <c r="AD1006" s="296"/>
      <c r="AE1006" s="297"/>
      <c r="AF1006" s="291">
        <f t="shared" si="32"/>
        <v>0</v>
      </c>
    </row>
    <row r="1007" spans="1:32" ht="50.1" customHeight="1" thickBot="1">
      <c r="A1007" s="631">
        <f t="shared" si="33"/>
        <v>973</v>
      </c>
      <c r="B1007" s="675"/>
      <c r="C1007" s="676"/>
      <c r="D1007" s="676"/>
      <c r="E1007" s="676"/>
      <c r="F1007" s="676"/>
      <c r="G1007" s="676"/>
      <c r="H1007" s="676"/>
      <c r="I1007" s="676"/>
      <c r="J1007" s="676"/>
      <c r="K1007" s="676"/>
      <c r="L1007" s="677"/>
      <c r="M1007" s="677"/>
      <c r="N1007" s="677"/>
      <c r="O1007" s="677"/>
      <c r="P1007" s="677"/>
      <c r="Q1007" s="678"/>
      <c r="R1007" s="678"/>
      <c r="S1007" s="678"/>
      <c r="T1007" s="678"/>
      <c r="U1007" s="678"/>
      <c r="V1007" s="630"/>
      <c r="W1007" s="681"/>
      <c r="X1007" s="681"/>
      <c r="Y1007" s="681"/>
      <c r="Z1007" s="680"/>
      <c r="AA1007" s="680"/>
      <c r="AB1007" s="680"/>
      <c r="AC1007" s="295" t="str">
        <f>IFERROR(VLOOKUP(Z1007,【参考】数式用!$A$4:$B$57,2,FALSE),"")</f>
        <v/>
      </c>
      <c r="AD1007" s="296"/>
      <c r="AE1007" s="297"/>
      <c r="AF1007" s="291">
        <f t="shared" ref="AF1007:AF1070" si="34">AD1007-AE1007</f>
        <v>0</v>
      </c>
    </row>
    <row r="1008" spans="1:32" ht="50.1" customHeight="1" thickBot="1">
      <c r="A1008" s="631">
        <f t="shared" si="33"/>
        <v>974</v>
      </c>
      <c r="B1008" s="675"/>
      <c r="C1008" s="676"/>
      <c r="D1008" s="676"/>
      <c r="E1008" s="676"/>
      <c r="F1008" s="676"/>
      <c r="G1008" s="676"/>
      <c r="H1008" s="676"/>
      <c r="I1008" s="676"/>
      <c r="J1008" s="676"/>
      <c r="K1008" s="676"/>
      <c r="L1008" s="677"/>
      <c r="M1008" s="677"/>
      <c r="N1008" s="677"/>
      <c r="O1008" s="677"/>
      <c r="P1008" s="677"/>
      <c r="Q1008" s="678"/>
      <c r="R1008" s="678"/>
      <c r="S1008" s="678"/>
      <c r="T1008" s="678"/>
      <c r="U1008" s="678"/>
      <c r="V1008" s="630"/>
      <c r="W1008" s="681"/>
      <c r="X1008" s="681"/>
      <c r="Y1008" s="681"/>
      <c r="Z1008" s="680"/>
      <c r="AA1008" s="680"/>
      <c r="AB1008" s="680"/>
      <c r="AC1008" s="295" t="str">
        <f>IFERROR(VLOOKUP(Z1008,【参考】数式用!$A$4:$B$57,2,FALSE),"")</f>
        <v/>
      </c>
      <c r="AD1008" s="296"/>
      <c r="AE1008" s="297"/>
      <c r="AF1008" s="291">
        <f t="shared" si="34"/>
        <v>0</v>
      </c>
    </row>
    <row r="1009" spans="1:32" ht="50.1" customHeight="1" thickBot="1">
      <c r="A1009" s="631">
        <f t="shared" si="33"/>
        <v>975</v>
      </c>
      <c r="B1009" s="675"/>
      <c r="C1009" s="676"/>
      <c r="D1009" s="676"/>
      <c r="E1009" s="676"/>
      <c r="F1009" s="676"/>
      <c r="G1009" s="676"/>
      <c r="H1009" s="676"/>
      <c r="I1009" s="676"/>
      <c r="J1009" s="676"/>
      <c r="K1009" s="676"/>
      <c r="L1009" s="677"/>
      <c r="M1009" s="677"/>
      <c r="N1009" s="677"/>
      <c r="O1009" s="677"/>
      <c r="P1009" s="677"/>
      <c r="Q1009" s="678"/>
      <c r="R1009" s="678"/>
      <c r="S1009" s="678"/>
      <c r="T1009" s="678"/>
      <c r="U1009" s="678"/>
      <c r="V1009" s="630"/>
      <c r="W1009" s="681"/>
      <c r="X1009" s="681"/>
      <c r="Y1009" s="681"/>
      <c r="Z1009" s="680"/>
      <c r="AA1009" s="680"/>
      <c r="AB1009" s="680"/>
      <c r="AC1009" s="295" t="str">
        <f>IFERROR(VLOOKUP(Z1009,【参考】数式用!$A$4:$B$57,2,FALSE),"")</f>
        <v/>
      </c>
      <c r="AD1009" s="296"/>
      <c r="AE1009" s="297"/>
      <c r="AF1009" s="291">
        <f t="shared" si="34"/>
        <v>0</v>
      </c>
    </row>
    <row r="1010" spans="1:32" ht="50.1" customHeight="1" thickBot="1">
      <c r="A1010" s="631">
        <f t="shared" si="33"/>
        <v>976</v>
      </c>
      <c r="B1010" s="675"/>
      <c r="C1010" s="676"/>
      <c r="D1010" s="676"/>
      <c r="E1010" s="676"/>
      <c r="F1010" s="676"/>
      <c r="G1010" s="676"/>
      <c r="H1010" s="676"/>
      <c r="I1010" s="676"/>
      <c r="J1010" s="676"/>
      <c r="K1010" s="676"/>
      <c r="L1010" s="677"/>
      <c r="M1010" s="677"/>
      <c r="N1010" s="677"/>
      <c r="O1010" s="677"/>
      <c r="P1010" s="677"/>
      <c r="Q1010" s="678"/>
      <c r="R1010" s="678"/>
      <c r="S1010" s="678"/>
      <c r="T1010" s="678"/>
      <c r="U1010" s="678"/>
      <c r="V1010" s="630"/>
      <c r="W1010" s="681"/>
      <c r="X1010" s="681"/>
      <c r="Y1010" s="681"/>
      <c r="Z1010" s="680"/>
      <c r="AA1010" s="680"/>
      <c r="AB1010" s="680"/>
      <c r="AC1010" s="295" t="str">
        <f>IFERROR(VLOOKUP(Z1010,【参考】数式用!$A$4:$B$57,2,FALSE),"")</f>
        <v/>
      </c>
      <c r="AD1010" s="296"/>
      <c r="AE1010" s="297"/>
      <c r="AF1010" s="291">
        <f t="shared" si="34"/>
        <v>0</v>
      </c>
    </row>
    <row r="1011" spans="1:32" ht="50.1" customHeight="1" thickBot="1">
      <c r="A1011" s="631">
        <f t="shared" si="33"/>
        <v>977</v>
      </c>
      <c r="B1011" s="675"/>
      <c r="C1011" s="676"/>
      <c r="D1011" s="676"/>
      <c r="E1011" s="676"/>
      <c r="F1011" s="676"/>
      <c r="G1011" s="676"/>
      <c r="H1011" s="676"/>
      <c r="I1011" s="676"/>
      <c r="J1011" s="676"/>
      <c r="K1011" s="676"/>
      <c r="L1011" s="677"/>
      <c r="M1011" s="677"/>
      <c r="N1011" s="677"/>
      <c r="O1011" s="677"/>
      <c r="P1011" s="677"/>
      <c r="Q1011" s="678"/>
      <c r="R1011" s="678"/>
      <c r="S1011" s="678"/>
      <c r="T1011" s="678"/>
      <c r="U1011" s="678"/>
      <c r="V1011" s="630"/>
      <c r="W1011" s="681"/>
      <c r="X1011" s="681"/>
      <c r="Y1011" s="681"/>
      <c r="Z1011" s="680"/>
      <c r="AA1011" s="680"/>
      <c r="AB1011" s="680"/>
      <c r="AC1011" s="295" t="str">
        <f>IFERROR(VLOOKUP(Z1011,【参考】数式用!$A$4:$B$57,2,FALSE),"")</f>
        <v/>
      </c>
      <c r="AD1011" s="296"/>
      <c r="AE1011" s="297"/>
      <c r="AF1011" s="291">
        <f t="shared" si="34"/>
        <v>0</v>
      </c>
    </row>
    <row r="1012" spans="1:32" ht="50.1" customHeight="1" thickBot="1">
      <c r="A1012" s="631">
        <f t="shared" si="33"/>
        <v>978</v>
      </c>
      <c r="B1012" s="675"/>
      <c r="C1012" s="676"/>
      <c r="D1012" s="676"/>
      <c r="E1012" s="676"/>
      <c r="F1012" s="676"/>
      <c r="G1012" s="676"/>
      <c r="H1012" s="676"/>
      <c r="I1012" s="676"/>
      <c r="J1012" s="676"/>
      <c r="K1012" s="676"/>
      <c r="L1012" s="677"/>
      <c r="M1012" s="677"/>
      <c r="N1012" s="677"/>
      <c r="O1012" s="677"/>
      <c r="P1012" s="677"/>
      <c r="Q1012" s="678"/>
      <c r="R1012" s="678"/>
      <c r="S1012" s="678"/>
      <c r="T1012" s="678"/>
      <c r="U1012" s="678"/>
      <c r="V1012" s="630"/>
      <c r="W1012" s="681"/>
      <c r="X1012" s="681"/>
      <c r="Y1012" s="681"/>
      <c r="Z1012" s="680"/>
      <c r="AA1012" s="680"/>
      <c r="AB1012" s="680"/>
      <c r="AC1012" s="295" t="str">
        <f>IFERROR(VLOOKUP(Z1012,【参考】数式用!$A$4:$B$57,2,FALSE),"")</f>
        <v/>
      </c>
      <c r="AD1012" s="296"/>
      <c r="AE1012" s="297"/>
      <c r="AF1012" s="291">
        <f t="shared" si="34"/>
        <v>0</v>
      </c>
    </row>
    <row r="1013" spans="1:32" ht="50.1" customHeight="1" thickBot="1">
      <c r="A1013" s="631">
        <f t="shared" si="33"/>
        <v>979</v>
      </c>
      <c r="B1013" s="675"/>
      <c r="C1013" s="676"/>
      <c r="D1013" s="676"/>
      <c r="E1013" s="676"/>
      <c r="F1013" s="676"/>
      <c r="G1013" s="676"/>
      <c r="H1013" s="676"/>
      <c r="I1013" s="676"/>
      <c r="J1013" s="676"/>
      <c r="K1013" s="676"/>
      <c r="L1013" s="677"/>
      <c r="M1013" s="677"/>
      <c r="N1013" s="677"/>
      <c r="O1013" s="677"/>
      <c r="P1013" s="677"/>
      <c r="Q1013" s="678"/>
      <c r="R1013" s="678"/>
      <c r="S1013" s="678"/>
      <c r="T1013" s="678"/>
      <c r="U1013" s="678"/>
      <c r="V1013" s="630"/>
      <c r="W1013" s="681"/>
      <c r="X1013" s="681"/>
      <c r="Y1013" s="681"/>
      <c r="Z1013" s="680"/>
      <c r="AA1013" s="680"/>
      <c r="AB1013" s="680"/>
      <c r="AC1013" s="295" t="str">
        <f>IFERROR(VLOOKUP(Z1013,【参考】数式用!$A$4:$B$57,2,FALSE),"")</f>
        <v/>
      </c>
      <c r="AD1013" s="296"/>
      <c r="AE1013" s="297"/>
      <c r="AF1013" s="291">
        <f t="shared" si="34"/>
        <v>0</v>
      </c>
    </row>
    <row r="1014" spans="1:32" ht="50.1" customHeight="1" thickBot="1">
      <c r="A1014" s="631">
        <f t="shared" si="33"/>
        <v>980</v>
      </c>
      <c r="B1014" s="675"/>
      <c r="C1014" s="676"/>
      <c r="D1014" s="676"/>
      <c r="E1014" s="676"/>
      <c r="F1014" s="676"/>
      <c r="G1014" s="676"/>
      <c r="H1014" s="676"/>
      <c r="I1014" s="676"/>
      <c r="J1014" s="676"/>
      <c r="K1014" s="676"/>
      <c r="L1014" s="677"/>
      <c r="M1014" s="677"/>
      <c r="N1014" s="677"/>
      <c r="O1014" s="677"/>
      <c r="P1014" s="677"/>
      <c r="Q1014" s="678"/>
      <c r="R1014" s="678"/>
      <c r="S1014" s="678"/>
      <c r="T1014" s="678"/>
      <c r="U1014" s="678"/>
      <c r="V1014" s="630"/>
      <c r="W1014" s="681"/>
      <c r="X1014" s="681"/>
      <c r="Y1014" s="681"/>
      <c r="Z1014" s="680"/>
      <c r="AA1014" s="680"/>
      <c r="AB1014" s="680"/>
      <c r="AC1014" s="295" t="str">
        <f>IFERROR(VLOOKUP(Z1014,【参考】数式用!$A$4:$B$57,2,FALSE),"")</f>
        <v/>
      </c>
      <c r="AD1014" s="296"/>
      <c r="AE1014" s="297"/>
      <c r="AF1014" s="291">
        <f t="shared" si="34"/>
        <v>0</v>
      </c>
    </row>
    <row r="1015" spans="1:32" ht="50.1" customHeight="1" thickBot="1">
      <c r="A1015" s="631">
        <f t="shared" si="33"/>
        <v>981</v>
      </c>
      <c r="B1015" s="675"/>
      <c r="C1015" s="676"/>
      <c r="D1015" s="676"/>
      <c r="E1015" s="676"/>
      <c r="F1015" s="676"/>
      <c r="G1015" s="676"/>
      <c r="H1015" s="676"/>
      <c r="I1015" s="676"/>
      <c r="J1015" s="676"/>
      <c r="K1015" s="676"/>
      <c r="L1015" s="677"/>
      <c r="M1015" s="677"/>
      <c r="N1015" s="677"/>
      <c r="O1015" s="677"/>
      <c r="P1015" s="677"/>
      <c r="Q1015" s="678"/>
      <c r="R1015" s="678"/>
      <c r="S1015" s="678"/>
      <c r="T1015" s="678"/>
      <c r="U1015" s="678"/>
      <c r="V1015" s="630"/>
      <c r="W1015" s="681"/>
      <c r="X1015" s="681"/>
      <c r="Y1015" s="681"/>
      <c r="Z1015" s="680"/>
      <c r="AA1015" s="680"/>
      <c r="AB1015" s="680"/>
      <c r="AC1015" s="295" t="str">
        <f>IFERROR(VLOOKUP(Z1015,【参考】数式用!$A$4:$B$57,2,FALSE),"")</f>
        <v/>
      </c>
      <c r="AD1015" s="296"/>
      <c r="AE1015" s="297"/>
      <c r="AF1015" s="291">
        <f t="shared" si="34"/>
        <v>0</v>
      </c>
    </row>
    <row r="1016" spans="1:32" ht="50.1" customHeight="1" thickBot="1">
      <c r="A1016" s="631">
        <f t="shared" si="33"/>
        <v>982</v>
      </c>
      <c r="B1016" s="675"/>
      <c r="C1016" s="676"/>
      <c r="D1016" s="676"/>
      <c r="E1016" s="676"/>
      <c r="F1016" s="676"/>
      <c r="G1016" s="676"/>
      <c r="H1016" s="676"/>
      <c r="I1016" s="676"/>
      <c r="J1016" s="676"/>
      <c r="K1016" s="676"/>
      <c r="L1016" s="677"/>
      <c r="M1016" s="677"/>
      <c r="N1016" s="677"/>
      <c r="O1016" s="677"/>
      <c r="P1016" s="677"/>
      <c r="Q1016" s="678"/>
      <c r="R1016" s="678"/>
      <c r="S1016" s="678"/>
      <c r="T1016" s="678"/>
      <c r="U1016" s="678"/>
      <c r="V1016" s="630"/>
      <c r="W1016" s="681"/>
      <c r="X1016" s="681"/>
      <c r="Y1016" s="681"/>
      <c r="Z1016" s="680"/>
      <c r="AA1016" s="680"/>
      <c r="AB1016" s="680"/>
      <c r="AC1016" s="295" t="str">
        <f>IFERROR(VLOOKUP(Z1016,【参考】数式用!$A$4:$B$57,2,FALSE),"")</f>
        <v/>
      </c>
      <c r="AD1016" s="296"/>
      <c r="AE1016" s="297"/>
      <c r="AF1016" s="291">
        <f t="shared" si="34"/>
        <v>0</v>
      </c>
    </row>
    <row r="1017" spans="1:32" ht="50.1" customHeight="1" thickBot="1">
      <c r="A1017" s="631">
        <f t="shared" si="33"/>
        <v>983</v>
      </c>
      <c r="B1017" s="675"/>
      <c r="C1017" s="676"/>
      <c r="D1017" s="676"/>
      <c r="E1017" s="676"/>
      <c r="F1017" s="676"/>
      <c r="G1017" s="676"/>
      <c r="H1017" s="676"/>
      <c r="I1017" s="676"/>
      <c r="J1017" s="676"/>
      <c r="K1017" s="676"/>
      <c r="L1017" s="677"/>
      <c r="M1017" s="677"/>
      <c r="N1017" s="677"/>
      <c r="O1017" s="677"/>
      <c r="P1017" s="677"/>
      <c r="Q1017" s="678"/>
      <c r="R1017" s="678"/>
      <c r="S1017" s="678"/>
      <c r="T1017" s="678"/>
      <c r="U1017" s="678"/>
      <c r="V1017" s="630"/>
      <c r="W1017" s="681"/>
      <c r="X1017" s="681"/>
      <c r="Y1017" s="681"/>
      <c r="Z1017" s="680"/>
      <c r="AA1017" s="680"/>
      <c r="AB1017" s="680"/>
      <c r="AC1017" s="295" t="str">
        <f>IFERROR(VLOOKUP(Z1017,【参考】数式用!$A$4:$B$57,2,FALSE),"")</f>
        <v/>
      </c>
      <c r="AD1017" s="296"/>
      <c r="AE1017" s="297"/>
      <c r="AF1017" s="291">
        <f t="shared" si="34"/>
        <v>0</v>
      </c>
    </row>
    <row r="1018" spans="1:32" ht="50.1" customHeight="1" thickBot="1">
      <c r="A1018" s="631">
        <f t="shared" si="33"/>
        <v>984</v>
      </c>
      <c r="B1018" s="675"/>
      <c r="C1018" s="676"/>
      <c r="D1018" s="676"/>
      <c r="E1018" s="676"/>
      <c r="F1018" s="676"/>
      <c r="G1018" s="676"/>
      <c r="H1018" s="676"/>
      <c r="I1018" s="676"/>
      <c r="J1018" s="676"/>
      <c r="K1018" s="676"/>
      <c r="L1018" s="677"/>
      <c r="M1018" s="677"/>
      <c r="N1018" s="677"/>
      <c r="O1018" s="677"/>
      <c r="P1018" s="677"/>
      <c r="Q1018" s="678"/>
      <c r="R1018" s="678"/>
      <c r="S1018" s="678"/>
      <c r="T1018" s="678"/>
      <c r="U1018" s="678"/>
      <c r="V1018" s="630"/>
      <c r="W1018" s="681"/>
      <c r="X1018" s="681"/>
      <c r="Y1018" s="681"/>
      <c r="Z1018" s="680"/>
      <c r="AA1018" s="680"/>
      <c r="AB1018" s="680"/>
      <c r="AC1018" s="295" t="str">
        <f>IFERROR(VLOOKUP(Z1018,【参考】数式用!$A$4:$B$57,2,FALSE),"")</f>
        <v/>
      </c>
      <c r="AD1018" s="296"/>
      <c r="AE1018" s="297"/>
      <c r="AF1018" s="291">
        <f t="shared" si="34"/>
        <v>0</v>
      </c>
    </row>
    <row r="1019" spans="1:32" ht="50.1" customHeight="1" thickBot="1">
      <c r="A1019" s="631">
        <f t="shared" si="33"/>
        <v>985</v>
      </c>
      <c r="B1019" s="675"/>
      <c r="C1019" s="676"/>
      <c r="D1019" s="676"/>
      <c r="E1019" s="676"/>
      <c r="F1019" s="676"/>
      <c r="G1019" s="676"/>
      <c r="H1019" s="676"/>
      <c r="I1019" s="676"/>
      <c r="J1019" s="676"/>
      <c r="K1019" s="676"/>
      <c r="L1019" s="677"/>
      <c r="M1019" s="677"/>
      <c r="N1019" s="677"/>
      <c r="O1019" s="677"/>
      <c r="P1019" s="677"/>
      <c r="Q1019" s="678"/>
      <c r="R1019" s="678"/>
      <c r="S1019" s="678"/>
      <c r="T1019" s="678"/>
      <c r="U1019" s="678"/>
      <c r="V1019" s="630"/>
      <c r="W1019" s="681"/>
      <c r="X1019" s="681"/>
      <c r="Y1019" s="681"/>
      <c r="Z1019" s="680"/>
      <c r="AA1019" s="680"/>
      <c r="AB1019" s="680"/>
      <c r="AC1019" s="295" t="str">
        <f>IFERROR(VLOOKUP(Z1019,【参考】数式用!$A$4:$B$57,2,FALSE),"")</f>
        <v/>
      </c>
      <c r="AD1019" s="296"/>
      <c r="AE1019" s="297"/>
      <c r="AF1019" s="291">
        <f t="shared" si="34"/>
        <v>0</v>
      </c>
    </row>
    <row r="1020" spans="1:32" ht="50.1" customHeight="1" thickBot="1">
      <c r="A1020" s="631">
        <f t="shared" si="33"/>
        <v>986</v>
      </c>
      <c r="B1020" s="675"/>
      <c r="C1020" s="676"/>
      <c r="D1020" s="676"/>
      <c r="E1020" s="676"/>
      <c r="F1020" s="676"/>
      <c r="G1020" s="676"/>
      <c r="H1020" s="676"/>
      <c r="I1020" s="676"/>
      <c r="J1020" s="676"/>
      <c r="K1020" s="676"/>
      <c r="L1020" s="677"/>
      <c r="M1020" s="677"/>
      <c r="N1020" s="677"/>
      <c r="O1020" s="677"/>
      <c r="P1020" s="677"/>
      <c r="Q1020" s="678"/>
      <c r="R1020" s="678"/>
      <c r="S1020" s="678"/>
      <c r="T1020" s="678"/>
      <c r="U1020" s="678"/>
      <c r="V1020" s="630"/>
      <c r="W1020" s="681"/>
      <c r="X1020" s="681"/>
      <c r="Y1020" s="681"/>
      <c r="Z1020" s="680"/>
      <c r="AA1020" s="680"/>
      <c r="AB1020" s="680"/>
      <c r="AC1020" s="295" t="str">
        <f>IFERROR(VLOOKUP(Z1020,【参考】数式用!$A$4:$B$57,2,FALSE),"")</f>
        <v/>
      </c>
      <c r="AD1020" s="296"/>
      <c r="AE1020" s="297"/>
      <c r="AF1020" s="291">
        <f t="shared" si="34"/>
        <v>0</v>
      </c>
    </row>
    <row r="1021" spans="1:32" ht="50.1" customHeight="1" thickBot="1">
      <c r="A1021" s="631">
        <f t="shared" si="33"/>
        <v>987</v>
      </c>
      <c r="B1021" s="675"/>
      <c r="C1021" s="676"/>
      <c r="D1021" s="676"/>
      <c r="E1021" s="676"/>
      <c r="F1021" s="676"/>
      <c r="G1021" s="676"/>
      <c r="H1021" s="676"/>
      <c r="I1021" s="676"/>
      <c r="J1021" s="676"/>
      <c r="K1021" s="676"/>
      <c r="L1021" s="677"/>
      <c r="M1021" s="677"/>
      <c r="N1021" s="677"/>
      <c r="O1021" s="677"/>
      <c r="P1021" s="677"/>
      <c r="Q1021" s="678"/>
      <c r="R1021" s="678"/>
      <c r="S1021" s="678"/>
      <c r="T1021" s="678"/>
      <c r="U1021" s="678"/>
      <c r="V1021" s="630"/>
      <c r="W1021" s="681"/>
      <c r="X1021" s="681"/>
      <c r="Y1021" s="681"/>
      <c r="Z1021" s="680"/>
      <c r="AA1021" s="680"/>
      <c r="AB1021" s="680"/>
      <c r="AC1021" s="295" t="str">
        <f>IFERROR(VLOOKUP(Z1021,【参考】数式用!$A$4:$B$57,2,FALSE),"")</f>
        <v/>
      </c>
      <c r="AD1021" s="296"/>
      <c r="AE1021" s="297"/>
      <c r="AF1021" s="291">
        <f t="shared" si="34"/>
        <v>0</v>
      </c>
    </row>
    <row r="1022" spans="1:32" ht="50.1" customHeight="1" thickBot="1">
      <c r="A1022" s="631">
        <f t="shared" si="33"/>
        <v>988</v>
      </c>
      <c r="B1022" s="675"/>
      <c r="C1022" s="676"/>
      <c r="D1022" s="676"/>
      <c r="E1022" s="676"/>
      <c r="F1022" s="676"/>
      <c r="G1022" s="676"/>
      <c r="H1022" s="676"/>
      <c r="I1022" s="676"/>
      <c r="J1022" s="676"/>
      <c r="K1022" s="676"/>
      <c r="L1022" s="677"/>
      <c r="M1022" s="677"/>
      <c r="N1022" s="677"/>
      <c r="O1022" s="677"/>
      <c r="P1022" s="677"/>
      <c r="Q1022" s="678"/>
      <c r="R1022" s="678"/>
      <c r="S1022" s="678"/>
      <c r="T1022" s="678"/>
      <c r="U1022" s="678"/>
      <c r="V1022" s="630"/>
      <c r="W1022" s="681"/>
      <c r="X1022" s="681"/>
      <c r="Y1022" s="681"/>
      <c r="Z1022" s="680"/>
      <c r="AA1022" s="680"/>
      <c r="AB1022" s="680"/>
      <c r="AC1022" s="295" t="str">
        <f>IFERROR(VLOOKUP(Z1022,【参考】数式用!$A$4:$B$57,2,FALSE),"")</f>
        <v/>
      </c>
      <c r="AD1022" s="296"/>
      <c r="AE1022" s="297"/>
      <c r="AF1022" s="291">
        <f t="shared" si="34"/>
        <v>0</v>
      </c>
    </row>
    <row r="1023" spans="1:32" ht="50.1" customHeight="1" thickBot="1">
      <c r="A1023" s="631">
        <f t="shared" si="33"/>
        <v>989</v>
      </c>
      <c r="B1023" s="675"/>
      <c r="C1023" s="676"/>
      <c r="D1023" s="676"/>
      <c r="E1023" s="676"/>
      <c r="F1023" s="676"/>
      <c r="G1023" s="676"/>
      <c r="H1023" s="676"/>
      <c r="I1023" s="676"/>
      <c r="J1023" s="676"/>
      <c r="K1023" s="676"/>
      <c r="L1023" s="677"/>
      <c r="M1023" s="677"/>
      <c r="N1023" s="677"/>
      <c r="O1023" s="677"/>
      <c r="P1023" s="677"/>
      <c r="Q1023" s="678"/>
      <c r="R1023" s="678"/>
      <c r="S1023" s="678"/>
      <c r="T1023" s="678"/>
      <c r="U1023" s="678"/>
      <c r="V1023" s="630"/>
      <c r="W1023" s="681"/>
      <c r="X1023" s="681"/>
      <c r="Y1023" s="681"/>
      <c r="Z1023" s="680"/>
      <c r="AA1023" s="680"/>
      <c r="AB1023" s="680"/>
      <c r="AC1023" s="295" t="str">
        <f>IFERROR(VLOOKUP(Z1023,【参考】数式用!$A$4:$B$57,2,FALSE),"")</f>
        <v/>
      </c>
      <c r="AD1023" s="296"/>
      <c r="AE1023" s="297"/>
      <c r="AF1023" s="291">
        <f t="shared" si="34"/>
        <v>0</v>
      </c>
    </row>
    <row r="1024" spans="1:32" ht="50.1" customHeight="1" thickBot="1">
      <c r="A1024" s="631">
        <f t="shared" si="33"/>
        <v>990</v>
      </c>
      <c r="B1024" s="675"/>
      <c r="C1024" s="676"/>
      <c r="D1024" s="676"/>
      <c r="E1024" s="676"/>
      <c r="F1024" s="676"/>
      <c r="G1024" s="676"/>
      <c r="H1024" s="676"/>
      <c r="I1024" s="676"/>
      <c r="J1024" s="676"/>
      <c r="K1024" s="676"/>
      <c r="L1024" s="677"/>
      <c r="M1024" s="677"/>
      <c r="N1024" s="677"/>
      <c r="O1024" s="677"/>
      <c r="P1024" s="677"/>
      <c r="Q1024" s="678"/>
      <c r="R1024" s="678"/>
      <c r="S1024" s="678"/>
      <c r="T1024" s="678"/>
      <c r="U1024" s="678"/>
      <c r="V1024" s="630"/>
      <c r="W1024" s="681"/>
      <c r="X1024" s="681"/>
      <c r="Y1024" s="681"/>
      <c r="Z1024" s="680"/>
      <c r="AA1024" s="680"/>
      <c r="AB1024" s="680"/>
      <c r="AC1024" s="295" t="str">
        <f>IFERROR(VLOOKUP(Z1024,【参考】数式用!$A$4:$B$57,2,FALSE),"")</f>
        <v/>
      </c>
      <c r="AD1024" s="296"/>
      <c r="AE1024" s="297"/>
      <c r="AF1024" s="291">
        <f t="shared" si="34"/>
        <v>0</v>
      </c>
    </row>
    <row r="1025" spans="1:32" ht="50.1" customHeight="1" thickBot="1">
      <c r="A1025" s="631">
        <f t="shared" si="33"/>
        <v>991</v>
      </c>
      <c r="B1025" s="675"/>
      <c r="C1025" s="676"/>
      <c r="D1025" s="676"/>
      <c r="E1025" s="676"/>
      <c r="F1025" s="676"/>
      <c r="G1025" s="676"/>
      <c r="H1025" s="676"/>
      <c r="I1025" s="676"/>
      <c r="J1025" s="676"/>
      <c r="K1025" s="676"/>
      <c r="L1025" s="677"/>
      <c r="M1025" s="677"/>
      <c r="N1025" s="677"/>
      <c r="O1025" s="677"/>
      <c r="P1025" s="677"/>
      <c r="Q1025" s="678"/>
      <c r="R1025" s="678"/>
      <c r="S1025" s="678"/>
      <c r="T1025" s="678"/>
      <c r="U1025" s="678"/>
      <c r="V1025" s="630"/>
      <c r="W1025" s="681"/>
      <c r="X1025" s="681"/>
      <c r="Y1025" s="681"/>
      <c r="Z1025" s="680"/>
      <c r="AA1025" s="680"/>
      <c r="AB1025" s="680"/>
      <c r="AC1025" s="295" t="str">
        <f>IFERROR(VLOOKUP(Z1025,【参考】数式用!$A$4:$B$57,2,FALSE),"")</f>
        <v/>
      </c>
      <c r="AD1025" s="296"/>
      <c r="AE1025" s="297"/>
      <c r="AF1025" s="291">
        <f t="shared" si="34"/>
        <v>0</v>
      </c>
    </row>
    <row r="1026" spans="1:32" ht="50.1" customHeight="1" thickBot="1">
      <c r="A1026" s="631">
        <f t="shared" si="33"/>
        <v>992</v>
      </c>
      <c r="B1026" s="675"/>
      <c r="C1026" s="676"/>
      <c r="D1026" s="676"/>
      <c r="E1026" s="676"/>
      <c r="F1026" s="676"/>
      <c r="G1026" s="676"/>
      <c r="H1026" s="676"/>
      <c r="I1026" s="676"/>
      <c r="J1026" s="676"/>
      <c r="K1026" s="676"/>
      <c r="L1026" s="677"/>
      <c r="M1026" s="677"/>
      <c r="N1026" s="677"/>
      <c r="O1026" s="677"/>
      <c r="P1026" s="677"/>
      <c r="Q1026" s="678"/>
      <c r="R1026" s="678"/>
      <c r="S1026" s="678"/>
      <c r="T1026" s="678"/>
      <c r="U1026" s="678"/>
      <c r="V1026" s="630"/>
      <c r="W1026" s="681"/>
      <c r="X1026" s="681"/>
      <c r="Y1026" s="681"/>
      <c r="Z1026" s="680"/>
      <c r="AA1026" s="680"/>
      <c r="AB1026" s="680"/>
      <c r="AC1026" s="295" t="str">
        <f>IFERROR(VLOOKUP(Z1026,【参考】数式用!$A$4:$B$57,2,FALSE),"")</f>
        <v/>
      </c>
      <c r="AD1026" s="296"/>
      <c r="AE1026" s="297"/>
      <c r="AF1026" s="291">
        <f t="shared" si="34"/>
        <v>0</v>
      </c>
    </row>
    <row r="1027" spans="1:32" ht="50.1" customHeight="1" thickBot="1">
      <c r="A1027" s="631">
        <f t="shared" si="33"/>
        <v>993</v>
      </c>
      <c r="B1027" s="675"/>
      <c r="C1027" s="676"/>
      <c r="D1027" s="676"/>
      <c r="E1027" s="676"/>
      <c r="F1027" s="676"/>
      <c r="G1027" s="676"/>
      <c r="H1027" s="676"/>
      <c r="I1027" s="676"/>
      <c r="J1027" s="676"/>
      <c r="K1027" s="676"/>
      <c r="L1027" s="677"/>
      <c r="M1027" s="677"/>
      <c r="N1027" s="677"/>
      <c r="O1027" s="677"/>
      <c r="P1027" s="677"/>
      <c r="Q1027" s="678"/>
      <c r="R1027" s="678"/>
      <c r="S1027" s="678"/>
      <c r="T1027" s="678"/>
      <c r="U1027" s="678"/>
      <c r="V1027" s="630"/>
      <c r="W1027" s="681"/>
      <c r="X1027" s="681"/>
      <c r="Y1027" s="681"/>
      <c r="Z1027" s="680"/>
      <c r="AA1027" s="680"/>
      <c r="AB1027" s="680"/>
      <c r="AC1027" s="295" t="str">
        <f>IFERROR(VLOOKUP(Z1027,【参考】数式用!$A$4:$B$57,2,FALSE),"")</f>
        <v/>
      </c>
      <c r="AD1027" s="296"/>
      <c r="AE1027" s="297"/>
      <c r="AF1027" s="291">
        <f t="shared" si="34"/>
        <v>0</v>
      </c>
    </row>
    <row r="1028" spans="1:32" ht="50.1" customHeight="1" thickBot="1">
      <c r="A1028" s="631">
        <f t="shared" si="33"/>
        <v>994</v>
      </c>
      <c r="B1028" s="675"/>
      <c r="C1028" s="676"/>
      <c r="D1028" s="676"/>
      <c r="E1028" s="676"/>
      <c r="F1028" s="676"/>
      <c r="G1028" s="676"/>
      <c r="H1028" s="676"/>
      <c r="I1028" s="676"/>
      <c r="J1028" s="676"/>
      <c r="K1028" s="676"/>
      <c r="L1028" s="677"/>
      <c r="M1028" s="677"/>
      <c r="N1028" s="677"/>
      <c r="O1028" s="677"/>
      <c r="P1028" s="677"/>
      <c r="Q1028" s="678"/>
      <c r="R1028" s="678"/>
      <c r="S1028" s="678"/>
      <c r="T1028" s="678"/>
      <c r="U1028" s="678"/>
      <c r="V1028" s="630"/>
      <c r="W1028" s="681"/>
      <c r="X1028" s="681"/>
      <c r="Y1028" s="681"/>
      <c r="Z1028" s="680"/>
      <c r="AA1028" s="680"/>
      <c r="AB1028" s="680"/>
      <c r="AC1028" s="295" t="str">
        <f>IFERROR(VLOOKUP(Z1028,【参考】数式用!$A$4:$B$57,2,FALSE),"")</f>
        <v/>
      </c>
      <c r="AD1028" s="296"/>
      <c r="AE1028" s="297"/>
      <c r="AF1028" s="291">
        <f t="shared" si="34"/>
        <v>0</v>
      </c>
    </row>
    <row r="1029" spans="1:32" ht="50.1" customHeight="1" thickBot="1">
      <c r="A1029" s="631">
        <f t="shared" si="33"/>
        <v>995</v>
      </c>
      <c r="B1029" s="675"/>
      <c r="C1029" s="676"/>
      <c r="D1029" s="676"/>
      <c r="E1029" s="676"/>
      <c r="F1029" s="676"/>
      <c r="G1029" s="676"/>
      <c r="H1029" s="676"/>
      <c r="I1029" s="676"/>
      <c r="J1029" s="676"/>
      <c r="K1029" s="676"/>
      <c r="L1029" s="677"/>
      <c r="M1029" s="677"/>
      <c r="N1029" s="677"/>
      <c r="O1029" s="677"/>
      <c r="P1029" s="677"/>
      <c r="Q1029" s="678"/>
      <c r="R1029" s="678"/>
      <c r="S1029" s="678"/>
      <c r="T1029" s="678"/>
      <c r="U1029" s="678"/>
      <c r="V1029" s="630"/>
      <c r="W1029" s="681"/>
      <c r="X1029" s="681"/>
      <c r="Y1029" s="681"/>
      <c r="Z1029" s="680"/>
      <c r="AA1029" s="680"/>
      <c r="AB1029" s="680"/>
      <c r="AC1029" s="295" t="str">
        <f>IFERROR(VLOOKUP(Z1029,【参考】数式用!$A$4:$B$57,2,FALSE),"")</f>
        <v/>
      </c>
      <c r="AD1029" s="296"/>
      <c r="AE1029" s="297"/>
      <c r="AF1029" s="291">
        <f t="shared" si="34"/>
        <v>0</v>
      </c>
    </row>
    <row r="1030" spans="1:32" ht="50.1" customHeight="1" thickBot="1">
      <c r="A1030" s="631">
        <f t="shared" si="33"/>
        <v>996</v>
      </c>
      <c r="B1030" s="675"/>
      <c r="C1030" s="676"/>
      <c r="D1030" s="676"/>
      <c r="E1030" s="676"/>
      <c r="F1030" s="676"/>
      <c r="G1030" s="676"/>
      <c r="H1030" s="676"/>
      <c r="I1030" s="676"/>
      <c r="J1030" s="676"/>
      <c r="K1030" s="676"/>
      <c r="L1030" s="677"/>
      <c r="M1030" s="677"/>
      <c r="N1030" s="677"/>
      <c r="O1030" s="677"/>
      <c r="P1030" s="677"/>
      <c r="Q1030" s="678"/>
      <c r="R1030" s="678"/>
      <c r="S1030" s="678"/>
      <c r="T1030" s="678"/>
      <c r="U1030" s="678"/>
      <c r="V1030" s="630"/>
      <c r="W1030" s="681"/>
      <c r="X1030" s="681"/>
      <c r="Y1030" s="681"/>
      <c r="Z1030" s="680"/>
      <c r="AA1030" s="680"/>
      <c r="AB1030" s="680"/>
      <c r="AC1030" s="295" t="str">
        <f>IFERROR(VLOOKUP(Z1030,【参考】数式用!$A$4:$B$57,2,FALSE),"")</f>
        <v/>
      </c>
      <c r="AD1030" s="296"/>
      <c r="AE1030" s="297"/>
      <c r="AF1030" s="291">
        <f t="shared" si="34"/>
        <v>0</v>
      </c>
    </row>
    <row r="1031" spans="1:32" ht="50.1" customHeight="1" thickBot="1">
      <c r="A1031" s="631">
        <f t="shared" si="33"/>
        <v>997</v>
      </c>
      <c r="B1031" s="675"/>
      <c r="C1031" s="676"/>
      <c r="D1031" s="676"/>
      <c r="E1031" s="676"/>
      <c r="F1031" s="676"/>
      <c r="G1031" s="676"/>
      <c r="H1031" s="676"/>
      <c r="I1031" s="676"/>
      <c r="J1031" s="676"/>
      <c r="K1031" s="676"/>
      <c r="L1031" s="677"/>
      <c r="M1031" s="677"/>
      <c r="N1031" s="677"/>
      <c r="O1031" s="677"/>
      <c r="P1031" s="677"/>
      <c r="Q1031" s="678"/>
      <c r="R1031" s="678"/>
      <c r="S1031" s="678"/>
      <c r="T1031" s="678"/>
      <c r="U1031" s="678"/>
      <c r="V1031" s="630"/>
      <c r="W1031" s="681"/>
      <c r="X1031" s="681"/>
      <c r="Y1031" s="681"/>
      <c r="Z1031" s="680"/>
      <c r="AA1031" s="680"/>
      <c r="AB1031" s="680"/>
      <c r="AC1031" s="295" t="str">
        <f>IFERROR(VLOOKUP(Z1031,【参考】数式用!$A$4:$B$57,2,FALSE),"")</f>
        <v/>
      </c>
      <c r="AD1031" s="296"/>
      <c r="AE1031" s="297"/>
      <c r="AF1031" s="291">
        <f t="shared" si="34"/>
        <v>0</v>
      </c>
    </row>
    <row r="1032" spans="1:32" ht="50.1" customHeight="1" thickBot="1">
      <c r="A1032" s="631">
        <f t="shared" si="33"/>
        <v>998</v>
      </c>
      <c r="B1032" s="675"/>
      <c r="C1032" s="676"/>
      <c r="D1032" s="676"/>
      <c r="E1032" s="676"/>
      <c r="F1032" s="676"/>
      <c r="G1032" s="676"/>
      <c r="H1032" s="676"/>
      <c r="I1032" s="676"/>
      <c r="J1032" s="676"/>
      <c r="K1032" s="676"/>
      <c r="L1032" s="677"/>
      <c r="M1032" s="677"/>
      <c r="N1032" s="677"/>
      <c r="O1032" s="677"/>
      <c r="P1032" s="677"/>
      <c r="Q1032" s="678"/>
      <c r="R1032" s="678"/>
      <c r="S1032" s="678"/>
      <c r="T1032" s="678"/>
      <c r="U1032" s="678"/>
      <c r="V1032" s="630"/>
      <c r="W1032" s="681"/>
      <c r="X1032" s="681"/>
      <c r="Y1032" s="681"/>
      <c r="Z1032" s="680"/>
      <c r="AA1032" s="680"/>
      <c r="AB1032" s="680"/>
      <c r="AC1032" s="295" t="str">
        <f>IFERROR(VLOOKUP(Z1032,【参考】数式用!$A$4:$B$57,2,FALSE),"")</f>
        <v/>
      </c>
      <c r="AD1032" s="296"/>
      <c r="AE1032" s="297"/>
      <c r="AF1032" s="291">
        <f t="shared" si="34"/>
        <v>0</v>
      </c>
    </row>
    <row r="1033" spans="1:32" ht="50.1" customHeight="1" thickBot="1">
      <c r="A1033" s="631">
        <f t="shared" si="33"/>
        <v>999</v>
      </c>
      <c r="B1033" s="675"/>
      <c r="C1033" s="676"/>
      <c r="D1033" s="676"/>
      <c r="E1033" s="676"/>
      <c r="F1033" s="676"/>
      <c r="G1033" s="676"/>
      <c r="H1033" s="676"/>
      <c r="I1033" s="676"/>
      <c r="J1033" s="676"/>
      <c r="K1033" s="676"/>
      <c r="L1033" s="677"/>
      <c r="M1033" s="677"/>
      <c r="N1033" s="677"/>
      <c r="O1033" s="677"/>
      <c r="P1033" s="677"/>
      <c r="Q1033" s="678"/>
      <c r="R1033" s="678"/>
      <c r="S1033" s="678"/>
      <c r="T1033" s="678"/>
      <c r="U1033" s="678"/>
      <c r="V1033" s="630"/>
      <c r="W1033" s="681"/>
      <c r="X1033" s="681"/>
      <c r="Y1033" s="681"/>
      <c r="Z1033" s="680"/>
      <c r="AA1033" s="680"/>
      <c r="AB1033" s="680"/>
      <c r="AC1033" s="295" t="str">
        <f>IFERROR(VLOOKUP(Z1033,【参考】数式用!$A$4:$B$57,2,FALSE),"")</f>
        <v/>
      </c>
      <c r="AD1033" s="296"/>
      <c r="AE1033" s="297"/>
      <c r="AF1033" s="291">
        <f t="shared" si="34"/>
        <v>0</v>
      </c>
    </row>
    <row r="1034" spans="1:32" ht="50.1" customHeight="1" thickBot="1">
      <c r="A1034" s="631">
        <f t="shared" si="33"/>
        <v>1000</v>
      </c>
      <c r="B1034" s="675"/>
      <c r="C1034" s="676"/>
      <c r="D1034" s="676"/>
      <c r="E1034" s="676"/>
      <c r="F1034" s="676"/>
      <c r="G1034" s="676"/>
      <c r="H1034" s="676"/>
      <c r="I1034" s="676"/>
      <c r="J1034" s="676"/>
      <c r="K1034" s="676"/>
      <c r="L1034" s="677"/>
      <c r="M1034" s="677"/>
      <c r="N1034" s="677"/>
      <c r="O1034" s="677"/>
      <c r="P1034" s="677"/>
      <c r="Q1034" s="678"/>
      <c r="R1034" s="678"/>
      <c r="S1034" s="678"/>
      <c r="T1034" s="678"/>
      <c r="U1034" s="678"/>
      <c r="V1034" s="630"/>
      <c r="W1034" s="681"/>
      <c r="X1034" s="681"/>
      <c r="Y1034" s="681"/>
      <c r="Z1034" s="680"/>
      <c r="AA1034" s="680"/>
      <c r="AB1034" s="680"/>
      <c r="AC1034" s="295" t="str">
        <f>IFERROR(VLOOKUP(Z1034,【参考】数式用!$A$4:$B$57,2,FALSE),"")</f>
        <v/>
      </c>
      <c r="AD1034" s="296"/>
      <c r="AE1034" s="297"/>
      <c r="AF1034" s="291">
        <f t="shared" si="34"/>
        <v>0</v>
      </c>
    </row>
    <row r="1035" spans="1:32" ht="50.1" customHeight="1" thickBot="1">
      <c r="A1035" s="631">
        <f t="shared" si="33"/>
        <v>1001</v>
      </c>
      <c r="B1035" s="675"/>
      <c r="C1035" s="676"/>
      <c r="D1035" s="676"/>
      <c r="E1035" s="676"/>
      <c r="F1035" s="676"/>
      <c r="G1035" s="676"/>
      <c r="H1035" s="676"/>
      <c r="I1035" s="676"/>
      <c r="J1035" s="676"/>
      <c r="K1035" s="676"/>
      <c r="L1035" s="677"/>
      <c r="M1035" s="677"/>
      <c r="N1035" s="677"/>
      <c r="O1035" s="677"/>
      <c r="P1035" s="677"/>
      <c r="Q1035" s="678"/>
      <c r="R1035" s="678"/>
      <c r="S1035" s="678"/>
      <c r="T1035" s="678"/>
      <c r="U1035" s="678"/>
      <c r="V1035" s="630"/>
      <c r="W1035" s="681"/>
      <c r="X1035" s="681"/>
      <c r="Y1035" s="681"/>
      <c r="Z1035" s="680"/>
      <c r="AA1035" s="680"/>
      <c r="AB1035" s="680"/>
      <c r="AC1035" s="295" t="str">
        <f>IFERROR(VLOOKUP(Z1035,【参考】数式用!$A$4:$B$57,2,FALSE),"")</f>
        <v/>
      </c>
      <c r="AD1035" s="296"/>
      <c r="AE1035" s="297"/>
      <c r="AF1035" s="291">
        <f t="shared" si="34"/>
        <v>0</v>
      </c>
    </row>
    <row r="1036" spans="1:32" ht="50.1" customHeight="1" thickBot="1">
      <c r="A1036" s="631">
        <f t="shared" si="33"/>
        <v>1002</v>
      </c>
      <c r="B1036" s="675"/>
      <c r="C1036" s="676"/>
      <c r="D1036" s="676"/>
      <c r="E1036" s="676"/>
      <c r="F1036" s="676"/>
      <c r="G1036" s="676"/>
      <c r="H1036" s="676"/>
      <c r="I1036" s="676"/>
      <c r="J1036" s="676"/>
      <c r="K1036" s="676"/>
      <c r="L1036" s="677"/>
      <c r="M1036" s="677"/>
      <c r="N1036" s="677"/>
      <c r="O1036" s="677"/>
      <c r="P1036" s="677"/>
      <c r="Q1036" s="678"/>
      <c r="R1036" s="678"/>
      <c r="S1036" s="678"/>
      <c r="T1036" s="678"/>
      <c r="U1036" s="678"/>
      <c r="V1036" s="630"/>
      <c r="W1036" s="681"/>
      <c r="X1036" s="681"/>
      <c r="Y1036" s="681"/>
      <c r="Z1036" s="680"/>
      <c r="AA1036" s="680"/>
      <c r="AB1036" s="680"/>
      <c r="AC1036" s="295" t="str">
        <f>IFERROR(VLOOKUP(Z1036,【参考】数式用!$A$4:$B$57,2,FALSE),"")</f>
        <v/>
      </c>
      <c r="AD1036" s="296"/>
      <c r="AE1036" s="297"/>
      <c r="AF1036" s="291">
        <f t="shared" si="34"/>
        <v>0</v>
      </c>
    </row>
    <row r="1037" spans="1:32" ht="50.1" customHeight="1" thickBot="1">
      <c r="A1037" s="631">
        <f t="shared" si="33"/>
        <v>1003</v>
      </c>
      <c r="B1037" s="675"/>
      <c r="C1037" s="676"/>
      <c r="D1037" s="676"/>
      <c r="E1037" s="676"/>
      <c r="F1037" s="676"/>
      <c r="G1037" s="676"/>
      <c r="H1037" s="676"/>
      <c r="I1037" s="676"/>
      <c r="J1037" s="676"/>
      <c r="K1037" s="676"/>
      <c r="L1037" s="677"/>
      <c r="M1037" s="677"/>
      <c r="N1037" s="677"/>
      <c r="O1037" s="677"/>
      <c r="P1037" s="677"/>
      <c r="Q1037" s="678"/>
      <c r="R1037" s="678"/>
      <c r="S1037" s="678"/>
      <c r="T1037" s="678"/>
      <c r="U1037" s="678"/>
      <c r="V1037" s="630"/>
      <c r="W1037" s="681"/>
      <c r="X1037" s="681"/>
      <c r="Y1037" s="681"/>
      <c r="Z1037" s="680"/>
      <c r="AA1037" s="680"/>
      <c r="AB1037" s="680"/>
      <c r="AC1037" s="295" t="str">
        <f>IFERROR(VLOOKUP(Z1037,【参考】数式用!$A$4:$B$57,2,FALSE),"")</f>
        <v/>
      </c>
      <c r="AD1037" s="296"/>
      <c r="AE1037" s="297"/>
      <c r="AF1037" s="291">
        <f t="shared" si="34"/>
        <v>0</v>
      </c>
    </row>
    <row r="1038" spans="1:32" ht="50.1" customHeight="1" thickBot="1">
      <c r="A1038" s="631">
        <f t="shared" si="33"/>
        <v>1004</v>
      </c>
      <c r="B1038" s="675"/>
      <c r="C1038" s="676"/>
      <c r="D1038" s="676"/>
      <c r="E1038" s="676"/>
      <c r="F1038" s="676"/>
      <c r="G1038" s="676"/>
      <c r="H1038" s="676"/>
      <c r="I1038" s="676"/>
      <c r="J1038" s="676"/>
      <c r="K1038" s="676"/>
      <c r="L1038" s="677"/>
      <c r="M1038" s="677"/>
      <c r="N1038" s="677"/>
      <c r="O1038" s="677"/>
      <c r="P1038" s="677"/>
      <c r="Q1038" s="678"/>
      <c r="R1038" s="678"/>
      <c r="S1038" s="678"/>
      <c r="T1038" s="678"/>
      <c r="U1038" s="678"/>
      <c r="V1038" s="630"/>
      <c r="W1038" s="681"/>
      <c r="X1038" s="681"/>
      <c r="Y1038" s="681"/>
      <c r="Z1038" s="680"/>
      <c r="AA1038" s="680"/>
      <c r="AB1038" s="680"/>
      <c r="AC1038" s="295" t="str">
        <f>IFERROR(VLOOKUP(Z1038,【参考】数式用!$A$4:$B$57,2,FALSE),"")</f>
        <v/>
      </c>
      <c r="AD1038" s="296"/>
      <c r="AE1038" s="297"/>
      <c r="AF1038" s="291">
        <f t="shared" si="34"/>
        <v>0</v>
      </c>
    </row>
    <row r="1039" spans="1:32" ht="50.1" customHeight="1" thickBot="1">
      <c r="A1039" s="631">
        <f t="shared" si="33"/>
        <v>1005</v>
      </c>
      <c r="B1039" s="675"/>
      <c r="C1039" s="676"/>
      <c r="D1039" s="676"/>
      <c r="E1039" s="676"/>
      <c r="F1039" s="676"/>
      <c r="G1039" s="676"/>
      <c r="H1039" s="676"/>
      <c r="I1039" s="676"/>
      <c r="J1039" s="676"/>
      <c r="K1039" s="676"/>
      <c r="L1039" s="677"/>
      <c r="M1039" s="677"/>
      <c r="N1039" s="677"/>
      <c r="O1039" s="677"/>
      <c r="P1039" s="677"/>
      <c r="Q1039" s="678"/>
      <c r="R1039" s="678"/>
      <c r="S1039" s="678"/>
      <c r="T1039" s="678"/>
      <c r="U1039" s="678"/>
      <c r="V1039" s="630"/>
      <c r="W1039" s="681"/>
      <c r="X1039" s="681"/>
      <c r="Y1039" s="681"/>
      <c r="Z1039" s="680"/>
      <c r="AA1039" s="680"/>
      <c r="AB1039" s="680"/>
      <c r="AC1039" s="295" t="str">
        <f>IFERROR(VLOOKUP(Z1039,【参考】数式用!$A$4:$B$57,2,FALSE),"")</f>
        <v/>
      </c>
      <c r="AD1039" s="296"/>
      <c r="AE1039" s="297"/>
      <c r="AF1039" s="291">
        <f t="shared" si="34"/>
        <v>0</v>
      </c>
    </row>
    <row r="1040" spans="1:32" ht="50.1" customHeight="1" thickBot="1">
      <c r="A1040" s="631">
        <f t="shared" si="33"/>
        <v>1006</v>
      </c>
      <c r="B1040" s="675"/>
      <c r="C1040" s="676"/>
      <c r="D1040" s="676"/>
      <c r="E1040" s="676"/>
      <c r="F1040" s="676"/>
      <c r="G1040" s="676"/>
      <c r="H1040" s="676"/>
      <c r="I1040" s="676"/>
      <c r="J1040" s="676"/>
      <c r="K1040" s="676"/>
      <c r="L1040" s="677"/>
      <c r="M1040" s="677"/>
      <c r="N1040" s="677"/>
      <c r="O1040" s="677"/>
      <c r="P1040" s="677"/>
      <c r="Q1040" s="678"/>
      <c r="R1040" s="678"/>
      <c r="S1040" s="678"/>
      <c r="T1040" s="678"/>
      <c r="U1040" s="678"/>
      <c r="V1040" s="630"/>
      <c r="W1040" s="681"/>
      <c r="X1040" s="681"/>
      <c r="Y1040" s="681"/>
      <c r="Z1040" s="680"/>
      <c r="AA1040" s="680"/>
      <c r="AB1040" s="680"/>
      <c r="AC1040" s="295" t="str">
        <f>IFERROR(VLOOKUP(Z1040,【参考】数式用!$A$4:$B$57,2,FALSE),"")</f>
        <v/>
      </c>
      <c r="AD1040" s="296"/>
      <c r="AE1040" s="297"/>
      <c r="AF1040" s="291">
        <f t="shared" si="34"/>
        <v>0</v>
      </c>
    </row>
    <row r="1041" spans="1:32" ht="50.1" customHeight="1" thickBot="1">
      <c r="A1041" s="631">
        <f t="shared" si="33"/>
        <v>1007</v>
      </c>
      <c r="B1041" s="675"/>
      <c r="C1041" s="676"/>
      <c r="D1041" s="676"/>
      <c r="E1041" s="676"/>
      <c r="F1041" s="676"/>
      <c r="G1041" s="676"/>
      <c r="H1041" s="676"/>
      <c r="I1041" s="676"/>
      <c r="J1041" s="676"/>
      <c r="K1041" s="676"/>
      <c r="L1041" s="677"/>
      <c r="M1041" s="677"/>
      <c r="N1041" s="677"/>
      <c r="O1041" s="677"/>
      <c r="P1041" s="677"/>
      <c r="Q1041" s="678"/>
      <c r="R1041" s="678"/>
      <c r="S1041" s="678"/>
      <c r="T1041" s="678"/>
      <c r="U1041" s="678"/>
      <c r="V1041" s="630"/>
      <c r="W1041" s="681"/>
      <c r="X1041" s="681"/>
      <c r="Y1041" s="681"/>
      <c r="Z1041" s="680"/>
      <c r="AA1041" s="680"/>
      <c r="AB1041" s="680"/>
      <c r="AC1041" s="295" t="str">
        <f>IFERROR(VLOOKUP(Z1041,【参考】数式用!$A$4:$B$57,2,FALSE),"")</f>
        <v/>
      </c>
      <c r="AD1041" s="296"/>
      <c r="AE1041" s="297"/>
      <c r="AF1041" s="291">
        <f t="shared" si="34"/>
        <v>0</v>
      </c>
    </row>
    <row r="1042" spans="1:32" ht="50.1" customHeight="1" thickBot="1">
      <c r="A1042" s="631">
        <f t="shared" si="33"/>
        <v>1008</v>
      </c>
      <c r="B1042" s="675"/>
      <c r="C1042" s="676"/>
      <c r="D1042" s="676"/>
      <c r="E1042" s="676"/>
      <c r="F1042" s="676"/>
      <c r="G1042" s="676"/>
      <c r="H1042" s="676"/>
      <c r="I1042" s="676"/>
      <c r="J1042" s="676"/>
      <c r="K1042" s="676"/>
      <c r="L1042" s="677"/>
      <c r="M1042" s="677"/>
      <c r="N1042" s="677"/>
      <c r="O1042" s="677"/>
      <c r="P1042" s="677"/>
      <c r="Q1042" s="678"/>
      <c r="R1042" s="678"/>
      <c r="S1042" s="678"/>
      <c r="T1042" s="678"/>
      <c r="U1042" s="678"/>
      <c r="V1042" s="630"/>
      <c r="W1042" s="681"/>
      <c r="X1042" s="681"/>
      <c r="Y1042" s="681"/>
      <c r="Z1042" s="680"/>
      <c r="AA1042" s="680"/>
      <c r="AB1042" s="680"/>
      <c r="AC1042" s="295" t="str">
        <f>IFERROR(VLOOKUP(Z1042,【参考】数式用!$A$4:$B$57,2,FALSE),"")</f>
        <v/>
      </c>
      <c r="AD1042" s="296"/>
      <c r="AE1042" s="297"/>
      <c r="AF1042" s="291">
        <f t="shared" si="34"/>
        <v>0</v>
      </c>
    </row>
    <row r="1043" spans="1:32" ht="50.1" customHeight="1" thickBot="1">
      <c r="A1043" s="631">
        <f t="shared" si="33"/>
        <v>1009</v>
      </c>
      <c r="B1043" s="675"/>
      <c r="C1043" s="676"/>
      <c r="D1043" s="676"/>
      <c r="E1043" s="676"/>
      <c r="F1043" s="676"/>
      <c r="G1043" s="676"/>
      <c r="H1043" s="676"/>
      <c r="I1043" s="676"/>
      <c r="J1043" s="676"/>
      <c r="K1043" s="676"/>
      <c r="L1043" s="677"/>
      <c r="M1043" s="677"/>
      <c r="N1043" s="677"/>
      <c r="O1043" s="677"/>
      <c r="P1043" s="677"/>
      <c r="Q1043" s="678"/>
      <c r="R1043" s="678"/>
      <c r="S1043" s="678"/>
      <c r="T1043" s="678"/>
      <c r="U1043" s="678"/>
      <c r="V1043" s="630"/>
      <c r="W1043" s="681"/>
      <c r="X1043" s="681"/>
      <c r="Y1043" s="681"/>
      <c r="Z1043" s="680"/>
      <c r="AA1043" s="680"/>
      <c r="AB1043" s="680"/>
      <c r="AC1043" s="295" t="str">
        <f>IFERROR(VLOOKUP(Z1043,【参考】数式用!$A$4:$B$57,2,FALSE),"")</f>
        <v/>
      </c>
      <c r="AD1043" s="296"/>
      <c r="AE1043" s="297"/>
      <c r="AF1043" s="291">
        <f t="shared" si="34"/>
        <v>0</v>
      </c>
    </row>
    <row r="1044" spans="1:32" ht="50.1" customHeight="1" thickBot="1">
      <c r="A1044" s="631">
        <f t="shared" si="33"/>
        <v>1010</v>
      </c>
      <c r="B1044" s="675"/>
      <c r="C1044" s="676"/>
      <c r="D1044" s="676"/>
      <c r="E1044" s="676"/>
      <c r="F1044" s="676"/>
      <c r="G1044" s="676"/>
      <c r="H1044" s="676"/>
      <c r="I1044" s="676"/>
      <c r="J1044" s="676"/>
      <c r="K1044" s="676"/>
      <c r="L1044" s="677"/>
      <c r="M1044" s="677"/>
      <c r="N1044" s="677"/>
      <c r="O1044" s="677"/>
      <c r="P1044" s="677"/>
      <c r="Q1044" s="678"/>
      <c r="R1044" s="678"/>
      <c r="S1044" s="678"/>
      <c r="T1044" s="678"/>
      <c r="U1044" s="678"/>
      <c r="V1044" s="630"/>
      <c r="W1044" s="681"/>
      <c r="X1044" s="681"/>
      <c r="Y1044" s="681"/>
      <c r="Z1044" s="680"/>
      <c r="AA1044" s="680"/>
      <c r="AB1044" s="680"/>
      <c r="AC1044" s="295" t="str">
        <f>IFERROR(VLOOKUP(Z1044,【参考】数式用!$A$4:$B$57,2,FALSE),"")</f>
        <v/>
      </c>
      <c r="AD1044" s="296"/>
      <c r="AE1044" s="297"/>
      <c r="AF1044" s="291">
        <f t="shared" si="34"/>
        <v>0</v>
      </c>
    </row>
    <row r="1045" spans="1:32" ht="50.1" customHeight="1" thickBot="1">
      <c r="A1045" s="631">
        <f t="shared" si="33"/>
        <v>1011</v>
      </c>
      <c r="B1045" s="675"/>
      <c r="C1045" s="676"/>
      <c r="D1045" s="676"/>
      <c r="E1045" s="676"/>
      <c r="F1045" s="676"/>
      <c r="G1045" s="676"/>
      <c r="H1045" s="676"/>
      <c r="I1045" s="676"/>
      <c r="J1045" s="676"/>
      <c r="K1045" s="676"/>
      <c r="L1045" s="677"/>
      <c r="M1045" s="677"/>
      <c r="N1045" s="677"/>
      <c r="O1045" s="677"/>
      <c r="P1045" s="677"/>
      <c r="Q1045" s="678"/>
      <c r="R1045" s="678"/>
      <c r="S1045" s="678"/>
      <c r="T1045" s="678"/>
      <c r="U1045" s="678"/>
      <c r="V1045" s="630"/>
      <c r="W1045" s="681"/>
      <c r="X1045" s="681"/>
      <c r="Y1045" s="681"/>
      <c r="Z1045" s="680"/>
      <c r="AA1045" s="680"/>
      <c r="AB1045" s="680"/>
      <c r="AC1045" s="295" t="str">
        <f>IFERROR(VLOOKUP(Z1045,【参考】数式用!$A$4:$B$57,2,FALSE),"")</f>
        <v/>
      </c>
      <c r="AD1045" s="296"/>
      <c r="AE1045" s="297"/>
      <c r="AF1045" s="291">
        <f t="shared" si="34"/>
        <v>0</v>
      </c>
    </row>
    <row r="1046" spans="1:32" ht="50.1" customHeight="1" thickBot="1">
      <c r="A1046" s="631">
        <f t="shared" si="33"/>
        <v>1012</v>
      </c>
      <c r="B1046" s="675"/>
      <c r="C1046" s="676"/>
      <c r="D1046" s="676"/>
      <c r="E1046" s="676"/>
      <c r="F1046" s="676"/>
      <c r="G1046" s="676"/>
      <c r="H1046" s="676"/>
      <c r="I1046" s="676"/>
      <c r="J1046" s="676"/>
      <c r="K1046" s="676"/>
      <c r="L1046" s="677"/>
      <c r="M1046" s="677"/>
      <c r="N1046" s="677"/>
      <c r="O1046" s="677"/>
      <c r="P1046" s="677"/>
      <c r="Q1046" s="678"/>
      <c r="R1046" s="678"/>
      <c r="S1046" s="678"/>
      <c r="T1046" s="678"/>
      <c r="U1046" s="678"/>
      <c r="V1046" s="630"/>
      <c r="W1046" s="681"/>
      <c r="X1046" s="681"/>
      <c r="Y1046" s="681"/>
      <c r="Z1046" s="680"/>
      <c r="AA1046" s="680"/>
      <c r="AB1046" s="680"/>
      <c r="AC1046" s="295" t="str">
        <f>IFERROR(VLOOKUP(Z1046,【参考】数式用!$A$4:$B$57,2,FALSE),"")</f>
        <v/>
      </c>
      <c r="AD1046" s="296"/>
      <c r="AE1046" s="297"/>
      <c r="AF1046" s="291">
        <f t="shared" si="34"/>
        <v>0</v>
      </c>
    </row>
    <row r="1047" spans="1:32" ht="50.1" customHeight="1" thickBot="1">
      <c r="A1047" s="631">
        <f t="shared" si="33"/>
        <v>1013</v>
      </c>
      <c r="B1047" s="675"/>
      <c r="C1047" s="676"/>
      <c r="D1047" s="676"/>
      <c r="E1047" s="676"/>
      <c r="F1047" s="676"/>
      <c r="G1047" s="676"/>
      <c r="H1047" s="676"/>
      <c r="I1047" s="676"/>
      <c r="J1047" s="676"/>
      <c r="K1047" s="676"/>
      <c r="L1047" s="677"/>
      <c r="M1047" s="677"/>
      <c r="N1047" s="677"/>
      <c r="O1047" s="677"/>
      <c r="P1047" s="677"/>
      <c r="Q1047" s="678"/>
      <c r="R1047" s="678"/>
      <c r="S1047" s="678"/>
      <c r="T1047" s="678"/>
      <c r="U1047" s="678"/>
      <c r="V1047" s="630"/>
      <c r="W1047" s="681"/>
      <c r="X1047" s="681"/>
      <c r="Y1047" s="681"/>
      <c r="Z1047" s="680"/>
      <c r="AA1047" s="680"/>
      <c r="AB1047" s="680"/>
      <c r="AC1047" s="295" t="str">
        <f>IFERROR(VLOOKUP(Z1047,【参考】数式用!$A$4:$B$57,2,FALSE),"")</f>
        <v/>
      </c>
      <c r="AD1047" s="296"/>
      <c r="AE1047" s="297"/>
      <c r="AF1047" s="291">
        <f t="shared" si="34"/>
        <v>0</v>
      </c>
    </row>
    <row r="1048" spans="1:32" ht="50.1" customHeight="1" thickBot="1">
      <c r="A1048" s="631">
        <f t="shared" si="33"/>
        <v>1014</v>
      </c>
      <c r="B1048" s="675"/>
      <c r="C1048" s="676"/>
      <c r="D1048" s="676"/>
      <c r="E1048" s="676"/>
      <c r="F1048" s="676"/>
      <c r="G1048" s="676"/>
      <c r="H1048" s="676"/>
      <c r="I1048" s="676"/>
      <c r="J1048" s="676"/>
      <c r="K1048" s="676"/>
      <c r="L1048" s="677"/>
      <c r="M1048" s="677"/>
      <c r="N1048" s="677"/>
      <c r="O1048" s="677"/>
      <c r="P1048" s="677"/>
      <c r="Q1048" s="678"/>
      <c r="R1048" s="678"/>
      <c r="S1048" s="678"/>
      <c r="T1048" s="678"/>
      <c r="U1048" s="678"/>
      <c r="V1048" s="630"/>
      <c r="W1048" s="681"/>
      <c r="X1048" s="681"/>
      <c r="Y1048" s="681"/>
      <c r="Z1048" s="680"/>
      <c r="AA1048" s="680"/>
      <c r="AB1048" s="680"/>
      <c r="AC1048" s="295" t="str">
        <f>IFERROR(VLOOKUP(Z1048,【参考】数式用!$A$4:$B$57,2,FALSE),"")</f>
        <v/>
      </c>
      <c r="AD1048" s="296"/>
      <c r="AE1048" s="297"/>
      <c r="AF1048" s="291">
        <f t="shared" si="34"/>
        <v>0</v>
      </c>
    </row>
    <row r="1049" spans="1:32" ht="50.1" customHeight="1" thickBot="1">
      <c r="A1049" s="631">
        <f t="shared" si="33"/>
        <v>1015</v>
      </c>
      <c r="B1049" s="675"/>
      <c r="C1049" s="676"/>
      <c r="D1049" s="676"/>
      <c r="E1049" s="676"/>
      <c r="F1049" s="676"/>
      <c r="G1049" s="676"/>
      <c r="H1049" s="676"/>
      <c r="I1049" s="676"/>
      <c r="J1049" s="676"/>
      <c r="K1049" s="676"/>
      <c r="L1049" s="677"/>
      <c r="M1049" s="677"/>
      <c r="N1049" s="677"/>
      <c r="O1049" s="677"/>
      <c r="P1049" s="677"/>
      <c r="Q1049" s="678"/>
      <c r="R1049" s="678"/>
      <c r="S1049" s="678"/>
      <c r="T1049" s="678"/>
      <c r="U1049" s="678"/>
      <c r="V1049" s="630"/>
      <c r="W1049" s="681"/>
      <c r="X1049" s="681"/>
      <c r="Y1049" s="681"/>
      <c r="Z1049" s="680"/>
      <c r="AA1049" s="680"/>
      <c r="AB1049" s="680"/>
      <c r="AC1049" s="295" t="str">
        <f>IFERROR(VLOOKUP(Z1049,【参考】数式用!$A$4:$B$57,2,FALSE),"")</f>
        <v/>
      </c>
      <c r="AD1049" s="296"/>
      <c r="AE1049" s="297"/>
      <c r="AF1049" s="291">
        <f t="shared" si="34"/>
        <v>0</v>
      </c>
    </row>
    <row r="1050" spans="1:32" ht="50.1" customHeight="1" thickBot="1">
      <c r="A1050" s="631">
        <f t="shared" si="33"/>
        <v>1016</v>
      </c>
      <c r="B1050" s="675"/>
      <c r="C1050" s="676"/>
      <c r="D1050" s="676"/>
      <c r="E1050" s="676"/>
      <c r="F1050" s="676"/>
      <c r="G1050" s="676"/>
      <c r="H1050" s="676"/>
      <c r="I1050" s="676"/>
      <c r="J1050" s="676"/>
      <c r="K1050" s="676"/>
      <c r="L1050" s="677"/>
      <c r="M1050" s="677"/>
      <c r="N1050" s="677"/>
      <c r="O1050" s="677"/>
      <c r="P1050" s="677"/>
      <c r="Q1050" s="678"/>
      <c r="R1050" s="678"/>
      <c r="S1050" s="678"/>
      <c r="T1050" s="678"/>
      <c r="U1050" s="678"/>
      <c r="V1050" s="630"/>
      <c r="W1050" s="681"/>
      <c r="X1050" s="681"/>
      <c r="Y1050" s="681"/>
      <c r="Z1050" s="680"/>
      <c r="AA1050" s="680"/>
      <c r="AB1050" s="680"/>
      <c r="AC1050" s="295" t="str">
        <f>IFERROR(VLOOKUP(Z1050,【参考】数式用!$A$4:$B$57,2,FALSE),"")</f>
        <v/>
      </c>
      <c r="AD1050" s="296"/>
      <c r="AE1050" s="297"/>
      <c r="AF1050" s="291">
        <f t="shared" si="34"/>
        <v>0</v>
      </c>
    </row>
    <row r="1051" spans="1:32" ht="50.1" customHeight="1" thickBot="1">
      <c r="A1051" s="631">
        <f t="shared" si="33"/>
        <v>1017</v>
      </c>
      <c r="B1051" s="675"/>
      <c r="C1051" s="676"/>
      <c r="D1051" s="676"/>
      <c r="E1051" s="676"/>
      <c r="F1051" s="676"/>
      <c r="G1051" s="676"/>
      <c r="H1051" s="676"/>
      <c r="I1051" s="676"/>
      <c r="J1051" s="676"/>
      <c r="K1051" s="676"/>
      <c r="L1051" s="677"/>
      <c r="M1051" s="677"/>
      <c r="N1051" s="677"/>
      <c r="O1051" s="677"/>
      <c r="P1051" s="677"/>
      <c r="Q1051" s="678"/>
      <c r="R1051" s="678"/>
      <c r="S1051" s="678"/>
      <c r="T1051" s="678"/>
      <c r="U1051" s="678"/>
      <c r="V1051" s="630"/>
      <c r="W1051" s="681"/>
      <c r="X1051" s="681"/>
      <c r="Y1051" s="681"/>
      <c r="Z1051" s="680"/>
      <c r="AA1051" s="680"/>
      <c r="AB1051" s="680"/>
      <c r="AC1051" s="295" t="str">
        <f>IFERROR(VLOOKUP(Z1051,【参考】数式用!$A$4:$B$57,2,FALSE),"")</f>
        <v/>
      </c>
      <c r="AD1051" s="296"/>
      <c r="AE1051" s="297"/>
      <c r="AF1051" s="291">
        <f t="shared" si="34"/>
        <v>0</v>
      </c>
    </row>
    <row r="1052" spans="1:32" ht="50.1" customHeight="1" thickBot="1">
      <c r="A1052" s="631">
        <f t="shared" si="33"/>
        <v>1018</v>
      </c>
      <c r="B1052" s="675"/>
      <c r="C1052" s="676"/>
      <c r="D1052" s="676"/>
      <c r="E1052" s="676"/>
      <c r="F1052" s="676"/>
      <c r="G1052" s="676"/>
      <c r="H1052" s="676"/>
      <c r="I1052" s="676"/>
      <c r="J1052" s="676"/>
      <c r="K1052" s="676"/>
      <c r="L1052" s="677"/>
      <c r="M1052" s="677"/>
      <c r="N1052" s="677"/>
      <c r="O1052" s="677"/>
      <c r="P1052" s="677"/>
      <c r="Q1052" s="678"/>
      <c r="R1052" s="678"/>
      <c r="S1052" s="678"/>
      <c r="T1052" s="678"/>
      <c r="U1052" s="678"/>
      <c r="V1052" s="630"/>
      <c r="W1052" s="681"/>
      <c r="X1052" s="681"/>
      <c r="Y1052" s="681"/>
      <c r="Z1052" s="680"/>
      <c r="AA1052" s="680"/>
      <c r="AB1052" s="680"/>
      <c r="AC1052" s="295" t="str">
        <f>IFERROR(VLOOKUP(Z1052,【参考】数式用!$A$4:$B$57,2,FALSE),"")</f>
        <v/>
      </c>
      <c r="AD1052" s="296"/>
      <c r="AE1052" s="297"/>
      <c r="AF1052" s="291">
        <f t="shared" si="34"/>
        <v>0</v>
      </c>
    </row>
    <row r="1053" spans="1:32" ht="50.1" customHeight="1" thickBot="1">
      <c r="A1053" s="631">
        <f t="shared" si="33"/>
        <v>1019</v>
      </c>
      <c r="B1053" s="675"/>
      <c r="C1053" s="676"/>
      <c r="D1053" s="676"/>
      <c r="E1053" s="676"/>
      <c r="F1053" s="676"/>
      <c r="G1053" s="676"/>
      <c r="H1053" s="676"/>
      <c r="I1053" s="676"/>
      <c r="J1053" s="676"/>
      <c r="K1053" s="676"/>
      <c r="L1053" s="677"/>
      <c r="M1053" s="677"/>
      <c r="N1053" s="677"/>
      <c r="O1053" s="677"/>
      <c r="P1053" s="677"/>
      <c r="Q1053" s="678"/>
      <c r="R1053" s="678"/>
      <c r="S1053" s="678"/>
      <c r="T1053" s="678"/>
      <c r="U1053" s="678"/>
      <c r="V1053" s="630"/>
      <c r="W1053" s="681"/>
      <c r="X1053" s="681"/>
      <c r="Y1053" s="681"/>
      <c r="Z1053" s="680"/>
      <c r="AA1053" s="680"/>
      <c r="AB1053" s="680"/>
      <c r="AC1053" s="295" t="str">
        <f>IFERROR(VLOOKUP(Z1053,【参考】数式用!$A$4:$B$57,2,FALSE),"")</f>
        <v/>
      </c>
      <c r="AD1053" s="296"/>
      <c r="AE1053" s="297"/>
      <c r="AF1053" s="291">
        <f t="shared" si="34"/>
        <v>0</v>
      </c>
    </row>
    <row r="1054" spans="1:32" ht="50.1" customHeight="1" thickBot="1">
      <c r="A1054" s="631">
        <f t="shared" si="33"/>
        <v>1020</v>
      </c>
      <c r="B1054" s="675"/>
      <c r="C1054" s="676"/>
      <c r="D1054" s="676"/>
      <c r="E1054" s="676"/>
      <c r="F1054" s="676"/>
      <c r="G1054" s="676"/>
      <c r="H1054" s="676"/>
      <c r="I1054" s="676"/>
      <c r="J1054" s="676"/>
      <c r="K1054" s="676"/>
      <c r="L1054" s="677"/>
      <c r="M1054" s="677"/>
      <c r="N1054" s="677"/>
      <c r="O1054" s="677"/>
      <c r="P1054" s="677"/>
      <c r="Q1054" s="678"/>
      <c r="R1054" s="678"/>
      <c r="S1054" s="678"/>
      <c r="T1054" s="678"/>
      <c r="U1054" s="678"/>
      <c r="V1054" s="630"/>
      <c r="W1054" s="681"/>
      <c r="X1054" s="681"/>
      <c r="Y1054" s="681"/>
      <c r="Z1054" s="680"/>
      <c r="AA1054" s="680"/>
      <c r="AB1054" s="680"/>
      <c r="AC1054" s="295" t="str">
        <f>IFERROR(VLOOKUP(Z1054,【参考】数式用!$A$4:$B$57,2,FALSE),"")</f>
        <v/>
      </c>
      <c r="AD1054" s="296"/>
      <c r="AE1054" s="297"/>
      <c r="AF1054" s="291">
        <f t="shared" si="34"/>
        <v>0</v>
      </c>
    </row>
    <row r="1055" spans="1:32" ht="50.1" customHeight="1" thickBot="1">
      <c r="A1055" s="631">
        <f t="shared" si="33"/>
        <v>1021</v>
      </c>
      <c r="B1055" s="675"/>
      <c r="C1055" s="676"/>
      <c r="D1055" s="676"/>
      <c r="E1055" s="676"/>
      <c r="F1055" s="676"/>
      <c r="G1055" s="676"/>
      <c r="H1055" s="676"/>
      <c r="I1055" s="676"/>
      <c r="J1055" s="676"/>
      <c r="K1055" s="676"/>
      <c r="L1055" s="677"/>
      <c r="M1055" s="677"/>
      <c r="N1055" s="677"/>
      <c r="O1055" s="677"/>
      <c r="P1055" s="677"/>
      <c r="Q1055" s="678"/>
      <c r="R1055" s="678"/>
      <c r="S1055" s="678"/>
      <c r="T1055" s="678"/>
      <c r="U1055" s="678"/>
      <c r="V1055" s="630"/>
      <c r="W1055" s="681"/>
      <c r="X1055" s="681"/>
      <c r="Y1055" s="681"/>
      <c r="Z1055" s="680"/>
      <c r="AA1055" s="680"/>
      <c r="AB1055" s="680"/>
      <c r="AC1055" s="295" t="str">
        <f>IFERROR(VLOOKUP(Z1055,【参考】数式用!$A$4:$B$57,2,FALSE),"")</f>
        <v/>
      </c>
      <c r="AD1055" s="296"/>
      <c r="AE1055" s="297"/>
      <c r="AF1055" s="291">
        <f t="shared" si="34"/>
        <v>0</v>
      </c>
    </row>
    <row r="1056" spans="1:32" ht="50.1" customHeight="1" thickBot="1">
      <c r="A1056" s="631">
        <f t="shared" si="33"/>
        <v>1022</v>
      </c>
      <c r="B1056" s="675"/>
      <c r="C1056" s="676"/>
      <c r="D1056" s="676"/>
      <c r="E1056" s="676"/>
      <c r="F1056" s="676"/>
      <c r="G1056" s="676"/>
      <c r="H1056" s="676"/>
      <c r="I1056" s="676"/>
      <c r="J1056" s="676"/>
      <c r="K1056" s="676"/>
      <c r="L1056" s="677"/>
      <c r="M1056" s="677"/>
      <c r="N1056" s="677"/>
      <c r="O1056" s="677"/>
      <c r="P1056" s="677"/>
      <c r="Q1056" s="678"/>
      <c r="R1056" s="678"/>
      <c r="S1056" s="678"/>
      <c r="T1056" s="678"/>
      <c r="U1056" s="678"/>
      <c r="V1056" s="630"/>
      <c r="W1056" s="681"/>
      <c r="X1056" s="681"/>
      <c r="Y1056" s="681"/>
      <c r="Z1056" s="680"/>
      <c r="AA1056" s="680"/>
      <c r="AB1056" s="680"/>
      <c r="AC1056" s="295" t="str">
        <f>IFERROR(VLOOKUP(Z1056,【参考】数式用!$A$4:$B$57,2,FALSE),"")</f>
        <v/>
      </c>
      <c r="AD1056" s="296"/>
      <c r="AE1056" s="297"/>
      <c r="AF1056" s="291">
        <f t="shared" si="34"/>
        <v>0</v>
      </c>
    </row>
    <row r="1057" spans="1:32" ht="50.1" customHeight="1" thickBot="1">
      <c r="A1057" s="631">
        <f t="shared" si="33"/>
        <v>1023</v>
      </c>
      <c r="B1057" s="675"/>
      <c r="C1057" s="676"/>
      <c r="D1057" s="676"/>
      <c r="E1057" s="676"/>
      <c r="F1057" s="676"/>
      <c r="G1057" s="676"/>
      <c r="H1057" s="676"/>
      <c r="I1057" s="676"/>
      <c r="J1057" s="676"/>
      <c r="K1057" s="676"/>
      <c r="L1057" s="677"/>
      <c r="M1057" s="677"/>
      <c r="N1057" s="677"/>
      <c r="O1057" s="677"/>
      <c r="P1057" s="677"/>
      <c r="Q1057" s="678"/>
      <c r="R1057" s="678"/>
      <c r="S1057" s="678"/>
      <c r="T1057" s="678"/>
      <c r="U1057" s="678"/>
      <c r="V1057" s="630"/>
      <c r="W1057" s="681"/>
      <c r="X1057" s="681"/>
      <c r="Y1057" s="681"/>
      <c r="Z1057" s="680"/>
      <c r="AA1057" s="680"/>
      <c r="AB1057" s="680"/>
      <c r="AC1057" s="295" t="str">
        <f>IFERROR(VLOOKUP(Z1057,【参考】数式用!$A$4:$B$57,2,FALSE),"")</f>
        <v/>
      </c>
      <c r="AD1057" s="296"/>
      <c r="AE1057" s="297"/>
      <c r="AF1057" s="291">
        <f t="shared" si="34"/>
        <v>0</v>
      </c>
    </row>
    <row r="1058" spans="1:32" ht="50.1" customHeight="1" thickBot="1">
      <c r="A1058" s="631">
        <f t="shared" si="33"/>
        <v>1024</v>
      </c>
      <c r="B1058" s="675"/>
      <c r="C1058" s="676"/>
      <c r="D1058" s="676"/>
      <c r="E1058" s="676"/>
      <c r="F1058" s="676"/>
      <c r="G1058" s="676"/>
      <c r="H1058" s="676"/>
      <c r="I1058" s="676"/>
      <c r="J1058" s="676"/>
      <c r="K1058" s="676"/>
      <c r="L1058" s="677"/>
      <c r="M1058" s="677"/>
      <c r="N1058" s="677"/>
      <c r="O1058" s="677"/>
      <c r="P1058" s="677"/>
      <c r="Q1058" s="678"/>
      <c r="R1058" s="678"/>
      <c r="S1058" s="678"/>
      <c r="T1058" s="678"/>
      <c r="U1058" s="678"/>
      <c r="V1058" s="630"/>
      <c r="W1058" s="681"/>
      <c r="X1058" s="681"/>
      <c r="Y1058" s="681"/>
      <c r="Z1058" s="680"/>
      <c r="AA1058" s="680"/>
      <c r="AB1058" s="680"/>
      <c r="AC1058" s="295" t="str">
        <f>IFERROR(VLOOKUP(Z1058,【参考】数式用!$A$4:$B$57,2,FALSE),"")</f>
        <v/>
      </c>
      <c r="AD1058" s="296"/>
      <c r="AE1058" s="297"/>
      <c r="AF1058" s="291">
        <f t="shared" si="34"/>
        <v>0</v>
      </c>
    </row>
    <row r="1059" spans="1:32" ht="50.1" customHeight="1" thickBot="1">
      <c r="A1059" s="631">
        <f t="shared" si="33"/>
        <v>1025</v>
      </c>
      <c r="B1059" s="675"/>
      <c r="C1059" s="676"/>
      <c r="D1059" s="676"/>
      <c r="E1059" s="676"/>
      <c r="F1059" s="676"/>
      <c r="G1059" s="676"/>
      <c r="H1059" s="676"/>
      <c r="I1059" s="676"/>
      <c r="J1059" s="676"/>
      <c r="K1059" s="676"/>
      <c r="L1059" s="677"/>
      <c r="M1059" s="677"/>
      <c r="N1059" s="677"/>
      <c r="O1059" s="677"/>
      <c r="P1059" s="677"/>
      <c r="Q1059" s="678"/>
      <c r="R1059" s="678"/>
      <c r="S1059" s="678"/>
      <c r="T1059" s="678"/>
      <c r="U1059" s="678"/>
      <c r="V1059" s="630"/>
      <c r="W1059" s="681"/>
      <c r="X1059" s="681"/>
      <c r="Y1059" s="681"/>
      <c r="Z1059" s="680"/>
      <c r="AA1059" s="680"/>
      <c r="AB1059" s="680"/>
      <c r="AC1059" s="295" t="str">
        <f>IFERROR(VLOOKUP(Z1059,【参考】数式用!$A$4:$B$57,2,FALSE),"")</f>
        <v/>
      </c>
      <c r="AD1059" s="296"/>
      <c r="AE1059" s="297"/>
      <c r="AF1059" s="291">
        <f t="shared" si="34"/>
        <v>0</v>
      </c>
    </row>
    <row r="1060" spans="1:32" ht="50.1" customHeight="1" thickBot="1">
      <c r="A1060" s="631">
        <f t="shared" si="33"/>
        <v>1026</v>
      </c>
      <c r="B1060" s="675"/>
      <c r="C1060" s="676"/>
      <c r="D1060" s="676"/>
      <c r="E1060" s="676"/>
      <c r="F1060" s="676"/>
      <c r="G1060" s="676"/>
      <c r="H1060" s="676"/>
      <c r="I1060" s="676"/>
      <c r="J1060" s="676"/>
      <c r="K1060" s="676"/>
      <c r="L1060" s="677"/>
      <c r="M1060" s="677"/>
      <c r="N1060" s="677"/>
      <c r="O1060" s="677"/>
      <c r="P1060" s="677"/>
      <c r="Q1060" s="678"/>
      <c r="R1060" s="678"/>
      <c r="S1060" s="678"/>
      <c r="T1060" s="678"/>
      <c r="U1060" s="678"/>
      <c r="V1060" s="630"/>
      <c r="W1060" s="681"/>
      <c r="X1060" s="681"/>
      <c r="Y1060" s="681"/>
      <c r="Z1060" s="680"/>
      <c r="AA1060" s="680"/>
      <c r="AB1060" s="680"/>
      <c r="AC1060" s="295" t="str">
        <f>IFERROR(VLOOKUP(Z1060,【参考】数式用!$A$4:$B$57,2,FALSE),"")</f>
        <v/>
      </c>
      <c r="AD1060" s="296"/>
      <c r="AE1060" s="297"/>
      <c r="AF1060" s="291">
        <f t="shared" si="34"/>
        <v>0</v>
      </c>
    </row>
    <row r="1061" spans="1:32" ht="50.1" customHeight="1" thickBot="1">
      <c r="A1061" s="631">
        <f t="shared" ref="A1061:A1124" si="35">A1060+1</f>
        <v>1027</v>
      </c>
      <c r="B1061" s="675"/>
      <c r="C1061" s="676"/>
      <c r="D1061" s="676"/>
      <c r="E1061" s="676"/>
      <c r="F1061" s="676"/>
      <c r="G1061" s="676"/>
      <c r="H1061" s="676"/>
      <c r="I1061" s="676"/>
      <c r="J1061" s="676"/>
      <c r="K1061" s="676"/>
      <c r="L1061" s="677"/>
      <c r="M1061" s="677"/>
      <c r="N1061" s="677"/>
      <c r="O1061" s="677"/>
      <c r="P1061" s="677"/>
      <c r="Q1061" s="678"/>
      <c r="R1061" s="678"/>
      <c r="S1061" s="678"/>
      <c r="T1061" s="678"/>
      <c r="U1061" s="678"/>
      <c r="V1061" s="630"/>
      <c r="W1061" s="681"/>
      <c r="X1061" s="681"/>
      <c r="Y1061" s="681"/>
      <c r="Z1061" s="680"/>
      <c r="AA1061" s="680"/>
      <c r="AB1061" s="680"/>
      <c r="AC1061" s="295" t="str">
        <f>IFERROR(VLOOKUP(Z1061,【参考】数式用!$A$4:$B$57,2,FALSE),"")</f>
        <v/>
      </c>
      <c r="AD1061" s="296"/>
      <c r="AE1061" s="297"/>
      <c r="AF1061" s="291">
        <f t="shared" si="34"/>
        <v>0</v>
      </c>
    </row>
    <row r="1062" spans="1:32" ht="50.1" customHeight="1" thickBot="1">
      <c r="A1062" s="631">
        <f t="shared" si="35"/>
        <v>1028</v>
      </c>
      <c r="B1062" s="675"/>
      <c r="C1062" s="676"/>
      <c r="D1062" s="676"/>
      <c r="E1062" s="676"/>
      <c r="F1062" s="676"/>
      <c r="G1062" s="676"/>
      <c r="H1062" s="676"/>
      <c r="I1062" s="676"/>
      <c r="J1062" s="676"/>
      <c r="K1062" s="676"/>
      <c r="L1062" s="677"/>
      <c r="M1062" s="677"/>
      <c r="N1062" s="677"/>
      <c r="O1062" s="677"/>
      <c r="P1062" s="677"/>
      <c r="Q1062" s="678"/>
      <c r="R1062" s="678"/>
      <c r="S1062" s="678"/>
      <c r="T1062" s="678"/>
      <c r="U1062" s="678"/>
      <c r="V1062" s="630"/>
      <c r="W1062" s="681"/>
      <c r="X1062" s="681"/>
      <c r="Y1062" s="681"/>
      <c r="Z1062" s="680"/>
      <c r="AA1062" s="680"/>
      <c r="AB1062" s="680"/>
      <c r="AC1062" s="295" t="str">
        <f>IFERROR(VLOOKUP(Z1062,【参考】数式用!$A$4:$B$57,2,FALSE),"")</f>
        <v/>
      </c>
      <c r="AD1062" s="296"/>
      <c r="AE1062" s="297"/>
      <c r="AF1062" s="291">
        <f t="shared" si="34"/>
        <v>0</v>
      </c>
    </row>
    <row r="1063" spans="1:32" ht="50.1" customHeight="1" thickBot="1">
      <c r="A1063" s="631">
        <f t="shared" si="35"/>
        <v>1029</v>
      </c>
      <c r="B1063" s="675"/>
      <c r="C1063" s="676"/>
      <c r="D1063" s="676"/>
      <c r="E1063" s="676"/>
      <c r="F1063" s="676"/>
      <c r="G1063" s="676"/>
      <c r="H1063" s="676"/>
      <c r="I1063" s="676"/>
      <c r="J1063" s="676"/>
      <c r="K1063" s="676"/>
      <c r="L1063" s="677"/>
      <c r="M1063" s="677"/>
      <c r="N1063" s="677"/>
      <c r="O1063" s="677"/>
      <c r="P1063" s="677"/>
      <c r="Q1063" s="678"/>
      <c r="R1063" s="678"/>
      <c r="S1063" s="678"/>
      <c r="T1063" s="678"/>
      <c r="U1063" s="678"/>
      <c r="V1063" s="630"/>
      <c r="W1063" s="681"/>
      <c r="X1063" s="681"/>
      <c r="Y1063" s="681"/>
      <c r="Z1063" s="680"/>
      <c r="AA1063" s="680"/>
      <c r="AB1063" s="680"/>
      <c r="AC1063" s="295" t="str">
        <f>IFERROR(VLOOKUP(Z1063,【参考】数式用!$A$4:$B$57,2,FALSE),"")</f>
        <v/>
      </c>
      <c r="AD1063" s="296"/>
      <c r="AE1063" s="297"/>
      <c r="AF1063" s="291">
        <f t="shared" si="34"/>
        <v>0</v>
      </c>
    </row>
    <row r="1064" spans="1:32" ht="50.1" customHeight="1" thickBot="1">
      <c r="A1064" s="631">
        <f t="shared" si="35"/>
        <v>1030</v>
      </c>
      <c r="B1064" s="675"/>
      <c r="C1064" s="676"/>
      <c r="D1064" s="676"/>
      <c r="E1064" s="676"/>
      <c r="F1064" s="676"/>
      <c r="G1064" s="676"/>
      <c r="H1064" s="676"/>
      <c r="I1064" s="676"/>
      <c r="J1064" s="676"/>
      <c r="K1064" s="676"/>
      <c r="L1064" s="677"/>
      <c r="M1064" s="677"/>
      <c r="N1064" s="677"/>
      <c r="O1064" s="677"/>
      <c r="P1064" s="677"/>
      <c r="Q1064" s="678"/>
      <c r="R1064" s="678"/>
      <c r="S1064" s="678"/>
      <c r="T1064" s="678"/>
      <c r="U1064" s="678"/>
      <c r="V1064" s="630"/>
      <c r="W1064" s="681"/>
      <c r="X1064" s="681"/>
      <c r="Y1064" s="681"/>
      <c r="Z1064" s="680"/>
      <c r="AA1064" s="680"/>
      <c r="AB1064" s="680"/>
      <c r="AC1064" s="295" t="str">
        <f>IFERROR(VLOOKUP(Z1064,【参考】数式用!$A$4:$B$57,2,FALSE),"")</f>
        <v/>
      </c>
      <c r="AD1064" s="296"/>
      <c r="AE1064" s="297"/>
      <c r="AF1064" s="291">
        <f t="shared" si="34"/>
        <v>0</v>
      </c>
    </row>
    <row r="1065" spans="1:32" ht="50.1" customHeight="1" thickBot="1">
      <c r="A1065" s="631">
        <f t="shared" si="35"/>
        <v>1031</v>
      </c>
      <c r="B1065" s="675"/>
      <c r="C1065" s="676"/>
      <c r="D1065" s="676"/>
      <c r="E1065" s="676"/>
      <c r="F1065" s="676"/>
      <c r="G1065" s="676"/>
      <c r="H1065" s="676"/>
      <c r="I1065" s="676"/>
      <c r="J1065" s="676"/>
      <c r="K1065" s="676"/>
      <c r="L1065" s="677"/>
      <c r="M1065" s="677"/>
      <c r="N1065" s="677"/>
      <c r="O1065" s="677"/>
      <c r="P1065" s="677"/>
      <c r="Q1065" s="678"/>
      <c r="R1065" s="678"/>
      <c r="S1065" s="678"/>
      <c r="T1065" s="678"/>
      <c r="U1065" s="678"/>
      <c r="V1065" s="630"/>
      <c r="W1065" s="681"/>
      <c r="X1065" s="681"/>
      <c r="Y1065" s="681"/>
      <c r="Z1065" s="680"/>
      <c r="AA1065" s="680"/>
      <c r="AB1065" s="680"/>
      <c r="AC1065" s="295" t="str">
        <f>IFERROR(VLOOKUP(Z1065,【参考】数式用!$A$4:$B$57,2,FALSE),"")</f>
        <v/>
      </c>
      <c r="AD1065" s="296"/>
      <c r="AE1065" s="297"/>
      <c r="AF1065" s="291">
        <f t="shared" si="34"/>
        <v>0</v>
      </c>
    </row>
    <row r="1066" spans="1:32" ht="50.1" customHeight="1" thickBot="1">
      <c r="A1066" s="631">
        <f t="shared" si="35"/>
        <v>1032</v>
      </c>
      <c r="B1066" s="675"/>
      <c r="C1066" s="676"/>
      <c r="D1066" s="676"/>
      <c r="E1066" s="676"/>
      <c r="F1066" s="676"/>
      <c r="G1066" s="676"/>
      <c r="H1066" s="676"/>
      <c r="I1066" s="676"/>
      <c r="J1066" s="676"/>
      <c r="K1066" s="676"/>
      <c r="L1066" s="677"/>
      <c r="M1066" s="677"/>
      <c r="N1066" s="677"/>
      <c r="O1066" s="677"/>
      <c r="P1066" s="677"/>
      <c r="Q1066" s="678"/>
      <c r="R1066" s="678"/>
      <c r="S1066" s="678"/>
      <c r="T1066" s="678"/>
      <c r="U1066" s="678"/>
      <c r="V1066" s="630"/>
      <c r="W1066" s="681"/>
      <c r="X1066" s="681"/>
      <c r="Y1066" s="681"/>
      <c r="Z1066" s="680"/>
      <c r="AA1066" s="680"/>
      <c r="AB1066" s="680"/>
      <c r="AC1066" s="295" t="str">
        <f>IFERROR(VLOOKUP(Z1066,【参考】数式用!$A$4:$B$57,2,FALSE),"")</f>
        <v/>
      </c>
      <c r="AD1066" s="296"/>
      <c r="AE1066" s="297"/>
      <c r="AF1066" s="291">
        <f t="shared" si="34"/>
        <v>0</v>
      </c>
    </row>
    <row r="1067" spans="1:32" ht="50.1" customHeight="1" thickBot="1">
      <c r="A1067" s="631">
        <f t="shared" si="35"/>
        <v>1033</v>
      </c>
      <c r="B1067" s="675"/>
      <c r="C1067" s="676"/>
      <c r="D1067" s="676"/>
      <c r="E1067" s="676"/>
      <c r="F1067" s="676"/>
      <c r="G1067" s="676"/>
      <c r="H1067" s="676"/>
      <c r="I1067" s="676"/>
      <c r="J1067" s="676"/>
      <c r="K1067" s="676"/>
      <c r="L1067" s="677"/>
      <c r="M1067" s="677"/>
      <c r="N1067" s="677"/>
      <c r="O1067" s="677"/>
      <c r="P1067" s="677"/>
      <c r="Q1067" s="678"/>
      <c r="R1067" s="678"/>
      <c r="S1067" s="678"/>
      <c r="T1067" s="678"/>
      <c r="U1067" s="678"/>
      <c r="V1067" s="630"/>
      <c r="W1067" s="681"/>
      <c r="X1067" s="681"/>
      <c r="Y1067" s="681"/>
      <c r="Z1067" s="680"/>
      <c r="AA1067" s="680"/>
      <c r="AB1067" s="680"/>
      <c r="AC1067" s="295" t="str">
        <f>IFERROR(VLOOKUP(Z1067,【参考】数式用!$A$4:$B$57,2,FALSE),"")</f>
        <v/>
      </c>
      <c r="AD1067" s="296"/>
      <c r="AE1067" s="297"/>
      <c r="AF1067" s="291">
        <f t="shared" si="34"/>
        <v>0</v>
      </c>
    </row>
    <row r="1068" spans="1:32" ht="50.1" customHeight="1" thickBot="1">
      <c r="A1068" s="631">
        <f t="shared" si="35"/>
        <v>1034</v>
      </c>
      <c r="B1068" s="675"/>
      <c r="C1068" s="676"/>
      <c r="D1068" s="676"/>
      <c r="E1068" s="676"/>
      <c r="F1068" s="676"/>
      <c r="G1068" s="676"/>
      <c r="H1068" s="676"/>
      <c r="I1068" s="676"/>
      <c r="J1068" s="676"/>
      <c r="K1068" s="676"/>
      <c r="L1068" s="677"/>
      <c r="M1068" s="677"/>
      <c r="N1068" s="677"/>
      <c r="O1068" s="677"/>
      <c r="P1068" s="677"/>
      <c r="Q1068" s="678"/>
      <c r="R1068" s="678"/>
      <c r="S1068" s="678"/>
      <c r="T1068" s="678"/>
      <c r="U1068" s="678"/>
      <c r="V1068" s="630"/>
      <c r="W1068" s="681"/>
      <c r="X1068" s="681"/>
      <c r="Y1068" s="681"/>
      <c r="Z1068" s="680"/>
      <c r="AA1068" s="680"/>
      <c r="AB1068" s="680"/>
      <c r="AC1068" s="295" t="str">
        <f>IFERROR(VLOOKUP(Z1068,【参考】数式用!$A$4:$B$57,2,FALSE),"")</f>
        <v/>
      </c>
      <c r="AD1068" s="296"/>
      <c r="AE1068" s="297"/>
      <c r="AF1068" s="291">
        <f t="shared" si="34"/>
        <v>0</v>
      </c>
    </row>
    <row r="1069" spans="1:32" ht="50.1" customHeight="1" thickBot="1">
      <c r="A1069" s="631">
        <f t="shared" si="35"/>
        <v>1035</v>
      </c>
      <c r="B1069" s="675"/>
      <c r="C1069" s="676"/>
      <c r="D1069" s="676"/>
      <c r="E1069" s="676"/>
      <c r="F1069" s="676"/>
      <c r="G1069" s="676"/>
      <c r="H1069" s="676"/>
      <c r="I1069" s="676"/>
      <c r="J1069" s="676"/>
      <c r="K1069" s="676"/>
      <c r="L1069" s="677"/>
      <c r="M1069" s="677"/>
      <c r="N1069" s="677"/>
      <c r="O1069" s="677"/>
      <c r="P1069" s="677"/>
      <c r="Q1069" s="678"/>
      <c r="R1069" s="678"/>
      <c r="S1069" s="678"/>
      <c r="T1069" s="678"/>
      <c r="U1069" s="678"/>
      <c r="V1069" s="630"/>
      <c r="W1069" s="681"/>
      <c r="X1069" s="681"/>
      <c r="Y1069" s="681"/>
      <c r="Z1069" s="680"/>
      <c r="AA1069" s="680"/>
      <c r="AB1069" s="680"/>
      <c r="AC1069" s="295" t="str">
        <f>IFERROR(VLOOKUP(Z1069,【参考】数式用!$A$4:$B$57,2,FALSE),"")</f>
        <v/>
      </c>
      <c r="AD1069" s="296"/>
      <c r="AE1069" s="297"/>
      <c r="AF1069" s="291">
        <f t="shared" si="34"/>
        <v>0</v>
      </c>
    </row>
    <row r="1070" spans="1:32" ht="50.1" customHeight="1" thickBot="1">
      <c r="A1070" s="631">
        <f t="shared" si="35"/>
        <v>1036</v>
      </c>
      <c r="B1070" s="675"/>
      <c r="C1070" s="676"/>
      <c r="D1070" s="676"/>
      <c r="E1070" s="676"/>
      <c r="F1070" s="676"/>
      <c r="G1070" s="676"/>
      <c r="H1070" s="676"/>
      <c r="I1070" s="676"/>
      <c r="J1070" s="676"/>
      <c r="K1070" s="676"/>
      <c r="L1070" s="677"/>
      <c r="M1070" s="677"/>
      <c r="N1070" s="677"/>
      <c r="O1070" s="677"/>
      <c r="P1070" s="677"/>
      <c r="Q1070" s="678"/>
      <c r="R1070" s="678"/>
      <c r="S1070" s="678"/>
      <c r="T1070" s="678"/>
      <c r="U1070" s="678"/>
      <c r="V1070" s="630"/>
      <c r="W1070" s="681"/>
      <c r="X1070" s="681"/>
      <c r="Y1070" s="681"/>
      <c r="Z1070" s="680"/>
      <c r="AA1070" s="680"/>
      <c r="AB1070" s="680"/>
      <c r="AC1070" s="295" t="str">
        <f>IFERROR(VLOOKUP(Z1070,【参考】数式用!$A$4:$B$57,2,FALSE),"")</f>
        <v/>
      </c>
      <c r="AD1070" s="296"/>
      <c r="AE1070" s="297"/>
      <c r="AF1070" s="291">
        <f t="shared" si="34"/>
        <v>0</v>
      </c>
    </row>
    <row r="1071" spans="1:32" ht="50.1" customHeight="1" thickBot="1">
      <c r="A1071" s="631">
        <f t="shared" si="35"/>
        <v>1037</v>
      </c>
      <c r="B1071" s="675"/>
      <c r="C1071" s="676"/>
      <c r="D1071" s="676"/>
      <c r="E1071" s="676"/>
      <c r="F1071" s="676"/>
      <c r="G1071" s="676"/>
      <c r="H1071" s="676"/>
      <c r="I1071" s="676"/>
      <c r="J1071" s="676"/>
      <c r="K1071" s="676"/>
      <c r="L1071" s="677"/>
      <c r="M1071" s="677"/>
      <c r="N1071" s="677"/>
      <c r="O1071" s="677"/>
      <c r="P1071" s="677"/>
      <c r="Q1071" s="678"/>
      <c r="R1071" s="678"/>
      <c r="S1071" s="678"/>
      <c r="T1071" s="678"/>
      <c r="U1071" s="678"/>
      <c r="V1071" s="630"/>
      <c r="W1071" s="681"/>
      <c r="X1071" s="681"/>
      <c r="Y1071" s="681"/>
      <c r="Z1071" s="680"/>
      <c r="AA1071" s="680"/>
      <c r="AB1071" s="680"/>
      <c r="AC1071" s="295" t="str">
        <f>IFERROR(VLOOKUP(Z1071,【参考】数式用!$A$4:$B$57,2,FALSE),"")</f>
        <v/>
      </c>
      <c r="AD1071" s="296"/>
      <c r="AE1071" s="297"/>
      <c r="AF1071" s="291">
        <f t="shared" ref="AF1071:AF1134" si="36">AD1071-AE1071</f>
        <v>0</v>
      </c>
    </row>
    <row r="1072" spans="1:32" ht="50.1" customHeight="1" thickBot="1">
      <c r="A1072" s="631">
        <f t="shared" si="35"/>
        <v>1038</v>
      </c>
      <c r="B1072" s="675"/>
      <c r="C1072" s="676"/>
      <c r="D1072" s="676"/>
      <c r="E1072" s="676"/>
      <c r="F1072" s="676"/>
      <c r="G1072" s="676"/>
      <c r="H1072" s="676"/>
      <c r="I1072" s="676"/>
      <c r="J1072" s="676"/>
      <c r="K1072" s="676"/>
      <c r="L1072" s="677"/>
      <c r="M1072" s="677"/>
      <c r="N1072" s="677"/>
      <c r="O1072" s="677"/>
      <c r="P1072" s="677"/>
      <c r="Q1072" s="678"/>
      <c r="R1072" s="678"/>
      <c r="S1072" s="678"/>
      <c r="T1072" s="678"/>
      <c r="U1072" s="678"/>
      <c r="V1072" s="630"/>
      <c r="W1072" s="681"/>
      <c r="X1072" s="681"/>
      <c r="Y1072" s="681"/>
      <c r="Z1072" s="680"/>
      <c r="AA1072" s="680"/>
      <c r="AB1072" s="680"/>
      <c r="AC1072" s="295" t="str">
        <f>IFERROR(VLOOKUP(Z1072,【参考】数式用!$A$4:$B$57,2,FALSE),"")</f>
        <v/>
      </c>
      <c r="AD1072" s="296"/>
      <c r="AE1072" s="297"/>
      <c r="AF1072" s="291">
        <f t="shared" si="36"/>
        <v>0</v>
      </c>
    </row>
    <row r="1073" spans="1:32" ht="50.1" customHeight="1" thickBot="1">
      <c r="A1073" s="631">
        <f t="shared" si="35"/>
        <v>1039</v>
      </c>
      <c r="B1073" s="675"/>
      <c r="C1073" s="676"/>
      <c r="D1073" s="676"/>
      <c r="E1073" s="676"/>
      <c r="F1073" s="676"/>
      <c r="G1073" s="676"/>
      <c r="H1073" s="676"/>
      <c r="I1073" s="676"/>
      <c r="J1073" s="676"/>
      <c r="K1073" s="676"/>
      <c r="L1073" s="677"/>
      <c r="M1073" s="677"/>
      <c r="N1073" s="677"/>
      <c r="O1073" s="677"/>
      <c r="P1073" s="677"/>
      <c r="Q1073" s="678"/>
      <c r="R1073" s="678"/>
      <c r="S1073" s="678"/>
      <c r="T1073" s="678"/>
      <c r="U1073" s="678"/>
      <c r="V1073" s="630"/>
      <c r="W1073" s="681"/>
      <c r="X1073" s="681"/>
      <c r="Y1073" s="681"/>
      <c r="Z1073" s="680"/>
      <c r="AA1073" s="680"/>
      <c r="AB1073" s="680"/>
      <c r="AC1073" s="295" t="str">
        <f>IFERROR(VLOOKUP(Z1073,【参考】数式用!$A$4:$B$57,2,FALSE),"")</f>
        <v/>
      </c>
      <c r="AD1073" s="296"/>
      <c r="AE1073" s="297"/>
      <c r="AF1073" s="291">
        <f t="shared" si="36"/>
        <v>0</v>
      </c>
    </row>
    <row r="1074" spans="1:32" ht="50.1" customHeight="1" thickBot="1">
      <c r="A1074" s="631">
        <f t="shared" si="35"/>
        <v>1040</v>
      </c>
      <c r="B1074" s="675"/>
      <c r="C1074" s="676"/>
      <c r="D1074" s="676"/>
      <c r="E1074" s="676"/>
      <c r="F1074" s="676"/>
      <c r="G1074" s="676"/>
      <c r="H1074" s="676"/>
      <c r="I1074" s="676"/>
      <c r="J1074" s="676"/>
      <c r="K1074" s="676"/>
      <c r="L1074" s="677"/>
      <c r="M1074" s="677"/>
      <c r="N1074" s="677"/>
      <c r="O1074" s="677"/>
      <c r="P1074" s="677"/>
      <c r="Q1074" s="678"/>
      <c r="R1074" s="678"/>
      <c r="S1074" s="678"/>
      <c r="T1074" s="678"/>
      <c r="U1074" s="678"/>
      <c r="V1074" s="630"/>
      <c r="W1074" s="681"/>
      <c r="X1074" s="681"/>
      <c r="Y1074" s="681"/>
      <c r="Z1074" s="680"/>
      <c r="AA1074" s="680"/>
      <c r="AB1074" s="680"/>
      <c r="AC1074" s="295" t="str">
        <f>IFERROR(VLOOKUP(Z1074,【参考】数式用!$A$4:$B$57,2,FALSE),"")</f>
        <v/>
      </c>
      <c r="AD1074" s="296"/>
      <c r="AE1074" s="297"/>
      <c r="AF1074" s="291">
        <f t="shared" si="36"/>
        <v>0</v>
      </c>
    </row>
    <row r="1075" spans="1:32" ht="50.1" customHeight="1" thickBot="1">
      <c r="A1075" s="631">
        <f t="shared" si="35"/>
        <v>1041</v>
      </c>
      <c r="B1075" s="675"/>
      <c r="C1075" s="676"/>
      <c r="D1075" s="676"/>
      <c r="E1075" s="676"/>
      <c r="F1075" s="676"/>
      <c r="G1075" s="676"/>
      <c r="H1075" s="676"/>
      <c r="I1075" s="676"/>
      <c r="J1075" s="676"/>
      <c r="K1075" s="676"/>
      <c r="L1075" s="677"/>
      <c r="M1075" s="677"/>
      <c r="N1075" s="677"/>
      <c r="O1075" s="677"/>
      <c r="P1075" s="677"/>
      <c r="Q1075" s="678"/>
      <c r="R1075" s="678"/>
      <c r="S1075" s="678"/>
      <c r="T1075" s="678"/>
      <c r="U1075" s="678"/>
      <c r="V1075" s="630"/>
      <c r="W1075" s="681"/>
      <c r="X1075" s="681"/>
      <c r="Y1075" s="681"/>
      <c r="Z1075" s="680"/>
      <c r="AA1075" s="680"/>
      <c r="AB1075" s="680"/>
      <c r="AC1075" s="295" t="str">
        <f>IFERROR(VLOOKUP(Z1075,【参考】数式用!$A$4:$B$57,2,FALSE),"")</f>
        <v/>
      </c>
      <c r="AD1075" s="296"/>
      <c r="AE1075" s="297"/>
      <c r="AF1075" s="291">
        <f t="shared" si="36"/>
        <v>0</v>
      </c>
    </row>
    <row r="1076" spans="1:32" ht="50.1" customHeight="1" thickBot="1">
      <c r="A1076" s="631">
        <f t="shared" si="35"/>
        <v>1042</v>
      </c>
      <c r="B1076" s="675"/>
      <c r="C1076" s="676"/>
      <c r="D1076" s="676"/>
      <c r="E1076" s="676"/>
      <c r="F1076" s="676"/>
      <c r="G1076" s="676"/>
      <c r="H1076" s="676"/>
      <c r="I1076" s="676"/>
      <c r="J1076" s="676"/>
      <c r="K1076" s="676"/>
      <c r="L1076" s="677"/>
      <c r="M1076" s="677"/>
      <c r="N1076" s="677"/>
      <c r="O1076" s="677"/>
      <c r="P1076" s="677"/>
      <c r="Q1076" s="678"/>
      <c r="R1076" s="678"/>
      <c r="S1076" s="678"/>
      <c r="T1076" s="678"/>
      <c r="U1076" s="678"/>
      <c r="V1076" s="630"/>
      <c r="W1076" s="681"/>
      <c r="X1076" s="681"/>
      <c r="Y1076" s="681"/>
      <c r="Z1076" s="680"/>
      <c r="AA1076" s="680"/>
      <c r="AB1076" s="680"/>
      <c r="AC1076" s="295" t="str">
        <f>IFERROR(VLOOKUP(Z1076,【参考】数式用!$A$4:$B$57,2,FALSE),"")</f>
        <v/>
      </c>
      <c r="AD1076" s="296"/>
      <c r="AE1076" s="297"/>
      <c r="AF1076" s="291">
        <f t="shared" si="36"/>
        <v>0</v>
      </c>
    </row>
    <row r="1077" spans="1:32" ht="50.1" customHeight="1" thickBot="1">
      <c r="A1077" s="631">
        <f t="shared" si="35"/>
        <v>1043</v>
      </c>
      <c r="B1077" s="675"/>
      <c r="C1077" s="676"/>
      <c r="D1077" s="676"/>
      <c r="E1077" s="676"/>
      <c r="F1077" s="676"/>
      <c r="G1077" s="676"/>
      <c r="H1077" s="676"/>
      <c r="I1077" s="676"/>
      <c r="J1077" s="676"/>
      <c r="K1077" s="676"/>
      <c r="L1077" s="677"/>
      <c r="M1077" s="677"/>
      <c r="N1077" s="677"/>
      <c r="O1077" s="677"/>
      <c r="P1077" s="677"/>
      <c r="Q1077" s="678"/>
      <c r="R1077" s="678"/>
      <c r="S1077" s="678"/>
      <c r="T1077" s="678"/>
      <c r="U1077" s="678"/>
      <c r="V1077" s="630"/>
      <c r="W1077" s="681"/>
      <c r="X1077" s="681"/>
      <c r="Y1077" s="681"/>
      <c r="Z1077" s="680"/>
      <c r="AA1077" s="680"/>
      <c r="AB1077" s="680"/>
      <c r="AC1077" s="295" t="str">
        <f>IFERROR(VLOOKUP(Z1077,【参考】数式用!$A$4:$B$57,2,FALSE),"")</f>
        <v/>
      </c>
      <c r="AD1077" s="296"/>
      <c r="AE1077" s="297"/>
      <c r="AF1077" s="291">
        <f t="shared" si="36"/>
        <v>0</v>
      </c>
    </row>
    <row r="1078" spans="1:32" ht="50.1" customHeight="1" thickBot="1">
      <c r="A1078" s="631">
        <f t="shared" si="35"/>
        <v>1044</v>
      </c>
      <c r="B1078" s="675"/>
      <c r="C1078" s="676"/>
      <c r="D1078" s="676"/>
      <c r="E1078" s="676"/>
      <c r="F1078" s="676"/>
      <c r="G1078" s="676"/>
      <c r="H1078" s="676"/>
      <c r="I1078" s="676"/>
      <c r="J1078" s="676"/>
      <c r="K1078" s="676"/>
      <c r="L1078" s="677"/>
      <c r="M1078" s="677"/>
      <c r="N1078" s="677"/>
      <c r="O1078" s="677"/>
      <c r="P1078" s="677"/>
      <c r="Q1078" s="678"/>
      <c r="R1078" s="678"/>
      <c r="S1078" s="678"/>
      <c r="T1078" s="678"/>
      <c r="U1078" s="678"/>
      <c r="V1078" s="630"/>
      <c r="W1078" s="681"/>
      <c r="X1078" s="681"/>
      <c r="Y1078" s="681"/>
      <c r="Z1078" s="680"/>
      <c r="AA1078" s="680"/>
      <c r="AB1078" s="680"/>
      <c r="AC1078" s="295" t="str">
        <f>IFERROR(VLOOKUP(Z1078,【参考】数式用!$A$4:$B$57,2,FALSE),"")</f>
        <v/>
      </c>
      <c r="AD1078" s="296"/>
      <c r="AE1078" s="297"/>
      <c r="AF1078" s="291">
        <f t="shared" si="36"/>
        <v>0</v>
      </c>
    </row>
    <row r="1079" spans="1:32" ht="50.1" customHeight="1" thickBot="1">
      <c r="A1079" s="631">
        <f t="shared" si="35"/>
        <v>1045</v>
      </c>
      <c r="B1079" s="675"/>
      <c r="C1079" s="676"/>
      <c r="D1079" s="676"/>
      <c r="E1079" s="676"/>
      <c r="F1079" s="676"/>
      <c r="G1079" s="676"/>
      <c r="H1079" s="676"/>
      <c r="I1079" s="676"/>
      <c r="J1079" s="676"/>
      <c r="K1079" s="676"/>
      <c r="L1079" s="677"/>
      <c r="M1079" s="677"/>
      <c r="N1079" s="677"/>
      <c r="O1079" s="677"/>
      <c r="P1079" s="677"/>
      <c r="Q1079" s="678"/>
      <c r="R1079" s="678"/>
      <c r="S1079" s="678"/>
      <c r="T1079" s="678"/>
      <c r="U1079" s="678"/>
      <c r="V1079" s="630"/>
      <c r="W1079" s="681"/>
      <c r="X1079" s="681"/>
      <c r="Y1079" s="681"/>
      <c r="Z1079" s="680"/>
      <c r="AA1079" s="680"/>
      <c r="AB1079" s="680"/>
      <c r="AC1079" s="295" t="str">
        <f>IFERROR(VLOOKUP(Z1079,【参考】数式用!$A$4:$B$57,2,FALSE),"")</f>
        <v/>
      </c>
      <c r="AD1079" s="296"/>
      <c r="AE1079" s="297"/>
      <c r="AF1079" s="291">
        <f t="shared" si="36"/>
        <v>0</v>
      </c>
    </row>
    <row r="1080" spans="1:32" ht="50.1" customHeight="1" thickBot="1">
      <c r="A1080" s="631">
        <f t="shared" si="35"/>
        <v>1046</v>
      </c>
      <c r="B1080" s="675"/>
      <c r="C1080" s="676"/>
      <c r="D1080" s="676"/>
      <c r="E1080" s="676"/>
      <c r="F1080" s="676"/>
      <c r="G1080" s="676"/>
      <c r="H1080" s="676"/>
      <c r="I1080" s="676"/>
      <c r="J1080" s="676"/>
      <c r="K1080" s="676"/>
      <c r="L1080" s="677"/>
      <c r="M1080" s="677"/>
      <c r="N1080" s="677"/>
      <c r="O1080" s="677"/>
      <c r="P1080" s="677"/>
      <c r="Q1080" s="678"/>
      <c r="R1080" s="678"/>
      <c r="S1080" s="678"/>
      <c r="T1080" s="678"/>
      <c r="U1080" s="678"/>
      <c r="V1080" s="630"/>
      <c r="W1080" s="681"/>
      <c r="X1080" s="681"/>
      <c r="Y1080" s="681"/>
      <c r="Z1080" s="680"/>
      <c r="AA1080" s="680"/>
      <c r="AB1080" s="680"/>
      <c r="AC1080" s="295" t="str">
        <f>IFERROR(VLOOKUP(Z1080,【参考】数式用!$A$4:$B$57,2,FALSE),"")</f>
        <v/>
      </c>
      <c r="AD1080" s="296"/>
      <c r="AE1080" s="297"/>
      <c r="AF1080" s="291">
        <f t="shared" si="36"/>
        <v>0</v>
      </c>
    </row>
    <row r="1081" spans="1:32" ht="50.1" customHeight="1" thickBot="1">
      <c r="A1081" s="631">
        <f t="shared" si="35"/>
        <v>1047</v>
      </c>
      <c r="B1081" s="675"/>
      <c r="C1081" s="676"/>
      <c r="D1081" s="676"/>
      <c r="E1081" s="676"/>
      <c r="F1081" s="676"/>
      <c r="G1081" s="676"/>
      <c r="H1081" s="676"/>
      <c r="I1081" s="676"/>
      <c r="J1081" s="676"/>
      <c r="K1081" s="676"/>
      <c r="L1081" s="677"/>
      <c r="M1081" s="677"/>
      <c r="N1081" s="677"/>
      <c r="O1081" s="677"/>
      <c r="P1081" s="677"/>
      <c r="Q1081" s="678"/>
      <c r="R1081" s="678"/>
      <c r="S1081" s="678"/>
      <c r="T1081" s="678"/>
      <c r="U1081" s="678"/>
      <c r="V1081" s="630"/>
      <c r="W1081" s="681"/>
      <c r="X1081" s="681"/>
      <c r="Y1081" s="681"/>
      <c r="Z1081" s="680"/>
      <c r="AA1081" s="680"/>
      <c r="AB1081" s="680"/>
      <c r="AC1081" s="295" t="str">
        <f>IFERROR(VLOOKUP(Z1081,【参考】数式用!$A$4:$B$57,2,FALSE),"")</f>
        <v/>
      </c>
      <c r="AD1081" s="296"/>
      <c r="AE1081" s="297"/>
      <c r="AF1081" s="291">
        <f t="shared" si="36"/>
        <v>0</v>
      </c>
    </row>
    <row r="1082" spans="1:32" ht="50.1" customHeight="1" thickBot="1">
      <c r="A1082" s="631">
        <f t="shared" si="35"/>
        <v>1048</v>
      </c>
      <c r="B1082" s="675"/>
      <c r="C1082" s="676"/>
      <c r="D1082" s="676"/>
      <c r="E1082" s="676"/>
      <c r="F1082" s="676"/>
      <c r="G1082" s="676"/>
      <c r="H1082" s="676"/>
      <c r="I1082" s="676"/>
      <c r="J1082" s="676"/>
      <c r="K1082" s="676"/>
      <c r="L1082" s="677"/>
      <c r="M1082" s="677"/>
      <c r="N1082" s="677"/>
      <c r="O1082" s="677"/>
      <c r="P1082" s="677"/>
      <c r="Q1082" s="678"/>
      <c r="R1082" s="678"/>
      <c r="S1082" s="678"/>
      <c r="T1082" s="678"/>
      <c r="U1082" s="678"/>
      <c r="V1082" s="630"/>
      <c r="W1082" s="681"/>
      <c r="X1082" s="681"/>
      <c r="Y1082" s="681"/>
      <c r="Z1082" s="680"/>
      <c r="AA1082" s="680"/>
      <c r="AB1082" s="680"/>
      <c r="AC1082" s="295" t="str">
        <f>IFERROR(VLOOKUP(Z1082,【参考】数式用!$A$4:$B$57,2,FALSE),"")</f>
        <v/>
      </c>
      <c r="AD1082" s="296"/>
      <c r="AE1082" s="297"/>
      <c r="AF1082" s="291">
        <f t="shared" si="36"/>
        <v>0</v>
      </c>
    </row>
    <row r="1083" spans="1:32" ht="50.1" customHeight="1" thickBot="1">
      <c r="A1083" s="631">
        <f t="shared" si="35"/>
        <v>1049</v>
      </c>
      <c r="B1083" s="675"/>
      <c r="C1083" s="676"/>
      <c r="D1083" s="676"/>
      <c r="E1083" s="676"/>
      <c r="F1083" s="676"/>
      <c r="G1083" s="676"/>
      <c r="H1083" s="676"/>
      <c r="I1083" s="676"/>
      <c r="J1083" s="676"/>
      <c r="K1083" s="676"/>
      <c r="L1083" s="677"/>
      <c r="M1083" s="677"/>
      <c r="N1083" s="677"/>
      <c r="O1083" s="677"/>
      <c r="P1083" s="677"/>
      <c r="Q1083" s="678"/>
      <c r="R1083" s="678"/>
      <c r="S1083" s="678"/>
      <c r="T1083" s="678"/>
      <c r="U1083" s="678"/>
      <c r="V1083" s="630"/>
      <c r="W1083" s="681"/>
      <c r="X1083" s="681"/>
      <c r="Y1083" s="681"/>
      <c r="Z1083" s="680"/>
      <c r="AA1083" s="680"/>
      <c r="AB1083" s="680"/>
      <c r="AC1083" s="295" t="str">
        <f>IFERROR(VLOOKUP(Z1083,【参考】数式用!$A$4:$B$57,2,FALSE),"")</f>
        <v/>
      </c>
      <c r="AD1083" s="296"/>
      <c r="AE1083" s="297"/>
      <c r="AF1083" s="291">
        <f t="shared" si="36"/>
        <v>0</v>
      </c>
    </row>
    <row r="1084" spans="1:32" ht="50.1" customHeight="1" thickBot="1">
      <c r="A1084" s="631">
        <f t="shared" si="35"/>
        <v>1050</v>
      </c>
      <c r="B1084" s="675"/>
      <c r="C1084" s="676"/>
      <c r="D1084" s="676"/>
      <c r="E1084" s="676"/>
      <c r="F1084" s="676"/>
      <c r="G1084" s="676"/>
      <c r="H1084" s="676"/>
      <c r="I1084" s="676"/>
      <c r="J1084" s="676"/>
      <c r="K1084" s="676"/>
      <c r="L1084" s="677"/>
      <c r="M1084" s="677"/>
      <c r="N1084" s="677"/>
      <c r="O1084" s="677"/>
      <c r="P1084" s="677"/>
      <c r="Q1084" s="678"/>
      <c r="R1084" s="678"/>
      <c r="S1084" s="678"/>
      <c r="T1084" s="678"/>
      <c r="U1084" s="678"/>
      <c r="V1084" s="630"/>
      <c r="W1084" s="681"/>
      <c r="X1084" s="681"/>
      <c r="Y1084" s="681"/>
      <c r="Z1084" s="680"/>
      <c r="AA1084" s="680"/>
      <c r="AB1084" s="680"/>
      <c r="AC1084" s="295" t="str">
        <f>IFERROR(VLOOKUP(Z1084,【参考】数式用!$A$4:$B$57,2,FALSE),"")</f>
        <v/>
      </c>
      <c r="AD1084" s="296"/>
      <c r="AE1084" s="297"/>
      <c r="AF1084" s="291">
        <f t="shared" si="36"/>
        <v>0</v>
      </c>
    </row>
    <row r="1085" spans="1:32" ht="50.1" customHeight="1" thickBot="1">
      <c r="A1085" s="631">
        <f t="shared" si="35"/>
        <v>1051</v>
      </c>
      <c r="B1085" s="675"/>
      <c r="C1085" s="676"/>
      <c r="D1085" s="676"/>
      <c r="E1085" s="676"/>
      <c r="F1085" s="676"/>
      <c r="G1085" s="676"/>
      <c r="H1085" s="676"/>
      <c r="I1085" s="676"/>
      <c r="J1085" s="676"/>
      <c r="K1085" s="676"/>
      <c r="L1085" s="677"/>
      <c r="M1085" s="677"/>
      <c r="N1085" s="677"/>
      <c r="O1085" s="677"/>
      <c r="P1085" s="677"/>
      <c r="Q1085" s="678"/>
      <c r="R1085" s="678"/>
      <c r="S1085" s="678"/>
      <c r="T1085" s="678"/>
      <c r="U1085" s="678"/>
      <c r="V1085" s="630"/>
      <c r="W1085" s="681"/>
      <c r="X1085" s="681"/>
      <c r="Y1085" s="681"/>
      <c r="Z1085" s="680"/>
      <c r="AA1085" s="680"/>
      <c r="AB1085" s="680"/>
      <c r="AC1085" s="295" t="str">
        <f>IFERROR(VLOOKUP(Z1085,【参考】数式用!$A$4:$B$57,2,FALSE),"")</f>
        <v/>
      </c>
      <c r="AD1085" s="296"/>
      <c r="AE1085" s="297"/>
      <c r="AF1085" s="291">
        <f t="shared" si="36"/>
        <v>0</v>
      </c>
    </row>
    <row r="1086" spans="1:32" ht="50.1" customHeight="1" thickBot="1">
      <c r="A1086" s="631">
        <f t="shared" si="35"/>
        <v>1052</v>
      </c>
      <c r="B1086" s="675"/>
      <c r="C1086" s="676"/>
      <c r="D1086" s="676"/>
      <c r="E1086" s="676"/>
      <c r="F1086" s="676"/>
      <c r="G1086" s="676"/>
      <c r="H1086" s="676"/>
      <c r="I1086" s="676"/>
      <c r="J1086" s="676"/>
      <c r="K1086" s="676"/>
      <c r="L1086" s="677"/>
      <c r="M1086" s="677"/>
      <c r="N1086" s="677"/>
      <c r="O1086" s="677"/>
      <c r="P1086" s="677"/>
      <c r="Q1086" s="678"/>
      <c r="R1086" s="678"/>
      <c r="S1086" s="678"/>
      <c r="T1086" s="678"/>
      <c r="U1086" s="678"/>
      <c r="V1086" s="630"/>
      <c r="W1086" s="681"/>
      <c r="X1086" s="681"/>
      <c r="Y1086" s="681"/>
      <c r="Z1086" s="680"/>
      <c r="AA1086" s="680"/>
      <c r="AB1086" s="680"/>
      <c r="AC1086" s="295" t="str">
        <f>IFERROR(VLOOKUP(Z1086,【参考】数式用!$A$4:$B$57,2,FALSE),"")</f>
        <v/>
      </c>
      <c r="AD1086" s="296"/>
      <c r="AE1086" s="297"/>
      <c r="AF1086" s="291">
        <f t="shared" si="36"/>
        <v>0</v>
      </c>
    </row>
    <row r="1087" spans="1:32" ht="50.1" customHeight="1" thickBot="1">
      <c r="A1087" s="631">
        <f t="shared" si="35"/>
        <v>1053</v>
      </c>
      <c r="B1087" s="675"/>
      <c r="C1087" s="676"/>
      <c r="D1087" s="676"/>
      <c r="E1087" s="676"/>
      <c r="F1087" s="676"/>
      <c r="G1087" s="676"/>
      <c r="H1087" s="676"/>
      <c r="I1087" s="676"/>
      <c r="J1087" s="676"/>
      <c r="K1087" s="676"/>
      <c r="L1087" s="677"/>
      <c r="M1087" s="677"/>
      <c r="N1087" s="677"/>
      <c r="O1087" s="677"/>
      <c r="P1087" s="677"/>
      <c r="Q1087" s="678"/>
      <c r="R1087" s="678"/>
      <c r="S1087" s="678"/>
      <c r="T1087" s="678"/>
      <c r="U1087" s="678"/>
      <c r="V1087" s="630"/>
      <c r="W1087" s="681"/>
      <c r="X1087" s="681"/>
      <c r="Y1087" s="681"/>
      <c r="Z1087" s="680"/>
      <c r="AA1087" s="680"/>
      <c r="AB1087" s="680"/>
      <c r="AC1087" s="295" t="str">
        <f>IFERROR(VLOOKUP(Z1087,【参考】数式用!$A$4:$B$57,2,FALSE),"")</f>
        <v/>
      </c>
      <c r="AD1087" s="296"/>
      <c r="AE1087" s="297"/>
      <c r="AF1087" s="291">
        <f t="shared" si="36"/>
        <v>0</v>
      </c>
    </row>
    <row r="1088" spans="1:32" ht="50.1" customHeight="1" thickBot="1">
      <c r="A1088" s="631">
        <f t="shared" si="35"/>
        <v>1054</v>
      </c>
      <c r="B1088" s="675"/>
      <c r="C1088" s="676"/>
      <c r="D1088" s="676"/>
      <c r="E1088" s="676"/>
      <c r="F1088" s="676"/>
      <c r="G1088" s="676"/>
      <c r="H1088" s="676"/>
      <c r="I1088" s="676"/>
      <c r="J1088" s="676"/>
      <c r="K1088" s="676"/>
      <c r="L1088" s="677"/>
      <c r="M1088" s="677"/>
      <c r="N1088" s="677"/>
      <c r="O1088" s="677"/>
      <c r="P1088" s="677"/>
      <c r="Q1088" s="678"/>
      <c r="R1088" s="678"/>
      <c r="S1088" s="678"/>
      <c r="T1088" s="678"/>
      <c r="U1088" s="678"/>
      <c r="V1088" s="630"/>
      <c r="W1088" s="681"/>
      <c r="X1088" s="681"/>
      <c r="Y1088" s="681"/>
      <c r="Z1088" s="680"/>
      <c r="AA1088" s="680"/>
      <c r="AB1088" s="680"/>
      <c r="AC1088" s="295" t="str">
        <f>IFERROR(VLOOKUP(Z1088,【参考】数式用!$A$4:$B$57,2,FALSE),"")</f>
        <v/>
      </c>
      <c r="AD1088" s="296"/>
      <c r="AE1088" s="297"/>
      <c r="AF1088" s="291">
        <f t="shared" si="36"/>
        <v>0</v>
      </c>
    </row>
    <row r="1089" spans="1:32" ht="50.1" customHeight="1" thickBot="1">
      <c r="A1089" s="631">
        <f t="shared" si="35"/>
        <v>1055</v>
      </c>
      <c r="B1089" s="675"/>
      <c r="C1089" s="676"/>
      <c r="D1089" s="676"/>
      <c r="E1089" s="676"/>
      <c r="F1089" s="676"/>
      <c r="G1089" s="676"/>
      <c r="H1089" s="676"/>
      <c r="I1089" s="676"/>
      <c r="J1089" s="676"/>
      <c r="K1089" s="676"/>
      <c r="L1089" s="677"/>
      <c r="M1089" s="677"/>
      <c r="N1089" s="677"/>
      <c r="O1089" s="677"/>
      <c r="P1089" s="677"/>
      <c r="Q1089" s="678"/>
      <c r="R1089" s="678"/>
      <c r="S1089" s="678"/>
      <c r="T1089" s="678"/>
      <c r="U1089" s="678"/>
      <c r="V1089" s="630"/>
      <c r="W1089" s="681"/>
      <c r="X1089" s="681"/>
      <c r="Y1089" s="681"/>
      <c r="Z1089" s="680"/>
      <c r="AA1089" s="680"/>
      <c r="AB1089" s="680"/>
      <c r="AC1089" s="295" t="str">
        <f>IFERROR(VLOOKUP(Z1089,【参考】数式用!$A$4:$B$57,2,FALSE),"")</f>
        <v/>
      </c>
      <c r="AD1089" s="296"/>
      <c r="AE1089" s="297"/>
      <c r="AF1089" s="291">
        <f t="shared" si="36"/>
        <v>0</v>
      </c>
    </row>
    <row r="1090" spans="1:32" ht="50.1" customHeight="1" thickBot="1">
      <c r="A1090" s="631">
        <f t="shared" si="35"/>
        <v>1056</v>
      </c>
      <c r="B1090" s="675"/>
      <c r="C1090" s="676"/>
      <c r="D1090" s="676"/>
      <c r="E1090" s="676"/>
      <c r="F1090" s="676"/>
      <c r="G1090" s="676"/>
      <c r="H1090" s="676"/>
      <c r="I1090" s="676"/>
      <c r="J1090" s="676"/>
      <c r="K1090" s="676"/>
      <c r="L1090" s="677"/>
      <c r="M1090" s="677"/>
      <c r="N1090" s="677"/>
      <c r="O1090" s="677"/>
      <c r="P1090" s="677"/>
      <c r="Q1090" s="678"/>
      <c r="R1090" s="678"/>
      <c r="S1090" s="678"/>
      <c r="T1090" s="678"/>
      <c r="U1090" s="678"/>
      <c r="V1090" s="630"/>
      <c r="W1090" s="681"/>
      <c r="X1090" s="681"/>
      <c r="Y1090" s="681"/>
      <c r="Z1090" s="680"/>
      <c r="AA1090" s="680"/>
      <c r="AB1090" s="680"/>
      <c r="AC1090" s="295" t="str">
        <f>IFERROR(VLOOKUP(Z1090,【参考】数式用!$A$4:$B$57,2,FALSE),"")</f>
        <v/>
      </c>
      <c r="AD1090" s="296"/>
      <c r="AE1090" s="297"/>
      <c r="AF1090" s="291">
        <f t="shared" si="36"/>
        <v>0</v>
      </c>
    </row>
    <row r="1091" spans="1:32" ht="50.1" customHeight="1" thickBot="1">
      <c r="A1091" s="631">
        <f t="shared" si="35"/>
        <v>1057</v>
      </c>
      <c r="B1091" s="675"/>
      <c r="C1091" s="676"/>
      <c r="D1091" s="676"/>
      <c r="E1091" s="676"/>
      <c r="F1091" s="676"/>
      <c r="G1091" s="676"/>
      <c r="H1091" s="676"/>
      <c r="I1091" s="676"/>
      <c r="J1091" s="676"/>
      <c r="K1091" s="676"/>
      <c r="L1091" s="677"/>
      <c r="M1091" s="677"/>
      <c r="N1091" s="677"/>
      <c r="O1091" s="677"/>
      <c r="P1091" s="677"/>
      <c r="Q1091" s="678"/>
      <c r="R1091" s="678"/>
      <c r="S1091" s="678"/>
      <c r="T1091" s="678"/>
      <c r="U1091" s="678"/>
      <c r="V1091" s="630"/>
      <c r="W1091" s="681"/>
      <c r="X1091" s="681"/>
      <c r="Y1091" s="681"/>
      <c r="Z1091" s="680"/>
      <c r="AA1091" s="680"/>
      <c r="AB1091" s="680"/>
      <c r="AC1091" s="295" t="str">
        <f>IFERROR(VLOOKUP(Z1091,【参考】数式用!$A$4:$B$57,2,FALSE),"")</f>
        <v/>
      </c>
      <c r="AD1091" s="296"/>
      <c r="AE1091" s="297"/>
      <c r="AF1091" s="291">
        <f t="shared" si="36"/>
        <v>0</v>
      </c>
    </row>
    <row r="1092" spans="1:32" ht="50.1" customHeight="1" thickBot="1">
      <c r="A1092" s="631">
        <f t="shared" si="35"/>
        <v>1058</v>
      </c>
      <c r="B1092" s="675"/>
      <c r="C1092" s="676"/>
      <c r="D1092" s="676"/>
      <c r="E1092" s="676"/>
      <c r="F1092" s="676"/>
      <c r="G1092" s="676"/>
      <c r="H1092" s="676"/>
      <c r="I1092" s="676"/>
      <c r="J1092" s="676"/>
      <c r="K1092" s="676"/>
      <c r="L1092" s="677"/>
      <c r="M1092" s="677"/>
      <c r="N1092" s="677"/>
      <c r="O1092" s="677"/>
      <c r="P1092" s="677"/>
      <c r="Q1092" s="678"/>
      <c r="R1092" s="678"/>
      <c r="S1092" s="678"/>
      <c r="T1092" s="678"/>
      <c r="U1092" s="678"/>
      <c r="V1092" s="630"/>
      <c r="W1092" s="681"/>
      <c r="X1092" s="681"/>
      <c r="Y1092" s="681"/>
      <c r="Z1092" s="680"/>
      <c r="AA1092" s="680"/>
      <c r="AB1092" s="680"/>
      <c r="AC1092" s="295" t="str">
        <f>IFERROR(VLOOKUP(Z1092,【参考】数式用!$A$4:$B$57,2,FALSE),"")</f>
        <v/>
      </c>
      <c r="AD1092" s="296"/>
      <c r="AE1092" s="297"/>
      <c r="AF1092" s="291">
        <f t="shared" si="36"/>
        <v>0</v>
      </c>
    </row>
    <row r="1093" spans="1:32" ht="50.1" customHeight="1" thickBot="1">
      <c r="A1093" s="631">
        <f t="shared" si="35"/>
        <v>1059</v>
      </c>
      <c r="B1093" s="675"/>
      <c r="C1093" s="676"/>
      <c r="D1093" s="676"/>
      <c r="E1093" s="676"/>
      <c r="F1093" s="676"/>
      <c r="G1093" s="676"/>
      <c r="H1093" s="676"/>
      <c r="I1093" s="676"/>
      <c r="J1093" s="676"/>
      <c r="K1093" s="676"/>
      <c r="L1093" s="677"/>
      <c r="M1093" s="677"/>
      <c r="N1093" s="677"/>
      <c r="O1093" s="677"/>
      <c r="P1093" s="677"/>
      <c r="Q1093" s="678"/>
      <c r="R1093" s="678"/>
      <c r="S1093" s="678"/>
      <c r="T1093" s="678"/>
      <c r="U1093" s="678"/>
      <c r="V1093" s="630"/>
      <c r="W1093" s="681"/>
      <c r="X1093" s="681"/>
      <c r="Y1093" s="681"/>
      <c r="Z1093" s="680"/>
      <c r="AA1093" s="680"/>
      <c r="AB1093" s="680"/>
      <c r="AC1093" s="295" t="str">
        <f>IFERROR(VLOOKUP(Z1093,【参考】数式用!$A$4:$B$57,2,FALSE),"")</f>
        <v/>
      </c>
      <c r="AD1093" s="296"/>
      <c r="AE1093" s="297"/>
      <c r="AF1093" s="291">
        <f t="shared" si="36"/>
        <v>0</v>
      </c>
    </row>
    <row r="1094" spans="1:32" ht="50.1" customHeight="1" thickBot="1">
      <c r="A1094" s="631">
        <f t="shared" si="35"/>
        <v>1060</v>
      </c>
      <c r="B1094" s="675"/>
      <c r="C1094" s="676"/>
      <c r="D1094" s="676"/>
      <c r="E1094" s="676"/>
      <c r="F1094" s="676"/>
      <c r="G1094" s="676"/>
      <c r="H1094" s="676"/>
      <c r="I1094" s="676"/>
      <c r="J1094" s="676"/>
      <c r="K1094" s="676"/>
      <c r="L1094" s="677"/>
      <c r="M1094" s="677"/>
      <c r="N1094" s="677"/>
      <c r="O1094" s="677"/>
      <c r="P1094" s="677"/>
      <c r="Q1094" s="678"/>
      <c r="R1094" s="678"/>
      <c r="S1094" s="678"/>
      <c r="T1094" s="678"/>
      <c r="U1094" s="678"/>
      <c r="V1094" s="630"/>
      <c r="W1094" s="681"/>
      <c r="X1094" s="681"/>
      <c r="Y1094" s="681"/>
      <c r="Z1094" s="680"/>
      <c r="AA1094" s="680"/>
      <c r="AB1094" s="680"/>
      <c r="AC1094" s="295" t="str">
        <f>IFERROR(VLOOKUP(Z1094,【参考】数式用!$A$4:$B$57,2,FALSE),"")</f>
        <v/>
      </c>
      <c r="AD1094" s="296"/>
      <c r="AE1094" s="297"/>
      <c r="AF1094" s="291">
        <f t="shared" si="36"/>
        <v>0</v>
      </c>
    </row>
    <row r="1095" spans="1:32" ht="50.1" customHeight="1" thickBot="1">
      <c r="A1095" s="631">
        <f t="shared" si="35"/>
        <v>1061</v>
      </c>
      <c r="B1095" s="675"/>
      <c r="C1095" s="676"/>
      <c r="D1095" s="676"/>
      <c r="E1095" s="676"/>
      <c r="F1095" s="676"/>
      <c r="G1095" s="676"/>
      <c r="H1095" s="676"/>
      <c r="I1095" s="676"/>
      <c r="J1095" s="676"/>
      <c r="K1095" s="676"/>
      <c r="L1095" s="677"/>
      <c r="M1095" s="677"/>
      <c r="N1095" s="677"/>
      <c r="O1095" s="677"/>
      <c r="P1095" s="677"/>
      <c r="Q1095" s="678"/>
      <c r="R1095" s="678"/>
      <c r="S1095" s="678"/>
      <c r="T1095" s="678"/>
      <c r="U1095" s="678"/>
      <c r="V1095" s="630"/>
      <c r="W1095" s="681"/>
      <c r="X1095" s="681"/>
      <c r="Y1095" s="681"/>
      <c r="Z1095" s="680"/>
      <c r="AA1095" s="680"/>
      <c r="AB1095" s="680"/>
      <c r="AC1095" s="295" t="str">
        <f>IFERROR(VLOOKUP(Z1095,【参考】数式用!$A$4:$B$57,2,FALSE),"")</f>
        <v/>
      </c>
      <c r="AD1095" s="296"/>
      <c r="AE1095" s="297"/>
      <c r="AF1095" s="291">
        <f t="shared" si="36"/>
        <v>0</v>
      </c>
    </row>
    <row r="1096" spans="1:32" ht="50.1" customHeight="1" thickBot="1">
      <c r="A1096" s="631">
        <f t="shared" si="35"/>
        <v>1062</v>
      </c>
      <c r="B1096" s="675"/>
      <c r="C1096" s="676"/>
      <c r="D1096" s="676"/>
      <c r="E1096" s="676"/>
      <c r="F1096" s="676"/>
      <c r="G1096" s="676"/>
      <c r="H1096" s="676"/>
      <c r="I1096" s="676"/>
      <c r="J1096" s="676"/>
      <c r="K1096" s="676"/>
      <c r="L1096" s="677"/>
      <c r="M1096" s="677"/>
      <c r="N1096" s="677"/>
      <c r="O1096" s="677"/>
      <c r="P1096" s="677"/>
      <c r="Q1096" s="678"/>
      <c r="R1096" s="678"/>
      <c r="S1096" s="678"/>
      <c r="T1096" s="678"/>
      <c r="U1096" s="678"/>
      <c r="V1096" s="630"/>
      <c r="W1096" s="681"/>
      <c r="X1096" s="681"/>
      <c r="Y1096" s="681"/>
      <c r="Z1096" s="680"/>
      <c r="AA1096" s="680"/>
      <c r="AB1096" s="680"/>
      <c r="AC1096" s="295" t="str">
        <f>IFERROR(VLOOKUP(Z1096,【参考】数式用!$A$4:$B$57,2,FALSE),"")</f>
        <v/>
      </c>
      <c r="AD1096" s="296"/>
      <c r="AE1096" s="297"/>
      <c r="AF1096" s="291">
        <f t="shared" si="36"/>
        <v>0</v>
      </c>
    </row>
    <row r="1097" spans="1:32" ht="50.1" customHeight="1" thickBot="1">
      <c r="A1097" s="631">
        <f t="shared" si="35"/>
        <v>1063</v>
      </c>
      <c r="B1097" s="675"/>
      <c r="C1097" s="676"/>
      <c r="D1097" s="676"/>
      <c r="E1097" s="676"/>
      <c r="F1097" s="676"/>
      <c r="G1097" s="676"/>
      <c r="H1097" s="676"/>
      <c r="I1097" s="676"/>
      <c r="J1097" s="676"/>
      <c r="K1097" s="676"/>
      <c r="L1097" s="677"/>
      <c r="M1097" s="677"/>
      <c r="N1097" s="677"/>
      <c r="O1097" s="677"/>
      <c r="P1097" s="677"/>
      <c r="Q1097" s="678"/>
      <c r="R1097" s="678"/>
      <c r="S1097" s="678"/>
      <c r="T1097" s="678"/>
      <c r="U1097" s="678"/>
      <c r="V1097" s="630"/>
      <c r="W1097" s="681"/>
      <c r="X1097" s="681"/>
      <c r="Y1097" s="681"/>
      <c r="Z1097" s="680"/>
      <c r="AA1097" s="680"/>
      <c r="AB1097" s="680"/>
      <c r="AC1097" s="295" t="str">
        <f>IFERROR(VLOOKUP(Z1097,【参考】数式用!$A$4:$B$57,2,FALSE),"")</f>
        <v/>
      </c>
      <c r="AD1097" s="296"/>
      <c r="AE1097" s="297"/>
      <c r="AF1097" s="291">
        <f t="shared" si="36"/>
        <v>0</v>
      </c>
    </row>
    <row r="1098" spans="1:32" ht="50.1" customHeight="1" thickBot="1">
      <c r="A1098" s="631">
        <f t="shared" si="35"/>
        <v>1064</v>
      </c>
      <c r="B1098" s="675"/>
      <c r="C1098" s="676"/>
      <c r="D1098" s="676"/>
      <c r="E1098" s="676"/>
      <c r="F1098" s="676"/>
      <c r="G1098" s="676"/>
      <c r="H1098" s="676"/>
      <c r="I1098" s="676"/>
      <c r="J1098" s="676"/>
      <c r="K1098" s="676"/>
      <c r="L1098" s="677"/>
      <c r="M1098" s="677"/>
      <c r="N1098" s="677"/>
      <c r="O1098" s="677"/>
      <c r="P1098" s="677"/>
      <c r="Q1098" s="678"/>
      <c r="R1098" s="678"/>
      <c r="S1098" s="678"/>
      <c r="T1098" s="678"/>
      <c r="U1098" s="678"/>
      <c r="V1098" s="630"/>
      <c r="W1098" s="681"/>
      <c r="X1098" s="681"/>
      <c r="Y1098" s="681"/>
      <c r="Z1098" s="680"/>
      <c r="AA1098" s="680"/>
      <c r="AB1098" s="680"/>
      <c r="AC1098" s="295" t="str">
        <f>IFERROR(VLOOKUP(Z1098,【参考】数式用!$A$4:$B$57,2,FALSE),"")</f>
        <v/>
      </c>
      <c r="AD1098" s="296"/>
      <c r="AE1098" s="297"/>
      <c r="AF1098" s="291">
        <f t="shared" si="36"/>
        <v>0</v>
      </c>
    </row>
    <row r="1099" spans="1:32" ht="50.1" customHeight="1" thickBot="1">
      <c r="A1099" s="631">
        <f t="shared" si="35"/>
        <v>1065</v>
      </c>
      <c r="B1099" s="675"/>
      <c r="C1099" s="676"/>
      <c r="D1099" s="676"/>
      <c r="E1099" s="676"/>
      <c r="F1099" s="676"/>
      <c r="G1099" s="676"/>
      <c r="H1099" s="676"/>
      <c r="I1099" s="676"/>
      <c r="J1099" s="676"/>
      <c r="K1099" s="676"/>
      <c r="L1099" s="677"/>
      <c r="M1099" s="677"/>
      <c r="N1099" s="677"/>
      <c r="O1099" s="677"/>
      <c r="P1099" s="677"/>
      <c r="Q1099" s="678"/>
      <c r="R1099" s="678"/>
      <c r="S1099" s="678"/>
      <c r="T1099" s="678"/>
      <c r="U1099" s="678"/>
      <c r="V1099" s="630"/>
      <c r="W1099" s="681"/>
      <c r="X1099" s="681"/>
      <c r="Y1099" s="681"/>
      <c r="Z1099" s="680"/>
      <c r="AA1099" s="680"/>
      <c r="AB1099" s="680"/>
      <c r="AC1099" s="295" t="str">
        <f>IFERROR(VLOOKUP(Z1099,【参考】数式用!$A$4:$B$57,2,FALSE),"")</f>
        <v/>
      </c>
      <c r="AD1099" s="296"/>
      <c r="AE1099" s="297"/>
      <c r="AF1099" s="291">
        <f t="shared" si="36"/>
        <v>0</v>
      </c>
    </row>
    <row r="1100" spans="1:32" ht="50.1" customHeight="1" thickBot="1">
      <c r="A1100" s="631">
        <f t="shared" si="35"/>
        <v>1066</v>
      </c>
      <c r="B1100" s="675"/>
      <c r="C1100" s="676"/>
      <c r="D1100" s="676"/>
      <c r="E1100" s="676"/>
      <c r="F1100" s="676"/>
      <c r="G1100" s="676"/>
      <c r="H1100" s="676"/>
      <c r="I1100" s="676"/>
      <c r="J1100" s="676"/>
      <c r="K1100" s="676"/>
      <c r="L1100" s="677"/>
      <c r="M1100" s="677"/>
      <c r="N1100" s="677"/>
      <c r="O1100" s="677"/>
      <c r="P1100" s="677"/>
      <c r="Q1100" s="678"/>
      <c r="R1100" s="678"/>
      <c r="S1100" s="678"/>
      <c r="T1100" s="678"/>
      <c r="U1100" s="678"/>
      <c r="V1100" s="630"/>
      <c r="W1100" s="681"/>
      <c r="X1100" s="681"/>
      <c r="Y1100" s="681"/>
      <c r="Z1100" s="680"/>
      <c r="AA1100" s="680"/>
      <c r="AB1100" s="680"/>
      <c r="AC1100" s="295" t="str">
        <f>IFERROR(VLOOKUP(Z1100,【参考】数式用!$A$4:$B$57,2,FALSE),"")</f>
        <v/>
      </c>
      <c r="AD1100" s="296"/>
      <c r="AE1100" s="297"/>
      <c r="AF1100" s="291">
        <f t="shared" si="36"/>
        <v>0</v>
      </c>
    </row>
    <row r="1101" spans="1:32" ht="50.1" customHeight="1" thickBot="1">
      <c r="A1101" s="631">
        <f t="shared" si="35"/>
        <v>1067</v>
      </c>
      <c r="B1101" s="675"/>
      <c r="C1101" s="676"/>
      <c r="D1101" s="676"/>
      <c r="E1101" s="676"/>
      <c r="F1101" s="676"/>
      <c r="G1101" s="676"/>
      <c r="H1101" s="676"/>
      <c r="I1101" s="676"/>
      <c r="J1101" s="676"/>
      <c r="K1101" s="676"/>
      <c r="L1101" s="677"/>
      <c r="M1101" s="677"/>
      <c r="N1101" s="677"/>
      <c r="O1101" s="677"/>
      <c r="P1101" s="677"/>
      <c r="Q1101" s="678"/>
      <c r="R1101" s="678"/>
      <c r="S1101" s="678"/>
      <c r="T1101" s="678"/>
      <c r="U1101" s="678"/>
      <c r="V1101" s="630"/>
      <c r="W1101" s="681"/>
      <c r="X1101" s="681"/>
      <c r="Y1101" s="681"/>
      <c r="Z1101" s="680"/>
      <c r="AA1101" s="680"/>
      <c r="AB1101" s="680"/>
      <c r="AC1101" s="295" t="str">
        <f>IFERROR(VLOOKUP(Z1101,【参考】数式用!$A$4:$B$57,2,FALSE),"")</f>
        <v/>
      </c>
      <c r="AD1101" s="296"/>
      <c r="AE1101" s="297"/>
      <c r="AF1101" s="291">
        <f t="shared" si="36"/>
        <v>0</v>
      </c>
    </row>
    <row r="1102" spans="1:32" ht="50.1" customHeight="1" thickBot="1">
      <c r="A1102" s="631">
        <f t="shared" si="35"/>
        <v>1068</v>
      </c>
      <c r="B1102" s="675"/>
      <c r="C1102" s="676"/>
      <c r="D1102" s="676"/>
      <c r="E1102" s="676"/>
      <c r="F1102" s="676"/>
      <c r="G1102" s="676"/>
      <c r="H1102" s="676"/>
      <c r="I1102" s="676"/>
      <c r="J1102" s="676"/>
      <c r="K1102" s="676"/>
      <c r="L1102" s="677"/>
      <c r="M1102" s="677"/>
      <c r="N1102" s="677"/>
      <c r="O1102" s="677"/>
      <c r="P1102" s="677"/>
      <c r="Q1102" s="678"/>
      <c r="R1102" s="678"/>
      <c r="S1102" s="678"/>
      <c r="T1102" s="678"/>
      <c r="U1102" s="678"/>
      <c r="V1102" s="630"/>
      <c r="W1102" s="681"/>
      <c r="X1102" s="681"/>
      <c r="Y1102" s="681"/>
      <c r="Z1102" s="680"/>
      <c r="AA1102" s="680"/>
      <c r="AB1102" s="680"/>
      <c r="AC1102" s="295" t="str">
        <f>IFERROR(VLOOKUP(Z1102,【参考】数式用!$A$4:$B$57,2,FALSE),"")</f>
        <v/>
      </c>
      <c r="AD1102" s="296"/>
      <c r="AE1102" s="297"/>
      <c r="AF1102" s="291">
        <f t="shared" si="36"/>
        <v>0</v>
      </c>
    </row>
    <row r="1103" spans="1:32" ht="50.1" customHeight="1" thickBot="1">
      <c r="A1103" s="631">
        <f t="shared" si="35"/>
        <v>1069</v>
      </c>
      <c r="B1103" s="675"/>
      <c r="C1103" s="676"/>
      <c r="D1103" s="676"/>
      <c r="E1103" s="676"/>
      <c r="F1103" s="676"/>
      <c r="G1103" s="676"/>
      <c r="H1103" s="676"/>
      <c r="I1103" s="676"/>
      <c r="J1103" s="676"/>
      <c r="K1103" s="676"/>
      <c r="L1103" s="677"/>
      <c r="M1103" s="677"/>
      <c r="N1103" s="677"/>
      <c r="O1103" s="677"/>
      <c r="P1103" s="677"/>
      <c r="Q1103" s="678"/>
      <c r="R1103" s="678"/>
      <c r="S1103" s="678"/>
      <c r="T1103" s="678"/>
      <c r="U1103" s="678"/>
      <c r="V1103" s="630"/>
      <c r="W1103" s="681"/>
      <c r="X1103" s="681"/>
      <c r="Y1103" s="681"/>
      <c r="Z1103" s="680"/>
      <c r="AA1103" s="680"/>
      <c r="AB1103" s="680"/>
      <c r="AC1103" s="295" t="str">
        <f>IFERROR(VLOOKUP(Z1103,【参考】数式用!$A$4:$B$57,2,FALSE),"")</f>
        <v/>
      </c>
      <c r="AD1103" s="296"/>
      <c r="AE1103" s="297"/>
      <c r="AF1103" s="291">
        <f t="shared" si="36"/>
        <v>0</v>
      </c>
    </row>
    <row r="1104" spans="1:32" ht="50.1" customHeight="1" thickBot="1">
      <c r="A1104" s="631">
        <f t="shared" si="35"/>
        <v>1070</v>
      </c>
      <c r="B1104" s="675"/>
      <c r="C1104" s="676"/>
      <c r="D1104" s="676"/>
      <c r="E1104" s="676"/>
      <c r="F1104" s="676"/>
      <c r="G1104" s="676"/>
      <c r="H1104" s="676"/>
      <c r="I1104" s="676"/>
      <c r="J1104" s="676"/>
      <c r="K1104" s="676"/>
      <c r="L1104" s="677"/>
      <c r="M1104" s="677"/>
      <c r="N1104" s="677"/>
      <c r="O1104" s="677"/>
      <c r="P1104" s="677"/>
      <c r="Q1104" s="678"/>
      <c r="R1104" s="678"/>
      <c r="S1104" s="678"/>
      <c r="T1104" s="678"/>
      <c r="U1104" s="678"/>
      <c r="V1104" s="630"/>
      <c r="W1104" s="681"/>
      <c r="X1104" s="681"/>
      <c r="Y1104" s="681"/>
      <c r="Z1104" s="680"/>
      <c r="AA1104" s="680"/>
      <c r="AB1104" s="680"/>
      <c r="AC1104" s="295" t="str">
        <f>IFERROR(VLOOKUP(Z1104,【参考】数式用!$A$4:$B$57,2,FALSE),"")</f>
        <v/>
      </c>
      <c r="AD1104" s="296"/>
      <c r="AE1104" s="297"/>
      <c r="AF1104" s="291">
        <f t="shared" si="36"/>
        <v>0</v>
      </c>
    </row>
    <row r="1105" spans="1:32" ht="50.1" customHeight="1" thickBot="1">
      <c r="A1105" s="631">
        <f t="shared" si="35"/>
        <v>1071</v>
      </c>
      <c r="B1105" s="675"/>
      <c r="C1105" s="676"/>
      <c r="D1105" s="676"/>
      <c r="E1105" s="676"/>
      <c r="F1105" s="676"/>
      <c r="G1105" s="676"/>
      <c r="H1105" s="676"/>
      <c r="I1105" s="676"/>
      <c r="J1105" s="676"/>
      <c r="K1105" s="676"/>
      <c r="L1105" s="677"/>
      <c r="M1105" s="677"/>
      <c r="N1105" s="677"/>
      <c r="O1105" s="677"/>
      <c r="P1105" s="677"/>
      <c r="Q1105" s="678"/>
      <c r="R1105" s="678"/>
      <c r="S1105" s="678"/>
      <c r="T1105" s="678"/>
      <c r="U1105" s="678"/>
      <c r="V1105" s="630"/>
      <c r="W1105" s="681"/>
      <c r="X1105" s="681"/>
      <c r="Y1105" s="681"/>
      <c r="Z1105" s="680"/>
      <c r="AA1105" s="680"/>
      <c r="AB1105" s="680"/>
      <c r="AC1105" s="295" t="str">
        <f>IFERROR(VLOOKUP(Z1105,【参考】数式用!$A$4:$B$57,2,FALSE),"")</f>
        <v/>
      </c>
      <c r="AD1105" s="296"/>
      <c r="AE1105" s="297"/>
      <c r="AF1105" s="291">
        <f t="shared" si="36"/>
        <v>0</v>
      </c>
    </row>
    <row r="1106" spans="1:32" ht="50.1" customHeight="1" thickBot="1">
      <c r="A1106" s="631">
        <f t="shared" si="35"/>
        <v>1072</v>
      </c>
      <c r="B1106" s="675"/>
      <c r="C1106" s="676"/>
      <c r="D1106" s="676"/>
      <c r="E1106" s="676"/>
      <c r="F1106" s="676"/>
      <c r="G1106" s="676"/>
      <c r="H1106" s="676"/>
      <c r="I1106" s="676"/>
      <c r="J1106" s="676"/>
      <c r="K1106" s="676"/>
      <c r="L1106" s="677"/>
      <c r="M1106" s="677"/>
      <c r="N1106" s="677"/>
      <c r="O1106" s="677"/>
      <c r="P1106" s="677"/>
      <c r="Q1106" s="678"/>
      <c r="R1106" s="678"/>
      <c r="S1106" s="678"/>
      <c r="T1106" s="678"/>
      <c r="U1106" s="678"/>
      <c r="V1106" s="630"/>
      <c r="W1106" s="681"/>
      <c r="X1106" s="681"/>
      <c r="Y1106" s="681"/>
      <c r="Z1106" s="680"/>
      <c r="AA1106" s="680"/>
      <c r="AB1106" s="680"/>
      <c r="AC1106" s="295" t="str">
        <f>IFERROR(VLOOKUP(Z1106,【参考】数式用!$A$4:$B$57,2,FALSE),"")</f>
        <v/>
      </c>
      <c r="AD1106" s="296"/>
      <c r="AE1106" s="297"/>
      <c r="AF1106" s="291">
        <f t="shared" si="36"/>
        <v>0</v>
      </c>
    </row>
    <row r="1107" spans="1:32" ht="50.1" customHeight="1" thickBot="1">
      <c r="A1107" s="631">
        <f t="shared" si="35"/>
        <v>1073</v>
      </c>
      <c r="B1107" s="675"/>
      <c r="C1107" s="676"/>
      <c r="D1107" s="676"/>
      <c r="E1107" s="676"/>
      <c r="F1107" s="676"/>
      <c r="G1107" s="676"/>
      <c r="H1107" s="676"/>
      <c r="I1107" s="676"/>
      <c r="J1107" s="676"/>
      <c r="K1107" s="676"/>
      <c r="L1107" s="677"/>
      <c r="M1107" s="677"/>
      <c r="N1107" s="677"/>
      <c r="O1107" s="677"/>
      <c r="P1107" s="677"/>
      <c r="Q1107" s="678"/>
      <c r="R1107" s="678"/>
      <c r="S1107" s="678"/>
      <c r="T1107" s="678"/>
      <c r="U1107" s="678"/>
      <c r="V1107" s="630"/>
      <c r="W1107" s="681"/>
      <c r="X1107" s="681"/>
      <c r="Y1107" s="681"/>
      <c r="Z1107" s="680"/>
      <c r="AA1107" s="680"/>
      <c r="AB1107" s="680"/>
      <c r="AC1107" s="295" t="str">
        <f>IFERROR(VLOOKUP(Z1107,【参考】数式用!$A$4:$B$57,2,FALSE),"")</f>
        <v/>
      </c>
      <c r="AD1107" s="296"/>
      <c r="AE1107" s="297"/>
      <c r="AF1107" s="291">
        <f t="shared" si="36"/>
        <v>0</v>
      </c>
    </row>
    <row r="1108" spans="1:32" ht="50.1" customHeight="1" thickBot="1">
      <c r="A1108" s="631">
        <f t="shared" si="35"/>
        <v>1074</v>
      </c>
      <c r="B1108" s="675"/>
      <c r="C1108" s="676"/>
      <c r="D1108" s="676"/>
      <c r="E1108" s="676"/>
      <c r="F1108" s="676"/>
      <c r="G1108" s="676"/>
      <c r="H1108" s="676"/>
      <c r="I1108" s="676"/>
      <c r="J1108" s="676"/>
      <c r="K1108" s="676"/>
      <c r="L1108" s="677"/>
      <c r="M1108" s="677"/>
      <c r="N1108" s="677"/>
      <c r="O1108" s="677"/>
      <c r="P1108" s="677"/>
      <c r="Q1108" s="678"/>
      <c r="R1108" s="678"/>
      <c r="S1108" s="678"/>
      <c r="T1108" s="678"/>
      <c r="U1108" s="678"/>
      <c r="V1108" s="630"/>
      <c r="W1108" s="681"/>
      <c r="X1108" s="681"/>
      <c r="Y1108" s="681"/>
      <c r="Z1108" s="680"/>
      <c r="AA1108" s="680"/>
      <c r="AB1108" s="680"/>
      <c r="AC1108" s="295" t="str">
        <f>IFERROR(VLOOKUP(Z1108,【参考】数式用!$A$4:$B$57,2,FALSE),"")</f>
        <v/>
      </c>
      <c r="AD1108" s="296"/>
      <c r="AE1108" s="297"/>
      <c r="AF1108" s="291">
        <f t="shared" si="36"/>
        <v>0</v>
      </c>
    </row>
    <row r="1109" spans="1:32" ht="50.1" customHeight="1" thickBot="1">
      <c r="A1109" s="631">
        <f t="shared" si="35"/>
        <v>1075</v>
      </c>
      <c r="B1109" s="675"/>
      <c r="C1109" s="676"/>
      <c r="D1109" s="676"/>
      <c r="E1109" s="676"/>
      <c r="F1109" s="676"/>
      <c r="G1109" s="676"/>
      <c r="H1109" s="676"/>
      <c r="I1109" s="676"/>
      <c r="J1109" s="676"/>
      <c r="K1109" s="676"/>
      <c r="L1109" s="677"/>
      <c r="M1109" s="677"/>
      <c r="N1109" s="677"/>
      <c r="O1109" s="677"/>
      <c r="P1109" s="677"/>
      <c r="Q1109" s="678"/>
      <c r="R1109" s="678"/>
      <c r="S1109" s="678"/>
      <c r="T1109" s="678"/>
      <c r="U1109" s="678"/>
      <c r="V1109" s="630"/>
      <c r="W1109" s="681"/>
      <c r="X1109" s="681"/>
      <c r="Y1109" s="681"/>
      <c r="Z1109" s="680"/>
      <c r="AA1109" s="680"/>
      <c r="AB1109" s="680"/>
      <c r="AC1109" s="295" t="str">
        <f>IFERROR(VLOOKUP(Z1109,【参考】数式用!$A$4:$B$57,2,FALSE),"")</f>
        <v/>
      </c>
      <c r="AD1109" s="296"/>
      <c r="AE1109" s="297"/>
      <c r="AF1109" s="291">
        <f t="shared" si="36"/>
        <v>0</v>
      </c>
    </row>
    <row r="1110" spans="1:32" ht="50.1" customHeight="1" thickBot="1">
      <c r="A1110" s="631">
        <f t="shared" si="35"/>
        <v>1076</v>
      </c>
      <c r="B1110" s="675"/>
      <c r="C1110" s="676"/>
      <c r="D1110" s="676"/>
      <c r="E1110" s="676"/>
      <c r="F1110" s="676"/>
      <c r="G1110" s="676"/>
      <c r="H1110" s="676"/>
      <c r="I1110" s="676"/>
      <c r="J1110" s="676"/>
      <c r="K1110" s="676"/>
      <c r="L1110" s="677"/>
      <c r="M1110" s="677"/>
      <c r="N1110" s="677"/>
      <c r="O1110" s="677"/>
      <c r="P1110" s="677"/>
      <c r="Q1110" s="678"/>
      <c r="R1110" s="678"/>
      <c r="S1110" s="678"/>
      <c r="T1110" s="678"/>
      <c r="U1110" s="678"/>
      <c r="V1110" s="630"/>
      <c r="W1110" s="681"/>
      <c r="X1110" s="681"/>
      <c r="Y1110" s="681"/>
      <c r="Z1110" s="680"/>
      <c r="AA1110" s="680"/>
      <c r="AB1110" s="680"/>
      <c r="AC1110" s="295" t="str">
        <f>IFERROR(VLOOKUP(Z1110,【参考】数式用!$A$4:$B$57,2,FALSE),"")</f>
        <v/>
      </c>
      <c r="AD1110" s="296"/>
      <c r="AE1110" s="297"/>
      <c r="AF1110" s="291">
        <f t="shared" si="36"/>
        <v>0</v>
      </c>
    </row>
    <row r="1111" spans="1:32" ht="50.1" customHeight="1" thickBot="1">
      <c r="A1111" s="631">
        <f t="shared" si="35"/>
        <v>1077</v>
      </c>
      <c r="B1111" s="675"/>
      <c r="C1111" s="676"/>
      <c r="D1111" s="676"/>
      <c r="E1111" s="676"/>
      <c r="F1111" s="676"/>
      <c r="G1111" s="676"/>
      <c r="H1111" s="676"/>
      <c r="I1111" s="676"/>
      <c r="J1111" s="676"/>
      <c r="K1111" s="676"/>
      <c r="L1111" s="677"/>
      <c r="M1111" s="677"/>
      <c r="N1111" s="677"/>
      <c r="O1111" s="677"/>
      <c r="P1111" s="677"/>
      <c r="Q1111" s="678"/>
      <c r="R1111" s="678"/>
      <c r="S1111" s="678"/>
      <c r="T1111" s="678"/>
      <c r="U1111" s="678"/>
      <c r="V1111" s="630"/>
      <c r="W1111" s="681"/>
      <c r="X1111" s="681"/>
      <c r="Y1111" s="681"/>
      <c r="Z1111" s="680"/>
      <c r="AA1111" s="680"/>
      <c r="AB1111" s="680"/>
      <c r="AC1111" s="295" t="str">
        <f>IFERROR(VLOOKUP(Z1111,【参考】数式用!$A$4:$B$57,2,FALSE),"")</f>
        <v/>
      </c>
      <c r="AD1111" s="296"/>
      <c r="AE1111" s="297"/>
      <c r="AF1111" s="291">
        <f t="shared" si="36"/>
        <v>0</v>
      </c>
    </row>
    <row r="1112" spans="1:32" ht="50.1" customHeight="1" thickBot="1">
      <c r="A1112" s="631">
        <f t="shared" si="35"/>
        <v>1078</v>
      </c>
      <c r="B1112" s="675"/>
      <c r="C1112" s="676"/>
      <c r="D1112" s="676"/>
      <c r="E1112" s="676"/>
      <c r="F1112" s="676"/>
      <c r="G1112" s="676"/>
      <c r="H1112" s="676"/>
      <c r="I1112" s="676"/>
      <c r="J1112" s="676"/>
      <c r="K1112" s="676"/>
      <c r="L1112" s="677"/>
      <c r="M1112" s="677"/>
      <c r="N1112" s="677"/>
      <c r="O1112" s="677"/>
      <c r="P1112" s="677"/>
      <c r="Q1112" s="678"/>
      <c r="R1112" s="678"/>
      <c r="S1112" s="678"/>
      <c r="T1112" s="678"/>
      <c r="U1112" s="678"/>
      <c r="V1112" s="630"/>
      <c r="W1112" s="681"/>
      <c r="X1112" s="681"/>
      <c r="Y1112" s="681"/>
      <c r="Z1112" s="680"/>
      <c r="AA1112" s="680"/>
      <c r="AB1112" s="680"/>
      <c r="AC1112" s="295" t="str">
        <f>IFERROR(VLOOKUP(Z1112,【参考】数式用!$A$4:$B$57,2,FALSE),"")</f>
        <v/>
      </c>
      <c r="AD1112" s="296"/>
      <c r="AE1112" s="297"/>
      <c r="AF1112" s="291">
        <f t="shared" si="36"/>
        <v>0</v>
      </c>
    </row>
    <row r="1113" spans="1:32" ht="50.1" customHeight="1" thickBot="1">
      <c r="A1113" s="631">
        <f t="shared" si="35"/>
        <v>1079</v>
      </c>
      <c r="B1113" s="675"/>
      <c r="C1113" s="676"/>
      <c r="D1113" s="676"/>
      <c r="E1113" s="676"/>
      <c r="F1113" s="676"/>
      <c r="G1113" s="676"/>
      <c r="H1113" s="676"/>
      <c r="I1113" s="676"/>
      <c r="J1113" s="676"/>
      <c r="K1113" s="676"/>
      <c r="L1113" s="677"/>
      <c r="M1113" s="677"/>
      <c r="N1113" s="677"/>
      <c r="O1113" s="677"/>
      <c r="P1113" s="677"/>
      <c r="Q1113" s="678"/>
      <c r="R1113" s="678"/>
      <c r="S1113" s="678"/>
      <c r="T1113" s="678"/>
      <c r="U1113" s="678"/>
      <c r="V1113" s="630"/>
      <c r="W1113" s="681"/>
      <c r="X1113" s="681"/>
      <c r="Y1113" s="681"/>
      <c r="Z1113" s="680"/>
      <c r="AA1113" s="680"/>
      <c r="AB1113" s="680"/>
      <c r="AC1113" s="295" t="str">
        <f>IFERROR(VLOOKUP(Z1113,【参考】数式用!$A$4:$B$57,2,FALSE),"")</f>
        <v/>
      </c>
      <c r="AD1113" s="296"/>
      <c r="AE1113" s="297"/>
      <c r="AF1113" s="291">
        <f t="shared" si="36"/>
        <v>0</v>
      </c>
    </row>
    <row r="1114" spans="1:32" ht="50.1" customHeight="1" thickBot="1">
      <c r="A1114" s="631">
        <f t="shared" si="35"/>
        <v>1080</v>
      </c>
      <c r="B1114" s="675"/>
      <c r="C1114" s="676"/>
      <c r="D1114" s="676"/>
      <c r="E1114" s="676"/>
      <c r="F1114" s="676"/>
      <c r="G1114" s="676"/>
      <c r="H1114" s="676"/>
      <c r="I1114" s="676"/>
      <c r="J1114" s="676"/>
      <c r="K1114" s="676"/>
      <c r="L1114" s="677"/>
      <c r="M1114" s="677"/>
      <c r="N1114" s="677"/>
      <c r="O1114" s="677"/>
      <c r="P1114" s="677"/>
      <c r="Q1114" s="678"/>
      <c r="R1114" s="678"/>
      <c r="S1114" s="678"/>
      <c r="T1114" s="678"/>
      <c r="U1114" s="678"/>
      <c r="V1114" s="630"/>
      <c r="W1114" s="681"/>
      <c r="X1114" s="681"/>
      <c r="Y1114" s="681"/>
      <c r="Z1114" s="680"/>
      <c r="AA1114" s="680"/>
      <c r="AB1114" s="680"/>
      <c r="AC1114" s="295" t="str">
        <f>IFERROR(VLOOKUP(Z1114,【参考】数式用!$A$4:$B$57,2,FALSE),"")</f>
        <v/>
      </c>
      <c r="AD1114" s="296"/>
      <c r="AE1114" s="297"/>
      <c r="AF1114" s="291">
        <f t="shared" si="36"/>
        <v>0</v>
      </c>
    </row>
    <row r="1115" spans="1:32" ht="50.1" customHeight="1" thickBot="1">
      <c r="A1115" s="631">
        <f t="shared" si="35"/>
        <v>1081</v>
      </c>
      <c r="B1115" s="675"/>
      <c r="C1115" s="676"/>
      <c r="D1115" s="676"/>
      <c r="E1115" s="676"/>
      <c r="F1115" s="676"/>
      <c r="G1115" s="676"/>
      <c r="H1115" s="676"/>
      <c r="I1115" s="676"/>
      <c r="J1115" s="676"/>
      <c r="K1115" s="676"/>
      <c r="L1115" s="677"/>
      <c r="M1115" s="677"/>
      <c r="N1115" s="677"/>
      <c r="O1115" s="677"/>
      <c r="P1115" s="677"/>
      <c r="Q1115" s="678"/>
      <c r="R1115" s="678"/>
      <c r="S1115" s="678"/>
      <c r="T1115" s="678"/>
      <c r="U1115" s="678"/>
      <c r="V1115" s="630"/>
      <c r="W1115" s="681"/>
      <c r="X1115" s="681"/>
      <c r="Y1115" s="681"/>
      <c r="Z1115" s="680"/>
      <c r="AA1115" s="680"/>
      <c r="AB1115" s="680"/>
      <c r="AC1115" s="295" t="str">
        <f>IFERROR(VLOOKUP(Z1115,【参考】数式用!$A$4:$B$57,2,FALSE),"")</f>
        <v/>
      </c>
      <c r="AD1115" s="296"/>
      <c r="AE1115" s="297"/>
      <c r="AF1115" s="291">
        <f t="shared" si="36"/>
        <v>0</v>
      </c>
    </row>
    <row r="1116" spans="1:32" ht="50.1" customHeight="1" thickBot="1">
      <c r="A1116" s="631">
        <f t="shared" si="35"/>
        <v>1082</v>
      </c>
      <c r="B1116" s="675"/>
      <c r="C1116" s="676"/>
      <c r="D1116" s="676"/>
      <c r="E1116" s="676"/>
      <c r="F1116" s="676"/>
      <c r="G1116" s="676"/>
      <c r="H1116" s="676"/>
      <c r="I1116" s="676"/>
      <c r="J1116" s="676"/>
      <c r="K1116" s="676"/>
      <c r="L1116" s="677"/>
      <c r="M1116" s="677"/>
      <c r="N1116" s="677"/>
      <c r="O1116" s="677"/>
      <c r="P1116" s="677"/>
      <c r="Q1116" s="678"/>
      <c r="R1116" s="678"/>
      <c r="S1116" s="678"/>
      <c r="T1116" s="678"/>
      <c r="U1116" s="678"/>
      <c r="V1116" s="630"/>
      <c r="W1116" s="681"/>
      <c r="X1116" s="681"/>
      <c r="Y1116" s="681"/>
      <c r="Z1116" s="680"/>
      <c r="AA1116" s="680"/>
      <c r="AB1116" s="680"/>
      <c r="AC1116" s="295" t="str">
        <f>IFERROR(VLOOKUP(Z1116,【参考】数式用!$A$4:$B$57,2,FALSE),"")</f>
        <v/>
      </c>
      <c r="AD1116" s="296"/>
      <c r="AE1116" s="297"/>
      <c r="AF1116" s="291">
        <f t="shared" si="36"/>
        <v>0</v>
      </c>
    </row>
    <row r="1117" spans="1:32" ht="50.1" customHeight="1" thickBot="1">
      <c r="A1117" s="631">
        <f t="shared" si="35"/>
        <v>1083</v>
      </c>
      <c r="B1117" s="675"/>
      <c r="C1117" s="676"/>
      <c r="D1117" s="676"/>
      <c r="E1117" s="676"/>
      <c r="F1117" s="676"/>
      <c r="G1117" s="676"/>
      <c r="H1117" s="676"/>
      <c r="I1117" s="676"/>
      <c r="J1117" s="676"/>
      <c r="K1117" s="676"/>
      <c r="L1117" s="677"/>
      <c r="M1117" s="677"/>
      <c r="N1117" s="677"/>
      <c r="O1117" s="677"/>
      <c r="P1117" s="677"/>
      <c r="Q1117" s="678"/>
      <c r="R1117" s="678"/>
      <c r="S1117" s="678"/>
      <c r="T1117" s="678"/>
      <c r="U1117" s="678"/>
      <c r="V1117" s="630"/>
      <c r="W1117" s="681"/>
      <c r="X1117" s="681"/>
      <c r="Y1117" s="681"/>
      <c r="Z1117" s="680"/>
      <c r="AA1117" s="680"/>
      <c r="AB1117" s="680"/>
      <c r="AC1117" s="295" t="str">
        <f>IFERROR(VLOOKUP(Z1117,【参考】数式用!$A$4:$B$57,2,FALSE),"")</f>
        <v/>
      </c>
      <c r="AD1117" s="296"/>
      <c r="AE1117" s="297"/>
      <c r="AF1117" s="291">
        <f t="shared" si="36"/>
        <v>0</v>
      </c>
    </row>
    <row r="1118" spans="1:32" ht="50.1" customHeight="1" thickBot="1">
      <c r="A1118" s="631">
        <f t="shared" si="35"/>
        <v>1084</v>
      </c>
      <c r="B1118" s="675"/>
      <c r="C1118" s="676"/>
      <c r="D1118" s="676"/>
      <c r="E1118" s="676"/>
      <c r="F1118" s="676"/>
      <c r="G1118" s="676"/>
      <c r="H1118" s="676"/>
      <c r="I1118" s="676"/>
      <c r="J1118" s="676"/>
      <c r="K1118" s="676"/>
      <c r="L1118" s="677"/>
      <c r="M1118" s="677"/>
      <c r="N1118" s="677"/>
      <c r="O1118" s="677"/>
      <c r="P1118" s="677"/>
      <c r="Q1118" s="678"/>
      <c r="R1118" s="678"/>
      <c r="S1118" s="678"/>
      <c r="T1118" s="678"/>
      <c r="U1118" s="678"/>
      <c r="V1118" s="630"/>
      <c r="W1118" s="681"/>
      <c r="X1118" s="681"/>
      <c r="Y1118" s="681"/>
      <c r="Z1118" s="680"/>
      <c r="AA1118" s="680"/>
      <c r="AB1118" s="680"/>
      <c r="AC1118" s="295" t="str">
        <f>IFERROR(VLOOKUP(Z1118,【参考】数式用!$A$4:$B$57,2,FALSE),"")</f>
        <v/>
      </c>
      <c r="AD1118" s="296"/>
      <c r="AE1118" s="297"/>
      <c r="AF1118" s="291">
        <f t="shared" si="36"/>
        <v>0</v>
      </c>
    </row>
    <row r="1119" spans="1:32" ht="50.1" customHeight="1" thickBot="1">
      <c r="A1119" s="631">
        <f t="shared" si="35"/>
        <v>1085</v>
      </c>
      <c r="B1119" s="675"/>
      <c r="C1119" s="676"/>
      <c r="D1119" s="676"/>
      <c r="E1119" s="676"/>
      <c r="F1119" s="676"/>
      <c r="G1119" s="676"/>
      <c r="H1119" s="676"/>
      <c r="I1119" s="676"/>
      <c r="J1119" s="676"/>
      <c r="K1119" s="676"/>
      <c r="L1119" s="677"/>
      <c r="M1119" s="677"/>
      <c r="N1119" s="677"/>
      <c r="O1119" s="677"/>
      <c r="P1119" s="677"/>
      <c r="Q1119" s="678"/>
      <c r="R1119" s="678"/>
      <c r="S1119" s="678"/>
      <c r="T1119" s="678"/>
      <c r="U1119" s="678"/>
      <c r="V1119" s="630"/>
      <c r="W1119" s="681"/>
      <c r="X1119" s="681"/>
      <c r="Y1119" s="681"/>
      <c r="Z1119" s="680"/>
      <c r="AA1119" s="680"/>
      <c r="AB1119" s="680"/>
      <c r="AC1119" s="295" t="str">
        <f>IFERROR(VLOOKUP(Z1119,【参考】数式用!$A$4:$B$57,2,FALSE),"")</f>
        <v/>
      </c>
      <c r="AD1119" s="296"/>
      <c r="AE1119" s="297"/>
      <c r="AF1119" s="291">
        <f t="shared" si="36"/>
        <v>0</v>
      </c>
    </row>
    <row r="1120" spans="1:32" ht="50.1" customHeight="1" thickBot="1">
      <c r="A1120" s="631">
        <f t="shared" si="35"/>
        <v>1086</v>
      </c>
      <c r="B1120" s="675"/>
      <c r="C1120" s="676"/>
      <c r="D1120" s="676"/>
      <c r="E1120" s="676"/>
      <c r="F1120" s="676"/>
      <c r="G1120" s="676"/>
      <c r="H1120" s="676"/>
      <c r="I1120" s="676"/>
      <c r="J1120" s="676"/>
      <c r="K1120" s="676"/>
      <c r="L1120" s="677"/>
      <c r="M1120" s="677"/>
      <c r="N1120" s="677"/>
      <c r="O1120" s="677"/>
      <c r="P1120" s="677"/>
      <c r="Q1120" s="678"/>
      <c r="R1120" s="678"/>
      <c r="S1120" s="678"/>
      <c r="T1120" s="678"/>
      <c r="U1120" s="678"/>
      <c r="V1120" s="630"/>
      <c r="W1120" s="681"/>
      <c r="X1120" s="681"/>
      <c r="Y1120" s="681"/>
      <c r="Z1120" s="680"/>
      <c r="AA1120" s="680"/>
      <c r="AB1120" s="680"/>
      <c r="AC1120" s="295" t="str">
        <f>IFERROR(VLOOKUP(Z1120,【参考】数式用!$A$4:$B$57,2,FALSE),"")</f>
        <v/>
      </c>
      <c r="AD1120" s="296"/>
      <c r="AE1120" s="297"/>
      <c r="AF1120" s="291">
        <f t="shared" si="36"/>
        <v>0</v>
      </c>
    </row>
    <row r="1121" spans="1:32" ht="50.1" customHeight="1" thickBot="1">
      <c r="A1121" s="631">
        <f t="shared" si="35"/>
        <v>1087</v>
      </c>
      <c r="B1121" s="675"/>
      <c r="C1121" s="676"/>
      <c r="D1121" s="676"/>
      <c r="E1121" s="676"/>
      <c r="F1121" s="676"/>
      <c r="G1121" s="676"/>
      <c r="H1121" s="676"/>
      <c r="I1121" s="676"/>
      <c r="J1121" s="676"/>
      <c r="K1121" s="676"/>
      <c r="L1121" s="677"/>
      <c r="M1121" s="677"/>
      <c r="N1121" s="677"/>
      <c r="O1121" s="677"/>
      <c r="P1121" s="677"/>
      <c r="Q1121" s="678"/>
      <c r="R1121" s="678"/>
      <c r="S1121" s="678"/>
      <c r="T1121" s="678"/>
      <c r="U1121" s="678"/>
      <c r="V1121" s="630"/>
      <c r="W1121" s="681"/>
      <c r="X1121" s="681"/>
      <c r="Y1121" s="681"/>
      <c r="Z1121" s="680"/>
      <c r="AA1121" s="680"/>
      <c r="AB1121" s="680"/>
      <c r="AC1121" s="295" t="str">
        <f>IFERROR(VLOOKUP(Z1121,【参考】数式用!$A$4:$B$57,2,FALSE),"")</f>
        <v/>
      </c>
      <c r="AD1121" s="296"/>
      <c r="AE1121" s="297"/>
      <c r="AF1121" s="291">
        <f t="shared" si="36"/>
        <v>0</v>
      </c>
    </row>
    <row r="1122" spans="1:32" ht="50.1" customHeight="1" thickBot="1">
      <c r="A1122" s="631">
        <f t="shared" si="35"/>
        <v>1088</v>
      </c>
      <c r="B1122" s="675"/>
      <c r="C1122" s="676"/>
      <c r="D1122" s="676"/>
      <c r="E1122" s="676"/>
      <c r="F1122" s="676"/>
      <c r="G1122" s="676"/>
      <c r="H1122" s="676"/>
      <c r="I1122" s="676"/>
      <c r="J1122" s="676"/>
      <c r="K1122" s="676"/>
      <c r="L1122" s="677"/>
      <c r="M1122" s="677"/>
      <c r="N1122" s="677"/>
      <c r="O1122" s="677"/>
      <c r="P1122" s="677"/>
      <c r="Q1122" s="678"/>
      <c r="R1122" s="678"/>
      <c r="S1122" s="678"/>
      <c r="T1122" s="678"/>
      <c r="U1122" s="678"/>
      <c r="V1122" s="630"/>
      <c r="W1122" s="681"/>
      <c r="X1122" s="681"/>
      <c r="Y1122" s="681"/>
      <c r="Z1122" s="680"/>
      <c r="AA1122" s="680"/>
      <c r="AB1122" s="680"/>
      <c r="AC1122" s="295" t="str">
        <f>IFERROR(VLOOKUP(Z1122,【参考】数式用!$A$4:$B$57,2,FALSE),"")</f>
        <v/>
      </c>
      <c r="AD1122" s="296"/>
      <c r="AE1122" s="297"/>
      <c r="AF1122" s="291">
        <f t="shared" si="36"/>
        <v>0</v>
      </c>
    </row>
    <row r="1123" spans="1:32" ht="50.1" customHeight="1" thickBot="1">
      <c r="A1123" s="631">
        <f t="shared" si="35"/>
        <v>1089</v>
      </c>
      <c r="B1123" s="675"/>
      <c r="C1123" s="676"/>
      <c r="D1123" s="676"/>
      <c r="E1123" s="676"/>
      <c r="F1123" s="676"/>
      <c r="G1123" s="676"/>
      <c r="H1123" s="676"/>
      <c r="I1123" s="676"/>
      <c r="J1123" s="676"/>
      <c r="K1123" s="676"/>
      <c r="L1123" s="677"/>
      <c r="M1123" s="677"/>
      <c r="N1123" s="677"/>
      <c r="O1123" s="677"/>
      <c r="P1123" s="677"/>
      <c r="Q1123" s="678"/>
      <c r="R1123" s="678"/>
      <c r="S1123" s="678"/>
      <c r="T1123" s="678"/>
      <c r="U1123" s="678"/>
      <c r="V1123" s="630"/>
      <c r="W1123" s="681"/>
      <c r="X1123" s="681"/>
      <c r="Y1123" s="681"/>
      <c r="Z1123" s="680"/>
      <c r="AA1123" s="680"/>
      <c r="AB1123" s="680"/>
      <c r="AC1123" s="295" t="str">
        <f>IFERROR(VLOOKUP(Z1123,【参考】数式用!$A$4:$B$57,2,FALSE),"")</f>
        <v/>
      </c>
      <c r="AD1123" s="296"/>
      <c r="AE1123" s="297"/>
      <c r="AF1123" s="291">
        <f t="shared" si="36"/>
        <v>0</v>
      </c>
    </row>
    <row r="1124" spans="1:32" ht="50.1" customHeight="1" thickBot="1">
      <c r="A1124" s="631">
        <f t="shared" si="35"/>
        <v>1090</v>
      </c>
      <c r="B1124" s="675"/>
      <c r="C1124" s="676"/>
      <c r="D1124" s="676"/>
      <c r="E1124" s="676"/>
      <c r="F1124" s="676"/>
      <c r="G1124" s="676"/>
      <c r="H1124" s="676"/>
      <c r="I1124" s="676"/>
      <c r="J1124" s="676"/>
      <c r="K1124" s="676"/>
      <c r="L1124" s="677"/>
      <c r="M1124" s="677"/>
      <c r="N1124" s="677"/>
      <c r="O1124" s="677"/>
      <c r="P1124" s="677"/>
      <c r="Q1124" s="678"/>
      <c r="R1124" s="678"/>
      <c r="S1124" s="678"/>
      <c r="T1124" s="678"/>
      <c r="U1124" s="678"/>
      <c r="V1124" s="630"/>
      <c r="W1124" s="681"/>
      <c r="X1124" s="681"/>
      <c r="Y1124" s="681"/>
      <c r="Z1124" s="680"/>
      <c r="AA1124" s="680"/>
      <c r="AB1124" s="680"/>
      <c r="AC1124" s="295" t="str">
        <f>IFERROR(VLOOKUP(Z1124,【参考】数式用!$A$4:$B$57,2,FALSE),"")</f>
        <v/>
      </c>
      <c r="AD1124" s="296"/>
      <c r="AE1124" s="297"/>
      <c r="AF1124" s="291">
        <f t="shared" si="36"/>
        <v>0</v>
      </c>
    </row>
    <row r="1125" spans="1:32" ht="50.1" customHeight="1" thickBot="1">
      <c r="A1125" s="631">
        <f t="shared" ref="A1125:A1188" si="37">A1124+1</f>
        <v>1091</v>
      </c>
      <c r="B1125" s="675"/>
      <c r="C1125" s="676"/>
      <c r="D1125" s="676"/>
      <c r="E1125" s="676"/>
      <c r="F1125" s="676"/>
      <c r="G1125" s="676"/>
      <c r="H1125" s="676"/>
      <c r="I1125" s="676"/>
      <c r="J1125" s="676"/>
      <c r="K1125" s="676"/>
      <c r="L1125" s="677"/>
      <c r="M1125" s="677"/>
      <c r="N1125" s="677"/>
      <c r="O1125" s="677"/>
      <c r="P1125" s="677"/>
      <c r="Q1125" s="678"/>
      <c r="R1125" s="678"/>
      <c r="S1125" s="678"/>
      <c r="T1125" s="678"/>
      <c r="U1125" s="678"/>
      <c r="V1125" s="630"/>
      <c r="W1125" s="681"/>
      <c r="X1125" s="681"/>
      <c r="Y1125" s="681"/>
      <c r="Z1125" s="680"/>
      <c r="AA1125" s="680"/>
      <c r="AB1125" s="680"/>
      <c r="AC1125" s="295" t="str">
        <f>IFERROR(VLOOKUP(Z1125,【参考】数式用!$A$4:$B$57,2,FALSE),"")</f>
        <v/>
      </c>
      <c r="AD1125" s="296"/>
      <c r="AE1125" s="297"/>
      <c r="AF1125" s="291">
        <f t="shared" si="36"/>
        <v>0</v>
      </c>
    </row>
    <row r="1126" spans="1:32" ht="50.1" customHeight="1" thickBot="1">
      <c r="A1126" s="631">
        <f t="shared" si="37"/>
        <v>1092</v>
      </c>
      <c r="B1126" s="675"/>
      <c r="C1126" s="676"/>
      <c r="D1126" s="676"/>
      <c r="E1126" s="676"/>
      <c r="F1126" s="676"/>
      <c r="G1126" s="676"/>
      <c r="H1126" s="676"/>
      <c r="I1126" s="676"/>
      <c r="J1126" s="676"/>
      <c r="K1126" s="676"/>
      <c r="L1126" s="677"/>
      <c r="M1126" s="677"/>
      <c r="N1126" s="677"/>
      <c r="O1126" s="677"/>
      <c r="P1126" s="677"/>
      <c r="Q1126" s="678"/>
      <c r="R1126" s="678"/>
      <c r="S1126" s="678"/>
      <c r="T1126" s="678"/>
      <c r="U1126" s="678"/>
      <c r="V1126" s="630"/>
      <c r="W1126" s="681"/>
      <c r="X1126" s="681"/>
      <c r="Y1126" s="681"/>
      <c r="Z1126" s="680"/>
      <c r="AA1126" s="680"/>
      <c r="AB1126" s="680"/>
      <c r="AC1126" s="295" t="str">
        <f>IFERROR(VLOOKUP(Z1126,【参考】数式用!$A$4:$B$57,2,FALSE),"")</f>
        <v/>
      </c>
      <c r="AD1126" s="296"/>
      <c r="AE1126" s="297"/>
      <c r="AF1126" s="291">
        <f t="shared" si="36"/>
        <v>0</v>
      </c>
    </row>
    <row r="1127" spans="1:32" ht="50.1" customHeight="1" thickBot="1">
      <c r="A1127" s="631">
        <f t="shared" si="37"/>
        <v>1093</v>
      </c>
      <c r="B1127" s="675"/>
      <c r="C1127" s="676"/>
      <c r="D1127" s="676"/>
      <c r="E1127" s="676"/>
      <c r="F1127" s="676"/>
      <c r="G1127" s="676"/>
      <c r="H1127" s="676"/>
      <c r="I1127" s="676"/>
      <c r="J1127" s="676"/>
      <c r="K1127" s="676"/>
      <c r="L1127" s="677"/>
      <c r="M1127" s="677"/>
      <c r="N1127" s="677"/>
      <c r="O1127" s="677"/>
      <c r="P1127" s="677"/>
      <c r="Q1127" s="678"/>
      <c r="R1127" s="678"/>
      <c r="S1127" s="678"/>
      <c r="T1127" s="678"/>
      <c r="U1127" s="678"/>
      <c r="V1127" s="630"/>
      <c r="W1127" s="681"/>
      <c r="X1127" s="681"/>
      <c r="Y1127" s="681"/>
      <c r="Z1127" s="680"/>
      <c r="AA1127" s="680"/>
      <c r="AB1127" s="680"/>
      <c r="AC1127" s="295" t="str">
        <f>IFERROR(VLOOKUP(Z1127,【参考】数式用!$A$4:$B$57,2,FALSE),"")</f>
        <v/>
      </c>
      <c r="AD1127" s="296"/>
      <c r="AE1127" s="297"/>
      <c r="AF1127" s="291">
        <f t="shared" si="36"/>
        <v>0</v>
      </c>
    </row>
    <row r="1128" spans="1:32" ht="50.1" customHeight="1" thickBot="1">
      <c r="A1128" s="631">
        <f t="shared" si="37"/>
        <v>1094</v>
      </c>
      <c r="B1128" s="675"/>
      <c r="C1128" s="676"/>
      <c r="D1128" s="676"/>
      <c r="E1128" s="676"/>
      <c r="F1128" s="676"/>
      <c r="G1128" s="676"/>
      <c r="H1128" s="676"/>
      <c r="I1128" s="676"/>
      <c r="J1128" s="676"/>
      <c r="K1128" s="676"/>
      <c r="L1128" s="677"/>
      <c r="M1128" s="677"/>
      <c r="N1128" s="677"/>
      <c r="O1128" s="677"/>
      <c r="P1128" s="677"/>
      <c r="Q1128" s="678"/>
      <c r="R1128" s="678"/>
      <c r="S1128" s="678"/>
      <c r="T1128" s="678"/>
      <c r="U1128" s="678"/>
      <c r="V1128" s="630"/>
      <c r="W1128" s="681"/>
      <c r="X1128" s="681"/>
      <c r="Y1128" s="681"/>
      <c r="Z1128" s="680"/>
      <c r="AA1128" s="680"/>
      <c r="AB1128" s="680"/>
      <c r="AC1128" s="295" t="str">
        <f>IFERROR(VLOOKUP(Z1128,【参考】数式用!$A$4:$B$57,2,FALSE),"")</f>
        <v/>
      </c>
      <c r="AD1128" s="296"/>
      <c r="AE1128" s="297"/>
      <c r="AF1128" s="291">
        <f t="shared" si="36"/>
        <v>0</v>
      </c>
    </row>
    <row r="1129" spans="1:32" ht="50.1" customHeight="1" thickBot="1">
      <c r="A1129" s="631">
        <f t="shared" si="37"/>
        <v>1095</v>
      </c>
      <c r="B1129" s="675"/>
      <c r="C1129" s="676"/>
      <c r="D1129" s="676"/>
      <c r="E1129" s="676"/>
      <c r="F1129" s="676"/>
      <c r="G1129" s="676"/>
      <c r="H1129" s="676"/>
      <c r="I1129" s="676"/>
      <c r="J1129" s="676"/>
      <c r="K1129" s="676"/>
      <c r="L1129" s="677"/>
      <c r="M1129" s="677"/>
      <c r="N1129" s="677"/>
      <c r="O1129" s="677"/>
      <c r="P1129" s="677"/>
      <c r="Q1129" s="678"/>
      <c r="R1129" s="678"/>
      <c r="S1129" s="678"/>
      <c r="T1129" s="678"/>
      <c r="U1129" s="678"/>
      <c r="V1129" s="630"/>
      <c r="W1129" s="681"/>
      <c r="X1129" s="681"/>
      <c r="Y1129" s="681"/>
      <c r="Z1129" s="680"/>
      <c r="AA1129" s="680"/>
      <c r="AB1129" s="680"/>
      <c r="AC1129" s="295" t="str">
        <f>IFERROR(VLOOKUP(Z1129,【参考】数式用!$A$4:$B$57,2,FALSE),"")</f>
        <v/>
      </c>
      <c r="AD1129" s="296"/>
      <c r="AE1129" s="297"/>
      <c r="AF1129" s="291">
        <f t="shared" si="36"/>
        <v>0</v>
      </c>
    </row>
    <row r="1130" spans="1:32" ht="50.1" customHeight="1" thickBot="1">
      <c r="A1130" s="631">
        <f t="shared" si="37"/>
        <v>1096</v>
      </c>
      <c r="B1130" s="675"/>
      <c r="C1130" s="676"/>
      <c r="D1130" s="676"/>
      <c r="E1130" s="676"/>
      <c r="F1130" s="676"/>
      <c r="G1130" s="676"/>
      <c r="H1130" s="676"/>
      <c r="I1130" s="676"/>
      <c r="J1130" s="676"/>
      <c r="K1130" s="676"/>
      <c r="L1130" s="677"/>
      <c r="M1130" s="677"/>
      <c r="N1130" s="677"/>
      <c r="O1130" s="677"/>
      <c r="P1130" s="677"/>
      <c r="Q1130" s="678"/>
      <c r="R1130" s="678"/>
      <c r="S1130" s="678"/>
      <c r="T1130" s="678"/>
      <c r="U1130" s="678"/>
      <c r="V1130" s="630"/>
      <c r="W1130" s="681"/>
      <c r="X1130" s="681"/>
      <c r="Y1130" s="681"/>
      <c r="Z1130" s="680"/>
      <c r="AA1130" s="680"/>
      <c r="AB1130" s="680"/>
      <c r="AC1130" s="295" t="str">
        <f>IFERROR(VLOOKUP(Z1130,【参考】数式用!$A$4:$B$57,2,FALSE),"")</f>
        <v/>
      </c>
      <c r="AD1130" s="296"/>
      <c r="AE1130" s="297"/>
      <c r="AF1130" s="291">
        <f t="shared" si="36"/>
        <v>0</v>
      </c>
    </row>
    <row r="1131" spans="1:32" ht="50.1" customHeight="1" thickBot="1">
      <c r="A1131" s="631">
        <f t="shared" si="37"/>
        <v>1097</v>
      </c>
      <c r="B1131" s="675"/>
      <c r="C1131" s="676"/>
      <c r="D1131" s="676"/>
      <c r="E1131" s="676"/>
      <c r="F1131" s="676"/>
      <c r="G1131" s="676"/>
      <c r="H1131" s="676"/>
      <c r="I1131" s="676"/>
      <c r="J1131" s="676"/>
      <c r="K1131" s="676"/>
      <c r="L1131" s="677"/>
      <c r="M1131" s="677"/>
      <c r="N1131" s="677"/>
      <c r="O1131" s="677"/>
      <c r="P1131" s="677"/>
      <c r="Q1131" s="678"/>
      <c r="R1131" s="678"/>
      <c r="S1131" s="678"/>
      <c r="T1131" s="678"/>
      <c r="U1131" s="678"/>
      <c r="V1131" s="630"/>
      <c r="W1131" s="681"/>
      <c r="X1131" s="681"/>
      <c r="Y1131" s="681"/>
      <c r="Z1131" s="680"/>
      <c r="AA1131" s="680"/>
      <c r="AB1131" s="680"/>
      <c r="AC1131" s="295" t="str">
        <f>IFERROR(VLOOKUP(Z1131,【参考】数式用!$A$4:$B$57,2,FALSE),"")</f>
        <v/>
      </c>
      <c r="AD1131" s="296"/>
      <c r="AE1131" s="297"/>
      <c r="AF1131" s="291">
        <f t="shared" si="36"/>
        <v>0</v>
      </c>
    </row>
    <row r="1132" spans="1:32" ht="50.1" customHeight="1" thickBot="1">
      <c r="A1132" s="631">
        <f t="shared" si="37"/>
        <v>1098</v>
      </c>
      <c r="B1132" s="675"/>
      <c r="C1132" s="676"/>
      <c r="D1132" s="676"/>
      <c r="E1132" s="676"/>
      <c r="F1132" s="676"/>
      <c r="G1132" s="676"/>
      <c r="H1132" s="676"/>
      <c r="I1132" s="676"/>
      <c r="J1132" s="676"/>
      <c r="K1132" s="676"/>
      <c r="L1132" s="677"/>
      <c r="M1132" s="677"/>
      <c r="N1132" s="677"/>
      <c r="O1132" s="677"/>
      <c r="P1132" s="677"/>
      <c r="Q1132" s="678"/>
      <c r="R1132" s="678"/>
      <c r="S1132" s="678"/>
      <c r="T1132" s="678"/>
      <c r="U1132" s="678"/>
      <c r="V1132" s="630"/>
      <c r="W1132" s="681"/>
      <c r="X1132" s="681"/>
      <c r="Y1132" s="681"/>
      <c r="Z1132" s="680"/>
      <c r="AA1132" s="680"/>
      <c r="AB1132" s="680"/>
      <c r="AC1132" s="295" t="str">
        <f>IFERROR(VLOOKUP(Z1132,【参考】数式用!$A$4:$B$57,2,FALSE),"")</f>
        <v/>
      </c>
      <c r="AD1132" s="296"/>
      <c r="AE1132" s="297"/>
      <c r="AF1132" s="291">
        <f t="shared" si="36"/>
        <v>0</v>
      </c>
    </row>
    <row r="1133" spans="1:32" ht="50.1" customHeight="1" thickBot="1">
      <c r="A1133" s="631">
        <f t="shared" si="37"/>
        <v>1099</v>
      </c>
      <c r="B1133" s="675"/>
      <c r="C1133" s="676"/>
      <c r="D1133" s="676"/>
      <c r="E1133" s="676"/>
      <c r="F1133" s="676"/>
      <c r="G1133" s="676"/>
      <c r="H1133" s="676"/>
      <c r="I1133" s="676"/>
      <c r="J1133" s="676"/>
      <c r="K1133" s="676"/>
      <c r="L1133" s="677"/>
      <c r="M1133" s="677"/>
      <c r="N1133" s="677"/>
      <c r="O1133" s="677"/>
      <c r="P1133" s="677"/>
      <c r="Q1133" s="678"/>
      <c r="R1133" s="678"/>
      <c r="S1133" s="678"/>
      <c r="T1133" s="678"/>
      <c r="U1133" s="678"/>
      <c r="V1133" s="630"/>
      <c r="W1133" s="681"/>
      <c r="X1133" s="681"/>
      <c r="Y1133" s="681"/>
      <c r="Z1133" s="680"/>
      <c r="AA1133" s="680"/>
      <c r="AB1133" s="680"/>
      <c r="AC1133" s="295" t="str">
        <f>IFERROR(VLOOKUP(Z1133,【参考】数式用!$A$4:$B$57,2,FALSE),"")</f>
        <v/>
      </c>
      <c r="AD1133" s="296"/>
      <c r="AE1133" s="297"/>
      <c r="AF1133" s="291">
        <f t="shared" si="36"/>
        <v>0</v>
      </c>
    </row>
    <row r="1134" spans="1:32" ht="50.1" customHeight="1" thickBot="1">
      <c r="A1134" s="631">
        <f t="shared" si="37"/>
        <v>1100</v>
      </c>
      <c r="B1134" s="675"/>
      <c r="C1134" s="676"/>
      <c r="D1134" s="676"/>
      <c r="E1134" s="676"/>
      <c r="F1134" s="676"/>
      <c r="G1134" s="676"/>
      <c r="H1134" s="676"/>
      <c r="I1134" s="676"/>
      <c r="J1134" s="676"/>
      <c r="K1134" s="676"/>
      <c r="L1134" s="677"/>
      <c r="M1134" s="677"/>
      <c r="N1134" s="677"/>
      <c r="O1134" s="677"/>
      <c r="P1134" s="677"/>
      <c r="Q1134" s="678"/>
      <c r="R1134" s="678"/>
      <c r="S1134" s="678"/>
      <c r="T1134" s="678"/>
      <c r="U1134" s="678"/>
      <c r="V1134" s="630"/>
      <c r="W1134" s="681"/>
      <c r="X1134" s="681"/>
      <c r="Y1134" s="681"/>
      <c r="Z1134" s="680"/>
      <c r="AA1134" s="680"/>
      <c r="AB1134" s="680"/>
      <c r="AC1134" s="295" t="str">
        <f>IFERROR(VLOOKUP(Z1134,【参考】数式用!$A$4:$B$57,2,FALSE),"")</f>
        <v/>
      </c>
      <c r="AD1134" s="296"/>
      <c r="AE1134" s="297"/>
      <c r="AF1134" s="291">
        <f t="shared" si="36"/>
        <v>0</v>
      </c>
    </row>
    <row r="1135" spans="1:32" ht="50.1" customHeight="1" thickBot="1">
      <c r="A1135" s="631">
        <f t="shared" si="37"/>
        <v>1101</v>
      </c>
      <c r="B1135" s="675"/>
      <c r="C1135" s="676"/>
      <c r="D1135" s="676"/>
      <c r="E1135" s="676"/>
      <c r="F1135" s="676"/>
      <c r="G1135" s="676"/>
      <c r="H1135" s="676"/>
      <c r="I1135" s="676"/>
      <c r="J1135" s="676"/>
      <c r="K1135" s="676"/>
      <c r="L1135" s="677"/>
      <c r="M1135" s="677"/>
      <c r="N1135" s="677"/>
      <c r="O1135" s="677"/>
      <c r="P1135" s="677"/>
      <c r="Q1135" s="678"/>
      <c r="R1135" s="678"/>
      <c r="S1135" s="678"/>
      <c r="T1135" s="678"/>
      <c r="U1135" s="678"/>
      <c r="V1135" s="630"/>
      <c r="W1135" s="681"/>
      <c r="X1135" s="681"/>
      <c r="Y1135" s="681"/>
      <c r="Z1135" s="680"/>
      <c r="AA1135" s="680"/>
      <c r="AB1135" s="680"/>
      <c r="AC1135" s="295" t="str">
        <f>IFERROR(VLOOKUP(Z1135,【参考】数式用!$A$4:$B$57,2,FALSE),"")</f>
        <v/>
      </c>
      <c r="AD1135" s="296"/>
      <c r="AE1135" s="297"/>
      <c r="AF1135" s="291">
        <f t="shared" ref="AF1135:AF1198" si="38">AD1135-AE1135</f>
        <v>0</v>
      </c>
    </row>
    <row r="1136" spans="1:32" ht="50.1" customHeight="1" thickBot="1">
      <c r="A1136" s="631">
        <f t="shared" si="37"/>
        <v>1102</v>
      </c>
      <c r="B1136" s="675"/>
      <c r="C1136" s="676"/>
      <c r="D1136" s="676"/>
      <c r="E1136" s="676"/>
      <c r="F1136" s="676"/>
      <c r="G1136" s="676"/>
      <c r="H1136" s="676"/>
      <c r="I1136" s="676"/>
      <c r="J1136" s="676"/>
      <c r="K1136" s="676"/>
      <c r="L1136" s="677"/>
      <c r="M1136" s="677"/>
      <c r="N1136" s="677"/>
      <c r="O1136" s="677"/>
      <c r="P1136" s="677"/>
      <c r="Q1136" s="678"/>
      <c r="R1136" s="678"/>
      <c r="S1136" s="678"/>
      <c r="T1136" s="678"/>
      <c r="U1136" s="678"/>
      <c r="V1136" s="630"/>
      <c r="W1136" s="681"/>
      <c r="X1136" s="681"/>
      <c r="Y1136" s="681"/>
      <c r="Z1136" s="680"/>
      <c r="AA1136" s="680"/>
      <c r="AB1136" s="680"/>
      <c r="AC1136" s="295" t="str">
        <f>IFERROR(VLOOKUP(Z1136,【参考】数式用!$A$4:$B$57,2,FALSE),"")</f>
        <v/>
      </c>
      <c r="AD1136" s="296"/>
      <c r="AE1136" s="297"/>
      <c r="AF1136" s="291">
        <f t="shared" si="38"/>
        <v>0</v>
      </c>
    </row>
    <row r="1137" spans="1:32" ht="50.1" customHeight="1" thickBot="1">
      <c r="A1137" s="631">
        <f t="shared" si="37"/>
        <v>1103</v>
      </c>
      <c r="B1137" s="675"/>
      <c r="C1137" s="676"/>
      <c r="D1137" s="676"/>
      <c r="E1137" s="676"/>
      <c r="F1137" s="676"/>
      <c r="G1137" s="676"/>
      <c r="H1137" s="676"/>
      <c r="I1137" s="676"/>
      <c r="J1137" s="676"/>
      <c r="K1137" s="676"/>
      <c r="L1137" s="677"/>
      <c r="M1137" s="677"/>
      <c r="N1137" s="677"/>
      <c r="O1137" s="677"/>
      <c r="P1137" s="677"/>
      <c r="Q1137" s="678"/>
      <c r="R1137" s="678"/>
      <c r="S1137" s="678"/>
      <c r="T1137" s="678"/>
      <c r="U1137" s="678"/>
      <c r="V1137" s="630"/>
      <c r="W1137" s="681"/>
      <c r="X1137" s="681"/>
      <c r="Y1137" s="681"/>
      <c r="Z1137" s="680"/>
      <c r="AA1137" s="680"/>
      <c r="AB1137" s="680"/>
      <c r="AC1137" s="295" t="str">
        <f>IFERROR(VLOOKUP(Z1137,【参考】数式用!$A$4:$B$57,2,FALSE),"")</f>
        <v/>
      </c>
      <c r="AD1137" s="296"/>
      <c r="AE1137" s="297"/>
      <c r="AF1137" s="291">
        <f t="shared" si="38"/>
        <v>0</v>
      </c>
    </row>
    <row r="1138" spans="1:32" ht="50.1" customHeight="1" thickBot="1">
      <c r="A1138" s="631">
        <f t="shared" si="37"/>
        <v>1104</v>
      </c>
      <c r="B1138" s="675"/>
      <c r="C1138" s="676"/>
      <c r="D1138" s="676"/>
      <c r="E1138" s="676"/>
      <c r="F1138" s="676"/>
      <c r="G1138" s="676"/>
      <c r="H1138" s="676"/>
      <c r="I1138" s="676"/>
      <c r="J1138" s="676"/>
      <c r="K1138" s="676"/>
      <c r="L1138" s="677"/>
      <c r="M1138" s="677"/>
      <c r="N1138" s="677"/>
      <c r="O1138" s="677"/>
      <c r="P1138" s="677"/>
      <c r="Q1138" s="678"/>
      <c r="R1138" s="678"/>
      <c r="S1138" s="678"/>
      <c r="T1138" s="678"/>
      <c r="U1138" s="678"/>
      <c r="V1138" s="630"/>
      <c r="W1138" s="681"/>
      <c r="X1138" s="681"/>
      <c r="Y1138" s="681"/>
      <c r="Z1138" s="680"/>
      <c r="AA1138" s="680"/>
      <c r="AB1138" s="680"/>
      <c r="AC1138" s="295" t="str">
        <f>IFERROR(VLOOKUP(Z1138,【参考】数式用!$A$4:$B$57,2,FALSE),"")</f>
        <v/>
      </c>
      <c r="AD1138" s="296"/>
      <c r="AE1138" s="297"/>
      <c r="AF1138" s="291">
        <f t="shared" si="38"/>
        <v>0</v>
      </c>
    </row>
    <row r="1139" spans="1:32" ht="50.1" customHeight="1" thickBot="1">
      <c r="A1139" s="631">
        <f t="shared" si="37"/>
        <v>1105</v>
      </c>
      <c r="B1139" s="675"/>
      <c r="C1139" s="676"/>
      <c r="D1139" s="676"/>
      <c r="E1139" s="676"/>
      <c r="F1139" s="676"/>
      <c r="G1139" s="676"/>
      <c r="H1139" s="676"/>
      <c r="I1139" s="676"/>
      <c r="J1139" s="676"/>
      <c r="K1139" s="676"/>
      <c r="L1139" s="677"/>
      <c r="M1139" s="677"/>
      <c r="N1139" s="677"/>
      <c r="O1139" s="677"/>
      <c r="P1139" s="677"/>
      <c r="Q1139" s="678"/>
      <c r="R1139" s="678"/>
      <c r="S1139" s="678"/>
      <c r="T1139" s="678"/>
      <c r="U1139" s="678"/>
      <c r="V1139" s="630"/>
      <c r="W1139" s="681"/>
      <c r="X1139" s="681"/>
      <c r="Y1139" s="681"/>
      <c r="Z1139" s="680"/>
      <c r="AA1139" s="680"/>
      <c r="AB1139" s="680"/>
      <c r="AC1139" s="295" t="str">
        <f>IFERROR(VLOOKUP(Z1139,【参考】数式用!$A$4:$B$57,2,FALSE),"")</f>
        <v/>
      </c>
      <c r="AD1139" s="296"/>
      <c r="AE1139" s="297"/>
      <c r="AF1139" s="291">
        <f t="shared" si="38"/>
        <v>0</v>
      </c>
    </row>
    <row r="1140" spans="1:32" ht="50.1" customHeight="1" thickBot="1">
      <c r="A1140" s="631">
        <f t="shared" si="37"/>
        <v>1106</v>
      </c>
      <c r="B1140" s="675"/>
      <c r="C1140" s="676"/>
      <c r="D1140" s="676"/>
      <c r="E1140" s="676"/>
      <c r="F1140" s="676"/>
      <c r="G1140" s="676"/>
      <c r="H1140" s="676"/>
      <c r="I1140" s="676"/>
      <c r="J1140" s="676"/>
      <c r="K1140" s="676"/>
      <c r="L1140" s="677"/>
      <c r="M1140" s="677"/>
      <c r="N1140" s="677"/>
      <c r="O1140" s="677"/>
      <c r="P1140" s="677"/>
      <c r="Q1140" s="678"/>
      <c r="R1140" s="678"/>
      <c r="S1140" s="678"/>
      <c r="T1140" s="678"/>
      <c r="U1140" s="678"/>
      <c r="V1140" s="630"/>
      <c r="W1140" s="681"/>
      <c r="X1140" s="681"/>
      <c r="Y1140" s="681"/>
      <c r="Z1140" s="680"/>
      <c r="AA1140" s="680"/>
      <c r="AB1140" s="680"/>
      <c r="AC1140" s="295" t="str">
        <f>IFERROR(VLOOKUP(Z1140,【参考】数式用!$A$4:$B$57,2,FALSE),"")</f>
        <v/>
      </c>
      <c r="AD1140" s="296"/>
      <c r="AE1140" s="297"/>
      <c r="AF1140" s="291">
        <f t="shared" si="38"/>
        <v>0</v>
      </c>
    </row>
    <row r="1141" spans="1:32" ht="50.1" customHeight="1" thickBot="1">
      <c r="A1141" s="631">
        <f t="shared" si="37"/>
        <v>1107</v>
      </c>
      <c r="B1141" s="675"/>
      <c r="C1141" s="676"/>
      <c r="D1141" s="676"/>
      <c r="E1141" s="676"/>
      <c r="F1141" s="676"/>
      <c r="G1141" s="676"/>
      <c r="H1141" s="676"/>
      <c r="I1141" s="676"/>
      <c r="J1141" s="676"/>
      <c r="K1141" s="676"/>
      <c r="L1141" s="677"/>
      <c r="M1141" s="677"/>
      <c r="N1141" s="677"/>
      <c r="O1141" s="677"/>
      <c r="P1141" s="677"/>
      <c r="Q1141" s="678"/>
      <c r="R1141" s="678"/>
      <c r="S1141" s="678"/>
      <c r="T1141" s="678"/>
      <c r="U1141" s="678"/>
      <c r="V1141" s="630"/>
      <c r="W1141" s="681"/>
      <c r="X1141" s="681"/>
      <c r="Y1141" s="681"/>
      <c r="Z1141" s="680"/>
      <c r="AA1141" s="680"/>
      <c r="AB1141" s="680"/>
      <c r="AC1141" s="295" t="str">
        <f>IFERROR(VLOOKUP(Z1141,【参考】数式用!$A$4:$B$57,2,FALSE),"")</f>
        <v/>
      </c>
      <c r="AD1141" s="296"/>
      <c r="AE1141" s="297"/>
      <c r="AF1141" s="291">
        <f t="shared" si="38"/>
        <v>0</v>
      </c>
    </row>
    <row r="1142" spans="1:32" ht="50.1" customHeight="1" thickBot="1">
      <c r="A1142" s="631">
        <f t="shared" si="37"/>
        <v>1108</v>
      </c>
      <c r="B1142" s="675"/>
      <c r="C1142" s="676"/>
      <c r="D1142" s="676"/>
      <c r="E1142" s="676"/>
      <c r="F1142" s="676"/>
      <c r="G1142" s="676"/>
      <c r="H1142" s="676"/>
      <c r="I1142" s="676"/>
      <c r="J1142" s="676"/>
      <c r="K1142" s="676"/>
      <c r="L1142" s="677"/>
      <c r="M1142" s="677"/>
      <c r="N1142" s="677"/>
      <c r="O1142" s="677"/>
      <c r="P1142" s="677"/>
      <c r="Q1142" s="678"/>
      <c r="R1142" s="678"/>
      <c r="S1142" s="678"/>
      <c r="T1142" s="678"/>
      <c r="U1142" s="678"/>
      <c r="V1142" s="630"/>
      <c r="W1142" s="681"/>
      <c r="X1142" s="681"/>
      <c r="Y1142" s="681"/>
      <c r="Z1142" s="680"/>
      <c r="AA1142" s="680"/>
      <c r="AB1142" s="680"/>
      <c r="AC1142" s="295" t="str">
        <f>IFERROR(VLOOKUP(Z1142,【参考】数式用!$A$4:$B$57,2,FALSE),"")</f>
        <v/>
      </c>
      <c r="AD1142" s="296"/>
      <c r="AE1142" s="297"/>
      <c r="AF1142" s="291">
        <f t="shared" si="38"/>
        <v>0</v>
      </c>
    </row>
    <row r="1143" spans="1:32" ht="50.1" customHeight="1" thickBot="1">
      <c r="A1143" s="631">
        <f t="shared" si="37"/>
        <v>1109</v>
      </c>
      <c r="B1143" s="675"/>
      <c r="C1143" s="676"/>
      <c r="D1143" s="676"/>
      <c r="E1143" s="676"/>
      <c r="F1143" s="676"/>
      <c r="G1143" s="676"/>
      <c r="H1143" s="676"/>
      <c r="I1143" s="676"/>
      <c r="J1143" s="676"/>
      <c r="K1143" s="676"/>
      <c r="L1143" s="677"/>
      <c r="M1143" s="677"/>
      <c r="N1143" s="677"/>
      <c r="O1143" s="677"/>
      <c r="P1143" s="677"/>
      <c r="Q1143" s="678"/>
      <c r="R1143" s="678"/>
      <c r="S1143" s="678"/>
      <c r="T1143" s="678"/>
      <c r="U1143" s="678"/>
      <c r="V1143" s="630"/>
      <c r="W1143" s="681"/>
      <c r="X1143" s="681"/>
      <c r="Y1143" s="681"/>
      <c r="Z1143" s="680"/>
      <c r="AA1143" s="680"/>
      <c r="AB1143" s="680"/>
      <c r="AC1143" s="295" t="str">
        <f>IFERROR(VLOOKUP(Z1143,【参考】数式用!$A$4:$B$57,2,FALSE),"")</f>
        <v/>
      </c>
      <c r="AD1143" s="296"/>
      <c r="AE1143" s="297"/>
      <c r="AF1143" s="291">
        <f t="shared" si="38"/>
        <v>0</v>
      </c>
    </row>
    <row r="1144" spans="1:32" ht="50.1" customHeight="1" thickBot="1">
      <c r="A1144" s="631">
        <f t="shared" si="37"/>
        <v>1110</v>
      </c>
      <c r="B1144" s="675"/>
      <c r="C1144" s="676"/>
      <c r="D1144" s="676"/>
      <c r="E1144" s="676"/>
      <c r="F1144" s="676"/>
      <c r="G1144" s="676"/>
      <c r="H1144" s="676"/>
      <c r="I1144" s="676"/>
      <c r="J1144" s="676"/>
      <c r="K1144" s="676"/>
      <c r="L1144" s="677"/>
      <c r="M1144" s="677"/>
      <c r="N1144" s="677"/>
      <c r="O1144" s="677"/>
      <c r="P1144" s="677"/>
      <c r="Q1144" s="678"/>
      <c r="R1144" s="678"/>
      <c r="S1144" s="678"/>
      <c r="T1144" s="678"/>
      <c r="U1144" s="678"/>
      <c r="V1144" s="630"/>
      <c r="W1144" s="681"/>
      <c r="X1144" s="681"/>
      <c r="Y1144" s="681"/>
      <c r="Z1144" s="680"/>
      <c r="AA1144" s="680"/>
      <c r="AB1144" s="680"/>
      <c r="AC1144" s="295" t="str">
        <f>IFERROR(VLOOKUP(Z1144,【参考】数式用!$A$4:$B$57,2,FALSE),"")</f>
        <v/>
      </c>
      <c r="AD1144" s="296"/>
      <c r="AE1144" s="297"/>
      <c r="AF1144" s="291">
        <f t="shared" si="38"/>
        <v>0</v>
      </c>
    </row>
    <row r="1145" spans="1:32" ht="50.1" customHeight="1" thickBot="1">
      <c r="A1145" s="631">
        <f t="shared" si="37"/>
        <v>1111</v>
      </c>
      <c r="B1145" s="675"/>
      <c r="C1145" s="676"/>
      <c r="D1145" s="676"/>
      <c r="E1145" s="676"/>
      <c r="F1145" s="676"/>
      <c r="G1145" s="676"/>
      <c r="H1145" s="676"/>
      <c r="I1145" s="676"/>
      <c r="J1145" s="676"/>
      <c r="K1145" s="676"/>
      <c r="L1145" s="677"/>
      <c r="M1145" s="677"/>
      <c r="N1145" s="677"/>
      <c r="O1145" s="677"/>
      <c r="P1145" s="677"/>
      <c r="Q1145" s="678"/>
      <c r="R1145" s="678"/>
      <c r="S1145" s="678"/>
      <c r="T1145" s="678"/>
      <c r="U1145" s="678"/>
      <c r="V1145" s="630"/>
      <c r="W1145" s="681"/>
      <c r="X1145" s="681"/>
      <c r="Y1145" s="681"/>
      <c r="Z1145" s="680"/>
      <c r="AA1145" s="680"/>
      <c r="AB1145" s="680"/>
      <c r="AC1145" s="295" t="str">
        <f>IFERROR(VLOOKUP(Z1145,【参考】数式用!$A$4:$B$57,2,FALSE),"")</f>
        <v/>
      </c>
      <c r="AD1145" s="296"/>
      <c r="AE1145" s="297"/>
      <c r="AF1145" s="291">
        <f t="shared" si="38"/>
        <v>0</v>
      </c>
    </row>
    <row r="1146" spans="1:32" ht="50.1" customHeight="1" thickBot="1">
      <c r="A1146" s="631">
        <f t="shared" si="37"/>
        <v>1112</v>
      </c>
      <c r="B1146" s="675"/>
      <c r="C1146" s="676"/>
      <c r="D1146" s="676"/>
      <c r="E1146" s="676"/>
      <c r="F1146" s="676"/>
      <c r="G1146" s="676"/>
      <c r="H1146" s="676"/>
      <c r="I1146" s="676"/>
      <c r="J1146" s="676"/>
      <c r="K1146" s="676"/>
      <c r="L1146" s="677"/>
      <c r="M1146" s="677"/>
      <c r="N1146" s="677"/>
      <c r="O1146" s="677"/>
      <c r="P1146" s="677"/>
      <c r="Q1146" s="678"/>
      <c r="R1146" s="678"/>
      <c r="S1146" s="678"/>
      <c r="T1146" s="678"/>
      <c r="U1146" s="678"/>
      <c r="V1146" s="630"/>
      <c r="W1146" s="681"/>
      <c r="X1146" s="681"/>
      <c r="Y1146" s="681"/>
      <c r="Z1146" s="680"/>
      <c r="AA1146" s="680"/>
      <c r="AB1146" s="680"/>
      <c r="AC1146" s="295" t="str">
        <f>IFERROR(VLOOKUP(Z1146,【参考】数式用!$A$4:$B$57,2,FALSE),"")</f>
        <v/>
      </c>
      <c r="AD1146" s="296"/>
      <c r="AE1146" s="297"/>
      <c r="AF1146" s="291">
        <f t="shared" si="38"/>
        <v>0</v>
      </c>
    </row>
    <row r="1147" spans="1:32" ht="50.1" customHeight="1" thickBot="1">
      <c r="A1147" s="631">
        <f t="shared" si="37"/>
        <v>1113</v>
      </c>
      <c r="B1147" s="675"/>
      <c r="C1147" s="676"/>
      <c r="D1147" s="676"/>
      <c r="E1147" s="676"/>
      <c r="F1147" s="676"/>
      <c r="G1147" s="676"/>
      <c r="H1147" s="676"/>
      <c r="I1147" s="676"/>
      <c r="J1147" s="676"/>
      <c r="K1147" s="676"/>
      <c r="L1147" s="677"/>
      <c r="M1147" s="677"/>
      <c r="N1147" s="677"/>
      <c r="O1147" s="677"/>
      <c r="P1147" s="677"/>
      <c r="Q1147" s="678"/>
      <c r="R1147" s="678"/>
      <c r="S1147" s="678"/>
      <c r="T1147" s="678"/>
      <c r="U1147" s="678"/>
      <c r="V1147" s="630"/>
      <c r="W1147" s="681"/>
      <c r="X1147" s="681"/>
      <c r="Y1147" s="681"/>
      <c r="Z1147" s="680"/>
      <c r="AA1147" s="680"/>
      <c r="AB1147" s="680"/>
      <c r="AC1147" s="295" t="str">
        <f>IFERROR(VLOOKUP(Z1147,【参考】数式用!$A$4:$B$57,2,FALSE),"")</f>
        <v/>
      </c>
      <c r="AD1147" s="296"/>
      <c r="AE1147" s="297"/>
      <c r="AF1147" s="291">
        <f t="shared" si="38"/>
        <v>0</v>
      </c>
    </row>
    <row r="1148" spans="1:32" ht="50.1" customHeight="1" thickBot="1">
      <c r="A1148" s="631">
        <f t="shared" si="37"/>
        <v>1114</v>
      </c>
      <c r="B1148" s="675"/>
      <c r="C1148" s="676"/>
      <c r="D1148" s="676"/>
      <c r="E1148" s="676"/>
      <c r="F1148" s="676"/>
      <c r="G1148" s="676"/>
      <c r="H1148" s="676"/>
      <c r="I1148" s="676"/>
      <c r="J1148" s="676"/>
      <c r="K1148" s="676"/>
      <c r="L1148" s="677"/>
      <c r="M1148" s="677"/>
      <c r="N1148" s="677"/>
      <c r="O1148" s="677"/>
      <c r="P1148" s="677"/>
      <c r="Q1148" s="678"/>
      <c r="R1148" s="678"/>
      <c r="S1148" s="678"/>
      <c r="T1148" s="678"/>
      <c r="U1148" s="678"/>
      <c r="V1148" s="630"/>
      <c r="W1148" s="681"/>
      <c r="X1148" s="681"/>
      <c r="Y1148" s="681"/>
      <c r="Z1148" s="680"/>
      <c r="AA1148" s="680"/>
      <c r="AB1148" s="680"/>
      <c r="AC1148" s="295" t="str">
        <f>IFERROR(VLOOKUP(Z1148,【参考】数式用!$A$4:$B$57,2,FALSE),"")</f>
        <v/>
      </c>
      <c r="AD1148" s="296"/>
      <c r="AE1148" s="297"/>
      <c r="AF1148" s="291">
        <f t="shared" si="38"/>
        <v>0</v>
      </c>
    </row>
    <row r="1149" spans="1:32" ht="50.1" customHeight="1" thickBot="1">
      <c r="A1149" s="631">
        <f t="shared" si="37"/>
        <v>1115</v>
      </c>
      <c r="B1149" s="675"/>
      <c r="C1149" s="676"/>
      <c r="D1149" s="676"/>
      <c r="E1149" s="676"/>
      <c r="F1149" s="676"/>
      <c r="G1149" s="676"/>
      <c r="H1149" s="676"/>
      <c r="I1149" s="676"/>
      <c r="J1149" s="676"/>
      <c r="K1149" s="676"/>
      <c r="L1149" s="677"/>
      <c r="M1149" s="677"/>
      <c r="N1149" s="677"/>
      <c r="O1149" s="677"/>
      <c r="P1149" s="677"/>
      <c r="Q1149" s="678"/>
      <c r="R1149" s="678"/>
      <c r="S1149" s="678"/>
      <c r="T1149" s="678"/>
      <c r="U1149" s="678"/>
      <c r="V1149" s="630"/>
      <c r="W1149" s="681"/>
      <c r="X1149" s="681"/>
      <c r="Y1149" s="681"/>
      <c r="Z1149" s="680"/>
      <c r="AA1149" s="680"/>
      <c r="AB1149" s="680"/>
      <c r="AC1149" s="295" t="str">
        <f>IFERROR(VLOOKUP(Z1149,【参考】数式用!$A$4:$B$57,2,FALSE),"")</f>
        <v/>
      </c>
      <c r="AD1149" s="296"/>
      <c r="AE1149" s="297"/>
      <c r="AF1149" s="291">
        <f t="shared" si="38"/>
        <v>0</v>
      </c>
    </row>
    <row r="1150" spans="1:32" ht="50.1" customHeight="1" thickBot="1">
      <c r="A1150" s="631">
        <f t="shared" si="37"/>
        <v>1116</v>
      </c>
      <c r="B1150" s="675"/>
      <c r="C1150" s="676"/>
      <c r="D1150" s="676"/>
      <c r="E1150" s="676"/>
      <c r="F1150" s="676"/>
      <c r="G1150" s="676"/>
      <c r="H1150" s="676"/>
      <c r="I1150" s="676"/>
      <c r="J1150" s="676"/>
      <c r="K1150" s="676"/>
      <c r="L1150" s="677"/>
      <c r="M1150" s="677"/>
      <c r="N1150" s="677"/>
      <c r="O1150" s="677"/>
      <c r="P1150" s="677"/>
      <c r="Q1150" s="678"/>
      <c r="R1150" s="678"/>
      <c r="S1150" s="678"/>
      <c r="T1150" s="678"/>
      <c r="U1150" s="678"/>
      <c r="V1150" s="630"/>
      <c r="W1150" s="681"/>
      <c r="X1150" s="681"/>
      <c r="Y1150" s="681"/>
      <c r="Z1150" s="680"/>
      <c r="AA1150" s="680"/>
      <c r="AB1150" s="680"/>
      <c r="AC1150" s="295" t="str">
        <f>IFERROR(VLOOKUP(Z1150,【参考】数式用!$A$4:$B$57,2,FALSE),"")</f>
        <v/>
      </c>
      <c r="AD1150" s="296"/>
      <c r="AE1150" s="297"/>
      <c r="AF1150" s="291">
        <f t="shared" si="38"/>
        <v>0</v>
      </c>
    </row>
    <row r="1151" spans="1:32" ht="50.1" customHeight="1" thickBot="1">
      <c r="A1151" s="631">
        <f t="shared" si="37"/>
        <v>1117</v>
      </c>
      <c r="B1151" s="675"/>
      <c r="C1151" s="676"/>
      <c r="D1151" s="676"/>
      <c r="E1151" s="676"/>
      <c r="F1151" s="676"/>
      <c r="G1151" s="676"/>
      <c r="H1151" s="676"/>
      <c r="I1151" s="676"/>
      <c r="J1151" s="676"/>
      <c r="K1151" s="676"/>
      <c r="L1151" s="677"/>
      <c r="M1151" s="677"/>
      <c r="N1151" s="677"/>
      <c r="O1151" s="677"/>
      <c r="P1151" s="677"/>
      <c r="Q1151" s="678"/>
      <c r="R1151" s="678"/>
      <c r="S1151" s="678"/>
      <c r="T1151" s="678"/>
      <c r="U1151" s="678"/>
      <c r="V1151" s="630"/>
      <c r="W1151" s="681"/>
      <c r="X1151" s="681"/>
      <c r="Y1151" s="681"/>
      <c r="Z1151" s="680"/>
      <c r="AA1151" s="680"/>
      <c r="AB1151" s="680"/>
      <c r="AC1151" s="295" t="str">
        <f>IFERROR(VLOOKUP(Z1151,【参考】数式用!$A$4:$B$57,2,FALSE),"")</f>
        <v/>
      </c>
      <c r="AD1151" s="296"/>
      <c r="AE1151" s="297"/>
      <c r="AF1151" s="291">
        <f t="shared" si="38"/>
        <v>0</v>
      </c>
    </row>
    <row r="1152" spans="1:32" ht="50.1" customHeight="1" thickBot="1">
      <c r="A1152" s="631">
        <f t="shared" si="37"/>
        <v>1118</v>
      </c>
      <c r="B1152" s="675"/>
      <c r="C1152" s="676"/>
      <c r="D1152" s="676"/>
      <c r="E1152" s="676"/>
      <c r="F1152" s="676"/>
      <c r="G1152" s="676"/>
      <c r="H1152" s="676"/>
      <c r="I1152" s="676"/>
      <c r="J1152" s="676"/>
      <c r="K1152" s="676"/>
      <c r="L1152" s="677"/>
      <c r="M1152" s="677"/>
      <c r="N1152" s="677"/>
      <c r="O1152" s="677"/>
      <c r="P1152" s="677"/>
      <c r="Q1152" s="678"/>
      <c r="R1152" s="678"/>
      <c r="S1152" s="678"/>
      <c r="T1152" s="678"/>
      <c r="U1152" s="678"/>
      <c r="V1152" s="630"/>
      <c r="W1152" s="681"/>
      <c r="X1152" s="681"/>
      <c r="Y1152" s="681"/>
      <c r="Z1152" s="680"/>
      <c r="AA1152" s="680"/>
      <c r="AB1152" s="680"/>
      <c r="AC1152" s="295" t="str">
        <f>IFERROR(VLOOKUP(Z1152,【参考】数式用!$A$4:$B$57,2,FALSE),"")</f>
        <v/>
      </c>
      <c r="AD1152" s="296"/>
      <c r="AE1152" s="297"/>
      <c r="AF1152" s="291">
        <f t="shared" si="38"/>
        <v>0</v>
      </c>
    </row>
    <row r="1153" spans="1:32" ht="50.1" customHeight="1" thickBot="1">
      <c r="A1153" s="631">
        <f t="shared" si="37"/>
        <v>1119</v>
      </c>
      <c r="B1153" s="675"/>
      <c r="C1153" s="676"/>
      <c r="D1153" s="676"/>
      <c r="E1153" s="676"/>
      <c r="F1153" s="676"/>
      <c r="G1153" s="676"/>
      <c r="H1153" s="676"/>
      <c r="I1153" s="676"/>
      <c r="J1153" s="676"/>
      <c r="K1153" s="676"/>
      <c r="L1153" s="677"/>
      <c r="M1153" s="677"/>
      <c r="N1153" s="677"/>
      <c r="O1153" s="677"/>
      <c r="P1153" s="677"/>
      <c r="Q1153" s="678"/>
      <c r="R1153" s="678"/>
      <c r="S1153" s="678"/>
      <c r="T1153" s="678"/>
      <c r="U1153" s="678"/>
      <c r="V1153" s="630"/>
      <c r="W1153" s="681"/>
      <c r="X1153" s="681"/>
      <c r="Y1153" s="681"/>
      <c r="Z1153" s="680"/>
      <c r="AA1153" s="680"/>
      <c r="AB1153" s="680"/>
      <c r="AC1153" s="295" t="str">
        <f>IFERROR(VLOOKUP(Z1153,【参考】数式用!$A$4:$B$57,2,FALSE),"")</f>
        <v/>
      </c>
      <c r="AD1153" s="296"/>
      <c r="AE1153" s="297"/>
      <c r="AF1153" s="291">
        <f t="shared" si="38"/>
        <v>0</v>
      </c>
    </row>
    <row r="1154" spans="1:32" ht="50.1" customHeight="1" thickBot="1">
      <c r="A1154" s="631">
        <f t="shared" si="37"/>
        <v>1120</v>
      </c>
      <c r="B1154" s="675"/>
      <c r="C1154" s="676"/>
      <c r="D1154" s="676"/>
      <c r="E1154" s="676"/>
      <c r="F1154" s="676"/>
      <c r="G1154" s="676"/>
      <c r="H1154" s="676"/>
      <c r="I1154" s="676"/>
      <c r="J1154" s="676"/>
      <c r="K1154" s="676"/>
      <c r="L1154" s="677"/>
      <c r="M1154" s="677"/>
      <c r="N1154" s="677"/>
      <c r="O1154" s="677"/>
      <c r="P1154" s="677"/>
      <c r="Q1154" s="678"/>
      <c r="R1154" s="678"/>
      <c r="S1154" s="678"/>
      <c r="T1154" s="678"/>
      <c r="U1154" s="678"/>
      <c r="V1154" s="630"/>
      <c r="W1154" s="681"/>
      <c r="X1154" s="681"/>
      <c r="Y1154" s="681"/>
      <c r="Z1154" s="680"/>
      <c r="AA1154" s="680"/>
      <c r="AB1154" s="680"/>
      <c r="AC1154" s="295" t="str">
        <f>IFERROR(VLOOKUP(Z1154,【参考】数式用!$A$4:$B$57,2,FALSE),"")</f>
        <v/>
      </c>
      <c r="AD1154" s="296"/>
      <c r="AE1154" s="297"/>
      <c r="AF1154" s="291">
        <f t="shared" si="38"/>
        <v>0</v>
      </c>
    </row>
    <row r="1155" spans="1:32" ht="50.1" customHeight="1" thickBot="1">
      <c r="A1155" s="631">
        <f t="shared" si="37"/>
        <v>1121</v>
      </c>
      <c r="B1155" s="675"/>
      <c r="C1155" s="676"/>
      <c r="D1155" s="676"/>
      <c r="E1155" s="676"/>
      <c r="F1155" s="676"/>
      <c r="G1155" s="676"/>
      <c r="H1155" s="676"/>
      <c r="I1155" s="676"/>
      <c r="J1155" s="676"/>
      <c r="K1155" s="676"/>
      <c r="L1155" s="677"/>
      <c r="M1155" s="677"/>
      <c r="N1155" s="677"/>
      <c r="O1155" s="677"/>
      <c r="P1155" s="677"/>
      <c r="Q1155" s="678"/>
      <c r="R1155" s="678"/>
      <c r="S1155" s="678"/>
      <c r="T1155" s="678"/>
      <c r="U1155" s="678"/>
      <c r="V1155" s="630"/>
      <c r="W1155" s="681"/>
      <c r="X1155" s="681"/>
      <c r="Y1155" s="681"/>
      <c r="Z1155" s="680"/>
      <c r="AA1155" s="680"/>
      <c r="AB1155" s="680"/>
      <c r="AC1155" s="295" t="str">
        <f>IFERROR(VLOOKUP(Z1155,【参考】数式用!$A$4:$B$57,2,FALSE),"")</f>
        <v/>
      </c>
      <c r="AD1155" s="296"/>
      <c r="AE1155" s="297"/>
      <c r="AF1155" s="291">
        <f t="shared" si="38"/>
        <v>0</v>
      </c>
    </row>
    <row r="1156" spans="1:32" ht="50.1" customHeight="1" thickBot="1">
      <c r="A1156" s="631">
        <f t="shared" si="37"/>
        <v>1122</v>
      </c>
      <c r="B1156" s="675"/>
      <c r="C1156" s="676"/>
      <c r="D1156" s="676"/>
      <c r="E1156" s="676"/>
      <c r="F1156" s="676"/>
      <c r="G1156" s="676"/>
      <c r="H1156" s="676"/>
      <c r="I1156" s="676"/>
      <c r="J1156" s="676"/>
      <c r="K1156" s="676"/>
      <c r="L1156" s="677"/>
      <c r="M1156" s="677"/>
      <c r="N1156" s="677"/>
      <c r="O1156" s="677"/>
      <c r="P1156" s="677"/>
      <c r="Q1156" s="678"/>
      <c r="R1156" s="678"/>
      <c r="S1156" s="678"/>
      <c r="T1156" s="678"/>
      <c r="U1156" s="678"/>
      <c r="V1156" s="630"/>
      <c r="W1156" s="681"/>
      <c r="X1156" s="681"/>
      <c r="Y1156" s="681"/>
      <c r="Z1156" s="680"/>
      <c r="AA1156" s="680"/>
      <c r="AB1156" s="680"/>
      <c r="AC1156" s="295" t="str">
        <f>IFERROR(VLOOKUP(Z1156,【参考】数式用!$A$4:$B$57,2,FALSE),"")</f>
        <v/>
      </c>
      <c r="AD1156" s="296"/>
      <c r="AE1156" s="297"/>
      <c r="AF1156" s="291">
        <f t="shared" si="38"/>
        <v>0</v>
      </c>
    </row>
    <row r="1157" spans="1:32" ht="50.1" customHeight="1" thickBot="1">
      <c r="A1157" s="631">
        <f t="shared" si="37"/>
        <v>1123</v>
      </c>
      <c r="B1157" s="675"/>
      <c r="C1157" s="676"/>
      <c r="D1157" s="676"/>
      <c r="E1157" s="676"/>
      <c r="F1157" s="676"/>
      <c r="G1157" s="676"/>
      <c r="H1157" s="676"/>
      <c r="I1157" s="676"/>
      <c r="J1157" s="676"/>
      <c r="K1157" s="676"/>
      <c r="L1157" s="677"/>
      <c r="M1157" s="677"/>
      <c r="N1157" s="677"/>
      <c r="O1157" s="677"/>
      <c r="P1157" s="677"/>
      <c r="Q1157" s="678"/>
      <c r="R1157" s="678"/>
      <c r="S1157" s="678"/>
      <c r="T1157" s="678"/>
      <c r="U1157" s="678"/>
      <c r="V1157" s="630"/>
      <c r="W1157" s="681"/>
      <c r="X1157" s="681"/>
      <c r="Y1157" s="681"/>
      <c r="Z1157" s="680"/>
      <c r="AA1157" s="680"/>
      <c r="AB1157" s="680"/>
      <c r="AC1157" s="295" t="str">
        <f>IFERROR(VLOOKUP(Z1157,【参考】数式用!$A$4:$B$57,2,FALSE),"")</f>
        <v/>
      </c>
      <c r="AD1157" s="296"/>
      <c r="AE1157" s="297"/>
      <c r="AF1157" s="291">
        <f t="shared" si="38"/>
        <v>0</v>
      </c>
    </row>
    <row r="1158" spans="1:32" ht="50.1" customHeight="1" thickBot="1">
      <c r="A1158" s="631">
        <f t="shared" si="37"/>
        <v>1124</v>
      </c>
      <c r="B1158" s="675"/>
      <c r="C1158" s="676"/>
      <c r="D1158" s="676"/>
      <c r="E1158" s="676"/>
      <c r="F1158" s="676"/>
      <c r="G1158" s="676"/>
      <c r="H1158" s="676"/>
      <c r="I1158" s="676"/>
      <c r="J1158" s="676"/>
      <c r="K1158" s="676"/>
      <c r="L1158" s="677"/>
      <c r="M1158" s="677"/>
      <c r="N1158" s="677"/>
      <c r="O1158" s="677"/>
      <c r="P1158" s="677"/>
      <c r="Q1158" s="678"/>
      <c r="R1158" s="678"/>
      <c r="S1158" s="678"/>
      <c r="T1158" s="678"/>
      <c r="U1158" s="678"/>
      <c r="V1158" s="630"/>
      <c r="W1158" s="681"/>
      <c r="X1158" s="681"/>
      <c r="Y1158" s="681"/>
      <c r="Z1158" s="680"/>
      <c r="AA1158" s="680"/>
      <c r="AB1158" s="680"/>
      <c r="AC1158" s="295" t="str">
        <f>IFERROR(VLOOKUP(Z1158,【参考】数式用!$A$4:$B$57,2,FALSE),"")</f>
        <v/>
      </c>
      <c r="AD1158" s="296"/>
      <c r="AE1158" s="297"/>
      <c r="AF1158" s="291">
        <f t="shared" si="38"/>
        <v>0</v>
      </c>
    </row>
    <row r="1159" spans="1:32" ht="50.1" customHeight="1" thickBot="1">
      <c r="A1159" s="631">
        <f t="shared" si="37"/>
        <v>1125</v>
      </c>
      <c r="B1159" s="675"/>
      <c r="C1159" s="676"/>
      <c r="D1159" s="676"/>
      <c r="E1159" s="676"/>
      <c r="F1159" s="676"/>
      <c r="G1159" s="676"/>
      <c r="H1159" s="676"/>
      <c r="I1159" s="676"/>
      <c r="J1159" s="676"/>
      <c r="K1159" s="676"/>
      <c r="L1159" s="677"/>
      <c r="M1159" s="677"/>
      <c r="N1159" s="677"/>
      <c r="O1159" s="677"/>
      <c r="P1159" s="677"/>
      <c r="Q1159" s="678"/>
      <c r="R1159" s="678"/>
      <c r="S1159" s="678"/>
      <c r="T1159" s="678"/>
      <c r="U1159" s="678"/>
      <c r="V1159" s="630"/>
      <c r="W1159" s="681"/>
      <c r="X1159" s="681"/>
      <c r="Y1159" s="681"/>
      <c r="Z1159" s="680"/>
      <c r="AA1159" s="680"/>
      <c r="AB1159" s="680"/>
      <c r="AC1159" s="295" t="str">
        <f>IFERROR(VLOOKUP(Z1159,【参考】数式用!$A$4:$B$57,2,FALSE),"")</f>
        <v/>
      </c>
      <c r="AD1159" s="296"/>
      <c r="AE1159" s="297"/>
      <c r="AF1159" s="291">
        <f t="shared" si="38"/>
        <v>0</v>
      </c>
    </row>
    <row r="1160" spans="1:32" ht="50.1" customHeight="1" thickBot="1">
      <c r="A1160" s="631">
        <f t="shared" si="37"/>
        <v>1126</v>
      </c>
      <c r="B1160" s="675"/>
      <c r="C1160" s="676"/>
      <c r="D1160" s="676"/>
      <c r="E1160" s="676"/>
      <c r="F1160" s="676"/>
      <c r="G1160" s="676"/>
      <c r="H1160" s="676"/>
      <c r="I1160" s="676"/>
      <c r="J1160" s="676"/>
      <c r="K1160" s="676"/>
      <c r="L1160" s="677"/>
      <c r="M1160" s="677"/>
      <c r="N1160" s="677"/>
      <c r="O1160" s="677"/>
      <c r="P1160" s="677"/>
      <c r="Q1160" s="678"/>
      <c r="R1160" s="678"/>
      <c r="S1160" s="678"/>
      <c r="T1160" s="678"/>
      <c r="U1160" s="678"/>
      <c r="V1160" s="630"/>
      <c r="W1160" s="681"/>
      <c r="X1160" s="681"/>
      <c r="Y1160" s="681"/>
      <c r="Z1160" s="680"/>
      <c r="AA1160" s="680"/>
      <c r="AB1160" s="680"/>
      <c r="AC1160" s="295" t="str">
        <f>IFERROR(VLOOKUP(Z1160,【参考】数式用!$A$4:$B$57,2,FALSE),"")</f>
        <v/>
      </c>
      <c r="AD1160" s="296"/>
      <c r="AE1160" s="297"/>
      <c r="AF1160" s="291">
        <f t="shared" si="38"/>
        <v>0</v>
      </c>
    </row>
    <row r="1161" spans="1:32" ht="50.1" customHeight="1" thickBot="1">
      <c r="A1161" s="631">
        <f t="shared" si="37"/>
        <v>1127</v>
      </c>
      <c r="B1161" s="675"/>
      <c r="C1161" s="676"/>
      <c r="D1161" s="676"/>
      <c r="E1161" s="676"/>
      <c r="F1161" s="676"/>
      <c r="G1161" s="676"/>
      <c r="H1161" s="676"/>
      <c r="I1161" s="676"/>
      <c r="J1161" s="676"/>
      <c r="K1161" s="676"/>
      <c r="L1161" s="677"/>
      <c r="M1161" s="677"/>
      <c r="N1161" s="677"/>
      <c r="O1161" s="677"/>
      <c r="P1161" s="677"/>
      <c r="Q1161" s="678"/>
      <c r="R1161" s="678"/>
      <c r="S1161" s="678"/>
      <c r="T1161" s="678"/>
      <c r="U1161" s="678"/>
      <c r="V1161" s="630"/>
      <c r="W1161" s="681"/>
      <c r="X1161" s="681"/>
      <c r="Y1161" s="681"/>
      <c r="Z1161" s="680"/>
      <c r="AA1161" s="680"/>
      <c r="AB1161" s="680"/>
      <c r="AC1161" s="295" t="str">
        <f>IFERROR(VLOOKUP(Z1161,【参考】数式用!$A$4:$B$57,2,FALSE),"")</f>
        <v/>
      </c>
      <c r="AD1161" s="296"/>
      <c r="AE1161" s="297"/>
      <c r="AF1161" s="291">
        <f t="shared" si="38"/>
        <v>0</v>
      </c>
    </row>
    <row r="1162" spans="1:32" ht="50.1" customHeight="1" thickBot="1">
      <c r="A1162" s="631">
        <f t="shared" si="37"/>
        <v>1128</v>
      </c>
      <c r="B1162" s="675"/>
      <c r="C1162" s="676"/>
      <c r="D1162" s="676"/>
      <c r="E1162" s="676"/>
      <c r="F1162" s="676"/>
      <c r="G1162" s="676"/>
      <c r="H1162" s="676"/>
      <c r="I1162" s="676"/>
      <c r="J1162" s="676"/>
      <c r="K1162" s="676"/>
      <c r="L1162" s="677"/>
      <c r="M1162" s="677"/>
      <c r="N1162" s="677"/>
      <c r="O1162" s="677"/>
      <c r="P1162" s="677"/>
      <c r="Q1162" s="678"/>
      <c r="R1162" s="678"/>
      <c r="S1162" s="678"/>
      <c r="T1162" s="678"/>
      <c r="U1162" s="678"/>
      <c r="V1162" s="630"/>
      <c r="W1162" s="681"/>
      <c r="X1162" s="681"/>
      <c r="Y1162" s="681"/>
      <c r="Z1162" s="680"/>
      <c r="AA1162" s="680"/>
      <c r="AB1162" s="680"/>
      <c r="AC1162" s="295" t="str">
        <f>IFERROR(VLOOKUP(Z1162,【参考】数式用!$A$4:$B$57,2,FALSE),"")</f>
        <v/>
      </c>
      <c r="AD1162" s="296"/>
      <c r="AE1162" s="297"/>
      <c r="AF1162" s="291">
        <f t="shared" si="38"/>
        <v>0</v>
      </c>
    </row>
    <row r="1163" spans="1:32" ht="50.1" customHeight="1" thickBot="1">
      <c r="A1163" s="631">
        <f t="shared" si="37"/>
        <v>1129</v>
      </c>
      <c r="B1163" s="675"/>
      <c r="C1163" s="676"/>
      <c r="D1163" s="676"/>
      <c r="E1163" s="676"/>
      <c r="F1163" s="676"/>
      <c r="G1163" s="676"/>
      <c r="H1163" s="676"/>
      <c r="I1163" s="676"/>
      <c r="J1163" s="676"/>
      <c r="K1163" s="676"/>
      <c r="L1163" s="677"/>
      <c r="M1163" s="677"/>
      <c r="N1163" s="677"/>
      <c r="O1163" s="677"/>
      <c r="P1163" s="677"/>
      <c r="Q1163" s="678"/>
      <c r="R1163" s="678"/>
      <c r="S1163" s="678"/>
      <c r="T1163" s="678"/>
      <c r="U1163" s="678"/>
      <c r="V1163" s="630"/>
      <c r="W1163" s="681"/>
      <c r="X1163" s="681"/>
      <c r="Y1163" s="681"/>
      <c r="Z1163" s="680"/>
      <c r="AA1163" s="680"/>
      <c r="AB1163" s="680"/>
      <c r="AC1163" s="295" t="str">
        <f>IFERROR(VLOOKUP(Z1163,【参考】数式用!$A$4:$B$57,2,FALSE),"")</f>
        <v/>
      </c>
      <c r="AD1163" s="296"/>
      <c r="AE1163" s="297"/>
      <c r="AF1163" s="291">
        <f t="shared" si="38"/>
        <v>0</v>
      </c>
    </row>
    <row r="1164" spans="1:32" ht="50.1" customHeight="1" thickBot="1">
      <c r="A1164" s="631">
        <f t="shared" si="37"/>
        <v>1130</v>
      </c>
      <c r="B1164" s="675"/>
      <c r="C1164" s="676"/>
      <c r="D1164" s="676"/>
      <c r="E1164" s="676"/>
      <c r="F1164" s="676"/>
      <c r="G1164" s="676"/>
      <c r="H1164" s="676"/>
      <c r="I1164" s="676"/>
      <c r="J1164" s="676"/>
      <c r="K1164" s="676"/>
      <c r="L1164" s="677"/>
      <c r="M1164" s="677"/>
      <c r="N1164" s="677"/>
      <c r="O1164" s="677"/>
      <c r="P1164" s="677"/>
      <c r="Q1164" s="678"/>
      <c r="R1164" s="678"/>
      <c r="S1164" s="678"/>
      <c r="T1164" s="678"/>
      <c r="U1164" s="678"/>
      <c r="V1164" s="630"/>
      <c r="W1164" s="681"/>
      <c r="X1164" s="681"/>
      <c r="Y1164" s="681"/>
      <c r="Z1164" s="680"/>
      <c r="AA1164" s="680"/>
      <c r="AB1164" s="680"/>
      <c r="AC1164" s="295" t="str">
        <f>IFERROR(VLOOKUP(Z1164,【参考】数式用!$A$4:$B$57,2,FALSE),"")</f>
        <v/>
      </c>
      <c r="AD1164" s="296"/>
      <c r="AE1164" s="297"/>
      <c r="AF1164" s="291">
        <f t="shared" si="38"/>
        <v>0</v>
      </c>
    </row>
    <row r="1165" spans="1:32" ht="50.1" customHeight="1" thickBot="1">
      <c r="A1165" s="631">
        <f t="shared" si="37"/>
        <v>1131</v>
      </c>
      <c r="B1165" s="675"/>
      <c r="C1165" s="676"/>
      <c r="D1165" s="676"/>
      <c r="E1165" s="676"/>
      <c r="F1165" s="676"/>
      <c r="G1165" s="676"/>
      <c r="H1165" s="676"/>
      <c r="I1165" s="676"/>
      <c r="J1165" s="676"/>
      <c r="K1165" s="676"/>
      <c r="L1165" s="677"/>
      <c r="M1165" s="677"/>
      <c r="N1165" s="677"/>
      <c r="O1165" s="677"/>
      <c r="P1165" s="677"/>
      <c r="Q1165" s="678"/>
      <c r="R1165" s="678"/>
      <c r="S1165" s="678"/>
      <c r="T1165" s="678"/>
      <c r="U1165" s="678"/>
      <c r="V1165" s="630"/>
      <c r="W1165" s="681"/>
      <c r="X1165" s="681"/>
      <c r="Y1165" s="681"/>
      <c r="Z1165" s="680"/>
      <c r="AA1165" s="680"/>
      <c r="AB1165" s="680"/>
      <c r="AC1165" s="295" t="str">
        <f>IFERROR(VLOOKUP(Z1165,【参考】数式用!$A$4:$B$57,2,FALSE),"")</f>
        <v/>
      </c>
      <c r="AD1165" s="296"/>
      <c r="AE1165" s="297"/>
      <c r="AF1165" s="291">
        <f t="shared" si="38"/>
        <v>0</v>
      </c>
    </row>
    <row r="1166" spans="1:32" ht="50.1" customHeight="1" thickBot="1">
      <c r="A1166" s="631">
        <f t="shared" si="37"/>
        <v>1132</v>
      </c>
      <c r="B1166" s="675"/>
      <c r="C1166" s="676"/>
      <c r="D1166" s="676"/>
      <c r="E1166" s="676"/>
      <c r="F1166" s="676"/>
      <c r="G1166" s="676"/>
      <c r="H1166" s="676"/>
      <c r="I1166" s="676"/>
      <c r="J1166" s="676"/>
      <c r="K1166" s="676"/>
      <c r="L1166" s="677"/>
      <c r="M1166" s="677"/>
      <c r="N1166" s="677"/>
      <c r="O1166" s="677"/>
      <c r="P1166" s="677"/>
      <c r="Q1166" s="678"/>
      <c r="R1166" s="678"/>
      <c r="S1166" s="678"/>
      <c r="T1166" s="678"/>
      <c r="U1166" s="678"/>
      <c r="V1166" s="630"/>
      <c r="W1166" s="681"/>
      <c r="X1166" s="681"/>
      <c r="Y1166" s="681"/>
      <c r="Z1166" s="680"/>
      <c r="AA1166" s="680"/>
      <c r="AB1166" s="680"/>
      <c r="AC1166" s="295" t="str">
        <f>IFERROR(VLOOKUP(Z1166,【参考】数式用!$A$4:$B$57,2,FALSE),"")</f>
        <v/>
      </c>
      <c r="AD1166" s="296"/>
      <c r="AE1166" s="297"/>
      <c r="AF1166" s="291">
        <f t="shared" si="38"/>
        <v>0</v>
      </c>
    </row>
    <row r="1167" spans="1:32" ht="50.1" customHeight="1" thickBot="1">
      <c r="A1167" s="631">
        <f t="shared" si="37"/>
        <v>1133</v>
      </c>
      <c r="B1167" s="675"/>
      <c r="C1167" s="676"/>
      <c r="D1167" s="676"/>
      <c r="E1167" s="676"/>
      <c r="F1167" s="676"/>
      <c r="G1167" s="676"/>
      <c r="H1167" s="676"/>
      <c r="I1167" s="676"/>
      <c r="J1167" s="676"/>
      <c r="K1167" s="676"/>
      <c r="L1167" s="677"/>
      <c r="M1167" s="677"/>
      <c r="N1167" s="677"/>
      <c r="O1167" s="677"/>
      <c r="P1167" s="677"/>
      <c r="Q1167" s="678"/>
      <c r="R1167" s="678"/>
      <c r="S1167" s="678"/>
      <c r="T1167" s="678"/>
      <c r="U1167" s="678"/>
      <c r="V1167" s="630"/>
      <c r="W1167" s="681"/>
      <c r="X1167" s="681"/>
      <c r="Y1167" s="681"/>
      <c r="Z1167" s="680"/>
      <c r="AA1167" s="680"/>
      <c r="AB1167" s="680"/>
      <c r="AC1167" s="295" t="str">
        <f>IFERROR(VLOOKUP(Z1167,【参考】数式用!$A$4:$B$57,2,FALSE),"")</f>
        <v/>
      </c>
      <c r="AD1167" s="296"/>
      <c r="AE1167" s="297"/>
      <c r="AF1167" s="291">
        <f t="shared" si="38"/>
        <v>0</v>
      </c>
    </row>
    <row r="1168" spans="1:32" ht="50.1" customHeight="1" thickBot="1">
      <c r="A1168" s="631">
        <f t="shared" si="37"/>
        <v>1134</v>
      </c>
      <c r="B1168" s="675"/>
      <c r="C1168" s="676"/>
      <c r="D1168" s="676"/>
      <c r="E1168" s="676"/>
      <c r="F1168" s="676"/>
      <c r="G1168" s="676"/>
      <c r="H1168" s="676"/>
      <c r="I1168" s="676"/>
      <c r="J1168" s="676"/>
      <c r="K1168" s="676"/>
      <c r="L1168" s="677"/>
      <c r="M1168" s="677"/>
      <c r="N1168" s="677"/>
      <c r="O1168" s="677"/>
      <c r="P1168" s="677"/>
      <c r="Q1168" s="678"/>
      <c r="R1168" s="678"/>
      <c r="S1168" s="678"/>
      <c r="T1168" s="678"/>
      <c r="U1168" s="678"/>
      <c r="V1168" s="630"/>
      <c r="W1168" s="681"/>
      <c r="X1168" s="681"/>
      <c r="Y1168" s="681"/>
      <c r="Z1168" s="680"/>
      <c r="AA1168" s="680"/>
      <c r="AB1168" s="680"/>
      <c r="AC1168" s="295" t="str">
        <f>IFERROR(VLOOKUP(Z1168,【参考】数式用!$A$4:$B$57,2,FALSE),"")</f>
        <v/>
      </c>
      <c r="AD1168" s="296"/>
      <c r="AE1168" s="297"/>
      <c r="AF1168" s="291">
        <f t="shared" si="38"/>
        <v>0</v>
      </c>
    </row>
    <row r="1169" spans="1:32" ht="50.1" customHeight="1" thickBot="1">
      <c r="A1169" s="631">
        <f t="shared" si="37"/>
        <v>1135</v>
      </c>
      <c r="B1169" s="675"/>
      <c r="C1169" s="676"/>
      <c r="D1169" s="676"/>
      <c r="E1169" s="676"/>
      <c r="F1169" s="676"/>
      <c r="G1169" s="676"/>
      <c r="H1169" s="676"/>
      <c r="I1169" s="676"/>
      <c r="J1169" s="676"/>
      <c r="K1169" s="676"/>
      <c r="L1169" s="677"/>
      <c r="M1169" s="677"/>
      <c r="N1169" s="677"/>
      <c r="O1169" s="677"/>
      <c r="P1169" s="677"/>
      <c r="Q1169" s="678"/>
      <c r="R1169" s="678"/>
      <c r="S1169" s="678"/>
      <c r="T1169" s="678"/>
      <c r="U1169" s="678"/>
      <c r="V1169" s="630"/>
      <c r="W1169" s="681"/>
      <c r="X1169" s="681"/>
      <c r="Y1169" s="681"/>
      <c r="Z1169" s="680"/>
      <c r="AA1169" s="680"/>
      <c r="AB1169" s="680"/>
      <c r="AC1169" s="295" t="str">
        <f>IFERROR(VLOOKUP(Z1169,【参考】数式用!$A$4:$B$57,2,FALSE),"")</f>
        <v/>
      </c>
      <c r="AD1169" s="296"/>
      <c r="AE1169" s="297"/>
      <c r="AF1169" s="291">
        <f t="shared" si="38"/>
        <v>0</v>
      </c>
    </row>
    <row r="1170" spans="1:32" ht="50.1" customHeight="1" thickBot="1">
      <c r="A1170" s="631">
        <f t="shared" si="37"/>
        <v>1136</v>
      </c>
      <c r="B1170" s="675"/>
      <c r="C1170" s="676"/>
      <c r="D1170" s="676"/>
      <c r="E1170" s="676"/>
      <c r="F1170" s="676"/>
      <c r="G1170" s="676"/>
      <c r="H1170" s="676"/>
      <c r="I1170" s="676"/>
      <c r="J1170" s="676"/>
      <c r="K1170" s="676"/>
      <c r="L1170" s="677"/>
      <c r="M1170" s="677"/>
      <c r="N1170" s="677"/>
      <c r="O1170" s="677"/>
      <c r="P1170" s="677"/>
      <c r="Q1170" s="678"/>
      <c r="R1170" s="678"/>
      <c r="S1170" s="678"/>
      <c r="T1170" s="678"/>
      <c r="U1170" s="678"/>
      <c r="V1170" s="630"/>
      <c r="W1170" s="681"/>
      <c r="X1170" s="681"/>
      <c r="Y1170" s="681"/>
      <c r="Z1170" s="680"/>
      <c r="AA1170" s="680"/>
      <c r="AB1170" s="680"/>
      <c r="AC1170" s="295" t="str">
        <f>IFERROR(VLOOKUP(Z1170,【参考】数式用!$A$4:$B$57,2,FALSE),"")</f>
        <v/>
      </c>
      <c r="AD1170" s="296"/>
      <c r="AE1170" s="297"/>
      <c r="AF1170" s="291">
        <f t="shared" si="38"/>
        <v>0</v>
      </c>
    </row>
    <row r="1171" spans="1:32" ht="50.1" customHeight="1" thickBot="1">
      <c r="A1171" s="631">
        <f t="shared" si="37"/>
        <v>1137</v>
      </c>
      <c r="B1171" s="675"/>
      <c r="C1171" s="676"/>
      <c r="D1171" s="676"/>
      <c r="E1171" s="676"/>
      <c r="F1171" s="676"/>
      <c r="G1171" s="676"/>
      <c r="H1171" s="676"/>
      <c r="I1171" s="676"/>
      <c r="J1171" s="676"/>
      <c r="K1171" s="676"/>
      <c r="L1171" s="677"/>
      <c r="M1171" s="677"/>
      <c r="N1171" s="677"/>
      <c r="O1171" s="677"/>
      <c r="P1171" s="677"/>
      <c r="Q1171" s="678"/>
      <c r="R1171" s="678"/>
      <c r="S1171" s="678"/>
      <c r="T1171" s="678"/>
      <c r="U1171" s="678"/>
      <c r="V1171" s="630"/>
      <c r="W1171" s="681"/>
      <c r="X1171" s="681"/>
      <c r="Y1171" s="681"/>
      <c r="Z1171" s="680"/>
      <c r="AA1171" s="680"/>
      <c r="AB1171" s="680"/>
      <c r="AC1171" s="295" t="str">
        <f>IFERROR(VLOOKUP(Z1171,【参考】数式用!$A$4:$B$57,2,FALSE),"")</f>
        <v/>
      </c>
      <c r="AD1171" s="296"/>
      <c r="AE1171" s="297"/>
      <c r="AF1171" s="291">
        <f t="shared" si="38"/>
        <v>0</v>
      </c>
    </row>
    <row r="1172" spans="1:32" ht="50.1" customHeight="1" thickBot="1">
      <c r="A1172" s="631">
        <f t="shared" si="37"/>
        <v>1138</v>
      </c>
      <c r="B1172" s="675"/>
      <c r="C1172" s="676"/>
      <c r="D1172" s="676"/>
      <c r="E1172" s="676"/>
      <c r="F1172" s="676"/>
      <c r="G1172" s="676"/>
      <c r="H1172" s="676"/>
      <c r="I1172" s="676"/>
      <c r="J1172" s="676"/>
      <c r="K1172" s="676"/>
      <c r="L1172" s="677"/>
      <c r="M1172" s="677"/>
      <c r="N1172" s="677"/>
      <c r="O1172" s="677"/>
      <c r="P1172" s="677"/>
      <c r="Q1172" s="678"/>
      <c r="R1172" s="678"/>
      <c r="S1172" s="678"/>
      <c r="T1172" s="678"/>
      <c r="U1172" s="678"/>
      <c r="V1172" s="630"/>
      <c r="W1172" s="681"/>
      <c r="X1172" s="681"/>
      <c r="Y1172" s="681"/>
      <c r="Z1172" s="680"/>
      <c r="AA1172" s="680"/>
      <c r="AB1172" s="680"/>
      <c r="AC1172" s="295" t="str">
        <f>IFERROR(VLOOKUP(Z1172,【参考】数式用!$A$4:$B$57,2,FALSE),"")</f>
        <v/>
      </c>
      <c r="AD1172" s="296"/>
      <c r="AE1172" s="297"/>
      <c r="AF1172" s="291">
        <f t="shared" si="38"/>
        <v>0</v>
      </c>
    </row>
    <row r="1173" spans="1:32" ht="50.1" customHeight="1" thickBot="1">
      <c r="A1173" s="631">
        <f t="shared" si="37"/>
        <v>1139</v>
      </c>
      <c r="B1173" s="675"/>
      <c r="C1173" s="676"/>
      <c r="D1173" s="676"/>
      <c r="E1173" s="676"/>
      <c r="F1173" s="676"/>
      <c r="G1173" s="676"/>
      <c r="H1173" s="676"/>
      <c r="I1173" s="676"/>
      <c r="J1173" s="676"/>
      <c r="K1173" s="676"/>
      <c r="L1173" s="677"/>
      <c r="M1173" s="677"/>
      <c r="N1173" s="677"/>
      <c r="O1173" s="677"/>
      <c r="P1173" s="677"/>
      <c r="Q1173" s="678"/>
      <c r="R1173" s="678"/>
      <c r="S1173" s="678"/>
      <c r="T1173" s="678"/>
      <c r="U1173" s="678"/>
      <c r="V1173" s="630"/>
      <c r="W1173" s="681"/>
      <c r="X1173" s="681"/>
      <c r="Y1173" s="681"/>
      <c r="Z1173" s="680"/>
      <c r="AA1173" s="680"/>
      <c r="AB1173" s="680"/>
      <c r="AC1173" s="295" t="str">
        <f>IFERROR(VLOOKUP(Z1173,【参考】数式用!$A$4:$B$57,2,FALSE),"")</f>
        <v/>
      </c>
      <c r="AD1173" s="296"/>
      <c r="AE1173" s="297"/>
      <c r="AF1173" s="291">
        <f t="shared" si="38"/>
        <v>0</v>
      </c>
    </row>
    <row r="1174" spans="1:32" ht="50.1" customHeight="1" thickBot="1">
      <c r="A1174" s="631">
        <f t="shared" si="37"/>
        <v>1140</v>
      </c>
      <c r="B1174" s="675"/>
      <c r="C1174" s="676"/>
      <c r="D1174" s="676"/>
      <c r="E1174" s="676"/>
      <c r="F1174" s="676"/>
      <c r="G1174" s="676"/>
      <c r="H1174" s="676"/>
      <c r="I1174" s="676"/>
      <c r="J1174" s="676"/>
      <c r="K1174" s="676"/>
      <c r="L1174" s="677"/>
      <c r="M1174" s="677"/>
      <c r="N1174" s="677"/>
      <c r="O1174" s="677"/>
      <c r="P1174" s="677"/>
      <c r="Q1174" s="678"/>
      <c r="R1174" s="678"/>
      <c r="S1174" s="678"/>
      <c r="T1174" s="678"/>
      <c r="U1174" s="678"/>
      <c r="V1174" s="630"/>
      <c r="W1174" s="681"/>
      <c r="X1174" s="681"/>
      <c r="Y1174" s="681"/>
      <c r="Z1174" s="680"/>
      <c r="AA1174" s="680"/>
      <c r="AB1174" s="680"/>
      <c r="AC1174" s="295" t="str">
        <f>IFERROR(VLOOKUP(Z1174,【参考】数式用!$A$4:$B$57,2,FALSE),"")</f>
        <v/>
      </c>
      <c r="AD1174" s="296"/>
      <c r="AE1174" s="297"/>
      <c r="AF1174" s="291">
        <f t="shared" si="38"/>
        <v>0</v>
      </c>
    </row>
    <row r="1175" spans="1:32" ht="50.1" customHeight="1" thickBot="1">
      <c r="A1175" s="631">
        <f t="shared" si="37"/>
        <v>1141</v>
      </c>
      <c r="B1175" s="675"/>
      <c r="C1175" s="676"/>
      <c r="D1175" s="676"/>
      <c r="E1175" s="676"/>
      <c r="F1175" s="676"/>
      <c r="G1175" s="676"/>
      <c r="H1175" s="676"/>
      <c r="I1175" s="676"/>
      <c r="J1175" s="676"/>
      <c r="K1175" s="676"/>
      <c r="L1175" s="677"/>
      <c r="M1175" s="677"/>
      <c r="N1175" s="677"/>
      <c r="O1175" s="677"/>
      <c r="P1175" s="677"/>
      <c r="Q1175" s="678"/>
      <c r="R1175" s="678"/>
      <c r="S1175" s="678"/>
      <c r="T1175" s="678"/>
      <c r="U1175" s="678"/>
      <c r="V1175" s="630"/>
      <c r="W1175" s="681"/>
      <c r="X1175" s="681"/>
      <c r="Y1175" s="681"/>
      <c r="Z1175" s="680"/>
      <c r="AA1175" s="680"/>
      <c r="AB1175" s="680"/>
      <c r="AC1175" s="295" t="str">
        <f>IFERROR(VLOOKUP(Z1175,【参考】数式用!$A$4:$B$57,2,FALSE),"")</f>
        <v/>
      </c>
      <c r="AD1175" s="296"/>
      <c r="AE1175" s="297"/>
      <c r="AF1175" s="291">
        <f t="shared" si="38"/>
        <v>0</v>
      </c>
    </row>
    <row r="1176" spans="1:32" ht="50.1" customHeight="1" thickBot="1">
      <c r="A1176" s="631">
        <f t="shared" si="37"/>
        <v>1142</v>
      </c>
      <c r="B1176" s="675"/>
      <c r="C1176" s="676"/>
      <c r="D1176" s="676"/>
      <c r="E1176" s="676"/>
      <c r="F1176" s="676"/>
      <c r="G1176" s="676"/>
      <c r="H1176" s="676"/>
      <c r="I1176" s="676"/>
      <c r="J1176" s="676"/>
      <c r="K1176" s="676"/>
      <c r="L1176" s="677"/>
      <c r="M1176" s="677"/>
      <c r="N1176" s="677"/>
      <c r="O1176" s="677"/>
      <c r="P1176" s="677"/>
      <c r="Q1176" s="678"/>
      <c r="R1176" s="678"/>
      <c r="S1176" s="678"/>
      <c r="T1176" s="678"/>
      <c r="U1176" s="678"/>
      <c r="V1176" s="630"/>
      <c r="W1176" s="681"/>
      <c r="X1176" s="681"/>
      <c r="Y1176" s="681"/>
      <c r="Z1176" s="680"/>
      <c r="AA1176" s="680"/>
      <c r="AB1176" s="680"/>
      <c r="AC1176" s="295" t="str">
        <f>IFERROR(VLOOKUP(Z1176,【参考】数式用!$A$4:$B$57,2,FALSE),"")</f>
        <v/>
      </c>
      <c r="AD1176" s="296"/>
      <c r="AE1176" s="297"/>
      <c r="AF1176" s="291">
        <f t="shared" si="38"/>
        <v>0</v>
      </c>
    </row>
    <row r="1177" spans="1:32" ht="50.1" customHeight="1" thickBot="1">
      <c r="A1177" s="631">
        <f t="shared" si="37"/>
        <v>1143</v>
      </c>
      <c r="B1177" s="675"/>
      <c r="C1177" s="676"/>
      <c r="D1177" s="676"/>
      <c r="E1177" s="676"/>
      <c r="F1177" s="676"/>
      <c r="G1177" s="676"/>
      <c r="H1177" s="676"/>
      <c r="I1177" s="676"/>
      <c r="J1177" s="676"/>
      <c r="K1177" s="676"/>
      <c r="L1177" s="677"/>
      <c r="M1177" s="677"/>
      <c r="N1177" s="677"/>
      <c r="O1177" s="677"/>
      <c r="P1177" s="677"/>
      <c r="Q1177" s="678"/>
      <c r="R1177" s="678"/>
      <c r="S1177" s="678"/>
      <c r="T1177" s="678"/>
      <c r="U1177" s="678"/>
      <c r="V1177" s="630"/>
      <c r="W1177" s="681"/>
      <c r="X1177" s="681"/>
      <c r="Y1177" s="681"/>
      <c r="Z1177" s="680"/>
      <c r="AA1177" s="680"/>
      <c r="AB1177" s="680"/>
      <c r="AC1177" s="295" t="str">
        <f>IFERROR(VLOOKUP(Z1177,【参考】数式用!$A$4:$B$57,2,FALSE),"")</f>
        <v/>
      </c>
      <c r="AD1177" s="296"/>
      <c r="AE1177" s="297"/>
      <c r="AF1177" s="291">
        <f t="shared" si="38"/>
        <v>0</v>
      </c>
    </row>
    <row r="1178" spans="1:32" ht="50.1" customHeight="1" thickBot="1">
      <c r="A1178" s="631">
        <f t="shared" si="37"/>
        <v>1144</v>
      </c>
      <c r="B1178" s="675"/>
      <c r="C1178" s="676"/>
      <c r="D1178" s="676"/>
      <c r="E1178" s="676"/>
      <c r="F1178" s="676"/>
      <c r="G1178" s="676"/>
      <c r="H1178" s="676"/>
      <c r="I1178" s="676"/>
      <c r="J1178" s="676"/>
      <c r="K1178" s="676"/>
      <c r="L1178" s="677"/>
      <c r="M1178" s="677"/>
      <c r="N1178" s="677"/>
      <c r="O1178" s="677"/>
      <c r="P1178" s="677"/>
      <c r="Q1178" s="678"/>
      <c r="R1178" s="678"/>
      <c r="S1178" s="678"/>
      <c r="T1178" s="678"/>
      <c r="U1178" s="678"/>
      <c r="V1178" s="630"/>
      <c r="W1178" s="681"/>
      <c r="X1178" s="681"/>
      <c r="Y1178" s="681"/>
      <c r="Z1178" s="680"/>
      <c r="AA1178" s="680"/>
      <c r="AB1178" s="680"/>
      <c r="AC1178" s="295" t="str">
        <f>IFERROR(VLOOKUP(Z1178,【参考】数式用!$A$4:$B$57,2,FALSE),"")</f>
        <v/>
      </c>
      <c r="AD1178" s="296"/>
      <c r="AE1178" s="297"/>
      <c r="AF1178" s="291">
        <f t="shared" si="38"/>
        <v>0</v>
      </c>
    </row>
    <row r="1179" spans="1:32" ht="50.1" customHeight="1" thickBot="1">
      <c r="A1179" s="631">
        <f t="shared" si="37"/>
        <v>1145</v>
      </c>
      <c r="B1179" s="675"/>
      <c r="C1179" s="676"/>
      <c r="D1179" s="676"/>
      <c r="E1179" s="676"/>
      <c r="F1179" s="676"/>
      <c r="G1179" s="676"/>
      <c r="H1179" s="676"/>
      <c r="I1179" s="676"/>
      <c r="J1179" s="676"/>
      <c r="K1179" s="676"/>
      <c r="L1179" s="677"/>
      <c r="M1179" s="677"/>
      <c r="N1179" s="677"/>
      <c r="O1179" s="677"/>
      <c r="P1179" s="677"/>
      <c r="Q1179" s="678"/>
      <c r="R1179" s="678"/>
      <c r="S1179" s="678"/>
      <c r="T1179" s="678"/>
      <c r="U1179" s="678"/>
      <c r="V1179" s="630"/>
      <c r="W1179" s="681"/>
      <c r="X1179" s="681"/>
      <c r="Y1179" s="681"/>
      <c r="Z1179" s="680"/>
      <c r="AA1179" s="680"/>
      <c r="AB1179" s="680"/>
      <c r="AC1179" s="295" t="str">
        <f>IFERROR(VLOOKUP(Z1179,【参考】数式用!$A$4:$B$57,2,FALSE),"")</f>
        <v/>
      </c>
      <c r="AD1179" s="296"/>
      <c r="AE1179" s="297"/>
      <c r="AF1179" s="291">
        <f t="shared" si="38"/>
        <v>0</v>
      </c>
    </row>
    <row r="1180" spans="1:32" ht="50.1" customHeight="1" thickBot="1">
      <c r="A1180" s="631">
        <f t="shared" si="37"/>
        <v>1146</v>
      </c>
      <c r="B1180" s="675"/>
      <c r="C1180" s="676"/>
      <c r="D1180" s="676"/>
      <c r="E1180" s="676"/>
      <c r="F1180" s="676"/>
      <c r="G1180" s="676"/>
      <c r="H1180" s="676"/>
      <c r="I1180" s="676"/>
      <c r="J1180" s="676"/>
      <c r="K1180" s="676"/>
      <c r="L1180" s="677"/>
      <c r="M1180" s="677"/>
      <c r="N1180" s="677"/>
      <c r="O1180" s="677"/>
      <c r="P1180" s="677"/>
      <c r="Q1180" s="678"/>
      <c r="R1180" s="678"/>
      <c r="S1180" s="678"/>
      <c r="T1180" s="678"/>
      <c r="U1180" s="678"/>
      <c r="V1180" s="630"/>
      <c r="W1180" s="681"/>
      <c r="X1180" s="681"/>
      <c r="Y1180" s="681"/>
      <c r="Z1180" s="680"/>
      <c r="AA1180" s="680"/>
      <c r="AB1180" s="680"/>
      <c r="AC1180" s="295" t="str">
        <f>IFERROR(VLOOKUP(Z1180,【参考】数式用!$A$4:$B$57,2,FALSE),"")</f>
        <v/>
      </c>
      <c r="AD1180" s="296"/>
      <c r="AE1180" s="297"/>
      <c r="AF1180" s="291">
        <f t="shared" si="38"/>
        <v>0</v>
      </c>
    </row>
    <row r="1181" spans="1:32" ht="50.1" customHeight="1" thickBot="1">
      <c r="A1181" s="631">
        <f t="shared" si="37"/>
        <v>1147</v>
      </c>
      <c r="B1181" s="675"/>
      <c r="C1181" s="676"/>
      <c r="D1181" s="676"/>
      <c r="E1181" s="676"/>
      <c r="F1181" s="676"/>
      <c r="G1181" s="676"/>
      <c r="H1181" s="676"/>
      <c r="I1181" s="676"/>
      <c r="J1181" s="676"/>
      <c r="K1181" s="676"/>
      <c r="L1181" s="677"/>
      <c r="M1181" s="677"/>
      <c r="N1181" s="677"/>
      <c r="O1181" s="677"/>
      <c r="P1181" s="677"/>
      <c r="Q1181" s="678"/>
      <c r="R1181" s="678"/>
      <c r="S1181" s="678"/>
      <c r="T1181" s="678"/>
      <c r="U1181" s="678"/>
      <c r="V1181" s="630"/>
      <c r="W1181" s="681"/>
      <c r="X1181" s="681"/>
      <c r="Y1181" s="681"/>
      <c r="Z1181" s="680"/>
      <c r="AA1181" s="680"/>
      <c r="AB1181" s="680"/>
      <c r="AC1181" s="295" t="str">
        <f>IFERROR(VLOOKUP(Z1181,【参考】数式用!$A$4:$B$57,2,FALSE),"")</f>
        <v/>
      </c>
      <c r="AD1181" s="296"/>
      <c r="AE1181" s="297"/>
      <c r="AF1181" s="291">
        <f t="shared" si="38"/>
        <v>0</v>
      </c>
    </row>
    <row r="1182" spans="1:32" ht="50.1" customHeight="1" thickBot="1">
      <c r="A1182" s="631">
        <f t="shared" si="37"/>
        <v>1148</v>
      </c>
      <c r="B1182" s="675"/>
      <c r="C1182" s="676"/>
      <c r="D1182" s="676"/>
      <c r="E1182" s="676"/>
      <c r="F1182" s="676"/>
      <c r="G1182" s="676"/>
      <c r="H1182" s="676"/>
      <c r="I1182" s="676"/>
      <c r="J1182" s="676"/>
      <c r="K1182" s="676"/>
      <c r="L1182" s="677"/>
      <c r="M1182" s="677"/>
      <c r="N1182" s="677"/>
      <c r="O1182" s="677"/>
      <c r="P1182" s="677"/>
      <c r="Q1182" s="678"/>
      <c r="R1182" s="678"/>
      <c r="S1182" s="678"/>
      <c r="T1182" s="678"/>
      <c r="U1182" s="678"/>
      <c r="V1182" s="630"/>
      <c r="W1182" s="681"/>
      <c r="X1182" s="681"/>
      <c r="Y1182" s="681"/>
      <c r="Z1182" s="680"/>
      <c r="AA1182" s="680"/>
      <c r="AB1182" s="680"/>
      <c r="AC1182" s="295" t="str">
        <f>IFERROR(VLOOKUP(Z1182,【参考】数式用!$A$4:$B$57,2,FALSE),"")</f>
        <v/>
      </c>
      <c r="AD1182" s="296"/>
      <c r="AE1182" s="297"/>
      <c r="AF1182" s="291">
        <f t="shared" si="38"/>
        <v>0</v>
      </c>
    </row>
    <row r="1183" spans="1:32" ht="50.1" customHeight="1" thickBot="1">
      <c r="A1183" s="631">
        <f t="shared" si="37"/>
        <v>1149</v>
      </c>
      <c r="B1183" s="675"/>
      <c r="C1183" s="676"/>
      <c r="D1183" s="676"/>
      <c r="E1183" s="676"/>
      <c r="F1183" s="676"/>
      <c r="G1183" s="676"/>
      <c r="H1183" s="676"/>
      <c r="I1183" s="676"/>
      <c r="J1183" s="676"/>
      <c r="K1183" s="676"/>
      <c r="L1183" s="677"/>
      <c r="M1183" s="677"/>
      <c r="N1183" s="677"/>
      <c r="O1183" s="677"/>
      <c r="P1183" s="677"/>
      <c r="Q1183" s="678"/>
      <c r="R1183" s="678"/>
      <c r="S1183" s="678"/>
      <c r="T1183" s="678"/>
      <c r="U1183" s="678"/>
      <c r="V1183" s="630"/>
      <c r="W1183" s="681"/>
      <c r="X1183" s="681"/>
      <c r="Y1183" s="681"/>
      <c r="Z1183" s="680"/>
      <c r="AA1183" s="680"/>
      <c r="AB1183" s="680"/>
      <c r="AC1183" s="295" t="str">
        <f>IFERROR(VLOOKUP(Z1183,【参考】数式用!$A$4:$B$57,2,FALSE),"")</f>
        <v/>
      </c>
      <c r="AD1183" s="296"/>
      <c r="AE1183" s="297"/>
      <c r="AF1183" s="291">
        <f t="shared" si="38"/>
        <v>0</v>
      </c>
    </row>
    <row r="1184" spans="1:32" ht="50.1" customHeight="1" thickBot="1">
      <c r="A1184" s="631">
        <f t="shared" si="37"/>
        <v>1150</v>
      </c>
      <c r="B1184" s="675"/>
      <c r="C1184" s="676"/>
      <c r="D1184" s="676"/>
      <c r="E1184" s="676"/>
      <c r="F1184" s="676"/>
      <c r="G1184" s="676"/>
      <c r="H1184" s="676"/>
      <c r="I1184" s="676"/>
      <c r="J1184" s="676"/>
      <c r="K1184" s="676"/>
      <c r="L1184" s="677"/>
      <c r="M1184" s="677"/>
      <c r="N1184" s="677"/>
      <c r="O1184" s="677"/>
      <c r="P1184" s="677"/>
      <c r="Q1184" s="678"/>
      <c r="R1184" s="678"/>
      <c r="S1184" s="678"/>
      <c r="T1184" s="678"/>
      <c r="U1184" s="678"/>
      <c r="V1184" s="630"/>
      <c r="W1184" s="681"/>
      <c r="X1184" s="681"/>
      <c r="Y1184" s="681"/>
      <c r="Z1184" s="680"/>
      <c r="AA1184" s="680"/>
      <c r="AB1184" s="680"/>
      <c r="AC1184" s="295" t="str">
        <f>IFERROR(VLOOKUP(Z1184,【参考】数式用!$A$4:$B$57,2,FALSE),"")</f>
        <v/>
      </c>
      <c r="AD1184" s="296"/>
      <c r="AE1184" s="297"/>
      <c r="AF1184" s="291">
        <f t="shared" si="38"/>
        <v>0</v>
      </c>
    </row>
    <row r="1185" spans="1:32" ht="50.1" customHeight="1" thickBot="1">
      <c r="A1185" s="631">
        <f t="shared" si="37"/>
        <v>1151</v>
      </c>
      <c r="B1185" s="675"/>
      <c r="C1185" s="676"/>
      <c r="D1185" s="676"/>
      <c r="E1185" s="676"/>
      <c r="F1185" s="676"/>
      <c r="G1185" s="676"/>
      <c r="H1185" s="676"/>
      <c r="I1185" s="676"/>
      <c r="J1185" s="676"/>
      <c r="K1185" s="676"/>
      <c r="L1185" s="677"/>
      <c r="M1185" s="677"/>
      <c r="N1185" s="677"/>
      <c r="O1185" s="677"/>
      <c r="P1185" s="677"/>
      <c r="Q1185" s="678"/>
      <c r="R1185" s="678"/>
      <c r="S1185" s="678"/>
      <c r="T1185" s="678"/>
      <c r="U1185" s="678"/>
      <c r="V1185" s="630"/>
      <c r="W1185" s="681"/>
      <c r="X1185" s="681"/>
      <c r="Y1185" s="681"/>
      <c r="Z1185" s="680"/>
      <c r="AA1185" s="680"/>
      <c r="AB1185" s="680"/>
      <c r="AC1185" s="295" t="str">
        <f>IFERROR(VLOOKUP(Z1185,【参考】数式用!$A$4:$B$57,2,FALSE),"")</f>
        <v/>
      </c>
      <c r="AD1185" s="296"/>
      <c r="AE1185" s="297"/>
      <c r="AF1185" s="291">
        <f t="shared" si="38"/>
        <v>0</v>
      </c>
    </row>
    <row r="1186" spans="1:32" ht="50.1" customHeight="1" thickBot="1">
      <c r="A1186" s="631">
        <f t="shared" si="37"/>
        <v>1152</v>
      </c>
      <c r="B1186" s="675"/>
      <c r="C1186" s="676"/>
      <c r="D1186" s="676"/>
      <c r="E1186" s="676"/>
      <c r="F1186" s="676"/>
      <c r="G1186" s="676"/>
      <c r="H1186" s="676"/>
      <c r="I1186" s="676"/>
      <c r="J1186" s="676"/>
      <c r="K1186" s="676"/>
      <c r="L1186" s="677"/>
      <c r="M1186" s="677"/>
      <c r="N1186" s="677"/>
      <c r="O1186" s="677"/>
      <c r="P1186" s="677"/>
      <c r="Q1186" s="678"/>
      <c r="R1186" s="678"/>
      <c r="S1186" s="678"/>
      <c r="T1186" s="678"/>
      <c r="U1186" s="678"/>
      <c r="V1186" s="630"/>
      <c r="W1186" s="681"/>
      <c r="X1186" s="681"/>
      <c r="Y1186" s="681"/>
      <c r="Z1186" s="680"/>
      <c r="AA1186" s="680"/>
      <c r="AB1186" s="680"/>
      <c r="AC1186" s="295" t="str">
        <f>IFERROR(VLOOKUP(Z1186,【参考】数式用!$A$4:$B$57,2,FALSE),"")</f>
        <v/>
      </c>
      <c r="AD1186" s="296"/>
      <c r="AE1186" s="297"/>
      <c r="AF1186" s="291">
        <f t="shared" si="38"/>
        <v>0</v>
      </c>
    </row>
    <row r="1187" spans="1:32" ht="50.1" customHeight="1" thickBot="1">
      <c r="A1187" s="631">
        <f t="shared" si="37"/>
        <v>1153</v>
      </c>
      <c r="B1187" s="675"/>
      <c r="C1187" s="676"/>
      <c r="D1187" s="676"/>
      <c r="E1187" s="676"/>
      <c r="F1187" s="676"/>
      <c r="G1187" s="676"/>
      <c r="H1187" s="676"/>
      <c r="I1187" s="676"/>
      <c r="J1187" s="676"/>
      <c r="K1187" s="676"/>
      <c r="L1187" s="677"/>
      <c r="M1187" s="677"/>
      <c r="N1187" s="677"/>
      <c r="O1187" s="677"/>
      <c r="P1187" s="677"/>
      <c r="Q1187" s="678"/>
      <c r="R1187" s="678"/>
      <c r="S1187" s="678"/>
      <c r="T1187" s="678"/>
      <c r="U1187" s="678"/>
      <c r="V1187" s="630"/>
      <c r="W1187" s="681"/>
      <c r="X1187" s="681"/>
      <c r="Y1187" s="681"/>
      <c r="Z1187" s="680"/>
      <c r="AA1187" s="680"/>
      <c r="AB1187" s="680"/>
      <c r="AC1187" s="295" t="str">
        <f>IFERROR(VLOOKUP(Z1187,【参考】数式用!$A$4:$B$57,2,FALSE),"")</f>
        <v/>
      </c>
      <c r="AD1187" s="296"/>
      <c r="AE1187" s="297"/>
      <c r="AF1187" s="291">
        <f t="shared" si="38"/>
        <v>0</v>
      </c>
    </row>
    <row r="1188" spans="1:32" ht="50.1" customHeight="1" thickBot="1">
      <c r="A1188" s="631">
        <f t="shared" si="37"/>
        <v>1154</v>
      </c>
      <c r="B1188" s="675"/>
      <c r="C1188" s="676"/>
      <c r="D1188" s="676"/>
      <c r="E1188" s="676"/>
      <c r="F1188" s="676"/>
      <c r="G1188" s="676"/>
      <c r="H1188" s="676"/>
      <c r="I1188" s="676"/>
      <c r="J1188" s="676"/>
      <c r="K1188" s="676"/>
      <c r="L1188" s="677"/>
      <c r="M1188" s="677"/>
      <c r="N1188" s="677"/>
      <c r="O1188" s="677"/>
      <c r="P1188" s="677"/>
      <c r="Q1188" s="678"/>
      <c r="R1188" s="678"/>
      <c r="S1188" s="678"/>
      <c r="T1188" s="678"/>
      <c r="U1188" s="678"/>
      <c r="V1188" s="630"/>
      <c r="W1188" s="681"/>
      <c r="X1188" s="681"/>
      <c r="Y1188" s="681"/>
      <c r="Z1188" s="680"/>
      <c r="AA1188" s="680"/>
      <c r="AB1188" s="680"/>
      <c r="AC1188" s="295" t="str">
        <f>IFERROR(VLOOKUP(Z1188,【参考】数式用!$A$4:$B$57,2,FALSE),"")</f>
        <v/>
      </c>
      <c r="AD1188" s="296"/>
      <c r="AE1188" s="297"/>
      <c r="AF1188" s="291">
        <f t="shared" si="38"/>
        <v>0</v>
      </c>
    </row>
    <row r="1189" spans="1:32" ht="50.1" customHeight="1" thickBot="1">
      <c r="A1189" s="631">
        <f t="shared" ref="A1189:A1234" si="39">A1188+1</f>
        <v>1155</v>
      </c>
      <c r="B1189" s="675"/>
      <c r="C1189" s="676"/>
      <c r="D1189" s="676"/>
      <c r="E1189" s="676"/>
      <c r="F1189" s="676"/>
      <c r="G1189" s="676"/>
      <c r="H1189" s="676"/>
      <c r="I1189" s="676"/>
      <c r="J1189" s="676"/>
      <c r="K1189" s="676"/>
      <c r="L1189" s="677"/>
      <c r="M1189" s="677"/>
      <c r="N1189" s="677"/>
      <c r="O1189" s="677"/>
      <c r="P1189" s="677"/>
      <c r="Q1189" s="678"/>
      <c r="R1189" s="678"/>
      <c r="S1189" s="678"/>
      <c r="T1189" s="678"/>
      <c r="U1189" s="678"/>
      <c r="V1189" s="630"/>
      <c r="W1189" s="681"/>
      <c r="X1189" s="681"/>
      <c r="Y1189" s="681"/>
      <c r="Z1189" s="680"/>
      <c r="AA1189" s="680"/>
      <c r="AB1189" s="680"/>
      <c r="AC1189" s="295" t="str">
        <f>IFERROR(VLOOKUP(Z1189,【参考】数式用!$A$4:$B$57,2,FALSE),"")</f>
        <v/>
      </c>
      <c r="AD1189" s="296"/>
      <c r="AE1189" s="297"/>
      <c r="AF1189" s="291">
        <f t="shared" si="38"/>
        <v>0</v>
      </c>
    </row>
    <row r="1190" spans="1:32" ht="50.1" customHeight="1" thickBot="1">
      <c r="A1190" s="631">
        <f t="shared" si="39"/>
        <v>1156</v>
      </c>
      <c r="B1190" s="675"/>
      <c r="C1190" s="676"/>
      <c r="D1190" s="676"/>
      <c r="E1190" s="676"/>
      <c r="F1190" s="676"/>
      <c r="G1190" s="676"/>
      <c r="H1190" s="676"/>
      <c r="I1190" s="676"/>
      <c r="J1190" s="676"/>
      <c r="K1190" s="676"/>
      <c r="L1190" s="677"/>
      <c r="M1190" s="677"/>
      <c r="N1190" s="677"/>
      <c r="O1190" s="677"/>
      <c r="P1190" s="677"/>
      <c r="Q1190" s="678"/>
      <c r="R1190" s="678"/>
      <c r="S1190" s="678"/>
      <c r="T1190" s="678"/>
      <c r="U1190" s="678"/>
      <c r="V1190" s="630"/>
      <c r="W1190" s="681"/>
      <c r="X1190" s="681"/>
      <c r="Y1190" s="681"/>
      <c r="Z1190" s="680"/>
      <c r="AA1190" s="680"/>
      <c r="AB1190" s="680"/>
      <c r="AC1190" s="295" t="str">
        <f>IFERROR(VLOOKUP(Z1190,【参考】数式用!$A$4:$B$57,2,FALSE),"")</f>
        <v/>
      </c>
      <c r="AD1190" s="296"/>
      <c r="AE1190" s="297"/>
      <c r="AF1190" s="291">
        <f t="shared" si="38"/>
        <v>0</v>
      </c>
    </row>
    <row r="1191" spans="1:32" ht="50.1" customHeight="1" thickBot="1">
      <c r="A1191" s="631">
        <f t="shared" si="39"/>
        <v>1157</v>
      </c>
      <c r="B1191" s="675"/>
      <c r="C1191" s="676"/>
      <c r="D1191" s="676"/>
      <c r="E1191" s="676"/>
      <c r="F1191" s="676"/>
      <c r="G1191" s="676"/>
      <c r="H1191" s="676"/>
      <c r="I1191" s="676"/>
      <c r="J1191" s="676"/>
      <c r="K1191" s="676"/>
      <c r="L1191" s="677"/>
      <c r="M1191" s="677"/>
      <c r="N1191" s="677"/>
      <c r="O1191" s="677"/>
      <c r="P1191" s="677"/>
      <c r="Q1191" s="678"/>
      <c r="R1191" s="678"/>
      <c r="S1191" s="678"/>
      <c r="T1191" s="678"/>
      <c r="U1191" s="678"/>
      <c r="V1191" s="630"/>
      <c r="W1191" s="681"/>
      <c r="X1191" s="681"/>
      <c r="Y1191" s="681"/>
      <c r="Z1191" s="680"/>
      <c r="AA1191" s="680"/>
      <c r="AB1191" s="680"/>
      <c r="AC1191" s="295" t="str">
        <f>IFERROR(VLOOKUP(Z1191,【参考】数式用!$A$4:$B$57,2,FALSE),"")</f>
        <v/>
      </c>
      <c r="AD1191" s="296"/>
      <c r="AE1191" s="297"/>
      <c r="AF1191" s="291">
        <f t="shared" si="38"/>
        <v>0</v>
      </c>
    </row>
    <row r="1192" spans="1:32" ht="50.1" customHeight="1" thickBot="1">
      <c r="A1192" s="631">
        <f t="shared" si="39"/>
        <v>1158</v>
      </c>
      <c r="B1192" s="675"/>
      <c r="C1192" s="676"/>
      <c r="D1192" s="676"/>
      <c r="E1192" s="676"/>
      <c r="F1192" s="676"/>
      <c r="G1192" s="676"/>
      <c r="H1192" s="676"/>
      <c r="I1192" s="676"/>
      <c r="J1192" s="676"/>
      <c r="K1192" s="676"/>
      <c r="L1192" s="677"/>
      <c r="M1192" s="677"/>
      <c r="N1192" s="677"/>
      <c r="O1192" s="677"/>
      <c r="P1192" s="677"/>
      <c r="Q1192" s="678"/>
      <c r="R1192" s="678"/>
      <c r="S1192" s="678"/>
      <c r="T1192" s="678"/>
      <c r="U1192" s="678"/>
      <c r="V1192" s="630"/>
      <c r="W1192" s="681"/>
      <c r="X1192" s="681"/>
      <c r="Y1192" s="681"/>
      <c r="Z1192" s="680"/>
      <c r="AA1192" s="680"/>
      <c r="AB1192" s="680"/>
      <c r="AC1192" s="295" t="str">
        <f>IFERROR(VLOOKUP(Z1192,【参考】数式用!$A$4:$B$57,2,FALSE),"")</f>
        <v/>
      </c>
      <c r="AD1192" s="296"/>
      <c r="AE1192" s="297"/>
      <c r="AF1192" s="291">
        <f t="shared" si="38"/>
        <v>0</v>
      </c>
    </row>
    <row r="1193" spans="1:32" ht="50.1" customHeight="1" thickBot="1">
      <c r="A1193" s="631">
        <f t="shared" si="39"/>
        <v>1159</v>
      </c>
      <c r="B1193" s="675"/>
      <c r="C1193" s="676"/>
      <c r="D1193" s="676"/>
      <c r="E1193" s="676"/>
      <c r="F1193" s="676"/>
      <c r="G1193" s="676"/>
      <c r="H1193" s="676"/>
      <c r="I1193" s="676"/>
      <c r="J1193" s="676"/>
      <c r="K1193" s="676"/>
      <c r="L1193" s="677"/>
      <c r="M1193" s="677"/>
      <c r="N1193" s="677"/>
      <c r="O1193" s="677"/>
      <c r="P1193" s="677"/>
      <c r="Q1193" s="678"/>
      <c r="R1193" s="678"/>
      <c r="S1193" s="678"/>
      <c r="T1193" s="678"/>
      <c r="U1193" s="678"/>
      <c r="V1193" s="630"/>
      <c r="W1193" s="681"/>
      <c r="X1193" s="681"/>
      <c r="Y1193" s="681"/>
      <c r="Z1193" s="680"/>
      <c r="AA1193" s="680"/>
      <c r="AB1193" s="680"/>
      <c r="AC1193" s="295" t="str">
        <f>IFERROR(VLOOKUP(Z1193,【参考】数式用!$A$4:$B$57,2,FALSE),"")</f>
        <v/>
      </c>
      <c r="AD1193" s="296"/>
      <c r="AE1193" s="297"/>
      <c r="AF1193" s="291">
        <f t="shared" si="38"/>
        <v>0</v>
      </c>
    </row>
    <row r="1194" spans="1:32" ht="50.1" customHeight="1" thickBot="1">
      <c r="A1194" s="631">
        <f t="shared" si="39"/>
        <v>1160</v>
      </c>
      <c r="B1194" s="675"/>
      <c r="C1194" s="676"/>
      <c r="D1194" s="676"/>
      <c r="E1194" s="676"/>
      <c r="F1194" s="676"/>
      <c r="G1194" s="676"/>
      <c r="H1194" s="676"/>
      <c r="I1194" s="676"/>
      <c r="J1194" s="676"/>
      <c r="K1194" s="676"/>
      <c r="L1194" s="677"/>
      <c r="M1194" s="677"/>
      <c r="N1194" s="677"/>
      <c r="O1194" s="677"/>
      <c r="P1194" s="677"/>
      <c r="Q1194" s="678"/>
      <c r="R1194" s="678"/>
      <c r="S1194" s="678"/>
      <c r="T1194" s="678"/>
      <c r="U1194" s="678"/>
      <c r="V1194" s="630"/>
      <c r="W1194" s="681"/>
      <c r="X1194" s="681"/>
      <c r="Y1194" s="681"/>
      <c r="Z1194" s="680"/>
      <c r="AA1194" s="680"/>
      <c r="AB1194" s="680"/>
      <c r="AC1194" s="295" t="str">
        <f>IFERROR(VLOOKUP(Z1194,【参考】数式用!$A$4:$B$57,2,FALSE),"")</f>
        <v/>
      </c>
      <c r="AD1194" s="296"/>
      <c r="AE1194" s="297"/>
      <c r="AF1194" s="291">
        <f t="shared" si="38"/>
        <v>0</v>
      </c>
    </row>
    <row r="1195" spans="1:32" ht="50.1" customHeight="1" thickBot="1">
      <c r="A1195" s="631">
        <f t="shared" si="39"/>
        <v>1161</v>
      </c>
      <c r="B1195" s="675"/>
      <c r="C1195" s="676"/>
      <c r="D1195" s="676"/>
      <c r="E1195" s="676"/>
      <c r="F1195" s="676"/>
      <c r="G1195" s="676"/>
      <c r="H1195" s="676"/>
      <c r="I1195" s="676"/>
      <c r="J1195" s="676"/>
      <c r="K1195" s="676"/>
      <c r="L1195" s="677"/>
      <c r="M1195" s="677"/>
      <c r="N1195" s="677"/>
      <c r="O1195" s="677"/>
      <c r="P1195" s="677"/>
      <c r="Q1195" s="678"/>
      <c r="R1195" s="678"/>
      <c r="S1195" s="678"/>
      <c r="T1195" s="678"/>
      <c r="U1195" s="678"/>
      <c r="V1195" s="630"/>
      <c r="W1195" s="681"/>
      <c r="X1195" s="681"/>
      <c r="Y1195" s="681"/>
      <c r="Z1195" s="680"/>
      <c r="AA1195" s="680"/>
      <c r="AB1195" s="680"/>
      <c r="AC1195" s="295" t="str">
        <f>IFERROR(VLOOKUP(Z1195,【参考】数式用!$A$4:$B$57,2,FALSE),"")</f>
        <v/>
      </c>
      <c r="AD1195" s="296"/>
      <c r="AE1195" s="297"/>
      <c r="AF1195" s="291">
        <f t="shared" si="38"/>
        <v>0</v>
      </c>
    </row>
    <row r="1196" spans="1:32" ht="50.1" customHeight="1" thickBot="1">
      <c r="A1196" s="631">
        <f t="shared" si="39"/>
        <v>1162</v>
      </c>
      <c r="B1196" s="675"/>
      <c r="C1196" s="676"/>
      <c r="D1196" s="676"/>
      <c r="E1196" s="676"/>
      <c r="F1196" s="676"/>
      <c r="G1196" s="676"/>
      <c r="H1196" s="676"/>
      <c r="I1196" s="676"/>
      <c r="J1196" s="676"/>
      <c r="K1196" s="676"/>
      <c r="L1196" s="677"/>
      <c r="M1196" s="677"/>
      <c r="N1196" s="677"/>
      <c r="O1196" s="677"/>
      <c r="P1196" s="677"/>
      <c r="Q1196" s="678"/>
      <c r="R1196" s="678"/>
      <c r="S1196" s="678"/>
      <c r="T1196" s="678"/>
      <c r="U1196" s="678"/>
      <c r="V1196" s="630"/>
      <c r="W1196" s="681"/>
      <c r="X1196" s="681"/>
      <c r="Y1196" s="681"/>
      <c r="Z1196" s="680"/>
      <c r="AA1196" s="680"/>
      <c r="AB1196" s="680"/>
      <c r="AC1196" s="295" t="str">
        <f>IFERROR(VLOOKUP(Z1196,【参考】数式用!$A$4:$B$57,2,FALSE),"")</f>
        <v/>
      </c>
      <c r="AD1196" s="296"/>
      <c r="AE1196" s="297"/>
      <c r="AF1196" s="291">
        <f t="shared" si="38"/>
        <v>0</v>
      </c>
    </row>
    <row r="1197" spans="1:32" ht="50.1" customHeight="1" thickBot="1">
      <c r="A1197" s="631">
        <f t="shared" si="39"/>
        <v>1163</v>
      </c>
      <c r="B1197" s="675"/>
      <c r="C1197" s="676"/>
      <c r="D1197" s="676"/>
      <c r="E1197" s="676"/>
      <c r="F1197" s="676"/>
      <c r="G1197" s="676"/>
      <c r="H1197" s="676"/>
      <c r="I1197" s="676"/>
      <c r="J1197" s="676"/>
      <c r="K1197" s="676"/>
      <c r="L1197" s="677"/>
      <c r="M1197" s="677"/>
      <c r="N1197" s="677"/>
      <c r="O1197" s="677"/>
      <c r="P1197" s="677"/>
      <c r="Q1197" s="678"/>
      <c r="R1197" s="678"/>
      <c r="S1197" s="678"/>
      <c r="T1197" s="678"/>
      <c r="U1197" s="678"/>
      <c r="V1197" s="630"/>
      <c r="W1197" s="681"/>
      <c r="X1197" s="681"/>
      <c r="Y1197" s="681"/>
      <c r="Z1197" s="680"/>
      <c r="AA1197" s="680"/>
      <c r="AB1197" s="680"/>
      <c r="AC1197" s="295" t="str">
        <f>IFERROR(VLOOKUP(Z1197,【参考】数式用!$A$4:$B$57,2,FALSE),"")</f>
        <v/>
      </c>
      <c r="AD1197" s="296"/>
      <c r="AE1197" s="297"/>
      <c r="AF1197" s="291">
        <f t="shared" si="38"/>
        <v>0</v>
      </c>
    </row>
    <row r="1198" spans="1:32" ht="50.1" customHeight="1" thickBot="1">
      <c r="A1198" s="631">
        <f t="shared" si="39"/>
        <v>1164</v>
      </c>
      <c r="B1198" s="675"/>
      <c r="C1198" s="676"/>
      <c r="D1198" s="676"/>
      <c r="E1198" s="676"/>
      <c r="F1198" s="676"/>
      <c r="G1198" s="676"/>
      <c r="H1198" s="676"/>
      <c r="I1198" s="676"/>
      <c r="J1198" s="676"/>
      <c r="K1198" s="676"/>
      <c r="L1198" s="677"/>
      <c r="M1198" s="677"/>
      <c r="N1198" s="677"/>
      <c r="O1198" s="677"/>
      <c r="P1198" s="677"/>
      <c r="Q1198" s="678"/>
      <c r="R1198" s="678"/>
      <c r="S1198" s="678"/>
      <c r="T1198" s="678"/>
      <c r="U1198" s="678"/>
      <c r="V1198" s="630"/>
      <c r="W1198" s="681"/>
      <c r="X1198" s="681"/>
      <c r="Y1198" s="681"/>
      <c r="Z1198" s="680"/>
      <c r="AA1198" s="680"/>
      <c r="AB1198" s="680"/>
      <c r="AC1198" s="295" t="str">
        <f>IFERROR(VLOOKUP(Z1198,【参考】数式用!$A$4:$B$57,2,FALSE),"")</f>
        <v/>
      </c>
      <c r="AD1198" s="296"/>
      <c r="AE1198" s="297"/>
      <c r="AF1198" s="291">
        <f t="shared" si="38"/>
        <v>0</v>
      </c>
    </row>
    <row r="1199" spans="1:32" ht="50.1" customHeight="1" thickBot="1">
      <c r="A1199" s="631">
        <f t="shared" si="39"/>
        <v>1165</v>
      </c>
      <c r="B1199" s="675"/>
      <c r="C1199" s="676"/>
      <c r="D1199" s="676"/>
      <c r="E1199" s="676"/>
      <c r="F1199" s="676"/>
      <c r="G1199" s="676"/>
      <c r="H1199" s="676"/>
      <c r="I1199" s="676"/>
      <c r="J1199" s="676"/>
      <c r="K1199" s="676"/>
      <c r="L1199" s="677"/>
      <c r="M1199" s="677"/>
      <c r="N1199" s="677"/>
      <c r="O1199" s="677"/>
      <c r="P1199" s="677"/>
      <c r="Q1199" s="678"/>
      <c r="R1199" s="678"/>
      <c r="S1199" s="678"/>
      <c r="T1199" s="678"/>
      <c r="U1199" s="678"/>
      <c r="V1199" s="630"/>
      <c r="W1199" s="681"/>
      <c r="X1199" s="681"/>
      <c r="Y1199" s="681"/>
      <c r="Z1199" s="680"/>
      <c r="AA1199" s="680"/>
      <c r="AB1199" s="680"/>
      <c r="AC1199" s="295" t="str">
        <f>IFERROR(VLOOKUP(Z1199,【参考】数式用!$A$4:$B$57,2,FALSE),"")</f>
        <v/>
      </c>
      <c r="AD1199" s="296"/>
      <c r="AE1199" s="297"/>
      <c r="AF1199" s="291">
        <f t="shared" ref="AF1199:AF1234" si="40">AD1199-AE1199</f>
        <v>0</v>
      </c>
    </row>
    <row r="1200" spans="1:32" ht="50.1" customHeight="1" thickBot="1">
      <c r="A1200" s="631">
        <f t="shared" si="39"/>
        <v>1166</v>
      </c>
      <c r="B1200" s="675"/>
      <c r="C1200" s="676"/>
      <c r="D1200" s="676"/>
      <c r="E1200" s="676"/>
      <c r="F1200" s="676"/>
      <c r="G1200" s="676"/>
      <c r="H1200" s="676"/>
      <c r="I1200" s="676"/>
      <c r="J1200" s="676"/>
      <c r="K1200" s="676"/>
      <c r="L1200" s="677"/>
      <c r="M1200" s="677"/>
      <c r="N1200" s="677"/>
      <c r="O1200" s="677"/>
      <c r="P1200" s="677"/>
      <c r="Q1200" s="678"/>
      <c r="R1200" s="678"/>
      <c r="S1200" s="678"/>
      <c r="T1200" s="678"/>
      <c r="U1200" s="678"/>
      <c r="V1200" s="630"/>
      <c r="W1200" s="681"/>
      <c r="X1200" s="681"/>
      <c r="Y1200" s="681"/>
      <c r="Z1200" s="680"/>
      <c r="AA1200" s="680"/>
      <c r="AB1200" s="680"/>
      <c r="AC1200" s="295" t="str">
        <f>IFERROR(VLOOKUP(Z1200,【参考】数式用!$A$4:$B$57,2,FALSE),"")</f>
        <v/>
      </c>
      <c r="AD1200" s="296"/>
      <c r="AE1200" s="297"/>
      <c r="AF1200" s="291">
        <f t="shared" si="40"/>
        <v>0</v>
      </c>
    </row>
    <row r="1201" spans="1:32" ht="50.1" customHeight="1" thickBot="1">
      <c r="A1201" s="631">
        <f t="shared" si="39"/>
        <v>1167</v>
      </c>
      <c r="B1201" s="675"/>
      <c r="C1201" s="676"/>
      <c r="D1201" s="676"/>
      <c r="E1201" s="676"/>
      <c r="F1201" s="676"/>
      <c r="G1201" s="676"/>
      <c r="H1201" s="676"/>
      <c r="I1201" s="676"/>
      <c r="J1201" s="676"/>
      <c r="K1201" s="676"/>
      <c r="L1201" s="677"/>
      <c r="M1201" s="677"/>
      <c r="N1201" s="677"/>
      <c r="O1201" s="677"/>
      <c r="P1201" s="677"/>
      <c r="Q1201" s="678"/>
      <c r="R1201" s="678"/>
      <c r="S1201" s="678"/>
      <c r="T1201" s="678"/>
      <c r="U1201" s="678"/>
      <c r="V1201" s="630"/>
      <c r="W1201" s="681"/>
      <c r="X1201" s="681"/>
      <c r="Y1201" s="681"/>
      <c r="Z1201" s="680"/>
      <c r="AA1201" s="680"/>
      <c r="AB1201" s="680"/>
      <c r="AC1201" s="295" t="str">
        <f>IFERROR(VLOOKUP(Z1201,【参考】数式用!$A$4:$B$57,2,FALSE),"")</f>
        <v/>
      </c>
      <c r="AD1201" s="296"/>
      <c r="AE1201" s="297"/>
      <c r="AF1201" s="291">
        <f t="shared" si="40"/>
        <v>0</v>
      </c>
    </row>
    <row r="1202" spans="1:32" ht="50.1" customHeight="1" thickBot="1">
      <c r="A1202" s="631">
        <f t="shared" si="39"/>
        <v>1168</v>
      </c>
      <c r="B1202" s="675"/>
      <c r="C1202" s="676"/>
      <c r="D1202" s="676"/>
      <c r="E1202" s="676"/>
      <c r="F1202" s="676"/>
      <c r="G1202" s="676"/>
      <c r="H1202" s="676"/>
      <c r="I1202" s="676"/>
      <c r="J1202" s="676"/>
      <c r="K1202" s="676"/>
      <c r="L1202" s="677"/>
      <c r="M1202" s="677"/>
      <c r="N1202" s="677"/>
      <c r="O1202" s="677"/>
      <c r="P1202" s="677"/>
      <c r="Q1202" s="678"/>
      <c r="R1202" s="678"/>
      <c r="S1202" s="678"/>
      <c r="T1202" s="678"/>
      <c r="U1202" s="678"/>
      <c r="V1202" s="630"/>
      <c r="W1202" s="681"/>
      <c r="X1202" s="681"/>
      <c r="Y1202" s="681"/>
      <c r="Z1202" s="680"/>
      <c r="AA1202" s="680"/>
      <c r="AB1202" s="680"/>
      <c r="AC1202" s="295" t="str">
        <f>IFERROR(VLOOKUP(Z1202,【参考】数式用!$A$4:$B$57,2,FALSE),"")</f>
        <v/>
      </c>
      <c r="AD1202" s="296"/>
      <c r="AE1202" s="297"/>
      <c r="AF1202" s="291">
        <f t="shared" si="40"/>
        <v>0</v>
      </c>
    </row>
    <row r="1203" spans="1:32" ht="50.1" customHeight="1" thickBot="1">
      <c r="A1203" s="631">
        <f t="shared" si="39"/>
        <v>1169</v>
      </c>
      <c r="B1203" s="675"/>
      <c r="C1203" s="676"/>
      <c r="D1203" s="676"/>
      <c r="E1203" s="676"/>
      <c r="F1203" s="676"/>
      <c r="G1203" s="676"/>
      <c r="H1203" s="676"/>
      <c r="I1203" s="676"/>
      <c r="J1203" s="676"/>
      <c r="K1203" s="676"/>
      <c r="L1203" s="677"/>
      <c r="M1203" s="677"/>
      <c r="N1203" s="677"/>
      <c r="O1203" s="677"/>
      <c r="P1203" s="677"/>
      <c r="Q1203" s="678"/>
      <c r="R1203" s="678"/>
      <c r="S1203" s="678"/>
      <c r="T1203" s="678"/>
      <c r="U1203" s="678"/>
      <c r="V1203" s="630"/>
      <c r="W1203" s="681"/>
      <c r="X1203" s="681"/>
      <c r="Y1203" s="681"/>
      <c r="Z1203" s="680"/>
      <c r="AA1203" s="680"/>
      <c r="AB1203" s="680"/>
      <c r="AC1203" s="295" t="str">
        <f>IFERROR(VLOOKUP(Z1203,【参考】数式用!$A$4:$B$57,2,FALSE),"")</f>
        <v/>
      </c>
      <c r="AD1203" s="296"/>
      <c r="AE1203" s="297"/>
      <c r="AF1203" s="291">
        <f t="shared" si="40"/>
        <v>0</v>
      </c>
    </row>
    <row r="1204" spans="1:32" ht="50.1" customHeight="1" thickBot="1">
      <c r="A1204" s="631">
        <f t="shared" si="39"/>
        <v>1170</v>
      </c>
      <c r="B1204" s="675"/>
      <c r="C1204" s="676"/>
      <c r="D1204" s="676"/>
      <c r="E1204" s="676"/>
      <c r="F1204" s="676"/>
      <c r="G1204" s="676"/>
      <c r="H1204" s="676"/>
      <c r="I1204" s="676"/>
      <c r="J1204" s="676"/>
      <c r="K1204" s="676"/>
      <c r="L1204" s="677"/>
      <c r="M1204" s="677"/>
      <c r="N1204" s="677"/>
      <c r="O1204" s="677"/>
      <c r="P1204" s="677"/>
      <c r="Q1204" s="678"/>
      <c r="R1204" s="678"/>
      <c r="S1204" s="678"/>
      <c r="T1204" s="678"/>
      <c r="U1204" s="678"/>
      <c r="V1204" s="630"/>
      <c r="W1204" s="681"/>
      <c r="X1204" s="681"/>
      <c r="Y1204" s="681"/>
      <c r="Z1204" s="680"/>
      <c r="AA1204" s="680"/>
      <c r="AB1204" s="680"/>
      <c r="AC1204" s="295" t="str">
        <f>IFERROR(VLOOKUP(Z1204,【参考】数式用!$A$4:$B$57,2,FALSE),"")</f>
        <v/>
      </c>
      <c r="AD1204" s="296"/>
      <c r="AE1204" s="297"/>
      <c r="AF1204" s="291">
        <f t="shared" si="40"/>
        <v>0</v>
      </c>
    </row>
    <row r="1205" spans="1:32" ht="50.1" customHeight="1" thickBot="1">
      <c r="A1205" s="631">
        <f t="shared" si="39"/>
        <v>1171</v>
      </c>
      <c r="B1205" s="675"/>
      <c r="C1205" s="676"/>
      <c r="D1205" s="676"/>
      <c r="E1205" s="676"/>
      <c r="F1205" s="676"/>
      <c r="G1205" s="676"/>
      <c r="H1205" s="676"/>
      <c r="I1205" s="676"/>
      <c r="J1205" s="676"/>
      <c r="K1205" s="676"/>
      <c r="L1205" s="677"/>
      <c r="M1205" s="677"/>
      <c r="N1205" s="677"/>
      <c r="O1205" s="677"/>
      <c r="P1205" s="677"/>
      <c r="Q1205" s="678"/>
      <c r="R1205" s="678"/>
      <c r="S1205" s="678"/>
      <c r="T1205" s="678"/>
      <c r="U1205" s="678"/>
      <c r="V1205" s="630"/>
      <c r="W1205" s="681"/>
      <c r="X1205" s="681"/>
      <c r="Y1205" s="681"/>
      <c r="Z1205" s="680"/>
      <c r="AA1205" s="680"/>
      <c r="AB1205" s="680"/>
      <c r="AC1205" s="295" t="str">
        <f>IFERROR(VLOOKUP(Z1205,【参考】数式用!$A$4:$B$57,2,FALSE),"")</f>
        <v/>
      </c>
      <c r="AD1205" s="296"/>
      <c r="AE1205" s="297"/>
      <c r="AF1205" s="291">
        <f t="shared" si="40"/>
        <v>0</v>
      </c>
    </row>
    <row r="1206" spans="1:32" ht="50.1" customHeight="1" thickBot="1">
      <c r="A1206" s="631">
        <f t="shared" si="39"/>
        <v>1172</v>
      </c>
      <c r="B1206" s="675"/>
      <c r="C1206" s="676"/>
      <c r="D1206" s="676"/>
      <c r="E1206" s="676"/>
      <c r="F1206" s="676"/>
      <c r="G1206" s="676"/>
      <c r="H1206" s="676"/>
      <c r="I1206" s="676"/>
      <c r="J1206" s="676"/>
      <c r="K1206" s="676"/>
      <c r="L1206" s="677"/>
      <c r="M1206" s="677"/>
      <c r="N1206" s="677"/>
      <c r="O1206" s="677"/>
      <c r="P1206" s="677"/>
      <c r="Q1206" s="678"/>
      <c r="R1206" s="678"/>
      <c r="S1206" s="678"/>
      <c r="T1206" s="678"/>
      <c r="U1206" s="678"/>
      <c r="V1206" s="630"/>
      <c r="W1206" s="681"/>
      <c r="X1206" s="681"/>
      <c r="Y1206" s="681"/>
      <c r="Z1206" s="680"/>
      <c r="AA1206" s="680"/>
      <c r="AB1206" s="680"/>
      <c r="AC1206" s="295" t="str">
        <f>IFERROR(VLOOKUP(Z1206,【参考】数式用!$A$4:$B$57,2,FALSE),"")</f>
        <v/>
      </c>
      <c r="AD1206" s="296"/>
      <c r="AE1206" s="297"/>
      <c r="AF1206" s="291">
        <f t="shared" si="40"/>
        <v>0</v>
      </c>
    </row>
    <row r="1207" spans="1:32" ht="50.1" customHeight="1" thickBot="1">
      <c r="A1207" s="631">
        <f t="shared" si="39"/>
        <v>1173</v>
      </c>
      <c r="B1207" s="675"/>
      <c r="C1207" s="676"/>
      <c r="D1207" s="676"/>
      <c r="E1207" s="676"/>
      <c r="F1207" s="676"/>
      <c r="G1207" s="676"/>
      <c r="H1207" s="676"/>
      <c r="I1207" s="676"/>
      <c r="J1207" s="676"/>
      <c r="K1207" s="676"/>
      <c r="L1207" s="677"/>
      <c r="M1207" s="677"/>
      <c r="N1207" s="677"/>
      <c r="O1207" s="677"/>
      <c r="P1207" s="677"/>
      <c r="Q1207" s="678"/>
      <c r="R1207" s="678"/>
      <c r="S1207" s="678"/>
      <c r="T1207" s="678"/>
      <c r="U1207" s="678"/>
      <c r="V1207" s="630"/>
      <c r="W1207" s="681"/>
      <c r="X1207" s="681"/>
      <c r="Y1207" s="681"/>
      <c r="Z1207" s="680"/>
      <c r="AA1207" s="680"/>
      <c r="AB1207" s="680"/>
      <c r="AC1207" s="295" t="str">
        <f>IFERROR(VLOOKUP(Z1207,【参考】数式用!$A$4:$B$57,2,FALSE),"")</f>
        <v/>
      </c>
      <c r="AD1207" s="296"/>
      <c r="AE1207" s="297"/>
      <c r="AF1207" s="291">
        <f t="shared" si="40"/>
        <v>0</v>
      </c>
    </row>
    <row r="1208" spans="1:32" ht="50.1" customHeight="1" thickBot="1">
      <c r="A1208" s="631">
        <f t="shared" si="39"/>
        <v>1174</v>
      </c>
      <c r="B1208" s="675"/>
      <c r="C1208" s="676"/>
      <c r="D1208" s="676"/>
      <c r="E1208" s="676"/>
      <c r="F1208" s="676"/>
      <c r="G1208" s="676"/>
      <c r="H1208" s="676"/>
      <c r="I1208" s="676"/>
      <c r="J1208" s="676"/>
      <c r="K1208" s="676"/>
      <c r="L1208" s="677"/>
      <c r="M1208" s="677"/>
      <c r="N1208" s="677"/>
      <c r="O1208" s="677"/>
      <c r="P1208" s="677"/>
      <c r="Q1208" s="678"/>
      <c r="R1208" s="678"/>
      <c r="S1208" s="678"/>
      <c r="T1208" s="678"/>
      <c r="U1208" s="678"/>
      <c r="V1208" s="630"/>
      <c r="W1208" s="681"/>
      <c r="X1208" s="681"/>
      <c r="Y1208" s="681"/>
      <c r="Z1208" s="680"/>
      <c r="AA1208" s="680"/>
      <c r="AB1208" s="680"/>
      <c r="AC1208" s="295" t="str">
        <f>IFERROR(VLOOKUP(Z1208,【参考】数式用!$A$4:$B$57,2,FALSE),"")</f>
        <v/>
      </c>
      <c r="AD1208" s="296"/>
      <c r="AE1208" s="297"/>
      <c r="AF1208" s="291">
        <f t="shared" si="40"/>
        <v>0</v>
      </c>
    </row>
    <row r="1209" spans="1:32" ht="50.1" customHeight="1" thickBot="1">
      <c r="A1209" s="631">
        <f t="shared" si="39"/>
        <v>1175</v>
      </c>
      <c r="B1209" s="675"/>
      <c r="C1209" s="676"/>
      <c r="D1209" s="676"/>
      <c r="E1209" s="676"/>
      <c r="F1209" s="676"/>
      <c r="G1209" s="676"/>
      <c r="H1209" s="676"/>
      <c r="I1209" s="676"/>
      <c r="J1209" s="676"/>
      <c r="K1209" s="676"/>
      <c r="L1209" s="677"/>
      <c r="M1209" s="677"/>
      <c r="N1209" s="677"/>
      <c r="O1209" s="677"/>
      <c r="P1209" s="677"/>
      <c r="Q1209" s="678"/>
      <c r="R1209" s="678"/>
      <c r="S1209" s="678"/>
      <c r="T1209" s="678"/>
      <c r="U1209" s="678"/>
      <c r="V1209" s="630"/>
      <c r="W1209" s="681"/>
      <c r="X1209" s="681"/>
      <c r="Y1209" s="681"/>
      <c r="Z1209" s="680"/>
      <c r="AA1209" s="680"/>
      <c r="AB1209" s="680"/>
      <c r="AC1209" s="295" t="str">
        <f>IFERROR(VLOOKUP(Z1209,【参考】数式用!$A$4:$B$57,2,FALSE),"")</f>
        <v/>
      </c>
      <c r="AD1209" s="296"/>
      <c r="AE1209" s="297"/>
      <c r="AF1209" s="291">
        <f t="shared" si="40"/>
        <v>0</v>
      </c>
    </row>
    <row r="1210" spans="1:32" ht="50.1" customHeight="1" thickBot="1">
      <c r="A1210" s="631">
        <f t="shared" si="39"/>
        <v>1176</v>
      </c>
      <c r="B1210" s="675"/>
      <c r="C1210" s="676"/>
      <c r="D1210" s="676"/>
      <c r="E1210" s="676"/>
      <c r="F1210" s="676"/>
      <c r="G1210" s="676"/>
      <c r="H1210" s="676"/>
      <c r="I1210" s="676"/>
      <c r="J1210" s="676"/>
      <c r="K1210" s="676"/>
      <c r="L1210" s="677"/>
      <c r="M1210" s="677"/>
      <c r="N1210" s="677"/>
      <c r="O1210" s="677"/>
      <c r="P1210" s="677"/>
      <c r="Q1210" s="678"/>
      <c r="R1210" s="678"/>
      <c r="S1210" s="678"/>
      <c r="T1210" s="678"/>
      <c r="U1210" s="678"/>
      <c r="V1210" s="630"/>
      <c r="W1210" s="681"/>
      <c r="X1210" s="681"/>
      <c r="Y1210" s="681"/>
      <c r="Z1210" s="680"/>
      <c r="AA1210" s="680"/>
      <c r="AB1210" s="680"/>
      <c r="AC1210" s="295" t="str">
        <f>IFERROR(VLOOKUP(Z1210,【参考】数式用!$A$4:$B$57,2,FALSE),"")</f>
        <v/>
      </c>
      <c r="AD1210" s="296"/>
      <c r="AE1210" s="297"/>
      <c r="AF1210" s="291">
        <f t="shared" si="40"/>
        <v>0</v>
      </c>
    </row>
    <row r="1211" spans="1:32" ht="50.1" customHeight="1" thickBot="1">
      <c r="A1211" s="631">
        <f t="shared" si="39"/>
        <v>1177</v>
      </c>
      <c r="B1211" s="675"/>
      <c r="C1211" s="676"/>
      <c r="D1211" s="676"/>
      <c r="E1211" s="676"/>
      <c r="F1211" s="676"/>
      <c r="G1211" s="676"/>
      <c r="H1211" s="676"/>
      <c r="I1211" s="676"/>
      <c r="J1211" s="676"/>
      <c r="K1211" s="676"/>
      <c r="L1211" s="677"/>
      <c r="M1211" s="677"/>
      <c r="N1211" s="677"/>
      <c r="O1211" s="677"/>
      <c r="P1211" s="677"/>
      <c r="Q1211" s="678"/>
      <c r="R1211" s="678"/>
      <c r="S1211" s="678"/>
      <c r="T1211" s="678"/>
      <c r="U1211" s="678"/>
      <c r="V1211" s="630"/>
      <c r="W1211" s="681"/>
      <c r="X1211" s="681"/>
      <c r="Y1211" s="681"/>
      <c r="Z1211" s="680"/>
      <c r="AA1211" s="680"/>
      <c r="AB1211" s="680"/>
      <c r="AC1211" s="295" t="str">
        <f>IFERROR(VLOOKUP(Z1211,【参考】数式用!$A$4:$B$57,2,FALSE),"")</f>
        <v/>
      </c>
      <c r="AD1211" s="296"/>
      <c r="AE1211" s="297"/>
      <c r="AF1211" s="291">
        <f t="shared" si="40"/>
        <v>0</v>
      </c>
    </row>
    <row r="1212" spans="1:32" ht="50.1" customHeight="1" thickBot="1">
      <c r="A1212" s="631">
        <f t="shared" si="39"/>
        <v>1178</v>
      </c>
      <c r="B1212" s="675"/>
      <c r="C1212" s="676"/>
      <c r="D1212" s="676"/>
      <c r="E1212" s="676"/>
      <c r="F1212" s="676"/>
      <c r="G1212" s="676"/>
      <c r="H1212" s="676"/>
      <c r="I1212" s="676"/>
      <c r="J1212" s="676"/>
      <c r="K1212" s="676"/>
      <c r="L1212" s="677"/>
      <c r="M1212" s="677"/>
      <c r="N1212" s="677"/>
      <c r="O1212" s="677"/>
      <c r="P1212" s="677"/>
      <c r="Q1212" s="678"/>
      <c r="R1212" s="678"/>
      <c r="S1212" s="678"/>
      <c r="T1212" s="678"/>
      <c r="U1212" s="678"/>
      <c r="V1212" s="630"/>
      <c r="W1212" s="681"/>
      <c r="X1212" s="681"/>
      <c r="Y1212" s="681"/>
      <c r="Z1212" s="680"/>
      <c r="AA1212" s="680"/>
      <c r="AB1212" s="680"/>
      <c r="AC1212" s="295" t="str">
        <f>IFERROR(VLOOKUP(Z1212,【参考】数式用!$A$4:$B$57,2,FALSE),"")</f>
        <v/>
      </c>
      <c r="AD1212" s="296"/>
      <c r="AE1212" s="297"/>
      <c r="AF1212" s="291">
        <f t="shared" si="40"/>
        <v>0</v>
      </c>
    </row>
    <row r="1213" spans="1:32" ht="50.1" customHeight="1" thickBot="1">
      <c r="A1213" s="631">
        <f t="shared" si="39"/>
        <v>1179</v>
      </c>
      <c r="B1213" s="675"/>
      <c r="C1213" s="676"/>
      <c r="D1213" s="676"/>
      <c r="E1213" s="676"/>
      <c r="F1213" s="676"/>
      <c r="G1213" s="676"/>
      <c r="H1213" s="676"/>
      <c r="I1213" s="676"/>
      <c r="J1213" s="676"/>
      <c r="K1213" s="676"/>
      <c r="L1213" s="677"/>
      <c r="M1213" s="677"/>
      <c r="N1213" s="677"/>
      <c r="O1213" s="677"/>
      <c r="P1213" s="677"/>
      <c r="Q1213" s="678"/>
      <c r="R1213" s="678"/>
      <c r="S1213" s="678"/>
      <c r="T1213" s="678"/>
      <c r="U1213" s="678"/>
      <c r="V1213" s="630"/>
      <c r="W1213" s="681"/>
      <c r="X1213" s="681"/>
      <c r="Y1213" s="681"/>
      <c r="Z1213" s="680"/>
      <c r="AA1213" s="680"/>
      <c r="AB1213" s="680"/>
      <c r="AC1213" s="295" t="str">
        <f>IFERROR(VLOOKUP(Z1213,【参考】数式用!$A$4:$B$57,2,FALSE),"")</f>
        <v/>
      </c>
      <c r="AD1213" s="296"/>
      <c r="AE1213" s="297"/>
      <c r="AF1213" s="291">
        <f t="shared" si="40"/>
        <v>0</v>
      </c>
    </row>
    <row r="1214" spans="1:32" ht="50.1" customHeight="1" thickBot="1">
      <c r="A1214" s="631">
        <f t="shared" si="39"/>
        <v>1180</v>
      </c>
      <c r="B1214" s="675"/>
      <c r="C1214" s="676"/>
      <c r="D1214" s="676"/>
      <c r="E1214" s="676"/>
      <c r="F1214" s="676"/>
      <c r="G1214" s="676"/>
      <c r="H1214" s="676"/>
      <c r="I1214" s="676"/>
      <c r="J1214" s="676"/>
      <c r="K1214" s="676"/>
      <c r="L1214" s="677"/>
      <c r="M1214" s="677"/>
      <c r="N1214" s="677"/>
      <c r="O1214" s="677"/>
      <c r="P1214" s="677"/>
      <c r="Q1214" s="678"/>
      <c r="R1214" s="678"/>
      <c r="S1214" s="678"/>
      <c r="T1214" s="678"/>
      <c r="U1214" s="678"/>
      <c r="V1214" s="630"/>
      <c r="W1214" s="681"/>
      <c r="X1214" s="681"/>
      <c r="Y1214" s="681"/>
      <c r="Z1214" s="680"/>
      <c r="AA1214" s="680"/>
      <c r="AB1214" s="680"/>
      <c r="AC1214" s="295" t="str">
        <f>IFERROR(VLOOKUP(Z1214,【参考】数式用!$A$4:$B$57,2,FALSE),"")</f>
        <v/>
      </c>
      <c r="AD1214" s="296"/>
      <c r="AE1214" s="297"/>
      <c r="AF1214" s="291">
        <f t="shared" si="40"/>
        <v>0</v>
      </c>
    </row>
    <row r="1215" spans="1:32" ht="50.1" customHeight="1" thickBot="1">
      <c r="A1215" s="631">
        <f t="shared" si="39"/>
        <v>1181</v>
      </c>
      <c r="B1215" s="675"/>
      <c r="C1215" s="676"/>
      <c r="D1215" s="676"/>
      <c r="E1215" s="676"/>
      <c r="F1215" s="676"/>
      <c r="G1215" s="676"/>
      <c r="H1215" s="676"/>
      <c r="I1215" s="676"/>
      <c r="J1215" s="676"/>
      <c r="K1215" s="676"/>
      <c r="L1215" s="677"/>
      <c r="M1215" s="677"/>
      <c r="N1215" s="677"/>
      <c r="O1215" s="677"/>
      <c r="P1215" s="677"/>
      <c r="Q1215" s="678"/>
      <c r="R1215" s="678"/>
      <c r="S1215" s="678"/>
      <c r="T1215" s="678"/>
      <c r="U1215" s="678"/>
      <c r="V1215" s="630"/>
      <c r="W1215" s="681"/>
      <c r="X1215" s="681"/>
      <c r="Y1215" s="681"/>
      <c r="Z1215" s="680"/>
      <c r="AA1215" s="680"/>
      <c r="AB1215" s="680"/>
      <c r="AC1215" s="295" t="str">
        <f>IFERROR(VLOOKUP(Z1215,【参考】数式用!$A$4:$B$57,2,FALSE),"")</f>
        <v/>
      </c>
      <c r="AD1215" s="296"/>
      <c r="AE1215" s="297"/>
      <c r="AF1215" s="291">
        <f t="shared" si="40"/>
        <v>0</v>
      </c>
    </row>
    <row r="1216" spans="1:32" ht="50.1" customHeight="1" thickBot="1">
      <c r="A1216" s="631">
        <f t="shared" si="39"/>
        <v>1182</v>
      </c>
      <c r="B1216" s="675"/>
      <c r="C1216" s="676"/>
      <c r="D1216" s="676"/>
      <c r="E1216" s="676"/>
      <c r="F1216" s="676"/>
      <c r="G1216" s="676"/>
      <c r="H1216" s="676"/>
      <c r="I1216" s="676"/>
      <c r="J1216" s="676"/>
      <c r="K1216" s="676"/>
      <c r="L1216" s="677"/>
      <c r="M1216" s="677"/>
      <c r="N1216" s="677"/>
      <c r="O1216" s="677"/>
      <c r="P1216" s="677"/>
      <c r="Q1216" s="678"/>
      <c r="R1216" s="678"/>
      <c r="S1216" s="678"/>
      <c r="T1216" s="678"/>
      <c r="U1216" s="678"/>
      <c r="V1216" s="630"/>
      <c r="W1216" s="681"/>
      <c r="X1216" s="681"/>
      <c r="Y1216" s="681"/>
      <c r="Z1216" s="680"/>
      <c r="AA1216" s="680"/>
      <c r="AB1216" s="680"/>
      <c r="AC1216" s="295" t="str">
        <f>IFERROR(VLOOKUP(Z1216,【参考】数式用!$A$4:$B$57,2,FALSE),"")</f>
        <v/>
      </c>
      <c r="AD1216" s="296"/>
      <c r="AE1216" s="297"/>
      <c r="AF1216" s="291">
        <f t="shared" si="40"/>
        <v>0</v>
      </c>
    </row>
    <row r="1217" spans="1:32" ht="50.1" customHeight="1" thickBot="1">
      <c r="A1217" s="631">
        <f t="shared" si="39"/>
        <v>1183</v>
      </c>
      <c r="B1217" s="675"/>
      <c r="C1217" s="676"/>
      <c r="D1217" s="676"/>
      <c r="E1217" s="676"/>
      <c r="F1217" s="676"/>
      <c r="G1217" s="676"/>
      <c r="H1217" s="676"/>
      <c r="I1217" s="676"/>
      <c r="J1217" s="676"/>
      <c r="K1217" s="676"/>
      <c r="L1217" s="677"/>
      <c r="M1217" s="677"/>
      <c r="N1217" s="677"/>
      <c r="O1217" s="677"/>
      <c r="P1217" s="677"/>
      <c r="Q1217" s="678"/>
      <c r="R1217" s="678"/>
      <c r="S1217" s="678"/>
      <c r="T1217" s="678"/>
      <c r="U1217" s="678"/>
      <c r="V1217" s="630"/>
      <c r="W1217" s="681"/>
      <c r="X1217" s="681"/>
      <c r="Y1217" s="681"/>
      <c r="Z1217" s="680"/>
      <c r="AA1217" s="680"/>
      <c r="AB1217" s="680"/>
      <c r="AC1217" s="295" t="str">
        <f>IFERROR(VLOOKUP(Z1217,【参考】数式用!$A$4:$B$57,2,FALSE),"")</f>
        <v/>
      </c>
      <c r="AD1217" s="296"/>
      <c r="AE1217" s="297"/>
      <c r="AF1217" s="291">
        <f t="shared" si="40"/>
        <v>0</v>
      </c>
    </row>
    <row r="1218" spans="1:32" ht="50.1" customHeight="1" thickBot="1">
      <c r="A1218" s="631">
        <f t="shared" si="39"/>
        <v>1184</v>
      </c>
      <c r="B1218" s="675"/>
      <c r="C1218" s="676"/>
      <c r="D1218" s="676"/>
      <c r="E1218" s="676"/>
      <c r="F1218" s="676"/>
      <c r="G1218" s="676"/>
      <c r="H1218" s="676"/>
      <c r="I1218" s="676"/>
      <c r="J1218" s="676"/>
      <c r="K1218" s="676"/>
      <c r="L1218" s="677"/>
      <c r="M1218" s="677"/>
      <c r="N1218" s="677"/>
      <c r="O1218" s="677"/>
      <c r="P1218" s="677"/>
      <c r="Q1218" s="678"/>
      <c r="R1218" s="678"/>
      <c r="S1218" s="678"/>
      <c r="T1218" s="678"/>
      <c r="U1218" s="678"/>
      <c r="V1218" s="630"/>
      <c r="W1218" s="681"/>
      <c r="X1218" s="681"/>
      <c r="Y1218" s="681"/>
      <c r="Z1218" s="680"/>
      <c r="AA1218" s="680"/>
      <c r="AB1218" s="680"/>
      <c r="AC1218" s="295" t="str">
        <f>IFERROR(VLOOKUP(Z1218,【参考】数式用!$A$4:$B$57,2,FALSE),"")</f>
        <v/>
      </c>
      <c r="AD1218" s="296"/>
      <c r="AE1218" s="297"/>
      <c r="AF1218" s="291">
        <f t="shared" si="40"/>
        <v>0</v>
      </c>
    </row>
    <row r="1219" spans="1:32" ht="50.1" customHeight="1" thickBot="1">
      <c r="A1219" s="631">
        <f t="shared" si="39"/>
        <v>1185</v>
      </c>
      <c r="B1219" s="675"/>
      <c r="C1219" s="676"/>
      <c r="D1219" s="676"/>
      <c r="E1219" s="676"/>
      <c r="F1219" s="676"/>
      <c r="G1219" s="676"/>
      <c r="H1219" s="676"/>
      <c r="I1219" s="676"/>
      <c r="J1219" s="676"/>
      <c r="K1219" s="676"/>
      <c r="L1219" s="677"/>
      <c r="M1219" s="677"/>
      <c r="N1219" s="677"/>
      <c r="O1219" s="677"/>
      <c r="P1219" s="677"/>
      <c r="Q1219" s="678"/>
      <c r="R1219" s="678"/>
      <c r="S1219" s="678"/>
      <c r="T1219" s="678"/>
      <c r="U1219" s="678"/>
      <c r="V1219" s="630"/>
      <c r="W1219" s="681"/>
      <c r="X1219" s="681"/>
      <c r="Y1219" s="681"/>
      <c r="Z1219" s="680"/>
      <c r="AA1219" s="680"/>
      <c r="AB1219" s="680"/>
      <c r="AC1219" s="295" t="str">
        <f>IFERROR(VLOOKUP(Z1219,【参考】数式用!$A$4:$B$57,2,FALSE),"")</f>
        <v/>
      </c>
      <c r="AD1219" s="296"/>
      <c r="AE1219" s="297"/>
      <c r="AF1219" s="291">
        <f t="shared" si="40"/>
        <v>0</v>
      </c>
    </row>
    <row r="1220" spans="1:32" ht="50.1" customHeight="1" thickBot="1">
      <c r="A1220" s="631">
        <f t="shared" si="39"/>
        <v>1186</v>
      </c>
      <c r="B1220" s="675"/>
      <c r="C1220" s="676"/>
      <c r="D1220" s="676"/>
      <c r="E1220" s="676"/>
      <c r="F1220" s="676"/>
      <c r="G1220" s="676"/>
      <c r="H1220" s="676"/>
      <c r="I1220" s="676"/>
      <c r="J1220" s="676"/>
      <c r="K1220" s="676"/>
      <c r="L1220" s="677"/>
      <c r="M1220" s="677"/>
      <c r="N1220" s="677"/>
      <c r="O1220" s="677"/>
      <c r="P1220" s="677"/>
      <c r="Q1220" s="678"/>
      <c r="R1220" s="678"/>
      <c r="S1220" s="678"/>
      <c r="T1220" s="678"/>
      <c r="U1220" s="678"/>
      <c r="V1220" s="630"/>
      <c r="W1220" s="681"/>
      <c r="X1220" s="681"/>
      <c r="Y1220" s="681"/>
      <c r="Z1220" s="680"/>
      <c r="AA1220" s="680"/>
      <c r="AB1220" s="680"/>
      <c r="AC1220" s="295" t="str">
        <f>IFERROR(VLOOKUP(Z1220,【参考】数式用!$A$4:$B$57,2,FALSE),"")</f>
        <v/>
      </c>
      <c r="AD1220" s="296"/>
      <c r="AE1220" s="297"/>
      <c r="AF1220" s="291">
        <f t="shared" si="40"/>
        <v>0</v>
      </c>
    </row>
    <row r="1221" spans="1:32" ht="50.1" customHeight="1" thickBot="1">
      <c r="A1221" s="631">
        <f t="shared" si="39"/>
        <v>1187</v>
      </c>
      <c r="B1221" s="675"/>
      <c r="C1221" s="676"/>
      <c r="D1221" s="676"/>
      <c r="E1221" s="676"/>
      <c r="F1221" s="676"/>
      <c r="G1221" s="676"/>
      <c r="H1221" s="676"/>
      <c r="I1221" s="676"/>
      <c r="J1221" s="676"/>
      <c r="K1221" s="676"/>
      <c r="L1221" s="677"/>
      <c r="M1221" s="677"/>
      <c r="N1221" s="677"/>
      <c r="O1221" s="677"/>
      <c r="P1221" s="677"/>
      <c r="Q1221" s="678"/>
      <c r="R1221" s="678"/>
      <c r="S1221" s="678"/>
      <c r="T1221" s="678"/>
      <c r="U1221" s="678"/>
      <c r="V1221" s="630"/>
      <c r="W1221" s="681"/>
      <c r="X1221" s="681"/>
      <c r="Y1221" s="681"/>
      <c r="Z1221" s="680"/>
      <c r="AA1221" s="680"/>
      <c r="AB1221" s="680"/>
      <c r="AC1221" s="295" t="str">
        <f>IFERROR(VLOOKUP(Z1221,【参考】数式用!$A$4:$B$57,2,FALSE),"")</f>
        <v/>
      </c>
      <c r="AD1221" s="296"/>
      <c r="AE1221" s="297"/>
      <c r="AF1221" s="291">
        <f t="shared" si="40"/>
        <v>0</v>
      </c>
    </row>
    <row r="1222" spans="1:32" ht="50.1" customHeight="1" thickBot="1">
      <c r="A1222" s="631">
        <f t="shared" si="39"/>
        <v>1188</v>
      </c>
      <c r="B1222" s="675"/>
      <c r="C1222" s="676"/>
      <c r="D1222" s="676"/>
      <c r="E1222" s="676"/>
      <c r="F1222" s="676"/>
      <c r="G1222" s="676"/>
      <c r="H1222" s="676"/>
      <c r="I1222" s="676"/>
      <c r="J1222" s="676"/>
      <c r="K1222" s="676"/>
      <c r="L1222" s="677"/>
      <c r="M1222" s="677"/>
      <c r="N1222" s="677"/>
      <c r="O1222" s="677"/>
      <c r="P1222" s="677"/>
      <c r="Q1222" s="678"/>
      <c r="R1222" s="678"/>
      <c r="S1222" s="678"/>
      <c r="T1222" s="678"/>
      <c r="U1222" s="678"/>
      <c r="V1222" s="630"/>
      <c r="W1222" s="681"/>
      <c r="X1222" s="681"/>
      <c r="Y1222" s="681"/>
      <c r="Z1222" s="680"/>
      <c r="AA1222" s="680"/>
      <c r="AB1222" s="680"/>
      <c r="AC1222" s="295" t="str">
        <f>IFERROR(VLOOKUP(Z1222,【参考】数式用!$A$4:$B$57,2,FALSE),"")</f>
        <v/>
      </c>
      <c r="AD1222" s="296"/>
      <c r="AE1222" s="297"/>
      <c r="AF1222" s="291">
        <f t="shared" si="40"/>
        <v>0</v>
      </c>
    </row>
    <row r="1223" spans="1:32" ht="50.1" customHeight="1" thickBot="1">
      <c r="A1223" s="631">
        <f t="shared" si="39"/>
        <v>1189</v>
      </c>
      <c r="B1223" s="675"/>
      <c r="C1223" s="676"/>
      <c r="D1223" s="676"/>
      <c r="E1223" s="676"/>
      <c r="F1223" s="676"/>
      <c r="G1223" s="676"/>
      <c r="H1223" s="676"/>
      <c r="I1223" s="676"/>
      <c r="J1223" s="676"/>
      <c r="K1223" s="676"/>
      <c r="L1223" s="677"/>
      <c r="M1223" s="677"/>
      <c r="N1223" s="677"/>
      <c r="O1223" s="677"/>
      <c r="P1223" s="677"/>
      <c r="Q1223" s="678"/>
      <c r="R1223" s="678"/>
      <c r="S1223" s="678"/>
      <c r="T1223" s="678"/>
      <c r="U1223" s="678"/>
      <c r="V1223" s="630"/>
      <c r="W1223" s="681"/>
      <c r="X1223" s="681"/>
      <c r="Y1223" s="681"/>
      <c r="Z1223" s="680"/>
      <c r="AA1223" s="680"/>
      <c r="AB1223" s="680"/>
      <c r="AC1223" s="295" t="str">
        <f>IFERROR(VLOOKUP(Z1223,【参考】数式用!$A$4:$B$57,2,FALSE),"")</f>
        <v/>
      </c>
      <c r="AD1223" s="296"/>
      <c r="AE1223" s="297"/>
      <c r="AF1223" s="291">
        <f t="shared" si="40"/>
        <v>0</v>
      </c>
    </row>
    <row r="1224" spans="1:32" ht="50.1" customHeight="1" thickBot="1">
      <c r="A1224" s="631">
        <f t="shared" si="39"/>
        <v>1190</v>
      </c>
      <c r="B1224" s="675"/>
      <c r="C1224" s="676"/>
      <c r="D1224" s="676"/>
      <c r="E1224" s="676"/>
      <c r="F1224" s="676"/>
      <c r="G1224" s="676"/>
      <c r="H1224" s="676"/>
      <c r="I1224" s="676"/>
      <c r="J1224" s="676"/>
      <c r="K1224" s="676"/>
      <c r="L1224" s="677"/>
      <c r="M1224" s="677"/>
      <c r="N1224" s="677"/>
      <c r="O1224" s="677"/>
      <c r="P1224" s="677"/>
      <c r="Q1224" s="678"/>
      <c r="R1224" s="678"/>
      <c r="S1224" s="678"/>
      <c r="T1224" s="678"/>
      <c r="U1224" s="678"/>
      <c r="V1224" s="630"/>
      <c r="W1224" s="681"/>
      <c r="X1224" s="681"/>
      <c r="Y1224" s="681"/>
      <c r="Z1224" s="680"/>
      <c r="AA1224" s="680"/>
      <c r="AB1224" s="680"/>
      <c r="AC1224" s="295" t="str">
        <f>IFERROR(VLOOKUP(Z1224,【参考】数式用!$A$4:$B$57,2,FALSE),"")</f>
        <v/>
      </c>
      <c r="AD1224" s="296"/>
      <c r="AE1224" s="297"/>
      <c r="AF1224" s="291">
        <f t="shared" si="40"/>
        <v>0</v>
      </c>
    </row>
    <row r="1225" spans="1:32" ht="50.1" customHeight="1" thickBot="1">
      <c r="A1225" s="631">
        <f t="shared" si="39"/>
        <v>1191</v>
      </c>
      <c r="B1225" s="675"/>
      <c r="C1225" s="676"/>
      <c r="D1225" s="676"/>
      <c r="E1225" s="676"/>
      <c r="F1225" s="676"/>
      <c r="G1225" s="676"/>
      <c r="H1225" s="676"/>
      <c r="I1225" s="676"/>
      <c r="J1225" s="676"/>
      <c r="K1225" s="676"/>
      <c r="L1225" s="677"/>
      <c r="M1225" s="677"/>
      <c r="N1225" s="677"/>
      <c r="O1225" s="677"/>
      <c r="P1225" s="677"/>
      <c r="Q1225" s="678"/>
      <c r="R1225" s="678"/>
      <c r="S1225" s="678"/>
      <c r="T1225" s="678"/>
      <c r="U1225" s="678"/>
      <c r="V1225" s="630"/>
      <c r="W1225" s="681"/>
      <c r="X1225" s="681"/>
      <c r="Y1225" s="681"/>
      <c r="Z1225" s="680"/>
      <c r="AA1225" s="680"/>
      <c r="AB1225" s="680"/>
      <c r="AC1225" s="295" t="str">
        <f>IFERROR(VLOOKUP(Z1225,【参考】数式用!$A$4:$B$57,2,FALSE),"")</f>
        <v/>
      </c>
      <c r="AD1225" s="296"/>
      <c r="AE1225" s="297"/>
      <c r="AF1225" s="291">
        <f t="shared" si="40"/>
        <v>0</v>
      </c>
    </row>
    <row r="1226" spans="1:32" ht="50.1" customHeight="1" thickBot="1">
      <c r="A1226" s="631">
        <f t="shared" si="39"/>
        <v>1192</v>
      </c>
      <c r="B1226" s="675"/>
      <c r="C1226" s="676"/>
      <c r="D1226" s="676"/>
      <c r="E1226" s="676"/>
      <c r="F1226" s="676"/>
      <c r="G1226" s="676"/>
      <c r="H1226" s="676"/>
      <c r="I1226" s="676"/>
      <c r="J1226" s="676"/>
      <c r="K1226" s="676"/>
      <c r="L1226" s="677"/>
      <c r="M1226" s="677"/>
      <c r="N1226" s="677"/>
      <c r="O1226" s="677"/>
      <c r="P1226" s="677"/>
      <c r="Q1226" s="678"/>
      <c r="R1226" s="678"/>
      <c r="S1226" s="678"/>
      <c r="T1226" s="678"/>
      <c r="U1226" s="678"/>
      <c r="V1226" s="630"/>
      <c r="W1226" s="681"/>
      <c r="X1226" s="681"/>
      <c r="Y1226" s="681"/>
      <c r="Z1226" s="680"/>
      <c r="AA1226" s="680"/>
      <c r="AB1226" s="680"/>
      <c r="AC1226" s="295" t="str">
        <f>IFERROR(VLOOKUP(Z1226,【参考】数式用!$A$4:$B$57,2,FALSE),"")</f>
        <v/>
      </c>
      <c r="AD1226" s="296"/>
      <c r="AE1226" s="297"/>
      <c r="AF1226" s="291">
        <f t="shared" si="40"/>
        <v>0</v>
      </c>
    </row>
    <row r="1227" spans="1:32" ht="50.1" customHeight="1" thickBot="1">
      <c r="A1227" s="631">
        <f t="shared" si="39"/>
        <v>1193</v>
      </c>
      <c r="B1227" s="675"/>
      <c r="C1227" s="676"/>
      <c r="D1227" s="676"/>
      <c r="E1227" s="676"/>
      <c r="F1227" s="676"/>
      <c r="G1227" s="676"/>
      <c r="H1227" s="676"/>
      <c r="I1227" s="676"/>
      <c r="J1227" s="676"/>
      <c r="K1227" s="676"/>
      <c r="L1227" s="677"/>
      <c r="M1227" s="677"/>
      <c r="N1227" s="677"/>
      <c r="O1227" s="677"/>
      <c r="P1227" s="677"/>
      <c r="Q1227" s="678"/>
      <c r="R1227" s="678"/>
      <c r="S1227" s="678"/>
      <c r="T1227" s="678"/>
      <c r="U1227" s="678"/>
      <c r="V1227" s="630"/>
      <c r="W1227" s="681"/>
      <c r="X1227" s="681"/>
      <c r="Y1227" s="681"/>
      <c r="Z1227" s="680"/>
      <c r="AA1227" s="680"/>
      <c r="AB1227" s="680"/>
      <c r="AC1227" s="295" t="str">
        <f>IFERROR(VLOOKUP(Z1227,【参考】数式用!$A$4:$B$57,2,FALSE),"")</f>
        <v/>
      </c>
      <c r="AD1227" s="296"/>
      <c r="AE1227" s="297"/>
      <c r="AF1227" s="291">
        <f t="shared" si="40"/>
        <v>0</v>
      </c>
    </row>
    <row r="1228" spans="1:32" ht="50.1" customHeight="1" thickBot="1">
      <c r="A1228" s="631">
        <f t="shared" si="39"/>
        <v>1194</v>
      </c>
      <c r="B1228" s="675"/>
      <c r="C1228" s="676"/>
      <c r="D1228" s="676"/>
      <c r="E1228" s="676"/>
      <c r="F1228" s="676"/>
      <c r="G1228" s="676"/>
      <c r="H1228" s="676"/>
      <c r="I1228" s="676"/>
      <c r="J1228" s="676"/>
      <c r="K1228" s="676"/>
      <c r="L1228" s="677"/>
      <c r="M1228" s="677"/>
      <c r="N1228" s="677"/>
      <c r="O1228" s="677"/>
      <c r="P1228" s="677"/>
      <c r="Q1228" s="678"/>
      <c r="R1228" s="678"/>
      <c r="S1228" s="678"/>
      <c r="T1228" s="678"/>
      <c r="U1228" s="678"/>
      <c r="V1228" s="630"/>
      <c r="W1228" s="681"/>
      <c r="X1228" s="681"/>
      <c r="Y1228" s="681"/>
      <c r="Z1228" s="680"/>
      <c r="AA1228" s="680"/>
      <c r="AB1228" s="680"/>
      <c r="AC1228" s="295" t="str">
        <f>IFERROR(VLOOKUP(Z1228,【参考】数式用!$A$4:$B$57,2,FALSE),"")</f>
        <v/>
      </c>
      <c r="AD1228" s="296"/>
      <c r="AE1228" s="297"/>
      <c r="AF1228" s="291">
        <f t="shared" si="40"/>
        <v>0</v>
      </c>
    </row>
    <row r="1229" spans="1:32" ht="50.1" customHeight="1" thickBot="1">
      <c r="A1229" s="631">
        <f t="shared" si="39"/>
        <v>1195</v>
      </c>
      <c r="B1229" s="675"/>
      <c r="C1229" s="676"/>
      <c r="D1229" s="676"/>
      <c r="E1229" s="676"/>
      <c r="F1229" s="676"/>
      <c r="G1229" s="676"/>
      <c r="H1229" s="676"/>
      <c r="I1229" s="676"/>
      <c r="J1229" s="676"/>
      <c r="K1229" s="676"/>
      <c r="L1229" s="677"/>
      <c r="M1229" s="677"/>
      <c r="N1229" s="677"/>
      <c r="O1229" s="677"/>
      <c r="P1229" s="677"/>
      <c r="Q1229" s="678"/>
      <c r="R1229" s="678"/>
      <c r="S1229" s="678"/>
      <c r="T1229" s="678"/>
      <c r="U1229" s="678"/>
      <c r="V1229" s="630"/>
      <c r="W1229" s="681"/>
      <c r="X1229" s="681"/>
      <c r="Y1229" s="681"/>
      <c r="Z1229" s="680"/>
      <c r="AA1229" s="680"/>
      <c r="AB1229" s="680"/>
      <c r="AC1229" s="295" t="str">
        <f>IFERROR(VLOOKUP(Z1229,【参考】数式用!$A$4:$B$57,2,FALSE),"")</f>
        <v/>
      </c>
      <c r="AD1229" s="296"/>
      <c r="AE1229" s="297"/>
      <c r="AF1229" s="291">
        <f t="shared" si="40"/>
        <v>0</v>
      </c>
    </row>
    <row r="1230" spans="1:32" ht="50.1" customHeight="1" thickBot="1">
      <c r="A1230" s="631">
        <f t="shared" si="39"/>
        <v>1196</v>
      </c>
      <c r="B1230" s="675"/>
      <c r="C1230" s="676"/>
      <c r="D1230" s="676"/>
      <c r="E1230" s="676"/>
      <c r="F1230" s="676"/>
      <c r="G1230" s="676"/>
      <c r="H1230" s="676"/>
      <c r="I1230" s="676"/>
      <c r="J1230" s="676"/>
      <c r="K1230" s="676"/>
      <c r="L1230" s="677"/>
      <c r="M1230" s="677"/>
      <c r="N1230" s="677"/>
      <c r="O1230" s="677"/>
      <c r="P1230" s="677"/>
      <c r="Q1230" s="678"/>
      <c r="R1230" s="678"/>
      <c r="S1230" s="678"/>
      <c r="T1230" s="678"/>
      <c r="U1230" s="678"/>
      <c r="V1230" s="630"/>
      <c r="W1230" s="681"/>
      <c r="X1230" s="681"/>
      <c r="Y1230" s="681"/>
      <c r="Z1230" s="680"/>
      <c r="AA1230" s="680"/>
      <c r="AB1230" s="680"/>
      <c r="AC1230" s="295" t="str">
        <f>IFERROR(VLOOKUP(Z1230,【参考】数式用!$A$4:$B$57,2,FALSE),"")</f>
        <v/>
      </c>
      <c r="AD1230" s="296"/>
      <c r="AE1230" s="297"/>
      <c r="AF1230" s="291">
        <f t="shared" si="40"/>
        <v>0</v>
      </c>
    </row>
    <row r="1231" spans="1:32" ht="50.1" customHeight="1" thickBot="1">
      <c r="A1231" s="631">
        <f t="shared" si="39"/>
        <v>1197</v>
      </c>
      <c r="B1231" s="675"/>
      <c r="C1231" s="676"/>
      <c r="D1231" s="676"/>
      <c r="E1231" s="676"/>
      <c r="F1231" s="676"/>
      <c r="G1231" s="676"/>
      <c r="H1231" s="676"/>
      <c r="I1231" s="676"/>
      <c r="J1231" s="676"/>
      <c r="K1231" s="676"/>
      <c r="L1231" s="677"/>
      <c r="M1231" s="677"/>
      <c r="N1231" s="677"/>
      <c r="O1231" s="677"/>
      <c r="P1231" s="677"/>
      <c r="Q1231" s="678"/>
      <c r="R1231" s="678"/>
      <c r="S1231" s="678"/>
      <c r="T1231" s="678"/>
      <c r="U1231" s="678"/>
      <c r="V1231" s="630"/>
      <c r="W1231" s="681"/>
      <c r="X1231" s="681"/>
      <c r="Y1231" s="681"/>
      <c r="Z1231" s="680"/>
      <c r="AA1231" s="680"/>
      <c r="AB1231" s="680"/>
      <c r="AC1231" s="295" t="str">
        <f>IFERROR(VLOOKUP(Z1231,【参考】数式用!$A$4:$B$57,2,FALSE),"")</f>
        <v/>
      </c>
      <c r="AD1231" s="296"/>
      <c r="AE1231" s="297"/>
      <c r="AF1231" s="291">
        <f t="shared" si="40"/>
        <v>0</v>
      </c>
    </row>
    <row r="1232" spans="1:32" ht="50.1" customHeight="1" thickBot="1">
      <c r="A1232" s="631">
        <f t="shared" si="39"/>
        <v>1198</v>
      </c>
      <c r="B1232" s="675"/>
      <c r="C1232" s="676"/>
      <c r="D1232" s="676"/>
      <c r="E1232" s="676"/>
      <c r="F1232" s="676"/>
      <c r="G1232" s="676"/>
      <c r="H1232" s="676"/>
      <c r="I1232" s="676"/>
      <c r="J1232" s="676"/>
      <c r="K1232" s="676"/>
      <c r="L1232" s="677"/>
      <c r="M1232" s="677"/>
      <c r="N1232" s="677"/>
      <c r="O1232" s="677"/>
      <c r="P1232" s="677"/>
      <c r="Q1232" s="678"/>
      <c r="R1232" s="678"/>
      <c r="S1232" s="678"/>
      <c r="T1232" s="678"/>
      <c r="U1232" s="678"/>
      <c r="V1232" s="630"/>
      <c r="W1232" s="681"/>
      <c r="X1232" s="681"/>
      <c r="Y1232" s="681"/>
      <c r="Z1232" s="680"/>
      <c r="AA1232" s="680"/>
      <c r="AB1232" s="680"/>
      <c r="AC1232" s="295" t="str">
        <f>IFERROR(VLOOKUP(Z1232,【参考】数式用!$A$4:$B$57,2,FALSE),"")</f>
        <v/>
      </c>
      <c r="AD1232" s="296"/>
      <c r="AE1232" s="297"/>
      <c r="AF1232" s="291">
        <f t="shared" si="40"/>
        <v>0</v>
      </c>
    </row>
    <row r="1233" spans="1:32" ht="50.1" customHeight="1" thickBot="1">
      <c r="A1233" s="629">
        <f t="shared" si="39"/>
        <v>1199</v>
      </c>
      <c r="B1233" s="682"/>
      <c r="C1233" s="683"/>
      <c r="D1233" s="683"/>
      <c r="E1233" s="683"/>
      <c r="F1233" s="683"/>
      <c r="G1233" s="683"/>
      <c r="H1233" s="683"/>
      <c r="I1233" s="683"/>
      <c r="J1233" s="683"/>
      <c r="K1233" s="683"/>
      <c r="L1233" s="684"/>
      <c r="M1233" s="684"/>
      <c r="N1233" s="684"/>
      <c r="O1233" s="684"/>
      <c r="P1233" s="684"/>
      <c r="Q1233" s="685"/>
      <c r="R1233" s="685"/>
      <c r="S1233" s="685"/>
      <c r="T1233" s="685"/>
      <c r="U1233" s="685"/>
      <c r="V1233" s="633"/>
      <c r="W1233" s="686"/>
      <c r="X1233" s="686"/>
      <c r="Y1233" s="686"/>
      <c r="Z1233" s="687"/>
      <c r="AA1233" s="687"/>
      <c r="AB1233" s="687"/>
      <c r="AC1233" s="668" t="str">
        <f>IFERROR(VLOOKUP(Z1233,【参考】数式用!$A$4:$B$57,2,FALSE),"")</f>
        <v/>
      </c>
      <c r="AD1233" s="669"/>
      <c r="AE1233" s="670"/>
      <c r="AF1233" s="634">
        <f t="shared" si="40"/>
        <v>0</v>
      </c>
    </row>
    <row r="1234" spans="1:32" ht="50.1" customHeight="1" thickBot="1">
      <c r="A1234" s="631">
        <f t="shared" si="39"/>
        <v>1200</v>
      </c>
      <c r="B1234" s="675"/>
      <c r="C1234" s="676"/>
      <c r="D1234" s="676"/>
      <c r="E1234" s="676"/>
      <c r="F1234" s="676"/>
      <c r="G1234" s="676"/>
      <c r="H1234" s="676"/>
      <c r="I1234" s="676"/>
      <c r="J1234" s="676"/>
      <c r="K1234" s="676"/>
      <c r="L1234" s="677"/>
      <c r="M1234" s="677"/>
      <c r="N1234" s="677"/>
      <c r="O1234" s="677"/>
      <c r="P1234" s="677"/>
      <c r="Q1234" s="678"/>
      <c r="R1234" s="678"/>
      <c r="S1234" s="678"/>
      <c r="T1234" s="678"/>
      <c r="U1234" s="678"/>
      <c r="V1234" s="630"/>
      <c r="W1234" s="679"/>
      <c r="X1234" s="679"/>
      <c r="Y1234" s="679"/>
      <c r="Z1234" s="680"/>
      <c r="AA1234" s="680"/>
      <c r="AB1234" s="680"/>
      <c r="AC1234" s="665" t="str">
        <f>IFERROR(VLOOKUP(Z1234,【参考】数式用!$A$4:$B$57,2,FALSE),"")</f>
        <v/>
      </c>
      <c r="AD1234" s="666"/>
      <c r="AE1234" s="667"/>
      <c r="AF1234" s="291">
        <f t="shared" si="40"/>
        <v>0</v>
      </c>
    </row>
    <row r="1235" spans="1:32" ht="20.100000000000001" customHeight="1">
      <c r="A1235" s="635"/>
      <c r="B1235" s="671"/>
      <c r="C1235" s="671"/>
      <c r="D1235" s="671"/>
      <c r="E1235" s="671"/>
      <c r="F1235" s="671"/>
      <c r="G1235" s="671"/>
      <c r="H1235" s="671"/>
      <c r="I1235" s="671"/>
      <c r="J1235" s="671"/>
      <c r="K1235" s="671"/>
      <c r="L1235" s="672"/>
      <c r="M1235" s="672"/>
      <c r="N1235" s="672"/>
      <c r="O1235" s="672"/>
      <c r="P1235" s="672"/>
      <c r="Q1235" s="673"/>
      <c r="R1235" s="673"/>
      <c r="S1235" s="673"/>
      <c r="T1235" s="673"/>
      <c r="U1235" s="673"/>
      <c r="V1235" s="636"/>
      <c r="W1235" s="674"/>
      <c r="X1235" s="674"/>
      <c r="Y1235" s="674"/>
      <c r="Z1235" s="674"/>
      <c r="AA1235" s="674"/>
      <c r="AB1235" s="674"/>
      <c r="AC1235" s="637"/>
      <c r="AD1235" s="638"/>
      <c r="AE1235" s="639"/>
      <c r="AF1235" s="640"/>
    </row>
    <row r="1236" spans="1:32" ht="20.100000000000001" customHeight="1">
      <c r="A1236" s="635"/>
      <c r="B1236" s="671"/>
      <c r="C1236" s="671"/>
      <c r="D1236" s="671"/>
      <c r="E1236" s="671"/>
      <c r="F1236" s="671"/>
      <c r="G1236" s="671"/>
      <c r="H1236" s="671"/>
      <c r="I1236" s="671"/>
      <c r="J1236" s="671"/>
      <c r="K1236" s="671"/>
      <c r="L1236" s="672"/>
      <c r="M1236" s="672"/>
      <c r="N1236" s="672"/>
      <c r="O1236" s="672"/>
      <c r="P1236" s="672"/>
      <c r="Q1236" s="673"/>
      <c r="R1236" s="673"/>
      <c r="S1236" s="673"/>
      <c r="T1236" s="673"/>
      <c r="U1236" s="673"/>
      <c r="V1236" s="636"/>
      <c r="W1236" s="674"/>
      <c r="X1236" s="674"/>
      <c r="Y1236" s="674"/>
      <c r="Z1236" s="674"/>
      <c r="AA1236" s="674"/>
      <c r="AB1236" s="674"/>
      <c r="AC1236" s="637"/>
      <c r="AD1236" s="638"/>
      <c r="AE1236" s="639"/>
      <c r="AF1236" s="640"/>
    </row>
    <row r="1237" spans="1:32" ht="20.100000000000001" customHeight="1">
      <c r="A1237" s="635"/>
      <c r="B1237" s="671"/>
      <c r="C1237" s="671"/>
      <c r="D1237" s="671"/>
      <c r="E1237" s="671"/>
      <c r="F1237" s="671"/>
      <c r="G1237" s="671"/>
      <c r="H1237" s="671"/>
      <c r="I1237" s="671"/>
      <c r="J1237" s="671"/>
      <c r="K1237" s="671"/>
      <c r="L1237" s="672"/>
      <c r="M1237" s="672"/>
      <c r="N1237" s="672"/>
      <c r="O1237" s="672"/>
      <c r="P1237" s="672"/>
      <c r="Q1237" s="673"/>
      <c r="R1237" s="673"/>
      <c r="S1237" s="673"/>
      <c r="T1237" s="673"/>
      <c r="U1237" s="673"/>
      <c r="V1237" s="636"/>
      <c r="W1237" s="674"/>
      <c r="X1237" s="674"/>
      <c r="Y1237" s="674"/>
      <c r="Z1237" s="674"/>
      <c r="AA1237" s="674"/>
      <c r="AB1237" s="674"/>
      <c r="AC1237" s="637"/>
      <c r="AD1237" s="638"/>
      <c r="AE1237" s="639"/>
      <c r="AF1237" s="640"/>
    </row>
    <row r="1238" spans="1:32" ht="20.100000000000001" customHeight="1">
      <c r="A1238" s="635"/>
      <c r="B1238" s="671"/>
      <c r="C1238" s="671"/>
      <c r="D1238" s="671"/>
      <c r="E1238" s="671"/>
      <c r="F1238" s="671"/>
      <c r="G1238" s="671"/>
      <c r="H1238" s="671"/>
      <c r="I1238" s="671"/>
      <c r="J1238" s="671"/>
      <c r="K1238" s="671"/>
      <c r="L1238" s="672"/>
      <c r="M1238" s="672"/>
      <c r="N1238" s="672"/>
      <c r="O1238" s="672"/>
      <c r="P1238" s="672"/>
      <c r="Q1238" s="673"/>
      <c r="R1238" s="673"/>
      <c r="S1238" s="673"/>
      <c r="T1238" s="673"/>
      <c r="U1238" s="673"/>
      <c r="V1238" s="636"/>
      <c r="W1238" s="674"/>
      <c r="X1238" s="674"/>
      <c r="Y1238" s="674"/>
      <c r="Z1238" s="674"/>
      <c r="AA1238" s="674"/>
      <c r="AB1238" s="674"/>
      <c r="AC1238" s="637"/>
      <c r="AD1238" s="638"/>
      <c r="AE1238" s="639"/>
      <c r="AF1238" s="640"/>
    </row>
    <row r="1239" spans="1:32" ht="20.100000000000001" customHeight="1">
      <c r="A1239" s="635"/>
      <c r="B1239" s="671"/>
      <c r="C1239" s="671"/>
      <c r="D1239" s="671"/>
      <c r="E1239" s="671"/>
      <c r="F1239" s="671"/>
      <c r="G1239" s="671"/>
      <c r="H1239" s="671"/>
      <c r="I1239" s="671"/>
      <c r="J1239" s="671"/>
      <c r="K1239" s="671"/>
      <c r="L1239" s="672"/>
      <c r="M1239" s="672"/>
      <c r="N1239" s="672"/>
      <c r="O1239" s="672"/>
      <c r="P1239" s="672"/>
      <c r="Q1239" s="673"/>
      <c r="R1239" s="673"/>
      <c r="S1239" s="673"/>
      <c r="T1239" s="673"/>
      <c r="U1239" s="673"/>
      <c r="V1239" s="636"/>
      <c r="W1239" s="674"/>
      <c r="X1239" s="674"/>
      <c r="Y1239" s="674"/>
      <c r="Z1239" s="674"/>
      <c r="AA1239" s="674"/>
      <c r="AB1239" s="674"/>
      <c r="AC1239" s="637"/>
      <c r="AD1239" s="638"/>
      <c r="AE1239" s="639"/>
      <c r="AF1239" s="640"/>
    </row>
    <row r="1240" spans="1:32" ht="20.100000000000001" customHeight="1">
      <c r="A1240" s="635"/>
      <c r="B1240" s="671"/>
      <c r="C1240" s="671"/>
      <c r="D1240" s="671"/>
      <c r="E1240" s="671"/>
      <c r="F1240" s="671"/>
      <c r="G1240" s="671"/>
      <c r="H1240" s="671"/>
      <c r="I1240" s="671"/>
      <c r="J1240" s="671"/>
      <c r="K1240" s="671"/>
      <c r="L1240" s="672"/>
      <c r="M1240" s="672"/>
      <c r="N1240" s="672"/>
      <c r="O1240" s="672"/>
      <c r="P1240" s="672"/>
      <c r="Q1240" s="673"/>
      <c r="R1240" s="673"/>
      <c r="S1240" s="673"/>
      <c r="T1240" s="673"/>
      <c r="U1240" s="673"/>
      <c r="V1240" s="636"/>
      <c r="W1240" s="674"/>
      <c r="X1240" s="674"/>
      <c r="Y1240" s="674"/>
      <c r="Z1240" s="674"/>
      <c r="AA1240" s="674"/>
      <c r="AB1240" s="674"/>
      <c r="AC1240" s="637"/>
      <c r="AD1240" s="638"/>
      <c r="AE1240" s="639"/>
      <c r="AF1240" s="640"/>
    </row>
    <row r="1241" spans="1:32" ht="20.100000000000001" customHeight="1">
      <c r="A1241" s="635"/>
      <c r="B1241" s="671"/>
      <c r="C1241" s="671"/>
      <c r="D1241" s="671"/>
      <c r="E1241" s="671"/>
      <c r="F1241" s="671"/>
      <c r="G1241" s="671"/>
      <c r="H1241" s="671"/>
      <c r="I1241" s="671"/>
      <c r="J1241" s="671"/>
      <c r="K1241" s="671"/>
      <c r="L1241" s="672"/>
      <c r="M1241" s="672"/>
      <c r="N1241" s="672"/>
      <c r="O1241" s="672"/>
      <c r="P1241" s="672"/>
      <c r="Q1241" s="673"/>
      <c r="R1241" s="673"/>
      <c r="S1241" s="673"/>
      <c r="T1241" s="673"/>
      <c r="U1241" s="673"/>
      <c r="V1241" s="636"/>
      <c r="W1241" s="674"/>
      <c r="X1241" s="674"/>
      <c r="Y1241" s="674"/>
      <c r="Z1241" s="674"/>
      <c r="AA1241" s="674"/>
      <c r="AB1241" s="674"/>
      <c r="AC1241" s="637"/>
      <c r="AD1241" s="638"/>
      <c r="AE1241" s="639"/>
      <c r="AF1241" s="640"/>
    </row>
    <row r="1242" spans="1:32" ht="20.100000000000001" customHeight="1">
      <c r="A1242" s="635"/>
      <c r="B1242" s="671"/>
      <c r="C1242" s="671"/>
      <c r="D1242" s="671"/>
      <c r="E1242" s="671"/>
      <c r="F1242" s="671"/>
      <c r="G1242" s="671"/>
      <c r="H1242" s="671"/>
      <c r="I1242" s="671"/>
      <c r="J1242" s="671"/>
      <c r="K1242" s="671"/>
      <c r="L1242" s="672"/>
      <c r="M1242" s="672"/>
      <c r="N1242" s="672"/>
      <c r="O1242" s="672"/>
      <c r="P1242" s="672"/>
      <c r="Q1242" s="673"/>
      <c r="R1242" s="673"/>
      <c r="S1242" s="673"/>
      <c r="T1242" s="673"/>
      <c r="U1242" s="673"/>
      <c r="V1242" s="636"/>
      <c r="W1242" s="674"/>
      <c r="X1242" s="674"/>
      <c r="Y1242" s="674"/>
      <c r="Z1242" s="674"/>
      <c r="AA1242" s="674"/>
      <c r="AB1242" s="674"/>
      <c r="AC1242" s="637"/>
      <c r="AD1242" s="638"/>
      <c r="AE1242" s="639"/>
      <c r="AF1242" s="640"/>
    </row>
    <row r="1243" spans="1:32" ht="20.100000000000001" customHeight="1">
      <c r="A1243" s="635"/>
      <c r="B1243" s="671"/>
      <c r="C1243" s="671"/>
      <c r="D1243" s="671"/>
      <c r="E1243" s="671"/>
      <c r="F1243" s="671"/>
      <c r="G1243" s="671"/>
      <c r="H1243" s="671"/>
      <c r="I1243" s="671"/>
      <c r="J1243" s="671"/>
      <c r="K1243" s="671"/>
      <c r="L1243" s="672"/>
      <c r="M1243" s="672"/>
      <c r="N1243" s="672"/>
      <c r="O1243" s="672"/>
      <c r="P1243" s="672"/>
      <c r="Q1243" s="673"/>
      <c r="R1243" s="673"/>
      <c r="S1243" s="673"/>
      <c r="T1243" s="673"/>
      <c r="U1243" s="673"/>
      <c r="V1243" s="636"/>
      <c r="W1243" s="674"/>
      <c r="X1243" s="674"/>
      <c r="Y1243" s="674"/>
      <c r="Z1243" s="674"/>
      <c r="AA1243" s="674"/>
      <c r="AB1243" s="674"/>
      <c r="AC1243" s="637"/>
      <c r="AD1243" s="638"/>
      <c r="AE1243" s="639"/>
      <c r="AF1243" s="640"/>
    </row>
    <row r="1244" spans="1:32" ht="20.100000000000001" customHeight="1">
      <c r="A1244" s="635"/>
      <c r="B1244" s="671"/>
      <c r="C1244" s="671"/>
      <c r="D1244" s="671"/>
      <c r="E1244" s="671"/>
      <c r="F1244" s="671"/>
      <c r="G1244" s="671"/>
      <c r="H1244" s="671"/>
      <c r="I1244" s="671"/>
      <c r="J1244" s="671"/>
      <c r="K1244" s="671"/>
      <c r="L1244" s="672"/>
      <c r="M1244" s="672"/>
      <c r="N1244" s="672"/>
      <c r="O1244" s="672"/>
      <c r="P1244" s="672"/>
      <c r="Q1244" s="673"/>
      <c r="R1244" s="673"/>
      <c r="S1244" s="673"/>
      <c r="T1244" s="673"/>
      <c r="U1244" s="673"/>
      <c r="V1244" s="636"/>
      <c r="W1244" s="674"/>
      <c r="X1244" s="674"/>
      <c r="Y1244" s="674"/>
      <c r="Z1244" s="674"/>
      <c r="AA1244" s="674"/>
      <c r="AB1244" s="674"/>
      <c r="AC1244" s="637"/>
      <c r="AD1244" s="638"/>
      <c r="AE1244" s="639"/>
      <c r="AF1244" s="640"/>
    </row>
    <row r="1245" spans="1:32" ht="20.100000000000001" customHeight="1">
      <c r="A1245" s="635"/>
      <c r="B1245" s="671"/>
      <c r="C1245" s="671"/>
      <c r="D1245" s="671"/>
      <c r="E1245" s="671"/>
      <c r="F1245" s="671"/>
      <c r="G1245" s="671"/>
      <c r="H1245" s="671"/>
      <c r="I1245" s="671"/>
      <c r="J1245" s="671"/>
      <c r="K1245" s="671"/>
      <c r="L1245" s="672"/>
      <c r="M1245" s="672"/>
      <c r="N1245" s="672"/>
      <c r="O1245" s="672"/>
      <c r="P1245" s="672"/>
      <c r="Q1245" s="673"/>
      <c r="R1245" s="673"/>
      <c r="S1245" s="673"/>
      <c r="T1245" s="673"/>
      <c r="U1245" s="673"/>
      <c r="V1245" s="636"/>
      <c r="W1245" s="674"/>
      <c r="X1245" s="674"/>
      <c r="Y1245" s="674"/>
      <c r="Z1245" s="674"/>
      <c r="AA1245" s="674"/>
      <c r="AB1245" s="674"/>
      <c r="AC1245" s="637"/>
      <c r="AD1245" s="638"/>
      <c r="AE1245" s="639"/>
      <c r="AF1245" s="640"/>
    </row>
    <row r="1246" spans="1:32" ht="20.100000000000001" customHeight="1">
      <c r="A1246" s="635"/>
      <c r="B1246" s="671"/>
      <c r="C1246" s="671"/>
      <c r="D1246" s="671"/>
      <c r="E1246" s="671"/>
      <c r="F1246" s="671"/>
      <c r="G1246" s="671"/>
      <c r="H1246" s="671"/>
      <c r="I1246" s="671"/>
      <c r="J1246" s="671"/>
      <c r="K1246" s="671"/>
      <c r="L1246" s="672"/>
      <c r="M1246" s="672"/>
      <c r="N1246" s="672"/>
      <c r="O1246" s="672"/>
      <c r="P1246" s="672"/>
      <c r="Q1246" s="673"/>
      <c r="R1246" s="673"/>
      <c r="S1246" s="673"/>
      <c r="T1246" s="673"/>
      <c r="U1246" s="673"/>
      <c r="V1246" s="636"/>
      <c r="W1246" s="674"/>
      <c r="X1246" s="674"/>
      <c r="Y1246" s="674"/>
      <c r="Z1246" s="674"/>
      <c r="AA1246" s="674"/>
      <c r="AB1246" s="674"/>
      <c r="AC1246" s="637"/>
      <c r="AD1246" s="638"/>
      <c r="AE1246" s="639"/>
      <c r="AF1246" s="640"/>
    </row>
    <row r="1247" spans="1:32" ht="20.100000000000001" customHeight="1">
      <c r="A1247" s="635"/>
      <c r="B1247" s="671"/>
      <c r="C1247" s="671"/>
      <c r="D1247" s="671"/>
      <c r="E1247" s="671"/>
      <c r="F1247" s="671"/>
      <c r="G1247" s="671"/>
      <c r="H1247" s="671"/>
      <c r="I1247" s="671"/>
      <c r="J1247" s="671"/>
      <c r="K1247" s="671"/>
      <c r="L1247" s="672"/>
      <c r="M1247" s="672"/>
      <c r="N1247" s="672"/>
      <c r="O1247" s="672"/>
      <c r="P1247" s="672"/>
      <c r="Q1247" s="673"/>
      <c r="R1247" s="673"/>
      <c r="S1247" s="673"/>
      <c r="T1247" s="673"/>
      <c r="U1247" s="673"/>
      <c r="V1247" s="636"/>
      <c r="W1247" s="674"/>
      <c r="X1247" s="674"/>
      <c r="Y1247" s="674"/>
      <c r="Z1247" s="674"/>
      <c r="AA1247" s="674"/>
      <c r="AB1247" s="674"/>
      <c r="AC1247" s="637"/>
      <c r="AD1247" s="638"/>
      <c r="AE1247" s="639"/>
      <c r="AF1247" s="640"/>
    </row>
    <row r="1248" spans="1:32" ht="20.100000000000001" customHeight="1">
      <c r="A1248" s="635"/>
      <c r="B1248" s="671"/>
      <c r="C1248" s="671"/>
      <c r="D1248" s="671"/>
      <c r="E1248" s="671"/>
      <c r="F1248" s="671"/>
      <c r="G1248" s="671"/>
      <c r="H1248" s="671"/>
      <c r="I1248" s="671"/>
      <c r="J1248" s="671"/>
      <c r="K1248" s="671"/>
      <c r="L1248" s="672"/>
      <c r="M1248" s="672"/>
      <c r="N1248" s="672"/>
      <c r="O1248" s="672"/>
      <c r="P1248" s="672"/>
      <c r="Q1248" s="673"/>
      <c r="R1248" s="673"/>
      <c r="S1248" s="673"/>
      <c r="T1248" s="673"/>
      <c r="U1248" s="673"/>
      <c r="V1248" s="636"/>
      <c r="W1248" s="674"/>
      <c r="X1248" s="674"/>
      <c r="Y1248" s="674"/>
      <c r="Z1248" s="674"/>
      <c r="AA1248" s="674"/>
      <c r="AB1248" s="674"/>
      <c r="AC1248" s="637"/>
      <c r="AD1248" s="638"/>
      <c r="AE1248" s="639"/>
      <c r="AF1248" s="640"/>
    </row>
    <row r="1249" spans="1:32" ht="20.100000000000001" customHeight="1">
      <c r="A1249" s="635"/>
      <c r="B1249" s="671"/>
      <c r="C1249" s="671"/>
      <c r="D1249" s="671"/>
      <c r="E1249" s="671"/>
      <c r="F1249" s="671"/>
      <c r="G1249" s="671"/>
      <c r="H1249" s="671"/>
      <c r="I1249" s="671"/>
      <c r="J1249" s="671"/>
      <c r="K1249" s="671"/>
      <c r="L1249" s="672"/>
      <c r="M1249" s="672"/>
      <c r="N1249" s="672"/>
      <c r="O1249" s="672"/>
      <c r="P1249" s="672"/>
      <c r="Q1249" s="673"/>
      <c r="R1249" s="673"/>
      <c r="S1249" s="673"/>
      <c r="T1249" s="673"/>
      <c r="U1249" s="673"/>
      <c r="V1249" s="636"/>
      <c r="W1249" s="674"/>
      <c r="X1249" s="674"/>
      <c r="Y1249" s="674"/>
      <c r="Z1249" s="674"/>
      <c r="AA1249" s="674"/>
      <c r="AB1249" s="674"/>
      <c r="AC1249" s="637"/>
      <c r="AD1249" s="638"/>
      <c r="AE1249" s="639"/>
      <c r="AF1249" s="640"/>
    </row>
    <row r="1250" spans="1:32" ht="20.100000000000001" customHeight="1">
      <c r="A1250" s="635"/>
      <c r="B1250" s="671"/>
      <c r="C1250" s="671"/>
      <c r="D1250" s="671"/>
      <c r="E1250" s="671"/>
      <c r="F1250" s="671"/>
      <c r="G1250" s="671"/>
      <c r="H1250" s="671"/>
      <c r="I1250" s="671"/>
      <c r="J1250" s="671"/>
      <c r="K1250" s="671"/>
      <c r="L1250" s="672"/>
      <c r="M1250" s="672"/>
      <c r="N1250" s="672"/>
      <c r="O1250" s="672"/>
      <c r="P1250" s="672"/>
      <c r="Q1250" s="673"/>
      <c r="R1250" s="673"/>
      <c r="S1250" s="673"/>
      <c r="T1250" s="673"/>
      <c r="U1250" s="673"/>
      <c r="V1250" s="636"/>
      <c r="W1250" s="674"/>
      <c r="X1250" s="674"/>
      <c r="Y1250" s="674"/>
      <c r="Z1250" s="674"/>
      <c r="AA1250" s="674"/>
      <c r="AB1250" s="674"/>
      <c r="AC1250" s="637"/>
      <c r="AD1250" s="638"/>
      <c r="AE1250" s="639"/>
      <c r="AF1250" s="640"/>
    </row>
    <row r="1251" spans="1:32" ht="20.100000000000001" customHeight="1">
      <c r="A1251" s="635"/>
      <c r="B1251" s="671"/>
      <c r="C1251" s="671"/>
      <c r="D1251" s="671"/>
      <c r="E1251" s="671"/>
      <c r="F1251" s="671"/>
      <c r="G1251" s="671"/>
      <c r="H1251" s="671"/>
      <c r="I1251" s="671"/>
      <c r="J1251" s="671"/>
      <c r="K1251" s="671"/>
      <c r="L1251" s="672"/>
      <c r="M1251" s="672"/>
      <c r="N1251" s="672"/>
      <c r="O1251" s="672"/>
      <c r="P1251" s="672"/>
      <c r="Q1251" s="673"/>
      <c r="R1251" s="673"/>
      <c r="S1251" s="673"/>
      <c r="T1251" s="673"/>
      <c r="U1251" s="673"/>
      <c r="V1251" s="636"/>
      <c r="W1251" s="674"/>
      <c r="X1251" s="674"/>
      <c r="Y1251" s="674"/>
      <c r="Z1251" s="674"/>
      <c r="AA1251" s="674"/>
      <c r="AB1251" s="674"/>
      <c r="AC1251" s="637"/>
      <c r="AD1251" s="638"/>
      <c r="AE1251" s="639"/>
      <c r="AF1251" s="640"/>
    </row>
    <row r="1252" spans="1:32" ht="20.100000000000001" customHeight="1">
      <c r="A1252" s="635"/>
      <c r="B1252" s="671"/>
      <c r="C1252" s="671"/>
      <c r="D1252" s="671"/>
      <c r="E1252" s="671"/>
      <c r="F1252" s="671"/>
      <c r="G1252" s="671"/>
      <c r="H1252" s="671"/>
      <c r="I1252" s="671"/>
      <c r="J1252" s="671"/>
      <c r="K1252" s="671"/>
      <c r="L1252" s="672"/>
      <c r="M1252" s="672"/>
      <c r="N1252" s="672"/>
      <c r="O1252" s="672"/>
      <c r="P1252" s="672"/>
      <c r="Q1252" s="673"/>
      <c r="R1252" s="673"/>
      <c r="S1252" s="673"/>
      <c r="T1252" s="673"/>
      <c r="U1252" s="673"/>
      <c r="V1252" s="636"/>
      <c r="W1252" s="674"/>
      <c r="X1252" s="674"/>
      <c r="Y1252" s="674"/>
      <c r="Z1252" s="674"/>
      <c r="AA1252" s="674"/>
      <c r="AB1252" s="674"/>
      <c r="AC1252" s="637"/>
      <c r="AD1252" s="638"/>
      <c r="AE1252" s="639"/>
      <c r="AF1252" s="640"/>
    </row>
    <row r="1253" spans="1:32" ht="20.100000000000001" customHeight="1">
      <c r="A1253" s="635"/>
      <c r="B1253" s="671"/>
      <c r="C1253" s="671"/>
      <c r="D1253" s="671"/>
      <c r="E1253" s="671"/>
      <c r="F1253" s="671"/>
      <c r="G1253" s="671"/>
      <c r="H1253" s="671"/>
      <c r="I1253" s="671"/>
      <c r="J1253" s="671"/>
      <c r="K1253" s="671"/>
      <c r="L1253" s="672"/>
      <c r="M1253" s="672"/>
      <c r="N1253" s="672"/>
      <c r="O1253" s="672"/>
      <c r="P1253" s="672"/>
      <c r="Q1253" s="673"/>
      <c r="R1253" s="673"/>
      <c r="S1253" s="673"/>
      <c r="T1253" s="673"/>
      <c r="U1253" s="673"/>
      <c r="V1253" s="636"/>
      <c r="W1253" s="674"/>
      <c r="X1253" s="674"/>
      <c r="Y1253" s="674"/>
      <c r="Z1253" s="674"/>
      <c r="AA1253" s="674"/>
      <c r="AB1253" s="674"/>
      <c r="AC1253" s="637"/>
      <c r="AD1253" s="638"/>
      <c r="AE1253" s="639"/>
      <c r="AF1253" s="640"/>
    </row>
    <row r="1254" spans="1:32" ht="20.100000000000001" customHeight="1">
      <c r="A1254" s="635"/>
      <c r="B1254" s="671"/>
      <c r="C1254" s="671"/>
      <c r="D1254" s="671"/>
      <c r="E1254" s="671"/>
      <c r="F1254" s="671"/>
      <c r="G1254" s="671"/>
      <c r="H1254" s="671"/>
      <c r="I1254" s="671"/>
      <c r="J1254" s="671"/>
      <c r="K1254" s="671"/>
      <c r="L1254" s="672"/>
      <c r="M1254" s="672"/>
      <c r="N1254" s="672"/>
      <c r="O1254" s="672"/>
      <c r="P1254" s="672"/>
      <c r="Q1254" s="673"/>
      <c r="R1254" s="673"/>
      <c r="S1254" s="673"/>
      <c r="T1254" s="673"/>
      <c r="U1254" s="673"/>
      <c r="V1254" s="636"/>
      <c r="W1254" s="674"/>
      <c r="X1254" s="674"/>
      <c r="Y1254" s="674"/>
      <c r="Z1254" s="674"/>
      <c r="AA1254" s="674"/>
      <c r="AB1254" s="674"/>
      <c r="AC1254" s="637"/>
      <c r="AD1254" s="638"/>
      <c r="AE1254" s="639"/>
      <c r="AF1254" s="640"/>
    </row>
    <row r="1255" spans="1:32" ht="20.100000000000001" customHeight="1">
      <c r="A1255" s="635"/>
      <c r="B1255" s="671"/>
      <c r="C1255" s="671"/>
      <c r="D1255" s="671"/>
      <c r="E1255" s="671"/>
      <c r="F1255" s="671"/>
      <c r="G1255" s="671"/>
      <c r="H1255" s="671"/>
      <c r="I1255" s="671"/>
      <c r="J1255" s="671"/>
      <c r="K1255" s="671"/>
      <c r="L1255" s="672"/>
      <c r="M1255" s="672"/>
      <c r="N1255" s="672"/>
      <c r="O1255" s="672"/>
      <c r="P1255" s="672"/>
      <c r="Q1255" s="673"/>
      <c r="R1255" s="673"/>
      <c r="S1255" s="673"/>
      <c r="T1255" s="673"/>
      <c r="U1255" s="673"/>
      <c r="V1255" s="636"/>
      <c r="W1255" s="674"/>
      <c r="X1255" s="674"/>
      <c r="Y1255" s="674"/>
      <c r="Z1255" s="674"/>
      <c r="AA1255" s="674"/>
      <c r="AB1255" s="674"/>
      <c r="AC1255" s="637"/>
      <c r="AD1255" s="638"/>
      <c r="AE1255" s="639"/>
      <c r="AF1255" s="640"/>
    </row>
    <row r="1256" spans="1:32" ht="20.100000000000001" customHeight="1">
      <c r="A1256" s="635"/>
      <c r="B1256" s="671"/>
      <c r="C1256" s="671"/>
      <c r="D1256" s="671"/>
      <c r="E1256" s="671"/>
      <c r="F1256" s="671"/>
      <c r="G1256" s="671"/>
      <c r="H1256" s="671"/>
      <c r="I1256" s="671"/>
      <c r="J1256" s="671"/>
      <c r="K1256" s="671"/>
      <c r="L1256" s="672"/>
      <c r="M1256" s="672"/>
      <c r="N1256" s="672"/>
      <c r="O1256" s="672"/>
      <c r="P1256" s="672"/>
      <c r="Q1256" s="673"/>
      <c r="R1256" s="673"/>
      <c r="S1256" s="673"/>
      <c r="T1256" s="673"/>
      <c r="U1256" s="673"/>
      <c r="V1256" s="636"/>
      <c r="W1256" s="674"/>
      <c r="X1256" s="674"/>
      <c r="Y1256" s="674"/>
      <c r="Z1256" s="674"/>
      <c r="AA1256" s="674"/>
      <c r="AB1256" s="674"/>
      <c r="AC1256" s="637"/>
      <c r="AD1256" s="638"/>
      <c r="AE1256" s="639"/>
      <c r="AF1256" s="640"/>
    </row>
    <row r="1257" spans="1:32" ht="20.100000000000001" customHeight="1">
      <c r="A1257" s="635"/>
      <c r="B1257" s="671"/>
      <c r="C1257" s="671"/>
      <c r="D1257" s="671"/>
      <c r="E1257" s="671"/>
      <c r="F1257" s="671"/>
      <c r="G1257" s="671"/>
      <c r="H1257" s="671"/>
      <c r="I1257" s="671"/>
      <c r="J1257" s="671"/>
      <c r="K1257" s="671"/>
      <c r="L1257" s="672"/>
      <c r="M1257" s="672"/>
      <c r="N1257" s="672"/>
      <c r="O1257" s="672"/>
      <c r="P1257" s="672"/>
      <c r="Q1257" s="673"/>
      <c r="R1257" s="673"/>
      <c r="S1257" s="673"/>
      <c r="T1257" s="673"/>
      <c r="U1257" s="673"/>
      <c r="V1257" s="636"/>
      <c r="W1257" s="674"/>
      <c r="X1257" s="674"/>
      <c r="Y1257" s="674"/>
      <c r="Z1257" s="674"/>
      <c r="AA1257" s="674"/>
      <c r="AB1257" s="674"/>
      <c r="AC1257" s="637"/>
      <c r="AD1257" s="638"/>
      <c r="AE1257" s="639"/>
      <c r="AF1257" s="640"/>
    </row>
    <row r="1258" spans="1:32" ht="20.100000000000001" customHeight="1">
      <c r="A1258" s="635"/>
      <c r="B1258" s="671"/>
      <c r="C1258" s="671"/>
      <c r="D1258" s="671"/>
      <c r="E1258" s="671"/>
      <c r="F1258" s="671"/>
      <c r="G1258" s="671"/>
      <c r="H1258" s="671"/>
      <c r="I1258" s="671"/>
      <c r="J1258" s="671"/>
      <c r="K1258" s="671"/>
      <c r="L1258" s="672"/>
      <c r="M1258" s="672"/>
      <c r="N1258" s="672"/>
      <c r="O1258" s="672"/>
      <c r="P1258" s="672"/>
      <c r="Q1258" s="673"/>
      <c r="R1258" s="673"/>
      <c r="S1258" s="673"/>
      <c r="T1258" s="673"/>
      <c r="U1258" s="673"/>
      <c r="V1258" s="636"/>
      <c r="W1258" s="674"/>
      <c r="X1258" s="674"/>
      <c r="Y1258" s="674"/>
      <c r="Z1258" s="674"/>
      <c r="AA1258" s="674"/>
      <c r="AB1258" s="674"/>
      <c r="AC1258" s="637"/>
      <c r="AD1258" s="638"/>
      <c r="AE1258" s="639"/>
      <c r="AF1258" s="640"/>
    </row>
    <row r="1259" spans="1:32" ht="20.100000000000001" customHeight="1">
      <c r="A1259" s="635"/>
      <c r="B1259" s="671"/>
      <c r="C1259" s="671"/>
      <c r="D1259" s="671"/>
      <c r="E1259" s="671"/>
      <c r="F1259" s="671"/>
      <c r="G1259" s="671"/>
      <c r="H1259" s="671"/>
      <c r="I1259" s="671"/>
      <c r="J1259" s="671"/>
      <c r="K1259" s="671"/>
      <c r="L1259" s="672"/>
      <c r="M1259" s="672"/>
      <c r="N1259" s="672"/>
      <c r="O1259" s="672"/>
      <c r="P1259" s="672"/>
      <c r="Q1259" s="673"/>
      <c r="R1259" s="673"/>
      <c r="S1259" s="673"/>
      <c r="T1259" s="673"/>
      <c r="U1259" s="673"/>
      <c r="V1259" s="636"/>
      <c r="W1259" s="674"/>
      <c r="X1259" s="674"/>
      <c r="Y1259" s="674"/>
      <c r="Z1259" s="674"/>
      <c r="AA1259" s="674"/>
      <c r="AB1259" s="674"/>
      <c r="AC1259" s="637"/>
      <c r="AD1259" s="638"/>
      <c r="AE1259" s="639"/>
      <c r="AF1259" s="640"/>
    </row>
    <row r="1260" spans="1:32" ht="20.100000000000001" customHeight="1">
      <c r="A1260" s="635"/>
      <c r="B1260" s="671"/>
      <c r="C1260" s="671"/>
      <c r="D1260" s="671"/>
      <c r="E1260" s="671"/>
      <c r="F1260" s="671"/>
      <c r="G1260" s="671"/>
      <c r="H1260" s="671"/>
      <c r="I1260" s="671"/>
      <c r="J1260" s="671"/>
      <c r="K1260" s="671"/>
      <c r="L1260" s="672"/>
      <c r="M1260" s="672"/>
      <c r="N1260" s="672"/>
      <c r="O1260" s="672"/>
      <c r="P1260" s="672"/>
      <c r="Q1260" s="673"/>
      <c r="R1260" s="673"/>
      <c r="S1260" s="673"/>
      <c r="T1260" s="673"/>
      <c r="U1260" s="673"/>
      <c r="V1260" s="636"/>
      <c r="W1260" s="674"/>
      <c r="X1260" s="674"/>
      <c r="Y1260" s="674"/>
      <c r="Z1260" s="674"/>
      <c r="AA1260" s="674"/>
      <c r="AB1260" s="674"/>
      <c r="AC1260" s="637"/>
      <c r="AD1260" s="638"/>
      <c r="AE1260" s="639"/>
      <c r="AF1260" s="640"/>
    </row>
    <row r="1261" spans="1:32" ht="20.100000000000001" customHeight="1">
      <c r="A1261" s="635"/>
      <c r="B1261" s="671"/>
      <c r="C1261" s="671"/>
      <c r="D1261" s="671"/>
      <c r="E1261" s="671"/>
      <c r="F1261" s="671"/>
      <c r="G1261" s="671"/>
      <c r="H1261" s="671"/>
      <c r="I1261" s="671"/>
      <c r="J1261" s="671"/>
      <c r="K1261" s="671"/>
      <c r="L1261" s="672"/>
      <c r="M1261" s="672"/>
      <c r="N1261" s="672"/>
      <c r="O1261" s="672"/>
      <c r="P1261" s="672"/>
      <c r="Q1261" s="673"/>
      <c r="R1261" s="673"/>
      <c r="S1261" s="673"/>
      <c r="T1261" s="673"/>
      <c r="U1261" s="673"/>
      <c r="V1261" s="636"/>
      <c r="W1261" s="674"/>
      <c r="X1261" s="674"/>
      <c r="Y1261" s="674"/>
      <c r="Z1261" s="674"/>
      <c r="AA1261" s="674"/>
      <c r="AB1261" s="674"/>
      <c r="AC1261" s="637"/>
      <c r="AD1261" s="638"/>
      <c r="AE1261" s="639"/>
      <c r="AF1261" s="640"/>
    </row>
    <row r="1262" spans="1:32" ht="20.100000000000001" customHeight="1">
      <c r="A1262" s="635"/>
      <c r="B1262" s="671"/>
      <c r="C1262" s="671"/>
      <c r="D1262" s="671"/>
      <c r="E1262" s="671"/>
      <c r="F1262" s="671"/>
      <c r="G1262" s="671"/>
      <c r="H1262" s="671"/>
      <c r="I1262" s="671"/>
      <c r="J1262" s="671"/>
      <c r="K1262" s="671"/>
      <c r="L1262" s="672"/>
      <c r="M1262" s="672"/>
      <c r="N1262" s="672"/>
      <c r="O1262" s="672"/>
      <c r="P1262" s="672"/>
      <c r="Q1262" s="673"/>
      <c r="R1262" s="673"/>
      <c r="S1262" s="673"/>
      <c r="T1262" s="673"/>
      <c r="U1262" s="673"/>
      <c r="V1262" s="636"/>
      <c r="W1262" s="674"/>
      <c r="X1262" s="674"/>
      <c r="Y1262" s="674"/>
      <c r="Z1262" s="674"/>
      <c r="AA1262" s="674"/>
      <c r="AB1262" s="674"/>
      <c r="AC1262" s="637"/>
      <c r="AD1262" s="638"/>
      <c r="AE1262" s="639"/>
      <c r="AF1262" s="640"/>
    </row>
    <row r="1263" spans="1:32" ht="20.100000000000001" customHeight="1">
      <c r="A1263" s="635"/>
      <c r="B1263" s="671"/>
      <c r="C1263" s="671"/>
      <c r="D1263" s="671"/>
      <c r="E1263" s="671"/>
      <c r="F1263" s="671"/>
      <c r="G1263" s="671"/>
      <c r="H1263" s="671"/>
      <c r="I1263" s="671"/>
      <c r="J1263" s="671"/>
      <c r="K1263" s="671"/>
      <c r="L1263" s="672"/>
      <c r="M1263" s="672"/>
      <c r="N1263" s="672"/>
      <c r="O1263" s="672"/>
      <c r="P1263" s="672"/>
      <c r="Q1263" s="673"/>
      <c r="R1263" s="673"/>
      <c r="S1263" s="673"/>
      <c r="T1263" s="673"/>
      <c r="U1263" s="673"/>
      <c r="V1263" s="636"/>
      <c r="W1263" s="674"/>
      <c r="X1263" s="674"/>
      <c r="Y1263" s="674"/>
      <c r="Z1263" s="674"/>
      <c r="AA1263" s="674"/>
      <c r="AB1263" s="674"/>
      <c r="AC1263" s="637"/>
      <c r="AD1263" s="638"/>
      <c r="AE1263" s="639"/>
      <c r="AF1263" s="640"/>
    </row>
    <row r="1264" spans="1:32" ht="20.100000000000001" customHeight="1">
      <c r="A1264" s="635"/>
      <c r="B1264" s="671"/>
      <c r="C1264" s="671"/>
      <c r="D1264" s="671"/>
      <c r="E1264" s="671"/>
      <c r="F1264" s="671"/>
      <c r="G1264" s="671"/>
      <c r="H1264" s="671"/>
      <c r="I1264" s="671"/>
      <c r="J1264" s="671"/>
      <c r="K1264" s="671"/>
      <c r="L1264" s="672"/>
      <c r="M1264" s="672"/>
      <c r="N1264" s="672"/>
      <c r="O1264" s="672"/>
      <c r="P1264" s="672"/>
      <c r="Q1264" s="673"/>
      <c r="R1264" s="673"/>
      <c r="S1264" s="673"/>
      <c r="T1264" s="673"/>
      <c r="U1264" s="673"/>
      <c r="V1264" s="636"/>
      <c r="W1264" s="674"/>
      <c r="X1264" s="674"/>
      <c r="Y1264" s="674"/>
      <c r="Z1264" s="674"/>
      <c r="AA1264" s="674"/>
      <c r="AB1264" s="674"/>
      <c r="AC1264" s="637"/>
      <c r="AD1264" s="638"/>
      <c r="AE1264" s="639"/>
      <c r="AF1264" s="640"/>
    </row>
    <row r="1265" spans="1:32" ht="20.100000000000001" customHeight="1">
      <c r="A1265" s="635"/>
      <c r="B1265" s="671"/>
      <c r="C1265" s="671"/>
      <c r="D1265" s="671"/>
      <c r="E1265" s="671"/>
      <c r="F1265" s="671"/>
      <c r="G1265" s="671"/>
      <c r="H1265" s="671"/>
      <c r="I1265" s="671"/>
      <c r="J1265" s="671"/>
      <c r="K1265" s="671"/>
      <c r="L1265" s="672"/>
      <c r="M1265" s="672"/>
      <c r="N1265" s="672"/>
      <c r="O1265" s="672"/>
      <c r="P1265" s="672"/>
      <c r="Q1265" s="673"/>
      <c r="R1265" s="673"/>
      <c r="S1265" s="673"/>
      <c r="T1265" s="673"/>
      <c r="U1265" s="673"/>
      <c r="V1265" s="636"/>
      <c r="W1265" s="674"/>
      <c r="X1265" s="674"/>
      <c r="Y1265" s="674"/>
      <c r="Z1265" s="674"/>
      <c r="AA1265" s="674"/>
      <c r="AB1265" s="674"/>
      <c r="AC1265" s="637"/>
      <c r="AD1265" s="638"/>
      <c r="AE1265" s="639"/>
      <c r="AF1265" s="640"/>
    </row>
    <row r="1266" spans="1:32" ht="20.100000000000001" customHeight="1">
      <c r="A1266" s="635"/>
      <c r="B1266" s="671"/>
      <c r="C1266" s="671"/>
      <c r="D1266" s="671"/>
      <c r="E1266" s="671"/>
      <c r="F1266" s="671"/>
      <c r="G1266" s="671"/>
      <c r="H1266" s="671"/>
      <c r="I1266" s="671"/>
      <c r="J1266" s="671"/>
      <c r="K1266" s="671"/>
      <c r="L1266" s="672"/>
      <c r="M1266" s="672"/>
      <c r="N1266" s="672"/>
      <c r="O1266" s="672"/>
      <c r="P1266" s="672"/>
      <c r="Q1266" s="673"/>
      <c r="R1266" s="673"/>
      <c r="S1266" s="673"/>
      <c r="T1266" s="673"/>
      <c r="U1266" s="673"/>
      <c r="V1266" s="636"/>
      <c r="W1266" s="674"/>
      <c r="X1266" s="674"/>
      <c r="Y1266" s="674"/>
      <c r="Z1266" s="674"/>
      <c r="AA1266" s="674"/>
      <c r="AB1266" s="674"/>
      <c r="AC1266" s="637"/>
      <c r="AD1266" s="638"/>
      <c r="AE1266" s="639"/>
      <c r="AF1266" s="640"/>
    </row>
    <row r="1267" spans="1:32" ht="20.100000000000001" customHeight="1">
      <c r="A1267" s="635"/>
      <c r="B1267" s="671"/>
      <c r="C1267" s="671"/>
      <c r="D1267" s="671"/>
      <c r="E1267" s="671"/>
      <c r="F1267" s="671"/>
      <c r="G1267" s="671"/>
      <c r="H1267" s="671"/>
      <c r="I1267" s="671"/>
      <c r="J1267" s="671"/>
      <c r="K1267" s="671"/>
      <c r="L1267" s="672"/>
      <c r="M1267" s="672"/>
      <c r="N1267" s="672"/>
      <c r="O1267" s="672"/>
      <c r="P1267" s="672"/>
      <c r="Q1267" s="673"/>
      <c r="R1267" s="673"/>
      <c r="S1267" s="673"/>
      <c r="T1267" s="673"/>
      <c r="U1267" s="673"/>
      <c r="V1267" s="636"/>
      <c r="W1267" s="674"/>
      <c r="X1267" s="674"/>
      <c r="Y1267" s="674"/>
      <c r="Z1267" s="674"/>
      <c r="AA1267" s="674"/>
      <c r="AB1267" s="674"/>
      <c r="AC1267" s="637"/>
      <c r="AD1267" s="638"/>
      <c r="AE1267" s="639"/>
      <c r="AF1267" s="640"/>
    </row>
    <row r="1268" spans="1:32" ht="20.100000000000001" customHeight="1">
      <c r="A1268" s="635"/>
      <c r="B1268" s="671"/>
      <c r="C1268" s="671"/>
      <c r="D1268" s="671"/>
      <c r="E1268" s="671"/>
      <c r="F1268" s="671"/>
      <c r="G1268" s="671"/>
      <c r="H1268" s="671"/>
      <c r="I1268" s="671"/>
      <c r="J1268" s="671"/>
      <c r="K1268" s="671"/>
      <c r="L1268" s="672"/>
      <c r="M1268" s="672"/>
      <c r="N1268" s="672"/>
      <c r="O1268" s="672"/>
      <c r="P1268" s="672"/>
      <c r="Q1268" s="673"/>
      <c r="R1268" s="673"/>
      <c r="S1268" s="673"/>
      <c r="T1268" s="673"/>
      <c r="U1268" s="673"/>
      <c r="V1268" s="636"/>
      <c r="W1268" s="674"/>
      <c r="X1268" s="674"/>
      <c r="Y1268" s="674"/>
      <c r="Z1268" s="674"/>
      <c r="AA1268" s="674"/>
      <c r="AB1268" s="674"/>
      <c r="AC1268" s="637"/>
      <c r="AD1268" s="638"/>
      <c r="AE1268" s="639"/>
      <c r="AF1268" s="640"/>
    </row>
    <row r="1269" spans="1:32" ht="20.100000000000001" customHeight="1">
      <c r="A1269" s="635"/>
      <c r="B1269" s="671"/>
      <c r="C1269" s="671"/>
      <c r="D1269" s="671"/>
      <c r="E1269" s="671"/>
      <c r="F1269" s="671"/>
      <c r="G1269" s="671"/>
      <c r="H1269" s="671"/>
      <c r="I1269" s="671"/>
      <c r="J1269" s="671"/>
      <c r="K1269" s="671"/>
      <c r="L1269" s="672"/>
      <c r="M1269" s="672"/>
      <c r="N1269" s="672"/>
      <c r="O1269" s="672"/>
      <c r="P1269" s="672"/>
      <c r="Q1269" s="673"/>
      <c r="R1269" s="673"/>
      <c r="S1269" s="673"/>
      <c r="T1269" s="673"/>
      <c r="U1269" s="673"/>
      <c r="V1269" s="636"/>
      <c r="W1269" s="674"/>
      <c r="X1269" s="674"/>
      <c r="Y1269" s="674"/>
      <c r="Z1269" s="674"/>
      <c r="AA1269" s="674"/>
      <c r="AB1269" s="674"/>
      <c r="AC1269" s="637"/>
      <c r="AD1269" s="638"/>
      <c r="AE1269" s="639"/>
      <c r="AF1269" s="640"/>
    </row>
    <row r="1270" spans="1:32" ht="20.100000000000001" customHeight="1">
      <c r="A1270" s="635"/>
      <c r="B1270" s="671"/>
      <c r="C1270" s="671"/>
      <c r="D1270" s="671"/>
      <c r="E1270" s="671"/>
      <c r="F1270" s="671"/>
      <c r="G1270" s="671"/>
      <c r="H1270" s="671"/>
      <c r="I1270" s="671"/>
      <c r="J1270" s="671"/>
      <c r="K1270" s="671"/>
      <c r="L1270" s="672"/>
      <c r="M1270" s="672"/>
      <c r="N1270" s="672"/>
      <c r="O1270" s="672"/>
      <c r="P1270" s="672"/>
      <c r="Q1270" s="673"/>
      <c r="R1270" s="673"/>
      <c r="S1270" s="673"/>
      <c r="T1270" s="673"/>
      <c r="U1270" s="673"/>
      <c r="V1270" s="636"/>
      <c r="W1270" s="674"/>
      <c r="X1270" s="674"/>
      <c r="Y1270" s="674"/>
      <c r="Z1270" s="674"/>
      <c r="AA1270" s="674"/>
      <c r="AB1270" s="674"/>
      <c r="AC1270" s="637"/>
      <c r="AD1270" s="638"/>
      <c r="AE1270" s="639"/>
      <c r="AF1270" s="640"/>
    </row>
    <row r="1271" spans="1:32" ht="20.100000000000001" customHeight="1">
      <c r="A1271" s="635"/>
      <c r="B1271" s="671"/>
      <c r="C1271" s="671"/>
      <c r="D1271" s="671"/>
      <c r="E1271" s="671"/>
      <c r="F1271" s="671"/>
      <c r="G1271" s="671"/>
      <c r="H1271" s="671"/>
      <c r="I1271" s="671"/>
      <c r="J1271" s="671"/>
      <c r="K1271" s="671"/>
      <c r="L1271" s="672"/>
      <c r="M1271" s="672"/>
      <c r="N1271" s="672"/>
      <c r="O1271" s="672"/>
      <c r="P1271" s="672"/>
      <c r="Q1271" s="673"/>
      <c r="R1271" s="673"/>
      <c r="S1271" s="673"/>
      <c r="T1271" s="673"/>
      <c r="U1271" s="673"/>
      <c r="V1271" s="636"/>
      <c r="W1271" s="674"/>
      <c r="X1271" s="674"/>
      <c r="Y1271" s="674"/>
      <c r="Z1271" s="674"/>
      <c r="AA1271" s="674"/>
      <c r="AB1271" s="674"/>
      <c r="AC1271" s="637"/>
      <c r="AD1271" s="638"/>
      <c r="AE1271" s="639"/>
      <c r="AF1271" s="640"/>
    </row>
    <row r="1272" spans="1:32" ht="20.100000000000001" customHeight="1">
      <c r="A1272" s="635"/>
      <c r="B1272" s="671"/>
      <c r="C1272" s="671"/>
      <c r="D1272" s="671"/>
      <c r="E1272" s="671"/>
      <c r="F1272" s="671"/>
      <c r="G1272" s="671"/>
      <c r="H1272" s="671"/>
      <c r="I1272" s="671"/>
      <c r="J1272" s="671"/>
      <c r="K1272" s="671"/>
      <c r="L1272" s="672"/>
      <c r="M1272" s="672"/>
      <c r="N1272" s="672"/>
      <c r="O1272" s="672"/>
      <c r="P1272" s="672"/>
      <c r="Q1272" s="673"/>
      <c r="R1272" s="673"/>
      <c r="S1272" s="673"/>
      <c r="T1272" s="673"/>
      <c r="U1272" s="673"/>
      <c r="V1272" s="636"/>
      <c r="W1272" s="674"/>
      <c r="X1272" s="674"/>
      <c r="Y1272" s="674"/>
      <c r="Z1272" s="674"/>
      <c r="AA1272" s="674"/>
      <c r="AB1272" s="674"/>
      <c r="AC1272" s="637"/>
      <c r="AD1272" s="638"/>
      <c r="AE1272" s="639"/>
      <c r="AF1272" s="640"/>
    </row>
    <row r="1273" spans="1:32" ht="20.100000000000001" customHeight="1">
      <c r="A1273" s="635"/>
      <c r="B1273" s="671"/>
      <c r="C1273" s="671"/>
      <c r="D1273" s="671"/>
      <c r="E1273" s="671"/>
      <c r="F1273" s="671"/>
      <c r="G1273" s="671"/>
      <c r="H1273" s="671"/>
      <c r="I1273" s="671"/>
      <c r="J1273" s="671"/>
      <c r="K1273" s="671"/>
      <c r="L1273" s="672"/>
      <c r="M1273" s="672"/>
      <c r="N1273" s="672"/>
      <c r="O1273" s="672"/>
      <c r="P1273" s="672"/>
      <c r="Q1273" s="673"/>
      <c r="R1273" s="673"/>
      <c r="S1273" s="673"/>
      <c r="T1273" s="673"/>
      <c r="U1273" s="673"/>
      <c r="V1273" s="636"/>
      <c r="W1273" s="674"/>
      <c r="X1273" s="674"/>
      <c r="Y1273" s="674"/>
      <c r="Z1273" s="674"/>
      <c r="AA1273" s="674"/>
      <c r="AB1273" s="674"/>
      <c r="AC1273" s="637"/>
      <c r="AD1273" s="638"/>
      <c r="AE1273" s="639"/>
      <c r="AF1273" s="640"/>
    </row>
    <row r="1274" spans="1:32" ht="20.100000000000001" customHeight="1">
      <c r="A1274" s="635"/>
      <c r="B1274" s="671"/>
      <c r="C1274" s="671"/>
      <c r="D1274" s="671"/>
      <c r="E1274" s="671"/>
      <c r="F1274" s="671"/>
      <c r="G1274" s="671"/>
      <c r="H1274" s="671"/>
      <c r="I1274" s="671"/>
      <c r="J1274" s="671"/>
      <c r="K1274" s="671"/>
      <c r="L1274" s="672"/>
      <c r="M1274" s="672"/>
      <c r="N1274" s="672"/>
      <c r="O1274" s="672"/>
      <c r="P1274" s="672"/>
      <c r="Q1274" s="673"/>
      <c r="R1274" s="673"/>
      <c r="S1274" s="673"/>
      <c r="T1274" s="673"/>
      <c r="U1274" s="673"/>
      <c r="V1274" s="636"/>
      <c r="W1274" s="674"/>
      <c r="X1274" s="674"/>
      <c r="Y1274" s="674"/>
      <c r="Z1274" s="674"/>
      <c r="AA1274" s="674"/>
      <c r="AB1274" s="674"/>
      <c r="AC1274" s="637"/>
      <c r="AD1274" s="638"/>
      <c r="AE1274" s="639"/>
      <c r="AF1274" s="640"/>
    </row>
    <row r="1275" spans="1:32" ht="20.100000000000001" customHeight="1">
      <c r="A1275" s="635"/>
      <c r="B1275" s="671"/>
      <c r="C1275" s="671"/>
      <c r="D1275" s="671"/>
      <c r="E1275" s="671"/>
      <c r="F1275" s="671"/>
      <c r="G1275" s="671"/>
      <c r="H1275" s="671"/>
      <c r="I1275" s="671"/>
      <c r="J1275" s="671"/>
      <c r="K1275" s="671"/>
      <c r="L1275" s="672"/>
      <c r="M1275" s="672"/>
      <c r="N1275" s="672"/>
      <c r="O1275" s="672"/>
      <c r="P1275" s="672"/>
      <c r="Q1275" s="673"/>
      <c r="R1275" s="673"/>
      <c r="S1275" s="673"/>
      <c r="T1275" s="673"/>
      <c r="U1275" s="673"/>
      <c r="V1275" s="636"/>
      <c r="W1275" s="674"/>
      <c r="X1275" s="674"/>
      <c r="Y1275" s="674"/>
      <c r="Z1275" s="674"/>
      <c r="AA1275" s="674"/>
      <c r="AB1275" s="674"/>
      <c r="AC1275" s="637"/>
      <c r="AD1275" s="638"/>
      <c r="AE1275" s="639"/>
      <c r="AF1275" s="640"/>
    </row>
    <row r="1276" spans="1:32" ht="20.100000000000001" customHeight="1">
      <c r="A1276" s="635"/>
      <c r="B1276" s="671"/>
      <c r="C1276" s="671"/>
      <c r="D1276" s="671"/>
      <c r="E1276" s="671"/>
      <c r="F1276" s="671"/>
      <c r="G1276" s="671"/>
      <c r="H1276" s="671"/>
      <c r="I1276" s="671"/>
      <c r="J1276" s="671"/>
      <c r="K1276" s="671"/>
      <c r="L1276" s="672"/>
      <c r="M1276" s="672"/>
      <c r="N1276" s="672"/>
      <c r="O1276" s="672"/>
      <c r="P1276" s="672"/>
      <c r="Q1276" s="673"/>
      <c r="R1276" s="673"/>
      <c r="S1276" s="673"/>
      <c r="T1276" s="673"/>
      <c r="U1276" s="673"/>
      <c r="V1276" s="636"/>
      <c r="W1276" s="674"/>
      <c r="X1276" s="674"/>
      <c r="Y1276" s="674"/>
      <c r="Z1276" s="674"/>
      <c r="AA1276" s="674"/>
      <c r="AB1276" s="674"/>
      <c r="AC1276" s="637"/>
      <c r="AD1276" s="638"/>
      <c r="AE1276" s="639"/>
      <c r="AF1276" s="640"/>
    </row>
    <row r="1277" spans="1:32" ht="20.100000000000001" customHeight="1">
      <c r="A1277" s="635"/>
      <c r="B1277" s="671"/>
      <c r="C1277" s="671"/>
      <c r="D1277" s="671"/>
      <c r="E1277" s="671"/>
      <c r="F1277" s="671"/>
      <c r="G1277" s="671"/>
      <c r="H1277" s="671"/>
      <c r="I1277" s="671"/>
      <c r="J1277" s="671"/>
      <c r="K1277" s="671"/>
      <c r="L1277" s="672"/>
      <c r="M1277" s="672"/>
      <c r="N1277" s="672"/>
      <c r="O1277" s="672"/>
      <c r="P1277" s="672"/>
      <c r="Q1277" s="673"/>
      <c r="R1277" s="673"/>
      <c r="S1277" s="673"/>
      <c r="T1277" s="673"/>
      <c r="U1277" s="673"/>
      <c r="V1277" s="636"/>
      <c r="W1277" s="674"/>
      <c r="X1277" s="674"/>
      <c r="Y1277" s="674"/>
      <c r="Z1277" s="674"/>
      <c r="AA1277" s="674"/>
      <c r="AB1277" s="674"/>
      <c r="AC1277" s="637"/>
      <c r="AD1277" s="638"/>
      <c r="AE1277" s="639"/>
      <c r="AF1277" s="640"/>
    </row>
    <row r="1278" spans="1:32" ht="20.100000000000001" customHeight="1">
      <c r="A1278" s="635"/>
      <c r="B1278" s="671"/>
      <c r="C1278" s="671"/>
      <c r="D1278" s="671"/>
      <c r="E1278" s="671"/>
      <c r="F1278" s="671"/>
      <c r="G1278" s="671"/>
      <c r="H1278" s="671"/>
      <c r="I1278" s="671"/>
      <c r="J1278" s="671"/>
      <c r="K1278" s="671"/>
      <c r="L1278" s="672"/>
      <c r="M1278" s="672"/>
      <c r="N1278" s="672"/>
      <c r="O1278" s="672"/>
      <c r="P1278" s="672"/>
      <c r="Q1278" s="673"/>
      <c r="R1278" s="673"/>
      <c r="S1278" s="673"/>
      <c r="T1278" s="673"/>
      <c r="U1278" s="673"/>
      <c r="V1278" s="636"/>
      <c r="W1278" s="674"/>
      <c r="X1278" s="674"/>
      <c r="Y1278" s="674"/>
      <c r="Z1278" s="674"/>
      <c r="AA1278" s="674"/>
      <c r="AB1278" s="674"/>
      <c r="AC1278" s="637"/>
      <c r="AD1278" s="638"/>
      <c r="AE1278" s="639"/>
      <c r="AF1278" s="640"/>
    </row>
    <row r="1279" spans="1:32" ht="20.100000000000001" customHeight="1">
      <c r="A1279" s="635"/>
      <c r="B1279" s="671"/>
      <c r="C1279" s="671"/>
      <c r="D1279" s="671"/>
      <c r="E1279" s="671"/>
      <c r="F1279" s="671"/>
      <c r="G1279" s="671"/>
      <c r="H1279" s="671"/>
      <c r="I1279" s="671"/>
      <c r="J1279" s="671"/>
      <c r="K1279" s="671"/>
      <c r="L1279" s="672"/>
      <c r="M1279" s="672"/>
      <c r="N1279" s="672"/>
      <c r="O1279" s="672"/>
      <c r="P1279" s="672"/>
      <c r="Q1279" s="673"/>
      <c r="R1279" s="673"/>
      <c r="S1279" s="673"/>
      <c r="T1279" s="673"/>
      <c r="U1279" s="673"/>
      <c r="V1279" s="636"/>
      <c r="W1279" s="674"/>
      <c r="X1279" s="674"/>
      <c r="Y1279" s="674"/>
      <c r="Z1279" s="674"/>
      <c r="AA1279" s="674"/>
      <c r="AB1279" s="674"/>
      <c r="AC1279" s="637"/>
      <c r="AD1279" s="638"/>
      <c r="AE1279" s="639"/>
      <c r="AF1279" s="640"/>
    </row>
    <row r="1280" spans="1:32" ht="20.100000000000001" customHeight="1">
      <c r="A1280" s="635"/>
      <c r="B1280" s="671"/>
      <c r="C1280" s="671"/>
      <c r="D1280" s="671"/>
      <c r="E1280" s="671"/>
      <c r="F1280" s="671"/>
      <c r="G1280" s="671"/>
      <c r="H1280" s="671"/>
      <c r="I1280" s="671"/>
      <c r="J1280" s="671"/>
      <c r="K1280" s="671"/>
      <c r="L1280" s="672"/>
      <c r="M1280" s="672"/>
      <c r="N1280" s="672"/>
      <c r="O1280" s="672"/>
      <c r="P1280" s="672"/>
      <c r="Q1280" s="673"/>
      <c r="R1280" s="673"/>
      <c r="S1280" s="673"/>
      <c r="T1280" s="673"/>
      <c r="U1280" s="673"/>
      <c r="V1280" s="636"/>
      <c r="W1280" s="674"/>
      <c r="X1280" s="674"/>
      <c r="Y1280" s="674"/>
      <c r="Z1280" s="674"/>
      <c r="AA1280" s="674"/>
      <c r="AB1280" s="674"/>
      <c r="AC1280" s="637"/>
      <c r="AD1280" s="638"/>
      <c r="AE1280" s="639"/>
      <c r="AF1280" s="640"/>
    </row>
    <row r="1281" spans="1:32" ht="20.100000000000001" customHeight="1">
      <c r="A1281" s="635"/>
      <c r="B1281" s="671"/>
      <c r="C1281" s="671"/>
      <c r="D1281" s="671"/>
      <c r="E1281" s="671"/>
      <c r="F1281" s="671"/>
      <c r="G1281" s="671"/>
      <c r="H1281" s="671"/>
      <c r="I1281" s="671"/>
      <c r="J1281" s="671"/>
      <c r="K1281" s="671"/>
      <c r="L1281" s="672"/>
      <c r="M1281" s="672"/>
      <c r="N1281" s="672"/>
      <c r="O1281" s="672"/>
      <c r="P1281" s="672"/>
      <c r="Q1281" s="673"/>
      <c r="R1281" s="673"/>
      <c r="S1281" s="673"/>
      <c r="T1281" s="673"/>
      <c r="U1281" s="673"/>
      <c r="V1281" s="636"/>
      <c r="W1281" s="674"/>
      <c r="X1281" s="674"/>
      <c r="Y1281" s="674"/>
      <c r="Z1281" s="674"/>
      <c r="AA1281" s="674"/>
      <c r="AB1281" s="674"/>
      <c r="AC1281" s="637"/>
      <c r="AD1281" s="638"/>
      <c r="AE1281" s="639"/>
      <c r="AF1281" s="640"/>
    </row>
    <row r="1282" spans="1:32" ht="20.100000000000001" customHeight="1">
      <c r="A1282" s="635"/>
      <c r="B1282" s="671"/>
      <c r="C1282" s="671"/>
      <c r="D1282" s="671"/>
      <c r="E1282" s="671"/>
      <c r="F1282" s="671"/>
      <c r="G1282" s="671"/>
      <c r="H1282" s="671"/>
      <c r="I1282" s="671"/>
      <c r="J1282" s="671"/>
      <c r="K1282" s="671"/>
      <c r="L1282" s="672"/>
      <c r="M1282" s="672"/>
      <c r="N1282" s="672"/>
      <c r="O1282" s="672"/>
      <c r="P1282" s="672"/>
      <c r="Q1282" s="673"/>
      <c r="R1282" s="673"/>
      <c r="S1282" s="673"/>
      <c r="T1282" s="673"/>
      <c r="U1282" s="673"/>
      <c r="V1282" s="636"/>
      <c r="W1282" s="674"/>
      <c r="X1282" s="674"/>
      <c r="Y1282" s="674"/>
      <c r="Z1282" s="674"/>
      <c r="AA1282" s="674"/>
      <c r="AB1282" s="674"/>
      <c r="AC1282" s="637"/>
      <c r="AD1282" s="638"/>
      <c r="AE1282" s="639"/>
      <c r="AF1282" s="640"/>
    </row>
    <row r="1283" spans="1:32" ht="20.100000000000001" customHeight="1">
      <c r="A1283" s="635"/>
      <c r="B1283" s="671"/>
      <c r="C1283" s="671"/>
      <c r="D1283" s="671"/>
      <c r="E1283" s="671"/>
      <c r="F1283" s="671"/>
      <c r="G1283" s="671"/>
      <c r="H1283" s="671"/>
      <c r="I1283" s="671"/>
      <c r="J1283" s="671"/>
      <c r="K1283" s="671"/>
      <c r="L1283" s="672"/>
      <c r="M1283" s="672"/>
      <c r="N1283" s="672"/>
      <c r="O1283" s="672"/>
      <c r="P1283" s="672"/>
      <c r="Q1283" s="673"/>
      <c r="R1283" s="673"/>
      <c r="S1283" s="673"/>
      <c r="T1283" s="673"/>
      <c r="U1283" s="673"/>
      <c r="V1283" s="636"/>
      <c r="W1283" s="674"/>
      <c r="X1283" s="674"/>
      <c r="Y1283" s="674"/>
      <c r="Z1283" s="674"/>
      <c r="AA1283" s="674"/>
      <c r="AB1283" s="674"/>
      <c r="AC1283" s="637"/>
      <c r="AD1283" s="638"/>
      <c r="AE1283" s="639"/>
      <c r="AF1283" s="640"/>
    </row>
    <row r="1284" spans="1:32" ht="20.100000000000001" customHeight="1">
      <c r="A1284" s="635"/>
      <c r="B1284" s="671"/>
      <c r="C1284" s="671"/>
      <c r="D1284" s="671"/>
      <c r="E1284" s="671"/>
      <c r="F1284" s="671"/>
      <c r="G1284" s="671"/>
      <c r="H1284" s="671"/>
      <c r="I1284" s="671"/>
      <c r="J1284" s="671"/>
      <c r="K1284" s="671"/>
      <c r="L1284" s="672"/>
      <c r="M1284" s="672"/>
      <c r="N1284" s="672"/>
      <c r="O1284" s="672"/>
      <c r="P1284" s="672"/>
      <c r="Q1284" s="673"/>
      <c r="R1284" s="673"/>
      <c r="S1284" s="673"/>
      <c r="T1284" s="673"/>
      <c r="U1284" s="673"/>
      <c r="V1284" s="636"/>
      <c r="W1284" s="674"/>
      <c r="X1284" s="674"/>
      <c r="Y1284" s="674"/>
      <c r="Z1284" s="674"/>
      <c r="AA1284" s="674"/>
      <c r="AB1284" s="674"/>
      <c r="AC1284" s="637"/>
      <c r="AD1284" s="638"/>
      <c r="AE1284" s="639"/>
      <c r="AF1284" s="640"/>
    </row>
    <row r="1285" spans="1:32" ht="20.100000000000001" customHeight="1">
      <c r="A1285" s="635"/>
      <c r="B1285" s="671"/>
      <c r="C1285" s="671"/>
      <c r="D1285" s="671"/>
      <c r="E1285" s="671"/>
      <c r="F1285" s="671"/>
      <c r="G1285" s="671"/>
      <c r="H1285" s="671"/>
      <c r="I1285" s="671"/>
      <c r="J1285" s="671"/>
      <c r="K1285" s="671"/>
      <c r="L1285" s="672"/>
      <c r="M1285" s="672"/>
      <c r="N1285" s="672"/>
      <c r="O1285" s="672"/>
      <c r="P1285" s="672"/>
      <c r="Q1285" s="673"/>
      <c r="R1285" s="673"/>
      <c r="S1285" s="673"/>
      <c r="T1285" s="673"/>
      <c r="U1285" s="673"/>
      <c r="V1285" s="636"/>
      <c r="W1285" s="674"/>
      <c r="X1285" s="674"/>
      <c r="Y1285" s="674"/>
      <c r="Z1285" s="674"/>
      <c r="AA1285" s="674"/>
      <c r="AB1285" s="674"/>
      <c r="AC1285" s="637"/>
      <c r="AD1285" s="638"/>
      <c r="AE1285" s="639"/>
      <c r="AF1285" s="640"/>
    </row>
    <row r="1286" spans="1:32" ht="20.100000000000001" customHeight="1">
      <c r="A1286" s="635"/>
      <c r="B1286" s="671"/>
      <c r="C1286" s="671"/>
      <c r="D1286" s="671"/>
      <c r="E1286" s="671"/>
      <c r="F1286" s="671"/>
      <c r="G1286" s="671"/>
      <c r="H1286" s="671"/>
      <c r="I1286" s="671"/>
      <c r="J1286" s="671"/>
      <c r="K1286" s="671"/>
      <c r="L1286" s="672"/>
      <c r="M1286" s="672"/>
      <c r="N1286" s="672"/>
      <c r="O1286" s="672"/>
      <c r="P1286" s="672"/>
      <c r="Q1286" s="673"/>
      <c r="R1286" s="673"/>
      <c r="S1286" s="673"/>
      <c r="T1286" s="673"/>
      <c r="U1286" s="673"/>
      <c r="V1286" s="636"/>
      <c r="W1286" s="674"/>
      <c r="X1286" s="674"/>
      <c r="Y1286" s="674"/>
      <c r="Z1286" s="674"/>
      <c r="AA1286" s="674"/>
      <c r="AB1286" s="674"/>
      <c r="AC1286" s="637"/>
      <c r="AD1286" s="638"/>
      <c r="AE1286" s="639"/>
      <c r="AF1286" s="640"/>
    </row>
    <row r="1287" spans="1:32" ht="20.100000000000001" customHeight="1">
      <c r="A1287" s="635"/>
      <c r="B1287" s="671"/>
      <c r="C1287" s="671"/>
      <c r="D1287" s="671"/>
      <c r="E1287" s="671"/>
      <c r="F1287" s="671"/>
      <c r="G1287" s="671"/>
      <c r="H1287" s="671"/>
      <c r="I1287" s="671"/>
      <c r="J1287" s="671"/>
      <c r="K1287" s="671"/>
      <c r="L1287" s="672"/>
      <c r="M1287" s="672"/>
      <c r="N1287" s="672"/>
      <c r="O1287" s="672"/>
      <c r="P1287" s="672"/>
      <c r="Q1287" s="673"/>
      <c r="R1287" s="673"/>
      <c r="S1287" s="673"/>
      <c r="T1287" s="673"/>
      <c r="U1287" s="673"/>
      <c r="V1287" s="636"/>
      <c r="W1287" s="674"/>
      <c r="X1287" s="674"/>
      <c r="Y1287" s="674"/>
      <c r="Z1287" s="674"/>
      <c r="AA1287" s="674"/>
      <c r="AB1287" s="674"/>
      <c r="AC1287" s="637"/>
      <c r="AD1287" s="638"/>
      <c r="AE1287" s="639"/>
      <c r="AF1287" s="640"/>
    </row>
    <row r="1288" spans="1:32" ht="20.100000000000001" customHeight="1">
      <c r="A1288" s="635"/>
      <c r="B1288" s="671"/>
      <c r="C1288" s="671"/>
      <c r="D1288" s="671"/>
      <c r="E1288" s="671"/>
      <c r="F1288" s="671"/>
      <c r="G1288" s="671"/>
      <c r="H1288" s="671"/>
      <c r="I1288" s="671"/>
      <c r="J1288" s="671"/>
      <c r="K1288" s="671"/>
      <c r="L1288" s="672"/>
      <c r="M1288" s="672"/>
      <c r="N1288" s="672"/>
      <c r="O1288" s="672"/>
      <c r="P1288" s="672"/>
      <c r="Q1288" s="673"/>
      <c r="R1288" s="673"/>
      <c r="S1288" s="673"/>
      <c r="T1288" s="673"/>
      <c r="U1288" s="673"/>
      <c r="V1288" s="636"/>
      <c r="W1288" s="674"/>
      <c r="X1288" s="674"/>
      <c r="Y1288" s="674"/>
      <c r="Z1288" s="674"/>
      <c r="AA1288" s="674"/>
      <c r="AB1288" s="674"/>
      <c r="AC1288" s="637"/>
      <c r="AD1288" s="638"/>
      <c r="AE1288" s="639"/>
      <c r="AF1288" s="640"/>
    </row>
    <row r="1289" spans="1:32" ht="20.100000000000001" customHeight="1">
      <c r="A1289" s="635"/>
      <c r="B1289" s="671"/>
      <c r="C1289" s="671"/>
      <c r="D1289" s="671"/>
      <c r="E1289" s="671"/>
      <c r="F1289" s="671"/>
      <c r="G1289" s="671"/>
      <c r="H1289" s="671"/>
      <c r="I1289" s="671"/>
      <c r="J1289" s="671"/>
      <c r="K1289" s="671"/>
      <c r="L1289" s="672"/>
      <c r="M1289" s="672"/>
      <c r="N1289" s="672"/>
      <c r="O1289" s="672"/>
      <c r="P1289" s="672"/>
      <c r="Q1289" s="673"/>
      <c r="R1289" s="673"/>
      <c r="S1289" s="673"/>
      <c r="T1289" s="673"/>
      <c r="U1289" s="673"/>
      <c r="V1289" s="636"/>
      <c r="W1289" s="674"/>
      <c r="X1289" s="674"/>
      <c r="Y1289" s="674"/>
      <c r="Z1289" s="674"/>
      <c r="AA1289" s="674"/>
      <c r="AB1289" s="674"/>
      <c r="AC1289" s="637"/>
      <c r="AD1289" s="638"/>
      <c r="AE1289" s="639"/>
      <c r="AF1289" s="640"/>
    </row>
    <row r="1290" spans="1:32" ht="20.100000000000001" customHeight="1">
      <c r="A1290" s="635"/>
      <c r="B1290" s="671"/>
      <c r="C1290" s="671"/>
      <c r="D1290" s="671"/>
      <c r="E1290" s="671"/>
      <c r="F1290" s="671"/>
      <c r="G1290" s="671"/>
      <c r="H1290" s="671"/>
      <c r="I1290" s="671"/>
      <c r="J1290" s="671"/>
      <c r="K1290" s="671"/>
      <c r="L1290" s="672"/>
      <c r="M1290" s="672"/>
      <c r="N1290" s="672"/>
      <c r="O1290" s="672"/>
      <c r="P1290" s="672"/>
      <c r="Q1290" s="673"/>
      <c r="R1290" s="673"/>
      <c r="S1290" s="673"/>
      <c r="T1290" s="673"/>
      <c r="U1290" s="673"/>
      <c r="V1290" s="636"/>
      <c r="W1290" s="674"/>
      <c r="X1290" s="674"/>
      <c r="Y1290" s="674"/>
      <c r="Z1290" s="674"/>
      <c r="AA1290" s="674"/>
      <c r="AB1290" s="674"/>
      <c r="AC1290" s="637"/>
      <c r="AD1290" s="638"/>
      <c r="AE1290" s="639"/>
      <c r="AF1290" s="640"/>
    </row>
    <row r="1291" spans="1:32" ht="20.100000000000001" customHeight="1">
      <c r="A1291" s="635"/>
      <c r="B1291" s="671"/>
      <c r="C1291" s="671"/>
      <c r="D1291" s="671"/>
      <c r="E1291" s="671"/>
      <c r="F1291" s="671"/>
      <c r="G1291" s="671"/>
      <c r="H1291" s="671"/>
      <c r="I1291" s="671"/>
      <c r="J1291" s="671"/>
      <c r="K1291" s="671"/>
      <c r="L1291" s="672"/>
      <c r="M1291" s="672"/>
      <c r="N1291" s="672"/>
      <c r="O1291" s="672"/>
      <c r="P1291" s="672"/>
      <c r="Q1291" s="673"/>
      <c r="R1291" s="673"/>
      <c r="S1291" s="673"/>
      <c r="T1291" s="673"/>
      <c r="U1291" s="673"/>
      <c r="V1291" s="636"/>
      <c r="W1291" s="674"/>
      <c r="X1291" s="674"/>
      <c r="Y1291" s="674"/>
      <c r="Z1291" s="674"/>
      <c r="AA1291" s="674"/>
      <c r="AB1291" s="674"/>
      <c r="AC1291" s="637"/>
      <c r="AD1291" s="638"/>
      <c r="AE1291" s="639"/>
      <c r="AF1291" s="640"/>
    </row>
    <row r="1292" spans="1:32" ht="20.100000000000001" customHeight="1">
      <c r="A1292" s="635"/>
      <c r="B1292" s="671"/>
      <c r="C1292" s="671"/>
      <c r="D1292" s="671"/>
      <c r="E1292" s="671"/>
      <c r="F1292" s="671"/>
      <c r="G1292" s="671"/>
      <c r="H1292" s="671"/>
      <c r="I1292" s="671"/>
      <c r="J1292" s="671"/>
      <c r="K1292" s="671"/>
      <c r="L1292" s="672"/>
      <c r="M1292" s="672"/>
      <c r="N1292" s="672"/>
      <c r="O1292" s="672"/>
      <c r="P1292" s="672"/>
      <c r="Q1292" s="673"/>
      <c r="R1292" s="673"/>
      <c r="S1292" s="673"/>
      <c r="T1292" s="673"/>
      <c r="U1292" s="673"/>
      <c r="V1292" s="636"/>
      <c r="W1292" s="674"/>
      <c r="X1292" s="674"/>
      <c r="Y1292" s="674"/>
      <c r="Z1292" s="674"/>
      <c r="AA1292" s="674"/>
      <c r="AB1292" s="674"/>
      <c r="AC1292" s="637"/>
      <c r="AD1292" s="638"/>
      <c r="AE1292" s="639"/>
      <c r="AF1292" s="640"/>
    </row>
    <row r="1293" spans="1:32" ht="20.100000000000001" customHeight="1">
      <c r="A1293" s="635"/>
      <c r="B1293" s="671"/>
      <c r="C1293" s="671"/>
      <c r="D1293" s="671"/>
      <c r="E1293" s="671"/>
      <c r="F1293" s="671"/>
      <c r="G1293" s="671"/>
      <c r="H1293" s="671"/>
      <c r="I1293" s="671"/>
      <c r="J1293" s="671"/>
      <c r="K1293" s="671"/>
      <c r="L1293" s="672"/>
      <c r="M1293" s="672"/>
      <c r="N1293" s="672"/>
      <c r="O1293" s="672"/>
      <c r="P1293" s="672"/>
      <c r="Q1293" s="673"/>
      <c r="R1293" s="673"/>
      <c r="S1293" s="673"/>
      <c r="T1293" s="673"/>
      <c r="U1293" s="673"/>
      <c r="V1293" s="636"/>
      <c r="W1293" s="674"/>
      <c r="X1293" s="674"/>
      <c r="Y1293" s="674"/>
      <c r="Z1293" s="674"/>
      <c r="AA1293" s="674"/>
      <c r="AB1293" s="674"/>
      <c r="AC1293" s="637"/>
      <c r="AD1293" s="638"/>
      <c r="AE1293" s="639"/>
      <c r="AF1293" s="640"/>
    </row>
    <row r="1294" spans="1:32" ht="20.100000000000001" customHeight="1">
      <c r="A1294" s="635"/>
      <c r="B1294" s="671"/>
      <c r="C1294" s="671"/>
      <c r="D1294" s="671"/>
      <c r="E1294" s="671"/>
      <c r="F1294" s="671"/>
      <c r="G1294" s="671"/>
      <c r="H1294" s="671"/>
      <c r="I1294" s="671"/>
      <c r="J1294" s="671"/>
      <c r="K1294" s="671"/>
      <c r="L1294" s="672"/>
      <c r="M1294" s="672"/>
      <c r="N1294" s="672"/>
      <c r="O1294" s="672"/>
      <c r="P1294" s="672"/>
      <c r="Q1294" s="673"/>
      <c r="R1294" s="673"/>
      <c r="S1294" s="673"/>
      <c r="T1294" s="673"/>
      <c r="U1294" s="673"/>
      <c r="V1294" s="636"/>
      <c r="W1294" s="674"/>
      <c r="X1294" s="674"/>
      <c r="Y1294" s="674"/>
      <c r="Z1294" s="674"/>
      <c r="AA1294" s="674"/>
      <c r="AB1294" s="674"/>
      <c r="AC1294" s="637"/>
      <c r="AD1294" s="638"/>
      <c r="AE1294" s="639"/>
      <c r="AF1294" s="640"/>
    </row>
    <row r="1295" spans="1:32" ht="20.100000000000001" customHeight="1">
      <c r="A1295" s="635"/>
      <c r="B1295" s="671"/>
      <c r="C1295" s="671"/>
      <c r="D1295" s="671"/>
      <c r="E1295" s="671"/>
      <c r="F1295" s="671"/>
      <c r="G1295" s="671"/>
      <c r="H1295" s="671"/>
      <c r="I1295" s="671"/>
      <c r="J1295" s="671"/>
      <c r="K1295" s="671"/>
      <c r="L1295" s="672"/>
      <c r="M1295" s="672"/>
      <c r="N1295" s="672"/>
      <c r="O1295" s="672"/>
      <c r="P1295" s="672"/>
      <c r="Q1295" s="673"/>
      <c r="R1295" s="673"/>
      <c r="S1295" s="673"/>
      <c r="T1295" s="673"/>
      <c r="U1295" s="673"/>
      <c r="V1295" s="636"/>
      <c r="W1295" s="674"/>
      <c r="X1295" s="674"/>
      <c r="Y1295" s="674"/>
      <c r="Z1295" s="674"/>
      <c r="AA1295" s="674"/>
      <c r="AB1295" s="674"/>
      <c r="AC1295" s="637"/>
      <c r="AD1295" s="638"/>
      <c r="AE1295" s="639"/>
      <c r="AF1295" s="640"/>
    </row>
    <row r="1296" spans="1:32" ht="20.100000000000001" customHeight="1">
      <c r="A1296" s="635"/>
      <c r="B1296" s="671"/>
      <c r="C1296" s="671"/>
      <c r="D1296" s="671"/>
      <c r="E1296" s="671"/>
      <c r="F1296" s="671"/>
      <c r="G1296" s="671"/>
      <c r="H1296" s="671"/>
      <c r="I1296" s="671"/>
      <c r="J1296" s="671"/>
      <c r="K1296" s="671"/>
      <c r="L1296" s="672"/>
      <c r="M1296" s="672"/>
      <c r="N1296" s="672"/>
      <c r="O1296" s="672"/>
      <c r="P1296" s="672"/>
      <c r="Q1296" s="673"/>
      <c r="R1296" s="673"/>
      <c r="S1296" s="673"/>
      <c r="T1296" s="673"/>
      <c r="U1296" s="673"/>
      <c r="V1296" s="636"/>
      <c r="W1296" s="674"/>
      <c r="X1296" s="674"/>
      <c r="Y1296" s="674"/>
      <c r="Z1296" s="674"/>
      <c r="AA1296" s="674"/>
      <c r="AB1296" s="674"/>
      <c r="AC1296" s="637"/>
      <c r="AD1296" s="638"/>
      <c r="AE1296" s="639"/>
      <c r="AF1296" s="640"/>
    </row>
    <row r="1297" spans="1:32" ht="20.100000000000001" customHeight="1">
      <c r="A1297" s="635"/>
      <c r="B1297" s="671"/>
      <c r="C1297" s="671"/>
      <c r="D1297" s="671"/>
      <c r="E1297" s="671"/>
      <c r="F1297" s="671"/>
      <c r="G1297" s="671"/>
      <c r="H1297" s="671"/>
      <c r="I1297" s="671"/>
      <c r="J1297" s="671"/>
      <c r="K1297" s="671"/>
      <c r="L1297" s="672"/>
      <c r="M1297" s="672"/>
      <c r="N1297" s="672"/>
      <c r="O1297" s="672"/>
      <c r="P1297" s="672"/>
      <c r="Q1297" s="673"/>
      <c r="R1297" s="673"/>
      <c r="S1297" s="673"/>
      <c r="T1297" s="673"/>
      <c r="U1297" s="673"/>
      <c r="V1297" s="636"/>
      <c r="W1297" s="674"/>
      <c r="X1297" s="674"/>
      <c r="Y1297" s="674"/>
      <c r="Z1297" s="674"/>
      <c r="AA1297" s="674"/>
      <c r="AB1297" s="674"/>
      <c r="AC1297" s="637"/>
      <c r="AD1297" s="638"/>
      <c r="AE1297" s="639"/>
      <c r="AF1297" s="640"/>
    </row>
    <row r="1298" spans="1:32" ht="20.100000000000001" customHeight="1">
      <c r="A1298" s="635"/>
      <c r="B1298" s="671"/>
      <c r="C1298" s="671"/>
      <c r="D1298" s="671"/>
      <c r="E1298" s="671"/>
      <c r="F1298" s="671"/>
      <c r="G1298" s="671"/>
      <c r="H1298" s="671"/>
      <c r="I1298" s="671"/>
      <c r="J1298" s="671"/>
      <c r="K1298" s="671"/>
      <c r="L1298" s="672"/>
      <c r="M1298" s="672"/>
      <c r="N1298" s="672"/>
      <c r="O1298" s="672"/>
      <c r="P1298" s="672"/>
      <c r="Q1298" s="673"/>
      <c r="R1298" s="673"/>
      <c r="S1298" s="673"/>
      <c r="T1298" s="673"/>
      <c r="U1298" s="673"/>
      <c r="V1298" s="636"/>
      <c r="W1298" s="674"/>
      <c r="X1298" s="674"/>
      <c r="Y1298" s="674"/>
      <c r="Z1298" s="674"/>
      <c r="AA1298" s="674"/>
      <c r="AB1298" s="674"/>
      <c r="AC1298" s="637"/>
      <c r="AD1298" s="638"/>
      <c r="AE1298" s="639"/>
      <c r="AF1298" s="640"/>
    </row>
    <row r="1299" spans="1:32" ht="20.100000000000001" customHeight="1">
      <c r="A1299" s="635"/>
      <c r="B1299" s="671"/>
      <c r="C1299" s="671"/>
      <c r="D1299" s="671"/>
      <c r="E1299" s="671"/>
      <c r="F1299" s="671"/>
      <c r="G1299" s="671"/>
      <c r="H1299" s="671"/>
      <c r="I1299" s="671"/>
      <c r="J1299" s="671"/>
      <c r="K1299" s="671"/>
      <c r="L1299" s="672"/>
      <c r="M1299" s="672"/>
      <c r="N1299" s="672"/>
      <c r="O1299" s="672"/>
      <c r="P1299" s="672"/>
      <c r="Q1299" s="673"/>
      <c r="R1299" s="673"/>
      <c r="S1299" s="673"/>
      <c r="T1299" s="673"/>
      <c r="U1299" s="673"/>
      <c r="V1299" s="636"/>
      <c r="W1299" s="674"/>
      <c r="X1299" s="674"/>
      <c r="Y1299" s="674"/>
      <c r="Z1299" s="674"/>
      <c r="AA1299" s="674"/>
      <c r="AB1299" s="674"/>
      <c r="AC1299" s="637"/>
      <c r="AD1299" s="638"/>
      <c r="AE1299" s="639"/>
      <c r="AF1299" s="640"/>
    </row>
    <row r="1300" spans="1:32" ht="20.100000000000001" customHeight="1">
      <c r="A1300" s="635"/>
      <c r="B1300" s="671"/>
      <c r="C1300" s="671"/>
      <c r="D1300" s="671"/>
      <c r="E1300" s="671"/>
      <c r="F1300" s="671"/>
      <c r="G1300" s="671"/>
      <c r="H1300" s="671"/>
      <c r="I1300" s="671"/>
      <c r="J1300" s="671"/>
      <c r="K1300" s="671"/>
      <c r="L1300" s="672"/>
      <c r="M1300" s="672"/>
      <c r="N1300" s="672"/>
      <c r="O1300" s="672"/>
      <c r="P1300" s="672"/>
      <c r="Q1300" s="673"/>
      <c r="R1300" s="673"/>
      <c r="S1300" s="673"/>
      <c r="T1300" s="673"/>
      <c r="U1300" s="673"/>
      <c r="V1300" s="636"/>
      <c r="W1300" s="674"/>
      <c r="X1300" s="674"/>
      <c r="Y1300" s="674"/>
      <c r="Z1300" s="674"/>
      <c r="AA1300" s="674"/>
      <c r="AB1300" s="674"/>
      <c r="AC1300" s="637"/>
      <c r="AD1300" s="638"/>
      <c r="AE1300" s="639"/>
      <c r="AF1300" s="640"/>
    </row>
    <row r="1301" spans="1:32" ht="20.100000000000001" customHeight="1">
      <c r="A1301" s="635"/>
      <c r="B1301" s="671"/>
      <c r="C1301" s="671"/>
      <c r="D1301" s="671"/>
      <c r="E1301" s="671"/>
      <c r="F1301" s="671"/>
      <c r="G1301" s="671"/>
      <c r="H1301" s="671"/>
      <c r="I1301" s="671"/>
      <c r="J1301" s="671"/>
      <c r="K1301" s="671"/>
      <c r="L1301" s="672"/>
      <c r="M1301" s="672"/>
      <c r="N1301" s="672"/>
      <c r="O1301" s="672"/>
      <c r="P1301" s="672"/>
      <c r="Q1301" s="673"/>
      <c r="R1301" s="673"/>
      <c r="S1301" s="673"/>
      <c r="T1301" s="673"/>
      <c r="U1301" s="673"/>
      <c r="V1301" s="636"/>
      <c r="W1301" s="674"/>
      <c r="X1301" s="674"/>
      <c r="Y1301" s="674"/>
      <c r="Z1301" s="674"/>
      <c r="AA1301" s="674"/>
      <c r="AB1301" s="674"/>
      <c r="AC1301" s="637"/>
      <c r="AD1301" s="638"/>
      <c r="AE1301" s="639"/>
      <c r="AF1301" s="640"/>
    </row>
    <row r="1302" spans="1:32" ht="20.100000000000001" customHeight="1">
      <c r="A1302" s="635"/>
      <c r="B1302" s="671"/>
      <c r="C1302" s="671"/>
      <c r="D1302" s="671"/>
      <c r="E1302" s="671"/>
      <c r="F1302" s="671"/>
      <c r="G1302" s="671"/>
      <c r="H1302" s="671"/>
      <c r="I1302" s="671"/>
      <c r="J1302" s="671"/>
      <c r="K1302" s="671"/>
      <c r="L1302" s="672"/>
      <c r="M1302" s="672"/>
      <c r="N1302" s="672"/>
      <c r="O1302" s="672"/>
      <c r="P1302" s="672"/>
      <c r="Q1302" s="673"/>
      <c r="R1302" s="673"/>
      <c r="S1302" s="673"/>
      <c r="T1302" s="673"/>
      <c r="U1302" s="673"/>
      <c r="V1302" s="636"/>
      <c r="W1302" s="674"/>
      <c r="X1302" s="674"/>
      <c r="Y1302" s="674"/>
      <c r="Z1302" s="674"/>
      <c r="AA1302" s="674"/>
      <c r="AB1302" s="674"/>
      <c r="AC1302" s="637"/>
      <c r="AD1302" s="638"/>
      <c r="AE1302" s="639"/>
      <c r="AF1302" s="640"/>
    </row>
    <row r="1303" spans="1:32" ht="20.100000000000001" customHeight="1">
      <c r="A1303" s="635"/>
      <c r="B1303" s="671"/>
      <c r="C1303" s="671"/>
      <c r="D1303" s="671"/>
      <c r="E1303" s="671"/>
      <c r="F1303" s="671"/>
      <c r="G1303" s="671"/>
      <c r="H1303" s="671"/>
      <c r="I1303" s="671"/>
      <c r="J1303" s="671"/>
      <c r="K1303" s="671"/>
      <c r="L1303" s="672"/>
      <c r="M1303" s="672"/>
      <c r="N1303" s="672"/>
      <c r="O1303" s="672"/>
      <c r="P1303" s="672"/>
      <c r="Q1303" s="673"/>
      <c r="R1303" s="673"/>
      <c r="S1303" s="673"/>
      <c r="T1303" s="673"/>
      <c r="U1303" s="673"/>
      <c r="V1303" s="636"/>
      <c r="W1303" s="674"/>
      <c r="X1303" s="674"/>
      <c r="Y1303" s="674"/>
      <c r="Z1303" s="674"/>
      <c r="AA1303" s="674"/>
      <c r="AB1303" s="674"/>
      <c r="AC1303" s="637"/>
      <c r="AD1303" s="638"/>
      <c r="AE1303" s="639"/>
      <c r="AF1303" s="640"/>
    </row>
    <row r="1304" spans="1:32" ht="20.100000000000001" customHeight="1">
      <c r="A1304" s="635"/>
      <c r="B1304" s="671"/>
      <c r="C1304" s="671"/>
      <c r="D1304" s="671"/>
      <c r="E1304" s="671"/>
      <c r="F1304" s="671"/>
      <c r="G1304" s="671"/>
      <c r="H1304" s="671"/>
      <c r="I1304" s="671"/>
      <c r="J1304" s="671"/>
      <c r="K1304" s="671"/>
      <c r="L1304" s="672"/>
      <c r="M1304" s="672"/>
      <c r="N1304" s="672"/>
      <c r="O1304" s="672"/>
      <c r="P1304" s="672"/>
      <c r="Q1304" s="673"/>
      <c r="R1304" s="673"/>
      <c r="S1304" s="673"/>
      <c r="T1304" s="673"/>
      <c r="U1304" s="673"/>
      <c r="V1304" s="636"/>
      <c r="W1304" s="674"/>
      <c r="X1304" s="674"/>
      <c r="Y1304" s="674"/>
      <c r="Z1304" s="674"/>
      <c r="AA1304" s="674"/>
      <c r="AB1304" s="674"/>
      <c r="AC1304" s="637"/>
      <c r="AD1304" s="638"/>
      <c r="AE1304" s="639"/>
      <c r="AF1304" s="640"/>
    </row>
    <row r="1305" spans="1:32" ht="20.100000000000001" customHeight="1">
      <c r="A1305" s="635"/>
      <c r="B1305" s="671"/>
      <c r="C1305" s="671"/>
      <c r="D1305" s="671"/>
      <c r="E1305" s="671"/>
      <c r="F1305" s="671"/>
      <c r="G1305" s="671"/>
      <c r="H1305" s="671"/>
      <c r="I1305" s="671"/>
      <c r="J1305" s="671"/>
      <c r="K1305" s="671"/>
      <c r="L1305" s="672"/>
      <c r="M1305" s="672"/>
      <c r="N1305" s="672"/>
      <c r="O1305" s="672"/>
      <c r="P1305" s="672"/>
      <c r="Q1305" s="673"/>
      <c r="R1305" s="673"/>
      <c r="S1305" s="673"/>
      <c r="T1305" s="673"/>
      <c r="U1305" s="673"/>
      <c r="V1305" s="636"/>
      <c r="W1305" s="674"/>
      <c r="X1305" s="674"/>
      <c r="Y1305" s="674"/>
      <c r="Z1305" s="674"/>
      <c r="AA1305" s="674"/>
      <c r="AB1305" s="674"/>
      <c r="AC1305" s="637"/>
      <c r="AD1305" s="638"/>
      <c r="AE1305" s="639"/>
      <c r="AF1305" s="640"/>
    </row>
    <row r="1306" spans="1:32" ht="20.100000000000001" customHeight="1">
      <c r="A1306" s="635"/>
      <c r="B1306" s="671"/>
      <c r="C1306" s="671"/>
      <c r="D1306" s="671"/>
      <c r="E1306" s="671"/>
      <c r="F1306" s="671"/>
      <c r="G1306" s="671"/>
      <c r="H1306" s="671"/>
      <c r="I1306" s="671"/>
      <c r="J1306" s="671"/>
      <c r="K1306" s="671"/>
      <c r="L1306" s="672"/>
      <c r="M1306" s="672"/>
      <c r="N1306" s="672"/>
      <c r="O1306" s="672"/>
      <c r="P1306" s="672"/>
      <c r="Q1306" s="673"/>
      <c r="R1306" s="673"/>
      <c r="S1306" s="673"/>
      <c r="T1306" s="673"/>
      <c r="U1306" s="673"/>
      <c r="V1306" s="636"/>
      <c r="W1306" s="674"/>
      <c r="X1306" s="674"/>
      <c r="Y1306" s="674"/>
      <c r="Z1306" s="674"/>
      <c r="AA1306" s="674"/>
      <c r="AB1306" s="674"/>
      <c r="AC1306" s="637"/>
      <c r="AD1306" s="638"/>
      <c r="AE1306" s="639"/>
      <c r="AF1306" s="640"/>
    </row>
    <row r="1307" spans="1:32" ht="20.100000000000001" customHeight="1">
      <c r="A1307" s="635"/>
      <c r="B1307" s="671"/>
      <c r="C1307" s="671"/>
      <c r="D1307" s="671"/>
      <c r="E1307" s="671"/>
      <c r="F1307" s="671"/>
      <c r="G1307" s="671"/>
      <c r="H1307" s="671"/>
      <c r="I1307" s="671"/>
      <c r="J1307" s="671"/>
      <c r="K1307" s="671"/>
      <c r="L1307" s="672"/>
      <c r="M1307" s="672"/>
      <c r="N1307" s="672"/>
      <c r="O1307" s="672"/>
      <c r="P1307" s="672"/>
      <c r="Q1307" s="673"/>
      <c r="R1307" s="673"/>
      <c r="S1307" s="673"/>
      <c r="T1307" s="673"/>
      <c r="U1307" s="673"/>
      <c r="V1307" s="636"/>
      <c r="W1307" s="674"/>
      <c r="X1307" s="674"/>
      <c r="Y1307" s="674"/>
      <c r="Z1307" s="674"/>
      <c r="AA1307" s="674"/>
      <c r="AB1307" s="674"/>
      <c r="AC1307" s="637"/>
      <c r="AD1307" s="638"/>
      <c r="AE1307" s="639"/>
      <c r="AF1307" s="640"/>
    </row>
    <row r="1308" spans="1:32" ht="20.100000000000001" customHeight="1">
      <c r="A1308" s="635"/>
      <c r="B1308" s="671"/>
      <c r="C1308" s="671"/>
      <c r="D1308" s="671"/>
      <c r="E1308" s="671"/>
      <c r="F1308" s="671"/>
      <c r="G1308" s="671"/>
      <c r="H1308" s="671"/>
      <c r="I1308" s="671"/>
      <c r="J1308" s="671"/>
      <c r="K1308" s="671"/>
      <c r="L1308" s="672"/>
      <c r="M1308" s="672"/>
      <c r="N1308" s="672"/>
      <c r="O1308" s="672"/>
      <c r="P1308" s="672"/>
      <c r="Q1308" s="673"/>
      <c r="R1308" s="673"/>
      <c r="S1308" s="673"/>
      <c r="T1308" s="673"/>
      <c r="U1308" s="673"/>
      <c r="V1308" s="636"/>
      <c r="W1308" s="674"/>
      <c r="X1308" s="674"/>
      <c r="Y1308" s="674"/>
      <c r="Z1308" s="674"/>
      <c r="AA1308" s="674"/>
      <c r="AB1308" s="674"/>
      <c r="AC1308" s="637"/>
      <c r="AD1308" s="638"/>
      <c r="AE1308" s="639"/>
      <c r="AF1308" s="640"/>
    </row>
    <row r="1309" spans="1:32" ht="20.100000000000001" customHeight="1">
      <c r="A1309" s="635"/>
      <c r="B1309" s="671"/>
      <c r="C1309" s="671"/>
      <c r="D1309" s="671"/>
      <c r="E1309" s="671"/>
      <c r="F1309" s="671"/>
      <c r="G1309" s="671"/>
      <c r="H1309" s="671"/>
      <c r="I1309" s="671"/>
      <c r="J1309" s="671"/>
      <c r="K1309" s="671"/>
      <c r="L1309" s="672"/>
      <c r="M1309" s="672"/>
      <c r="N1309" s="672"/>
      <c r="O1309" s="672"/>
      <c r="P1309" s="672"/>
      <c r="Q1309" s="673"/>
      <c r="R1309" s="673"/>
      <c r="S1309" s="673"/>
      <c r="T1309" s="673"/>
      <c r="U1309" s="673"/>
      <c r="V1309" s="636"/>
      <c r="W1309" s="674"/>
      <c r="X1309" s="674"/>
      <c r="Y1309" s="674"/>
      <c r="Z1309" s="674"/>
      <c r="AA1309" s="674"/>
      <c r="AB1309" s="674"/>
      <c r="AC1309" s="637"/>
      <c r="AD1309" s="638"/>
      <c r="AE1309" s="639"/>
      <c r="AF1309" s="640"/>
    </row>
    <row r="1310" spans="1:32" ht="20.100000000000001" customHeight="1">
      <c r="A1310" s="635"/>
      <c r="B1310" s="671"/>
      <c r="C1310" s="671"/>
      <c r="D1310" s="671"/>
      <c r="E1310" s="671"/>
      <c r="F1310" s="671"/>
      <c r="G1310" s="671"/>
      <c r="H1310" s="671"/>
      <c r="I1310" s="671"/>
      <c r="J1310" s="671"/>
      <c r="K1310" s="671"/>
      <c r="L1310" s="672"/>
      <c r="M1310" s="672"/>
      <c r="N1310" s="672"/>
      <c r="O1310" s="672"/>
      <c r="P1310" s="672"/>
      <c r="Q1310" s="673"/>
      <c r="R1310" s="673"/>
      <c r="S1310" s="673"/>
      <c r="T1310" s="673"/>
      <c r="U1310" s="673"/>
      <c r="V1310" s="636"/>
      <c r="W1310" s="674"/>
      <c r="X1310" s="674"/>
      <c r="Y1310" s="674"/>
      <c r="Z1310" s="674"/>
      <c r="AA1310" s="674"/>
      <c r="AB1310" s="674"/>
      <c r="AC1310" s="637"/>
      <c r="AD1310" s="638"/>
      <c r="AE1310" s="639"/>
      <c r="AF1310" s="640"/>
    </row>
    <row r="1311" spans="1:32" ht="20.100000000000001" customHeight="1">
      <c r="A1311" s="635"/>
      <c r="B1311" s="671"/>
      <c r="C1311" s="671"/>
      <c r="D1311" s="671"/>
      <c r="E1311" s="671"/>
      <c r="F1311" s="671"/>
      <c r="G1311" s="671"/>
      <c r="H1311" s="671"/>
      <c r="I1311" s="671"/>
      <c r="J1311" s="671"/>
      <c r="K1311" s="671"/>
      <c r="L1311" s="672"/>
      <c r="M1311" s="672"/>
      <c r="N1311" s="672"/>
      <c r="O1311" s="672"/>
      <c r="P1311" s="672"/>
      <c r="Q1311" s="673"/>
      <c r="R1311" s="673"/>
      <c r="S1311" s="673"/>
      <c r="T1311" s="673"/>
      <c r="U1311" s="673"/>
      <c r="V1311" s="636"/>
      <c r="W1311" s="674"/>
      <c r="X1311" s="674"/>
      <c r="Y1311" s="674"/>
      <c r="Z1311" s="674"/>
      <c r="AA1311" s="674"/>
      <c r="AB1311" s="674"/>
      <c r="AC1311" s="637"/>
      <c r="AD1311" s="638"/>
      <c r="AE1311" s="639"/>
      <c r="AF1311" s="640"/>
    </row>
    <row r="1312" spans="1:32" ht="20.100000000000001" customHeight="1">
      <c r="A1312" s="635"/>
      <c r="B1312" s="671"/>
      <c r="C1312" s="671"/>
      <c r="D1312" s="671"/>
      <c r="E1312" s="671"/>
      <c r="F1312" s="671"/>
      <c r="G1312" s="671"/>
      <c r="H1312" s="671"/>
      <c r="I1312" s="671"/>
      <c r="J1312" s="671"/>
      <c r="K1312" s="671"/>
      <c r="L1312" s="672"/>
      <c r="M1312" s="672"/>
      <c r="N1312" s="672"/>
      <c r="O1312" s="672"/>
      <c r="P1312" s="672"/>
      <c r="Q1312" s="673"/>
      <c r="R1312" s="673"/>
      <c r="S1312" s="673"/>
      <c r="T1312" s="673"/>
      <c r="U1312" s="673"/>
      <c r="V1312" s="636"/>
      <c r="W1312" s="674"/>
      <c r="X1312" s="674"/>
      <c r="Y1312" s="674"/>
      <c r="Z1312" s="674"/>
      <c r="AA1312" s="674"/>
      <c r="AB1312" s="674"/>
      <c r="AC1312" s="637"/>
      <c r="AD1312" s="638"/>
      <c r="AE1312" s="639"/>
      <c r="AF1312" s="640"/>
    </row>
    <row r="1313" spans="1:32" ht="20.100000000000001" customHeight="1">
      <c r="A1313" s="635"/>
      <c r="B1313" s="671"/>
      <c r="C1313" s="671"/>
      <c r="D1313" s="671"/>
      <c r="E1313" s="671"/>
      <c r="F1313" s="671"/>
      <c r="G1313" s="671"/>
      <c r="H1313" s="671"/>
      <c r="I1313" s="671"/>
      <c r="J1313" s="671"/>
      <c r="K1313" s="671"/>
      <c r="L1313" s="672"/>
      <c r="M1313" s="672"/>
      <c r="N1313" s="672"/>
      <c r="O1313" s="672"/>
      <c r="P1313" s="672"/>
      <c r="Q1313" s="673"/>
      <c r="R1313" s="673"/>
      <c r="S1313" s="673"/>
      <c r="T1313" s="673"/>
      <c r="U1313" s="673"/>
      <c r="V1313" s="636"/>
      <c r="W1313" s="674"/>
      <c r="X1313" s="674"/>
      <c r="Y1313" s="674"/>
      <c r="Z1313" s="674"/>
      <c r="AA1313" s="674"/>
      <c r="AB1313" s="674"/>
      <c r="AC1313" s="637"/>
      <c r="AD1313" s="638"/>
      <c r="AE1313" s="639"/>
      <c r="AF1313" s="640"/>
    </row>
    <row r="1314" spans="1:32" ht="20.100000000000001" customHeight="1">
      <c r="A1314" s="635"/>
      <c r="B1314" s="671"/>
      <c r="C1314" s="671"/>
      <c r="D1314" s="671"/>
      <c r="E1314" s="671"/>
      <c r="F1314" s="671"/>
      <c r="G1314" s="671"/>
      <c r="H1314" s="671"/>
      <c r="I1314" s="671"/>
      <c r="J1314" s="671"/>
      <c r="K1314" s="671"/>
      <c r="L1314" s="672"/>
      <c r="M1314" s="672"/>
      <c r="N1314" s="672"/>
      <c r="O1314" s="672"/>
      <c r="P1314" s="672"/>
      <c r="Q1314" s="673"/>
      <c r="R1314" s="673"/>
      <c r="S1314" s="673"/>
      <c r="T1314" s="673"/>
      <c r="U1314" s="673"/>
      <c r="V1314" s="636"/>
      <c r="W1314" s="674"/>
      <c r="X1314" s="674"/>
      <c r="Y1314" s="674"/>
      <c r="Z1314" s="674"/>
      <c r="AA1314" s="674"/>
      <c r="AB1314" s="674"/>
      <c r="AC1314" s="637"/>
      <c r="AD1314" s="638"/>
      <c r="AE1314" s="639"/>
      <c r="AF1314" s="640"/>
    </row>
    <row r="1315" spans="1:32" ht="20.100000000000001" customHeight="1">
      <c r="A1315" s="635"/>
      <c r="B1315" s="671"/>
      <c r="C1315" s="671"/>
      <c r="D1315" s="671"/>
      <c r="E1315" s="671"/>
      <c r="F1315" s="671"/>
      <c r="G1315" s="671"/>
      <c r="H1315" s="671"/>
      <c r="I1315" s="671"/>
      <c r="J1315" s="671"/>
      <c r="K1315" s="671"/>
      <c r="L1315" s="672"/>
      <c r="M1315" s="672"/>
      <c r="N1315" s="672"/>
      <c r="O1315" s="672"/>
      <c r="P1315" s="672"/>
      <c r="Q1315" s="673"/>
      <c r="R1315" s="673"/>
      <c r="S1315" s="673"/>
      <c r="T1315" s="673"/>
      <c r="U1315" s="673"/>
      <c r="V1315" s="636"/>
      <c r="W1315" s="674"/>
      <c r="X1315" s="674"/>
      <c r="Y1315" s="674"/>
      <c r="Z1315" s="674"/>
      <c r="AA1315" s="674"/>
      <c r="AB1315" s="674"/>
      <c r="AC1315" s="637"/>
      <c r="AD1315" s="638"/>
      <c r="AE1315" s="639"/>
      <c r="AF1315" s="640"/>
    </row>
    <row r="1316" spans="1:32" ht="20.100000000000001" customHeight="1">
      <c r="A1316" s="635"/>
      <c r="B1316" s="671"/>
      <c r="C1316" s="671"/>
      <c r="D1316" s="671"/>
      <c r="E1316" s="671"/>
      <c r="F1316" s="671"/>
      <c r="G1316" s="671"/>
      <c r="H1316" s="671"/>
      <c r="I1316" s="671"/>
      <c r="J1316" s="671"/>
      <c r="K1316" s="671"/>
      <c r="L1316" s="672"/>
      <c r="M1316" s="672"/>
      <c r="N1316" s="672"/>
      <c r="O1316" s="672"/>
      <c r="P1316" s="672"/>
      <c r="Q1316" s="673"/>
      <c r="R1316" s="673"/>
      <c r="S1316" s="673"/>
      <c r="T1316" s="673"/>
      <c r="U1316" s="673"/>
      <c r="V1316" s="636"/>
      <c r="W1316" s="674"/>
      <c r="X1316" s="674"/>
      <c r="Y1316" s="674"/>
      <c r="Z1316" s="674"/>
      <c r="AA1316" s="674"/>
      <c r="AB1316" s="674"/>
      <c r="AC1316" s="637"/>
      <c r="AD1316" s="638"/>
      <c r="AE1316" s="639"/>
      <c r="AF1316" s="640"/>
    </row>
    <row r="1317" spans="1:32" ht="20.100000000000001" customHeight="1">
      <c r="A1317" s="635"/>
      <c r="B1317" s="671"/>
      <c r="C1317" s="671"/>
      <c r="D1317" s="671"/>
      <c r="E1317" s="671"/>
      <c r="F1317" s="671"/>
      <c r="G1317" s="671"/>
      <c r="H1317" s="671"/>
      <c r="I1317" s="671"/>
      <c r="J1317" s="671"/>
      <c r="K1317" s="671"/>
      <c r="L1317" s="672"/>
      <c r="M1317" s="672"/>
      <c r="N1317" s="672"/>
      <c r="O1317" s="672"/>
      <c r="P1317" s="672"/>
      <c r="Q1317" s="673"/>
      <c r="R1317" s="673"/>
      <c r="S1317" s="673"/>
      <c r="T1317" s="673"/>
      <c r="U1317" s="673"/>
      <c r="V1317" s="636"/>
      <c r="W1317" s="674"/>
      <c r="X1317" s="674"/>
      <c r="Y1317" s="674"/>
      <c r="Z1317" s="674"/>
      <c r="AA1317" s="674"/>
      <c r="AB1317" s="674"/>
      <c r="AC1317" s="637"/>
      <c r="AD1317" s="638"/>
      <c r="AE1317" s="639"/>
      <c r="AF1317" s="640"/>
    </row>
    <row r="1318" spans="1:32" ht="20.100000000000001" customHeight="1">
      <c r="A1318" s="635"/>
      <c r="B1318" s="671"/>
      <c r="C1318" s="671"/>
      <c r="D1318" s="671"/>
      <c r="E1318" s="671"/>
      <c r="F1318" s="671"/>
      <c r="G1318" s="671"/>
      <c r="H1318" s="671"/>
      <c r="I1318" s="671"/>
      <c r="J1318" s="671"/>
      <c r="K1318" s="671"/>
      <c r="L1318" s="672"/>
      <c r="M1318" s="672"/>
      <c r="N1318" s="672"/>
      <c r="O1318" s="672"/>
      <c r="P1318" s="672"/>
      <c r="Q1318" s="673"/>
      <c r="R1318" s="673"/>
      <c r="S1318" s="673"/>
      <c r="T1318" s="673"/>
      <c r="U1318" s="673"/>
      <c r="V1318" s="636"/>
      <c r="W1318" s="674"/>
      <c r="X1318" s="674"/>
      <c r="Y1318" s="674"/>
      <c r="Z1318" s="674"/>
      <c r="AA1318" s="674"/>
      <c r="AB1318" s="674"/>
      <c r="AC1318" s="637"/>
      <c r="AD1318" s="638"/>
      <c r="AE1318" s="639"/>
      <c r="AF1318" s="640"/>
    </row>
    <row r="1319" spans="1:32" ht="20.100000000000001" customHeight="1">
      <c r="A1319" s="635"/>
      <c r="B1319" s="671"/>
      <c r="C1319" s="671"/>
      <c r="D1319" s="671"/>
      <c r="E1319" s="671"/>
      <c r="F1319" s="671"/>
      <c r="G1319" s="671"/>
      <c r="H1319" s="671"/>
      <c r="I1319" s="671"/>
      <c r="J1319" s="671"/>
      <c r="K1319" s="671"/>
      <c r="L1319" s="672"/>
      <c r="M1319" s="672"/>
      <c r="N1319" s="672"/>
      <c r="O1319" s="672"/>
      <c r="P1319" s="672"/>
      <c r="Q1319" s="673"/>
      <c r="R1319" s="673"/>
      <c r="S1319" s="673"/>
      <c r="T1319" s="673"/>
      <c r="U1319" s="673"/>
      <c r="V1319" s="636"/>
      <c r="W1319" s="674"/>
      <c r="X1319" s="674"/>
      <c r="Y1319" s="674"/>
      <c r="Z1319" s="674"/>
      <c r="AA1319" s="674"/>
      <c r="AB1319" s="674"/>
      <c r="AC1319" s="637"/>
      <c r="AD1319" s="638"/>
      <c r="AE1319" s="639"/>
      <c r="AF1319" s="640"/>
    </row>
    <row r="1320" spans="1:32" ht="20.100000000000001" customHeight="1">
      <c r="A1320" s="635"/>
      <c r="B1320" s="671"/>
      <c r="C1320" s="671"/>
      <c r="D1320" s="671"/>
      <c r="E1320" s="671"/>
      <c r="F1320" s="671"/>
      <c r="G1320" s="671"/>
      <c r="H1320" s="671"/>
      <c r="I1320" s="671"/>
      <c r="J1320" s="671"/>
      <c r="K1320" s="671"/>
      <c r="L1320" s="672"/>
      <c r="M1320" s="672"/>
      <c r="N1320" s="672"/>
      <c r="O1320" s="672"/>
      <c r="P1320" s="672"/>
      <c r="Q1320" s="673"/>
      <c r="R1320" s="673"/>
      <c r="S1320" s="673"/>
      <c r="T1320" s="673"/>
      <c r="U1320" s="673"/>
      <c r="V1320" s="636"/>
      <c r="W1320" s="674"/>
      <c r="X1320" s="674"/>
      <c r="Y1320" s="674"/>
      <c r="Z1320" s="674"/>
      <c r="AA1320" s="674"/>
      <c r="AB1320" s="674"/>
      <c r="AC1320" s="637"/>
      <c r="AD1320" s="638"/>
      <c r="AE1320" s="639"/>
      <c r="AF1320" s="640"/>
    </row>
    <row r="1321" spans="1:32" ht="20.100000000000001" customHeight="1">
      <c r="A1321" s="635"/>
      <c r="B1321" s="671"/>
      <c r="C1321" s="671"/>
      <c r="D1321" s="671"/>
      <c r="E1321" s="671"/>
      <c r="F1321" s="671"/>
      <c r="G1321" s="671"/>
      <c r="H1321" s="671"/>
      <c r="I1321" s="671"/>
      <c r="J1321" s="671"/>
      <c r="K1321" s="671"/>
      <c r="L1321" s="672"/>
      <c r="M1321" s="672"/>
      <c r="N1321" s="672"/>
      <c r="O1321" s="672"/>
      <c r="P1321" s="672"/>
      <c r="Q1321" s="673"/>
      <c r="R1321" s="673"/>
      <c r="S1321" s="673"/>
      <c r="T1321" s="673"/>
      <c r="U1321" s="673"/>
      <c r="V1321" s="636"/>
      <c r="W1321" s="674"/>
      <c r="X1321" s="674"/>
      <c r="Y1321" s="674"/>
      <c r="Z1321" s="674"/>
      <c r="AA1321" s="674"/>
      <c r="AB1321" s="674"/>
      <c r="AC1321" s="637"/>
      <c r="AD1321" s="638"/>
      <c r="AE1321" s="639"/>
      <c r="AF1321" s="640"/>
    </row>
    <row r="1322" spans="1:32" ht="20.100000000000001" customHeight="1">
      <c r="A1322" s="635"/>
      <c r="B1322" s="671"/>
      <c r="C1322" s="671"/>
      <c r="D1322" s="671"/>
      <c r="E1322" s="671"/>
      <c r="F1322" s="671"/>
      <c r="G1322" s="671"/>
      <c r="H1322" s="671"/>
      <c r="I1322" s="671"/>
      <c r="J1322" s="671"/>
      <c r="K1322" s="671"/>
      <c r="L1322" s="672"/>
      <c r="M1322" s="672"/>
      <c r="N1322" s="672"/>
      <c r="O1322" s="672"/>
      <c r="P1322" s="672"/>
      <c r="Q1322" s="673"/>
      <c r="R1322" s="673"/>
      <c r="S1322" s="673"/>
      <c r="T1322" s="673"/>
      <c r="U1322" s="673"/>
      <c r="V1322" s="636"/>
      <c r="W1322" s="674"/>
      <c r="X1322" s="674"/>
      <c r="Y1322" s="674"/>
      <c r="Z1322" s="674"/>
      <c r="AA1322" s="674"/>
      <c r="AB1322" s="674"/>
      <c r="AC1322" s="637"/>
      <c r="AD1322" s="638"/>
      <c r="AE1322" s="639"/>
      <c r="AF1322" s="640"/>
    </row>
    <row r="1323" spans="1:32" ht="20.100000000000001" customHeight="1">
      <c r="A1323" s="635"/>
      <c r="B1323" s="671"/>
      <c r="C1323" s="671"/>
      <c r="D1323" s="671"/>
      <c r="E1323" s="671"/>
      <c r="F1323" s="671"/>
      <c r="G1323" s="671"/>
      <c r="H1323" s="671"/>
      <c r="I1323" s="671"/>
      <c r="J1323" s="671"/>
      <c r="K1323" s="671"/>
      <c r="L1323" s="672"/>
      <c r="M1323" s="672"/>
      <c r="N1323" s="672"/>
      <c r="O1323" s="672"/>
      <c r="P1323" s="672"/>
      <c r="Q1323" s="673"/>
      <c r="R1323" s="673"/>
      <c r="S1323" s="673"/>
      <c r="T1323" s="673"/>
      <c r="U1323" s="673"/>
      <c r="V1323" s="636"/>
      <c r="W1323" s="674"/>
      <c r="X1323" s="674"/>
      <c r="Y1323" s="674"/>
      <c r="Z1323" s="674"/>
      <c r="AA1323" s="674"/>
      <c r="AB1323" s="674"/>
      <c r="AC1323" s="637"/>
      <c r="AD1323" s="638"/>
      <c r="AE1323" s="639"/>
      <c r="AF1323" s="640"/>
    </row>
    <row r="1324" spans="1:32" ht="20.100000000000001" customHeight="1">
      <c r="A1324" s="635"/>
      <c r="B1324" s="671"/>
      <c r="C1324" s="671"/>
      <c r="D1324" s="671"/>
      <c r="E1324" s="671"/>
      <c r="F1324" s="671"/>
      <c r="G1324" s="671"/>
      <c r="H1324" s="671"/>
      <c r="I1324" s="671"/>
      <c r="J1324" s="671"/>
      <c r="K1324" s="671"/>
      <c r="L1324" s="672"/>
      <c r="M1324" s="672"/>
      <c r="N1324" s="672"/>
      <c r="O1324" s="672"/>
      <c r="P1324" s="672"/>
      <c r="Q1324" s="673"/>
      <c r="R1324" s="673"/>
      <c r="S1324" s="673"/>
      <c r="T1324" s="673"/>
      <c r="U1324" s="673"/>
      <c r="V1324" s="636"/>
      <c r="W1324" s="674"/>
      <c r="X1324" s="674"/>
      <c r="Y1324" s="674"/>
      <c r="Z1324" s="674"/>
      <c r="AA1324" s="674"/>
      <c r="AB1324" s="674"/>
      <c r="AC1324" s="637"/>
      <c r="AD1324" s="638"/>
      <c r="AE1324" s="639"/>
      <c r="AF1324" s="640"/>
    </row>
    <row r="1325" spans="1:32" ht="20.100000000000001" customHeight="1">
      <c r="A1325" s="635"/>
      <c r="B1325" s="671"/>
      <c r="C1325" s="671"/>
      <c r="D1325" s="671"/>
      <c r="E1325" s="671"/>
      <c r="F1325" s="671"/>
      <c r="G1325" s="671"/>
      <c r="H1325" s="671"/>
      <c r="I1325" s="671"/>
      <c r="J1325" s="671"/>
      <c r="K1325" s="671"/>
      <c r="L1325" s="672"/>
      <c r="M1325" s="672"/>
      <c r="N1325" s="672"/>
      <c r="O1325" s="672"/>
      <c r="P1325" s="672"/>
      <c r="Q1325" s="673"/>
      <c r="R1325" s="673"/>
      <c r="S1325" s="673"/>
      <c r="T1325" s="673"/>
      <c r="U1325" s="673"/>
      <c r="V1325" s="636"/>
      <c r="W1325" s="674"/>
      <c r="X1325" s="674"/>
      <c r="Y1325" s="674"/>
      <c r="Z1325" s="674"/>
      <c r="AA1325" s="674"/>
      <c r="AB1325" s="674"/>
      <c r="AC1325" s="637"/>
      <c r="AD1325" s="638"/>
      <c r="AE1325" s="639"/>
      <c r="AF1325" s="640"/>
    </row>
    <row r="1326" spans="1:32" ht="20.100000000000001" customHeight="1">
      <c r="A1326" s="635"/>
      <c r="B1326" s="671"/>
      <c r="C1326" s="671"/>
      <c r="D1326" s="671"/>
      <c r="E1326" s="671"/>
      <c r="F1326" s="671"/>
      <c r="G1326" s="671"/>
      <c r="H1326" s="671"/>
      <c r="I1326" s="671"/>
      <c r="J1326" s="671"/>
      <c r="K1326" s="671"/>
      <c r="L1326" s="672"/>
      <c r="M1326" s="672"/>
      <c r="N1326" s="672"/>
      <c r="O1326" s="672"/>
      <c r="P1326" s="672"/>
      <c r="Q1326" s="673"/>
      <c r="R1326" s="673"/>
      <c r="S1326" s="673"/>
      <c r="T1326" s="673"/>
      <c r="U1326" s="673"/>
      <c r="V1326" s="636"/>
      <c r="W1326" s="674"/>
      <c r="X1326" s="674"/>
      <c r="Y1326" s="674"/>
      <c r="Z1326" s="674"/>
      <c r="AA1326" s="674"/>
      <c r="AB1326" s="674"/>
      <c r="AC1326" s="637"/>
      <c r="AD1326" s="638"/>
      <c r="AE1326" s="639"/>
      <c r="AF1326" s="640"/>
    </row>
    <row r="1327" spans="1:32" ht="20.100000000000001" customHeight="1">
      <c r="A1327" s="635"/>
      <c r="B1327" s="671"/>
      <c r="C1327" s="671"/>
      <c r="D1327" s="671"/>
      <c r="E1327" s="671"/>
      <c r="F1327" s="671"/>
      <c r="G1327" s="671"/>
      <c r="H1327" s="671"/>
      <c r="I1327" s="671"/>
      <c r="J1327" s="671"/>
      <c r="K1327" s="671"/>
      <c r="L1327" s="672"/>
      <c r="M1327" s="672"/>
      <c r="N1327" s="672"/>
      <c r="O1327" s="672"/>
      <c r="P1327" s="672"/>
      <c r="Q1327" s="673"/>
      <c r="R1327" s="673"/>
      <c r="S1327" s="673"/>
      <c r="T1327" s="673"/>
      <c r="U1327" s="673"/>
      <c r="V1327" s="636"/>
      <c r="W1327" s="674"/>
      <c r="X1327" s="674"/>
      <c r="Y1327" s="674"/>
      <c r="Z1327" s="674"/>
      <c r="AA1327" s="674"/>
      <c r="AB1327" s="674"/>
      <c r="AC1327" s="637"/>
      <c r="AD1327" s="638"/>
      <c r="AE1327" s="639"/>
      <c r="AF1327" s="640"/>
    </row>
    <row r="1328" spans="1:32" ht="20.100000000000001" customHeight="1">
      <c r="A1328" s="635"/>
      <c r="B1328" s="671"/>
      <c r="C1328" s="671"/>
      <c r="D1328" s="671"/>
      <c r="E1328" s="671"/>
      <c r="F1328" s="671"/>
      <c r="G1328" s="671"/>
      <c r="H1328" s="671"/>
      <c r="I1328" s="671"/>
      <c r="J1328" s="671"/>
      <c r="K1328" s="671"/>
      <c r="L1328" s="672"/>
      <c r="M1328" s="672"/>
      <c r="N1328" s="672"/>
      <c r="O1328" s="672"/>
      <c r="P1328" s="672"/>
      <c r="Q1328" s="673"/>
      <c r="R1328" s="673"/>
      <c r="S1328" s="673"/>
      <c r="T1328" s="673"/>
      <c r="U1328" s="673"/>
      <c r="V1328" s="636"/>
      <c r="W1328" s="674"/>
      <c r="X1328" s="674"/>
      <c r="Y1328" s="674"/>
      <c r="Z1328" s="674"/>
      <c r="AA1328" s="674"/>
      <c r="AB1328" s="674"/>
      <c r="AC1328" s="637"/>
      <c r="AD1328" s="638"/>
      <c r="AE1328" s="639"/>
      <c r="AF1328" s="640"/>
    </row>
    <row r="1329" spans="1:32" ht="20.100000000000001" customHeight="1">
      <c r="A1329" s="635"/>
      <c r="B1329" s="671"/>
      <c r="C1329" s="671"/>
      <c r="D1329" s="671"/>
      <c r="E1329" s="671"/>
      <c r="F1329" s="671"/>
      <c r="G1329" s="671"/>
      <c r="H1329" s="671"/>
      <c r="I1329" s="671"/>
      <c r="J1329" s="671"/>
      <c r="K1329" s="671"/>
      <c r="L1329" s="672"/>
      <c r="M1329" s="672"/>
      <c r="N1329" s="672"/>
      <c r="O1329" s="672"/>
      <c r="P1329" s="672"/>
      <c r="Q1329" s="673"/>
      <c r="R1329" s="673"/>
      <c r="S1329" s="673"/>
      <c r="T1329" s="673"/>
      <c r="U1329" s="673"/>
      <c r="V1329" s="636"/>
      <c r="W1329" s="674"/>
      <c r="X1329" s="674"/>
      <c r="Y1329" s="674"/>
      <c r="Z1329" s="674"/>
      <c r="AA1329" s="674"/>
      <c r="AB1329" s="674"/>
      <c r="AC1329" s="637"/>
      <c r="AD1329" s="638"/>
      <c r="AE1329" s="639"/>
      <c r="AF1329" s="640"/>
    </row>
    <row r="1330" spans="1:32" ht="20.100000000000001" customHeight="1">
      <c r="A1330" s="635"/>
      <c r="B1330" s="671"/>
      <c r="C1330" s="671"/>
      <c r="D1330" s="671"/>
      <c r="E1330" s="671"/>
      <c r="F1330" s="671"/>
      <c r="G1330" s="671"/>
      <c r="H1330" s="671"/>
      <c r="I1330" s="671"/>
      <c r="J1330" s="671"/>
      <c r="K1330" s="671"/>
      <c r="L1330" s="672"/>
      <c r="M1330" s="672"/>
      <c r="N1330" s="672"/>
      <c r="O1330" s="672"/>
      <c r="P1330" s="672"/>
      <c r="Q1330" s="673"/>
      <c r="R1330" s="673"/>
      <c r="S1330" s="673"/>
      <c r="T1330" s="673"/>
      <c r="U1330" s="673"/>
      <c r="V1330" s="636"/>
      <c r="W1330" s="674"/>
      <c r="X1330" s="674"/>
      <c r="Y1330" s="674"/>
      <c r="Z1330" s="674"/>
      <c r="AA1330" s="674"/>
      <c r="AB1330" s="674"/>
      <c r="AC1330" s="637"/>
      <c r="AD1330" s="638"/>
      <c r="AE1330" s="639"/>
      <c r="AF1330" s="640"/>
    </row>
    <row r="1331" spans="1:32" ht="20.100000000000001" customHeight="1">
      <c r="A1331" s="635"/>
      <c r="B1331" s="671"/>
      <c r="C1331" s="671"/>
      <c r="D1331" s="671"/>
      <c r="E1331" s="671"/>
      <c r="F1331" s="671"/>
      <c r="G1331" s="671"/>
      <c r="H1331" s="671"/>
      <c r="I1331" s="671"/>
      <c r="J1331" s="671"/>
      <c r="K1331" s="671"/>
      <c r="L1331" s="672"/>
      <c r="M1331" s="672"/>
      <c r="N1331" s="672"/>
      <c r="O1331" s="672"/>
      <c r="P1331" s="672"/>
      <c r="Q1331" s="673"/>
      <c r="R1331" s="673"/>
      <c r="S1331" s="673"/>
      <c r="T1331" s="673"/>
      <c r="U1331" s="673"/>
      <c r="V1331" s="636"/>
      <c r="W1331" s="674"/>
      <c r="X1331" s="674"/>
      <c r="Y1331" s="674"/>
      <c r="Z1331" s="674"/>
      <c r="AA1331" s="674"/>
      <c r="AB1331" s="674"/>
      <c r="AC1331" s="637"/>
      <c r="AD1331" s="638"/>
      <c r="AE1331" s="639"/>
      <c r="AF1331" s="640"/>
    </row>
    <row r="1332" spans="1:32" ht="20.100000000000001" customHeight="1">
      <c r="A1332" s="635"/>
      <c r="B1332" s="671"/>
      <c r="C1332" s="671"/>
      <c r="D1332" s="671"/>
      <c r="E1332" s="671"/>
      <c r="F1332" s="671"/>
      <c r="G1332" s="671"/>
      <c r="H1332" s="671"/>
      <c r="I1332" s="671"/>
      <c r="J1332" s="671"/>
      <c r="K1332" s="671"/>
      <c r="L1332" s="672"/>
      <c r="M1332" s="672"/>
      <c r="N1332" s="672"/>
      <c r="O1332" s="672"/>
      <c r="P1332" s="672"/>
      <c r="Q1332" s="673"/>
      <c r="R1332" s="673"/>
      <c r="S1332" s="673"/>
      <c r="T1332" s="673"/>
      <c r="U1332" s="673"/>
      <c r="V1332" s="636"/>
      <c r="W1332" s="674"/>
      <c r="X1332" s="674"/>
      <c r="Y1332" s="674"/>
      <c r="Z1332" s="674"/>
      <c r="AA1332" s="674"/>
      <c r="AB1332" s="674"/>
      <c r="AC1332" s="637"/>
      <c r="AD1332" s="638"/>
      <c r="AE1332" s="639"/>
      <c r="AF1332" s="640"/>
    </row>
    <row r="1333" spans="1:32" ht="20.100000000000001" customHeight="1">
      <c r="A1333" s="635"/>
      <c r="B1333" s="671"/>
      <c r="C1333" s="671"/>
      <c r="D1333" s="671"/>
      <c r="E1333" s="671"/>
      <c r="F1333" s="671"/>
      <c r="G1333" s="671"/>
      <c r="H1333" s="671"/>
      <c r="I1333" s="671"/>
      <c r="J1333" s="671"/>
      <c r="K1333" s="671"/>
      <c r="L1333" s="672"/>
      <c r="M1333" s="672"/>
      <c r="N1333" s="672"/>
      <c r="O1333" s="672"/>
      <c r="P1333" s="672"/>
      <c r="Q1333" s="673"/>
      <c r="R1333" s="673"/>
      <c r="S1333" s="673"/>
      <c r="T1333" s="673"/>
      <c r="U1333" s="673"/>
      <c r="V1333" s="636"/>
      <c r="W1333" s="674"/>
      <c r="X1333" s="674"/>
      <c r="Y1333" s="674"/>
      <c r="Z1333" s="674"/>
      <c r="AA1333" s="674"/>
      <c r="AB1333" s="674"/>
      <c r="AC1333" s="637"/>
      <c r="AD1333" s="638"/>
      <c r="AE1333" s="639"/>
      <c r="AF1333" s="640"/>
    </row>
    <row r="1334" spans="1:32" ht="20.100000000000001" customHeight="1">
      <c r="A1334" s="635"/>
      <c r="B1334" s="671"/>
      <c r="C1334" s="671"/>
      <c r="D1334" s="671"/>
      <c r="E1334" s="671"/>
      <c r="F1334" s="671"/>
      <c r="G1334" s="671"/>
      <c r="H1334" s="671"/>
      <c r="I1334" s="671"/>
      <c r="J1334" s="671"/>
      <c r="K1334" s="671"/>
      <c r="L1334" s="672"/>
      <c r="M1334" s="672"/>
      <c r="N1334" s="672"/>
      <c r="O1334" s="672"/>
      <c r="P1334" s="672"/>
      <c r="Q1334" s="673"/>
      <c r="R1334" s="673"/>
      <c r="S1334" s="673"/>
      <c r="T1334" s="673"/>
      <c r="U1334" s="673"/>
      <c r="V1334" s="636"/>
      <c r="W1334" s="674"/>
      <c r="X1334" s="674"/>
      <c r="Y1334" s="674"/>
      <c r="Z1334" s="674"/>
      <c r="AA1334" s="674"/>
      <c r="AB1334" s="674"/>
      <c r="AC1334" s="637"/>
      <c r="AD1334" s="638"/>
      <c r="AE1334" s="639"/>
      <c r="AF1334" s="640"/>
    </row>
    <row r="1335" spans="1:32" ht="20.100000000000001" customHeight="1">
      <c r="A1335" s="635"/>
      <c r="B1335" s="671"/>
      <c r="C1335" s="671"/>
      <c r="D1335" s="671"/>
      <c r="E1335" s="671"/>
      <c r="F1335" s="671"/>
      <c r="G1335" s="671"/>
      <c r="H1335" s="671"/>
      <c r="I1335" s="671"/>
      <c r="J1335" s="671"/>
      <c r="K1335" s="671"/>
      <c r="L1335" s="672"/>
      <c r="M1335" s="672"/>
      <c r="N1335" s="672"/>
      <c r="O1335" s="672"/>
      <c r="P1335" s="672"/>
      <c r="Q1335" s="673"/>
      <c r="R1335" s="673"/>
      <c r="S1335" s="673"/>
      <c r="T1335" s="673"/>
      <c r="U1335" s="673"/>
      <c r="V1335" s="636"/>
      <c r="W1335" s="674"/>
      <c r="X1335" s="674"/>
      <c r="Y1335" s="674"/>
      <c r="Z1335" s="674"/>
      <c r="AA1335" s="674"/>
      <c r="AB1335" s="674"/>
      <c r="AC1335" s="637"/>
      <c r="AD1335" s="638"/>
      <c r="AE1335" s="639"/>
      <c r="AF1335" s="640"/>
    </row>
    <row r="1336" spans="1:32" ht="20.100000000000001" customHeight="1">
      <c r="A1336" s="635"/>
      <c r="B1336" s="671"/>
      <c r="C1336" s="671"/>
      <c r="D1336" s="671"/>
      <c r="E1336" s="671"/>
      <c r="F1336" s="671"/>
      <c r="G1336" s="671"/>
      <c r="H1336" s="671"/>
      <c r="I1336" s="671"/>
      <c r="J1336" s="671"/>
      <c r="K1336" s="671"/>
      <c r="L1336" s="672"/>
      <c r="M1336" s="672"/>
      <c r="N1336" s="672"/>
      <c r="O1336" s="672"/>
      <c r="P1336" s="672"/>
      <c r="Q1336" s="673"/>
      <c r="R1336" s="673"/>
      <c r="S1336" s="673"/>
      <c r="T1336" s="673"/>
      <c r="U1336" s="673"/>
      <c r="V1336" s="636"/>
      <c r="W1336" s="674"/>
      <c r="X1336" s="674"/>
      <c r="Y1336" s="674"/>
      <c r="Z1336" s="674"/>
      <c r="AA1336" s="674"/>
      <c r="AB1336" s="674"/>
      <c r="AC1336" s="637"/>
      <c r="AD1336" s="638"/>
      <c r="AE1336" s="639"/>
      <c r="AF1336" s="640"/>
    </row>
    <row r="1337" spans="1:32" ht="20.100000000000001" customHeight="1">
      <c r="A1337" s="635"/>
      <c r="B1337" s="671"/>
      <c r="C1337" s="671"/>
      <c r="D1337" s="671"/>
      <c r="E1337" s="671"/>
      <c r="F1337" s="671"/>
      <c r="G1337" s="671"/>
      <c r="H1337" s="671"/>
      <c r="I1337" s="671"/>
      <c r="J1337" s="671"/>
      <c r="K1337" s="671"/>
      <c r="L1337" s="672"/>
      <c r="M1337" s="672"/>
      <c r="N1337" s="672"/>
      <c r="O1337" s="672"/>
      <c r="P1337" s="672"/>
      <c r="Q1337" s="673"/>
      <c r="R1337" s="673"/>
      <c r="S1337" s="673"/>
      <c r="T1337" s="673"/>
      <c r="U1337" s="673"/>
      <c r="V1337" s="636"/>
      <c r="W1337" s="674"/>
      <c r="X1337" s="674"/>
      <c r="Y1337" s="674"/>
      <c r="Z1337" s="674"/>
      <c r="AA1337" s="674"/>
      <c r="AB1337" s="674"/>
      <c r="AC1337" s="637"/>
      <c r="AD1337" s="638"/>
      <c r="AE1337" s="639"/>
      <c r="AF1337" s="640"/>
    </row>
    <row r="1338" spans="1:32" ht="20.100000000000001" customHeight="1">
      <c r="A1338" s="635"/>
      <c r="B1338" s="671"/>
      <c r="C1338" s="671"/>
      <c r="D1338" s="671"/>
      <c r="E1338" s="671"/>
      <c r="F1338" s="671"/>
      <c r="G1338" s="671"/>
      <c r="H1338" s="671"/>
      <c r="I1338" s="671"/>
      <c r="J1338" s="671"/>
      <c r="K1338" s="671"/>
      <c r="L1338" s="672"/>
      <c r="M1338" s="672"/>
      <c r="N1338" s="672"/>
      <c r="O1338" s="672"/>
      <c r="P1338" s="672"/>
      <c r="Q1338" s="673"/>
      <c r="R1338" s="673"/>
      <c r="S1338" s="673"/>
      <c r="T1338" s="673"/>
      <c r="U1338" s="673"/>
      <c r="V1338" s="636"/>
      <c r="W1338" s="674"/>
      <c r="X1338" s="674"/>
      <c r="Y1338" s="674"/>
      <c r="Z1338" s="674"/>
      <c r="AA1338" s="674"/>
      <c r="AB1338" s="674"/>
      <c r="AC1338" s="637"/>
      <c r="AD1338" s="638"/>
      <c r="AE1338" s="639"/>
      <c r="AF1338" s="640"/>
    </row>
    <row r="1339" spans="1:32" ht="20.100000000000001" customHeight="1">
      <c r="A1339" s="635"/>
      <c r="B1339" s="671"/>
      <c r="C1339" s="671"/>
      <c r="D1339" s="671"/>
      <c r="E1339" s="671"/>
      <c r="F1339" s="671"/>
      <c r="G1339" s="671"/>
      <c r="H1339" s="671"/>
      <c r="I1339" s="671"/>
      <c r="J1339" s="671"/>
      <c r="K1339" s="671"/>
      <c r="L1339" s="672"/>
      <c r="M1339" s="672"/>
      <c r="N1339" s="672"/>
      <c r="O1339" s="672"/>
      <c r="P1339" s="672"/>
      <c r="Q1339" s="673"/>
      <c r="R1339" s="673"/>
      <c r="S1339" s="673"/>
      <c r="T1339" s="673"/>
      <c r="U1339" s="673"/>
      <c r="V1339" s="636"/>
      <c r="W1339" s="674"/>
      <c r="X1339" s="674"/>
      <c r="Y1339" s="674"/>
      <c r="Z1339" s="674"/>
      <c r="AA1339" s="674"/>
      <c r="AB1339" s="674"/>
      <c r="AC1339" s="637"/>
      <c r="AD1339" s="638"/>
      <c r="AE1339" s="639"/>
      <c r="AF1339" s="640"/>
    </row>
    <row r="1340" spans="1:32" ht="20.100000000000001" customHeight="1">
      <c r="A1340" s="635"/>
      <c r="B1340" s="671"/>
      <c r="C1340" s="671"/>
      <c r="D1340" s="671"/>
      <c r="E1340" s="671"/>
      <c r="F1340" s="671"/>
      <c r="G1340" s="671"/>
      <c r="H1340" s="671"/>
      <c r="I1340" s="671"/>
      <c r="J1340" s="671"/>
      <c r="K1340" s="671"/>
      <c r="L1340" s="672"/>
      <c r="M1340" s="672"/>
      <c r="N1340" s="672"/>
      <c r="O1340" s="672"/>
      <c r="P1340" s="672"/>
      <c r="Q1340" s="673"/>
      <c r="R1340" s="673"/>
      <c r="S1340" s="673"/>
      <c r="T1340" s="673"/>
      <c r="U1340" s="673"/>
      <c r="V1340" s="636"/>
      <c r="W1340" s="674"/>
      <c r="X1340" s="674"/>
      <c r="Y1340" s="674"/>
      <c r="Z1340" s="674"/>
      <c r="AA1340" s="674"/>
      <c r="AB1340" s="674"/>
      <c r="AC1340" s="637"/>
      <c r="AD1340" s="638"/>
      <c r="AE1340" s="639"/>
      <c r="AF1340" s="640"/>
    </row>
    <row r="1341" spans="1:32" ht="20.100000000000001" customHeight="1">
      <c r="A1341" s="635"/>
      <c r="B1341" s="671"/>
      <c r="C1341" s="671"/>
      <c r="D1341" s="671"/>
      <c r="E1341" s="671"/>
      <c r="F1341" s="671"/>
      <c r="G1341" s="671"/>
      <c r="H1341" s="671"/>
      <c r="I1341" s="671"/>
      <c r="J1341" s="671"/>
      <c r="K1341" s="671"/>
      <c r="L1341" s="672"/>
      <c r="M1341" s="672"/>
      <c r="N1341" s="672"/>
      <c r="O1341" s="672"/>
      <c r="P1341" s="672"/>
      <c r="Q1341" s="673"/>
      <c r="R1341" s="673"/>
      <c r="S1341" s="673"/>
      <c r="T1341" s="673"/>
      <c r="U1341" s="673"/>
      <c r="V1341" s="636"/>
      <c r="W1341" s="674"/>
      <c r="X1341" s="674"/>
      <c r="Y1341" s="674"/>
      <c r="Z1341" s="674"/>
      <c r="AA1341" s="674"/>
      <c r="AB1341" s="674"/>
      <c r="AC1341" s="637"/>
      <c r="AD1341" s="638"/>
      <c r="AE1341" s="639"/>
      <c r="AF1341" s="640"/>
    </row>
    <row r="1342" spans="1:32" ht="20.100000000000001" customHeight="1">
      <c r="A1342" s="635"/>
      <c r="B1342" s="671"/>
      <c r="C1342" s="671"/>
      <c r="D1342" s="671"/>
      <c r="E1342" s="671"/>
      <c r="F1342" s="671"/>
      <c r="G1342" s="671"/>
      <c r="H1342" s="671"/>
      <c r="I1342" s="671"/>
      <c r="J1342" s="671"/>
      <c r="K1342" s="671"/>
      <c r="L1342" s="672"/>
      <c r="M1342" s="672"/>
      <c r="N1342" s="672"/>
      <c r="O1342" s="672"/>
      <c r="P1342" s="672"/>
      <c r="Q1342" s="673"/>
      <c r="R1342" s="673"/>
      <c r="S1342" s="673"/>
      <c r="T1342" s="673"/>
      <c r="U1342" s="673"/>
      <c r="V1342" s="636"/>
      <c r="W1342" s="674"/>
      <c r="X1342" s="674"/>
      <c r="Y1342" s="674"/>
      <c r="Z1342" s="674"/>
      <c r="AA1342" s="674"/>
      <c r="AB1342" s="674"/>
      <c r="AC1342" s="637"/>
      <c r="AD1342" s="638"/>
      <c r="AE1342" s="639"/>
      <c r="AF1342" s="640"/>
    </row>
    <row r="1343" spans="1:32" ht="20.100000000000001" customHeight="1">
      <c r="A1343" s="635"/>
      <c r="B1343" s="671"/>
      <c r="C1343" s="671"/>
      <c r="D1343" s="671"/>
      <c r="E1343" s="671"/>
      <c r="F1343" s="671"/>
      <c r="G1343" s="671"/>
      <c r="H1343" s="671"/>
      <c r="I1343" s="671"/>
      <c r="J1343" s="671"/>
      <c r="K1343" s="671"/>
      <c r="L1343" s="672"/>
      <c r="M1343" s="672"/>
      <c r="N1343" s="672"/>
      <c r="O1343" s="672"/>
      <c r="P1343" s="672"/>
      <c r="Q1343" s="673"/>
      <c r="R1343" s="673"/>
      <c r="S1343" s="673"/>
      <c r="T1343" s="673"/>
      <c r="U1343" s="673"/>
      <c r="V1343" s="636"/>
      <c r="W1343" s="674"/>
      <c r="X1343" s="674"/>
      <c r="Y1343" s="674"/>
      <c r="Z1343" s="674"/>
      <c r="AA1343" s="674"/>
      <c r="AB1343" s="674"/>
      <c r="AC1343" s="637"/>
      <c r="AD1343" s="638"/>
      <c r="AE1343" s="639"/>
      <c r="AF1343" s="640"/>
    </row>
    <row r="1344" spans="1:32" ht="20.100000000000001" customHeight="1">
      <c r="A1344" s="635"/>
      <c r="B1344" s="671"/>
      <c r="C1344" s="671"/>
      <c r="D1344" s="671"/>
      <c r="E1344" s="671"/>
      <c r="F1344" s="671"/>
      <c r="G1344" s="671"/>
      <c r="H1344" s="671"/>
      <c r="I1344" s="671"/>
      <c r="J1344" s="671"/>
      <c r="K1344" s="671"/>
      <c r="L1344" s="672"/>
      <c r="M1344" s="672"/>
      <c r="N1344" s="672"/>
      <c r="O1344" s="672"/>
      <c r="P1344" s="672"/>
      <c r="Q1344" s="673"/>
      <c r="R1344" s="673"/>
      <c r="S1344" s="673"/>
      <c r="T1344" s="673"/>
      <c r="U1344" s="673"/>
      <c r="V1344" s="636"/>
      <c r="W1344" s="674"/>
      <c r="X1344" s="674"/>
      <c r="Y1344" s="674"/>
      <c r="Z1344" s="674"/>
      <c r="AA1344" s="674"/>
      <c r="AB1344" s="674"/>
      <c r="AC1344" s="637"/>
      <c r="AD1344" s="638"/>
      <c r="AE1344" s="639"/>
      <c r="AF1344" s="640"/>
    </row>
    <row r="1345" spans="1:32" ht="20.100000000000001" customHeight="1">
      <c r="A1345" s="635"/>
      <c r="B1345" s="671"/>
      <c r="C1345" s="671"/>
      <c r="D1345" s="671"/>
      <c r="E1345" s="671"/>
      <c r="F1345" s="671"/>
      <c r="G1345" s="671"/>
      <c r="H1345" s="671"/>
      <c r="I1345" s="671"/>
      <c r="J1345" s="671"/>
      <c r="K1345" s="671"/>
      <c r="L1345" s="672"/>
      <c r="M1345" s="672"/>
      <c r="N1345" s="672"/>
      <c r="O1345" s="672"/>
      <c r="P1345" s="672"/>
      <c r="Q1345" s="673"/>
      <c r="R1345" s="673"/>
      <c r="S1345" s="673"/>
      <c r="T1345" s="673"/>
      <c r="U1345" s="673"/>
      <c r="V1345" s="636"/>
      <c r="W1345" s="674"/>
      <c r="X1345" s="674"/>
      <c r="Y1345" s="674"/>
      <c r="Z1345" s="674"/>
      <c r="AA1345" s="674"/>
      <c r="AB1345" s="674"/>
      <c r="AC1345" s="637"/>
      <c r="AD1345" s="638"/>
      <c r="AE1345" s="639"/>
      <c r="AF1345" s="640"/>
    </row>
    <row r="1346" spans="1:32" ht="20.100000000000001" customHeight="1">
      <c r="A1346" s="635"/>
      <c r="B1346" s="671"/>
      <c r="C1346" s="671"/>
      <c r="D1346" s="671"/>
      <c r="E1346" s="671"/>
      <c r="F1346" s="671"/>
      <c r="G1346" s="671"/>
      <c r="H1346" s="671"/>
      <c r="I1346" s="671"/>
      <c r="J1346" s="671"/>
      <c r="K1346" s="671"/>
      <c r="L1346" s="672"/>
      <c r="M1346" s="672"/>
      <c r="N1346" s="672"/>
      <c r="O1346" s="672"/>
      <c r="P1346" s="672"/>
      <c r="Q1346" s="673"/>
      <c r="R1346" s="673"/>
      <c r="S1346" s="673"/>
      <c r="T1346" s="673"/>
      <c r="U1346" s="673"/>
      <c r="V1346" s="636"/>
      <c r="W1346" s="674"/>
      <c r="X1346" s="674"/>
      <c r="Y1346" s="674"/>
      <c r="Z1346" s="674"/>
      <c r="AA1346" s="674"/>
      <c r="AB1346" s="674"/>
      <c r="AC1346" s="637"/>
      <c r="AD1346" s="638"/>
      <c r="AE1346" s="639"/>
      <c r="AF1346" s="640"/>
    </row>
    <row r="1347" spans="1:32" ht="20.100000000000001" customHeight="1">
      <c r="A1347" s="635"/>
      <c r="B1347" s="671"/>
      <c r="C1347" s="671"/>
      <c r="D1347" s="671"/>
      <c r="E1347" s="671"/>
      <c r="F1347" s="671"/>
      <c r="G1347" s="671"/>
      <c r="H1347" s="671"/>
      <c r="I1347" s="671"/>
      <c r="J1347" s="671"/>
      <c r="K1347" s="671"/>
      <c r="L1347" s="672"/>
      <c r="M1347" s="672"/>
      <c r="N1347" s="672"/>
      <c r="O1347" s="672"/>
      <c r="P1347" s="672"/>
      <c r="Q1347" s="673"/>
      <c r="R1347" s="673"/>
      <c r="S1347" s="673"/>
      <c r="T1347" s="673"/>
      <c r="U1347" s="673"/>
      <c r="V1347" s="636"/>
      <c r="W1347" s="674"/>
      <c r="X1347" s="674"/>
      <c r="Y1347" s="674"/>
      <c r="Z1347" s="674"/>
      <c r="AA1347" s="674"/>
      <c r="AB1347" s="674"/>
      <c r="AC1347" s="637"/>
      <c r="AD1347" s="638"/>
      <c r="AE1347" s="639"/>
      <c r="AF1347" s="640"/>
    </row>
    <row r="1348" spans="1:32" ht="20.100000000000001" customHeight="1">
      <c r="A1348" s="635"/>
      <c r="B1348" s="671"/>
      <c r="C1348" s="671"/>
      <c r="D1348" s="671"/>
      <c r="E1348" s="671"/>
      <c r="F1348" s="671"/>
      <c r="G1348" s="671"/>
      <c r="H1348" s="671"/>
      <c r="I1348" s="671"/>
      <c r="J1348" s="671"/>
      <c r="K1348" s="671"/>
      <c r="L1348" s="672"/>
      <c r="M1348" s="672"/>
      <c r="N1348" s="672"/>
      <c r="O1348" s="672"/>
      <c r="P1348" s="672"/>
      <c r="Q1348" s="673"/>
      <c r="R1348" s="673"/>
      <c r="S1348" s="673"/>
      <c r="T1348" s="673"/>
      <c r="U1348" s="673"/>
      <c r="V1348" s="636"/>
      <c r="W1348" s="674"/>
      <c r="X1348" s="674"/>
      <c r="Y1348" s="674"/>
      <c r="Z1348" s="674"/>
      <c r="AA1348" s="674"/>
      <c r="AB1348" s="674"/>
      <c r="AC1348" s="637"/>
      <c r="AD1348" s="638"/>
      <c r="AE1348" s="639"/>
      <c r="AF1348" s="640"/>
    </row>
    <row r="1349" spans="1:32" ht="20.100000000000001" customHeight="1">
      <c r="A1349" s="635"/>
      <c r="B1349" s="671"/>
      <c r="C1349" s="671"/>
      <c r="D1349" s="671"/>
      <c r="E1349" s="671"/>
      <c r="F1349" s="671"/>
      <c r="G1349" s="671"/>
      <c r="H1349" s="671"/>
      <c r="I1349" s="671"/>
      <c r="J1349" s="671"/>
      <c r="K1349" s="671"/>
      <c r="L1349" s="672"/>
      <c r="M1349" s="672"/>
      <c r="N1349" s="672"/>
      <c r="O1349" s="672"/>
      <c r="P1349" s="672"/>
      <c r="Q1349" s="673"/>
      <c r="R1349" s="673"/>
      <c r="S1349" s="673"/>
      <c r="T1349" s="673"/>
      <c r="U1349" s="673"/>
      <c r="V1349" s="636"/>
      <c r="W1349" s="674"/>
      <c r="X1349" s="674"/>
      <c r="Y1349" s="674"/>
      <c r="Z1349" s="674"/>
      <c r="AA1349" s="674"/>
      <c r="AB1349" s="674"/>
      <c r="AC1349" s="637"/>
      <c r="AD1349" s="638"/>
      <c r="AE1349" s="639"/>
      <c r="AF1349" s="640"/>
    </row>
    <row r="1350" spans="1:32" ht="20.100000000000001" customHeight="1">
      <c r="A1350" s="635"/>
      <c r="B1350" s="671"/>
      <c r="C1350" s="671"/>
      <c r="D1350" s="671"/>
      <c r="E1350" s="671"/>
      <c r="F1350" s="671"/>
      <c r="G1350" s="671"/>
      <c r="H1350" s="671"/>
      <c r="I1350" s="671"/>
      <c r="J1350" s="671"/>
      <c r="K1350" s="671"/>
      <c r="L1350" s="672"/>
      <c r="M1350" s="672"/>
      <c r="N1350" s="672"/>
      <c r="O1350" s="672"/>
      <c r="P1350" s="672"/>
      <c r="Q1350" s="673"/>
      <c r="R1350" s="673"/>
      <c r="S1350" s="673"/>
      <c r="T1350" s="673"/>
      <c r="U1350" s="673"/>
      <c r="V1350" s="636"/>
      <c r="W1350" s="674"/>
      <c r="X1350" s="674"/>
      <c r="Y1350" s="674"/>
      <c r="Z1350" s="674"/>
      <c r="AA1350" s="674"/>
      <c r="AB1350" s="674"/>
      <c r="AC1350" s="637"/>
      <c r="AD1350" s="638"/>
      <c r="AE1350" s="639"/>
      <c r="AF1350" s="640"/>
    </row>
    <row r="1351" spans="1:32" ht="20.100000000000001" customHeight="1">
      <c r="A1351" s="635"/>
      <c r="B1351" s="671"/>
      <c r="C1351" s="671"/>
      <c r="D1351" s="671"/>
      <c r="E1351" s="671"/>
      <c r="F1351" s="671"/>
      <c r="G1351" s="671"/>
      <c r="H1351" s="671"/>
      <c r="I1351" s="671"/>
      <c r="J1351" s="671"/>
      <c r="K1351" s="671"/>
      <c r="L1351" s="672"/>
      <c r="M1351" s="672"/>
      <c r="N1351" s="672"/>
      <c r="O1351" s="672"/>
      <c r="P1351" s="672"/>
      <c r="Q1351" s="673"/>
      <c r="R1351" s="673"/>
      <c r="S1351" s="673"/>
      <c r="T1351" s="673"/>
      <c r="U1351" s="673"/>
      <c r="V1351" s="636"/>
      <c r="W1351" s="674"/>
      <c r="X1351" s="674"/>
      <c r="Y1351" s="674"/>
      <c r="Z1351" s="674"/>
      <c r="AA1351" s="674"/>
      <c r="AB1351" s="674"/>
      <c r="AC1351" s="637"/>
      <c r="AD1351" s="638"/>
      <c r="AE1351" s="639"/>
      <c r="AF1351" s="640"/>
    </row>
    <row r="1352" spans="1:32" ht="20.100000000000001" customHeight="1">
      <c r="A1352" s="635"/>
      <c r="B1352" s="671"/>
      <c r="C1352" s="671"/>
      <c r="D1352" s="671"/>
      <c r="E1352" s="671"/>
      <c r="F1352" s="671"/>
      <c r="G1352" s="671"/>
      <c r="H1352" s="671"/>
      <c r="I1352" s="671"/>
      <c r="J1352" s="671"/>
      <c r="K1352" s="671"/>
      <c r="L1352" s="672"/>
      <c r="M1352" s="672"/>
      <c r="N1352" s="672"/>
      <c r="O1352" s="672"/>
      <c r="P1352" s="672"/>
      <c r="Q1352" s="673"/>
      <c r="R1352" s="673"/>
      <c r="S1352" s="673"/>
      <c r="T1352" s="673"/>
      <c r="U1352" s="673"/>
      <c r="V1352" s="636"/>
      <c r="W1352" s="674"/>
      <c r="X1352" s="674"/>
      <c r="Y1352" s="674"/>
      <c r="Z1352" s="674"/>
      <c r="AA1352" s="674"/>
      <c r="AB1352" s="674"/>
      <c r="AC1352" s="637"/>
      <c r="AD1352" s="638"/>
      <c r="AE1352" s="639"/>
      <c r="AF1352" s="640"/>
    </row>
    <row r="1353" spans="1:32" ht="20.100000000000001" customHeight="1">
      <c r="A1353" s="635"/>
      <c r="B1353" s="671"/>
      <c r="C1353" s="671"/>
      <c r="D1353" s="671"/>
      <c r="E1353" s="671"/>
      <c r="F1353" s="671"/>
      <c r="G1353" s="671"/>
      <c r="H1353" s="671"/>
      <c r="I1353" s="671"/>
      <c r="J1353" s="671"/>
      <c r="K1353" s="671"/>
      <c r="L1353" s="672"/>
      <c r="M1353" s="672"/>
      <c r="N1353" s="672"/>
      <c r="O1353" s="672"/>
      <c r="P1353" s="672"/>
      <c r="Q1353" s="673"/>
      <c r="R1353" s="673"/>
      <c r="S1353" s="673"/>
      <c r="T1353" s="673"/>
      <c r="U1353" s="673"/>
      <c r="V1353" s="636"/>
      <c r="W1353" s="674"/>
      <c r="X1353" s="674"/>
      <c r="Y1353" s="674"/>
      <c r="Z1353" s="674"/>
      <c r="AA1353" s="674"/>
      <c r="AB1353" s="674"/>
      <c r="AC1353" s="637"/>
      <c r="AD1353" s="638"/>
      <c r="AE1353" s="639"/>
      <c r="AF1353" s="640"/>
    </row>
    <row r="1354" spans="1:32" ht="20.100000000000001" customHeight="1">
      <c r="A1354" s="635"/>
      <c r="B1354" s="671"/>
      <c r="C1354" s="671"/>
      <c r="D1354" s="671"/>
      <c r="E1354" s="671"/>
      <c r="F1354" s="671"/>
      <c r="G1354" s="671"/>
      <c r="H1354" s="671"/>
      <c r="I1354" s="671"/>
      <c r="J1354" s="671"/>
      <c r="K1354" s="671"/>
      <c r="L1354" s="672"/>
      <c r="M1354" s="672"/>
      <c r="N1354" s="672"/>
      <c r="O1354" s="672"/>
      <c r="P1354" s="672"/>
      <c r="Q1354" s="673"/>
      <c r="R1354" s="673"/>
      <c r="S1354" s="673"/>
      <c r="T1354" s="673"/>
      <c r="U1354" s="673"/>
      <c r="V1354" s="636"/>
      <c r="W1354" s="674"/>
      <c r="X1354" s="674"/>
      <c r="Y1354" s="674"/>
      <c r="Z1354" s="674"/>
      <c r="AA1354" s="674"/>
      <c r="AB1354" s="674"/>
      <c r="AC1354" s="637"/>
      <c r="AD1354" s="638"/>
      <c r="AE1354" s="639"/>
      <c r="AF1354" s="640"/>
    </row>
    <row r="1355" spans="1:32" ht="20.100000000000001" customHeight="1">
      <c r="A1355" s="635"/>
      <c r="B1355" s="671"/>
      <c r="C1355" s="671"/>
      <c r="D1355" s="671"/>
      <c r="E1355" s="671"/>
      <c r="F1355" s="671"/>
      <c r="G1355" s="671"/>
      <c r="H1355" s="671"/>
      <c r="I1355" s="671"/>
      <c r="J1355" s="671"/>
      <c r="K1355" s="671"/>
      <c r="L1355" s="672"/>
      <c r="M1355" s="672"/>
      <c r="N1355" s="672"/>
      <c r="O1355" s="672"/>
      <c r="P1355" s="672"/>
      <c r="Q1355" s="673"/>
      <c r="R1355" s="673"/>
      <c r="S1355" s="673"/>
      <c r="T1355" s="673"/>
      <c r="U1355" s="673"/>
      <c r="V1355" s="636"/>
      <c r="W1355" s="674"/>
      <c r="X1355" s="674"/>
      <c r="Y1355" s="674"/>
      <c r="Z1355" s="674"/>
      <c r="AA1355" s="674"/>
      <c r="AB1355" s="674"/>
      <c r="AC1355" s="637"/>
      <c r="AD1355" s="638"/>
      <c r="AE1355" s="639"/>
      <c r="AF1355" s="640"/>
    </row>
    <row r="1356" spans="1:32" ht="20.100000000000001" customHeight="1">
      <c r="A1356" s="635"/>
      <c r="B1356" s="671"/>
      <c r="C1356" s="671"/>
      <c r="D1356" s="671"/>
      <c r="E1356" s="671"/>
      <c r="F1356" s="671"/>
      <c r="G1356" s="671"/>
      <c r="H1356" s="671"/>
      <c r="I1356" s="671"/>
      <c r="J1356" s="671"/>
      <c r="K1356" s="671"/>
      <c r="L1356" s="672"/>
      <c r="M1356" s="672"/>
      <c r="N1356" s="672"/>
      <c r="O1356" s="672"/>
      <c r="P1356" s="672"/>
      <c r="Q1356" s="673"/>
      <c r="R1356" s="673"/>
      <c r="S1356" s="673"/>
      <c r="T1356" s="673"/>
      <c r="U1356" s="673"/>
      <c r="V1356" s="636"/>
      <c r="W1356" s="674"/>
      <c r="X1356" s="674"/>
      <c r="Y1356" s="674"/>
      <c r="Z1356" s="674"/>
      <c r="AA1356" s="674"/>
      <c r="AB1356" s="674"/>
      <c r="AC1356" s="637"/>
      <c r="AD1356" s="638"/>
      <c r="AE1356" s="639"/>
      <c r="AF1356" s="640"/>
    </row>
    <row r="1357" spans="1:32" ht="20.100000000000001" customHeight="1">
      <c r="A1357" s="635"/>
      <c r="B1357" s="671"/>
      <c r="C1357" s="671"/>
      <c r="D1357" s="671"/>
      <c r="E1357" s="671"/>
      <c r="F1357" s="671"/>
      <c r="G1357" s="671"/>
      <c r="H1357" s="671"/>
      <c r="I1357" s="671"/>
      <c r="J1357" s="671"/>
      <c r="K1357" s="671"/>
      <c r="L1357" s="672"/>
      <c r="M1357" s="672"/>
      <c r="N1357" s="672"/>
      <c r="O1357" s="672"/>
      <c r="P1357" s="672"/>
      <c r="Q1357" s="673"/>
      <c r="R1357" s="673"/>
      <c r="S1357" s="673"/>
      <c r="T1357" s="673"/>
      <c r="U1357" s="673"/>
      <c r="V1357" s="636"/>
      <c r="W1357" s="674"/>
      <c r="X1357" s="674"/>
      <c r="Y1357" s="674"/>
      <c r="Z1357" s="674"/>
      <c r="AA1357" s="674"/>
      <c r="AB1357" s="674"/>
      <c r="AC1357" s="637"/>
      <c r="AD1357" s="638"/>
      <c r="AE1357" s="639"/>
      <c r="AF1357" s="640"/>
    </row>
    <row r="1358" spans="1:32" ht="20.100000000000001" customHeight="1">
      <c r="A1358" s="635"/>
      <c r="B1358" s="671"/>
      <c r="C1358" s="671"/>
      <c r="D1358" s="671"/>
      <c r="E1358" s="671"/>
      <c r="F1358" s="671"/>
      <c r="G1358" s="671"/>
      <c r="H1358" s="671"/>
      <c r="I1358" s="671"/>
      <c r="J1358" s="671"/>
      <c r="K1358" s="671"/>
      <c r="L1358" s="672"/>
      <c r="M1358" s="672"/>
      <c r="N1358" s="672"/>
      <c r="O1358" s="672"/>
      <c r="P1358" s="672"/>
      <c r="Q1358" s="673"/>
      <c r="R1358" s="673"/>
      <c r="S1358" s="673"/>
      <c r="T1358" s="673"/>
      <c r="U1358" s="673"/>
      <c r="V1358" s="636"/>
      <c r="W1358" s="674"/>
      <c r="X1358" s="674"/>
      <c r="Y1358" s="674"/>
      <c r="Z1358" s="674"/>
      <c r="AA1358" s="674"/>
      <c r="AB1358" s="674"/>
      <c r="AC1358" s="637"/>
      <c r="AD1358" s="638"/>
      <c r="AE1358" s="639"/>
      <c r="AF1358" s="640"/>
    </row>
    <row r="1359" spans="1:32" ht="20.100000000000001" customHeight="1">
      <c r="A1359" s="635"/>
      <c r="B1359" s="671"/>
      <c r="C1359" s="671"/>
      <c r="D1359" s="671"/>
      <c r="E1359" s="671"/>
      <c r="F1359" s="671"/>
      <c r="G1359" s="671"/>
      <c r="H1359" s="671"/>
      <c r="I1359" s="671"/>
      <c r="J1359" s="671"/>
      <c r="K1359" s="671"/>
      <c r="L1359" s="672"/>
      <c r="M1359" s="672"/>
      <c r="N1359" s="672"/>
      <c r="O1359" s="672"/>
      <c r="P1359" s="672"/>
      <c r="Q1359" s="673"/>
      <c r="R1359" s="673"/>
      <c r="S1359" s="673"/>
      <c r="T1359" s="673"/>
      <c r="U1359" s="673"/>
      <c r="V1359" s="636"/>
      <c r="W1359" s="674"/>
      <c r="X1359" s="674"/>
      <c r="Y1359" s="674"/>
      <c r="Z1359" s="674"/>
      <c r="AA1359" s="674"/>
      <c r="AB1359" s="674"/>
      <c r="AC1359" s="637"/>
      <c r="AD1359" s="638"/>
      <c r="AE1359" s="639"/>
      <c r="AF1359" s="640"/>
    </row>
    <row r="1360" spans="1:32" ht="20.100000000000001" customHeight="1">
      <c r="A1360" s="635"/>
      <c r="B1360" s="671"/>
      <c r="C1360" s="671"/>
      <c r="D1360" s="671"/>
      <c r="E1360" s="671"/>
      <c r="F1360" s="671"/>
      <c r="G1360" s="671"/>
      <c r="H1360" s="671"/>
      <c r="I1360" s="671"/>
      <c r="J1360" s="671"/>
      <c r="K1360" s="671"/>
      <c r="L1360" s="672"/>
      <c r="M1360" s="672"/>
      <c r="N1360" s="672"/>
      <c r="O1360" s="672"/>
      <c r="P1360" s="672"/>
      <c r="Q1360" s="673"/>
      <c r="R1360" s="673"/>
      <c r="S1360" s="673"/>
      <c r="T1360" s="673"/>
      <c r="U1360" s="673"/>
      <c r="V1360" s="636"/>
      <c r="W1360" s="674"/>
      <c r="X1360" s="674"/>
      <c r="Y1360" s="674"/>
      <c r="Z1360" s="674"/>
      <c r="AA1360" s="674"/>
      <c r="AB1360" s="674"/>
      <c r="AC1360" s="637"/>
      <c r="AD1360" s="638"/>
      <c r="AE1360" s="639"/>
      <c r="AF1360" s="640"/>
    </row>
    <row r="1361" spans="1:32" ht="20.100000000000001" customHeight="1">
      <c r="A1361" s="635"/>
      <c r="B1361" s="671"/>
      <c r="C1361" s="671"/>
      <c r="D1361" s="671"/>
      <c r="E1361" s="671"/>
      <c r="F1361" s="671"/>
      <c r="G1361" s="671"/>
      <c r="H1361" s="671"/>
      <c r="I1361" s="671"/>
      <c r="J1361" s="671"/>
      <c r="K1361" s="671"/>
      <c r="L1361" s="672"/>
      <c r="M1361" s="672"/>
      <c r="N1361" s="672"/>
      <c r="O1361" s="672"/>
      <c r="P1361" s="672"/>
      <c r="Q1361" s="673"/>
      <c r="R1361" s="673"/>
      <c r="S1361" s="673"/>
      <c r="T1361" s="673"/>
      <c r="U1361" s="673"/>
      <c r="V1361" s="636"/>
      <c r="W1361" s="674"/>
      <c r="X1361" s="674"/>
      <c r="Y1361" s="674"/>
      <c r="Z1361" s="674"/>
      <c r="AA1361" s="674"/>
      <c r="AB1361" s="674"/>
      <c r="AC1361" s="637"/>
      <c r="AD1361" s="638"/>
      <c r="AE1361" s="639"/>
      <c r="AF1361" s="640"/>
    </row>
    <row r="1362" spans="1:32" ht="20.100000000000001" customHeight="1">
      <c r="A1362" s="635"/>
      <c r="B1362" s="671"/>
      <c r="C1362" s="671"/>
      <c r="D1362" s="671"/>
      <c r="E1362" s="671"/>
      <c r="F1362" s="671"/>
      <c r="G1362" s="671"/>
      <c r="H1362" s="671"/>
      <c r="I1362" s="671"/>
      <c r="J1362" s="671"/>
      <c r="K1362" s="671"/>
      <c r="L1362" s="672"/>
      <c r="M1362" s="672"/>
      <c r="N1362" s="672"/>
      <c r="O1362" s="672"/>
      <c r="P1362" s="672"/>
      <c r="Q1362" s="673"/>
      <c r="R1362" s="673"/>
      <c r="S1362" s="673"/>
      <c r="T1362" s="673"/>
      <c r="U1362" s="673"/>
      <c r="V1362" s="636"/>
      <c r="W1362" s="674"/>
      <c r="X1362" s="674"/>
      <c r="Y1362" s="674"/>
      <c r="Z1362" s="674"/>
      <c r="AA1362" s="674"/>
      <c r="AB1362" s="674"/>
      <c r="AC1362" s="637"/>
      <c r="AD1362" s="638"/>
      <c r="AE1362" s="639"/>
      <c r="AF1362" s="640"/>
    </row>
    <row r="1363" spans="1:32" ht="20.100000000000001" customHeight="1">
      <c r="A1363" s="635"/>
      <c r="B1363" s="671"/>
      <c r="C1363" s="671"/>
      <c r="D1363" s="671"/>
      <c r="E1363" s="671"/>
      <c r="F1363" s="671"/>
      <c r="G1363" s="671"/>
      <c r="H1363" s="671"/>
      <c r="I1363" s="671"/>
      <c r="J1363" s="671"/>
      <c r="K1363" s="671"/>
      <c r="L1363" s="672"/>
      <c r="M1363" s="672"/>
      <c r="N1363" s="672"/>
      <c r="O1363" s="672"/>
      <c r="P1363" s="672"/>
      <c r="Q1363" s="673"/>
      <c r="R1363" s="673"/>
      <c r="S1363" s="673"/>
      <c r="T1363" s="673"/>
      <c r="U1363" s="673"/>
      <c r="V1363" s="636"/>
      <c r="W1363" s="674"/>
      <c r="X1363" s="674"/>
      <c r="Y1363" s="674"/>
      <c r="Z1363" s="674"/>
      <c r="AA1363" s="674"/>
      <c r="AB1363" s="674"/>
      <c r="AC1363" s="637"/>
      <c r="AD1363" s="638"/>
      <c r="AE1363" s="639"/>
      <c r="AF1363" s="640"/>
    </row>
    <row r="1364" spans="1:32" ht="20.100000000000001" customHeight="1">
      <c r="A1364" s="635"/>
      <c r="B1364" s="671"/>
      <c r="C1364" s="671"/>
      <c r="D1364" s="671"/>
      <c r="E1364" s="671"/>
      <c r="F1364" s="671"/>
      <c r="G1364" s="671"/>
      <c r="H1364" s="671"/>
      <c r="I1364" s="671"/>
      <c r="J1364" s="671"/>
      <c r="K1364" s="671"/>
      <c r="L1364" s="672"/>
      <c r="M1364" s="672"/>
      <c r="N1364" s="672"/>
      <c r="O1364" s="672"/>
      <c r="P1364" s="672"/>
      <c r="Q1364" s="673"/>
      <c r="R1364" s="673"/>
      <c r="S1364" s="673"/>
      <c r="T1364" s="673"/>
      <c r="U1364" s="673"/>
      <c r="V1364" s="636"/>
      <c r="W1364" s="674"/>
      <c r="X1364" s="674"/>
      <c r="Y1364" s="674"/>
      <c r="Z1364" s="674"/>
      <c r="AA1364" s="674"/>
      <c r="AB1364" s="674"/>
      <c r="AC1364" s="637"/>
      <c r="AD1364" s="638"/>
      <c r="AE1364" s="639"/>
      <c r="AF1364" s="640"/>
    </row>
    <row r="1365" spans="1:32" ht="20.100000000000001" customHeight="1">
      <c r="A1365" s="635"/>
      <c r="B1365" s="671"/>
      <c r="C1365" s="671"/>
      <c r="D1365" s="671"/>
      <c r="E1365" s="671"/>
      <c r="F1365" s="671"/>
      <c r="G1365" s="671"/>
      <c r="H1365" s="671"/>
      <c r="I1365" s="671"/>
      <c r="J1365" s="671"/>
      <c r="K1365" s="671"/>
      <c r="L1365" s="672"/>
      <c r="M1365" s="672"/>
      <c r="N1365" s="672"/>
      <c r="O1365" s="672"/>
      <c r="P1365" s="672"/>
      <c r="Q1365" s="673"/>
      <c r="R1365" s="673"/>
      <c r="S1365" s="673"/>
      <c r="T1365" s="673"/>
      <c r="U1365" s="673"/>
      <c r="V1365" s="636"/>
      <c r="W1365" s="674"/>
      <c r="X1365" s="674"/>
      <c r="Y1365" s="674"/>
      <c r="Z1365" s="674"/>
      <c r="AA1365" s="674"/>
      <c r="AB1365" s="674"/>
      <c r="AC1365" s="637"/>
      <c r="AD1365" s="638"/>
      <c r="AE1365" s="639"/>
      <c r="AF1365" s="640"/>
    </row>
    <row r="1366" spans="1:32" ht="20.100000000000001" customHeight="1">
      <c r="A1366" s="635"/>
      <c r="B1366" s="671"/>
      <c r="C1366" s="671"/>
      <c r="D1366" s="671"/>
      <c r="E1366" s="671"/>
      <c r="F1366" s="671"/>
      <c r="G1366" s="671"/>
      <c r="H1366" s="671"/>
      <c r="I1366" s="671"/>
      <c r="J1366" s="671"/>
      <c r="K1366" s="671"/>
      <c r="L1366" s="672"/>
      <c r="M1366" s="672"/>
      <c r="N1366" s="672"/>
      <c r="O1366" s="672"/>
      <c r="P1366" s="672"/>
      <c r="Q1366" s="673"/>
      <c r="R1366" s="673"/>
      <c r="S1366" s="673"/>
      <c r="T1366" s="673"/>
      <c r="U1366" s="673"/>
      <c r="V1366" s="636"/>
      <c r="W1366" s="674"/>
      <c r="X1366" s="674"/>
      <c r="Y1366" s="674"/>
      <c r="Z1366" s="674"/>
      <c r="AA1366" s="674"/>
      <c r="AB1366" s="674"/>
      <c r="AC1366" s="637"/>
      <c r="AD1366" s="638"/>
      <c r="AE1366" s="639"/>
      <c r="AF1366" s="640"/>
    </row>
    <row r="1367" spans="1:32" ht="20.100000000000001" customHeight="1">
      <c r="A1367" s="635"/>
      <c r="B1367" s="671"/>
      <c r="C1367" s="671"/>
      <c r="D1367" s="671"/>
      <c r="E1367" s="671"/>
      <c r="F1367" s="671"/>
      <c r="G1367" s="671"/>
      <c r="H1367" s="671"/>
      <c r="I1367" s="671"/>
      <c r="J1367" s="671"/>
      <c r="K1367" s="671"/>
      <c r="L1367" s="672"/>
      <c r="M1367" s="672"/>
      <c r="N1367" s="672"/>
      <c r="O1367" s="672"/>
      <c r="P1367" s="672"/>
      <c r="Q1367" s="673"/>
      <c r="R1367" s="673"/>
      <c r="S1367" s="673"/>
      <c r="T1367" s="673"/>
      <c r="U1367" s="673"/>
      <c r="V1367" s="636"/>
      <c r="W1367" s="674"/>
      <c r="X1367" s="674"/>
      <c r="Y1367" s="674"/>
      <c r="Z1367" s="674"/>
      <c r="AA1367" s="674"/>
      <c r="AB1367" s="674"/>
      <c r="AC1367" s="637"/>
      <c r="AD1367" s="638"/>
      <c r="AE1367" s="639"/>
      <c r="AF1367" s="640"/>
    </row>
    <row r="1368" spans="1:32" ht="20.100000000000001" customHeight="1">
      <c r="A1368" s="635"/>
      <c r="B1368" s="671"/>
      <c r="C1368" s="671"/>
      <c r="D1368" s="671"/>
      <c r="E1368" s="671"/>
      <c r="F1368" s="671"/>
      <c r="G1368" s="671"/>
      <c r="H1368" s="671"/>
      <c r="I1368" s="671"/>
      <c r="J1368" s="671"/>
      <c r="K1368" s="671"/>
      <c r="L1368" s="672"/>
      <c r="M1368" s="672"/>
      <c r="N1368" s="672"/>
      <c r="O1368" s="672"/>
      <c r="P1368" s="672"/>
      <c r="Q1368" s="673"/>
      <c r="R1368" s="673"/>
      <c r="S1368" s="673"/>
      <c r="T1368" s="673"/>
      <c r="U1368" s="673"/>
      <c r="V1368" s="636"/>
      <c r="W1368" s="674"/>
      <c r="X1368" s="674"/>
      <c r="Y1368" s="674"/>
      <c r="Z1368" s="674"/>
      <c r="AA1368" s="674"/>
      <c r="AB1368" s="674"/>
      <c r="AC1368" s="637"/>
      <c r="AD1368" s="638"/>
      <c r="AE1368" s="639"/>
      <c r="AF1368" s="640"/>
    </row>
    <row r="1369" spans="1:32" ht="20.100000000000001" customHeight="1">
      <c r="A1369" s="635"/>
      <c r="B1369" s="671"/>
      <c r="C1369" s="671"/>
      <c r="D1369" s="671"/>
      <c r="E1369" s="671"/>
      <c r="F1369" s="671"/>
      <c r="G1369" s="671"/>
      <c r="H1369" s="671"/>
      <c r="I1369" s="671"/>
      <c r="J1369" s="671"/>
      <c r="K1369" s="671"/>
      <c r="L1369" s="672"/>
      <c r="M1369" s="672"/>
      <c r="N1369" s="672"/>
      <c r="O1369" s="672"/>
      <c r="P1369" s="672"/>
      <c r="Q1369" s="673"/>
      <c r="R1369" s="673"/>
      <c r="S1369" s="673"/>
      <c r="T1369" s="673"/>
      <c r="U1369" s="673"/>
      <c r="V1369" s="636"/>
      <c r="W1369" s="674"/>
      <c r="X1369" s="674"/>
      <c r="Y1369" s="674"/>
      <c r="Z1369" s="674"/>
      <c r="AA1369" s="674"/>
      <c r="AB1369" s="674"/>
      <c r="AC1369" s="637"/>
      <c r="AD1369" s="638"/>
      <c r="AE1369" s="639"/>
      <c r="AF1369" s="640"/>
    </row>
    <row r="1370" spans="1:32" ht="20.100000000000001" customHeight="1">
      <c r="A1370" s="635"/>
      <c r="B1370" s="671"/>
      <c r="C1370" s="671"/>
      <c r="D1370" s="671"/>
      <c r="E1370" s="671"/>
      <c r="F1370" s="671"/>
      <c r="G1370" s="671"/>
      <c r="H1370" s="671"/>
      <c r="I1370" s="671"/>
      <c r="J1370" s="671"/>
      <c r="K1370" s="671"/>
      <c r="L1370" s="672"/>
      <c r="M1370" s="672"/>
      <c r="N1370" s="672"/>
      <c r="O1370" s="672"/>
      <c r="P1370" s="672"/>
      <c r="Q1370" s="673"/>
      <c r="R1370" s="673"/>
      <c r="S1370" s="673"/>
      <c r="T1370" s="673"/>
      <c r="U1370" s="673"/>
      <c r="V1370" s="636"/>
      <c r="W1370" s="674"/>
      <c r="X1370" s="674"/>
      <c r="Y1370" s="674"/>
      <c r="Z1370" s="674"/>
      <c r="AA1370" s="674"/>
      <c r="AB1370" s="674"/>
      <c r="AC1370" s="637"/>
      <c r="AD1370" s="638"/>
      <c r="AE1370" s="639"/>
      <c r="AF1370" s="640"/>
    </row>
    <row r="1371" spans="1:32" ht="20.100000000000001" customHeight="1">
      <c r="A1371" s="635"/>
      <c r="B1371" s="671"/>
      <c r="C1371" s="671"/>
      <c r="D1371" s="671"/>
      <c r="E1371" s="671"/>
      <c r="F1371" s="671"/>
      <c r="G1371" s="671"/>
      <c r="H1371" s="671"/>
      <c r="I1371" s="671"/>
      <c r="J1371" s="671"/>
      <c r="K1371" s="671"/>
      <c r="L1371" s="672"/>
      <c r="M1371" s="672"/>
      <c r="N1371" s="672"/>
      <c r="O1371" s="672"/>
      <c r="P1371" s="672"/>
      <c r="Q1371" s="673"/>
      <c r="R1371" s="673"/>
      <c r="S1371" s="673"/>
      <c r="T1371" s="673"/>
      <c r="U1371" s="673"/>
      <c r="V1371" s="636"/>
      <c r="W1371" s="674"/>
      <c r="X1371" s="674"/>
      <c r="Y1371" s="674"/>
      <c r="Z1371" s="674"/>
      <c r="AA1371" s="674"/>
      <c r="AB1371" s="674"/>
      <c r="AC1371" s="637"/>
      <c r="AD1371" s="638"/>
      <c r="AE1371" s="639"/>
      <c r="AF1371" s="640"/>
    </row>
    <row r="1372" spans="1:32" ht="20.100000000000001" customHeight="1">
      <c r="A1372" s="635"/>
      <c r="B1372" s="671"/>
      <c r="C1372" s="671"/>
      <c r="D1372" s="671"/>
      <c r="E1372" s="671"/>
      <c r="F1372" s="671"/>
      <c r="G1372" s="671"/>
      <c r="H1372" s="671"/>
      <c r="I1372" s="671"/>
      <c r="J1372" s="671"/>
      <c r="K1372" s="671"/>
      <c r="L1372" s="672"/>
      <c r="M1372" s="672"/>
      <c r="N1372" s="672"/>
      <c r="O1372" s="672"/>
      <c r="P1372" s="672"/>
      <c r="Q1372" s="673"/>
      <c r="R1372" s="673"/>
      <c r="S1372" s="673"/>
      <c r="T1372" s="673"/>
      <c r="U1372" s="673"/>
      <c r="V1372" s="636"/>
      <c r="W1372" s="674"/>
      <c r="X1372" s="674"/>
      <c r="Y1372" s="674"/>
      <c r="Z1372" s="674"/>
      <c r="AA1372" s="674"/>
      <c r="AB1372" s="674"/>
      <c r="AC1372" s="637"/>
      <c r="AD1372" s="638"/>
      <c r="AE1372" s="639"/>
      <c r="AF1372" s="640"/>
    </row>
    <row r="1373" spans="1:32" ht="20.100000000000001" customHeight="1">
      <c r="A1373" s="635"/>
      <c r="B1373" s="671"/>
      <c r="C1373" s="671"/>
      <c r="D1373" s="671"/>
      <c r="E1373" s="671"/>
      <c r="F1373" s="671"/>
      <c r="G1373" s="671"/>
      <c r="H1373" s="671"/>
      <c r="I1373" s="671"/>
      <c r="J1373" s="671"/>
      <c r="K1373" s="671"/>
      <c r="L1373" s="672"/>
      <c r="M1373" s="672"/>
      <c r="N1373" s="672"/>
      <c r="O1373" s="672"/>
      <c r="P1373" s="672"/>
      <c r="Q1373" s="673"/>
      <c r="R1373" s="673"/>
      <c r="S1373" s="673"/>
      <c r="T1373" s="673"/>
      <c r="U1373" s="673"/>
      <c r="V1373" s="636"/>
      <c r="W1373" s="674"/>
      <c r="X1373" s="674"/>
      <c r="Y1373" s="674"/>
      <c r="Z1373" s="674"/>
      <c r="AA1373" s="674"/>
      <c r="AB1373" s="674"/>
      <c r="AC1373" s="637"/>
      <c r="AD1373" s="638"/>
      <c r="AE1373" s="639"/>
      <c r="AF1373" s="640"/>
    </row>
    <row r="1374" spans="1:32" ht="20.100000000000001" customHeight="1">
      <c r="A1374" s="635"/>
      <c r="B1374" s="671"/>
      <c r="C1374" s="671"/>
      <c r="D1374" s="671"/>
      <c r="E1374" s="671"/>
      <c r="F1374" s="671"/>
      <c r="G1374" s="671"/>
      <c r="H1374" s="671"/>
      <c r="I1374" s="671"/>
      <c r="J1374" s="671"/>
      <c r="K1374" s="671"/>
      <c r="L1374" s="672"/>
      <c r="M1374" s="672"/>
      <c r="N1374" s="672"/>
      <c r="O1374" s="672"/>
      <c r="P1374" s="672"/>
      <c r="Q1374" s="673"/>
      <c r="R1374" s="673"/>
      <c r="S1374" s="673"/>
      <c r="T1374" s="673"/>
      <c r="U1374" s="673"/>
      <c r="V1374" s="636"/>
      <c r="W1374" s="674"/>
      <c r="X1374" s="674"/>
      <c r="Y1374" s="674"/>
      <c r="Z1374" s="674"/>
      <c r="AA1374" s="674"/>
      <c r="AB1374" s="674"/>
      <c r="AC1374" s="637"/>
      <c r="AD1374" s="638"/>
      <c r="AE1374" s="639"/>
      <c r="AF1374" s="640"/>
    </row>
    <row r="1375" spans="1:32" ht="20.100000000000001" customHeight="1">
      <c r="A1375" s="635"/>
      <c r="B1375" s="671"/>
      <c r="C1375" s="671"/>
      <c r="D1375" s="671"/>
      <c r="E1375" s="671"/>
      <c r="F1375" s="671"/>
      <c r="G1375" s="671"/>
      <c r="H1375" s="671"/>
      <c r="I1375" s="671"/>
      <c r="J1375" s="671"/>
      <c r="K1375" s="671"/>
      <c r="L1375" s="672"/>
      <c r="M1375" s="672"/>
      <c r="N1375" s="672"/>
      <c r="O1375" s="672"/>
      <c r="P1375" s="672"/>
      <c r="Q1375" s="673"/>
      <c r="R1375" s="673"/>
      <c r="S1375" s="673"/>
      <c r="T1375" s="673"/>
      <c r="U1375" s="673"/>
      <c r="V1375" s="636"/>
      <c r="W1375" s="674"/>
      <c r="X1375" s="674"/>
      <c r="Y1375" s="674"/>
      <c r="Z1375" s="674"/>
      <c r="AA1375" s="674"/>
      <c r="AB1375" s="674"/>
      <c r="AC1375" s="637"/>
      <c r="AD1375" s="638"/>
      <c r="AE1375" s="639"/>
      <c r="AF1375" s="640"/>
    </row>
    <row r="1376" spans="1:32" ht="20.100000000000001" customHeight="1">
      <c r="A1376" s="635"/>
      <c r="B1376" s="671"/>
      <c r="C1376" s="671"/>
      <c r="D1376" s="671"/>
      <c r="E1376" s="671"/>
      <c r="F1376" s="671"/>
      <c r="G1376" s="671"/>
      <c r="H1376" s="671"/>
      <c r="I1376" s="671"/>
      <c r="J1376" s="671"/>
      <c r="K1376" s="671"/>
      <c r="L1376" s="672"/>
      <c r="M1376" s="672"/>
      <c r="N1376" s="672"/>
      <c r="O1376" s="672"/>
      <c r="P1376" s="672"/>
      <c r="Q1376" s="673"/>
      <c r="R1376" s="673"/>
      <c r="S1376" s="673"/>
      <c r="T1376" s="673"/>
      <c r="U1376" s="673"/>
      <c r="V1376" s="636"/>
      <c r="W1376" s="674"/>
      <c r="X1376" s="674"/>
      <c r="Y1376" s="674"/>
      <c r="Z1376" s="674"/>
      <c r="AA1376" s="674"/>
      <c r="AB1376" s="674"/>
      <c r="AC1376" s="637"/>
      <c r="AD1376" s="638"/>
      <c r="AE1376" s="639"/>
      <c r="AF1376" s="640"/>
    </row>
    <row r="1377" spans="1:32" ht="20.100000000000001" customHeight="1">
      <c r="A1377" s="635"/>
      <c r="B1377" s="671"/>
      <c r="C1377" s="671"/>
      <c r="D1377" s="671"/>
      <c r="E1377" s="671"/>
      <c r="F1377" s="671"/>
      <c r="G1377" s="671"/>
      <c r="H1377" s="671"/>
      <c r="I1377" s="671"/>
      <c r="J1377" s="671"/>
      <c r="K1377" s="671"/>
      <c r="L1377" s="672"/>
      <c r="M1377" s="672"/>
      <c r="N1377" s="672"/>
      <c r="O1377" s="672"/>
      <c r="P1377" s="672"/>
      <c r="Q1377" s="673"/>
      <c r="R1377" s="673"/>
      <c r="S1377" s="673"/>
      <c r="T1377" s="673"/>
      <c r="U1377" s="673"/>
      <c r="V1377" s="636"/>
      <c r="W1377" s="674"/>
      <c r="X1377" s="674"/>
      <c r="Y1377" s="674"/>
      <c r="Z1377" s="674"/>
      <c r="AA1377" s="674"/>
      <c r="AB1377" s="674"/>
      <c r="AC1377" s="637"/>
      <c r="AD1377" s="638"/>
      <c r="AE1377" s="639"/>
      <c r="AF1377" s="640"/>
    </row>
    <row r="1378" spans="1:32" ht="20.100000000000001" customHeight="1">
      <c r="A1378" s="635"/>
      <c r="B1378" s="671"/>
      <c r="C1378" s="671"/>
      <c r="D1378" s="671"/>
      <c r="E1378" s="671"/>
      <c r="F1378" s="671"/>
      <c r="G1378" s="671"/>
      <c r="H1378" s="671"/>
      <c r="I1378" s="671"/>
      <c r="J1378" s="671"/>
      <c r="K1378" s="671"/>
      <c r="L1378" s="672"/>
      <c r="M1378" s="672"/>
      <c r="N1378" s="672"/>
      <c r="O1378" s="672"/>
      <c r="P1378" s="672"/>
      <c r="Q1378" s="673"/>
      <c r="R1378" s="673"/>
      <c r="S1378" s="673"/>
      <c r="T1378" s="673"/>
      <c r="U1378" s="673"/>
      <c r="V1378" s="636"/>
      <c r="W1378" s="674"/>
      <c r="X1378" s="674"/>
      <c r="Y1378" s="674"/>
      <c r="Z1378" s="674"/>
      <c r="AA1378" s="674"/>
      <c r="AB1378" s="674"/>
      <c r="AC1378" s="637"/>
      <c r="AD1378" s="638"/>
      <c r="AE1378" s="639"/>
      <c r="AF1378" s="640"/>
    </row>
    <row r="1379" spans="1:32" ht="20.100000000000001" customHeight="1">
      <c r="A1379" s="635"/>
      <c r="B1379" s="671"/>
      <c r="C1379" s="671"/>
      <c r="D1379" s="671"/>
      <c r="E1379" s="671"/>
      <c r="F1379" s="671"/>
      <c r="G1379" s="671"/>
      <c r="H1379" s="671"/>
      <c r="I1379" s="671"/>
      <c r="J1379" s="671"/>
      <c r="K1379" s="671"/>
      <c r="L1379" s="672"/>
      <c r="M1379" s="672"/>
      <c r="N1379" s="672"/>
      <c r="O1379" s="672"/>
      <c r="P1379" s="672"/>
      <c r="Q1379" s="673"/>
      <c r="R1379" s="673"/>
      <c r="S1379" s="673"/>
      <c r="T1379" s="673"/>
      <c r="U1379" s="673"/>
      <c r="V1379" s="636"/>
      <c r="W1379" s="674"/>
      <c r="X1379" s="674"/>
      <c r="Y1379" s="674"/>
      <c r="Z1379" s="674"/>
      <c r="AA1379" s="674"/>
      <c r="AB1379" s="674"/>
      <c r="AC1379" s="637"/>
      <c r="AD1379" s="638"/>
      <c r="AE1379" s="639"/>
      <c r="AF1379" s="640"/>
    </row>
    <row r="1380" spans="1:32" ht="20.100000000000001" customHeight="1">
      <c r="A1380" s="635"/>
      <c r="B1380" s="671"/>
      <c r="C1380" s="671"/>
      <c r="D1380" s="671"/>
      <c r="E1380" s="671"/>
      <c r="F1380" s="671"/>
      <c r="G1380" s="671"/>
      <c r="H1380" s="671"/>
      <c r="I1380" s="671"/>
      <c r="J1380" s="671"/>
      <c r="K1380" s="671"/>
      <c r="L1380" s="672"/>
      <c r="M1380" s="672"/>
      <c r="N1380" s="672"/>
      <c r="O1380" s="672"/>
      <c r="P1380" s="672"/>
      <c r="Q1380" s="673"/>
      <c r="R1380" s="673"/>
      <c r="S1380" s="673"/>
      <c r="T1380" s="673"/>
      <c r="U1380" s="673"/>
      <c r="V1380" s="636"/>
      <c r="W1380" s="674"/>
      <c r="X1380" s="674"/>
      <c r="Y1380" s="674"/>
      <c r="Z1380" s="674"/>
      <c r="AA1380" s="674"/>
      <c r="AB1380" s="674"/>
      <c r="AC1380" s="637"/>
      <c r="AD1380" s="638"/>
      <c r="AE1380" s="639"/>
      <c r="AF1380" s="640"/>
    </row>
    <row r="1381" spans="1:32" ht="20.100000000000001" customHeight="1">
      <c r="A1381" s="635"/>
      <c r="B1381" s="671"/>
      <c r="C1381" s="671"/>
      <c r="D1381" s="671"/>
      <c r="E1381" s="671"/>
      <c r="F1381" s="671"/>
      <c r="G1381" s="671"/>
      <c r="H1381" s="671"/>
      <c r="I1381" s="671"/>
      <c r="J1381" s="671"/>
      <c r="K1381" s="671"/>
      <c r="L1381" s="672"/>
      <c r="M1381" s="672"/>
      <c r="N1381" s="672"/>
      <c r="O1381" s="672"/>
      <c r="P1381" s="672"/>
      <c r="Q1381" s="673"/>
      <c r="R1381" s="673"/>
      <c r="S1381" s="673"/>
      <c r="T1381" s="673"/>
      <c r="U1381" s="673"/>
      <c r="V1381" s="636"/>
      <c r="W1381" s="674"/>
      <c r="X1381" s="674"/>
      <c r="Y1381" s="674"/>
      <c r="Z1381" s="674"/>
      <c r="AA1381" s="674"/>
      <c r="AB1381" s="674"/>
      <c r="AC1381" s="637"/>
      <c r="AD1381" s="638"/>
      <c r="AE1381" s="639"/>
      <c r="AF1381" s="640"/>
    </row>
    <row r="1382" spans="1:32" ht="20.100000000000001" customHeight="1">
      <c r="A1382" s="635"/>
      <c r="B1382" s="671"/>
      <c r="C1382" s="671"/>
      <c r="D1382" s="671"/>
      <c r="E1382" s="671"/>
      <c r="F1382" s="671"/>
      <c r="G1382" s="671"/>
      <c r="H1382" s="671"/>
      <c r="I1382" s="671"/>
      <c r="J1382" s="671"/>
      <c r="K1382" s="671"/>
      <c r="L1382" s="672"/>
      <c r="M1382" s="672"/>
      <c r="N1382" s="672"/>
      <c r="O1382" s="672"/>
      <c r="P1382" s="672"/>
      <c r="Q1382" s="673"/>
      <c r="R1382" s="673"/>
      <c r="S1382" s="673"/>
      <c r="T1382" s="673"/>
      <c r="U1382" s="673"/>
      <c r="V1382" s="636"/>
      <c r="W1382" s="674"/>
      <c r="X1382" s="674"/>
      <c r="Y1382" s="674"/>
      <c r="Z1382" s="674"/>
      <c r="AA1382" s="674"/>
      <c r="AB1382" s="674"/>
      <c r="AC1382" s="637"/>
      <c r="AD1382" s="638"/>
      <c r="AE1382" s="639"/>
      <c r="AF1382" s="640"/>
    </row>
    <row r="1383" spans="1:32" ht="20.100000000000001" customHeight="1">
      <c r="A1383" s="635"/>
      <c r="B1383" s="671"/>
      <c r="C1383" s="671"/>
      <c r="D1383" s="671"/>
      <c r="E1383" s="671"/>
      <c r="F1383" s="671"/>
      <c r="G1383" s="671"/>
      <c r="H1383" s="671"/>
      <c r="I1383" s="671"/>
      <c r="J1383" s="671"/>
      <c r="K1383" s="671"/>
      <c r="L1383" s="672"/>
      <c r="M1383" s="672"/>
      <c r="N1383" s="672"/>
      <c r="O1383" s="672"/>
      <c r="P1383" s="672"/>
      <c r="Q1383" s="673"/>
      <c r="R1383" s="673"/>
      <c r="S1383" s="673"/>
      <c r="T1383" s="673"/>
      <c r="U1383" s="673"/>
      <c r="V1383" s="636"/>
      <c r="W1383" s="674"/>
      <c r="X1383" s="674"/>
      <c r="Y1383" s="674"/>
      <c r="Z1383" s="674"/>
      <c r="AA1383" s="674"/>
      <c r="AB1383" s="674"/>
      <c r="AC1383" s="637"/>
      <c r="AD1383" s="638"/>
      <c r="AE1383" s="639"/>
      <c r="AF1383" s="640"/>
    </row>
    <row r="1384" spans="1:32" ht="20.100000000000001" customHeight="1">
      <c r="A1384" s="635"/>
      <c r="B1384" s="671"/>
      <c r="C1384" s="671"/>
      <c r="D1384" s="671"/>
      <c r="E1384" s="671"/>
      <c r="F1384" s="671"/>
      <c r="G1384" s="671"/>
      <c r="H1384" s="671"/>
      <c r="I1384" s="671"/>
      <c r="J1384" s="671"/>
      <c r="K1384" s="671"/>
      <c r="L1384" s="672"/>
      <c r="M1384" s="672"/>
      <c r="N1384" s="672"/>
      <c r="O1384" s="672"/>
      <c r="P1384" s="672"/>
      <c r="Q1384" s="673"/>
      <c r="R1384" s="673"/>
      <c r="S1384" s="673"/>
      <c r="T1384" s="673"/>
      <c r="U1384" s="673"/>
      <c r="V1384" s="636"/>
      <c r="W1384" s="674"/>
      <c r="X1384" s="674"/>
      <c r="Y1384" s="674"/>
      <c r="Z1384" s="674"/>
      <c r="AA1384" s="674"/>
      <c r="AB1384" s="674"/>
      <c r="AC1384" s="637"/>
      <c r="AD1384" s="638"/>
      <c r="AE1384" s="639"/>
      <c r="AF1384" s="640"/>
    </row>
    <row r="1385" spans="1:32" ht="20.100000000000001" customHeight="1">
      <c r="A1385" s="635"/>
      <c r="B1385" s="671"/>
      <c r="C1385" s="671"/>
      <c r="D1385" s="671"/>
      <c r="E1385" s="671"/>
      <c r="F1385" s="671"/>
      <c r="G1385" s="671"/>
      <c r="H1385" s="671"/>
      <c r="I1385" s="671"/>
      <c r="J1385" s="671"/>
      <c r="K1385" s="671"/>
      <c r="L1385" s="672"/>
      <c r="M1385" s="672"/>
      <c r="N1385" s="672"/>
      <c r="O1385" s="672"/>
      <c r="P1385" s="672"/>
      <c r="Q1385" s="673"/>
      <c r="R1385" s="673"/>
      <c r="S1385" s="673"/>
      <c r="T1385" s="673"/>
      <c r="U1385" s="673"/>
      <c r="V1385" s="636"/>
      <c r="W1385" s="674"/>
      <c r="X1385" s="674"/>
      <c r="Y1385" s="674"/>
      <c r="Z1385" s="674"/>
      <c r="AA1385" s="674"/>
      <c r="AB1385" s="674"/>
      <c r="AC1385" s="637"/>
      <c r="AD1385" s="638"/>
      <c r="AE1385" s="639"/>
      <c r="AF1385" s="640"/>
    </row>
    <row r="1386" spans="1:32" ht="20.100000000000001" customHeight="1">
      <c r="A1386" s="635"/>
      <c r="B1386" s="671"/>
      <c r="C1386" s="671"/>
      <c r="D1386" s="671"/>
      <c r="E1386" s="671"/>
      <c r="F1386" s="671"/>
      <c r="G1386" s="671"/>
      <c r="H1386" s="671"/>
      <c r="I1386" s="671"/>
      <c r="J1386" s="671"/>
      <c r="K1386" s="671"/>
      <c r="L1386" s="672"/>
      <c r="M1386" s="672"/>
      <c r="N1386" s="672"/>
      <c r="O1386" s="672"/>
      <c r="P1386" s="672"/>
      <c r="Q1386" s="673"/>
      <c r="R1386" s="673"/>
      <c r="S1386" s="673"/>
      <c r="T1386" s="673"/>
      <c r="U1386" s="673"/>
      <c r="V1386" s="636"/>
      <c r="W1386" s="674"/>
      <c r="X1386" s="674"/>
      <c r="Y1386" s="674"/>
      <c r="Z1386" s="674"/>
      <c r="AA1386" s="674"/>
      <c r="AB1386" s="674"/>
      <c r="AC1386" s="637"/>
      <c r="AD1386" s="638"/>
      <c r="AE1386" s="639"/>
      <c r="AF1386" s="640"/>
    </row>
    <row r="1387" spans="1:32" ht="20.100000000000001" customHeight="1">
      <c r="A1387" s="635"/>
      <c r="B1387" s="671"/>
      <c r="C1387" s="671"/>
      <c r="D1387" s="671"/>
      <c r="E1387" s="671"/>
      <c r="F1387" s="671"/>
      <c r="G1387" s="671"/>
      <c r="H1387" s="671"/>
      <c r="I1387" s="671"/>
      <c r="J1387" s="671"/>
      <c r="K1387" s="671"/>
      <c r="L1387" s="672"/>
      <c r="M1387" s="672"/>
      <c r="N1387" s="672"/>
      <c r="O1387" s="672"/>
      <c r="P1387" s="672"/>
      <c r="Q1387" s="673"/>
      <c r="R1387" s="673"/>
      <c r="S1387" s="673"/>
      <c r="T1387" s="673"/>
      <c r="U1387" s="673"/>
      <c r="V1387" s="636"/>
      <c r="W1387" s="674"/>
      <c r="X1387" s="674"/>
      <c r="Y1387" s="674"/>
      <c r="Z1387" s="674"/>
      <c r="AA1387" s="674"/>
      <c r="AB1387" s="674"/>
      <c r="AC1387" s="637"/>
      <c r="AD1387" s="638"/>
      <c r="AE1387" s="639"/>
      <c r="AF1387" s="640"/>
    </row>
    <row r="1388" spans="1:32" ht="20.100000000000001" customHeight="1">
      <c r="A1388" s="635"/>
      <c r="B1388" s="671"/>
      <c r="C1388" s="671"/>
      <c r="D1388" s="671"/>
      <c r="E1388" s="671"/>
      <c r="F1388" s="671"/>
      <c r="G1388" s="671"/>
      <c r="H1388" s="671"/>
      <c r="I1388" s="671"/>
      <c r="J1388" s="671"/>
      <c r="K1388" s="671"/>
      <c r="L1388" s="672"/>
      <c r="M1388" s="672"/>
      <c r="N1388" s="672"/>
      <c r="O1388" s="672"/>
      <c r="P1388" s="672"/>
      <c r="Q1388" s="673"/>
      <c r="R1388" s="673"/>
      <c r="S1388" s="673"/>
      <c r="T1388" s="673"/>
      <c r="U1388" s="673"/>
      <c r="V1388" s="636"/>
      <c r="W1388" s="674"/>
      <c r="X1388" s="674"/>
      <c r="Y1388" s="674"/>
      <c r="Z1388" s="674"/>
      <c r="AA1388" s="674"/>
      <c r="AB1388" s="674"/>
      <c r="AC1388" s="637"/>
      <c r="AD1388" s="638"/>
      <c r="AE1388" s="639"/>
      <c r="AF1388" s="640"/>
    </row>
    <row r="1389" spans="1:32" ht="20.100000000000001" customHeight="1">
      <c r="A1389" s="635"/>
      <c r="B1389" s="671"/>
      <c r="C1389" s="671"/>
      <c r="D1389" s="671"/>
      <c r="E1389" s="671"/>
      <c r="F1389" s="671"/>
      <c r="G1389" s="671"/>
      <c r="H1389" s="671"/>
      <c r="I1389" s="671"/>
      <c r="J1389" s="671"/>
      <c r="K1389" s="671"/>
      <c r="L1389" s="672"/>
      <c r="M1389" s="672"/>
      <c r="N1389" s="672"/>
      <c r="O1389" s="672"/>
      <c r="P1389" s="672"/>
      <c r="Q1389" s="673"/>
      <c r="R1389" s="673"/>
      <c r="S1389" s="673"/>
      <c r="T1389" s="673"/>
      <c r="U1389" s="673"/>
      <c r="V1389" s="636"/>
      <c r="W1389" s="674"/>
      <c r="X1389" s="674"/>
      <c r="Y1389" s="674"/>
      <c r="Z1389" s="674"/>
      <c r="AA1389" s="674"/>
      <c r="AB1389" s="674"/>
      <c r="AC1389" s="637"/>
      <c r="AD1389" s="638"/>
      <c r="AE1389" s="639"/>
      <c r="AF1389" s="640"/>
    </row>
    <row r="1390" spans="1:32" ht="20.100000000000001" customHeight="1">
      <c r="A1390" s="635"/>
      <c r="B1390" s="671"/>
      <c r="C1390" s="671"/>
      <c r="D1390" s="671"/>
      <c r="E1390" s="671"/>
      <c r="F1390" s="671"/>
      <c r="G1390" s="671"/>
      <c r="H1390" s="671"/>
      <c r="I1390" s="671"/>
      <c r="J1390" s="671"/>
      <c r="K1390" s="671"/>
      <c r="L1390" s="672"/>
      <c r="M1390" s="672"/>
      <c r="N1390" s="672"/>
      <c r="O1390" s="672"/>
      <c r="P1390" s="672"/>
      <c r="Q1390" s="673"/>
      <c r="R1390" s="673"/>
      <c r="S1390" s="673"/>
      <c r="T1390" s="673"/>
      <c r="U1390" s="673"/>
      <c r="V1390" s="636"/>
      <c r="W1390" s="674"/>
      <c r="X1390" s="674"/>
      <c r="Y1390" s="674"/>
      <c r="Z1390" s="674"/>
      <c r="AA1390" s="674"/>
      <c r="AB1390" s="674"/>
      <c r="AC1390" s="637"/>
      <c r="AD1390" s="638"/>
      <c r="AE1390" s="639"/>
      <c r="AF1390" s="640"/>
    </row>
    <row r="1391" spans="1:32" ht="20.100000000000001" customHeight="1">
      <c r="A1391" s="635"/>
      <c r="B1391" s="671"/>
      <c r="C1391" s="671"/>
      <c r="D1391" s="671"/>
      <c r="E1391" s="671"/>
      <c r="F1391" s="671"/>
      <c r="G1391" s="671"/>
      <c r="H1391" s="671"/>
      <c r="I1391" s="671"/>
      <c r="J1391" s="671"/>
      <c r="K1391" s="671"/>
      <c r="L1391" s="672"/>
      <c r="M1391" s="672"/>
      <c r="N1391" s="672"/>
      <c r="O1391" s="672"/>
      <c r="P1391" s="672"/>
      <c r="Q1391" s="673"/>
      <c r="R1391" s="673"/>
      <c r="S1391" s="673"/>
      <c r="T1391" s="673"/>
      <c r="U1391" s="673"/>
      <c r="V1391" s="636"/>
      <c r="W1391" s="674"/>
      <c r="X1391" s="674"/>
      <c r="Y1391" s="674"/>
      <c r="Z1391" s="674"/>
      <c r="AA1391" s="674"/>
      <c r="AB1391" s="674"/>
      <c r="AC1391" s="637"/>
      <c r="AD1391" s="638"/>
      <c r="AE1391" s="639"/>
      <c r="AF1391" s="640"/>
    </row>
    <row r="1392" spans="1:32" ht="20.100000000000001" customHeight="1">
      <c r="A1392" s="635"/>
      <c r="B1392" s="671"/>
      <c r="C1392" s="671"/>
      <c r="D1392" s="671"/>
      <c r="E1392" s="671"/>
      <c r="F1392" s="671"/>
      <c r="G1392" s="671"/>
      <c r="H1392" s="671"/>
      <c r="I1392" s="671"/>
      <c r="J1392" s="671"/>
      <c r="K1392" s="671"/>
      <c r="L1392" s="672"/>
      <c r="M1392" s="672"/>
      <c r="N1392" s="672"/>
      <c r="O1392" s="672"/>
      <c r="P1392" s="672"/>
      <c r="Q1392" s="673"/>
      <c r="R1392" s="673"/>
      <c r="S1392" s="673"/>
      <c r="T1392" s="673"/>
      <c r="U1392" s="673"/>
      <c r="V1392" s="636"/>
      <c r="W1392" s="674"/>
      <c r="X1392" s="674"/>
      <c r="Y1392" s="674"/>
      <c r="Z1392" s="674"/>
      <c r="AA1392" s="674"/>
      <c r="AB1392" s="674"/>
      <c r="AC1392" s="637"/>
      <c r="AD1392" s="638"/>
      <c r="AE1392" s="639"/>
      <c r="AF1392" s="640"/>
    </row>
    <row r="1393" spans="1:32" ht="20.100000000000001" customHeight="1">
      <c r="A1393" s="635"/>
      <c r="B1393" s="671"/>
      <c r="C1393" s="671"/>
      <c r="D1393" s="671"/>
      <c r="E1393" s="671"/>
      <c r="F1393" s="671"/>
      <c r="G1393" s="671"/>
      <c r="H1393" s="671"/>
      <c r="I1393" s="671"/>
      <c r="J1393" s="671"/>
      <c r="K1393" s="671"/>
      <c r="L1393" s="672"/>
      <c r="M1393" s="672"/>
      <c r="N1393" s="672"/>
      <c r="O1393" s="672"/>
      <c r="P1393" s="672"/>
      <c r="Q1393" s="673"/>
      <c r="R1393" s="673"/>
      <c r="S1393" s="673"/>
      <c r="T1393" s="673"/>
      <c r="U1393" s="673"/>
      <c r="V1393" s="636"/>
      <c r="W1393" s="674"/>
      <c r="X1393" s="674"/>
      <c r="Y1393" s="674"/>
      <c r="Z1393" s="674"/>
      <c r="AA1393" s="674"/>
      <c r="AB1393" s="674"/>
      <c r="AC1393" s="637"/>
      <c r="AD1393" s="638"/>
      <c r="AE1393" s="639"/>
      <c r="AF1393" s="640"/>
    </row>
    <row r="1394" spans="1:32" ht="20.100000000000001" customHeight="1">
      <c r="A1394" s="635"/>
      <c r="B1394" s="671"/>
      <c r="C1394" s="671"/>
      <c r="D1394" s="671"/>
      <c r="E1394" s="671"/>
      <c r="F1394" s="671"/>
      <c r="G1394" s="671"/>
      <c r="H1394" s="671"/>
      <c r="I1394" s="671"/>
      <c r="J1394" s="671"/>
      <c r="K1394" s="671"/>
      <c r="L1394" s="672"/>
      <c r="M1394" s="672"/>
      <c r="N1394" s="672"/>
      <c r="O1394" s="672"/>
      <c r="P1394" s="672"/>
      <c r="Q1394" s="673"/>
      <c r="R1394" s="673"/>
      <c r="S1394" s="673"/>
      <c r="T1394" s="673"/>
      <c r="U1394" s="673"/>
      <c r="V1394" s="636"/>
      <c r="W1394" s="674"/>
      <c r="X1394" s="674"/>
      <c r="Y1394" s="674"/>
      <c r="Z1394" s="674"/>
      <c r="AA1394" s="674"/>
      <c r="AB1394" s="674"/>
      <c r="AC1394" s="637"/>
      <c r="AD1394" s="638"/>
      <c r="AE1394" s="639"/>
      <c r="AF1394" s="640"/>
    </row>
    <row r="1395" spans="1:32" ht="20.100000000000001" customHeight="1">
      <c r="A1395" s="635"/>
      <c r="B1395" s="671"/>
      <c r="C1395" s="671"/>
      <c r="D1395" s="671"/>
      <c r="E1395" s="671"/>
      <c r="F1395" s="671"/>
      <c r="G1395" s="671"/>
      <c r="H1395" s="671"/>
      <c r="I1395" s="671"/>
      <c r="J1395" s="671"/>
      <c r="K1395" s="671"/>
      <c r="L1395" s="672"/>
      <c r="M1395" s="672"/>
      <c r="N1395" s="672"/>
      <c r="O1395" s="672"/>
      <c r="P1395" s="672"/>
      <c r="Q1395" s="673"/>
      <c r="R1395" s="673"/>
      <c r="S1395" s="673"/>
      <c r="T1395" s="673"/>
      <c r="U1395" s="673"/>
      <c r="V1395" s="636"/>
      <c r="W1395" s="674"/>
      <c r="X1395" s="674"/>
      <c r="Y1395" s="674"/>
      <c r="Z1395" s="674"/>
      <c r="AA1395" s="674"/>
      <c r="AB1395" s="674"/>
      <c r="AC1395" s="637"/>
      <c r="AD1395" s="638"/>
      <c r="AE1395" s="639"/>
      <c r="AF1395" s="640"/>
    </row>
    <row r="1396" spans="1:32" ht="20.100000000000001" customHeight="1">
      <c r="A1396" s="635"/>
      <c r="B1396" s="671"/>
      <c r="C1396" s="671"/>
      <c r="D1396" s="671"/>
      <c r="E1396" s="671"/>
      <c r="F1396" s="671"/>
      <c r="G1396" s="671"/>
      <c r="H1396" s="671"/>
      <c r="I1396" s="671"/>
      <c r="J1396" s="671"/>
      <c r="K1396" s="671"/>
      <c r="L1396" s="672"/>
      <c r="M1396" s="672"/>
      <c r="N1396" s="672"/>
      <c r="O1396" s="672"/>
      <c r="P1396" s="672"/>
      <c r="Q1396" s="673"/>
      <c r="R1396" s="673"/>
      <c r="S1396" s="673"/>
      <c r="T1396" s="673"/>
      <c r="U1396" s="673"/>
      <c r="V1396" s="636"/>
      <c r="W1396" s="674"/>
      <c r="X1396" s="674"/>
      <c r="Y1396" s="674"/>
      <c r="Z1396" s="674"/>
      <c r="AA1396" s="674"/>
      <c r="AB1396" s="674"/>
      <c r="AC1396" s="637"/>
      <c r="AD1396" s="638"/>
      <c r="AE1396" s="639"/>
      <c r="AF1396" s="640"/>
    </row>
    <row r="1397" spans="1:32" ht="20.100000000000001" customHeight="1">
      <c r="A1397" s="635"/>
      <c r="B1397" s="671"/>
      <c r="C1397" s="671"/>
      <c r="D1397" s="671"/>
      <c r="E1397" s="671"/>
      <c r="F1397" s="671"/>
      <c r="G1397" s="671"/>
      <c r="H1397" s="671"/>
      <c r="I1397" s="671"/>
      <c r="J1397" s="671"/>
      <c r="K1397" s="671"/>
      <c r="L1397" s="672"/>
      <c r="M1397" s="672"/>
      <c r="N1397" s="672"/>
      <c r="O1397" s="672"/>
      <c r="P1397" s="672"/>
      <c r="Q1397" s="673"/>
      <c r="R1397" s="673"/>
      <c r="S1397" s="673"/>
      <c r="T1397" s="673"/>
      <c r="U1397" s="673"/>
      <c r="V1397" s="636"/>
      <c r="W1397" s="674"/>
      <c r="X1397" s="674"/>
      <c r="Y1397" s="674"/>
      <c r="Z1397" s="674"/>
      <c r="AA1397" s="674"/>
      <c r="AB1397" s="674"/>
      <c r="AC1397" s="637"/>
      <c r="AD1397" s="638"/>
      <c r="AE1397" s="639"/>
      <c r="AF1397" s="640"/>
    </row>
    <row r="1398" spans="1:32" ht="20.100000000000001" customHeight="1">
      <c r="A1398" s="635"/>
      <c r="B1398" s="671"/>
      <c r="C1398" s="671"/>
      <c r="D1398" s="671"/>
      <c r="E1398" s="671"/>
      <c r="F1398" s="671"/>
      <c r="G1398" s="671"/>
      <c r="H1398" s="671"/>
      <c r="I1398" s="671"/>
      <c r="J1398" s="671"/>
      <c r="K1398" s="671"/>
      <c r="L1398" s="672"/>
      <c r="M1398" s="672"/>
      <c r="N1398" s="672"/>
      <c r="O1398" s="672"/>
      <c r="P1398" s="672"/>
      <c r="Q1398" s="673"/>
      <c r="R1398" s="673"/>
      <c r="S1398" s="673"/>
      <c r="T1398" s="673"/>
      <c r="U1398" s="673"/>
      <c r="V1398" s="636"/>
      <c r="W1398" s="674"/>
      <c r="X1398" s="674"/>
      <c r="Y1398" s="674"/>
      <c r="Z1398" s="674"/>
      <c r="AA1398" s="674"/>
      <c r="AB1398" s="674"/>
      <c r="AC1398" s="637"/>
      <c r="AD1398" s="638"/>
      <c r="AE1398" s="639"/>
      <c r="AF1398" s="640"/>
    </row>
    <row r="1399" spans="1:32" ht="20.100000000000001" customHeight="1">
      <c r="A1399" s="635"/>
      <c r="B1399" s="671"/>
      <c r="C1399" s="671"/>
      <c r="D1399" s="671"/>
      <c r="E1399" s="671"/>
      <c r="F1399" s="671"/>
      <c r="G1399" s="671"/>
      <c r="H1399" s="671"/>
      <c r="I1399" s="671"/>
      <c r="J1399" s="671"/>
      <c r="K1399" s="671"/>
      <c r="L1399" s="672"/>
      <c r="M1399" s="672"/>
      <c r="N1399" s="672"/>
      <c r="O1399" s="672"/>
      <c r="P1399" s="672"/>
      <c r="Q1399" s="673"/>
      <c r="R1399" s="673"/>
      <c r="S1399" s="673"/>
      <c r="T1399" s="673"/>
      <c r="U1399" s="673"/>
      <c r="V1399" s="636"/>
      <c r="W1399" s="674"/>
      <c r="X1399" s="674"/>
      <c r="Y1399" s="674"/>
      <c r="Z1399" s="674"/>
      <c r="AA1399" s="674"/>
      <c r="AB1399" s="674"/>
      <c r="AC1399" s="637"/>
      <c r="AD1399" s="638"/>
      <c r="AE1399" s="639"/>
      <c r="AF1399" s="640"/>
    </row>
    <row r="1400" spans="1:32" ht="20.100000000000001" customHeight="1">
      <c r="A1400" s="635"/>
      <c r="B1400" s="671"/>
      <c r="C1400" s="671"/>
      <c r="D1400" s="671"/>
      <c r="E1400" s="671"/>
      <c r="F1400" s="671"/>
      <c r="G1400" s="671"/>
      <c r="H1400" s="671"/>
      <c r="I1400" s="671"/>
      <c r="J1400" s="671"/>
      <c r="K1400" s="671"/>
      <c r="L1400" s="672"/>
      <c r="M1400" s="672"/>
      <c r="N1400" s="672"/>
      <c r="O1400" s="672"/>
      <c r="P1400" s="672"/>
      <c r="Q1400" s="673"/>
      <c r="R1400" s="673"/>
      <c r="S1400" s="673"/>
      <c r="T1400" s="673"/>
      <c r="U1400" s="673"/>
      <c r="V1400" s="636"/>
      <c r="W1400" s="674"/>
      <c r="X1400" s="674"/>
      <c r="Y1400" s="674"/>
      <c r="Z1400" s="674"/>
      <c r="AA1400" s="674"/>
      <c r="AB1400" s="674"/>
      <c r="AC1400" s="637"/>
      <c r="AD1400" s="638"/>
      <c r="AE1400" s="639"/>
      <c r="AF1400" s="640"/>
    </row>
    <row r="1401" spans="1:32" ht="20.100000000000001" customHeight="1">
      <c r="A1401" s="635"/>
      <c r="B1401" s="671"/>
      <c r="C1401" s="671"/>
      <c r="D1401" s="671"/>
      <c r="E1401" s="671"/>
      <c r="F1401" s="671"/>
      <c r="G1401" s="671"/>
      <c r="H1401" s="671"/>
      <c r="I1401" s="671"/>
      <c r="J1401" s="671"/>
      <c r="K1401" s="671"/>
      <c r="L1401" s="672"/>
      <c r="M1401" s="672"/>
      <c r="N1401" s="672"/>
      <c r="O1401" s="672"/>
      <c r="P1401" s="672"/>
      <c r="Q1401" s="673"/>
      <c r="R1401" s="673"/>
      <c r="S1401" s="673"/>
      <c r="T1401" s="673"/>
      <c r="U1401" s="673"/>
      <c r="V1401" s="636"/>
      <c r="W1401" s="674"/>
      <c r="X1401" s="674"/>
      <c r="Y1401" s="674"/>
      <c r="Z1401" s="674"/>
      <c r="AA1401" s="674"/>
      <c r="AB1401" s="674"/>
      <c r="AC1401" s="637"/>
      <c r="AD1401" s="638"/>
      <c r="AE1401" s="639"/>
      <c r="AF1401" s="640"/>
    </row>
    <row r="1402" spans="1:32" ht="20.100000000000001" customHeight="1">
      <c r="A1402" s="635"/>
      <c r="B1402" s="671"/>
      <c r="C1402" s="671"/>
      <c r="D1402" s="671"/>
      <c r="E1402" s="671"/>
      <c r="F1402" s="671"/>
      <c r="G1402" s="671"/>
      <c r="H1402" s="671"/>
      <c r="I1402" s="671"/>
      <c r="J1402" s="671"/>
      <c r="K1402" s="671"/>
      <c r="L1402" s="672"/>
      <c r="M1402" s="672"/>
      <c r="N1402" s="672"/>
      <c r="O1402" s="672"/>
      <c r="P1402" s="672"/>
      <c r="Q1402" s="673"/>
      <c r="R1402" s="673"/>
      <c r="S1402" s="673"/>
      <c r="T1402" s="673"/>
      <c r="U1402" s="673"/>
      <c r="V1402" s="636"/>
      <c r="W1402" s="674"/>
      <c r="X1402" s="674"/>
      <c r="Y1402" s="674"/>
      <c r="Z1402" s="674"/>
      <c r="AA1402" s="674"/>
      <c r="AB1402" s="674"/>
      <c r="AC1402" s="637"/>
      <c r="AD1402" s="638"/>
      <c r="AE1402" s="639"/>
      <c r="AF1402" s="640"/>
    </row>
    <row r="1403" spans="1:32" ht="20.100000000000001" customHeight="1">
      <c r="A1403" s="635"/>
      <c r="B1403" s="671"/>
      <c r="C1403" s="671"/>
      <c r="D1403" s="671"/>
      <c r="E1403" s="671"/>
      <c r="F1403" s="671"/>
      <c r="G1403" s="671"/>
      <c r="H1403" s="671"/>
      <c r="I1403" s="671"/>
      <c r="J1403" s="671"/>
      <c r="K1403" s="671"/>
      <c r="L1403" s="672"/>
      <c r="M1403" s="672"/>
      <c r="N1403" s="672"/>
      <c r="O1403" s="672"/>
      <c r="P1403" s="672"/>
      <c r="Q1403" s="673"/>
      <c r="R1403" s="673"/>
      <c r="S1403" s="673"/>
      <c r="T1403" s="673"/>
      <c r="U1403" s="673"/>
      <c r="V1403" s="636"/>
      <c r="W1403" s="674"/>
      <c r="X1403" s="674"/>
      <c r="Y1403" s="674"/>
      <c r="Z1403" s="674"/>
      <c r="AA1403" s="674"/>
      <c r="AB1403" s="674"/>
      <c r="AC1403" s="637"/>
      <c r="AD1403" s="638"/>
      <c r="AE1403" s="639"/>
      <c r="AF1403" s="640"/>
    </row>
    <row r="1404" spans="1:32" ht="20.100000000000001" customHeight="1">
      <c r="A1404" s="635"/>
      <c r="B1404" s="671"/>
      <c r="C1404" s="671"/>
      <c r="D1404" s="671"/>
      <c r="E1404" s="671"/>
      <c r="F1404" s="671"/>
      <c r="G1404" s="671"/>
      <c r="H1404" s="671"/>
      <c r="I1404" s="671"/>
      <c r="J1404" s="671"/>
      <c r="K1404" s="671"/>
      <c r="L1404" s="672"/>
      <c r="M1404" s="672"/>
      <c r="N1404" s="672"/>
      <c r="O1404" s="672"/>
      <c r="P1404" s="672"/>
      <c r="Q1404" s="673"/>
      <c r="R1404" s="673"/>
      <c r="S1404" s="673"/>
      <c r="T1404" s="673"/>
      <c r="U1404" s="673"/>
      <c r="V1404" s="636"/>
      <c r="W1404" s="674"/>
      <c r="X1404" s="674"/>
      <c r="Y1404" s="674"/>
      <c r="Z1404" s="674"/>
      <c r="AA1404" s="674"/>
      <c r="AB1404" s="674"/>
      <c r="AC1404" s="637"/>
      <c r="AD1404" s="638"/>
      <c r="AE1404" s="639"/>
      <c r="AF1404" s="640"/>
    </row>
    <row r="1405" spans="1:32" ht="20.100000000000001" customHeight="1">
      <c r="A1405" s="635"/>
      <c r="B1405" s="671"/>
      <c r="C1405" s="671"/>
      <c r="D1405" s="671"/>
      <c r="E1405" s="671"/>
      <c r="F1405" s="671"/>
      <c r="G1405" s="671"/>
      <c r="H1405" s="671"/>
      <c r="I1405" s="671"/>
      <c r="J1405" s="671"/>
      <c r="K1405" s="671"/>
      <c r="L1405" s="672"/>
      <c r="M1405" s="672"/>
      <c r="N1405" s="672"/>
      <c r="O1405" s="672"/>
      <c r="P1405" s="672"/>
      <c r="Q1405" s="673"/>
      <c r="R1405" s="673"/>
      <c r="S1405" s="673"/>
      <c r="T1405" s="673"/>
      <c r="U1405" s="673"/>
      <c r="V1405" s="636"/>
      <c r="W1405" s="674"/>
      <c r="X1405" s="674"/>
      <c r="Y1405" s="674"/>
      <c r="Z1405" s="674"/>
      <c r="AA1405" s="674"/>
      <c r="AB1405" s="674"/>
      <c r="AC1405" s="637"/>
      <c r="AD1405" s="638"/>
      <c r="AE1405" s="639"/>
      <c r="AF1405" s="640"/>
    </row>
    <row r="1406" spans="1:32" ht="20.100000000000001" customHeight="1">
      <c r="A1406" s="635"/>
      <c r="B1406" s="671"/>
      <c r="C1406" s="671"/>
      <c r="D1406" s="671"/>
      <c r="E1406" s="671"/>
      <c r="F1406" s="671"/>
      <c r="G1406" s="671"/>
      <c r="H1406" s="671"/>
      <c r="I1406" s="671"/>
      <c r="J1406" s="671"/>
      <c r="K1406" s="671"/>
      <c r="L1406" s="672"/>
      <c r="M1406" s="672"/>
      <c r="N1406" s="672"/>
      <c r="O1406" s="672"/>
      <c r="P1406" s="672"/>
      <c r="Q1406" s="673"/>
      <c r="R1406" s="673"/>
      <c r="S1406" s="673"/>
      <c r="T1406" s="673"/>
      <c r="U1406" s="673"/>
      <c r="V1406" s="636"/>
      <c r="W1406" s="674"/>
      <c r="X1406" s="674"/>
      <c r="Y1406" s="674"/>
      <c r="Z1406" s="674"/>
      <c r="AA1406" s="674"/>
      <c r="AB1406" s="674"/>
      <c r="AC1406" s="637"/>
      <c r="AD1406" s="638"/>
      <c r="AE1406" s="639"/>
      <c r="AF1406" s="640"/>
    </row>
    <row r="1407" spans="1:32" ht="20.100000000000001" customHeight="1">
      <c r="A1407" s="635"/>
      <c r="B1407" s="671"/>
      <c r="C1407" s="671"/>
      <c r="D1407" s="671"/>
      <c r="E1407" s="671"/>
      <c r="F1407" s="671"/>
      <c r="G1407" s="671"/>
      <c r="H1407" s="671"/>
      <c r="I1407" s="671"/>
      <c r="J1407" s="671"/>
      <c r="K1407" s="671"/>
      <c r="L1407" s="672"/>
      <c r="M1407" s="672"/>
      <c r="N1407" s="672"/>
      <c r="O1407" s="672"/>
      <c r="P1407" s="672"/>
      <c r="Q1407" s="673"/>
      <c r="R1407" s="673"/>
      <c r="S1407" s="673"/>
      <c r="T1407" s="673"/>
      <c r="U1407" s="673"/>
      <c r="V1407" s="636"/>
      <c r="W1407" s="674"/>
      <c r="X1407" s="674"/>
      <c r="Y1407" s="674"/>
      <c r="Z1407" s="674"/>
      <c r="AA1407" s="674"/>
      <c r="AB1407" s="674"/>
      <c r="AC1407" s="637"/>
      <c r="AD1407" s="638"/>
      <c r="AE1407" s="639"/>
      <c r="AF1407" s="640"/>
    </row>
    <row r="1408" spans="1:32" ht="20.100000000000001" customHeight="1">
      <c r="A1408" s="635"/>
      <c r="B1408" s="671"/>
      <c r="C1408" s="671"/>
      <c r="D1408" s="671"/>
      <c r="E1408" s="671"/>
      <c r="F1408" s="671"/>
      <c r="G1408" s="671"/>
      <c r="H1408" s="671"/>
      <c r="I1408" s="671"/>
      <c r="J1408" s="671"/>
      <c r="K1408" s="671"/>
      <c r="L1408" s="672"/>
      <c r="M1408" s="672"/>
      <c r="N1408" s="672"/>
      <c r="O1408" s="672"/>
      <c r="P1408" s="672"/>
      <c r="Q1408" s="673"/>
      <c r="R1408" s="673"/>
      <c r="S1408" s="673"/>
      <c r="T1408" s="673"/>
      <c r="U1408" s="673"/>
      <c r="V1408" s="636"/>
      <c r="W1408" s="674"/>
      <c r="X1408" s="674"/>
      <c r="Y1408" s="674"/>
      <c r="Z1408" s="674"/>
      <c r="AA1408" s="674"/>
      <c r="AB1408" s="674"/>
      <c r="AC1408" s="637"/>
      <c r="AD1408" s="638"/>
      <c r="AE1408" s="639"/>
      <c r="AF1408" s="640"/>
    </row>
    <row r="1409" spans="1:32" ht="20.100000000000001" customHeight="1">
      <c r="A1409" s="635"/>
      <c r="B1409" s="671"/>
      <c r="C1409" s="671"/>
      <c r="D1409" s="671"/>
      <c r="E1409" s="671"/>
      <c r="F1409" s="671"/>
      <c r="G1409" s="671"/>
      <c r="H1409" s="671"/>
      <c r="I1409" s="671"/>
      <c r="J1409" s="671"/>
      <c r="K1409" s="671"/>
      <c r="L1409" s="672"/>
      <c r="M1409" s="672"/>
      <c r="N1409" s="672"/>
      <c r="O1409" s="672"/>
      <c r="P1409" s="672"/>
      <c r="Q1409" s="673"/>
      <c r="R1409" s="673"/>
      <c r="S1409" s="673"/>
      <c r="T1409" s="673"/>
      <c r="U1409" s="673"/>
      <c r="V1409" s="636"/>
      <c r="W1409" s="674"/>
      <c r="X1409" s="674"/>
      <c r="Y1409" s="674"/>
      <c r="Z1409" s="674"/>
      <c r="AA1409" s="674"/>
      <c r="AB1409" s="674"/>
      <c r="AC1409" s="637"/>
      <c r="AD1409" s="638"/>
      <c r="AE1409" s="639"/>
      <c r="AF1409" s="640"/>
    </row>
    <row r="1410" spans="1:32" ht="20.100000000000001" customHeight="1">
      <c r="A1410" s="635"/>
      <c r="B1410" s="671"/>
      <c r="C1410" s="671"/>
      <c r="D1410" s="671"/>
      <c r="E1410" s="671"/>
      <c r="F1410" s="671"/>
      <c r="G1410" s="671"/>
      <c r="H1410" s="671"/>
      <c r="I1410" s="671"/>
      <c r="J1410" s="671"/>
      <c r="K1410" s="671"/>
      <c r="L1410" s="672"/>
      <c r="M1410" s="672"/>
      <c r="N1410" s="672"/>
      <c r="O1410" s="672"/>
      <c r="P1410" s="672"/>
      <c r="Q1410" s="673"/>
      <c r="R1410" s="673"/>
      <c r="S1410" s="673"/>
      <c r="T1410" s="673"/>
      <c r="U1410" s="673"/>
      <c r="V1410" s="636"/>
      <c r="W1410" s="674"/>
      <c r="X1410" s="674"/>
      <c r="Y1410" s="674"/>
      <c r="Z1410" s="674"/>
      <c r="AA1410" s="674"/>
      <c r="AB1410" s="674"/>
      <c r="AC1410" s="637"/>
      <c r="AD1410" s="638"/>
      <c r="AE1410" s="639"/>
      <c r="AF1410" s="640"/>
    </row>
    <row r="1411" spans="1:32" ht="20.100000000000001" customHeight="1">
      <c r="A1411" s="635"/>
      <c r="B1411" s="671"/>
      <c r="C1411" s="671"/>
      <c r="D1411" s="671"/>
      <c r="E1411" s="671"/>
      <c r="F1411" s="671"/>
      <c r="G1411" s="671"/>
      <c r="H1411" s="671"/>
      <c r="I1411" s="671"/>
      <c r="J1411" s="671"/>
      <c r="K1411" s="671"/>
      <c r="L1411" s="672"/>
      <c r="M1411" s="672"/>
      <c r="N1411" s="672"/>
      <c r="O1411" s="672"/>
      <c r="P1411" s="672"/>
      <c r="Q1411" s="673"/>
      <c r="R1411" s="673"/>
      <c r="S1411" s="673"/>
      <c r="T1411" s="673"/>
      <c r="U1411" s="673"/>
      <c r="V1411" s="636"/>
      <c r="W1411" s="674"/>
      <c r="X1411" s="674"/>
      <c r="Y1411" s="674"/>
      <c r="Z1411" s="674"/>
      <c r="AA1411" s="674"/>
      <c r="AB1411" s="674"/>
      <c r="AC1411" s="637"/>
      <c r="AD1411" s="638"/>
      <c r="AE1411" s="639"/>
      <c r="AF1411" s="640"/>
    </row>
    <row r="1412" spans="1:32" ht="20.100000000000001" customHeight="1">
      <c r="A1412" s="635"/>
      <c r="B1412" s="671"/>
      <c r="C1412" s="671"/>
      <c r="D1412" s="671"/>
      <c r="E1412" s="671"/>
      <c r="F1412" s="671"/>
      <c r="G1412" s="671"/>
      <c r="H1412" s="671"/>
      <c r="I1412" s="671"/>
      <c r="J1412" s="671"/>
      <c r="K1412" s="671"/>
      <c r="L1412" s="672"/>
      <c r="M1412" s="672"/>
      <c r="N1412" s="672"/>
      <c r="O1412" s="672"/>
      <c r="P1412" s="672"/>
      <c r="Q1412" s="673"/>
      <c r="R1412" s="673"/>
      <c r="S1412" s="673"/>
      <c r="T1412" s="673"/>
      <c r="U1412" s="673"/>
      <c r="V1412" s="636"/>
      <c r="W1412" s="674"/>
      <c r="X1412" s="674"/>
      <c r="Y1412" s="674"/>
      <c r="Z1412" s="674"/>
      <c r="AA1412" s="674"/>
      <c r="AB1412" s="674"/>
      <c r="AC1412" s="637"/>
      <c r="AD1412" s="638"/>
      <c r="AE1412" s="639"/>
      <c r="AF1412" s="640"/>
    </row>
    <row r="1413" spans="1:32" ht="20.100000000000001" customHeight="1">
      <c r="A1413" s="635"/>
      <c r="B1413" s="671"/>
      <c r="C1413" s="671"/>
      <c r="D1413" s="671"/>
      <c r="E1413" s="671"/>
      <c r="F1413" s="671"/>
      <c r="G1413" s="671"/>
      <c r="H1413" s="671"/>
      <c r="I1413" s="671"/>
      <c r="J1413" s="671"/>
      <c r="K1413" s="671"/>
      <c r="L1413" s="672"/>
      <c r="M1413" s="672"/>
      <c r="N1413" s="672"/>
      <c r="O1413" s="672"/>
      <c r="P1413" s="672"/>
      <c r="Q1413" s="673"/>
      <c r="R1413" s="673"/>
      <c r="S1413" s="673"/>
      <c r="T1413" s="673"/>
      <c r="U1413" s="673"/>
      <c r="V1413" s="636"/>
      <c r="W1413" s="674"/>
      <c r="X1413" s="674"/>
      <c r="Y1413" s="674"/>
      <c r="Z1413" s="674"/>
      <c r="AA1413" s="674"/>
      <c r="AB1413" s="674"/>
      <c r="AC1413" s="637"/>
      <c r="AD1413" s="638"/>
      <c r="AE1413" s="639"/>
      <c r="AF1413" s="640"/>
    </row>
    <row r="1414" spans="1:32" ht="20.100000000000001" customHeight="1">
      <c r="A1414" s="635"/>
      <c r="B1414" s="671"/>
      <c r="C1414" s="671"/>
      <c r="D1414" s="671"/>
      <c r="E1414" s="671"/>
      <c r="F1414" s="671"/>
      <c r="G1414" s="671"/>
      <c r="H1414" s="671"/>
      <c r="I1414" s="671"/>
      <c r="J1414" s="671"/>
      <c r="K1414" s="671"/>
      <c r="L1414" s="672"/>
      <c r="M1414" s="672"/>
      <c r="N1414" s="672"/>
      <c r="O1414" s="672"/>
      <c r="P1414" s="672"/>
      <c r="Q1414" s="673"/>
      <c r="R1414" s="673"/>
      <c r="S1414" s="673"/>
      <c r="T1414" s="673"/>
      <c r="U1414" s="673"/>
      <c r="V1414" s="636"/>
      <c r="W1414" s="674"/>
      <c r="X1414" s="674"/>
      <c r="Y1414" s="674"/>
      <c r="Z1414" s="674"/>
      <c r="AA1414" s="674"/>
      <c r="AB1414" s="674"/>
      <c r="AC1414" s="637"/>
      <c r="AD1414" s="638"/>
      <c r="AE1414" s="639"/>
      <c r="AF1414" s="640"/>
    </row>
    <row r="1415" spans="1:32" ht="20.100000000000001" customHeight="1">
      <c r="A1415" s="635"/>
      <c r="B1415" s="671"/>
      <c r="C1415" s="671"/>
      <c r="D1415" s="671"/>
      <c r="E1415" s="671"/>
      <c r="F1415" s="671"/>
      <c r="G1415" s="671"/>
      <c r="H1415" s="671"/>
      <c r="I1415" s="671"/>
      <c r="J1415" s="671"/>
      <c r="K1415" s="671"/>
      <c r="L1415" s="672"/>
      <c r="M1415" s="672"/>
      <c r="N1415" s="672"/>
      <c r="O1415" s="672"/>
      <c r="P1415" s="672"/>
      <c r="Q1415" s="673"/>
      <c r="R1415" s="673"/>
      <c r="S1415" s="673"/>
      <c r="T1415" s="673"/>
      <c r="U1415" s="673"/>
      <c r="V1415" s="636"/>
      <c r="W1415" s="674"/>
      <c r="X1415" s="674"/>
      <c r="Y1415" s="674"/>
      <c r="Z1415" s="674"/>
      <c r="AA1415" s="674"/>
      <c r="AB1415" s="674"/>
      <c r="AC1415" s="637"/>
      <c r="AD1415" s="638"/>
      <c r="AE1415" s="639"/>
      <c r="AF1415" s="640"/>
    </row>
    <row r="1416" spans="1:32" ht="20.100000000000001" customHeight="1">
      <c r="A1416" s="635"/>
      <c r="B1416" s="671"/>
      <c r="C1416" s="671"/>
      <c r="D1416" s="671"/>
      <c r="E1416" s="671"/>
      <c r="F1416" s="671"/>
      <c r="G1416" s="671"/>
      <c r="H1416" s="671"/>
      <c r="I1416" s="671"/>
      <c r="J1416" s="671"/>
      <c r="K1416" s="671"/>
      <c r="L1416" s="672"/>
      <c r="M1416" s="672"/>
      <c r="N1416" s="672"/>
      <c r="O1416" s="672"/>
      <c r="P1416" s="672"/>
      <c r="Q1416" s="673"/>
      <c r="R1416" s="673"/>
      <c r="S1416" s="673"/>
      <c r="T1416" s="673"/>
      <c r="U1416" s="673"/>
      <c r="V1416" s="636"/>
      <c r="W1416" s="674"/>
      <c r="X1416" s="674"/>
      <c r="Y1416" s="674"/>
      <c r="Z1416" s="674"/>
      <c r="AA1416" s="674"/>
      <c r="AB1416" s="674"/>
      <c r="AC1416" s="637"/>
      <c r="AD1416" s="638"/>
      <c r="AE1416" s="639"/>
      <c r="AF1416" s="640"/>
    </row>
    <row r="1417" spans="1:32" ht="20.100000000000001" customHeight="1">
      <c r="A1417" s="635"/>
      <c r="B1417" s="671"/>
      <c r="C1417" s="671"/>
      <c r="D1417" s="671"/>
      <c r="E1417" s="671"/>
      <c r="F1417" s="671"/>
      <c r="G1417" s="671"/>
      <c r="H1417" s="671"/>
      <c r="I1417" s="671"/>
      <c r="J1417" s="671"/>
      <c r="K1417" s="671"/>
      <c r="L1417" s="672"/>
      <c r="M1417" s="672"/>
      <c r="N1417" s="672"/>
      <c r="O1417" s="672"/>
      <c r="P1417" s="672"/>
      <c r="Q1417" s="673"/>
      <c r="R1417" s="673"/>
      <c r="S1417" s="673"/>
      <c r="T1417" s="673"/>
      <c r="U1417" s="673"/>
      <c r="V1417" s="636"/>
      <c r="W1417" s="674"/>
      <c r="X1417" s="674"/>
      <c r="Y1417" s="674"/>
      <c r="Z1417" s="674"/>
      <c r="AA1417" s="674"/>
      <c r="AB1417" s="674"/>
      <c r="AC1417" s="637"/>
      <c r="AD1417" s="638"/>
      <c r="AE1417" s="639"/>
      <c r="AF1417" s="640"/>
    </row>
    <row r="1418" spans="1:32" ht="20.100000000000001" customHeight="1">
      <c r="A1418" s="635"/>
      <c r="B1418" s="671"/>
      <c r="C1418" s="671"/>
      <c r="D1418" s="671"/>
      <c r="E1418" s="671"/>
      <c r="F1418" s="671"/>
      <c r="G1418" s="671"/>
      <c r="H1418" s="671"/>
      <c r="I1418" s="671"/>
      <c r="J1418" s="671"/>
      <c r="K1418" s="671"/>
      <c r="L1418" s="672"/>
      <c r="M1418" s="672"/>
      <c r="N1418" s="672"/>
      <c r="O1418" s="672"/>
      <c r="P1418" s="672"/>
      <c r="Q1418" s="673"/>
      <c r="R1418" s="673"/>
      <c r="S1418" s="673"/>
      <c r="T1418" s="673"/>
      <c r="U1418" s="673"/>
      <c r="V1418" s="636"/>
      <c r="W1418" s="674"/>
      <c r="X1418" s="674"/>
      <c r="Y1418" s="674"/>
      <c r="Z1418" s="674"/>
      <c r="AA1418" s="674"/>
      <c r="AB1418" s="674"/>
      <c r="AC1418" s="637"/>
      <c r="AD1418" s="638"/>
      <c r="AE1418" s="639"/>
      <c r="AF1418" s="640"/>
    </row>
    <row r="1419" spans="1:32" ht="20.100000000000001" customHeight="1">
      <c r="A1419" s="635"/>
      <c r="B1419" s="671"/>
      <c r="C1419" s="671"/>
      <c r="D1419" s="671"/>
      <c r="E1419" s="671"/>
      <c r="F1419" s="671"/>
      <c r="G1419" s="671"/>
      <c r="H1419" s="671"/>
      <c r="I1419" s="671"/>
      <c r="J1419" s="671"/>
      <c r="K1419" s="671"/>
      <c r="L1419" s="672"/>
      <c r="M1419" s="672"/>
      <c r="N1419" s="672"/>
      <c r="O1419" s="672"/>
      <c r="P1419" s="672"/>
      <c r="Q1419" s="673"/>
      <c r="R1419" s="673"/>
      <c r="S1419" s="673"/>
      <c r="T1419" s="673"/>
      <c r="U1419" s="673"/>
      <c r="V1419" s="636"/>
      <c r="W1419" s="674"/>
      <c r="X1419" s="674"/>
      <c r="Y1419" s="674"/>
      <c r="Z1419" s="674"/>
      <c r="AA1419" s="674"/>
      <c r="AB1419" s="674"/>
      <c r="AC1419" s="637"/>
      <c r="AD1419" s="638"/>
      <c r="AE1419" s="639"/>
      <c r="AF1419" s="640"/>
    </row>
    <row r="1420" spans="1:32" ht="20.100000000000001" customHeight="1">
      <c r="A1420" s="635"/>
      <c r="B1420" s="671"/>
      <c r="C1420" s="671"/>
      <c r="D1420" s="671"/>
      <c r="E1420" s="671"/>
      <c r="F1420" s="671"/>
      <c r="G1420" s="671"/>
      <c r="H1420" s="671"/>
      <c r="I1420" s="671"/>
      <c r="J1420" s="671"/>
      <c r="K1420" s="671"/>
      <c r="L1420" s="672"/>
      <c r="M1420" s="672"/>
      <c r="N1420" s="672"/>
      <c r="O1420" s="672"/>
      <c r="P1420" s="672"/>
      <c r="Q1420" s="673"/>
      <c r="R1420" s="673"/>
      <c r="S1420" s="673"/>
      <c r="T1420" s="673"/>
      <c r="U1420" s="673"/>
      <c r="V1420" s="636"/>
      <c r="W1420" s="674"/>
      <c r="X1420" s="674"/>
      <c r="Y1420" s="674"/>
      <c r="Z1420" s="674"/>
      <c r="AA1420" s="674"/>
      <c r="AB1420" s="674"/>
      <c r="AC1420" s="637"/>
      <c r="AD1420" s="638"/>
      <c r="AE1420" s="639"/>
      <c r="AF1420" s="640"/>
    </row>
    <row r="1421" spans="1:32" ht="20.100000000000001" customHeight="1">
      <c r="A1421" s="635"/>
      <c r="B1421" s="671"/>
      <c r="C1421" s="671"/>
      <c r="D1421" s="671"/>
      <c r="E1421" s="671"/>
      <c r="F1421" s="671"/>
      <c r="G1421" s="671"/>
      <c r="H1421" s="671"/>
      <c r="I1421" s="671"/>
      <c r="J1421" s="671"/>
      <c r="K1421" s="671"/>
      <c r="L1421" s="672"/>
      <c r="M1421" s="672"/>
      <c r="N1421" s="672"/>
      <c r="O1421" s="672"/>
      <c r="P1421" s="672"/>
      <c r="Q1421" s="673"/>
      <c r="R1421" s="673"/>
      <c r="S1421" s="673"/>
      <c r="T1421" s="673"/>
      <c r="U1421" s="673"/>
      <c r="V1421" s="636"/>
      <c r="W1421" s="674"/>
      <c r="X1421" s="674"/>
      <c r="Y1421" s="674"/>
      <c r="Z1421" s="674"/>
      <c r="AA1421" s="674"/>
      <c r="AB1421" s="674"/>
      <c r="AC1421" s="637"/>
      <c r="AD1421" s="638"/>
      <c r="AE1421" s="639"/>
      <c r="AF1421" s="640"/>
    </row>
    <row r="1422" spans="1:32" ht="20.100000000000001" customHeight="1">
      <c r="A1422" s="635"/>
      <c r="B1422" s="671"/>
      <c r="C1422" s="671"/>
      <c r="D1422" s="671"/>
      <c r="E1422" s="671"/>
      <c r="F1422" s="671"/>
      <c r="G1422" s="671"/>
      <c r="H1422" s="671"/>
      <c r="I1422" s="671"/>
      <c r="J1422" s="671"/>
      <c r="K1422" s="671"/>
      <c r="L1422" s="672"/>
      <c r="M1422" s="672"/>
      <c r="N1422" s="672"/>
      <c r="O1422" s="672"/>
      <c r="P1422" s="672"/>
      <c r="Q1422" s="673"/>
      <c r="R1422" s="673"/>
      <c r="S1422" s="673"/>
      <c r="T1422" s="673"/>
      <c r="U1422" s="673"/>
      <c r="V1422" s="636"/>
      <c r="W1422" s="674"/>
      <c r="X1422" s="674"/>
      <c r="Y1422" s="674"/>
      <c r="Z1422" s="674"/>
      <c r="AA1422" s="674"/>
      <c r="AB1422" s="674"/>
      <c r="AC1422" s="637"/>
      <c r="AD1422" s="638"/>
      <c r="AE1422" s="639"/>
      <c r="AF1422" s="640"/>
    </row>
    <row r="1423" spans="1:32" ht="20.100000000000001" customHeight="1">
      <c r="A1423" s="635"/>
      <c r="B1423" s="671"/>
      <c r="C1423" s="671"/>
      <c r="D1423" s="671"/>
      <c r="E1423" s="671"/>
      <c r="F1423" s="671"/>
      <c r="G1423" s="671"/>
      <c r="H1423" s="671"/>
      <c r="I1423" s="671"/>
      <c r="J1423" s="671"/>
      <c r="K1423" s="671"/>
      <c r="L1423" s="672"/>
      <c r="M1423" s="672"/>
      <c r="N1423" s="672"/>
      <c r="O1423" s="672"/>
      <c r="P1423" s="672"/>
      <c r="Q1423" s="673"/>
      <c r="R1423" s="673"/>
      <c r="S1423" s="673"/>
      <c r="T1423" s="673"/>
      <c r="U1423" s="673"/>
      <c r="V1423" s="636"/>
      <c r="W1423" s="674"/>
      <c r="X1423" s="674"/>
      <c r="Y1423" s="674"/>
      <c r="Z1423" s="674"/>
      <c r="AA1423" s="674"/>
      <c r="AB1423" s="674"/>
      <c r="AC1423" s="637"/>
      <c r="AD1423" s="638"/>
      <c r="AE1423" s="639"/>
      <c r="AF1423" s="640"/>
    </row>
    <row r="1424" spans="1:32" ht="20.100000000000001" customHeight="1">
      <c r="A1424" s="635"/>
      <c r="B1424" s="671"/>
      <c r="C1424" s="671"/>
      <c r="D1424" s="671"/>
      <c r="E1424" s="671"/>
      <c r="F1424" s="671"/>
      <c r="G1424" s="671"/>
      <c r="H1424" s="671"/>
      <c r="I1424" s="671"/>
      <c r="J1424" s="671"/>
      <c r="K1424" s="671"/>
      <c r="L1424" s="672"/>
      <c r="M1424" s="672"/>
      <c r="N1424" s="672"/>
      <c r="O1424" s="672"/>
      <c r="P1424" s="672"/>
      <c r="Q1424" s="673"/>
      <c r="R1424" s="673"/>
      <c r="S1424" s="673"/>
      <c r="T1424" s="673"/>
      <c r="U1424" s="673"/>
      <c r="V1424" s="636"/>
      <c r="W1424" s="674"/>
      <c r="X1424" s="674"/>
      <c r="Y1424" s="674"/>
      <c r="Z1424" s="674"/>
      <c r="AA1424" s="674"/>
      <c r="AB1424" s="674"/>
      <c r="AC1424" s="637"/>
      <c r="AD1424" s="638"/>
      <c r="AE1424" s="639"/>
      <c r="AF1424" s="640"/>
    </row>
    <row r="1425" spans="1:32" ht="20.100000000000001" customHeight="1">
      <c r="A1425" s="635"/>
      <c r="B1425" s="671"/>
      <c r="C1425" s="671"/>
      <c r="D1425" s="671"/>
      <c r="E1425" s="671"/>
      <c r="F1425" s="671"/>
      <c r="G1425" s="671"/>
      <c r="H1425" s="671"/>
      <c r="I1425" s="671"/>
      <c r="J1425" s="671"/>
      <c r="K1425" s="671"/>
      <c r="L1425" s="672"/>
      <c r="M1425" s="672"/>
      <c r="N1425" s="672"/>
      <c r="O1425" s="672"/>
      <c r="P1425" s="672"/>
      <c r="Q1425" s="673"/>
      <c r="R1425" s="673"/>
      <c r="S1425" s="673"/>
      <c r="T1425" s="673"/>
      <c r="U1425" s="673"/>
      <c r="V1425" s="636"/>
      <c r="W1425" s="674"/>
      <c r="X1425" s="674"/>
      <c r="Y1425" s="674"/>
      <c r="Z1425" s="674"/>
      <c r="AA1425" s="674"/>
      <c r="AB1425" s="674"/>
      <c r="AC1425" s="637"/>
      <c r="AD1425" s="638"/>
      <c r="AE1425" s="639"/>
      <c r="AF1425" s="640"/>
    </row>
    <row r="1426" spans="1:32" ht="20.100000000000001" customHeight="1">
      <c r="A1426" s="635"/>
      <c r="B1426" s="671"/>
      <c r="C1426" s="671"/>
      <c r="D1426" s="671"/>
      <c r="E1426" s="671"/>
      <c r="F1426" s="671"/>
      <c r="G1426" s="671"/>
      <c r="H1426" s="671"/>
      <c r="I1426" s="671"/>
      <c r="J1426" s="671"/>
      <c r="K1426" s="671"/>
      <c r="L1426" s="672"/>
      <c r="M1426" s="672"/>
      <c r="N1426" s="672"/>
      <c r="O1426" s="672"/>
      <c r="P1426" s="672"/>
      <c r="Q1426" s="673"/>
      <c r="R1426" s="673"/>
      <c r="S1426" s="673"/>
      <c r="T1426" s="673"/>
      <c r="U1426" s="673"/>
      <c r="V1426" s="636"/>
      <c r="W1426" s="674"/>
      <c r="X1426" s="674"/>
      <c r="Y1426" s="674"/>
      <c r="Z1426" s="674"/>
      <c r="AA1426" s="674"/>
      <c r="AB1426" s="674"/>
      <c r="AC1426" s="637"/>
      <c r="AD1426" s="638"/>
      <c r="AE1426" s="639"/>
      <c r="AF1426" s="640"/>
    </row>
    <row r="1427" spans="1:32" ht="20.100000000000001" customHeight="1">
      <c r="A1427" s="635"/>
      <c r="B1427" s="671"/>
      <c r="C1427" s="671"/>
      <c r="D1427" s="671"/>
      <c r="E1427" s="671"/>
      <c r="F1427" s="671"/>
      <c r="G1427" s="671"/>
      <c r="H1427" s="671"/>
      <c r="I1427" s="671"/>
      <c r="J1427" s="671"/>
      <c r="K1427" s="671"/>
      <c r="L1427" s="672"/>
      <c r="M1427" s="672"/>
      <c r="N1427" s="672"/>
      <c r="O1427" s="672"/>
      <c r="P1427" s="672"/>
      <c r="Q1427" s="673"/>
      <c r="R1427" s="673"/>
      <c r="S1427" s="673"/>
      <c r="T1427" s="673"/>
      <c r="U1427" s="673"/>
      <c r="V1427" s="636"/>
      <c r="W1427" s="674"/>
      <c r="X1427" s="674"/>
      <c r="Y1427" s="674"/>
      <c r="Z1427" s="674"/>
      <c r="AA1427" s="674"/>
      <c r="AB1427" s="674"/>
      <c r="AC1427" s="637"/>
      <c r="AD1427" s="638"/>
      <c r="AE1427" s="639"/>
      <c r="AF1427" s="640"/>
    </row>
    <row r="1428" spans="1:32" ht="20.100000000000001" customHeight="1">
      <c r="A1428" s="635"/>
      <c r="B1428" s="671"/>
      <c r="C1428" s="671"/>
      <c r="D1428" s="671"/>
      <c r="E1428" s="671"/>
      <c r="F1428" s="671"/>
      <c r="G1428" s="671"/>
      <c r="H1428" s="671"/>
      <c r="I1428" s="671"/>
      <c r="J1428" s="671"/>
      <c r="K1428" s="671"/>
      <c r="L1428" s="672"/>
      <c r="M1428" s="672"/>
      <c r="N1428" s="672"/>
      <c r="O1428" s="672"/>
      <c r="P1428" s="672"/>
      <c r="Q1428" s="673"/>
      <c r="R1428" s="673"/>
      <c r="S1428" s="673"/>
      <c r="T1428" s="673"/>
      <c r="U1428" s="673"/>
      <c r="V1428" s="636"/>
      <c r="W1428" s="674"/>
      <c r="X1428" s="674"/>
      <c r="Y1428" s="674"/>
      <c r="Z1428" s="674"/>
      <c r="AA1428" s="674"/>
      <c r="AB1428" s="674"/>
      <c r="AC1428" s="637"/>
      <c r="AD1428" s="638"/>
      <c r="AE1428" s="639"/>
      <c r="AF1428" s="640"/>
    </row>
    <row r="1429" spans="1:32" ht="20.100000000000001" customHeight="1">
      <c r="A1429" s="635"/>
      <c r="B1429" s="671"/>
      <c r="C1429" s="671"/>
      <c r="D1429" s="671"/>
      <c r="E1429" s="671"/>
      <c r="F1429" s="671"/>
      <c r="G1429" s="671"/>
      <c r="H1429" s="671"/>
      <c r="I1429" s="671"/>
      <c r="J1429" s="671"/>
      <c r="K1429" s="671"/>
      <c r="L1429" s="672"/>
      <c r="M1429" s="672"/>
      <c r="N1429" s="672"/>
      <c r="O1429" s="672"/>
      <c r="P1429" s="672"/>
      <c r="Q1429" s="673"/>
      <c r="R1429" s="673"/>
      <c r="S1429" s="673"/>
      <c r="T1429" s="673"/>
      <c r="U1429" s="673"/>
      <c r="V1429" s="636"/>
      <c r="W1429" s="674"/>
      <c r="X1429" s="674"/>
      <c r="Y1429" s="674"/>
      <c r="Z1429" s="674"/>
      <c r="AA1429" s="674"/>
      <c r="AB1429" s="674"/>
      <c r="AC1429" s="637"/>
      <c r="AD1429" s="638"/>
      <c r="AE1429" s="639"/>
      <c r="AF1429" s="640"/>
    </row>
    <row r="1430" spans="1:32" ht="20.100000000000001" customHeight="1">
      <c r="A1430" s="635"/>
      <c r="B1430" s="671"/>
      <c r="C1430" s="671"/>
      <c r="D1430" s="671"/>
      <c r="E1430" s="671"/>
      <c r="F1430" s="671"/>
      <c r="G1430" s="671"/>
      <c r="H1430" s="671"/>
      <c r="I1430" s="671"/>
      <c r="J1430" s="671"/>
      <c r="K1430" s="671"/>
      <c r="L1430" s="672"/>
      <c r="M1430" s="672"/>
      <c r="N1430" s="672"/>
      <c r="O1430" s="672"/>
      <c r="P1430" s="672"/>
      <c r="Q1430" s="673"/>
      <c r="R1430" s="673"/>
      <c r="S1430" s="673"/>
      <c r="T1430" s="673"/>
      <c r="U1430" s="673"/>
      <c r="V1430" s="636"/>
      <c r="W1430" s="674"/>
      <c r="X1430" s="674"/>
      <c r="Y1430" s="674"/>
      <c r="Z1430" s="674"/>
      <c r="AA1430" s="674"/>
      <c r="AB1430" s="674"/>
      <c r="AC1430" s="637"/>
      <c r="AD1430" s="638"/>
      <c r="AE1430" s="639"/>
      <c r="AF1430" s="640"/>
    </row>
    <row r="1431" spans="1:32" ht="20.100000000000001" customHeight="1">
      <c r="A1431" s="635"/>
      <c r="B1431" s="671"/>
      <c r="C1431" s="671"/>
      <c r="D1431" s="671"/>
      <c r="E1431" s="671"/>
      <c r="F1431" s="671"/>
      <c r="G1431" s="671"/>
      <c r="H1431" s="671"/>
      <c r="I1431" s="671"/>
      <c r="J1431" s="671"/>
      <c r="K1431" s="671"/>
      <c r="L1431" s="672"/>
      <c r="M1431" s="672"/>
      <c r="N1431" s="672"/>
      <c r="O1431" s="672"/>
      <c r="P1431" s="672"/>
      <c r="Q1431" s="673"/>
      <c r="R1431" s="673"/>
      <c r="S1431" s="673"/>
      <c r="T1431" s="673"/>
      <c r="U1431" s="673"/>
      <c r="V1431" s="636"/>
      <c r="W1431" s="674"/>
      <c r="X1431" s="674"/>
      <c r="Y1431" s="674"/>
      <c r="Z1431" s="674"/>
      <c r="AA1431" s="674"/>
      <c r="AB1431" s="674"/>
      <c r="AC1431" s="637"/>
      <c r="AD1431" s="638"/>
      <c r="AE1431" s="639"/>
      <c r="AF1431" s="640"/>
    </row>
    <row r="1432" spans="1:32" ht="20.100000000000001" customHeight="1">
      <c r="A1432" s="635"/>
      <c r="B1432" s="671"/>
      <c r="C1432" s="671"/>
      <c r="D1432" s="671"/>
      <c r="E1432" s="671"/>
      <c r="F1432" s="671"/>
      <c r="G1432" s="671"/>
      <c r="H1432" s="671"/>
      <c r="I1432" s="671"/>
      <c r="J1432" s="671"/>
      <c r="K1432" s="671"/>
      <c r="L1432" s="672"/>
      <c r="M1432" s="672"/>
      <c r="N1432" s="672"/>
      <c r="O1432" s="672"/>
      <c r="P1432" s="672"/>
      <c r="Q1432" s="673"/>
      <c r="R1432" s="673"/>
      <c r="S1432" s="673"/>
      <c r="T1432" s="673"/>
      <c r="U1432" s="673"/>
      <c r="V1432" s="636"/>
      <c r="W1432" s="674"/>
      <c r="X1432" s="674"/>
      <c r="Y1432" s="674"/>
      <c r="Z1432" s="674"/>
      <c r="AA1432" s="674"/>
      <c r="AB1432" s="674"/>
      <c r="AC1432" s="637"/>
      <c r="AD1432" s="638"/>
      <c r="AE1432" s="639"/>
      <c r="AF1432" s="640"/>
    </row>
    <row r="1433" spans="1:32" ht="20.100000000000001" customHeight="1">
      <c r="A1433" s="635"/>
      <c r="B1433" s="671"/>
      <c r="C1433" s="671"/>
      <c r="D1433" s="671"/>
      <c r="E1433" s="671"/>
      <c r="F1433" s="671"/>
      <c r="G1433" s="671"/>
      <c r="H1433" s="671"/>
      <c r="I1433" s="671"/>
      <c r="J1433" s="671"/>
      <c r="K1433" s="671"/>
      <c r="L1433" s="672"/>
      <c r="M1433" s="672"/>
      <c r="N1433" s="672"/>
      <c r="O1433" s="672"/>
      <c r="P1433" s="672"/>
      <c r="Q1433" s="673"/>
      <c r="R1433" s="673"/>
      <c r="S1433" s="673"/>
      <c r="T1433" s="673"/>
      <c r="U1433" s="673"/>
      <c r="V1433" s="636"/>
      <c r="W1433" s="674"/>
      <c r="X1433" s="674"/>
      <c r="Y1433" s="674"/>
      <c r="Z1433" s="674"/>
      <c r="AA1433" s="674"/>
      <c r="AB1433" s="674"/>
      <c r="AC1433" s="637"/>
      <c r="AD1433" s="638"/>
      <c r="AE1433" s="639"/>
      <c r="AF1433" s="640"/>
    </row>
    <row r="1434" spans="1:32" ht="20.100000000000001" customHeight="1">
      <c r="A1434" s="635"/>
      <c r="B1434" s="671"/>
      <c r="C1434" s="671"/>
      <c r="D1434" s="671"/>
      <c r="E1434" s="671"/>
      <c r="F1434" s="671"/>
      <c r="G1434" s="671"/>
      <c r="H1434" s="671"/>
      <c r="I1434" s="671"/>
      <c r="J1434" s="671"/>
      <c r="K1434" s="671"/>
      <c r="L1434" s="672"/>
      <c r="M1434" s="672"/>
      <c r="N1434" s="672"/>
      <c r="O1434" s="672"/>
      <c r="P1434" s="672"/>
      <c r="Q1434" s="673"/>
      <c r="R1434" s="673"/>
      <c r="S1434" s="673"/>
      <c r="T1434" s="673"/>
      <c r="U1434" s="673"/>
      <c r="V1434" s="636"/>
      <c r="W1434" s="674"/>
      <c r="X1434" s="674"/>
      <c r="Y1434" s="674"/>
      <c r="Z1434" s="674"/>
      <c r="AA1434" s="674"/>
      <c r="AB1434" s="674"/>
      <c r="AC1434" s="637"/>
      <c r="AD1434" s="638"/>
      <c r="AE1434" s="639"/>
      <c r="AF1434" s="640"/>
    </row>
    <row r="1435" spans="1:32" ht="20.100000000000001" customHeight="1">
      <c r="A1435" s="635"/>
      <c r="B1435" s="671"/>
      <c r="C1435" s="671"/>
      <c r="D1435" s="671"/>
      <c r="E1435" s="671"/>
      <c r="F1435" s="671"/>
      <c r="G1435" s="671"/>
      <c r="H1435" s="671"/>
      <c r="I1435" s="671"/>
      <c r="J1435" s="671"/>
      <c r="K1435" s="671"/>
      <c r="L1435" s="672"/>
      <c r="M1435" s="672"/>
      <c r="N1435" s="672"/>
      <c r="O1435" s="672"/>
      <c r="P1435" s="672"/>
      <c r="Q1435" s="673"/>
      <c r="R1435" s="673"/>
      <c r="S1435" s="673"/>
      <c r="T1435" s="673"/>
      <c r="U1435" s="673"/>
      <c r="V1435" s="636"/>
      <c r="W1435" s="674"/>
      <c r="X1435" s="674"/>
      <c r="Y1435" s="674"/>
      <c r="Z1435" s="674"/>
      <c r="AA1435" s="674"/>
      <c r="AB1435" s="674"/>
      <c r="AC1435" s="637"/>
      <c r="AD1435" s="638"/>
      <c r="AE1435" s="639"/>
      <c r="AF1435" s="640"/>
    </row>
    <row r="1436" spans="1:32" ht="20.100000000000001" customHeight="1">
      <c r="A1436" s="635"/>
      <c r="B1436" s="671"/>
      <c r="C1436" s="671"/>
      <c r="D1436" s="671"/>
      <c r="E1436" s="671"/>
      <c r="F1436" s="671"/>
      <c r="G1436" s="671"/>
      <c r="H1436" s="671"/>
      <c r="I1436" s="671"/>
      <c r="J1436" s="671"/>
      <c r="K1436" s="671"/>
      <c r="L1436" s="672"/>
      <c r="M1436" s="672"/>
      <c r="N1436" s="672"/>
      <c r="O1436" s="672"/>
      <c r="P1436" s="672"/>
      <c r="Q1436" s="673"/>
      <c r="R1436" s="673"/>
      <c r="S1436" s="673"/>
      <c r="T1436" s="673"/>
      <c r="U1436" s="673"/>
      <c r="V1436" s="636"/>
      <c r="W1436" s="674"/>
      <c r="X1436" s="674"/>
      <c r="Y1436" s="674"/>
      <c r="Z1436" s="674"/>
      <c r="AA1436" s="674"/>
      <c r="AB1436" s="674"/>
      <c r="AC1436" s="637"/>
      <c r="AD1436" s="638"/>
      <c r="AE1436" s="639"/>
      <c r="AF1436" s="640"/>
    </row>
    <row r="1437" spans="1:32" ht="20.100000000000001" customHeight="1">
      <c r="A1437" s="635"/>
      <c r="B1437" s="671"/>
      <c r="C1437" s="671"/>
      <c r="D1437" s="671"/>
      <c r="E1437" s="671"/>
      <c r="F1437" s="671"/>
      <c r="G1437" s="671"/>
      <c r="H1437" s="671"/>
      <c r="I1437" s="671"/>
      <c r="J1437" s="671"/>
      <c r="K1437" s="671"/>
      <c r="L1437" s="672"/>
      <c r="M1437" s="672"/>
      <c r="N1437" s="672"/>
      <c r="O1437" s="672"/>
      <c r="P1437" s="672"/>
      <c r="Q1437" s="673"/>
      <c r="R1437" s="673"/>
      <c r="S1437" s="673"/>
      <c r="T1437" s="673"/>
      <c r="U1437" s="673"/>
      <c r="V1437" s="636"/>
      <c r="W1437" s="674"/>
      <c r="X1437" s="674"/>
      <c r="Y1437" s="674"/>
      <c r="Z1437" s="674"/>
      <c r="AA1437" s="674"/>
      <c r="AB1437" s="674"/>
      <c r="AC1437" s="637"/>
      <c r="AD1437" s="638"/>
      <c r="AE1437" s="639"/>
      <c r="AF1437" s="640"/>
    </row>
    <row r="1438" spans="1:32" ht="20.100000000000001" customHeight="1">
      <c r="A1438" s="635"/>
      <c r="B1438" s="671"/>
      <c r="C1438" s="671"/>
      <c r="D1438" s="671"/>
      <c r="E1438" s="671"/>
      <c r="F1438" s="671"/>
      <c r="G1438" s="671"/>
      <c r="H1438" s="671"/>
      <c r="I1438" s="671"/>
      <c r="J1438" s="671"/>
      <c r="K1438" s="671"/>
      <c r="L1438" s="672"/>
      <c r="M1438" s="672"/>
      <c r="N1438" s="672"/>
      <c r="O1438" s="672"/>
      <c r="P1438" s="672"/>
      <c r="Q1438" s="673"/>
      <c r="R1438" s="673"/>
      <c r="S1438" s="673"/>
      <c r="T1438" s="673"/>
      <c r="U1438" s="673"/>
      <c r="V1438" s="636"/>
      <c r="W1438" s="674"/>
      <c r="X1438" s="674"/>
      <c r="Y1438" s="674"/>
      <c r="Z1438" s="674"/>
      <c r="AA1438" s="674"/>
      <c r="AB1438" s="674"/>
      <c r="AC1438" s="637"/>
      <c r="AD1438" s="638"/>
      <c r="AE1438" s="639"/>
      <c r="AF1438" s="640"/>
    </row>
    <row r="1439" spans="1:32" ht="20.100000000000001" customHeight="1">
      <c r="A1439" s="635"/>
      <c r="B1439" s="671"/>
      <c r="C1439" s="671"/>
      <c r="D1439" s="671"/>
      <c r="E1439" s="671"/>
      <c r="F1439" s="671"/>
      <c r="G1439" s="671"/>
      <c r="H1439" s="671"/>
      <c r="I1439" s="671"/>
      <c r="J1439" s="671"/>
      <c r="K1439" s="671"/>
      <c r="L1439" s="672"/>
      <c r="M1439" s="672"/>
      <c r="N1439" s="672"/>
      <c r="O1439" s="672"/>
      <c r="P1439" s="672"/>
      <c r="Q1439" s="673"/>
      <c r="R1439" s="673"/>
      <c r="S1439" s="673"/>
      <c r="T1439" s="673"/>
      <c r="U1439" s="673"/>
      <c r="V1439" s="636"/>
      <c r="W1439" s="674"/>
      <c r="X1439" s="674"/>
      <c r="Y1439" s="674"/>
      <c r="Z1439" s="674"/>
      <c r="AA1439" s="674"/>
      <c r="AB1439" s="674"/>
      <c r="AC1439" s="637"/>
      <c r="AD1439" s="638"/>
      <c r="AE1439" s="639"/>
      <c r="AF1439" s="640"/>
    </row>
    <row r="1440" spans="1:32" ht="20.100000000000001" customHeight="1">
      <c r="A1440" s="635"/>
      <c r="B1440" s="671"/>
      <c r="C1440" s="671"/>
      <c r="D1440" s="671"/>
      <c r="E1440" s="671"/>
      <c r="F1440" s="671"/>
      <c r="G1440" s="671"/>
      <c r="H1440" s="671"/>
      <c r="I1440" s="671"/>
      <c r="J1440" s="671"/>
      <c r="K1440" s="671"/>
      <c r="L1440" s="672"/>
      <c r="M1440" s="672"/>
      <c r="N1440" s="672"/>
      <c r="O1440" s="672"/>
      <c r="P1440" s="672"/>
      <c r="Q1440" s="673"/>
      <c r="R1440" s="673"/>
      <c r="S1440" s="673"/>
      <c r="T1440" s="673"/>
      <c r="U1440" s="673"/>
      <c r="V1440" s="636"/>
      <c r="W1440" s="674"/>
      <c r="X1440" s="674"/>
      <c r="Y1440" s="674"/>
      <c r="Z1440" s="674"/>
      <c r="AA1440" s="674"/>
      <c r="AB1440" s="674"/>
      <c r="AC1440" s="637"/>
      <c r="AD1440" s="638"/>
      <c r="AE1440" s="639"/>
      <c r="AF1440" s="640"/>
    </row>
    <row r="1441" spans="1:32" ht="20.100000000000001" customHeight="1">
      <c r="A1441" s="635"/>
      <c r="B1441" s="671"/>
      <c r="C1441" s="671"/>
      <c r="D1441" s="671"/>
      <c r="E1441" s="671"/>
      <c r="F1441" s="671"/>
      <c r="G1441" s="671"/>
      <c r="H1441" s="671"/>
      <c r="I1441" s="671"/>
      <c r="J1441" s="671"/>
      <c r="K1441" s="671"/>
      <c r="L1441" s="672"/>
      <c r="M1441" s="672"/>
      <c r="N1441" s="672"/>
      <c r="O1441" s="672"/>
      <c r="P1441" s="672"/>
      <c r="Q1441" s="673"/>
      <c r="R1441" s="673"/>
      <c r="S1441" s="673"/>
      <c r="T1441" s="673"/>
      <c r="U1441" s="673"/>
      <c r="V1441" s="636"/>
      <c r="W1441" s="674"/>
      <c r="X1441" s="674"/>
      <c r="Y1441" s="674"/>
      <c r="Z1441" s="674"/>
      <c r="AA1441" s="674"/>
      <c r="AB1441" s="674"/>
      <c r="AC1441" s="637"/>
      <c r="AD1441" s="638"/>
      <c r="AE1441" s="639"/>
      <c r="AF1441" s="640"/>
    </row>
    <row r="1442" spans="1:32" ht="20.100000000000001" customHeight="1">
      <c r="A1442" s="635"/>
      <c r="B1442" s="671"/>
      <c r="C1442" s="671"/>
      <c r="D1442" s="671"/>
      <c r="E1442" s="671"/>
      <c r="F1442" s="671"/>
      <c r="G1442" s="671"/>
      <c r="H1442" s="671"/>
      <c r="I1442" s="671"/>
      <c r="J1442" s="671"/>
      <c r="K1442" s="671"/>
      <c r="L1442" s="672"/>
      <c r="M1442" s="672"/>
      <c r="N1442" s="672"/>
      <c r="O1442" s="672"/>
      <c r="P1442" s="672"/>
      <c r="Q1442" s="673"/>
      <c r="R1442" s="673"/>
      <c r="S1442" s="673"/>
      <c r="T1442" s="673"/>
      <c r="U1442" s="673"/>
      <c r="V1442" s="636"/>
      <c r="W1442" s="674"/>
      <c r="X1442" s="674"/>
      <c r="Y1442" s="674"/>
      <c r="Z1442" s="674"/>
      <c r="AA1442" s="674"/>
      <c r="AB1442" s="674"/>
      <c r="AC1442" s="637"/>
      <c r="AD1442" s="638"/>
      <c r="AE1442" s="639"/>
      <c r="AF1442" s="640"/>
    </row>
    <row r="1443" spans="1:32" ht="20.100000000000001" customHeight="1">
      <c r="A1443" s="635"/>
      <c r="B1443" s="671"/>
      <c r="C1443" s="671"/>
      <c r="D1443" s="671"/>
      <c r="E1443" s="671"/>
      <c r="F1443" s="671"/>
      <c r="G1443" s="671"/>
      <c r="H1443" s="671"/>
      <c r="I1443" s="671"/>
      <c r="J1443" s="671"/>
      <c r="K1443" s="671"/>
      <c r="L1443" s="672"/>
      <c r="M1443" s="672"/>
      <c r="N1443" s="672"/>
      <c r="O1443" s="672"/>
      <c r="P1443" s="672"/>
      <c r="Q1443" s="673"/>
      <c r="R1443" s="673"/>
      <c r="S1443" s="673"/>
      <c r="T1443" s="673"/>
      <c r="U1443" s="673"/>
      <c r="V1443" s="636"/>
      <c r="W1443" s="674"/>
      <c r="X1443" s="674"/>
      <c r="Y1443" s="674"/>
      <c r="Z1443" s="674"/>
      <c r="AA1443" s="674"/>
      <c r="AB1443" s="674"/>
      <c r="AC1443" s="637"/>
      <c r="AD1443" s="638"/>
      <c r="AE1443" s="639"/>
      <c r="AF1443" s="640"/>
    </row>
    <row r="1444" spans="1:32" ht="20.100000000000001" customHeight="1">
      <c r="A1444" s="635"/>
      <c r="B1444" s="671"/>
      <c r="C1444" s="671"/>
      <c r="D1444" s="671"/>
      <c r="E1444" s="671"/>
      <c r="F1444" s="671"/>
      <c r="G1444" s="671"/>
      <c r="H1444" s="671"/>
      <c r="I1444" s="671"/>
      <c r="J1444" s="671"/>
      <c r="K1444" s="671"/>
      <c r="L1444" s="672"/>
      <c r="M1444" s="672"/>
      <c r="N1444" s="672"/>
      <c r="O1444" s="672"/>
      <c r="P1444" s="672"/>
      <c r="Q1444" s="673"/>
      <c r="R1444" s="673"/>
      <c r="S1444" s="673"/>
      <c r="T1444" s="673"/>
      <c r="U1444" s="673"/>
      <c r="V1444" s="636"/>
      <c r="W1444" s="674"/>
      <c r="X1444" s="674"/>
      <c r="Y1444" s="674"/>
      <c r="Z1444" s="674"/>
      <c r="AA1444" s="674"/>
      <c r="AB1444" s="674"/>
      <c r="AC1444" s="637"/>
      <c r="AD1444" s="638"/>
      <c r="AE1444" s="639"/>
      <c r="AF1444" s="640"/>
    </row>
    <row r="1445" spans="1:32" ht="20.100000000000001" customHeight="1">
      <c r="A1445" s="635"/>
      <c r="B1445" s="671"/>
      <c r="C1445" s="671"/>
      <c r="D1445" s="671"/>
      <c r="E1445" s="671"/>
      <c r="F1445" s="671"/>
      <c r="G1445" s="671"/>
      <c r="H1445" s="671"/>
      <c r="I1445" s="671"/>
      <c r="J1445" s="671"/>
      <c r="K1445" s="671"/>
      <c r="L1445" s="672"/>
      <c r="M1445" s="672"/>
      <c r="N1445" s="672"/>
      <c r="O1445" s="672"/>
      <c r="P1445" s="672"/>
      <c r="Q1445" s="673"/>
      <c r="R1445" s="673"/>
      <c r="S1445" s="673"/>
      <c r="T1445" s="673"/>
      <c r="U1445" s="673"/>
      <c r="V1445" s="636"/>
      <c r="W1445" s="674"/>
      <c r="X1445" s="674"/>
      <c r="Y1445" s="674"/>
      <c r="Z1445" s="674"/>
      <c r="AA1445" s="674"/>
      <c r="AB1445" s="674"/>
      <c r="AC1445" s="637"/>
      <c r="AD1445" s="638"/>
      <c r="AE1445" s="639"/>
      <c r="AF1445" s="640"/>
    </row>
    <row r="1446" spans="1:32" ht="20.100000000000001" customHeight="1">
      <c r="A1446" s="635"/>
      <c r="B1446" s="671"/>
      <c r="C1446" s="671"/>
      <c r="D1446" s="671"/>
      <c r="E1446" s="671"/>
      <c r="F1446" s="671"/>
      <c r="G1446" s="671"/>
      <c r="H1446" s="671"/>
      <c r="I1446" s="671"/>
      <c r="J1446" s="671"/>
      <c r="K1446" s="671"/>
      <c r="L1446" s="672"/>
      <c r="M1446" s="672"/>
      <c r="N1446" s="672"/>
      <c r="O1446" s="672"/>
      <c r="P1446" s="672"/>
      <c r="Q1446" s="673"/>
      <c r="R1446" s="673"/>
      <c r="S1446" s="673"/>
      <c r="T1446" s="673"/>
      <c r="U1446" s="673"/>
      <c r="V1446" s="636"/>
      <c r="W1446" s="674"/>
      <c r="X1446" s="674"/>
      <c r="Y1446" s="674"/>
      <c r="Z1446" s="674"/>
      <c r="AA1446" s="674"/>
      <c r="AB1446" s="674"/>
      <c r="AC1446" s="637"/>
      <c r="AD1446" s="638"/>
      <c r="AE1446" s="639"/>
      <c r="AF1446" s="640"/>
    </row>
    <row r="1447" spans="1:32" ht="20.100000000000001" customHeight="1">
      <c r="A1447" s="635"/>
      <c r="B1447" s="671"/>
      <c r="C1447" s="671"/>
      <c r="D1447" s="671"/>
      <c r="E1447" s="671"/>
      <c r="F1447" s="671"/>
      <c r="G1447" s="671"/>
      <c r="H1447" s="671"/>
      <c r="I1447" s="671"/>
      <c r="J1447" s="671"/>
      <c r="K1447" s="671"/>
      <c r="L1447" s="672"/>
      <c r="M1447" s="672"/>
      <c r="N1447" s="672"/>
      <c r="O1447" s="672"/>
      <c r="P1447" s="672"/>
      <c r="Q1447" s="673"/>
      <c r="R1447" s="673"/>
      <c r="S1447" s="673"/>
      <c r="T1447" s="673"/>
      <c r="U1447" s="673"/>
      <c r="V1447" s="636"/>
      <c r="W1447" s="674"/>
      <c r="X1447" s="674"/>
      <c r="Y1447" s="674"/>
      <c r="Z1447" s="674"/>
      <c r="AA1447" s="674"/>
      <c r="AB1447" s="674"/>
      <c r="AC1447" s="637"/>
      <c r="AD1447" s="638"/>
      <c r="AE1447" s="639"/>
      <c r="AF1447" s="640"/>
    </row>
    <row r="1448" spans="1:32" ht="20.100000000000001" customHeight="1">
      <c r="A1448" s="635"/>
      <c r="B1448" s="671"/>
      <c r="C1448" s="671"/>
      <c r="D1448" s="671"/>
      <c r="E1448" s="671"/>
      <c r="F1448" s="671"/>
      <c r="G1448" s="671"/>
      <c r="H1448" s="671"/>
      <c r="I1448" s="671"/>
      <c r="J1448" s="671"/>
      <c r="K1448" s="671"/>
      <c r="L1448" s="672"/>
      <c r="M1448" s="672"/>
      <c r="N1448" s="672"/>
      <c r="O1448" s="672"/>
      <c r="P1448" s="672"/>
      <c r="Q1448" s="673"/>
      <c r="R1448" s="673"/>
      <c r="S1448" s="673"/>
      <c r="T1448" s="673"/>
      <c r="U1448" s="673"/>
      <c r="V1448" s="636"/>
      <c r="W1448" s="674"/>
      <c r="X1448" s="674"/>
      <c r="Y1448" s="674"/>
      <c r="Z1448" s="674"/>
      <c r="AA1448" s="674"/>
      <c r="AB1448" s="674"/>
      <c r="AC1448" s="637"/>
      <c r="AD1448" s="638"/>
      <c r="AE1448" s="639"/>
      <c r="AF1448" s="640"/>
    </row>
    <row r="1449" spans="1:32" ht="20.100000000000001" customHeight="1">
      <c r="A1449" s="635"/>
      <c r="B1449" s="671"/>
      <c r="C1449" s="671"/>
      <c r="D1449" s="671"/>
      <c r="E1449" s="671"/>
      <c r="F1449" s="671"/>
      <c r="G1449" s="671"/>
      <c r="H1449" s="671"/>
      <c r="I1449" s="671"/>
      <c r="J1449" s="671"/>
      <c r="K1449" s="671"/>
      <c r="L1449" s="672"/>
      <c r="M1449" s="672"/>
      <c r="N1449" s="672"/>
      <c r="O1449" s="672"/>
      <c r="P1449" s="672"/>
      <c r="Q1449" s="673"/>
      <c r="R1449" s="673"/>
      <c r="S1449" s="673"/>
      <c r="T1449" s="673"/>
      <c r="U1449" s="673"/>
      <c r="V1449" s="636"/>
      <c r="W1449" s="674"/>
      <c r="X1449" s="674"/>
      <c r="Y1449" s="674"/>
      <c r="Z1449" s="674"/>
      <c r="AA1449" s="674"/>
      <c r="AB1449" s="674"/>
      <c r="AC1449" s="637"/>
      <c r="AD1449" s="638"/>
      <c r="AE1449" s="639"/>
      <c r="AF1449" s="640"/>
    </row>
    <row r="1450" spans="1:32" ht="20.100000000000001" customHeight="1">
      <c r="A1450" s="635"/>
      <c r="B1450" s="671"/>
      <c r="C1450" s="671"/>
      <c r="D1450" s="671"/>
      <c r="E1450" s="671"/>
      <c r="F1450" s="671"/>
      <c r="G1450" s="671"/>
      <c r="H1450" s="671"/>
      <c r="I1450" s="671"/>
      <c r="J1450" s="671"/>
      <c r="K1450" s="671"/>
      <c r="L1450" s="672"/>
      <c r="M1450" s="672"/>
      <c r="N1450" s="672"/>
      <c r="O1450" s="672"/>
      <c r="P1450" s="672"/>
      <c r="Q1450" s="673"/>
      <c r="R1450" s="673"/>
      <c r="S1450" s="673"/>
      <c r="T1450" s="673"/>
      <c r="U1450" s="673"/>
      <c r="V1450" s="636"/>
      <c r="W1450" s="674"/>
      <c r="X1450" s="674"/>
      <c r="Y1450" s="674"/>
      <c r="Z1450" s="674"/>
      <c r="AA1450" s="674"/>
      <c r="AB1450" s="674"/>
      <c r="AC1450" s="637"/>
      <c r="AD1450" s="638"/>
      <c r="AE1450" s="639"/>
      <c r="AF1450" s="640"/>
    </row>
    <row r="1451" spans="1:32" ht="20.100000000000001" customHeight="1">
      <c r="A1451" s="635"/>
      <c r="B1451" s="671"/>
      <c r="C1451" s="671"/>
      <c r="D1451" s="671"/>
      <c r="E1451" s="671"/>
      <c r="F1451" s="671"/>
      <c r="G1451" s="671"/>
      <c r="H1451" s="671"/>
      <c r="I1451" s="671"/>
      <c r="J1451" s="671"/>
      <c r="K1451" s="671"/>
      <c r="L1451" s="672"/>
      <c r="M1451" s="672"/>
      <c r="N1451" s="672"/>
      <c r="O1451" s="672"/>
      <c r="P1451" s="672"/>
      <c r="Q1451" s="673"/>
      <c r="R1451" s="673"/>
      <c r="S1451" s="673"/>
      <c r="T1451" s="673"/>
      <c r="U1451" s="673"/>
      <c r="V1451" s="636"/>
      <c r="W1451" s="674"/>
      <c r="X1451" s="674"/>
      <c r="Y1451" s="674"/>
      <c r="Z1451" s="674"/>
      <c r="AA1451" s="674"/>
      <c r="AB1451" s="674"/>
      <c r="AC1451" s="637"/>
      <c r="AD1451" s="638"/>
      <c r="AE1451" s="639"/>
      <c r="AF1451" s="640"/>
    </row>
    <row r="1452" spans="1:32" ht="20.100000000000001" customHeight="1">
      <c r="A1452" s="635"/>
      <c r="B1452" s="671"/>
      <c r="C1452" s="671"/>
      <c r="D1452" s="671"/>
      <c r="E1452" s="671"/>
      <c r="F1452" s="671"/>
      <c r="G1452" s="671"/>
      <c r="H1452" s="671"/>
      <c r="I1452" s="671"/>
      <c r="J1452" s="671"/>
      <c r="K1452" s="671"/>
      <c r="L1452" s="672"/>
      <c r="M1452" s="672"/>
      <c r="N1452" s="672"/>
      <c r="O1452" s="672"/>
      <c r="P1452" s="672"/>
      <c r="Q1452" s="673"/>
      <c r="R1452" s="673"/>
      <c r="S1452" s="673"/>
      <c r="T1452" s="673"/>
      <c r="U1452" s="673"/>
      <c r="V1452" s="636"/>
      <c r="W1452" s="674"/>
      <c r="X1452" s="674"/>
      <c r="Y1452" s="674"/>
      <c r="Z1452" s="674"/>
      <c r="AA1452" s="674"/>
      <c r="AB1452" s="674"/>
      <c r="AC1452" s="637"/>
      <c r="AD1452" s="638"/>
      <c r="AE1452" s="639"/>
      <c r="AF1452" s="640"/>
    </row>
    <row r="1453" spans="1:32" ht="20.100000000000001" customHeight="1">
      <c r="A1453" s="635"/>
      <c r="B1453" s="671"/>
      <c r="C1453" s="671"/>
      <c r="D1453" s="671"/>
      <c r="E1453" s="671"/>
      <c r="F1453" s="671"/>
      <c r="G1453" s="671"/>
      <c r="H1453" s="671"/>
      <c r="I1453" s="671"/>
      <c r="J1453" s="671"/>
      <c r="K1453" s="671"/>
      <c r="L1453" s="672"/>
      <c r="M1453" s="672"/>
      <c r="N1453" s="672"/>
      <c r="O1453" s="672"/>
      <c r="P1453" s="672"/>
      <c r="Q1453" s="673"/>
      <c r="R1453" s="673"/>
      <c r="S1453" s="673"/>
      <c r="T1453" s="673"/>
      <c r="U1453" s="673"/>
      <c r="V1453" s="636"/>
      <c r="W1453" s="674"/>
      <c r="X1453" s="674"/>
      <c r="Y1453" s="674"/>
      <c r="Z1453" s="674"/>
      <c r="AA1453" s="674"/>
      <c r="AB1453" s="674"/>
      <c r="AC1453" s="637"/>
      <c r="AD1453" s="638"/>
      <c r="AE1453" s="639"/>
      <c r="AF1453" s="640"/>
    </row>
    <row r="1454" spans="1:32" ht="20.100000000000001" customHeight="1">
      <c r="A1454" s="635"/>
      <c r="B1454" s="671"/>
      <c r="C1454" s="671"/>
      <c r="D1454" s="671"/>
      <c r="E1454" s="671"/>
      <c r="F1454" s="671"/>
      <c r="G1454" s="671"/>
      <c r="H1454" s="671"/>
      <c r="I1454" s="671"/>
      <c r="J1454" s="671"/>
      <c r="K1454" s="671"/>
      <c r="L1454" s="672"/>
      <c r="M1454" s="672"/>
      <c r="N1454" s="672"/>
      <c r="O1454" s="672"/>
      <c r="P1454" s="672"/>
      <c r="Q1454" s="673"/>
      <c r="R1454" s="673"/>
      <c r="S1454" s="673"/>
      <c r="T1454" s="673"/>
      <c r="U1454" s="673"/>
      <c r="V1454" s="636"/>
      <c r="W1454" s="674"/>
      <c r="X1454" s="674"/>
      <c r="Y1454" s="674"/>
      <c r="Z1454" s="674"/>
      <c r="AA1454" s="674"/>
      <c r="AB1454" s="674"/>
      <c r="AC1454" s="637"/>
      <c r="AD1454" s="638"/>
      <c r="AE1454" s="639"/>
      <c r="AF1454" s="640"/>
    </row>
    <row r="1455" spans="1:32" ht="20.100000000000001" customHeight="1">
      <c r="A1455" s="635"/>
      <c r="B1455" s="671"/>
      <c r="C1455" s="671"/>
      <c r="D1455" s="671"/>
      <c r="E1455" s="671"/>
      <c r="F1455" s="671"/>
      <c r="G1455" s="671"/>
      <c r="H1455" s="671"/>
      <c r="I1455" s="671"/>
      <c r="J1455" s="671"/>
      <c r="K1455" s="671"/>
      <c r="L1455" s="672"/>
      <c r="M1455" s="672"/>
      <c r="N1455" s="672"/>
      <c r="O1455" s="672"/>
      <c r="P1455" s="672"/>
      <c r="Q1455" s="673"/>
      <c r="R1455" s="673"/>
      <c r="S1455" s="673"/>
      <c r="T1455" s="673"/>
      <c r="U1455" s="673"/>
      <c r="V1455" s="636"/>
      <c r="W1455" s="674"/>
      <c r="X1455" s="674"/>
      <c r="Y1455" s="674"/>
      <c r="Z1455" s="674"/>
      <c r="AA1455" s="674"/>
      <c r="AB1455" s="674"/>
      <c r="AC1455" s="637"/>
      <c r="AD1455" s="638"/>
      <c r="AE1455" s="639"/>
      <c r="AF1455" s="640"/>
    </row>
    <row r="1456" spans="1:32" ht="20.100000000000001" customHeight="1">
      <c r="A1456" s="635"/>
      <c r="B1456" s="671"/>
      <c r="C1456" s="671"/>
      <c r="D1456" s="671"/>
      <c r="E1456" s="671"/>
      <c r="F1456" s="671"/>
      <c r="G1456" s="671"/>
      <c r="H1456" s="671"/>
      <c r="I1456" s="671"/>
      <c r="J1456" s="671"/>
      <c r="K1456" s="671"/>
      <c r="L1456" s="672"/>
      <c r="M1456" s="672"/>
      <c r="N1456" s="672"/>
      <c r="O1456" s="672"/>
      <c r="P1456" s="672"/>
      <c r="Q1456" s="673"/>
      <c r="R1456" s="673"/>
      <c r="S1456" s="673"/>
      <c r="T1456" s="673"/>
      <c r="U1456" s="673"/>
      <c r="V1456" s="636"/>
      <c r="W1456" s="674"/>
      <c r="X1456" s="674"/>
      <c r="Y1456" s="674"/>
      <c r="Z1456" s="674"/>
      <c r="AA1456" s="674"/>
      <c r="AB1456" s="674"/>
      <c r="AC1456" s="637"/>
      <c r="AD1456" s="638"/>
      <c r="AE1456" s="639"/>
      <c r="AF1456" s="640"/>
    </row>
    <row r="1457" spans="1:32" ht="20.100000000000001" customHeight="1">
      <c r="A1457" s="635"/>
      <c r="B1457" s="671"/>
      <c r="C1457" s="671"/>
      <c r="D1457" s="671"/>
      <c r="E1457" s="671"/>
      <c r="F1457" s="671"/>
      <c r="G1457" s="671"/>
      <c r="H1457" s="671"/>
      <c r="I1457" s="671"/>
      <c r="J1457" s="671"/>
      <c r="K1457" s="671"/>
      <c r="L1457" s="672"/>
      <c r="M1457" s="672"/>
      <c r="N1457" s="672"/>
      <c r="O1457" s="672"/>
      <c r="P1457" s="672"/>
      <c r="Q1457" s="673"/>
      <c r="R1457" s="673"/>
      <c r="S1457" s="673"/>
      <c r="T1457" s="673"/>
      <c r="U1457" s="673"/>
      <c r="V1457" s="636"/>
      <c r="W1457" s="674"/>
      <c r="X1457" s="674"/>
      <c r="Y1457" s="674"/>
      <c r="Z1457" s="674"/>
      <c r="AA1457" s="674"/>
      <c r="AB1457" s="674"/>
      <c r="AC1457" s="637"/>
      <c r="AD1457" s="638"/>
      <c r="AE1457" s="639"/>
      <c r="AF1457" s="640"/>
    </row>
    <row r="1458" spans="1:32" ht="20.100000000000001" customHeight="1">
      <c r="A1458" s="635"/>
      <c r="B1458" s="671"/>
      <c r="C1458" s="671"/>
      <c r="D1458" s="671"/>
      <c r="E1458" s="671"/>
      <c r="F1458" s="671"/>
      <c r="G1458" s="671"/>
      <c r="H1458" s="671"/>
      <c r="I1458" s="671"/>
      <c r="J1458" s="671"/>
      <c r="K1458" s="671"/>
      <c r="L1458" s="672"/>
      <c r="M1458" s="672"/>
      <c r="N1458" s="672"/>
      <c r="O1458" s="672"/>
      <c r="P1458" s="672"/>
      <c r="Q1458" s="673"/>
      <c r="R1458" s="673"/>
      <c r="S1458" s="673"/>
      <c r="T1458" s="673"/>
      <c r="U1458" s="673"/>
      <c r="V1458" s="636"/>
      <c r="W1458" s="674"/>
      <c r="X1458" s="674"/>
      <c r="Y1458" s="674"/>
      <c r="Z1458" s="674"/>
      <c r="AA1458" s="674"/>
      <c r="AB1458" s="674"/>
      <c r="AC1458" s="637"/>
      <c r="AD1458" s="638"/>
      <c r="AE1458" s="639"/>
      <c r="AF1458" s="640"/>
    </row>
    <row r="1459" spans="1:32" ht="20.100000000000001" customHeight="1">
      <c r="A1459" s="635"/>
      <c r="B1459" s="671"/>
      <c r="C1459" s="671"/>
      <c r="D1459" s="671"/>
      <c r="E1459" s="671"/>
      <c r="F1459" s="671"/>
      <c r="G1459" s="671"/>
      <c r="H1459" s="671"/>
      <c r="I1459" s="671"/>
      <c r="J1459" s="671"/>
      <c r="K1459" s="671"/>
      <c r="L1459" s="672"/>
      <c r="M1459" s="672"/>
      <c r="N1459" s="672"/>
      <c r="O1459" s="672"/>
      <c r="P1459" s="672"/>
      <c r="Q1459" s="673"/>
      <c r="R1459" s="673"/>
      <c r="S1459" s="673"/>
      <c r="T1459" s="673"/>
      <c r="U1459" s="673"/>
      <c r="V1459" s="636"/>
      <c r="W1459" s="674"/>
      <c r="X1459" s="674"/>
      <c r="Y1459" s="674"/>
      <c r="Z1459" s="674"/>
      <c r="AA1459" s="674"/>
      <c r="AB1459" s="674"/>
      <c r="AC1459" s="637"/>
      <c r="AD1459" s="638"/>
      <c r="AE1459" s="639"/>
      <c r="AF1459" s="640"/>
    </row>
    <row r="1460" spans="1:32" ht="20.100000000000001" customHeight="1">
      <c r="A1460" s="635"/>
      <c r="B1460" s="671"/>
      <c r="C1460" s="671"/>
      <c r="D1460" s="671"/>
      <c r="E1460" s="671"/>
      <c r="F1460" s="671"/>
      <c r="G1460" s="671"/>
      <c r="H1460" s="671"/>
      <c r="I1460" s="671"/>
      <c r="J1460" s="671"/>
      <c r="K1460" s="671"/>
      <c r="L1460" s="672"/>
      <c r="M1460" s="672"/>
      <c r="N1460" s="672"/>
      <c r="O1460" s="672"/>
      <c r="P1460" s="672"/>
      <c r="Q1460" s="673"/>
      <c r="R1460" s="673"/>
      <c r="S1460" s="673"/>
      <c r="T1460" s="673"/>
      <c r="U1460" s="673"/>
      <c r="V1460" s="636"/>
      <c r="W1460" s="674"/>
      <c r="X1460" s="674"/>
      <c r="Y1460" s="674"/>
      <c r="Z1460" s="674"/>
      <c r="AA1460" s="674"/>
      <c r="AB1460" s="674"/>
      <c r="AC1460" s="637"/>
      <c r="AD1460" s="638"/>
      <c r="AE1460" s="639"/>
      <c r="AF1460" s="640"/>
    </row>
    <row r="1461" spans="1:32" ht="20.100000000000001" customHeight="1">
      <c r="A1461" s="635"/>
      <c r="B1461" s="671"/>
      <c r="C1461" s="671"/>
      <c r="D1461" s="671"/>
      <c r="E1461" s="671"/>
      <c r="F1461" s="671"/>
      <c r="G1461" s="671"/>
      <c r="H1461" s="671"/>
      <c r="I1461" s="671"/>
      <c r="J1461" s="671"/>
      <c r="K1461" s="671"/>
      <c r="L1461" s="672"/>
      <c r="M1461" s="672"/>
      <c r="N1461" s="672"/>
      <c r="O1461" s="672"/>
      <c r="P1461" s="672"/>
      <c r="Q1461" s="673"/>
      <c r="R1461" s="673"/>
      <c r="S1461" s="673"/>
      <c r="T1461" s="673"/>
      <c r="U1461" s="673"/>
      <c r="V1461" s="636"/>
      <c r="W1461" s="674"/>
      <c r="X1461" s="674"/>
      <c r="Y1461" s="674"/>
      <c r="Z1461" s="674"/>
      <c r="AA1461" s="674"/>
      <c r="AB1461" s="674"/>
      <c r="AC1461" s="637"/>
      <c r="AD1461" s="638"/>
      <c r="AE1461" s="639"/>
      <c r="AF1461" s="640"/>
    </row>
    <row r="1462" spans="1:32" ht="20.100000000000001" customHeight="1">
      <c r="A1462" s="635"/>
      <c r="B1462" s="671"/>
      <c r="C1462" s="671"/>
      <c r="D1462" s="671"/>
      <c r="E1462" s="671"/>
      <c r="F1462" s="671"/>
      <c r="G1462" s="671"/>
      <c r="H1462" s="671"/>
      <c r="I1462" s="671"/>
      <c r="J1462" s="671"/>
      <c r="K1462" s="671"/>
      <c r="L1462" s="672"/>
      <c r="M1462" s="672"/>
      <c r="N1462" s="672"/>
      <c r="O1462" s="672"/>
      <c r="P1462" s="672"/>
      <c r="Q1462" s="673"/>
      <c r="R1462" s="673"/>
      <c r="S1462" s="673"/>
      <c r="T1462" s="673"/>
      <c r="U1462" s="673"/>
      <c r="V1462" s="636"/>
      <c r="W1462" s="674"/>
      <c r="X1462" s="674"/>
      <c r="Y1462" s="674"/>
      <c r="Z1462" s="674"/>
      <c r="AA1462" s="674"/>
      <c r="AB1462" s="674"/>
      <c r="AC1462" s="637"/>
      <c r="AD1462" s="638"/>
      <c r="AE1462" s="639"/>
      <c r="AF1462" s="640"/>
    </row>
    <row r="1463" spans="1:32" ht="20.100000000000001" customHeight="1">
      <c r="A1463" s="635"/>
      <c r="B1463" s="671"/>
      <c r="C1463" s="671"/>
      <c r="D1463" s="671"/>
      <c r="E1463" s="671"/>
      <c r="F1463" s="671"/>
      <c r="G1463" s="671"/>
      <c r="H1463" s="671"/>
      <c r="I1463" s="671"/>
      <c r="J1463" s="671"/>
      <c r="K1463" s="671"/>
      <c r="L1463" s="672"/>
      <c r="M1463" s="672"/>
      <c r="N1463" s="672"/>
      <c r="O1463" s="672"/>
      <c r="P1463" s="672"/>
      <c r="Q1463" s="673"/>
      <c r="R1463" s="673"/>
      <c r="S1463" s="673"/>
      <c r="T1463" s="673"/>
      <c r="U1463" s="673"/>
      <c r="V1463" s="636"/>
      <c r="W1463" s="674"/>
      <c r="X1463" s="674"/>
      <c r="Y1463" s="674"/>
      <c r="Z1463" s="674"/>
      <c r="AA1463" s="674"/>
      <c r="AB1463" s="674"/>
      <c r="AC1463" s="637"/>
      <c r="AD1463" s="638"/>
      <c r="AE1463" s="639"/>
      <c r="AF1463" s="640"/>
    </row>
    <row r="1464" spans="1:32" ht="20.100000000000001" customHeight="1">
      <c r="A1464" s="635"/>
      <c r="B1464" s="671"/>
      <c r="C1464" s="671"/>
      <c r="D1464" s="671"/>
      <c r="E1464" s="671"/>
      <c r="F1464" s="671"/>
      <c r="G1464" s="671"/>
      <c r="H1464" s="671"/>
      <c r="I1464" s="671"/>
      <c r="J1464" s="671"/>
      <c r="K1464" s="671"/>
      <c r="L1464" s="672"/>
      <c r="M1464" s="672"/>
      <c r="N1464" s="672"/>
      <c r="O1464" s="672"/>
      <c r="P1464" s="672"/>
      <c r="Q1464" s="673"/>
      <c r="R1464" s="673"/>
      <c r="S1464" s="673"/>
      <c r="T1464" s="673"/>
      <c r="U1464" s="673"/>
      <c r="V1464" s="636"/>
      <c r="W1464" s="674"/>
      <c r="X1464" s="674"/>
      <c r="Y1464" s="674"/>
      <c r="Z1464" s="674"/>
      <c r="AA1464" s="674"/>
      <c r="AB1464" s="674"/>
      <c r="AC1464" s="637"/>
      <c r="AD1464" s="638"/>
      <c r="AE1464" s="639"/>
      <c r="AF1464" s="640"/>
    </row>
    <row r="1465" spans="1:32" ht="20.100000000000001" customHeight="1">
      <c r="A1465" s="635"/>
      <c r="B1465" s="671"/>
      <c r="C1465" s="671"/>
      <c r="D1465" s="671"/>
      <c r="E1465" s="671"/>
      <c r="F1465" s="671"/>
      <c r="G1465" s="671"/>
      <c r="H1465" s="671"/>
      <c r="I1465" s="671"/>
      <c r="J1465" s="671"/>
      <c r="K1465" s="671"/>
      <c r="L1465" s="672"/>
      <c r="M1465" s="672"/>
      <c r="N1465" s="672"/>
      <c r="O1465" s="672"/>
      <c r="P1465" s="672"/>
      <c r="Q1465" s="673"/>
      <c r="R1465" s="673"/>
      <c r="S1465" s="673"/>
      <c r="T1465" s="673"/>
      <c r="U1465" s="673"/>
      <c r="V1465" s="636"/>
      <c r="W1465" s="674"/>
      <c r="X1465" s="674"/>
      <c r="Y1465" s="674"/>
      <c r="Z1465" s="674"/>
      <c r="AA1465" s="674"/>
      <c r="AB1465" s="674"/>
      <c r="AC1465" s="637"/>
      <c r="AD1465" s="638"/>
      <c r="AE1465" s="639"/>
      <c r="AF1465" s="640"/>
    </row>
    <row r="1466" spans="1:32" ht="20.100000000000001" customHeight="1">
      <c r="A1466" s="635"/>
      <c r="B1466" s="671"/>
      <c r="C1466" s="671"/>
      <c r="D1466" s="671"/>
      <c r="E1466" s="671"/>
      <c r="F1466" s="671"/>
      <c r="G1466" s="671"/>
      <c r="H1466" s="671"/>
      <c r="I1466" s="671"/>
      <c r="J1466" s="671"/>
      <c r="K1466" s="671"/>
      <c r="L1466" s="672"/>
      <c r="M1466" s="672"/>
      <c r="N1466" s="672"/>
      <c r="O1466" s="672"/>
      <c r="P1466" s="672"/>
      <c r="Q1466" s="673"/>
      <c r="R1466" s="673"/>
      <c r="S1466" s="673"/>
      <c r="T1466" s="673"/>
      <c r="U1466" s="673"/>
      <c r="V1466" s="636"/>
      <c r="W1466" s="674"/>
      <c r="X1466" s="674"/>
      <c r="Y1466" s="674"/>
      <c r="Z1466" s="674"/>
      <c r="AA1466" s="674"/>
      <c r="AB1466" s="674"/>
      <c r="AC1466" s="637"/>
      <c r="AD1466" s="638"/>
      <c r="AE1466" s="639"/>
      <c r="AF1466" s="640"/>
    </row>
    <row r="1467" spans="1:32" ht="20.100000000000001" customHeight="1">
      <c r="A1467" s="635"/>
      <c r="B1467" s="671"/>
      <c r="C1467" s="671"/>
      <c r="D1467" s="671"/>
      <c r="E1467" s="671"/>
      <c r="F1467" s="671"/>
      <c r="G1467" s="671"/>
      <c r="H1467" s="671"/>
      <c r="I1467" s="671"/>
      <c r="J1467" s="671"/>
      <c r="K1467" s="671"/>
      <c r="L1467" s="672"/>
      <c r="M1467" s="672"/>
      <c r="N1467" s="672"/>
      <c r="O1467" s="672"/>
      <c r="P1467" s="672"/>
      <c r="Q1467" s="673"/>
      <c r="R1467" s="673"/>
      <c r="S1467" s="673"/>
      <c r="T1467" s="673"/>
      <c r="U1467" s="673"/>
      <c r="V1467" s="636"/>
      <c r="W1467" s="674"/>
      <c r="X1467" s="674"/>
      <c r="Y1467" s="674"/>
      <c r="Z1467" s="674"/>
      <c r="AA1467" s="674"/>
      <c r="AB1467" s="674"/>
      <c r="AC1467" s="637"/>
      <c r="AD1467" s="638"/>
      <c r="AE1467" s="639"/>
      <c r="AF1467" s="640"/>
    </row>
    <row r="1468" spans="1:32" ht="20.100000000000001" customHeight="1">
      <c r="A1468" s="635"/>
      <c r="B1468" s="671"/>
      <c r="C1468" s="671"/>
      <c r="D1468" s="671"/>
      <c r="E1468" s="671"/>
      <c r="F1468" s="671"/>
      <c r="G1468" s="671"/>
      <c r="H1468" s="671"/>
      <c r="I1468" s="671"/>
      <c r="J1468" s="671"/>
      <c r="K1468" s="671"/>
      <c r="L1468" s="672"/>
      <c r="M1468" s="672"/>
      <c r="N1468" s="672"/>
      <c r="O1468" s="672"/>
      <c r="P1468" s="672"/>
      <c r="Q1468" s="673"/>
      <c r="R1468" s="673"/>
      <c r="S1468" s="673"/>
      <c r="T1468" s="673"/>
      <c r="U1468" s="673"/>
      <c r="V1468" s="636"/>
      <c r="W1468" s="674"/>
      <c r="X1468" s="674"/>
      <c r="Y1468" s="674"/>
      <c r="Z1468" s="674"/>
      <c r="AA1468" s="674"/>
      <c r="AB1468" s="674"/>
      <c r="AC1468" s="637"/>
      <c r="AD1468" s="638"/>
      <c r="AE1468" s="639"/>
      <c r="AF1468" s="640"/>
    </row>
    <row r="1469" spans="1:32" ht="20.100000000000001" customHeight="1">
      <c r="A1469" s="635"/>
      <c r="B1469" s="671"/>
      <c r="C1469" s="671"/>
      <c r="D1469" s="671"/>
      <c r="E1469" s="671"/>
      <c r="F1469" s="671"/>
      <c r="G1469" s="671"/>
      <c r="H1469" s="671"/>
      <c r="I1469" s="671"/>
      <c r="J1469" s="671"/>
      <c r="K1469" s="671"/>
      <c r="L1469" s="672"/>
      <c r="M1469" s="672"/>
      <c r="N1469" s="672"/>
      <c r="O1469" s="672"/>
      <c r="P1469" s="672"/>
      <c r="Q1469" s="673"/>
      <c r="R1469" s="673"/>
      <c r="S1469" s="673"/>
      <c r="T1469" s="673"/>
      <c r="U1469" s="673"/>
      <c r="V1469" s="636"/>
      <c r="W1469" s="674"/>
      <c r="X1469" s="674"/>
      <c r="Y1469" s="674"/>
      <c r="Z1469" s="674"/>
      <c r="AA1469" s="674"/>
      <c r="AB1469" s="674"/>
      <c r="AC1469" s="637"/>
      <c r="AD1469" s="638"/>
      <c r="AE1469" s="639"/>
      <c r="AF1469" s="640"/>
    </row>
    <row r="1470" spans="1:32" ht="20.100000000000001" customHeight="1">
      <c r="A1470" s="635"/>
      <c r="B1470" s="671"/>
      <c r="C1470" s="671"/>
      <c r="D1470" s="671"/>
      <c r="E1470" s="671"/>
      <c r="F1470" s="671"/>
      <c r="G1470" s="671"/>
      <c r="H1470" s="671"/>
      <c r="I1470" s="671"/>
      <c r="J1470" s="671"/>
      <c r="K1470" s="671"/>
      <c r="L1470" s="672"/>
      <c r="M1470" s="672"/>
      <c r="N1470" s="672"/>
      <c r="O1470" s="672"/>
      <c r="P1470" s="672"/>
      <c r="Q1470" s="673"/>
      <c r="R1470" s="673"/>
      <c r="S1470" s="673"/>
      <c r="T1470" s="673"/>
      <c r="U1470" s="673"/>
      <c r="V1470" s="636"/>
      <c r="W1470" s="674"/>
      <c r="X1470" s="674"/>
      <c r="Y1470" s="674"/>
      <c r="Z1470" s="674"/>
      <c r="AA1470" s="674"/>
      <c r="AB1470" s="674"/>
      <c r="AC1470" s="637"/>
      <c r="AD1470" s="638"/>
      <c r="AE1470" s="639"/>
      <c r="AF1470" s="640"/>
    </row>
    <row r="1471" spans="1:32" ht="20.100000000000001" customHeight="1">
      <c r="A1471" s="635"/>
      <c r="B1471" s="671"/>
      <c r="C1471" s="671"/>
      <c r="D1471" s="671"/>
      <c r="E1471" s="671"/>
      <c r="F1471" s="671"/>
      <c r="G1471" s="671"/>
      <c r="H1471" s="671"/>
      <c r="I1471" s="671"/>
      <c r="J1471" s="671"/>
      <c r="K1471" s="671"/>
      <c r="L1471" s="672"/>
      <c r="M1471" s="672"/>
      <c r="N1471" s="672"/>
      <c r="O1471" s="672"/>
      <c r="P1471" s="672"/>
      <c r="Q1471" s="673"/>
      <c r="R1471" s="673"/>
      <c r="S1471" s="673"/>
      <c r="T1471" s="673"/>
      <c r="U1471" s="673"/>
      <c r="V1471" s="636"/>
      <c r="W1471" s="674"/>
      <c r="X1471" s="674"/>
      <c r="Y1471" s="674"/>
      <c r="Z1471" s="674"/>
      <c r="AA1471" s="674"/>
      <c r="AB1471" s="674"/>
      <c r="AC1471" s="637"/>
      <c r="AD1471" s="638"/>
      <c r="AE1471" s="639"/>
      <c r="AF1471" s="640"/>
    </row>
    <row r="1472" spans="1:32" ht="20.100000000000001" customHeight="1">
      <c r="A1472" s="635"/>
      <c r="B1472" s="671"/>
      <c r="C1472" s="671"/>
      <c r="D1472" s="671"/>
      <c r="E1472" s="671"/>
      <c r="F1472" s="671"/>
      <c r="G1472" s="671"/>
      <c r="H1472" s="671"/>
      <c r="I1472" s="671"/>
      <c r="J1472" s="671"/>
      <c r="K1472" s="671"/>
      <c r="L1472" s="672"/>
      <c r="M1472" s="672"/>
      <c r="N1472" s="672"/>
      <c r="O1472" s="672"/>
      <c r="P1472" s="672"/>
      <c r="Q1472" s="673"/>
      <c r="R1472" s="673"/>
      <c r="S1472" s="673"/>
      <c r="T1472" s="673"/>
      <c r="U1472" s="673"/>
      <c r="V1472" s="636"/>
      <c r="W1472" s="674"/>
      <c r="X1472" s="674"/>
      <c r="Y1472" s="674"/>
      <c r="Z1472" s="674"/>
      <c r="AA1472" s="674"/>
      <c r="AB1472" s="674"/>
      <c r="AC1472" s="637"/>
      <c r="AD1472" s="638"/>
      <c r="AE1472" s="639"/>
      <c r="AF1472" s="640"/>
    </row>
    <row r="1473" spans="1:32" ht="20.100000000000001" customHeight="1">
      <c r="A1473" s="635"/>
      <c r="B1473" s="671"/>
      <c r="C1473" s="671"/>
      <c r="D1473" s="671"/>
      <c r="E1473" s="671"/>
      <c r="F1473" s="671"/>
      <c r="G1473" s="671"/>
      <c r="H1473" s="671"/>
      <c r="I1473" s="671"/>
      <c r="J1473" s="671"/>
      <c r="K1473" s="671"/>
      <c r="L1473" s="672"/>
      <c r="M1473" s="672"/>
      <c r="N1473" s="672"/>
      <c r="O1473" s="672"/>
      <c r="P1473" s="672"/>
      <c r="Q1473" s="673"/>
      <c r="R1473" s="673"/>
      <c r="S1473" s="673"/>
      <c r="T1473" s="673"/>
      <c r="U1473" s="673"/>
      <c r="V1473" s="636"/>
      <c r="W1473" s="674"/>
      <c r="X1473" s="674"/>
      <c r="Y1473" s="674"/>
      <c r="Z1473" s="674"/>
      <c r="AA1473" s="674"/>
      <c r="AB1473" s="674"/>
      <c r="AC1473" s="637"/>
      <c r="AD1473" s="638"/>
      <c r="AE1473" s="639"/>
      <c r="AF1473" s="640"/>
    </row>
    <row r="1474" spans="1:32" ht="20.100000000000001" customHeight="1">
      <c r="A1474" s="635"/>
      <c r="B1474" s="671"/>
      <c r="C1474" s="671"/>
      <c r="D1474" s="671"/>
      <c r="E1474" s="671"/>
      <c r="F1474" s="671"/>
      <c r="G1474" s="671"/>
      <c r="H1474" s="671"/>
      <c r="I1474" s="671"/>
      <c r="J1474" s="671"/>
      <c r="K1474" s="671"/>
      <c r="L1474" s="672"/>
      <c r="M1474" s="672"/>
      <c r="N1474" s="672"/>
      <c r="O1474" s="672"/>
      <c r="P1474" s="672"/>
      <c r="Q1474" s="673"/>
      <c r="R1474" s="673"/>
      <c r="S1474" s="673"/>
      <c r="T1474" s="673"/>
      <c r="U1474" s="673"/>
      <c r="V1474" s="636"/>
      <c r="W1474" s="674"/>
      <c r="X1474" s="674"/>
      <c r="Y1474" s="674"/>
      <c r="Z1474" s="674"/>
      <c r="AA1474" s="674"/>
      <c r="AB1474" s="674"/>
      <c r="AC1474" s="637"/>
      <c r="AD1474" s="638"/>
      <c r="AE1474" s="639"/>
      <c r="AF1474" s="640"/>
    </row>
    <row r="1475" spans="1:32" ht="20.100000000000001" customHeight="1">
      <c r="A1475" s="635"/>
      <c r="B1475" s="671"/>
      <c r="C1475" s="671"/>
      <c r="D1475" s="671"/>
      <c r="E1475" s="671"/>
      <c r="F1475" s="671"/>
      <c r="G1475" s="671"/>
      <c r="H1475" s="671"/>
      <c r="I1475" s="671"/>
      <c r="J1475" s="671"/>
      <c r="K1475" s="671"/>
      <c r="L1475" s="672"/>
      <c r="M1475" s="672"/>
      <c r="N1475" s="672"/>
      <c r="O1475" s="672"/>
      <c r="P1475" s="672"/>
      <c r="Q1475" s="673"/>
      <c r="R1475" s="673"/>
      <c r="S1475" s="673"/>
      <c r="T1475" s="673"/>
      <c r="U1475" s="673"/>
      <c r="V1475" s="636"/>
      <c r="W1475" s="674"/>
      <c r="X1475" s="674"/>
      <c r="Y1475" s="674"/>
      <c r="Z1475" s="674"/>
      <c r="AA1475" s="674"/>
      <c r="AB1475" s="674"/>
      <c r="AC1475" s="637"/>
      <c r="AD1475" s="638"/>
      <c r="AE1475" s="639"/>
      <c r="AF1475" s="640"/>
    </row>
    <row r="1476" spans="1:32" ht="20.100000000000001" customHeight="1">
      <c r="A1476" s="635"/>
      <c r="B1476" s="671"/>
      <c r="C1476" s="671"/>
      <c r="D1476" s="671"/>
      <c r="E1476" s="671"/>
      <c r="F1476" s="671"/>
      <c r="G1476" s="671"/>
      <c r="H1476" s="671"/>
      <c r="I1476" s="671"/>
      <c r="J1476" s="671"/>
      <c r="K1476" s="671"/>
      <c r="L1476" s="672"/>
      <c r="M1476" s="672"/>
      <c r="N1476" s="672"/>
      <c r="O1476" s="672"/>
      <c r="P1476" s="672"/>
      <c r="Q1476" s="673"/>
      <c r="R1476" s="673"/>
      <c r="S1476" s="673"/>
      <c r="T1476" s="673"/>
      <c r="U1476" s="673"/>
      <c r="V1476" s="636"/>
      <c r="W1476" s="674"/>
      <c r="X1476" s="674"/>
      <c r="Y1476" s="674"/>
      <c r="Z1476" s="674"/>
      <c r="AA1476" s="674"/>
      <c r="AB1476" s="674"/>
      <c r="AC1476" s="637"/>
      <c r="AD1476" s="638"/>
      <c r="AE1476" s="639"/>
      <c r="AF1476" s="640"/>
    </row>
    <row r="1477" spans="1:32" ht="20.100000000000001" customHeight="1">
      <c r="A1477" s="635"/>
      <c r="B1477" s="671"/>
      <c r="C1477" s="671"/>
      <c r="D1477" s="671"/>
      <c r="E1477" s="671"/>
      <c r="F1477" s="671"/>
      <c r="G1477" s="671"/>
      <c r="H1477" s="671"/>
      <c r="I1477" s="671"/>
      <c r="J1477" s="671"/>
      <c r="K1477" s="671"/>
      <c r="L1477" s="672"/>
      <c r="M1477" s="672"/>
      <c r="N1477" s="672"/>
      <c r="O1477" s="672"/>
      <c r="P1477" s="672"/>
      <c r="Q1477" s="673"/>
      <c r="R1477" s="673"/>
      <c r="S1477" s="673"/>
      <c r="T1477" s="673"/>
      <c r="U1477" s="673"/>
      <c r="V1477" s="636"/>
      <c r="W1477" s="674"/>
      <c r="X1477" s="674"/>
      <c r="Y1477" s="674"/>
      <c r="Z1477" s="674"/>
      <c r="AA1477" s="674"/>
      <c r="AB1477" s="674"/>
      <c r="AC1477" s="637"/>
      <c r="AD1477" s="638"/>
      <c r="AE1477" s="639"/>
      <c r="AF1477" s="640"/>
    </row>
    <row r="1478" spans="1:32" ht="20.100000000000001" customHeight="1">
      <c r="A1478" s="635"/>
      <c r="B1478" s="671"/>
      <c r="C1478" s="671"/>
      <c r="D1478" s="671"/>
      <c r="E1478" s="671"/>
      <c r="F1478" s="671"/>
      <c r="G1478" s="671"/>
      <c r="H1478" s="671"/>
      <c r="I1478" s="671"/>
      <c r="J1478" s="671"/>
      <c r="K1478" s="671"/>
      <c r="L1478" s="672"/>
      <c r="M1478" s="672"/>
      <c r="N1478" s="672"/>
      <c r="O1478" s="672"/>
      <c r="P1478" s="672"/>
      <c r="Q1478" s="673"/>
      <c r="R1478" s="673"/>
      <c r="S1478" s="673"/>
      <c r="T1478" s="673"/>
      <c r="U1478" s="673"/>
      <c r="V1478" s="636"/>
      <c r="W1478" s="674"/>
      <c r="X1478" s="674"/>
      <c r="Y1478" s="674"/>
      <c r="Z1478" s="674"/>
      <c r="AA1478" s="674"/>
      <c r="AB1478" s="674"/>
      <c r="AC1478" s="637"/>
      <c r="AD1478" s="638"/>
      <c r="AE1478" s="639"/>
      <c r="AF1478" s="640"/>
    </row>
    <row r="1479" spans="1:32" ht="20.100000000000001" customHeight="1">
      <c r="A1479" s="635"/>
      <c r="B1479" s="671"/>
      <c r="C1479" s="671"/>
      <c r="D1479" s="671"/>
      <c r="E1479" s="671"/>
      <c r="F1479" s="671"/>
      <c r="G1479" s="671"/>
      <c r="H1479" s="671"/>
      <c r="I1479" s="671"/>
      <c r="J1479" s="671"/>
      <c r="K1479" s="671"/>
      <c r="L1479" s="672"/>
      <c r="M1479" s="672"/>
      <c r="N1479" s="672"/>
      <c r="O1479" s="672"/>
      <c r="P1479" s="672"/>
      <c r="Q1479" s="673"/>
      <c r="R1479" s="673"/>
      <c r="S1479" s="673"/>
      <c r="T1479" s="673"/>
      <c r="U1479" s="673"/>
      <c r="V1479" s="636"/>
      <c r="W1479" s="674"/>
      <c r="X1479" s="674"/>
      <c r="Y1479" s="674"/>
      <c r="Z1479" s="674"/>
      <c r="AA1479" s="674"/>
      <c r="AB1479" s="674"/>
      <c r="AC1479" s="637"/>
      <c r="AD1479" s="638"/>
      <c r="AE1479" s="639"/>
      <c r="AF1479" s="640"/>
    </row>
    <row r="1480" spans="1:32" ht="20.100000000000001" customHeight="1">
      <c r="A1480" s="635"/>
      <c r="B1480" s="671"/>
      <c r="C1480" s="671"/>
      <c r="D1480" s="671"/>
      <c r="E1480" s="671"/>
      <c r="F1480" s="671"/>
      <c r="G1480" s="671"/>
      <c r="H1480" s="671"/>
      <c r="I1480" s="671"/>
      <c r="J1480" s="671"/>
      <c r="K1480" s="671"/>
      <c r="L1480" s="672"/>
      <c r="M1480" s="672"/>
      <c r="N1480" s="672"/>
      <c r="O1480" s="672"/>
      <c r="P1480" s="672"/>
      <c r="Q1480" s="673"/>
      <c r="R1480" s="673"/>
      <c r="S1480" s="673"/>
      <c r="T1480" s="673"/>
      <c r="U1480" s="673"/>
      <c r="V1480" s="636"/>
      <c r="W1480" s="674"/>
      <c r="X1480" s="674"/>
      <c r="Y1480" s="674"/>
      <c r="Z1480" s="674"/>
      <c r="AA1480" s="674"/>
      <c r="AB1480" s="674"/>
      <c r="AC1480" s="637"/>
      <c r="AD1480" s="638"/>
      <c r="AE1480" s="639"/>
      <c r="AF1480" s="640"/>
    </row>
    <row r="1481" spans="1:32" ht="20.100000000000001" customHeight="1">
      <c r="A1481" s="635"/>
      <c r="B1481" s="671"/>
      <c r="C1481" s="671"/>
      <c r="D1481" s="671"/>
      <c r="E1481" s="671"/>
      <c r="F1481" s="671"/>
      <c r="G1481" s="671"/>
      <c r="H1481" s="671"/>
      <c r="I1481" s="671"/>
      <c r="J1481" s="671"/>
      <c r="K1481" s="671"/>
      <c r="L1481" s="672"/>
      <c r="M1481" s="672"/>
      <c r="N1481" s="672"/>
      <c r="O1481" s="672"/>
      <c r="P1481" s="672"/>
      <c r="Q1481" s="673"/>
      <c r="R1481" s="673"/>
      <c r="S1481" s="673"/>
      <c r="T1481" s="673"/>
      <c r="U1481" s="673"/>
      <c r="V1481" s="636"/>
      <c r="W1481" s="674"/>
      <c r="X1481" s="674"/>
      <c r="Y1481" s="674"/>
      <c r="Z1481" s="674"/>
      <c r="AA1481" s="674"/>
      <c r="AB1481" s="674"/>
      <c r="AC1481" s="637"/>
      <c r="AD1481" s="638"/>
      <c r="AE1481" s="639"/>
      <c r="AF1481" s="640"/>
    </row>
    <row r="1482" spans="1:32" ht="20.100000000000001" customHeight="1">
      <c r="A1482" s="635"/>
      <c r="B1482" s="671"/>
      <c r="C1482" s="671"/>
      <c r="D1482" s="671"/>
      <c r="E1482" s="671"/>
      <c r="F1482" s="671"/>
      <c r="G1482" s="671"/>
      <c r="H1482" s="671"/>
      <c r="I1482" s="671"/>
      <c r="J1482" s="671"/>
      <c r="K1482" s="671"/>
      <c r="L1482" s="672"/>
      <c r="M1482" s="672"/>
      <c r="N1482" s="672"/>
      <c r="O1482" s="672"/>
      <c r="P1482" s="672"/>
      <c r="Q1482" s="673"/>
      <c r="R1482" s="673"/>
      <c r="S1482" s="673"/>
      <c r="T1482" s="673"/>
      <c r="U1482" s="673"/>
      <c r="V1482" s="636"/>
      <c r="W1482" s="674"/>
      <c r="X1482" s="674"/>
      <c r="Y1482" s="674"/>
      <c r="Z1482" s="674"/>
      <c r="AA1482" s="674"/>
      <c r="AB1482" s="674"/>
      <c r="AC1482" s="637"/>
      <c r="AD1482" s="638"/>
      <c r="AE1482" s="639"/>
      <c r="AF1482" s="640"/>
    </row>
    <row r="1483" spans="1:32" ht="20.100000000000001" customHeight="1">
      <c r="A1483" s="635"/>
      <c r="B1483" s="671"/>
      <c r="C1483" s="671"/>
      <c r="D1483" s="671"/>
      <c r="E1483" s="671"/>
      <c r="F1483" s="671"/>
      <c r="G1483" s="671"/>
      <c r="H1483" s="671"/>
      <c r="I1483" s="671"/>
      <c r="J1483" s="671"/>
      <c r="K1483" s="671"/>
      <c r="L1483" s="672"/>
      <c r="M1483" s="672"/>
      <c r="N1483" s="672"/>
      <c r="O1483" s="672"/>
      <c r="P1483" s="672"/>
      <c r="Q1483" s="673"/>
      <c r="R1483" s="673"/>
      <c r="S1483" s="673"/>
      <c r="T1483" s="673"/>
      <c r="U1483" s="673"/>
      <c r="V1483" s="636"/>
      <c r="W1483" s="674"/>
      <c r="X1483" s="674"/>
      <c r="Y1483" s="674"/>
      <c r="Z1483" s="674"/>
      <c r="AA1483" s="674"/>
      <c r="AB1483" s="674"/>
      <c r="AC1483" s="637"/>
      <c r="AD1483" s="638"/>
      <c r="AE1483" s="639"/>
      <c r="AF1483" s="640"/>
    </row>
    <row r="1484" spans="1:32" ht="20.100000000000001" customHeight="1">
      <c r="A1484" s="635"/>
      <c r="B1484" s="671"/>
      <c r="C1484" s="671"/>
      <c r="D1484" s="671"/>
      <c r="E1484" s="671"/>
      <c r="F1484" s="671"/>
      <c r="G1484" s="671"/>
      <c r="H1484" s="671"/>
      <c r="I1484" s="671"/>
      <c r="J1484" s="671"/>
      <c r="K1484" s="671"/>
      <c r="L1484" s="672"/>
      <c r="M1484" s="672"/>
      <c r="N1484" s="672"/>
      <c r="O1484" s="672"/>
      <c r="P1484" s="672"/>
      <c r="Q1484" s="673"/>
      <c r="R1484" s="673"/>
      <c r="S1484" s="673"/>
      <c r="T1484" s="673"/>
      <c r="U1484" s="673"/>
      <c r="V1484" s="636"/>
      <c r="W1484" s="674"/>
      <c r="X1484" s="674"/>
      <c r="Y1484" s="674"/>
      <c r="Z1484" s="674"/>
      <c r="AA1484" s="674"/>
      <c r="AB1484" s="674"/>
      <c r="AC1484" s="637"/>
      <c r="AD1484" s="638"/>
      <c r="AE1484" s="639"/>
      <c r="AF1484" s="640"/>
    </row>
    <row r="1485" spans="1:32" ht="20.100000000000001" customHeight="1">
      <c r="A1485" s="635"/>
      <c r="B1485" s="671"/>
      <c r="C1485" s="671"/>
      <c r="D1485" s="671"/>
      <c r="E1485" s="671"/>
      <c r="F1485" s="671"/>
      <c r="G1485" s="671"/>
      <c r="H1485" s="671"/>
      <c r="I1485" s="671"/>
      <c r="J1485" s="671"/>
      <c r="K1485" s="671"/>
      <c r="L1485" s="672"/>
      <c r="M1485" s="672"/>
      <c r="N1485" s="672"/>
      <c r="O1485" s="672"/>
      <c r="P1485" s="672"/>
      <c r="Q1485" s="673"/>
      <c r="R1485" s="673"/>
      <c r="S1485" s="673"/>
      <c r="T1485" s="673"/>
      <c r="U1485" s="673"/>
      <c r="V1485" s="636"/>
      <c r="W1485" s="674"/>
      <c r="X1485" s="674"/>
      <c r="Y1485" s="674"/>
      <c r="Z1485" s="674"/>
      <c r="AA1485" s="674"/>
      <c r="AB1485" s="674"/>
      <c r="AC1485" s="637"/>
      <c r="AD1485" s="638"/>
      <c r="AE1485" s="639"/>
      <c r="AF1485" s="640"/>
    </row>
    <row r="1486" spans="1:32" ht="20.100000000000001" customHeight="1">
      <c r="A1486" s="635"/>
      <c r="B1486" s="671"/>
      <c r="C1486" s="671"/>
      <c r="D1486" s="671"/>
      <c r="E1486" s="671"/>
      <c r="F1486" s="671"/>
      <c r="G1486" s="671"/>
      <c r="H1486" s="671"/>
      <c r="I1486" s="671"/>
      <c r="J1486" s="671"/>
      <c r="K1486" s="671"/>
      <c r="L1486" s="672"/>
      <c r="M1486" s="672"/>
      <c r="N1486" s="672"/>
      <c r="O1486" s="672"/>
      <c r="P1486" s="672"/>
      <c r="Q1486" s="673"/>
      <c r="R1486" s="673"/>
      <c r="S1486" s="673"/>
      <c r="T1486" s="673"/>
      <c r="U1486" s="673"/>
      <c r="V1486" s="636"/>
      <c r="W1486" s="674"/>
      <c r="X1486" s="674"/>
      <c r="Y1486" s="674"/>
      <c r="Z1486" s="674"/>
      <c r="AA1486" s="674"/>
      <c r="AB1486" s="674"/>
      <c r="AC1486" s="637"/>
      <c r="AD1486" s="638"/>
      <c r="AE1486" s="639"/>
      <c r="AF1486" s="640"/>
    </row>
    <row r="1487" spans="1:32" ht="20.100000000000001" customHeight="1">
      <c r="A1487" s="635"/>
      <c r="B1487" s="671"/>
      <c r="C1487" s="671"/>
      <c r="D1487" s="671"/>
      <c r="E1487" s="671"/>
      <c r="F1487" s="671"/>
      <c r="G1487" s="671"/>
      <c r="H1487" s="671"/>
      <c r="I1487" s="671"/>
      <c r="J1487" s="671"/>
      <c r="K1487" s="671"/>
      <c r="L1487" s="672"/>
      <c r="M1487" s="672"/>
      <c r="N1487" s="672"/>
      <c r="O1487" s="672"/>
      <c r="P1487" s="672"/>
      <c r="Q1487" s="673"/>
      <c r="R1487" s="673"/>
      <c r="S1487" s="673"/>
      <c r="T1487" s="673"/>
      <c r="U1487" s="673"/>
      <c r="V1487" s="636"/>
      <c r="W1487" s="674"/>
      <c r="X1487" s="674"/>
      <c r="Y1487" s="674"/>
      <c r="Z1487" s="674"/>
      <c r="AA1487" s="674"/>
      <c r="AB1487" s="674"/>
      <c r="AC1487" s="637"/>
      <c r="AD1487" s="638"/>
      <c r="AE1487" s="639"/>
      <c r="AF1487" s="640"/>
    </row>
    <row r="1488" spans="1:32" ht="20.100000000000001" customHeight="1">
      <c r="A1488" s="635"/>
      <c r="B1488" s="671"/>
      <c r="C1488" s="671"/>
      <c r="D1488" s="671"/>
      <c r="E1488" s="671"/>
      <c r="F1488" s="671"/>
      <c r="G1488" s="671"/>
      <c r="H1488" s="671"/>
      <c r="I1488" s="671"/>
      <c r="J1488" s="671"/>
      <c r="K1488" s="671"/>
      <c r="L1488" s="672"/>
      <c r="M1488" s="672"/>
      <c r="N1488" s="672"/>
      <c r="O1488" s="672"/>
      <c r="P1488" s="672"/>
      <c r="Q1488" s="673"/>
      <c r="R1488" s="673"/>
      <c r="S1488" s="673"/>
      <c r="T1488" s="673"/>
      <c r="U1488" s="673"/>
      <c r="V1488" s="636"/>
      <c r="W1488" s="674"/>
      <c r="X1488" s="674"/>
      <c r="Y1488" s="674"/>
      <c r="Z1488" s="674"/>
      <c r="AA1488" s="674"/>
      <c r="AB1488" s="674"/>
      <c r="AC1488" s="637"/>
      <c r="AD1488" s="638"/>
      <c r="AE1488" s="639"/>
      <c r="AF1488" s="640"/>
    </row>
    <row r="1489" spans="1:32" ht="20.100000000000001" customHeight="1">
      <c r="A1489" s="635"/>
      <c r="B1489" s="671"/>
      <c r="C1489" s="671"/>
      <c r="D1489" s="671"/>
      <c r="E1489" s="671"/>
      <c r="F1489" s="671"/>
      <c r="G1489" s="671"/>
      <c r="H1489" s="671"/>
      <c r="I1489" s="671"/>
      <c r="J1489" s="671"/>
      <c r="K1489" s="671"/>
      <c r="L1489" s="672"/>
      <c r="M1489" s="672"/>
      <c r="N1489" s="672"/>
      <c r="O1489" s="672"/>
      <c r="P1489" s="672"/>
      <c r="Q1489" s="673"/>
      <c r="R1489" s="673"/>
      <c r="S1489" s="673"/>
      <c r="T1489" s="673"/>
      <c r="U1489" s="673"/>
      <c r="V1489" s="636"/>
      <c r="W1489" s="674"/>
      <c r="X1489" s="674"/>
      <c r="Y1489" s="674"/>
      <c r="Z1489" s="674"/>
      <c r="AA1489" s="674"/>
      <c r="AB1489" s="674"/>
      <c r="AC1489" s="637"/>
      <c r="AD1489" s="638"/>
      <c r="AE1489" s="639"/>
      <c r="AF1489" s="640"/>
    </row>
    <row r="1490" spans="1:32" ht="20.100000000000001" customHeight="1">
      <c r="A1490" s="635"/>
      <c r="B1490" s="671"/>
      <c r="C1490" s="671"/>
      <c r="D1490" s="671"/>
      <c r="E1490" s="671"/>
      <c r="F1490" s="671"/>
      <c r="G1490" s="671"/>
      <c r="H1490" s="671"/>
      <c r="I1490" s="671"/>
      <c r="J1490" s="671"/>
      <c r="K1490" s="671"/>
      <c r="L1490" s="672"/>
      <c r="M1490" s="672"/>
      <c r="N1490" s="672"/>
      <c r="O1490" s="672"/>
      <c r="P1490" s="672"/>
      <c r="Q1490" s="673"/>
      <c r="R1490" s="673"/>
      <c r="S1490" s="673"/>
      <c r="T1490" s="673"/>
      <c r="U1490" s="673"/>
      <c r="V1490" s="636"/>
      <c r="W1490" s="674"/>
      <c r="X1490" s="674"/>
      <c r="Y1490" s="674"/>
      <c r="Z1490" s="674"/>
      <c r="AA1490" s="674"/>
      <c r="AB1490" s="674"/>
      <c r="AC1490" s="637"/>
      <c r="AD1490" s="638"/>
      <c r="AE1490" s="639"/>
      <c r="AF1490" s="640"/>
    </row>
    <row r="1491" spans="1:32" ht="20.100000000000001" customHeight="1">
      <c r="A1491" s="635"/>
      <c r="B1491" s="671"/>
      <c r="C1491" s="671"/>
      <c r="D1491" s="671"/>
      <c r="E1491" s="671"/>
      <c r="F1491" s="671"/>
      <c r="G1491" s="671"/>
      <c r="H1491" s="671"/>
      <c r="I1491" s="671"/>
      <c r="J1491" s="671"/>
      <c r="K1491" s="671"/>
      <c r="L1491" s="672"/>
      <c r="M1491" s="672"/>
      <c r="N1491" s="672"/>
      <c r="O1491" s="672"/>
      <c r="P1491" s="672"/>
      <c r="Q1491" s="673"/>
      <c r="R1491" s="673"/>
      <c r="S1491" s="673"/>
      <c r="T1491" s="673"/>
      <c r="U1491" s="673"/>
      <c r="V1491" s="636"/>
      <c r="W1491" s="674"/>
      <c r="X1491" s="674"/>
      <c r="Y1491" s="674"/>
      <c r="Z1491" s="674"/>
      <c r="AA1491" s="674"/>
      <c r="AB1491" s="674"/>
      <c r="AC1491" s="637"/>
      <c r="AD1491" s="638"/>
      <c r="AE1491" s="639"/>
      <c r="AF1491" s="640"/>
    </row>
    <row r="1492" spans="1:32" ht="20.100000000000001" customHeight="1">
      <c r="A1492" s="635"/>
      <c r="B1492" s="671"/>
      <c r="C1492" s="671"/>
      <c r="D1492" s="671"/>
      <c r="E1492" s="671"/>
      <c r="F1492" s="671"/>
      <c r="G1492" s="671"/>
      <c r="H1492" s="671"/>
      <c r="I1492" s="671"/>
      <c r="J1492" s="671"/>
      <c r="K1492" s="671"/>
      <c r="L1492" s="672"/>
      <c r="M1492" s="672"/>
      <c r="N1492" s="672"/>
      <c r="O1492" s="672"/>
      <c r="P1492" s="672"/>
      <c r="Q1492" s="673"/>
      <c r="R1492" s="673"/>
      <c r="S1492" s="673"/>
      <c r="T1492" s="673"/>
      <c r="U1492" s="673"/>
      <c r="V1492" s="636"/>
      <c r="W1492" s="674"/>
      <c r="X1492" s="674"/>
      <c r="Y1492" s="674"/>
      <c r="Z1492" s="674"/>
      <c r="AA1492" s="674"/>
      <c r="AB1492" s="674"/>
      <c r="AC1492" s="637"/>
      <c r="AD1492" s="638"/>
      <c r="AE1492" s="639"/>
      <c r="AF1492" s="640"/>
    </row>
    <row r="1493" spans="1:32" ht="20.100000000000001" customHeight="1">
      <c r="A1493" s="635"/>
      <c r="B1493" s="671"/>
      <c r="C1493" s="671"/>
      <c r="D1493" s="671"/>
      <c r="E1493" s="671"/>
      <c r="F1493" s="671"/>
      <c r="G1493" s="671"/>
      <c r="H1493" s="671"/>
      <c r="I1493" s="671"/>
      <c r="J1493" s="671"/>
      <c r="K1493" s="671"/>
      <c r="L1493" s="672"/>
      <c r="M1493" s="672"/>
      <c r="N1493" s="672"/>
      <c r="O1493" s="672"/>
      <c r="P1493" s="672"/>
      <c r="Q1493" s="673"/>
      <c r="R1493" s="673"/>
      <c r="S1493" s="673"/>
      <c r="T1493" s="673"/>
      <c r="U1493" s="673"/>
      <c r="V1493" s="636"/>
      <c r="W1493" s="674"/>
      <c r="X1493" s="674"/>
      <c r="Y1493" s="674"/>
      <c r="Z1493" s="674"/>
      <c r="AA1493" s="674"/>
      <c r="AB1493" s="674"/>
      <c r="AC1493" s="637"/>
      <c r="AD1493" s="638"/>
      <c r="AE1493" s="639"/>
      <c r="AF1493" s="640"/>
    </row>
    <row r="1494" spans="1:32" ht="20.100000000000001" customHeight="1">
      <c r="A1494" s="635"/>
      <c r="B1494" s="671"/>
      <c r="C1494" s="671"/>
      <c r="D1494" s="671"/>
      <c r="E1494" s="671"/>
      <c r="F1494" s="671"/>
      <c r="G1494" s="671"/>
      <c r="H1494" s="671"/>
      <c r="I1494" s="671"/>
      <c r="J1494" s="671"/>
      <c r="K1494" s="671"/>
      <c r="L1494" s="672"/>
      <c r="M1494" s="672"/>
      <c r="N1494" s="672"/>
      <c r="O1494" s="672"/>
      <c r="P1494" s="672"/>
      <c r="Q1494" s="673"/>
      <c r="R1494" s="673"/>
      <c r="S1494" s="673"/>
      <c r="T1494" s="673"/>
      <c r="U1494" s="673"/>
      <c r="V1494" s="636"/>
      <c r="W1494" s="674"/>
      <c r="X1494" s="674"/>
      <c r="Y1494" s="674"/>
      <c r="Z1494" s="674"/>
      <c r="AA1494" s="674"/>
      <c r="AB1494" s="674"/>
      <c r="AC1494" s="637"/>
      <c r="AD1494" s="638"/>
      <c r="AE1494" s="639"/>
      <c r="AF1494" s="640"/>
    </row>
    <row r="1495" spans="1:32" ht="20.100000000000001" customHeight="1">
      <c r="A1495" s="635"/>
      <c r="B1495" s="671"/>
      <c r="C1495" s="671"/>
      <c r="D1495" s="671"/>
      <c r="E1495" s="671"/>
      <c r="F1495" s="671"/>
      <c r="G1495" s="671"/>
      <c r="H1495" s="671"/>
      <c r="I1495" s="671"/>
      <c r="J1495" s="671"/>
      <c r="K1495" s="671"/>
      <c r="L1495" s="672"/>
      <c r="M1495" s="672"/>
      <c r="N1495" s="672"/>
      <c r="O1495" s="672"/>
      <c r="P1495" s="672"/>
      <c r="Q1495" s="673"/>
      <c r="R1495" s="673"/>
      <c r="S1495" s="673"/>
      <c r="T1495" s="673"/>
      <c r="U1495" s="673"/>
      <c r="V1495" s="636"/>
      <c r="W1495" s="674"/>
      <c r="X1495" s="674"/>
      <c r="Y1495" s="674"/>
      <c r="Z1495" s="674"/>
      <c r="AA1495" s="674"/>
      <c r="AB1495" s="674"/>
      <c r="AC1495" s="637"/>
      <c r="AD1495" s="638"/>
      <c r="AE1495" s="639"/>
      <c r="AF1495" s="640"/>
    </row>
    <row r="1496" spans="1:32" ht="20.100000000000001" customHeight="1">
      <c r="A1496" s="635"/>
      <c r="B1496" s="671"/>
      <c r="C1496" s="671"/>
      <c r="D1496" s="671"/>
      <c r="E1496" s="671"/>
      <c r="F1496" s="671"/>
      <c r="G1496" s="671"/>
      <c r="H1496" s="671"/>
      <c r="I1496" s="671"/>
      <c r="J1496" s="671"/>
      <c r="K1496" s="671"/>
      <c r="L1496" s="672"/>
      <c r="M1496" s="672"/>
      <c r="N1496" s="672"/>
      <c r="O1496" s="672"/>
      <c r="P1496" s="672"/>
      <c r="Q1496" s="673"/>
      <c r="R1496" s="673"/>
      <c r="S1496" s="673"/>
      <c r="T1496" s="673"/>
      <c r="U1496" s="673"/>
      <c r="V1496" s="636"/>
      <c r="W1496" s="674"/>
      <c r="X1496" s="674"/>
      <c r="Y1496" s="674"/>
      <c r="Z1496" s="674"/>
      <c r="AA1496" s="674"/>
      <c r="AB1496" s="674"/>
      <c r="AC1496" s="637"/>
      <c r="AD1496" s="638"/>
      <c r="AE1496" s="639"/>
      <c r="AF1496" s="640"/>
    </row>
    <row r="1497" spans="1:32" ht="20.100000000000001" customHeight="1">
      <c r="A1497" s="635"/>
      <c r="B1497" s="671"/>
      <c r="C1497" s="671"/>
      <c r="D1497" s="671"/>
      <c r="E1497" s="671"/>
      <c r="F1497" s="671"/>
      <c r="G1497" s="671"/>
      <c r="H1497" s="671"/>
      <c r="I1497" s="671"/>
      <c r="J1497" s="671"/>
      <c r="K1497" s="671"/>
      <c r="L1497" s="672"/>
      <c r="M1497" s="672"/>
      <c r="N1497" s="672"/>
      <c r="O1497" s="672"/>
      <c r="P1497" s="672"/>
      <c r="Q1497" s="673"/>
      <c r="R1497" s="673"/>
      <c r="S1497" s="673"/>
      <c r="T1497" s="673"/>
      <c r="U1497" s="673"/>
      <c r="V1497" s="636"/>
      <c r="W1497" s="674"/>
      <c r="X1497" s="674"/>
      <c r="Y1497" s="674"/>
      <c r="Z1497" s="674"/>
      <c r="AA1497" s="674"/>
      <c r="AB1497" s="674"/>
      <c r="AC1497" s="637"/>
      <c r="AD1497" s="638"/>
      <c r="AE1497" s="639"/>
      <c r="AF1497" s="640"/>
    </row>
    <row r="1498" spans="1:32" ht="20.100000000000001" customHeight="1">
      <c r="A1498" s="635"/>
      <c r="B1498" s="671"/>
      <c r="C1498" s="671"/>
      <c r="D1498" s="671"/>
      <c r="E1498" s="671"/>
      <c r="F1498" s="671"/>
      <c r="G1498" s="671"/>
      <c r="H1498" s="671"/>
      <c r="I1498" s="671"/>
      <c r="J1498" s="671"/>
      <c r="K1498" s="671"/>
      <c r="L1498" s="672"/>
      <c r="M1498" s="672"/>
      <c r="N1498" s="672"/>
      <c r="O1498" s="672"/>
      <c r="P1498" s="672"/>
      <c r="Q1498" s="673"/>
      <c r="R1498" s="673"/>
      <c r="S1498" s="673"/>
      <c r="T1498" s="673"/>
      <c r="U1498" s="673"/>
      <c r="V1498" s="636"/>
      <c r="W1498" s="674"/>
      <c r="X1498" s="674"/>
      <c r="Y1498" s="674"/>
      <c r="Z1498" s="674"/>
      <c r="AA1498" s="674"/>
      <c r="AB1498" s="674"/>
      <c r="AC1498" s="637"/>
      <c r="AD1498" s="638"/>
      <c r="AE1498" s="639"/>
      <c r="AF1498" s="640"/>
    </row>
    <row r="1499" spans="1:32" ht="20.100000000000001" customHeight="1">
      <c r="A1499" s="635"/>
      <c r="B1499" s="671"/>
      <c r="C1499" s="671"/>
      <c r="D1499" s="671"/>
      <c r="E1499" s="671"/>
      <c r="F1499" s="671"/>
      <c r="G1499" s="671"/>
      <c r="H1499" s="671"/>
      <c r="I1499" s="671"/>
      <c r="J1499" s="671"/>
      <c r="K1499" s="671"/>
      <c r="L1499" s="672"/>
      <c r="M1499" s="672"/>
      <c r="N1499" s="672"/>
      <c r="O1499" s="672"/>
      <c r="P1499" s="672"/>
      <c r="Q1499" s="673"/>
      <c r="R1499" s="673"/>
      <c r="S1499" s="673"/>
      <c r="T1499" s="673"/>
      <c r="U1499" s="673"/>
      <c r="V1499" s="636"/>
      <c r="W1499" s="674"/>
      <c r="X1499" s="674"/>
      <c r="Y1499" s="674"/>
      <c r="Z1499" s="674"/>
      <c r="AA1499" s="674"/>
      <c r="AB1499" s="674"/>
      <c r="AC1499" s="637"/>
      <c r="AD1499" s="638"/>
      <c r="AE1499" s="639"/>
      <c r="AF1499" s="640"/>
    </row>
    <row r="1500" spans="1:32" ht="20.100000000000001" customHeight="1">
      <c r="A1500" s="635"/>
      <c r="B1500" s="671"/>
      <c r="C1500" s="671"/>
      <c r="D1500" s="671"/>
      <c r="E1500" s="671"/>
      <c r="F1500" s="671"/>
      <c r="G1500" s="671"/>
      <c r="H1500" s="671"/>
      <c r="I1500" s="671"/>
      <c r="J1500" s="671"/>
      <c r="K1500" s="671"/>
      <c r="L1500" s="672"/>
      <c r="M1500" s="672"/>
      <c r="N1500" s="672"/>
      <c r="O1500" s="672"/>
      <c r="P1500" s="672"/>
      <c r="Q1500" s="673"/>
      <c r="R1500" s="673"/>
      <c r="S1500" s="673"/>
      <c r="T1500" s="673"/>
      <c r="U1500" s="673"/>
      <c r="V1500" s="636"/>
      <c r="W1500" s="674"/>
      <c r="X1500" s="674"/>
      <c r="Y1500" s="674"/>
      <c r="Z1500" s="674"/>
      <c r="AA1500" s="674"/>
      <c r="AB1500" s="674"/>
      <c r="AC1500" s="637"/>
      <c r="AD1500" s="638"/>
      <c r="AE1500" s="639"/>
      <c r="AF1500" s="640"/>
    </row>
    <row r="1501" spans="1:32" ht="20.100000000000001" customHeight="1">
      <c r="A1501" s="635"/>
      <c r="B1501" s="671"/>
      <c r="C1501" s="671"/>
      <c r="D1501" s="671"/>
      <c r="E1501" s="671"/>
      <c r="F1501" s="671"/>
      <c r="G1501" s="671"/>
      <c r="H1501" s="671"/>
      <c r="I1501" s="671"/>
      <c r="J1501" s="671"/>
      <c r="K1501" s="671"/>
      <c r="L1501" s="672"/>
      <c r="M1501" s="672"/>
      <c r="N1501" s="672"/>
      <c r="O1501" s="672"/>
      <c r="P1501" s="672"/>
      <c r="Q1501" s="673"/>
      <c r="R1501" s="673"/>
      <c r="S1501" s="673"/>
      <c r="T1501" s="673"/>
      <c r="U1501" s="673"/>
      <c r="V1501" s="636"/>
      <c r="W1501" s="674"/>
      <c r="X1501" s="674"/>
      <c r="Y1501" s="674"/>
      <c r="Z1501" s="674"/>
      <c r="AA1501" s="674"/>
      <c r="AB1501" s="674"/>
      <c r="AC1501" s="637"/>
      <c r="AD1501" s="638"/>
      <c r="AE1501" s="639"/>
      <c r="AF1501" s="640"/>
    </row>
    <row r="1502" spans="1:32" ht="20.100000000000001" customHeight="1">
      <c r="A1502" s="635"/>
      <c r="B1502" s="671"/>
      <c r="C1502" s="671"/>
      <c r="D1502" s="671"/>
      <c r="E1502" s="671"/>
      <c r="F1502" s="671"/>
      <c r="G1502" s="671"/>
      <c r="H1502" s="671"/>
      <c r="I1502" s="671"/>
      <c r="J1502" s="671"/>
      <c r="K1502" s="671"/>
      <c r="L1502" s="672"/>
      <c r="M1502" s="672"/>
      <c r="N1502" s="672"/>
      <c r="O1502" s="672"/>
      <c r="P1502" s="672"/>
      <c r="Q1502" s="673"/>
      <c r="R1502" s="673"/>
      <c r="S1502" s="673"/>
      <c r="T1502" s="673"/>
      <c r="U1502" s="673"/>
      <c r="V1502" s="636"/>
      <c r="W1502" s="674"/>
      <c r="X1502" s="674"/>
      <c r="Y1502" s="674"/>
      <c r="Z1502" s="674"/>
      <c r="AA1502" s="674"/>
      <c r="AB1502" s="674"/>
      <c r="AC1502" s="637"/>
      <c r="AD1502" s="638"/>
      <c r="AE1502" s="639"/>
      <c r="AF1502" s="640"/>
    </row>
    <row r="1503" spans="1:32" ht="20.100000000000001" customHeight="1">
      <c r="A1503" s="635"/>
      <c r="B1503" s="671"/>
      <c r="C1503" s="671"/>
      <c r="D1503" s="671"/>
      <c r="E1503" s="671"/>
      <c r="F1503" s="671"/>
      <c r="G1503" s="671"/>
      <c r="H1503" s="671"/>
      <c r="I1503" s="671"/>
      <c r="J1503" s="671"/>
      <c r="K1503" s="671"/>
      <c r="L1503" s="672"/>
      <c r="M1503" s="672"/>
      <c r="N1503" s="672"/>
      <c r="O1503" s="672"/>
      <c r="P1503" s="672"/>
      <c r="Q1503" s="673"/>
      <c r="R1503" s="673"/>
      <c r="S1503" s="673"/>
      <c r="T1503" s="673"/>
      <c r="U1503" s="673"/>
      <c r="V1503" s="636"/>
      <c r="W1503" s="674"/>
      <c r="X1503" s="674"/>
      <c r="Y1503" s="674"/>
      <c r="Z1503" s="674"/>
      <c r="AA1503" s="674"/>
      <c r="AB1503" s="674"/>
      <c r="AC1503" s="637"/>
      <c r="AD1503" s="638"/>
      <c r="AE1503" s="639"/>
      <c r="AF1503" s="640"/>
    </row>
    <row r="1504" spans="1:32" ht="20.100000000000001" customHeight="1">
      <c r="A1504" s="635"/>
      <c r="B1504" s="671"/>
      <c r="C1504" s="671"/>
      <c r="D1504" s="671"/>
      <c r="E1504" s="671"/>
      <c r="F1504" s="671"/>
      <c r="G1504" s="671"/>
      <c r="H1504" s="671"/>
      <c r="I1504" s="671"/>
      <c r="J1504" s="671"/>
      <c r="K1504" s="671"/>
      <c r="L1504" s="672"/>
      <c r="M1504" s="672"/>
      <c r="N1504" s="672"/>
      <c r="O1504" s="672"/>
      <c r="P1504" s="672"/>
      <c r="Q1504" s="673"/>
      <c r="R1504" s="673"/>
      <c r="S1504" s="673"/>
      <c r="T1504" s="673"/>
      <c r="U1504" s="673"/>
      <c r="V1504" s="636"/>
      <c r="W1504" s="674"/>
      <c r="X1504" s="674"/>
      <c r="Y1504" s="674"/>
      <c r="Z1504" s="674"/>
      <c r="AA1504" s="674"/>
      <c r="AB1504" s="674"/>
      <c r="AC1504" s="637"/>
      <c r="AD1504" s="638"/>
      <c r="AE1504" s="639"/>
      <c r="AF1504" s="640"/>
    </row>
    <row r="1505" spans="1:32" ht="20.100000000000001" customHeight="1">
      <c r="A1505" s="635"/>
      <c r="B1505" s="671"/>
      <c r="C1505" s="671"/>
      <c r="D1505" s="671"/>
      <c r="E1505" s="671"/>
      <c r="F1505" s="671"/>
      <c r="G1505" s="671"/>
      <c r="H1505" s="671"/>
      <c r="I1505" s="671"/>
      <c r="J1505" s="671"/>
      <c r="K1505" s="671"/>
      <c r="L1505" s="672"/>
      <c r="M1505" s="672"/>
      <c r="N1505" s="672"/>
      <c r="O1505" s="672"/>
      <c r="P1505" s="672"/>
      <c r="Q1505" s="673"/>
      <c r="R1505" s="673"/>
      <c r="S1505" s="673"/>
      <c r="T1505" s="673"/>
      <c r="U1505" s="673"/>
      <c r="V1505" s="636"/>
      <c r="W1505" s="674"/>
      <c r="X1505" s="674"/>
      <c r="Y1505" s="674"/>
      <c r="Z1505" s="674"/>
      <c r="AA1505" s="674"/>
      <c r="AB1505" s="674"/>
      <c r="AC1505" s="637"/>
      <c r="AD1505" s="638"/>
      <c r="AE1505" s="639"/>
      <c r="AF1505" s="640"/>
    </row>
    <row r="1506" spans="1:32" ht="20.100000000000001" customHeight="1">
      <c r="A1506" s="635"/>
      <c r="B1506" s="671"/>
      <c r="C1506" s="671"/>
      <c r="D1506" s="671"/>
      <c r="E1506" s="671"/>
      <c r="F1506" s="671"/>
      <c r="G1506" s="671"/>
      <c r="H1506" s="671"/>
      <c r="I1506" s="671"/>
      <c r="J1506" s="671"/>
      <c r="K1506" s="671"/>
      <c r="L1506" s="672"/>
      <c r="M1506" s="672"/>
      <c r="N1506" s="672"/>
      <c r="O1506" s="672"/>
      <c r="P1506" s="672"/>
      <c r="Q1506" s="673"/>
      <c r="R1506" s="673"/>
      <c r="S1506" s="673"/>
      <c r="T1506" s="673"/>
      <c r="U1506" s="673"/>
      <c r="V1506" s="636"/>
      <c r="W1506" s="674"/>
      <c r="X1506" s="674"/>
      <c r="Y1506" s="674"/>
      <c r="Z1506" s="674"/>
      <c r="AA1506" s="674"/>
      <c r="AB1506" s="674"/>
      <c r="AC1506" s="637"/>
      <c r="AD1506" s="638"/>
      <c r="AE1506" s="639"/>
      <c r="AF1506" s="640"/>
    </row>
    <row r="1507" spans="1:32" ht="20.100000000000001" customHeight="1">
      <c r="A1507" s="635"/>
      <c r="B1507" s="671"/>
      <c r="C1507" s="671"/>
      <c r="D1507" s="671"/>
      <c r="E1507" s="671"/>
      <c r="F1507" s="671"/>
      <c r="G1507" s="671"/>
      <c r="H1507" s="671"/>
      <c r="I1507" s="671"/>
      <c r="J1507" s="671"/>
      <c r="K1507" s="671"/>
      <c r="L1507" s="672"/>
      <c r="M1507" s="672"/>
      <c r="N1507" s="672"/>
      <c r="O1507" s="672"/>
      <c r="P1507" s="672"/>
      <c r="Q1507" s="673"/>
      <c r="R1507" s="673"/>
      <c r="S1507" s="673"/>
      <c r="T1507" s="673"/>
      <c r="U1507" s="673"/>
      <c r="V1507" s="636"/>
      <c r="W1507" s="674"/>
      <c r="X1507" s="674"/>
      <c r="Y1507" s="674"/>
      <c r="Z1507" s="674"/>
      <c r="AA1507" s="674"/>
      <c r="AB1507" s="674"/>
      <c r="AC1507" s="637"/>
      <c r="AD1507" s="638"/>
      <c r="AE1507" s="639"/>
      <c r="AF1507" s="640"/>
    </row>
    <row r="1508" spans="1:32" ht="20.100000000000001" customHeight="1">
      <c r="A1508" s="635"/>
      <c r="B1508" s="671"/>
      <c r="C1508" s="671"/>
      <c r="D1508" s="671"/>
      <c r="E1508" s="671"/>
      <c r="F1508" s="671"/>
      <c r="G1508" s="671"/>
      <c r="H1508" s="671"/>
      <c r="I1508" s="671"/>
      <c r="J1508" s="671"/>
      <c r="K1508" s="671"/>
      <c r="L1508" s="672"/>
      <c r="M1508" s="672"/>
      <c r="N1508" s="672"/>
      <c r="O1508" s="672"/>
      <c r="P1508" s="672"/>
      <c r="Q1508" s="673"/>
      <c r="R1508" s="673"/>
      <c r="S1508" s="673"/>
      <c r="T1508" s="673"/>
      <c r="U1508" s="673"/>
      <c r="V1508" s="636"/>
      <c r="W1508" s="674"/>
      <c r="X1508" s="674"/>
      <c r="Y1508" s="674"/>
      <c r="Z1508" s="674"/>
      <c r="AA1508" s="674"/>
      <c r="AB1508" s="674"/>
      <c r="AC1508" s="637"/>
      <c r="AD1508" s="638"/>
      <c r="AE1508" s="639"/>
      <c r="AF1508" s="640"/>
    </row>
    <row r="1509" spans="1:32" ht="20.100000000000001" customHeight="1">
      <c r="A1509" s="635"/>
      <c r="B1509" s="671"/>
      <c r="C1509" s="671"/>
      <c r="D1509" s="671"/>
      <c r="E1509" s="671"/>
      <c r="F1509" s="671"/>
      <c r="G1509" s="671"/>
      <c r="H1509" s="671"/>
      <c r="I1509" s="671"/>
      <c r="J1509" s="671"/>
      <c r="K1509" s="671"/>
      <c r="L1509" s="672"/>
      <c r="M1509" s="672"/>
      <c r="N1509" s="672"/>
      <c r="O1509" s="672"/>
      <c r="P1509" s="672"/>
      <c r="Q1509" s="673"/>
      <c r="R1509" s="673"/>
      <c r="S1509" s="673"/>
      <c r="T1509" s="673"/>
      <c r="U1509" s="673"/>
      <c r="V1509" s="636"/>
      <c r="W1509" s="674"/>
      <c r="X1509" s="674"/>
      <c r="Y1509" s="674"/>
      <c r="Z1509" s="674"/>
      <c r="AA1509" s="674"/>
      <c r="AB1509" s="674"/>
      <c r="AC1509" s="637"/>
      <c r="AD1509" s="638"/>
      <c r="AE1509" s="639"/>
      <c r="AF1509" s="640"/>
    </row>
    <row r="1510" spans="1:32" ht="20.100000000000001" customHeight="1">
      <c r="A1510" s="635"/>
      <c r="B1510" s="671"/>
      <c r="C1510" s="671"/>
      <c r="D1510" s="671"/>
      <c r="E1510" s="671"/>
      <c r="F1510" s="671"/>
      <c r="G1510" s="671"/>
      <c r="H1510" s="671"/>
      <c r="I1510" s="671"/>
      <c r="J1510" s="671"/>
      <c r="K1510" s="671"/>
      <c r="L1510" s="672"/>
      <c r="M1510" s="672"/>
      <c r="N1510" s="672"/>
      <c r="O1510" s="672"/>
      <c r="P1510" s="672"/>
      <c r="Q1510" s="673"/>
      <c r="R1510" s="673"/>
      <c r="S1510" s="673"/>
      <c r="T1510" s="673"/>
      <c r="U1510" s="673"/>
      <c r="V1510" s="636"/>
      <c r="W1510" s="674"/>
      <c r="X1510" s="674"/>
      <c r="Y1510" s="674"/>
      <c r="Z1510" s="674"/>
      <c r="AA1510" s="674"/>
      <c r="AB1510" s="674"/>
      <c r="AC1510" s="637"/>
      <c r="AD1510" s="638"/>
      <c r="AE1510" s="639"/>
      <c r="AF1510" s="640"/>
    </row>
    <row r="1511" spans="1:32" ht="20.100000000000001" customHeight="1">
      <c r="A1511" s="635"/>
      <c r="B1511" s="671"/>
      <c r="C1511" s="671"/>
      <c r="D1511" s="671"/>
      <c r="E1511" s="671"/>
      <c r="F1511" s="671"/>
      <c r="G1511" s="671"/>
      <c r="H1511" s="671"/>
      <c r="I1511" s="671"/>
      <c r="J1511" s="671"/>
      <c r="K1511" s="671"/>
      <c r="L1511" s="672"/>
      <c r="M1511" s="672"/>
      <c r="N1511" s="672"/>
      <c r="O1511" s="672"/>
      <c r="P1511" s="672"/>
      <c r="Q1511" s="673"/>
      <c r="R1511" s="673"/>
      <c r="S1511" s="673"/>
      <c r="T1511" s="673"/>
      <c r="U1511" s="673"/>
      <c r="V1511" s="636"/>
      <c r="W1511" s="674"/>
      <c r="X1511" s="674"/>
      <c r="Y1511" s="674"/>
      <c r="Z1511" s="674"/>
      <c r="AA1511" s="674"/>
      <c r="AB1511" s="674"/>
      <c r="AC1511" s="637"/>
      <c r="AD1511" s="638"/>
      <c r="AE1511" s="639"/>
      <c r="AF1511" s="640"/>
    </row>
    <row r="1512" spans="1:32" ht="20.100000000000001" customHeight="1">
      <c r="A1512" s="635"/>
      <c r="B1512" s="671"/>
      <c r="C1512" s="671"/>
      <c r="D1512" s="671"/>
      <c r="E1512" s="671"/>
      <c r="F1512" s="671"/>
      <c r="G1512" s="671"/>
      <c r="H1512" s="671"/>
      <c r="I1512" s="671"/>
      <c r="J1512" s="671"/>
      <c r="K1512" s="671"/>
      <c r="L1512" s="672"/>
      <c r="M1512" s="672"/>
      <c r="N1512" s="672"/>
      <c r="O1512" s="672"/>
      <c r="P1512" s="672"/>
      <c r="Q1512" s="673"/>
      <c r="R1512" s="673"/>
      <c r="S1512" s="673"/>
      <c r="T1512" s="673"/>
      <c r="U1512" s="673"/>
      <c r="V1512" s="636"/>
      <c r="W1512" s="674"/>
      <c r="X1512" s="674"/>
      <c r="Y1512" s="674"/>
      <c r="Z1512" s="674"/>
      <c r="AA1512" s="674"/>
      <c r="AB1512" s="674"/>
      <c r="AC1512" s="637"/>
      <c r="AD1512" s="638"/>
      <c r="AE1512" s="639"/>
      <c r="AF1512" s="640"/>
    </row>
    <row r="1513" spans="1:32" ht="20.100000000000001" customHeight="1">
      <c r="A1513" s="635"/>
      <c r="B1513" s="671"/>
      <c r="C1513" s="671"/>
      <c r="D1513" s="671"/>
      <c r="E1513" s="671"/>
      <c r="F1513" s="671"/>
      <c r="G1513" s="671"/>
      <c r="H1513" s="671"/>
      <c r="I1513" s="671"/>
      <c r="J1513" s="671"/>
      <c r="K1513" s="671"/>
      <c r="L1513" s="672"/>
      <c r="M1513" s="672"/>
      <c r="N1513" s="672"/>
      <c r="O1513" s="672"/>
      <c r="P1513" s="672"/>
      <c r="Q1513" s="673"/>
      <c r="R1513" s="673"/>
      <c r="S1513" s="673"/>
      <c r="T1513" s="673"/>
      <c r="U1513" s="673"/>
      <c r="V1513" s="636"/>
      <c r="W1513" s="674"/>
      <c r="X1513" s="674"/>
      <c r="Y1513" s="674"/>
      <c r="Z1513" s="674"/>
      <c r="AA1513" s="674"/>
      <c r="AB1513" s="674"/>
      <c r="AC1513" s="637"/>
      <c r="AD1513" s="638"/>
      <c r="AE1513" s="639"/>
      <c r="AF1513" s="640"/>
    </row>
    <row r="1514" spans="1:32" ht="20.100000000000001" customHeight="1">
      <c r="A1514" s="635"/>
      <c r="B1514" s="671"/>
      <c r="C1514" s="671"/>
      <c r="D1514" s="671"/>
      <c r="E1514" s="671"/>
      <c r="F1514" s="671"/>
      <c r="G1514" s="671"/>
      <c r="H1514" s="671"/>
      <c r="I1514" s="671"/>
      <c r="J1514" s="671"/>
      <c r="K1514" s="671"/>
      <c r="L1514" s="672"/>
      <c r="M1514" s="672"/>
      <c r="N1514" s="672"/>
      <c r="O1514" s="672"/>
      <c r="P1514" s="672"/>
      <c r="Q1514" s="673"/>
      <c r="R1514" s="673"/>
      <c r="S1514" s="673"/>
      <c r="T1514" s="673"/>
      <c r="U1514" s="673"/>
      <c r="V1514" s="636"/>
      <c r="W1514" s="674"/>
      <c r="X1514" s="674"/>
      <c r="Y1514" s="674"/>
      <c r="Z1514" s="674"/>
      <c r="AA1514" s="674"/>
      <c r="AB1514" s="674"/>
      <c r="AC1514" s="637"/>
      <c r="AD1514" s="638"/>
      <c r="AE1514" s="639"/>
      <c r="AF1514" s="640"/>
    </row>
    <row r="1515" spans="1:32" ht="20.100000000000001" customHeight="1">
      <c r="A1515" s="635"/>
      <c r="B1515" s="671"/>
      <c r="C1515" s="671"/>
      <c r="D1515" s="671"/>
      <c r="E1515" s="671"/>
      <c r="F1515" s="671"/>
      <c r="G1515" s="671"/>
      <c r="H1515" s="671"/>
      <c r="I1515" s="671"/>
      <c r="J1515" s="671"/>
      <c r="K1515" s="671"/>
      <c r="L1515" s="672"/>
      <c r="M1515" s="672"/>
      <c r="N1515" s="672"/>
      <c r="O1515" s="672"/>
      <c r="P1515" s="672"/>
      <c r="Q1515" s="673"/>
      <c r="R1515" s="673"/>
      <c r="S1515" s="673"/>
      <c r="T1515" s="673"/>
      <c r="U1515" s="673"/>
      <c r="V1515" s="636"/>
      <c r="W1515" s="674"/>
      <c r="X1515" s="674"/>
      <c r="Y1515" s="674"/>
      <c r="Z1515" s="674"/>
      <c r="AA1515" s="674"/>
      <c r="AB1515" s="674"/>
      <c r="AC1515" s="637"/>
      <c r="AD1515" s="638"/>
      <c r="AE1515" s="639"/>
      <c r="AF1515" s="640"/>
    </row>
    <row r="1516" spans="1:32" ht="20.100000000000001" customHeight="1">
      <c r="A1516" s="635"/>
      <c r="B1516" s="671"/>
      <c r="C1516" s="671"/>
      <c r="D1516" s="671"/>
      <c r="E1516" s="671"/>
      <c r="F1516" s="671"/>
      <c r="G1516" s="671"/>
      <c r="H1516" s="671"/>
      <c r="I1516" s="671"/>
      <c r="J1516" s="671"/>
      <c r="K1516" s="671"/>
      <c r="L1516" s="672"/>
      <c r="M1516" s="672"/>
      <c r="N1516" s="672"/>
      <c r="O1516" s="672"/>
      <c r="P1516" s="672"/>
      <c r="Q1516" s="673"/>
      <c r="R1516" s="673"/>
      <c r="S1516" s="673"/>
      <c r="T1516" s="673"/>
      <c r="U1516" s="673"/>
      <c r="V1516" s="636"/>
      <c r="W1516" s="674"/>
      <c r="X1516" s="674"/>
      <c r="Y1516" s="674"/>
      <c r="Z1516" s="674"/>
      <c r="AA1516" s="674"/>
      <c r="AB1516" s="674"/>
      <c r="AC1516" s="637"/>
      <c r="AD1516" s="638"/>
      <c r="AE1516" s="639"/>
      <c r="AF1516" s="640"/>
    </row>
    <row r="1517" spans="1:32" ht="20.100000000000001" customHeight="1">
      <c r="A1517" s="635"/>
      <c r="B1517" s="671"/>
      <c r="C1517" s="671"/>
      <c r="D1517" s="671"/>
      <c r="E1517" s="671"/>
      <c r="F1517" s="671"/>
      <c r="G1517" s="671"/>
      <c r="H1517" s="671"/>
      <c r="I1517" s="671"/>
      <c r="J1517" s="671"/>
      <c r="K1517" s="671"/>
      <c r="L1517" s="672"/>
      <c r="M1517" s="672"/>
      <c r="N1517" s="672"/>
      <c r="O1517" s="672"/>
      <c r="P1517" s="672"/>
      <c r="Q1517" s="673"/>
      <c r="R1517" s="673"/>
      <c r="S1517" s="673"/>
      <c r="T1517" s="673"/>
      <c r="U1517" s="673"/>
      <c r="V1517" s="636"/>
      <c r="W1517" s="674"/>
      <c r="X1517" s="674"/>
      <c r="Y1517" s="674"/>
      <c r="Z1517" s="674"/>
      <c r="AA1517" s="674"/>
      <c r="AB1517" s="674"/>
      <c r="AC1517" s="637"/>
      <c r="AD1517" s="638"/>
      <c r="AE1517" s="639"/>
      <c r="AF1517" s="640"/>
    </row>
    <row r="1518" spans="1:32" ht="20.100000000000001" customHeight="1">
      <c r="A1518" s="635"/>
      <c r="B1518" s="671"/>
      <c r="C1518" s="671"/>
      <c r="D1518" s="671"/>
      <c r="E1518" s="671"/>
      <c r="F1518" s="671"/>
      <c r="G1518" s="671"/>
      <c r="H1518" s="671"/>
      <c r="I1518" s="671"/>
      <c r="J1518" s="671"/>
      <c r="K1518" s="671"/>
      <c r="L1518" s="672"/>
      <c r="M1518" s="672"/>
      <c r="N1518" s="672"/>
      <c r="O1518" s="672"/>
      <c r="P1518" s="672"/>
      <c r="Q1518" s="673"/>
      <c r="R1518" s="673"/>
      <c r="S1518" s="673"/>
      <c r="T1518" s="673"/>
      <c r="U1518" s="673"/>
      <c r="V1518" s="636"/>
      <c r="W1518" s="674"/>
      <c r="X1518" s="674"/>
      <c r="Y1518" s="674"/>
      <c r="Z1518" s="674"/>
      <c r="AA1518" s="674"/>
      <c r="AB1518" s="674"/>
      <c r="AC1518" s="637"/>
      <c r="AD1518" s="638"/>
      <c r="AE1518" s="639"/>
      <c r="AF1518" s="640"/>
    </row>
    <row r="1519" spans="1:32" ht="20.100000000000001" customHeight="1">
      <c r="A1519" s="635"/>
      <c r="B1519" s="671"/>
      <c r="C1519" s="671"/>
      <c r="D1519" s="671"/>
      <c r="E1519" s="671"/>
      <c r="F1519" s="671"/>
      <c r="G1519" s="671"/>
      <c r="H1519" s="671"/>
      <c r="I1519" s="671"/>
      <c r="J1519" s="671"/>
      <c r="K1519" s="671"/>
      <c r="L1519" s="672"/>
      <c r="M1519" s="672"/>
      <c r="N1519" s="672"/>
      <c r="O1519" s="672"/>
      <c r="P1519" s="672"/>
      <c r="Q1519" s="673"/>
      <c r="R1519" s="673"/>
      <c r="S1519" s="673"/>
      <c r="T1519" s="673"/>
      <c r="U1519" s="673"/>
      <c r="V1519" s="636"/>
      <c r="W1519" s="674"/>
      <c r="X1519" s="674"/>
      <c r="Y1519" s="674"/>
      <c r="Z1519" s="674"/>
      <c r="AA1519" s="674"/>
      <c r="AB1519" s="674"/>
      <c r="AC1519" s="637"/>
      <c r="AD1519" s="638"/>
      <c r="AE1519" s="639"/>
      <c r="AF1519" s="640"/>
    </row>
    <row r="1520" spans="1:32" ht="20.100000000000001" customHeight="1">
      <c r="A1520" s="635"/>
      <c r="B1520" s="671"/>
      <c r="C1520" s="671"/>
      <c r="D1520" s="671"/>
      <c r="E1520" s="671"/>
      <c r="F1520" s="671"/>
      <c r="G1520" s="671"/>
      <c r="H1520" s="671"/>
      <c r="I1520" s="671"/>
      <c r="J1520" s="671"/>
      <c r="K1520" s="671"/>
      <c r="L1520" s="672"/>
      <c r="M1520" s="672"/>
      <c r="N1520" s="672"/>
      <c r="O1520" s="672"/>
      <c r="P1520" s="672"/>
      <c r="Q1520" s="673"/>
      <c r="R1520" s="673"/>
      <c r="S1520" s="673"/>
      <c r="T1520" s="673"/>
      <c r="U1520" s="673"/>
      <c r="V1520" s="636"/>
      <c r="W1520" s="674"/>
      <c r="X1520" s="674"/>
      <c r="Y1520" s="674"/>
      <c r="Z1520" s="674"/>
      <c r="AA1520" s="674"/>
      <c r="AB1520" s="674"/>
      <c r="AC1520" s="637"/>
      <c r="AD1520" s="638"/>
      <c r="AE1520" s="639"/>
      <c r="AF1520" s="640"/>
    </row>
    <row r="1521" spans="1:32" ht="20.100000000000001" customHeight="1">
      <c r="A1521" s="635"/>
      <c r="B1521" s="671"/>
      <c r="C1521" s="671"/>
      <c r="D1521" s="671"/>
      <c r="E1521" s="671"/>
      <c r="F1521" s="671"/>
      <c r="G1521" s="671"/>
      <c r="H1521" s="671"/>
      <c r="I1521" s="671"/>
      <c r="J1521" s="671"/>
      <c r="K1521" s="671"/>
      <c r="L1521" s="672"/>
      <c r="M1521" s="672"/>
      <c r="N1521" s="672"/>
      <c r="O1521" s="672"/>
      <c r="P1521" s="672"/>
      <c r="Q1521" s="673"/>
      <c r="R1521" s="673"/>
      <c r="S1521" s="673"/>
      <c r="T1521" s="673"/>
      <c r="U1521" s="673"/>
      <c r="V1521" s="636"/>
      <c r="W1521" s="674"/>
      <c r="X1521" s="674"/>
      <c r="Y1521" s="674"/>
      <c r="Z1521" s="674"/>
      <c r="AA1521" s="674"/>
      <c r="AB1521" s="674"/>
      <c r="AC1521" s="637"/>
      <c r="AD1521" s="638"/>
      <c r="AE1521" s="639"/>
      <c r="AF1521" s="640"/>
    </row>
    <row r="1522" spans="1:32" ht="20.100000000000001" customHeight="1">
      <c r="A1522" s="635"/>
      <c r="B1522" s="671"/>
      <c r="C1522" s="671"/>
      <c r="D1522" s="671"/>
      <c r="E1522" s="671"/>
      <c r="F1522" s="671"/>
      <c r="G1522" s="671"/>
      <c r="H1522" s="671"/>
      <c r="I1522" s="671"/>
      <c r="J1522" s="671"/>
      <c r="K1522" s="671"/>
      <c r="L1522" s="672"/>
      <c r="M1522" s="672"/>
      <c r="N1522" s="672"/>
      <c r="O1522" s="672"/>
      <c r="P1522" s="672"/>
      <c r="Q1522" s="673"/>
      <c r="R1522" s="673"/>
      <c r="S1522" s="673"/>
      <c r="T1522" s="673"/>
      <c r="U1522" s="673"/>
      <c r="V1522" s="636"/>
      <c r="W1522" s="674"/>
      <c r="X1522" s="674"/>
      <c r="Y1522" s="674"/>
      <c r="Z1522" s="674"/>
      <c r="AA1522" s="674"/>
      <c r="AB1522" s="674"/>
      <c r="AC1522" s="637"/>
      <c r="AD1522" s="638"/>
      <c r="AE1522" s="639"/>
      <c r="AF1522" s="640"/>
    </row>
    <row r="1523" spans="1:32" ht="20.100000000000001" customHeight="1">
      <c r="A1523" s="635"/>
      <c r="B1523" s="671"/>
      <c r="C1523" s="671"/>
      <c r="D1523" s="671"/>
      <c r="E1523" s="671"/>
      <c r="F1523" s="671"/>
      <c r="G1523" s="671"/>
      <c r="H1523" s="671"/>
      <c r="I1523" s="671"/>
      <c r="J1523" s="671"/>
      <c r="K1523" s="671"/>
      <c r="L1523" s="672"/>
      <c r="M1523" s="672"/>
      <c r="N1523" s="672"/>
      <c r="O1523" s="672"/>
      <c r="P1523" s="672"/>
      <c r="Q1523" s="673"/>
      <c r="R1523" s="673"/>
      <c r="S1523" s="673"/>
      <c r="T1523" s="673"/>
      <c r="U1523" s="673"/>
      <c r="V1523" s="636"/>
      <c r="W1523" s="674"/>
      <c r="X1523" s="674"/>
      <c r="Y1523" s="674"/>
      <c r="Z1523" s="674"/>
      <c r="AA1523" s="674"/>
      <c r="AB1523" s="674"/>
      <c r="AC1523" s="637"/>
      <c r="AD1523" s="638"/>
      <c r="AE1523" s="639"/>
      <c r="AF1523" s="640"/>
    </row>
    <row r="1524" spans="1:32" ht="20.100000000000001" customHeight="1">
      <c r="A1524" s="635"/>
      <c r="B1524" s="671"/>
      <c r="C1524" s="671"/>
      <c r="D1524" s="671"/>
      <c r="E1524" s="671"/>
      <c r="F1524" s="671"/>
      <c r="G1524" s="671"/>
      <c r="H1524" s="671"/>
      <c r="I1524" s="671"/>
      <c r="J1524" s="671"/>
      <c r="K1524" s="671"/>
      <c r="L1524" s="672"/>
      <c r="M1524" s="672"/>
      <c r="N1524" s="672"/>
      <c r="O1524" s="672"/>
      <c r="P1524" s="672"/>
      <c r="Q1524" s="673"/>
      <c r="R1524" s="673"/>
      <c r="S1524" s="673"/>
      <c r="T1524" s="673"/>
      <c r="U1524" s="673"/>
      <c r="V1524" s="636"/>
      <c r="W1524" s="674"/>
      <c r="X1524" s="674"/>
      <c r="Y1524" s="674"/>
      <c r="Z1524" s="674"/>
      <c r="AA1524" s="674"/>
      <c r="AB1524" s="674"/>
      <c r="AC1524" s="637"/>
      <c r="AD1524" s="638"/>
      <c r="AE1524" s="639"/>
      <c r="AF1524" s="640"/>
    </row>
    <row r="1525" spans="1:32" ht="20.100000000000001" customHeight="1">
      <c r="A1525" s="635"/>
      <c r="B1525" s="671"/>
      <c r="C1525" s="671"/>
      <c r="D1525" s="671"/>
      <c r="E1525" s="671"/>
      <c r="F1525" s="671"/>
      <c r="G1525" s="671"/>
      <c r="H1525" s="671"/>
      <c r="I1525" s="671"/>
      <c r="J1525" s="671"/>
      <c r="K1525" s="671"/>
      <c r="L1525" s="672"/>
      <c r="M1525" s="672"/>
      <c r="N1525" s="672"/>
      <c r="O1525" s="672"/>
      <c r="P1525" s="672"/>
      <c r="Q1525" s="673"/>
      <c r="R1525" s="673"/>
      <c r="S1525" s="673"/>
      <c r="T1525" s="673"/>
      <c r="U1525" s="673"/>
      <c r="V1525" s="636"/>
      <c r="W1525" s="674"/>
      <c r="X1525" s="674"/>
      <c r="Y1525" s="674"/>
      <c r="Z1525" s="674"/>
      <c r="AA1525" s="674"/>
      <c r="AB1525" s="674"/>
      <c r="AC1525" s="637"/>
      <c r="AD1525" s="638"/>
      <c r="AE1525" s="639"/>
      <c r="AF1525" s="640"/>
    </row>
    <row r="1526" spans="1:32" ht="20.100000000000001" customHeight="1">
      <c r="A1526" s="635"/>
      <c r="B1526" s="671"/>
      <c r="C1526" s="671"/>
      <c r="D1526" s="671"/>
      <c r="E1526" s="671"/>
      <c r="F1526" s="671"/>
      <c r="G1526" s="671"/>
      <c r="H1526" s="671"/>
      <c r="I1526" s="671"/>
      <c r="J1526" s="671"/>
      <c r="K1526" s="671"/>
      <c r="L1526" s="672"/>
      <c r="M1526" s="672"/>
      <c r="N1526" s="672"/>
      <c r="O1526" s="672"/>
      <c r="P1526" s="672"/>
      <c r="Q1526" s="673"/>
      <c r="R1526" s="673"/>
      <c r="S1526" s="673"/>
      <c r="T1526" s="673"/>
      <c r="U1526" s="673"/>
      <c r="V1526" s="636"/>
      <c r="W1526" s="674"/>
      <c r="X1526" s="674"/>
      <c r="Y1526" s="674"/>
      <c r="Z1526" s="674"/>
      <c r="AA1526" s="674"/>
      <c r="AB1526" s="674"/>
      <c r="AC1526" s="637"/>
      <c r="AD1526" s="638"/>
      <c r="AE1526" s="639"/>
      <c r="AF1526" s="640"/>
    </row>
    <row r="1527" spans="1:32" ht="20.100000000000001" customHeight="1">
      <c r="A1527" s="635"/>
      <c r="B1527" s="671"/>
      <c r="C1527" s="671"/>
      <c r="D1527" s="671"/>
      <c r="E1527" s="671"/>
      <c r="F1527" s="671"/>
      <c r="G1527" s="671"/>
      <c r="H1527" s="671"/>
      <c r="I1527" s="671"/>
      <c r="J1527" s="671"/>
      <c r="K1527" s="671"/>
      <c r="L1527" s="672"/>
      <c r="M1527" s="672"/>
      <c r="N1527" s="672"/>
      <c r="O1527" s="672"/>
      <c r="P1527" s="672"/>
      <c r="Q1527" s="673"/>
      <c r="R1527" s="673"/>
      <c r="S1527" s="673"/>
      <c r="T1527" s="673"/>
      <c r="U1527" s="673"/>
      <c r="V1527" s="636"/>
      <c r="W1527" s="674"/>
      <c r="X1527" s="674"/>
      <c r="Y1527" s="674"/>
      <c r="Z1527" s="674"/>
      <c r="AA1527" s="674"/>
      <c r="AB1527" s="674"/>
      <c r="AC1527" s="637"/>
      <c r="AD1527" s="638"/>
      <c r="AE1527" s="639"/>
      <c r="AF1527" s="640"/>
    </row>
    <row r="1528" spans="1:32" ht="20.100000000000001" customHeight="1">
      <c r="A1528" s="635"/>
      <c r="B1528" s="671"/>
      <c r="C1528" s="671"/>
      <c r="D1528" s="671"/>
      <c r="E1528" s="671"/>
      <c r="F1528" s="671"/>
      <c r="G1528" s="671"/>
      <c r="H1528" s="671"/>
      <c r="I1528" s="671"/>
      <c r="J1528" s="671"/>
      <c r="K1528" s="671"/>
      <c r="L1528" s="672"/>
      <c r="M1528" s="672"/>
      <c r="N1528" s="672"/>
      <c r="O1528" s="672"/>
      <c r="P1528" s="672"/>
      <c r="Q1528" s="673"/>
      <c r="R1528" s="673"/>
      <c r="S1528" s="673"/>
      <c r="T1528" s="673"/>
      <c r="U1528" s="673"/>
      <c r="V1528" s="636"/>
      <c r="W1528" s="674"/>
      <c r="X1528" s="674"/>
      <c r="Y1528" s="674"/>
      <c r="Z1528" s="674"/>
      <c r="AA1528" s="674"/>
      <c r="AB1528" s="674"/>
      <c r="AC1528" s="637"/>
      <c r="AD1528" s="638"/>
      <c r="AE1528" s="639"/>
      <c r="AF1528" s="640"/>
    </row>
    <row r="1529" spans="1:32" ht="20.100000000000001" customHeight="1">
      <c r="A1529" s="635"/>
      <c r="B1529" s="671"/>
      <c r="C1529" s="671"/>
      <c r="D1529" s="671"/>
      <c r="E1529" s="671"/>
      <c r="F1529" s="671"/>
      <c r="G1529" s="671"/>
      <c r="H1529" s="671"/>
      <c r="I1529" s="671"/>
      <c r="J1529" s="671"/>
      <c r="K1529" s="671"/>
      <c r="L1529" s="672"/>
      <c r="M1529" s="672"/>
      <c r="N1529" s="672"/>
      <c r="O1529" s="672"/>
      <c r="P1529" s="672"/>
      <c r="Q1529" s="673"/>
      <c r="R1529" s="673"/>
      <c r="S1529" s="673"/>
      <c r="T1529" s="673"/>
      <c r="U1529" s="673"/>
      <c r="V1529" s="636"/>
      <c r="W1529" s="674"/>
      <c r="X1529" s="674"/>
      <c r="Y1529" s="674"/>
      <c r="Z1529" s="674"/>
      <c r="AA1529" s="674"/>
      <c r="AB1529" s="674"/>
      <c r="AC1529" s="637"/>
      <c r="AD1529" s="638"/>
      <c r="AE1529" s="639"/>
      <c r="AF1529" s="640"/>
    </row>
    <row r="1530" spans="1:32" ht="20.100000000000001" customHeight="1">
      <c r="A1530" s="635"/>
      <c r="B1530" s="671"/>
      <c r="C1530" s="671"/>
      <c r="D1530" s="671"/>
      <c r="E1530" s="671"/>
      <c r="F1530" s="671"/>
      <c r="G1530" s="671"/>
      <c r="H1530" s="671"/>
      <c r="I1530" s="671"/>
      <c r="J1530" s="671"/>
      <c r="K1530" s="671"/>
      <c r="L1530" s="672"/>
      <c r="M1530" s="672"/>
      <c r="N1530" s="672"/>
      <c r="O1530" s="672"/>
      <c r="P1530" s="672"/>
      <c r="Q1530" s="673"/>
      <c r="R1530" s="673"/>
      <c r="S1530" s="673"/>
      <c r="T1530" s="673"/>
      <c r="U1530" s="673"/>
      <c r="V1530" s="636"/>
      <c r="W1530" s="674"/>
      <c r="X1530" s="674"/>
      <c r="Y1530" s="674"/>
      <c r="Z1530" s="674"/>
      <c r="AA1530" s="674"/>
      <c r="AB1530" s="674"/>
      <c r="AC1530" s="637"/>
      <c r="AD1530" s="638"/>
      <c r="AE1530" s="639"/>
      <c r="AF1530" s="640"/>
    </row>
    <row r="1531" spans="1:32" ht="20.100000000000001" customHeight="1">
      <c r="A1531" s="635"/>
      <c r="B1531" s="671"/>
      <c r="C1531" s="671"/>
      <c r="D1531" s="671"/>
      <c r="E1531" s="671"/>
      <c r="F1531" s="671"/>
      <c r="G1531" s="671"/>
      <c r="H1531" s="671"/>
      <c r="I1531" s="671"/>
      <c r="J1531" s="671"/>
      <c r="K1531" s="671"/>
      <c r="L1531" s="672"/>
      <c r="M1531" s="672"/>
      <c r="N1531" s="672"/>
      <c r="O1531" s="672"/>
      <c r="P1531" s="672"/>
      <c r="Q1531" s="673"/>
      <c r="R1531" s="673"/>
      <c r="S1531" s="673"/>
      <c r="T1531" s="673"/>
      <c r="U1531" s="673"/>
      <c r="V1531" s="636"/>
      <c r="W1531" s="674"/>
      <c r="X1531" s="674"/>
      <c r="Y1531" s="674"/>
      <c r="Z1531" s="674"/>
      <c r="AA1531" s="674"/>
      <c r="AB1531" s="674"/>
      <c r="AC1531" s="637"/>
      <c r="AD1531" s="638"/>
      <c r="AE1531" s="639"/>
      <c r="AF1531" s="640"/>
    </row>
    <row r="1532" spans="1:32" ht="20.100000000000001" customHeight="1">
      <c r="A1532" s="635"/>
      <c r="B1532" s="671"/>
      <c r="C1532" s="671"/>
      <c r="D1532" s="671"/>
      <c r="E1532" s="671"/>
      <c r="F1532" s="671"/>
      <c r="G1532" s="671"/>
      <c r="H1532" s="671"/>
      <c r="I1532" s="671"/>
      <c r="J1532" s="671"/>
      <c r="K1532" s="671"/>
      <c r="L1532" s="672"/>
      <c r="M1532" s="672"/>
      <c r="N1532" s="672"/>
      <c r="O1532" s="672"/>
      <c r="P1532" s="672"/>
      <c r="Q1532" s="673"/>
      <c r="R1532" s="673"/>
      <c r="S1532" s="673"/>
      <c r="T1532" s="673"/>
      <c r="U1532" s="673"/>
      <c r="V1532" s="636"/>
      <c r="W1532" s="674"/>
      <c r="X1532" s="674"/>
      <c r="Y1532" s="674"/>
      <c r="Z1532" s="674"/>
      <c r="AA1532" s="674"/>
      <c r="AB1532" s="674"/>
      <c r="AC1532" s="637"/>
      <c r="AD1532" s="638"/>
      <c r="AE1532" s="639"/>
      <c r="AF1532" s="640"/>
    </row>
    <row r="1533" spans="1:32" ht="20.100000000000001" customHeight="1">
      <c r="A1533" s="635"/>
      <c r="B1533" s="671"/>
      <c r="C1533" s="671"/>
      <c r="D1533" s="671"/>
      <c r="E1533" s="671"/>
      <c r="F1533" s="671"/>
      <c r="G1533" s="671"/>
      <c r="H1533" s="671"/>
      <c r="I1533" s="671"/>
      <c r="J1533" s="671"/>
      <c r="K1533" s="671"/>
      <c r="L1533" s="672"/>
      <c r="M1533" s="672"/>
      <c r="N1533" s="672"/>
      <c r="O1533" s="672"/>
      <c r="P1533" s="672"/>
      <c r="Q1533" s="673"/>
      <c r="R1533" s="673"/>
      <c r="S1533" s="673"/>
      <c r="T1533" s="673"/>
      <c r="U1533" s="673"/>
      <c r="V1533" s="636"/>
      <c r="W1533" s="674"/>
      <c r="X1533" s="674"/>
      <c r="Y1533" s="674"/>
      <c r="Z1533" s="674"/>
      <c r="AA1533" s="674"/>
      <c r="AB1533" s="674"/>
      <c r="AC1533" s="637"/>
      <c r="AD1533" s="638"/>
      <c r="AE1533" s="639"/>
      <c r="AF1533" s="640"/>
    </row>
    <row r="1534" spans="1:32" ht="20.100000000000001" customHeight="1">
      <c r="A1534" s="635"/>
      <c r="B1534" s="671"/>
      <c r="C1534" s="671"/>
      <c r="D1534" s="671"/>
      <c r="E1534" s="671"/>
      <c r="F1534" s="671"/>
      <c r="G1534" s="671"/>
      <c r="H1534" s="671"/>
      <c r="I1534" s="671"/>
      <c r="J1534" s="671"/>
      <c r="K1534" s="671"/>
      <c r="L1534" s="672"/>
      <c r="M1534" s="672"/>
      <c r="N1534" s="672"/>
      <c r="O1534" s="672"/>
      <c r="P1534" s="672"/>
      <c r="Q1534" s="673"/>
      <c r="R1534" s="673"/>
      <c r="S1534" s="673"/>
      <c r="T1534" s="673"/>
      <c r="U1534" s="673"/>
      <c r="V1534" s="636"/>
      <c r="W1534" s="674"/>
      <c r="X1534" s="674"/>
      <c r="Y1534" s="674"/>
      <c r="Z1534" s="674"/>
      <c r="AA1534" s="674"/>
      <c r="AB1534" s="674"/>
      <c r="AC1534" s="637"/>
      <c r="AD1534" s="638"/>
      <c r="AE1534" s="639"/>
      <c r="AF1534" s="640"/>
    </row>
    <row r="1535" spans="1:32" ht="20.100000000000001" customHeight="1">
      <c r="A1535" s="635"/>
      <c r="B1535" s="671"/>
      <c r="C1535" s="671"/>
      <c r="D1535" s="671"/>
      <c r="E1535" s="671"/>
      <c r="F1535" s="671"/>
      <c r="G1535" s="671"/>
      <c r="H1535" s="671"/>
      <c r="I1535" s="671"/>
      <c r="J1535" s="671"/>
      <c r="K1535" s="671"/>
      <c r="L1535" s="672"/>
      <c r="M1535" s="672"/>
      <c r="N1535" s="672"/>
      <c r="O1535" s="672"/>
      <c r="P1535" s="672"/>
      <c r="Q1535" s="673"/>
      <c r="R1535" s="673"/>
      <c r="S1535" s="673"/>
      <c r="T1535" s="673"/>
      <c r="U1535" s="673"/>
      <c r="V1535" s="636"/>
      <c r="W1535" s="674"/>
      <c r="X1535" s="674"/>
      <c r="Y1535" s="674"/>
      <c r="Z1535" s="674"/>
      <c r="AA1535" s="674"/>
      <c r="AB1535" s="674"/>
      <c r="AC1535" s="637"/>
      <c r="AD1535" s="638"/>
      <c r="AE1535" s="639"/>
      <c r="AF1535" s="640"/>
    </row>
    <row r="1536" spans="1:32" ht="20.100000000000001" customHeight="1">
      <c r="A1536" s="635"/>
      <c r="B1536" s="671"/>
      <c r="C1536" s="671"/>
      <c r="D1536" s="671"/>
      <c r="E1536" s="671"/>
      <c r="F1536" s="671"/>
      <c r="G1536" s="671"/>
      <c r="H1536" s="671"/>
      <c r="I1536" s="671"/>
      <c r="J1536" s="671"/>
      <c r="K1536" s="671"/>
      <c r="L1536" s="672"/>
      <c r="M1536" s="672"/>
      <c r="N1536" s="672"/>
      <c r="O1536" s="672"/>
      <c r="P1536" s="672"/>
      <c r="Q1536" s="673"/>
      <c r="R1536" s="673"/>
      <c r="S1536" s="673"/>
      <c r="T1536" s="673"/>
      <c r="U1536" s="673"/>
      <c r="V1536" s="636"/>
      <c r="W1536" s="674"/>
      <c r="X1536" s="674"/>
      <c r="Y1536" s="674"/>
      <c r="Z1536" s="674"/>
      <c r="AA1536" s="674"/>
      <c r="AB1536" s="674"/>
      <c r="AC1536" s="637"/>
      <c r="AD1536" s="638"/>
      <c r="AE1536" s="639"/>
      <c r="AF1536" s="640"/>
    </row>
    <row r="1537" spans="1:32" ht="20.100000000000001" customHeight="1">
      <c r="A1537" s="635"/>
      <c r="B1537" s="671"/>
      <c r="C1537" s="671"/>
      <c r="D1537" s="671"/>
      <c r="E1537" s="671"/>
      <c r="F1537" s="671"/>
      <c r="G1537" s="671"/>
      <c r="H1537" s="671"/>
      <c r="I1537" s="671"/>
      <c r="J1537" s="671"/>
      <c r="K1537" s="671"/>
      <c r="L1537" s="672"/>
      <c r="M1537" s="672"/>
      <c r="N1537" s="672"/>
      <c r="O1537" s="672"/>
      <c r="P1537" s="672"/>
      <c r="Q1537" s="673"/>
      <c r="R1537" s="673"/>
      <c r="S1537" s="673"/>
      <c r="T1537" s="673"/>
      <c r="U1537" s="673"/>
      <c r="V1537" s="636"/>
      <c r="W1537" s="674"/>
      <c r="X1537" s="674"/>
      <c r="Y1537" s="674"/>
      <c r="Z1537" s="674"/>
      <c r="AA1537" s="674"/>
      <c r="AB1537" s="674"/>
      <c r="AC1537" s="637"/>
      <c r="AD1537" s="638"/>
      <c r="AE1537" s="639"/>
      <c r="AF1537" s="640"/>
    </row>
    <row r="1538" spans="1:32" ht="20.100000000000001" customHeight="1">
      <c r="A1538" s="635"/>
      <c r="B1538" s="671"/>
      <c r="C1538" s="671"/>
      <c r="D1538" s="671"/>
      <c r="E1538" s="671"/>
      <c r="F1538" s="671"/>
      <c r="G1538" s="671"/>
      <c r="H1538" s="671"/>
      <c r="I1538" s="671"/>
      <c r="J1538" s="671"/>
      <c r="K1538" s="671"/>
      <c r="L1538" s="672"/>
      <c r="M1538" s="672"/>
      <c r="N1538" s="672"/>
      <c r="O1538" s="672"/>
      <c r="P1538" s="672"/>
      <c r="Q1538" s="673"/>
      <c r="R1538" s="673"/>
      <c r="S1538" s="673"/>
      <c r="T1538" s="673"/>
      <c r="U1538" s="673"/>
      <c r="V1538" s="636"/>
      <c r="W1538" s="674"/>
      <c r="X1538" s="674"/>
      <c r="Y1538" s="674"/>
      <c r="Z1538" s="674"/>
      <c r="AA1538" s="674"/>
      <c r="AB1538" s="674"/>
      <c r="AC1538" s="637"/>
      <c r="AD1538" s="638"/>
      <c r="AE1538" s="639"/>
      <c r="AF1538" s="640"/>
    </row>
    <row r="1539" spans="1:32" ht="20.100000000000001" customHeight="1">
      <c r="A1539" s="635"/>
      <c r="B1539" s="671"/>
      <c r="C1539" s="671"/>
      <c r="D1539" s="671"/>
      <c r="E1539" s="671"/>
      <c r="F1539" s="671"/>
      <c r="G1539" s="671"/>
      <c r="H1539" s="671"/>
      <c r="I1539" s="671"/>
      <c r="J1539" s="671"/>
      <c r="K1539" s="671"/>
      <c r="L1539" s="672"/>
      <c r="M1539" s="672"/>
      <c r="N1539" s="672"/>
      <c r="O1539" s="672"/>
      <c r="P1539" s="672"/>
      <c r="Q1539" s="673"/>
      <c r="R1539" s="673"/>
      <c r="S1539" s="673"/>
      <c r="T1539" s="673"/>
      <c r="U1539" s="673"/>
      <c r="V1539" s="636"/>
      <c r="W1539" s="674"/>
      <c r="X1539" s="674"/>
      <c r="Y1539" s="674"/>
      <c r="Z1539" s="674"/>
      <c r="AA1539" s="674"/>
      <c r="AB1539" s="674"/>
      <c r="AC1539" s="637"/>
      <c r="AD1539" s="638"/>
      <c r="AE1539" s="639"/>
      <c r="AF1539" s="640"/>
    </row>
    <row r="1540" spans="1:32" ht="20.100000000000001" customHeight="1">
      <c r="A1540" s="635"/>
      <c r="B1540" s="671"/>
      <c r="C1540" s="671"/>
      <c r="D1540" s="671"/>
      <c r="E1540" s="671"/>
      <c r="F1540" s="671"/>
      <c r="G1540" s="671"/>
      <c r="H1540" s="671"/>
      <c r="I1540" s="671"/>
      <c r="J1540" s="671"/>
      <c r="K1540" s="671"/>
      <c r="L1540" s="672"/>
      <c r="M1540" s="672"/>
      <c r="N1540" s="672"/>
      <c r="O1540" s="672"/>
      <c r="P1540" s="672"/>
      <c r="Q1540" s="673"/>
      <c r="R1540" s="673"/>
      <c r="S1540" s="673"/>
      <c r="T1540" s="673"/>
      <c r="U1540" s="673"/>
      <c r="V1540" s="636"/>
      <c r="W1540" s="674"/>
      <c r="X1540" s="674"/>
      <c r="Y1540" s="674"/>
      <c r="Z1540" s="674"/>
      <c r="AA1540" s="674"/>
      <c r="AB1540" s="674"/>
      <c r="AC1540" s="637"/>
      <c r="AD1540" s="638"/>
      <c r="AE1540" s="639"/>
      <c r="AF1540" s="640"/>
    </row>
    <row r="1541" spans="1:32" ht="20.100000000000001" customHeight="1">
      <c r="A1541" s="635"/>
      <c r="B1541" s="671"/>
      <c r="C1541" s="671"/>
      <c r="D1541" s="671"/>
      <c r="E1541" s="671"/>
      <c r="F1541" s="671"/>
      <c r="G1541" s="671"/>
      <c r="H1541" s="671"/>
      <c r="I1541" s="671"/>
      <c r="J1541" s="671"/>
      <c r="K1541" s="671"/>
      <c r="L1541" s="672"/>
      <c r="M1541" s="672"/>
      <c r="N1541" s="672"/>
      <c r="O1541" s="672"/>
      <c r="P1541" s="672"/>
      <c r="Q1541" s="673"/>
      <c r="R1541" s="673"/>
      <c r="S1541" s="673"/>
      <c r="T1541" s="673"/>
      <c r="U1541" s="673"/>
      <c r="V1541" s="636"/>
      <c r="W1541" s="674"/>
      <c r="X1541" s="674"/>
      <c r="Y1541" s="674"/>
      <c r="Z1541" s="674"/>
      <c r="AA1541" s="674"/>
      <c r="AB1541" s="674"/>
      <c r="AC1541" s="637"/>
      <c r="AD1541" s="638"/>
      <c r="AE1541" s="639"/>
      <c r="AF1541" s="640"/>
    </row>
    <row r="1542" spans="1:32" ht="20.100000000000001" customHeight="1">
      <c r="A1542" s="635"/>
      <c r="B1542" s="671"/>
      <c r="C1542" s="671"/>
      <c r="D1542" s="671"/>
      <c r="E1542" s="671"/>
      <c r="F1542" s="671"/>
      <c r="G1542" s="671"/>
      <c r="H1542" s="671"/>
      <c r="I1542" s="671"/>
      <c r="J1542" s="671"/>
      <c r="K1542" s="671"/>
      <c r="L1542" s="672"/>
      <c r="M1542" s="672"/>
      <c r="N1542" s="672"/>
      <c r="O1542" s="672"/>
      <c r="P1542" s="672"/>
      <c r="Q1542" s="673"/>
      <c r="R1542" s="673"/>
      <c r="S1542" s="673"/>
      <c r="T1542" s="673"/>
      <c r="U1542" s="673"/>
      <c r="V1542" s="636"/>
      <c r="W1542" s="674"/>
      <c r="X1542" s="674"/>
      <c r="Y1542" s="674"/>
      <c r="Z1542" s="674"/>
      <c r="AA1542" s="674"/>
      <c r="AB1542" s="674"/>
      <c r="AC1542" s="637"/>
      <c r="AD1542" s="638"/>
      <c r="AE1542" s="639"/>
      <c r="AF1542" s="640"/>
    </row>
    <row r="1543" spans="1:32" ht="20.100000000000001" customHeight="1">
      <c r="A1543" s="635"/>
      <c r="B1543" s="671"/>
      <c r="C1543" s="671"/>
      <c r="D1543" s="671"/>
      <c r="E1543" s="671"/>
      <c r="F1543" s="671"/>
      <c r="G1543" s="671"/>
      <c r="H1543" s="671"/>
      <c r="I1543" s="671"/>
      <c r="J1543" s="671"/>
      <c r="K1543" s="671"/>
      <c r="L1543" s="672"/>
      <c r="M1543" s="672"/>
      <c r="N1543" s="672"/>
      <c r="O1543" s="672"/>
      <c r="P1543" s="672"/>
      <c r="Q1543" s="673"/>
      <c r="R1543" s="673"/>
      <c r="S1543" s="673"/>
      <c r="T1543" s="673"/>
      <c r="U1543" s="673"/>
      <c r="V1543" s="636"/>
      <c r="W1543" s="674"/>
      <c r="X1543" s="674"/>
      <c r="Y1543" s="674"/>
      <c r="Z1543" s="674"/>
      <c r="AA1543" s="674"/>
      <c r="AB1543" s="674"/>
      <c r="AC1543" s="637"/>
      <c r="AD1543" s="638"/>
      <c r="AE1543" s="639"/>
      <c r="AF1543" s="640"/>
    </row>
    <row r="1544" spans="1:32" ht="20.100000000000001" customHeight="1">
      <c r="A1544" s="635"/>
      <c r="B1544" s="671"/>
      <c r="C1544" s="671"/>
      <c r="D1544" s="671"/>
      <c r="E1544" s="671"/>
      <c r="F1544" s="671"/>
      <c r="G1544" s="671"/>
      <c r="H1544" s="671"/>
      <c r="I1544" s="671"/>
      <c r="J1544" s="671"/>
      <c r="K1544" s="671"/>
      <c r="L1544" s="672"/>
      <c r="M1544" s="672"/>
      <c r="N1544" s="672"/>
      <c r="O1544" s="672"/>
      <c r="P1544" s="672"/>
      <c r="Q1544" s="673"/>
      <c r="R1544" s="673"/>
      <c r="S1544" s="673"/>
      <c r="T1544" s="673"/>
      <c r="U1544" s="673"/>
      <c r="V1544" s="636"/>
      <c r="W1544" s="674"/>
      <c r="X1544" s="674"/>
      <c r="Y1544" s="674"/>
      <c r="Z1544" s="674"/>
      <c r="AA1544" s="674"/>
      <c r="AB1544" s="674"/>
      <c r="AC1544" s="637"/>
      <c r="AD1544" s="638"/>
      <c r="AE1544" s="639"/>
      <c r="AF1544" s="640"/>
    </row>
    <row r="1545" spans="1:32" ht="20.100000000000001" customHeight="1">
      <c r="A1545" s="635"/>
      <c r="B1545" s="671"/>
      <c r="C1545" s="671"/>
      <c r="D1545" s="671"/>
      <c r="E1545" s="671"/>
      <c r="F1545" s="671"/>
      <c r="G1545" s="671"/>
      <c r="H1545" s="671"/>
      <c r="I1545" s="671"/>
      <c r="J1545" s="671"/>
      <c r="K1545" s="671"/>
      <c r="L1545" s="672"/>
      <c r="M1545" s="672"/>
      <c r="N1545" s="672"/>
      <c r="O1545" s="672"/>
      <c r="P1545" s="672"/>
      <c r="Q1545" s="673"/>
      <c r="R1545" s="673"/>
      <c r="S1545" s="673"/>
      <c r="T1545" s="673"/>
      <c r="U1545" s="673"/>
      <c r="V1545" s="636"/>
      <c r="W1545" s="674"/>
      <c r="X1545" s="674"/>
      <c r="Y1545" s="674"/>
      <c r="Z1545" s="674"/>
      <c r="AA1545" s="674"/>
      <c r="AB1545" s="674"/>
      <c r="AC1545" s="637"/>
      <c r="AD1545" s="638"/>
      <c r="AE1545" s="639"/>
      <c r="AF1545" s="640"/>
    </row>
    <row r="1546" spans="1:32" ht="20.100000000000001" customHeight="1">
      <c r="A1546" s="635"/>
      <c r="B1546" s="671"/>
      <c r="C1546" s="671"/>
      <c r="D1546" s="671"/>
      <c r="E1546" s="671"/>
      <c r="F1546" s="671"/>
      <c r="G1546" s="671"/>
      <c r="H1546" s="671"/>
      <c r="I1546" s="671"/>
      <c r="J1546" s="671"/>
      <c r="K1546" s="671"/>
      <c r="L1546" s="672"/>
      <c r="M1546" s="672"/>
      <c r="N1546" s="672"/>
      <c r="O1546" s="672"/>
      <c r="P1546" s="672"/>
      <c r="Q1546" s="673"/>
      <c r="R1546" s="673"/>
      <c r="S1546" s="673"/>
      <c r="T1546" s="673"/>
      <c r="U1546" s="673"/>
      <c r="V1546" s="636"/>
      <c r="W1546" s="674"/>
      <c r="X1546" s="674"/>
      <c r="Y1546" s="674"/>
      <c r="Z1546" s="674"/>
      <c r="AA1546" s="674"/>
      <c r="AB1546" s="674"/>
      <c r="AC1546" s="637"/>
      <c r="AD1546" s="638"/>
      <c r="AE1546" s="639"/>
      <c r="AF1546" s="640"/>
    </row>
    <row r="1547" spans="1:32" ht="20.100000000000001" customHeight="1">
      <c r="A1547" s="635"/>
      <c r="B1547" s="671"/>
      <c r="C1547" s="671"/>
      <c r="D1547" s="671"/>
      <c r="E1547" s="671"/>
      <c r="F1547" s="671"/>
      <c r="G1547" s="671"/>
      <c r="H1547" s="671"/>
      <c r="I1547" s="671"/>
      <c r="J1547" s="671"/>
      <c r="K1547" s="671"/>
      <c r="L1547" s="672"/>
      <c r="M1547" s="672"/>
      <c r="N1547" s="672"/>
      <c r="O1547" s="672"/>
      <c r="P1547" s="672"/>
      <c r="Q1547" s="673"/>
      <c r="R1547" s="673"/>
      <c r="S1547" s="673"/>
      <c r="T1547" s="673"/>
      <c r="U1547" s="673"/>
      <c r="V1547" s="636"/>
      <c r="W1547" s="674"/>
      <c r="X1547" s="674"/>
      <c r="Y1547" s="674"/>
      <c r="Z1547" s="674"/>
      <c r="AA1547" s="674"/>
      <c r="AB1547" s="674"/>
      <c r="AC1547" s="637"/>
      <c r="AD1547" s="638"/>
      <c r="AE1547" s="639"/>
      <c r="AF1547" s="640"/>
    </row>
    <row r="1548" spans="1:32" ht="20.100000000000001" customHeight="1">
      <c r="A1548" s="635"/>
      <c r="B1548" s="671"/>
      <c r="C1548" s="671"/>
      <c r="D1548" s="671"/>
      <c r="E1548" s="671"/>
      <c r="F1548" s="671"/>
      <c r="G1548" s="671"/>
      <c r="H1548" s="671"/>
      <c r="I1548" s="671"/>
      <c r="J1548" s="671"/>
      <c r="K1548" s="671"/>
      <c r="L1548" s="672"/>
      <c r="M1548" s="672"/>
      <c r="N1548" s="672"/>
      <c r="O1548" s="672"/>
      <c r="P1548" s="672"/>
      <c r="Q1548" s="673"/>
      <c r="R1548" s="673"/>
      <c r="S1548" s="673"/>
      <c r="T1548" s="673"/>
      <c r="U1548" s="673"/>
      <c r="V1548" s="636"/>
      <c r="W1548" s="674"/>
      <c r="X1548" s="674"/>
      <c r="Y1548" s="674"/>
      <c r="Z1548" s="674"/>
      <c r="AA1548" s="674"/>
      <c r="AB1548" s="674"/>
      <c r="AC1548" s="637"/>
      <c r="AD1548" s="638"/>
      <c r="AE1548" s="639"/>
      <c r="AF1548" s="640"/>
    </row>
    <row r="1549" spans="1:32" ht="20.100000000000001" customHeight="1">
      <c r="A1549" s="635"/>
      <c r="B1549" s="671"/>
      <c r="C1549" s="671"/>
      <c r="D1549" s="671"/>
      <c r="E1549" s="671"/>
      <c r="F1549" s="671"/>
      <c r="G1549" s="671"/>
      <c r="H1549" s="671"/>
      <c r="I1549" s="671"/>
      <c r="J1549" s="671"/>
      <c r="K1549" s="671"/>
      <c r="L1549" s="672"/>
      <c r="M1549" s="672"/>
      <c r="N1549" s="672"/>
      <c r="O1549" s="672"/>
      <c r="P1549" s="672"/>
      <c r="Q1549" s="673"/>
      <c r="R1549" s="673"/>
      <c r="S1549" s="673"/>
      <c r="T1549" s="673"/>
      <c r="U1549" s="673"/>
      <c r="V1549" s="636"/>
      <c r="W1549" s="674"/>
      <c r="X1549" s="674"/>
      <c r="Y1549" s="674"/>
      <c r="Z1549" s="674"/>
      <c r="AA1549" s="674"/>
      <c r="AB1549" s="674"/>
      <c r="AC1549" s="637"/>
      <c r="AD1549" s="638"/>
      <c r="AE1549" s="639"/>
      <c r="AF1549" s="640"/>
    </row>
    <row r="1550" spans="1:32" ht="20.100000000000001" customHeight="1">
      <c r="A1550" s="635"/>
      <c r="B1550" s="671"/>
      <c r="C1550" s="671"/>
      <c r="D1550" s="671"/>
      <c r="E1550" s="671"/>
      <c r="F1550" s="671"/>
      <c r="G1550" s="671"/>
      <c r="H1550" s="671"/>
      <c r="I1550" s="671"/>
      <c r="J1550" s="671"/>
      <c r="K1550" s="671"/>
      <c r="L1550" s="672"/>
      <c r="M1550" s="672"/>
      <c r="N1550" s="672"/>
      <c r="O1550" s="672"/>
      <c r="P1550" s="672"/>
      <c r="Q1550" s="673"/>
      <c r="R1550" s="673"/>
      <c r="S1550" s="673"/>
      <c r="T1550" s="673"/>
      <c r="U1550" s="673"/>
      <c r="V1550" s="636"/>
      <c r="W1550" s="674"/>
      <c r="X1550" s="674"/>
      <c r="Y1550" s="674"/>
      <c r="Z1550" s="674"/>
      <c r="AA1550" s="674"/>
      <c r="AB1550" s="674"/>
      <c r="AC1550" s="637"/>
      <c r="AD1550" s="638"/>
      <c r="AE1550" s="639"/>
      <c r="AF1550" s="640"/>
    </row>
    <row r="1551" spans="1:32" ht="20.100000000000001" customHeight="1">
      <c r="A1551" s="635"/>
      <c r="B1551" s="671"/>
      <c r="C1551" s="671"/>
      <c r="D1551" s="671"/>
      <c r="E1551" s="671"/>
      <c r="F1551" s="671"/>
      <c r="G1551" s="671"/>
      <c r="H1551" s="671"/>
      <c r="I1551" s="671"/>
      <c r="J1551" s="671"/>
      <c r="K1551" s="671"/>
      <c r="L1551" s="672"/>
      <c r="M1551" s="672"/>
      <c r="N1551" s="672"/>
      <c r="O1551" s="672"/>
      <c r="P1551" s="672"/>
      <c r="Q1551" s="673"/>
      <c r="R1551" s="673"/>
      <c r="S1551" s="673"/>
      <c r="T1551" s="673"/>
      <c r="U1551" s="673"/>
      <c r="V1551" s="636"/>
      <c r="W1551" s="674"/>
      <c r="X1551" s="674"/>
      <c r="Y1551" s="674"/>
      <c r="Z1551" s="674"/>
      <c r="AA1551" s="674"/>
      <c r="AB1551" s="674"/>
      <c r="AC1551" s="637"/>
      <c r="AD1551" s="638"/>
      <c r="AE1551" s="639"/>
      <c r="AF1551" s="640"/>
    </row>
    <row r="1552" spans="1:32" ht="20.100000000000001" customHeight="1">
      <c r="A1552" s="635"/>
      <c r="B1552" s="671"/>
      <c r="C1552" s="671"/>
      <c r="D1552" s="671"/>
      <c r="E1552" s="671"/>
      <c r="F1552" s="671"/>
      <c r="G1552" s="671"/>
      <c r="H1552" s="671"/>
      <c r="I1552" s="671"/>
      <c r="J1552" s="671"/>
      <c r="K1552" s="671"/>
      <c r="L1552" s="672"/>
      <c r="M1552" s="672"/>
      <c r="N1552" s="672"/>
      <c r="O1552" s="672"/>
      <c r="P1552" s="672"/>
      <c r="Q1552" s="673"/>
      <c r="R1552" s="673"/>
      <c r="S1552" s="673"/>
      <c r="T1552" s="673"/>
      <c r="U1552" s="673"/>
      <c r="V1552" s="636"/>
      <c r="W1552" s="674"/>
      <c r="X1552" s="674"/>
      <c r="Y1552" s="674"/>
      <c r="Z1552" s="674"/>
      <c r="AA1552" s="674"/>
      <c r="AB1552" s="674"/>
      <c r="AC1552" s="637"/>
      <c r="AD1552" s="638"/>
      <c r="AE1552" s="639"/>
      <c r="AF1552" s="640"/>
    </row>
    <row r="1553" spans="1:32" ht="20.100000000000001" customHeight="1">
      <c r="A1553" s="635"/>
      <c r="B1553" s="671"/>
      <c r="C1553" s="671"/>
      <c r="D1553" s="671"/>
      <c r="E1553" s="671"/>
      <c r="F1553" s="671"/>
      <c r="G1553" s="671"/>
      <c r="H1553" s="671"/>
      <c r="I1553" s="671"/>
      <c r="J1553" s="671"/>
      <c r="K1553" s="671"/>
      <c r="L1553" s="672"/>
      <c r="M1553" s="672"/>
      <c r="N1553" s="672"/>
      <c r="O1553" s="672"/>
      <c r="P1553" s="672"/>
      <c r="Q1553" s="673"/>
      <c r="R1553" s="673"/>
      <c r="S1553" s="673"/>
      <c r="T1553" s="673"/>
      <c r="U1553" s="673"/>
      <c r="V1553" s="636"/>
      <c r="W1553" s="674"/>
      <c r="X1553" s="674"/>
      <c r="Y1553" s="674"/>
      <c r="Z1553" s="674"/>
      <c r="AA1553" s="674"/>
      <c r="AB1553" s="674"/>
      <c r="AC1553" s="637"/>
      <c r="AD1553" s="638"/>
      <c r="AE1553" s="639"/>
      <c r="AF1553" s="640"/>
    </row>
    <row r="1554" spans="1:32" ht="20.100000000000001" customHeight="1">
      <c r="A1554" s="635"/>
      <c r="B1554" s="671"/>
      <c r="C1554" s="671"/>
      <c r="D1554" s="671"/>
      <c r="E1554" s="671"/>
      <c r="F1554" s="671"/>
      <c r="G1554" s="671"/>
      <c r="H1554" s="671"/>
      <c r="I1554" s="671"/>
      <c r="J1554" s="671"/>
      <c r="K1554" s="671"/>
      <c r="L1554" s="672"/>
      <c r="M1554" s="672"/>
      <c r="N1554" s="672"/>
      <c r="O1554" s="672"/>
      <c r="P1554" s="672"/>
      <c r="Q1554" s="673"/>
      <c r="R1554" s="673"/>
      <c r="S1554" s="673"/>
      <c r="T1554" s="673"/>
      <c r="U1554" s="673"/>
      <c r="V1554" s="636"/>
      <c r="W1554" s="674"/>
      <c r="X1554" s="674"/>
      <c r="Y1554" s="674"/>
      <c r="Z1554" s="674"/>
      <c r="AA1554" s="674"/>
      <c r="AB1554" s="674"/>
      <c r="AC1554" s="637"/>
      <c r="AD1554" s="638"/>
      <c r="AE1554" s="639"/>
      <c r="AF1554" s="640"/>
    </row>
    <row r="1555" spans="1:32" ht="20.100000000000001" customHeight="1">
      <c r="A1555" s="635"/>
      <c r="B1555" s="671"/>
      <c r="C1555" s="671"/>
      <c r="D1555" s="671"/>
      <c r="E1555" s="671"/>
      <c r="F1555" s="671"/>
      <c r="G1555" s="671"/>
      <c r="H1555" s="671"/>
      <c r="I1555" s="671"/>
      <c r="J1555" s="671"/>
      <c r="K1555" s="671"/>
      <c r="L1555" s="672"/>
      <c r="M1555" s="672"/>
      <c r="N1555" s="672"/>
      <c r="O1555" s="672"/>
      <c r="P1555" s="672"/>
      <c r="Q1555" s="673"/>
      <c r="R1555" s="673"/>
      <c r="S1555" s="673"/>
      <c r="T1555" s="673"/>
      <c r="U1555" s="673"/>
      <c r="V1555" s="636"/>
      <c r="W1555" s="674"/>
      <c r="X1555" s="674"/>
      <c r="Y1555" s="674"/>
      <c r="Z1555" s="674"/>
      <c r="AA1555" s="674"/>
      <c r="AB1555" s="674"/>
      <c r="AC1555" s="637"/>
      <c r="AD1555" s="638"/>
      <c r="AE1555" s="639"/>
      <c r="AF1555" s="640"/>
    </row>
    <row r="1556" spans="1:32" ht="20.100000000000001" customHeight="1">
      <c r="A1556" s="635"/>
      <c r="B1556" s="671"/>
      <c r="C1556" s="671"/>
      <c r="D1556" s="671"/>
      <c r="E1556" s="671"/>
      <c r="F1556" s="671"/>
      <c r="G1556" s="671"/>
      <c r="H1556" s="671"/>
      <c r="I1556" s="671"/>
      <c r="J1556" s="671"/>
      <c r="K1556" s="671"/>
      <c r="L1556" s="672"/>
      <c r="M1556" s="672"/>
      <c r="N1556" s="672"/>
      <c r="O1556" s="672"/>
      <c r="P1556" s="672"/>
      <c r="Q1556" s="673"/>
      <c r="R1556" s="673"/>
      <c r="S1556" s="673"/>
      <c r="T1556" s="673"/>
      <c r="U1556" s="673"/>
      <c r="V1556" s="636"/>
      <c r="W1556" s="674"/>
      <c r="X1556" s="674"/>
      <c r="Y1556" s="674"/>
      <c r="Z1556" s="674"/>
      <c r="AA1556" s="674"/>
      <c r="AB1556" s="674"/>
      <c r="AC1556" s="637"/>
      <c r="AD1556" s="638"/>
      <c r="AE1556" s="639"/>
      <c r="AF1556" s="640"/>
    </row>
    <row r="1557" spans="1:32" ht="20.100000000000001" customHeight="1">
      <c r="A1557" s="635"/>
      <c r="B1557" s="671"/>
      <c r="C1557" s="671"/>
      <c r="D1557" s="671"/>
      <c r="E1557" s="671"/>
      <c r="F1557" s="671"/>
      <c r="G1557" s="671"/>
      <c r="H1557" s="671"/>
      <c r="I1557" s="671"/>
      <c r="J1557" s="671"/>
      <c r="K1557" s="671"/>
      <c r="L1557" s="672"/>
      <c r="M1557" s="672"/>
      <c r="N1557" s="672"/>
      <c r="O1557" s="672"/>
      <c r="P1557" s="672"/>
      <c r="Q1557" s="673"/>
      <c r="R1557" s="673"/>
      <c r="S1557" s="673"/>
      <c r="T1557" s="673"/>
      <c r="U1557" s="673"/>
      <c r="V1557" s="636"/>
      <c r="W1557" s="674"/>
      <c r="X1557" s="674"/>
      <c r="Y1557" s="674"/>
      <c r="Z1557" s="674"/>
      <c r="AA1557" s="674"/>
      <c r="AB1557" s="674"/>
      <c r="AC1557" s="637"/>
      <c r="AD1557" s="638"/>
      <c r="AE1557" s="639"/>
      <c r="AF1557" s="640"/>
    </row>
    <row r="1558" spans="1:32" ht="20.100000000000001" customHeight="1">
      <c r="A1558" s="635"/>
      <c r="B1558" s="671"/>
      <c r="C1558" s="671"/>
      <c r="D1558" s="671"/>
      <c r="E1558" s="671"/>
      <c r="F1558" s="671"/>
      <c r="G1558" s="671"/>
      <c r="H1558" s="671"/>
      <c r="I1558" s="671"/>
      <c r="J1558" s="671"/>
      <c r="K1558" s="671"/>
      <c r="L1558" s="672"/>
      <c r="M1558" s="672"/>
      <c r="N1558" s="672"/>
      <c r="O1558" s="672"/>
      <c r="P1558" s="672"/>
      <c r="Q1558" s="673"/>
      <c r="R1558" s="673"/>
      <c r="S1558" s="673"/>
      <c r="T1558" s="673"/>
      <c r="U1558" s="673"/>
      <c r="V1558" s="636"/>
      <c r="W1558" s="674"/>
      <c r="X1558" s="674"/>
      <c r="Y1558" s="674"/>
      <c r="Z1558" s="674"/>
      <c r="AA1558" s="674"/>
      <c r="AB1558" s="674"/>
      <c r="AC1558" s="637"/>
      <c r="AD1558" s="638"/>
      <c r="AE1558" s="639"/>
      <c r="AF1558" s="640"/>
    </row>
    <row r="1559" spans="1:32" ht="20.100000000000001" customHeight="1">
      <c r="A1559" s="635"/>
      <c r="B1559" s="671"/>
      <c r="C1559" s="671"/>
      <c r="D1559" s="671"/>
      <c r="E1559" s="671"/>
      <c r="F1559" s="671"/>
      <c r="G1559" s="671"/>
      <c r="H1559" s="671"/>
      <c r="I1559" s="671"/>
      <c r="J1559" s="671"/>
      <c r="K1559" s="671"/>
      <c r="L1559" s="672"/>
      <c r="M1559" s="672"/>
      <c r="N1559" s="672"/>
      <c r="O1559" s="672"/>
      <c r="P1559" s="672"/>
      <c r="Q1559" s="673"/>
      <c r="R1559" s="673"/>
      <c r="S1559" s="673"/>
      <c r="T1559" s="673"/>
      <c r="U1559" s="673"/>
      <c r="V1559" s="636"/>
      <c r="W1559" s="674"/>
      <c r="X1559" s="674"/>
      <c r="Y1559" s="674"/>
      <c r="Z1559" s="674"/>
      <c r="AA1559" s="674"/>
      <c r="AB1559" s="674"/>
      <c r="AC1559" s="637"/>
      <c r="AD1559" s="638"/>
      <c r="AE1559" s="639"/>
      <c r="AF1559" s="640"/>
    </row>
    <row r="1560" spans="1:32" ht="20.100000000000001" customHeight="1">
      <c r="A1560" s="635"/>
      <c r="B1560" s="671"/>
      <c r="C1560" s="671"/>
      <c r="D1560" s="671"/>
      <c r="E1560" s="671"/>
      <c r="F1560" s="671"/>
      <c r="G1560" s="671"/>
      <c r="H1560" s="671"/>
      <c r="I1560" s="671"/>
      <c r="J1560" s="671"/>
      <c r="K1560" s="671"/>
      <c r="L1560" s="672"/>
      <c r="M1560" s="672"/>
      <c r="N1560" s="672"/>
      <c r="O1560" s="672"/>
      <c r="P1560" s="672"/>
      <c r="Q1560" s="673"/>
      <c r="R1560" s="673"/>
      <c r="S1560" s="673"/>
      <c r="T1560" s="673"/>
      <c r="U1560" s="673"/>
      <c r="V1560" s="636"/>
      <c r="W1560" s="674"/>
      <c r="X1560" s="674"/>
      <c r="Y1560" s="674"/>
      <c r="Z1560" s="674"/>
      <c r="AA1560" s="674"/>
      <c r="AB1560" s="674"/>
      <c r="AC1560" s="637"/>
      <c r="AD1560" s="638"/>
      <c r="AE1560" s="639"/>
      <c r="AF1560" s="640"/>
    </row>
    <row r="1561" spans="1:32" ht="20.100000000000001" customHeight="1">
      <c r="A1561" s="635"/>
      <c r="B1561" s="671"/>
      <c r="C1561" s="671"/>
      <c r="D1561" s="671"/>
      <c r="E1561" s="671"/>
      <c r="F1561" s="671"/>
      <c r="G1561" s="671"/>
      <c r="H1561" s="671"/>
      <c r="I1561" s="671"/>
      <c r="J1561" s="671"/>
      <c r="K1561" s="671"/>
      <c r="L1561" s="672"/>
      <c r="M1561" s="672"/>
      <c r="N1561" s="672"/>
      <c r="O1561" s="672"/>
      <c r="P1561" s="672"/>
      <c r="Q1561" s="673"/>
      <c r="R1561" s="673"/>
      <c r="S1561" s="673"/>
      <c r="T1561" s="673"/>
      <c r="U1561" s="673"/>
      <c r="V1561" s="636"/>
      <c r="W1561" s="674"/>
      <c r="X1561" s="674"/>
      <c r="Y1561" s="674"/>
      <c r="Z1561" s="674"/>
      <c r="AA1561" s="674"/>
      <c r="AB1561" s="674"/>
      <c r="AC1561" s="637"/>
      <c r="AD1561" s="638"/>
      <c r="AE1561" s="639"/>
      <c r="AF1561" s="640"/>
    </row>
    <row r="1562" spans="1:32" ht="20.100000000000001" customHeight="1">
      <c r="A1562" s="635"/>
      <c r="B1562" s="671"/>
      <c r="C1562" s="671"/>
      <c r="D1562" s="671"/>
      <c r="E1562" s="671"/>
      <c r="F1562" s="671"/>
      <c r="G1562" s="671"/>
      <c r="H1562" s="671"/>
      <c r="I1562" s="671"/>
      <c r="J1562" s="671"/>
      <c r="K1562" s="671"/>
      <c r="L1562" s="672"/>
      <c r="M1562" s="672"/>
      <c r="N1562" s="672"/>
      <c r="O1562" s="672"/>
      <c r="P1562" s="672"/>
      <c r="Q1562" s="673"/>
      <c r="R1562" s="673"/>
      <c r="S1562" s="673"/>
      <c r="T1562" s="673"/>
      <c r="U1562" s="673"/>
      <c r="V1562" s="636"/>
      <c r="W1562" s="674"/>
      <c r="X1562" s="674"/>
      <c r="Y1562" s="674"/>
      <c r="Z1562" s="674"/>
      <c r="AA1562" s="674"/>
      <c r="AB1562" s="674"/>
      <c r="AC1562" s="637"/>
      <c r="AD1562" s="638"/>
      <c r="AE1562" s="639"/>
      <c r="AF1562" s="640"/>
    </row>
    <row r="1563" spans="1:32" ht="20.100000000000001" customHeight="1">
      <c r="A1563" s="635"/>
      <c r="B1563" s="671"/>
      <c r="C1563" s="671"/>
      <c r="D1563" s="671"/>
      <c r="E1563" s="671"/>
      <c r="F1563" s="671"/>
      <c r="G1563" s="671"/>
      <c r="H1563" s="671"/>
      <c r="I1563" s="671"/>
      <c r="J1563" s="671"/>
      <c r="K1563" s="671"/>
      <c r="L1563" s="672"/>
      <c r="M1563" s="672"/>
      <c r="N1563" s="672"/>
      <c r="O1563" s="672"/>
      <c r="P1563" s="672"/>
      <c r="Q1563" s="673"/>
      <c r="R1563" s="673"/>
      <c r="S1563" s="673"/>
      <c r="T1563" s="673"/>
      <c r="U1563" s="673"/>
      <c r="V1563" s="636"/>
      <c r="W1563" s="674"/>
      <c r="X1563" s="674"/>
      <c r="Y1563" s="674"/>
      <c r="Z1563" s="674"/>
      <c r="AA1563" s="674"/>
      <c r="AB1563" s="674"/>
      <c r="AC1563" s="637"/>
      <c r="AD1563" s="638"/>
      <c r="AE1563" s="639"/>
      <c r="AF1563" s="640"/>
    </row>
    <row r="1564" spans="1:32" ht="20.100000000000001" customHeight="1">
      <c r="A1564" s="635"/>
      <c r="B1564" s="671"/>
      <c r="C1564" s="671"/>
      <c r="D1564" s="671"/>
      <c r="E1564" s="671"/>
      <c r="F1564" s="671"/>
      <c r="G1564" s="671"/>
      <c r="H1564" s="671"/>
      <c r="I1564" s="671"/>
      <c r="J1564" s="671"/>
      <c r="K1564" s="671"/>
      <c r="L1564" s="672"/>
      <c r="M1564" s="672"/>
      <c r="N1564" s="672"/>
      <c r="O1564" s="672"/>
      <c r="P1564" s="672"/>
      <c r="Q1564" s="673"/>
      <c r="R1564" s="673"/>
      <c r="S1564" s="673"/>
      <c r="T1564" s="673"/>
      <c r="U1564" s="673"/>
      <c r="V1564" s="636"/>
      <c r="W1564" s="674"/>
      <c r="X1564" s="674"/>
      <c r="Y1564" s="674"/>
      <c r="Z1564" s="674"/>
      <c r="AA1564" s="674"/>
      <c r="AB1564" s="674"/>
      <c r="AC1564" s="637"/>
      <c r="AD1564" s="638"/>
      <c r="AE1564" s="639"/>
      <c r="AF1564" s="640"/>
    </row>
    <row r="1565" spans="1:32" ht="20.100000000000001" customHeight="1">
      <c r="A1565" s="635"/>
      <c r="B1565" s="671"/>
      <c r="C1565" s="671"/>
      <c r="D1565" s="671"/>
      <c r="E1565" s="671"/>
      <c r="F1565" s="671"/>
      <c r="G1565" s="671"/>
      <c r="H1565" s="671"/>
      <c r="I1565" s="671"/>
      <c r="J1565" s="671"/>
      <c r="K1565" s="671"/>
      <c r="L1565" s="672"/>
      <c r="M1565" s="672"/>
      <c r="N1565" s="672"/>
      <c r="O1565" s="672"/>
      <c r="P1565" s="672"/>
      <c r="Q1565" s="673"/>
      <c r="R1565" s="673"/>
      <c r="S1565" s="673"/>
      <c r="T1565" s="673"/>
      <c r="U1565" s="673"/>
      <c r="V1565" s="636"/>
      <c r="W1565" s="674"/>
      <c r="X1565" s="674"/>
      <c r="Y1565" s="674"/>
      <c r="Z1565" s="674"/>
      <c r="AA1565" s="674"/>
      <c r="AB1565" s="674"/>
      <c r="AC1565" s="637"/>
      <c r="AD1565" s="638"/>
      <c r="AE1565" s="639"/>
      <c r="AF1565" s="640"/>
    </row>
    <row r="1566" spans="1:32" ht="20.100000000000001" customHeight="1">
      <c r="A1566" s="635"/>
      <c r="B1566" s="671"/>
      <c r="C1566" s="671"/>
      <c r="D1566" s="671"/>
      <c r="E1566" s="671"/>
      <c r="F1566" s="671"/>
      <c r="G1566" s="671"/>
      <c r="H1566" s="671"/>
      <c r="I1566" s="671"/>
      <c r="J1566" s="671"/>
      <c r="K1566" s="671"/>
      <c r="L1566" s="672"/>
      <c r="M1566" s="672"/>
      <c r="N1566" s="672"/>
      <c r="O1566" s="672"/>
      <c r="P1566" s="672"/>
      <c r="Q1566" s="673"/>
      <c r="R1566" s="673"/>
      <c r="S1566" s="673"/>
      <c r="T1566" s="673"/>
      <c r="U1566" s="673"/>
      <c r="V1566" s="636"/>
      <c r="W1566" s="674"/>
      <c r="X1566" s="674"/>
      <c r="Y1566" s="674"/>
      <c r="Z1566" s="674"/>
      <c r="AA1566" s="674"/>
      <c r="AB1566" s="674"/>
      <c r="AC1566" s="637"/>
      <c r="AD1566" s="638"/>
      <c r="AE1566" s="639"/>
      <c r="AF1566" s="640"/>
    </row>
    <row r="1567" spans="1:32" ht="20.100000000000001" customHeight="1">
      <c r="A1567" s="635"/>
      <c r="B1567" s="671"/>
      <c r="C1567" s="671"/>
      <c r="D1567" s="671"/>
      <c r="E1567" s="671"/>
      <c r="F1567" s="671"/>
      <c r="G1567" s="671"/>
      <c r="H1567" s="671"/>
      <c r="I1567" s="671"/>
      <c r="J1567" s="671"/>
      <c r="K1567" s="671"/>
      <c r="L1567" s="672"/>
      <c r="M1567" s="672"/>
      <c r="N1567" s="672"/>
      <c r="O1567" s="672"/>
      <c r="P1567" s="672"/>
      <c r="Q1567" s="673"/>
      <c r="R1567" s="673"/>
      <c r="S1567" s="673"/>
      <c r="T1567" s="673"/>
      <c r="U1567" s="673"/>
      <c r="V1567" s="636"/>
      <c r="W1567" s="674"/>
      <c r="X1567" s="674"/>
      <c r="Y1567" s="674"/>
      <c r="Z1567" s="674"/>
      <c r="AA1567" s="674"/>
      <c r="AB1567" s="674"/>
      <c r="AC1567" s="637"/>
      <c r="AD1567" s="638"/>
      <c r="AE1567" s="639"/>
      <c r="AF1567" s="640"/>
    </row>
    <row r="1568" spans="1:32" ht="20.100000000000001" customHeight="1">
      <c r="A1568" s="635"/>
      <c r="B1568" s="671"/>
      <c r="C1568" s="671"/>
      <c r="D1568" s="671"/>
      <c r="E1568" s="671"/>
      <c r="F1568" s="671"/>
      <c r="G1568" s="671"/>
      <c r="H1568" s="671"/>
      <c r="I1568" s="671"/>
      <c r="J1568" s="671"/>
      <c r="K1568" s="671"/>
      <c r="L1568" s="672"/>
      <c r="M1568" s="672"/>
      <c r="N1568" s="672"/>
      <c r="O1568" s="672"/>
      <c r="P1568" s="672"/>
      <c r="Q1568" s="673"/>
      <c r="R1568" s="673"/>
      <c r="S1568" s="673"/>
      <c r="T1568" s="673"/>
      <c r="U1568" s="673"/>
      <c r="V1568" s="636"/>
      <c r="W1568" s="674"/>
      <c r="X1568" s="674"/>
      <c r="Y1568" s="674"/>
      <c r="Z1568" s="674"/>
      <c r="AA1568" s="674"/>
      <c r="AB1568" s="674"/>
      <c r="AC1568" s="637"/>
      <c r="AD1568" s="638"/>
      <c r="AE1568" s="639"/>
      <c r="AF1568" s="640"/>
    </row>
    <row r="1569" spans="1:32" ht="20.100000000000001" customHeight="1">
      <c r="A1569" s="635"/>
      <c r="B1569" s="671"/>
      <c r="C1569" s="671"/>
      <c r="D1569" s="671"/>
      <c r="E1569" s="671"/>
      <c r="F1569" s="671"/>
      <c r="G1569" s="671"/>
      <c r="H1569" s="671"/>
      <c r="I1569" s="671"/>
      <c r="J1569" s="671"/>
      <c r="K1569" s="671"/>
      <c r="L1569" s="672"/>
      <c r="M1569" s="672"/>
      <c r="N1569" s="672"/>
      <c r="O1569" s="672"/>
      <c r="P1569" s="672"/>
      <c r="Q1569" s="673"/>
      <c r="R1569" s="673"/>
      <c r="S1569" s="673"/>
      <c r="T1569" s="673"/>
      <c r="U1569" s="673"/>
      <c r="V1569" s="636"/>
      <c r="W1569" s="674"/>
      <c r="X1569" s="674"/>
      <c r="Y1569" s="674"/>
      <c r="Z1569" s="674"/>
      <c r="AA1569" s="674"/>
      <c r="AB1569" s="674"/>
      <c r="AC1569" s="637"/>
      <c r="AD1569" s="638"/>
      <c r="AE1569" s="639"/>
      <c r="AF1569" s="640"/>
    </row>
    <row r="1570" spans="1:32" ht="20.100000000000001" customHeight="1">
      <c r="A1570" s="635"/>
      <c r="B1570" s="671"/>
      <c r="C1570" s="671"/>
      <c r="D1570" s="671"/>
      <c r="E1570" s="671"/>
      <c r="F1570" s="671"/>
      <c r="G1570" s="671"/>
      <c r="H1570" s="671"/>
      <c r="I1570" s="671"/>
      <c r="J1570" s="671"/>
      <c r="K1570" s="671"/>
      <c r="L1570" s="672"/>
      <c r="M1570" s="672"/>
      <c r="N1570" s="672"/>
      <c r="O1570" s="672"/>
      <c r="P1570" s="672"/>
      <c r="Q1570" s="673"/>
      <c r="R1570" s="673"/>
      <c r="S1570" s="673"/>
      <c r="T1570" s="673"/>
      <c r="U1570" s="673"/>
      <c r="V1570" s="636"/>
      <c r="W1570" s="674"/>
      <c r="X1570" s="674"/>
      <c r="Y1570" s="674"/>
      <c r="Z1570" s="674"/>
      <c r="AA1570" s="674"/>
      <c r="AB1570" s="674"/>
      <c r="AC1570" s="637"/>
      <c r="AD1570" s="638"/>
      <c r="AE1570" s="639"/>
      <c r="AF1570" s="640"/>
    </row>
    <row r="1571" spans="1:32" ht="20.100000000000001" customHeight="1">
      <c r="A1571" s="635"/>
      <c r="B1571" s="671"/>
      <c r="C1571" s="671"/>
      <c r="D1571" s="671"/>
      <c r="E1571" s="671"/>
      <c r="F1571" s="671"/>
      <c r="G1571" s="671"/>
      <c r="H1571" s="671"/>
      <c r="I1571" s="671"/>
      <c r="J1571" s="671"/>
      <c r="K1571" s="671"/>
      <c r="L1571" s="672"/>
      <c r="M1571" s="672"/>
      <c r="N1571" s="672"/>
      <c r="O1571" s="672"/>
      <c r="P1571" s="672"/>
      <c r="Q1571" s="673"/>
      <c r="R1571" s="673"/>
      <c r="S1571" s="673"/>
      <c r="T1571" s="673"/>
      <c r="U1571" s="673"/>
      <c r="V1571" s="636"/>
      <c r="W1571" s="674"/>
      <c r="X1571" s="674"/>
      <c r="Y1571" s="674"/>
      <c r="Z1571" s="674"/>
      <c r="AA1571" s="674"/>
      <c r="AB1571" s="674"/>
      <c r="AC1571" s="637"/>
      <c r="AD1571" s="638"/>
      <c r="AE1571" s="639"/>
      <c r="AF1571" s="640"/>
    </row>
    <row r="1572" spans="1:32" ht="20.100000000000001" customHeight="1">
      <c r="A1572" s="635"/>
      <c r="B1572" s="671"/>
      <c r="C1572" s="671"/>
      <c r="D1572" s="671"/>
      <c r="E1572" s="671"/>
      <c r="F1572" s="671"/>
      <c r="G1572" s="671"/>
      <c r="H1572" s="671"/>
      <c r="I1572" s="671"/>
      <c r="J1572" s="671"/>
      <c r="K1572" s="671"/>
      <c r="L1572" s="672"/>
      <c r="M1572" s="672"/>
      <c r="N1572" s="672"/>
      <c r="O1572" s="672"/>
      <c r="P1572" s="672"/>
      <c r="Q1572" s="673"/>
      <c r="R1572" s="673"/>
      <c r="S1572" s="673"/>
      <c r="T1572" s="673"/>
      <c r="U1572" s="673"/>
      <c r="V1572" s="636"/>
      <c r="W1572" s="674"/>
      <c r="X1572" s="674"/>
      <c r="Y1572" s="674"/>
      <c r="Z1572" s="674"/>
      <c r="AA1572" s="674"/>
      <c r="AB1572" s="674"/>
      <c r="AC1572" s="637"/>
      <c r="AD1572" s="638"/>
      <c r="AE1572" s="639"/>
      <c r="AF1572" s="640"/>
    </row>
    <row r="1573" spans="1:32" ht="20.100000000000001" customHeight="1">
      <c r="A1573" s="635"/>
      <c r="B1573" s="671"/>
      <c r="C1573" s="671"/>
      <c r="D1573" s="671"/>
      <c r="E1573" s="671"/>
      <c r="F1573" s="671"/>
      <c r="G1573" s="671"/>
      <c r="H1573" s="671"/>
      <c r="I1573" s="671"/>
      <c r="J1573" s="671"/>
      <c r="K1573" s="671"/>
      <c r="L1573" s="672"/>
      <c r="M1573" s="672"/>
      <c r="N1573" s="672"/>
      <c r="O1573" s="672"/>
      <c r="P1573" s="672"/>
      <c r="Q1573" s="673"/>
      <c r="R1573" s="673"/>
      <c r="S1573" s="673"/>
      <c r="T1573" s="673"/>
      <c r="U1573" s="673"/>
      <c r="V1573" s="636"/>
      <c r="W1573" s="674"/>
      <c r="X1573" s="674"/>
      <c r="Y1573" s="674"/>
      <c r="Z1573" s="674"/>
      <c r="AA1573" s="674"/>
      <c r="AB1573" s="674"/>
      <c r="AC1573" s="637"/>
      <c r="AD1573" s="638"/>
      <c r="AE1573" s="639"/>
      <c r="AF1573" s="640"/>
    </row>
    <row r="1574" spans="1:32" ht="20.100000000000001" customHeight="1">
      <c r="A1574" s="635"/>
      <c r="B1574" s="671"/>
      <c r="C1574" s="671"/>
      <c r="D1574" s="671"/>
      <c r="E1574" s="671"/>
      <c r="F1574" s="671"/>
      <c r="G1574" s="671"/>
      <c r="H1574" s="671"/>
      <c r="I1574" s="671"/>
      <c r="J1574" s="671"/>
      <c r="K1574" s="671"/>
      <c r="L1574" s="672"/>
      <c r="M1574" s="672"/>
      <c r="N1574" s="672"/>
      <c r="O1574" s="672"/>
      <c r="P1574" s="672"/>
      <c r="Q1574" s="673"/>
      <c r="R1574" s="673"/>
      <c r="S1574" s="673"/>
      <c r="T1574" s="673"/>
      <c r="U1574" s="673"/>
      <c r="V1574" s="636"/>
      <c r="W1574" s="674"/>
      <c r="X1574" s="674"/>
      <c r="Y1574" s="674"/>
      <c r="Z1574" s="674"/>
      <c r="AA1574" s="674"/>
      <c r="AB1574" s="674"/>
      <c r="AC1574" s="637"/>
      <c r="AD1574" s="638"/>
      <c r="AE1574" s="639"/>
      <c r="AF1574" s="640"/>
    </row>
    <row r="1575" spans="1:32" ht="20.100000000000001" customHeight="1">
      <c r="A1575" s="635"/>
      <c r="B1575" s="671"/>
      <c r="C1575" s="671"/>
      <c r="D1575" s="671"/>
      <c r="E1575" s="671"/>
      <c r="F1575" s="671"/>
      <c r="G1575" s="671"/>
      <c r="H1575" s="671"/>
      <c r="I1575" s="671"/>
      <c r="J1575" s="671"/>
      <c r="K1575" s="671"/>
      <c r="L1575" s="672"/>
      <c r="M1575" s="672"/>
      <c r="N1575" s="672"/>
      <c r="O1575" s="672"/>
      <c r="P1575" s="672"/>
      <c r="Q1575" s="673"/>
      <c r="R1575" s="673"/>
      <c r="S1575" s="673"/>
      <c r="T1575" s="673"/>
      <c r="U1575" s="673"/>
      <c r="V1575" s="636"/>
      <c r="W1575" s="674"/>
      <c r="X1575" s="674"/>
      <c r="Y1575" s="674"/>
      <c r="Z1575" s="674"/>
      <c r="AA1575" s="674"/>
      <c r="AB1575" s="674"/>
      <c r="AC1575" s="637"/>
      <c r="AD1575" s="638"/>
      <c r="AE1575" s="639"/>
      <c r="AF1575" s="640"/>
    </row>
    <row r="1576" spans="1:32" ht="20.100000000000001" customHeight="1">
      <c r="A1576" s="635"/>
      <c r="B1576" s="671"/>
      <c r="C1576" s="671"/>
      <c r="D1576" s="671"/>
      <c r="E1576" s="671"/>
      <c r="F1576" s="671"/>
      <c r="G1576" s="671"/>
      <c r="H1576" s="671"/>
      <c r="I1576" s="671"/>
      <c r="J1576" s="671"/>
      <c r="K1576" s="671"/>
      <c r="L1576" s="672"/>
      <c r="M1576" s="672"/>
      <c r="N1576" s="672"/>
      <c r="O1576" s="672"/>
      <c r="P1576" s="672"/>
      <c r="Q1576" s="673"/>
      <c r="R1576" s="673"/>
      <c r="S1576" s="673"/>
      <c r="T1576" s="673"/>
      <c r="U1576" s="673"/>
      <c r="V1576" s="636"/>
      <c r="W1576" s="674"/>
      <c r="X1576" s="674"/>
      <c r="Y1576" s="674"/>
      <c r="Z1576" s="674"/>
      <c r="AA1576" s="674"/>
      <c r="AB1576" s="674"/>
      <c r="AC1576" s="637"/>
      <c r="AD1576" s="638"/>
      <c r="AE1576" s="639"/>
      <c r="AF1576" s="640"/>
    </row>
    <row r="1577" spans="1:32" ht="20.100000000000001" customHeight="1">
      <c r="A1577" s="635"/>
      <c r="B1577" s="671"/>
      <c r="C1577" s="671"/>
      <c r="D1577" s="671"/>
      <c r="E1577" s="671"/>
      <c r="F1577" s="671"/>
      <c r="G1577" s="671"/>
      <c r="H1577" s="671"/>
      <c r="I1577" s="671"/>
      <c r="J1577" s="671"/>
      <c r="K1577" s="671"/>
      <c r="L1577" s="672"/>
      <c r="M1577" s="672"/>
      <c r="N1577" s="672"/>
      <c r="O1577" s="672"/>
      <c r="P1577" s="672"/>
      <c r="Q1577" s="673"/>
      <c r="R1577" s="673"/>
      <c r="S1577" s="673"/>
      <c r="T1577" s="673"/>
      <c r="U1577" s="673"/>
      <c r="V1577" s="636"/>
      <c r="W1577" s="674"/>
      <c r="X1577" s="674"/>
      <c r="Y1577" s="674"/>
      <c r="Z1577" s="674"/>
      <c r="AA1577" s="674"/>
      <c r="AB1577" s="674"/>
      <c r="AC1577" s="637"/>
      <c r="AD1577" s="638"/>
      <c r="AE1577" s="639"/>
      <c r="AF1577" s="640"/>
    </row>
    <row r="1578" spans="1:32" ht="20.100000000000001" customHeight="1">
      <c r="A1578" s="635"/>
      <c r="B1578" s="671"/>
      <c r="C1578" s="671"/>
      <c r="D1578" s="671"/>
      <c r="E1578" s="671"/>
      <c r="F1578" s="671"/>
      <c r="G1578" s="671"/>
      <c r="H1578" s="671"/>
      <c r="I1578" s="671"/>
      <c r="J1578" s="671"/>
      <c r="K1578" s="671"/>
      <c r="L1578" s="672"/>
      <c r="M1578" s="672"/>
      <c r="N1578" s="672"/>
      <c r="O1578" s="672"/>
      <c r="P1578" s="672"/>
      <c r="Q1578" s="673"/>
      <c r="R1578" s="673"/>
      <c r="S1578" s="673"/>
      <c r="T1578" s="673"/>
      <c r="U1578" s="673"/>
      <c r="V1578" s="636"/>
      <c r="W1578" s="674"/>
      <c r="X1578" s="674"/>
      <c r="Y1578" s="674"/>
      <c r="Z1578" s="674"/>
      <c r="AA1578" s="674"/>
      <c r="AB1578" s="674"/>
      <c r="AC1578" s="637"/>
      <c r="AD1578" s="638"/>
      <c r="AE1578" s="639"/>
      <c r="AF1578" s="640"/>
    </row>
    <row r="1579" spans="1:32" ht="20.100000000000001" customHeight="1">
      <c r="A1579" s="635"/>
      <c r="B1579" s="671"/>
      <c r="C1579" s="671"/>
      <c r="D1579" s="671"/>
      <c r="E1579" s="671"/>
      <c r="F1579" s="671"/>
      <c r="G1579" s="671"/>
      <c r="H1579" s="671"/>
      <c r="I1579" s="671"/>
      <c r="J1579" s="671"/>
      <c r="K1579" s="671"/>
      <c r="L1579" s="672"/>
      <c r="M1579" s="672"/>
      <c r="N1579" s="672"/>
      <c r="O1579" s="672"/>
      <c r="P1579" s="672"/>
      <c r="Q1579" s="673"/>
      <c r="R1579" s="673"/>
      <c r="S1579" s="673"/>
      <c r="T1579" s="673"/>
      <c r="U1579" s="673"/>
      <c r="V1579" s="636"/>
      <c r="W1579" s="674"/>
      <c r="X1579" s="674"/>
      <c r="Y1579" s="674"/>
      <c r="Z1579" s="674"/>
      <c r="AA1579" s="674"/>
      <c r="AB1579" s="674"/>
      <c r="AC1579" s="637"/>
      <c r="AD1579" s="638"/>
      <c r="AE1579" s="639"/>
      <c r="AF1579" s="640"/>
    </row>
    <row r="1580" spans="1:32" ht="20.100000000000001" customHeight="1">
      <c r="A1580" s="635"/>
      <c r="B1580" s="671"/>
      <c r="C1580" s="671"/>
      <c r="D1580" s="671"/>
      <c r="E1580" s="671"/>
      <c r="F1580" s="671"/>
      <c r="G1580" s="671"/>
      <c r="H1580" s="671"/>
      <c r="I1580" s="671"/>
      <c r="J1580" s="671"/>
      <c r="K1580" s="671"/>
      <c r="L1580" s="672"/>
      <c r="M1580" s="672"/>
      <c r="N1580" s="672"/>
      <c r="O1580" s="672"/>
      <c r="P1580" s="672"/>
      <c r="Q1580" s="673"/>
      <c r="R1580" s="673"/>
      <c r="S1580" s="673"/>
      <c r="T1580" s="673"/>
      <c r="U1580" s="673"/>
      <c r="V1580" s="636"/>
      <c r="W1580" s="674"/>
      <c r="X1580" s="674"/>
      <c r="Y1580" s="674"/>
      <c r="Z1580" s="674"/>
      <c r="AA1580" s="674"/>
      <c r="AB1580" s="674"/>
      <c r="AC1580" s="637"/>
      <c r="AD1580" s="638"/>
      <c r="AE1580" s="639"/>
      <c r="AF1580" s="640"/>
    </row>
    <row r="1581" spans="1:32" ht="20.100000000000001" customHeight="1">
      <c r="A1581" s="635"/>
      <c r="B1581" s="671"/>
      <c r="C1581" s="671"/>
      <c r="D1581" s="671"/>
      <c r="E1581" s="671"/>
      <c r="F1581" s="671"/>
      <c r="G1581" s="671"/>
      <c r="H1581" s="671"/>
      <c r="I1581" s="671"/>
      <c r="J1581" s="671"/>
      <c r="K1581" s="671"/>
      <c r="L1581" s="672"/>
      <c r="M1581" s="672"/>
      <c r="N1581" s="672"/>
      <c r="O1581" s="672"/>
      <c r="P1581" s="672"/>
      <c r="Q1581" s="673"/>
      <c r="R1581" s="673"/>
      <c r="S1581" s="673"/>
      <c r="T1581" s="673"/>
      <c r="U1581" s="673"/>
      <c r="V1581" s="636"/>
      <c r="W1581" s="674"/>
      <c r="X1581" s="674"/>
      <c r="Y1581" s="674"/>
      <c r="Z1581" s="674"/>
      <c r="AA1581" s="674"/>
      <c r="AB1581" s="674"/>
      <c r="AC1581" s="637"/>
      <c r="AD1581" s="638"/>
      <c r="AE1581" s="639"/>
      <c r="AF1581" s="640"/>
    </row>
    <row r="1582" spans="1:32" ht="20.100000000000001" customHeight="1">
      <c r="A1582" s="635"/>
      <c r="B1582" s="671"/>
      <c r="C1582" s="671"/>
      <c r="D1582" s="671"/>
      <c r="E1582" s="671"/>
      <c r="F1582" s="671"/>
      <c r="G1582" s="671"/>
      <c r="H1582" s="671"/>
      <c r="I1582" s="671"/>
      <c r="J1582" s="671"/>
      <c r="K1582" s="671"/>
      <c r="L1582" s="672"/>
      <c r="M1582" s="672"/>
      <c r="N1582" s="672"/>
      <c r="O1582" s="672"/>
      <c r="P1582" s="672"/>
      <c r="Q1582" s="673"/>
      <c r="R1582" s="673"/>
      <c r="S1582" s="673"/>
      <c r="T1582" s="673"/>
      <c r="U1582" s="673"/>
      <c r="V1582" s="636"/>
      <c r="W1582" s="674"/>
      <c r="X1582" s="674"/>
      <c r="Y1582" s="674"/>
      <c r="Z1582" s="674"/>
      <c r="AA1582" s="674"/>
      <c r="AB1582" s="674"/>
      <c r="AC1582" s="637"/>
      <c r="AD1582" s="638"/>
      <c r="AE1582" s="639"/>
      <c r="AF1582" s="640"/>
    </row>
    <row r="1583" spans="1:32" ht="20.100000000000001" customHeight="1">
      <c r="A1583" s="635"/>
      <c r="B1583" s="671"/>
      <c r="C1583" s="671"/>
      <c r="D1583" s="671"/>
      <c r="E1583" s="671"/>
      <c r="F1583" s="671"/>
      <c r="G1583" s="671"/>
      <c r="H1583" s="671"/>
      <c r="I1583" s="671"/>
      <c r="J1583" s="671"/>
      <c r="K1583" s="671"/>
      <c r="L1583" s="672"/>
      <c r="M1583" s="672"/>
      <c r="N1583" s="672"/>
      <c r="O1583" s="672"/>
      <c r="P1583" s="672"/>
      <c r="Q1583" s="673"/>
      <c r="R1583" s="673"/>
      <c r="S1583" s="673"/>
      <c r="T1583" s="673"/>
      <c r="U1583" s="673"/>
      <c r="V1583" s="636"/>
      <c r="W1583" s="674"/>
      <c r="X1583" s="674"/>
      <c r="Y1583" s="674"/>
      <c r="Z1583" s="674"/>
      <c r="AA1583" s="674"/>
      <c r="AB1583" s="674"/>
      <c r="AC1583" s="637"/>
      <c r="AD1583" s="638"/>
      <c r="AE1583" s="639"/>
      <c r="AF1583" s="640"/>
    </row>
    <row r="1584" spans="1:32" ht="20.100000000000001" customHeight="1">
      <c r="A1584" s="635"/>
      <c r="B1584" s="671"/>
      <c r="C1584" s="671"/>
      <c r="D1584" s="671"/>
      <c r="E1584" s="671"/>
      <c r="F1584" s="671"/>
      <c r="G1584" s="671"/>
      <c r="H1584" s="671"/>
      <c r="I1584" s="671"/>
      <c r="J1584" s="671"/>
      <c r="K1584" s="671"/>
      <c r="L1584" s="672"/>
      <c r="M1584" s="672"/>
      <c r="N1584" s="672"/>
      <c r="O1584" s="672"/>
      <c r="P1584" s="672"/>
      <c r="Q1584" s="673"/>
      <c r="R1584" s="673"/>
      <c r="S1584" s="673"/>
      <c r="T1584" s="673"/>
      <c r="U1584" s="673"/>
      <c r="V1584" s="636"/>
      <c r="W1584" s="674"/>
      <c r="X1584" s="674"/>
      <c r="Y1584" s="674"/>
      <c r="Z1584" s="674"/>
      <c r="AA1584" s="674"/>
      <c r="AB1584" s="674"/>
      <c r="AC1584" s="637"/>
      <c r="AD1584" s="638"/>
      <c r="AE1584" s="639"/>
      <c r="AF1584" s="640"/>
    </row>
    <row r="1585" spans="1:32" ht="20.100000000000001" customHeight="1">
      <c r="A1585" s="635"/>
      <c r="B1585" s="671"/>
      <c r="C1585" s="671"/>
      <c r="D1585" s="671"/>
      <c r="E1585" s="671"/>
      <c r="F1585" s="671"/>
      <c r="G1585" s="671"/>
      <c r="H1585" s="671"/>
      <c r="I1585" s="671"/>
      <c r="J1585" s="671"/>
      <c r="K1585" s="671"/>
      <c r="L1585" s="672"/>
      <c r="M1585" s="672"/>
      <c r="N1585" s="672"/>
      <c r="O1585" s="672"/>
      <c r="P1585" s="672"/>
      <c r="Q1585" s="673"/>
      <c r="R1585" s="673"/>
      <c r="S1585" s="673"/>
      <c r="T1585" s="673"/>
      <c r="U1585" s="673"/>
      <c r="V1585" s="636"/>
      <c r="W1585" s="674"/>
      <c r="X1585" s="674"/>
      <c r="Y1585" s="674"/>
      <c r="Z1585" s="674"/>
      <c r="AA1585" s="674"/>
      <c r="AB1585" s="674"/>
      <c r="AC1585" s="637"/>
      <c r="AD1585" s="638"/>
      <c r="AE1585" s="639"/>
      <c r="AF1585" s="640"/>
    </row>
    <row r="1586" spans="1:32" ht="20.100000000000001" customHeight="1">
      <c r="A1586" s="635"/>
      <c r="B1586" s="671"/>
      <c r="C1586" s="671"/>
      <c r="D1586" s="671"/>
      <c r="E1586" s="671"/>
      <c r="F1586" s="671"/>
      <c r="G1586" s="671"/>
      <c r="H1586" s="671"/>
      <c r="I1586" s="671"/>
      <c r="J1586" s="671"/>
      <c r="K1586" s="671"/>
      <c r="L1586" s="672"/>
      <c r="M1586" s="672"/>
      <c r="N1586" s="672"/>
      <c r="O1586" s="672"/>
      <c r="P1586" s="672"/>
      <c r="Q1586" s="673"/>
      <c r="R1586" s="673"/>
      <c r="S1586" s="673"/>
      <c r="T1586" s="673"/>
      <c r="U1586" s="673"/>
      <c r="V1586" s="636"/>
      <c r="W1586" s="674"/>
      <c r="X1586" s="674"/>
      <c r="Y1586" s="674"/>
      <c r="Z1586" s="674"/>
      <c r="AA1586" s="674"/>
      <c r="AB1586" s="674"/>
      <c r="AC1586" s="637"/>
      <c r="AD1586" s="638"/>
      <c r="AE1586" s="639"/>
      <c r="AF1586" s="640"/>
    </row>
    <row r="1587" spans="1:32" ht="20.100000000000001" customHeight="1">
      <c r="A1587" s="635"/>
      <c r="B1587" s="671"/>
      <c r="C1587" s="671"/>
      <c r="D1587" s="671"/>
      <c r="E1587" s="671"/>
      <c r="F1587" s="671"/>
      <c r="G1587" s="671"/>
      <c r="H1587" s="671"/>
      <c r="I1587" s="671"/>
      <c r="J1587" s="671"/>
      <c r="K1587" s="671"/>
      <c r="L1587" s="672"/>
      <c r="M1587" s="672"/>
      <c r="N1587" s="672"/>
      <c r="O1587" s="672"/>
      <c r="P1587" s="672"/>
      <c r="Q1587" s="673"/>
      <c r="R1587" s="673"/>
      <c r="S1587" s="673"/>
      <c r="T1587" s="673"/>
      <c r="U1587" s="673"/>
      <c r="V1587" s="636"/>
      <c r="W1587" s="674"/>
      <c r="X1587" s="674"/>
      <c r="Y1587" s="674"/>
      <c r="Z1587" s="674"/>
      <c r="AA1587" s="674"/>
      <c r="AB1587" s="674"/>
      <c r="AC1587" s="637"/>
      <c r="AD1587" s="638"/>
      <c r="AE1587" s="639"/>
      <c r="AF1587" s="640"/>
    </row>
    <row r="1588" spans="1:32" ht="20.100000000000001" customHeight="1">
      <c r="A1588" s="635"/>
      <c r="B1588" s="671"/>
      <c r="C1588" s="671"/>
      <c r="D1588" s="671"/>
      <c r="E1588" s="671"/>
      <c r="F1588" s="671"/>
      <c r="G1588" s="671"/>
      <c r="H1588" s="671"/>
      <c r="I1588" s="671"/>
      <c r="J1588" s="671"/>
      <c r="K1588" s="671"/>
      <c r="L1588" s="672"/>
      <c r="M1588" s="672"/>
      <c r="N1588" s="672"/>
      <c r="O1588" s="672"/>
      <c r="P1588" s="672"/>
      <c r="Q1588" s="673"/>
      <c r="R1588" s="673"/>
      <c r="S1588" s="673"/>
      <c r="T1588" s="673"/>
      <c r="U1588" s="673"/>
      <c r="V1588" s="636"/>
      <c r="W1588" s="674"/>
      <c r="X1588" s="674"/>
      <c r="Y1588" s="674"/>
      <c r="Z1588" s="674"/>
      <c r="AA1588" s="674"/>
      <c r="AB1588" s="674"/>
      <c r="AC1588" s="637"/>
      <c r="AD1588" s="638"/>
      <c r="AE1588" s="639"/>
      <c r="AF1588" s="640"/>
    </row>
    <row r="1589" spans="1:32" ht="20.100000000000001" customHeight="1">
      <c r="A1589" s="635"/>
      <c r="B1589" s="671"/>
      <c r="C1589" s="671"/>
      <c r="D1589" s="671"/>
      <c r="E1589" s="671"/>
      <c r="F1589" s="671"/>
      <c r="G1589" s="671"/>
      <c r="H1589" s="671"/>
      <c r="I1589" s="671"/>
      <c r="J1589" s="671"/>
      <c r="K1589" s="671"/>
      <c r="L1589" s="672"/>
      <c r="M1589" s="672"/>
      <c r="N1589" s="672"/>
      <c r="O1589" s="672"/>
      <c r="P1589" s="672"/>
      <c r="Q1589" s="673"/>
      <c r="R1589" s="673"/>
      <c r="S1589" s="673"/>
      <c r="T1589" s="673"/>
      <c r="U1589" s="673"/>
      <c r="V1589" s="636"/>
      <c r="W1589" s="674"/>
      <c r="X1589" s="674"/>
      <c r="Y1589" s="674"/>
      <c r="Z1589" s="674"/>
      <c r="AA1589" s="674"/>
      <c r="AB1589" s="674"/>
      <c r="AC1589" s="637"/>
      <c r="AD1589" s="638"/>
      <c r="AE1589" s="639"/>
      <c r="AF1589" s="640"/>
    </row>
    <row r="1590" spans="1:32" ht="20.100000000000001" customHeight="1">
      <c r="A1590" s="635"/>
      <c r="B1590" s="671"/>
      <c r="C1590" s="671"/>
      <c r="D1590" s="671"/>
      <c r="E1590" s="671"/>
      <c r="F1590" s="671"/>
      <c r="G1590" s="671"/>
      <c r="H1590" s="671"/>
      <c r="I1590" s="671"/>
      <c r="J1590" s="671"/>
      <c r="K1590" s="671"/>
      <c r="L1590" s="672"/>
      <c r="M1590" s="672"/>
      <c r="N1590" s="672"/>
      <c r="O1590" s="672"/>
      <c r="P1590" s="672"/>
      <c r="Q1590" s="673"/>
      <c r="R1590" s="673"/>
      <c r="S1590" s="673"/>
      <c r="T1590" s="673"/>
      <c r="U1590" s="673"/>
      <c r="V1590" s="636"/>
      <c r="W1590" s="674"/>
      <c r="X1590" s="674"/>
      <c r="Y1590" s="674"/>
      <c r="Z1590" s="674"/>
      <c r="AA1590" s="674"/>
      <c r="AB1590" s="674"/>
      <c r="AC1590" s="637"/>
      <c r="AD1590" s="638"/>
      <c r="AE1590" s="639"/>
      <c r="AF1590" s="640"/>
    </row>
    <row r="1591" spans="1:32" ht="20.100000000000001" customHeight="1">
      <c r="A1591" s="635"/>
      <c r="B1591" s="671"/>
      <c r="C1591" s="671"/>
      <c r="D1591" s="671"/>
      <c r="E1591" s="671"/>
      <c r="F1591" s="671"/>
      <c r="G1591" s="671"/>
      <c r="H1591" s="671"/>
      <c r="I1591" s="671"/>
      <c r="J1591" s="671"/>
      <c r="K1591" s="671"/>
      <c r="L1591" s="672"/>
      <c r="M1591" s="672"/>
      <c r="N1591" s="672"/>
      <c r="O1591" s="672"/>
      <c r="P1591" s="672"/>
      <c r="Q1591" s="673"/>
      <c r="R1591" s="673"/>
      <c r="S1591" s="673"/>
      <c r="T1591" s="673"/>
      <c r="U1591" s="673"/>
      <c r="V1591" s="636"/>
      <c r="W1591" s="674"/>
      <c r="X1591" s="674"/>
      <c r="Y1591" s="674"/>
      <c r="Z1591" s="674"/>
      <c r="AA1591" s="674"/>
      <c r="AB1591" s="674"/>
      <c r="AC1591" s="637"/>
      <c r="AD1591" s="638"/>
      <c r="AE1591" s="639"/>
      <c r="AF1591" s="640"/>
    </row>
    <row r="1592" spans="1:32" ht="20.100000000000001" customHeight="1">
      <c r="A1592" s="635"/>
      <c r="B1592" s="671"/>
      <c r="C1592" s="671"/>
      <c r="D1592" s="671"/>
      <c r="E1592" s="671"/>
      <c r="F1592" s="671"/>
      <c r="G1592" s="671"/>
      <c r="H1592" s="671"/>
      <c r="I1592" s="671"/>
      <c r="J1592" s="671"/>
      <c r="K1592" s="671"/>
      <c r="L1592" s="672"/>
      <c r="M1592" s="672"/>
      <c r="N1592" s="672"/>
      <c r="O1592" s="672"/>
      <c r="P1592" s="672"/>
      <c r="Q1592" s="673"/>
      <c r="R1592" s="673"/>
      <c r="S1592" s="673"/>
      <c r="T1592" s="673"/>
      <c r="U1592" s="673"/>
      <c r="V1592" s="636"/>
      <c r="W1592" s="674"/>
      <c r="X1592" s="674"/>
      <c r="Y1592" s="674"/>
      <c r="Z1592" s="674"/>
      <c r="AA1592" s="674"/>
      <c r="AB1592" s="674"/>
      <c r="AC1592" s="637"/>
      <c r="AD1592" s="638"/>
      <c r="AE1592" s="639"/>
      <c r="AF1592" s="640"/>
    </row>
    <row r="1593" spans="1:32" ht="20.100000000000001" customHeight="1">
      <c r="A1593" s="635"/>
      <c r="B1593" s="671"/>
      <c r="C1593" s="671"/>
      <c r="D1593" s="671"/>
      <c r="E1593" s="671"/>
      <c r="F1593" s="671"/>
      <c r="G1593" s="671"/>
      <c r="H1593" s="671"/>
      <c r="I1593" s="671"/>
      <c r="J1593" s="671"/>
      <c r="K1593" s="671"/>
      <c r="L1593" s="672"/>
      <c r="M1593" s="672"/>
      <c r="N1593" s="672"/>
      <c r="O1593" s="672"/>
      <c r="P1593" s="672"/>
      <c r="Q1593" s="673"/>
      <c r="R1593" s="673"/>
      <c r="S1593" s="673"/>
      <c r="T1593" s="673"/>
      <c r="U1593" s="673"/>
      <c r="V1593" s="636"/>
      <c r="W1593" s="674"/>
      <c r="X1593" s="674"/>
      <c r="Y1593" s="674"/>
      <c r="Z1593" s="674"/>
      <c r="AA1593" s="674"/>
      <c r="AB1593" s="674"/>
      <c r="AC1593" s="637"/>
      <c r="AD1593" s="638"/>
      <c r="AE1593" s="639"/>
      <c r="AF1593" s="640"/>
    </row>
    <row r="1594" spans="1:32" ht="20.100000000000001" customHeight="1">
      <c r="A1594" s="635"/>
      <c r="B1594" s="671"/>
      <c r="C1594" s="671"/>
      <c r="D1594" s="671"/>
      <c r="E1594" s="671"/>
      <c r="F1594" s="671"/>
      <c r="G1594" s="671"/>
      <c r="H1594" s="671"/>
      <c r="I1594" s="671"/>
      <c r="J1594" s="671"/>
      <c r="K1594" s="671"/>
      <c r="L1594" s="672"/>
      <c r="M1594" s="672"/>
      <c r="N1594" s="672"/>
      <c r="O1594" s="672"/>
      <c r="P1594" s="672"/>
      <c r="Q1594" s="673"/>
      <c r="R1594" s="673"/>
      <c r="S1594" s="673"/>
      <c r="T1594" s="673"/>
      <c r="U1594" s="673"/>
      <c r="V1594" s="636"/>
      <c r="W1594" s="674"/>
      <c r="X1594" s="674"/>
      <c r="Y1594" s="674"/>
      <c r="Z1594" s="674"/>
      <c r="AA1594" s="674"/>
      <c r="AB1594" s="674"/>
      <c r="AC1594" s="637"/>
      <c r="AD1594" s="638"/>
      <c r="AE1594" s="639"/>
      <c r="AF1594" s="640"/>
    </row>
    <row r="1595" spans="1:32" ht="20.100000000000001" customHeight="1">
      <c r="A1595" s="635"/>
      <c r="B1595" s="671"/>
      <c r="C1595" s="671"/>
      <c r="D1595" s="671"/>
      <c r="E1595" s="671"/>
      <c r="F1595" s="671"/>
      <c r="G1595" s="671"/>
      <c r="H1595" s="671"/>
      <c r="I1595" s="671"/>
      <c r="J1595" s="671"/>
      <c r="K1595" s="671"/>
      <c r="L1595" s="672"/>
      <c r="M1595" s="672"/>
      <c r="N1595" s="672"/>
      <c r="O1595" s="672"/>
      <c r="P1595" s="672"/>
      <c r="Q1595" s="673"/>
      <c r="R1595" s="673"/>
      <c r="S1595" s="673"/>
      <c r="T1595" s="673"/>
      <c r="U1595" s="673"/>
      <c r="V1595" s="636"/>
      <c r="W1595" s="674"/>
      <c r="X1595" s="674"/>
      <c r="Y1595" s="674"/>
      <c r="Z1595" s="674"/>
      <c r="AA1595" s="674"/>
      <c r="AB1595" s="674"/>
      <c r="AC1595" s="637"/>
      <c r="AD1595" s="638"/>
      <c r="AE1595" s="639"/>
      <c r="AF1595" s="640"/>
    </row>
    <row r="1596" spans="1:32" ht="20.100000000000001" customHeight="1">
      <c r="A1596" s="635"/>
      <c r="B1596" s="671"/>
      <c r="C1596" s="671"/>
      <c r="D1596" s="671"/>
      <c r="E1596" s="671"/>
      <c r="F1596" s="671"/>
      <c r="G1596" s="671"/>
      <c r="H1596" s="671"/>
      <c r="I1596" s="671"/>
      <c r="J1596" s="671"/>
      <c r="K1596" s="671"/>
      <c r="L1596" s="672"/>
      <c r="M1596" s="672"/>
      <c r="N1596" s="672"/>
      <c r="O1596" s="672"/>
      <c r="P1596" s="672"/>
      <c r="Q1596" s="673"/>
      <c r="R1596" s="673"/>
      <c r="S1596" s="673"/>
      <c r="T1596" s="673"/>
      <c r="U1596" s="673"/>
      <c r="V1596" s="636"/>
      <c r="W1596" s="674"/>
      <c r="X1596" s="674"/>
      <c r="Y1596" s="674"/>
      <c r="Z1596" s="674"/>
      <c r="AA1596" s="674"/>
      <c r="AB1596" s="674"/>
      <c r="AC1596" s="637"/>
      <c r="AD1596" s="638"/>
      <c r="AE1596" s="639"/>
      <c r="AF1596" s="640"/>
    </row>
    <row r="1597" spans="1:32" ht="20.100000000000001" customHeight="1">
      <c r="A1597" s="635"/>
      <c r="B1597" s="671"/>
      <c r="C1597" s="671"/>
      <c r="D1597" s="671"/>
      <c r="E1597" s="671"/>
      <c r="F1597" s="671"/>
      <c r="G1597" s="671"/>
      <c r="H1597" s="671"/>
      <c r="I1597" s="671"/>
      <c r="J1597" s="671"/>
      <c r="K1597" s="671"/>
      <c r="L1597" s="672"/>
      <c r="M1597" s="672"/>
      <c r="N1597" s="672"/>
      <c r="O1597" s="672"/>
      <c r="P1597" s="672"/>
      <c r="Q1597" s="673"/>
      <c r="R1597" s="673"/>
      <c r="S1597" s="673"/>
      <c r="T1597" s="673"/>
      <c r="U1597" s="673"/>
      <c r="V1597" s="636"/>
      <c r="W1597" s="674"/>
      <c r="X1597" s="674"/>
      <c r="Y1597" s="674"/>
      <c r="Z1597" s="674"/>
      <c r="AA1597" s="674"/>
      <c r="AB1597" s="674"/>
      <c r="AC1597" s="637"/>
      <c r="AD1597" s="638"/>
      <c r="AE1597" s="639"/>
      <c r="AF1597" s="640"/>
    </row>
    <row r="1598" spans="1:32" ht="20.100000000000001" customHeight="1">
      <c r="A1598" s="635"/>
      <c r="B1598" s="671"/>
      <c r="C1598" s="671"/>
      <c r="D1598" s="671"/>
      <c r="E1598" s="671"/>
      <c r="F1598" s="671"/>
      <c r="G1598" s="671"/>
      <c r="H1598" s="671"/>
      <c r="I1598" s="671"/>
      <c r="J1598" s="671"/>
      <c r="K1598" s="671"/>
      <c r="L1598" s="672"/>
      <c r="M1598" s="672"/>
      <c r="N1598" s="672"/>
      <c r="O1598" s="672"/>
      <c r="P1598" s="672"/>
      <c r="Q1598" s="673"/>
      <c r="R1598" s="673"/>
      <c r="S1598" s="673"/>
      <c r="T1598" s="673"/>
      <c r="U1598" s="673"/>
      <c r="V1598" s="636"/>
      <c r="W1598" s="674"/>
      <c r="X1598" s="674"/>
      <c r="Y1598" s="674"/>
      <c r="Z1598" s="674"/>
      <c r="AA1598" s="674"/>
      <c r="AB1598" s="674"/>
      <c r="AC1598" s="637"/>
      <c r="AD1598" s="638"/>
      <c r="AE1598" s="639"/>
      <c r="AF1598" s="640"/>
    </row>
    <row r="1599" spans="1:32" ht="20.100000000000001" customHeight="1">
      <c r="A1599" s="635"/>
      <c r="B1599" s="671"/>
      <c r="C1599" s="671"/>
      <c r="D1599" s="671"/>
      <c r="E1599" s="671"/>
      <c r="F1599" s="671"/>
      <c r="G1599" s="671"/>
      <c r="H1599" s="671"/>
      <c r="I1599" s="671"/>
      <c r="J1599" s="671"/>
      <c r="K1599" s="671"/>
      <c r="L1599" s="672"/>
      <c r="M1599" s="672"/>
      <c r="N1599" s="672"/>
      <c r="O1599" s="672"/>
      <c r="P1599" s="672"/>
      <c r="Q1599" s="673"/>
      <c r="R1599" s="673"/>
      <c r="S1599" s="673"/>
      <c r="T1599" s="673"/>
      <c r="U1599" s="673"/>
      <c r="V1599" s="636"/>
      <c r="W1599" s="674"/>
      <c r="X1599" s="674"/>
      <c r="Y1599" s="674"/>
      <c r="Z1599" s="674"/>
      <c r="AA1599" s="674"/>
      <c r="AB1599" s="674"/>
      <c r="AC1599" s="637"/>
      <c r="AD1599" s="638"/>
      <c r="AE1599" s="639"/>
      <c r="AF1599" s="640"/>
    </row>
    <row r="1600" spans="1:32" ht="20.100000000000001" customHeight="1">
      <c r="A1600" s="635"/>
      <c r="B1600" s="671"/>
      <c r="C1600" s="671"/>
      <c r="D1600" s="671"/>
      <c r="E1600" s="671"/>
      <c r="F1600" s="671"/>
      <c r="G1600" s="671"/>
      <c r="H1600" s="671"/>
      <c r="I1600" s="671"/>
      <c r="J1600" s="671"/>
      <c r="K1600" s="671"/>
      <c r="L1600" s="672"/>
      <c r="M1600" s="672"/>
      <c r="N1600" s="672"/>
      <c r="O1600" s="672"/>
      <c r="P1600" s="672"/>
      <c r="Q1600" s="673"/>
      <c r="R1600" s="673"/>
      <c r="S1600" s="673"/>
      <c r="T1600" s="673"/>
      <c r="U1600" s="673"/>
      <c r="V1600" s="636"/>
      <c r="W1600" s="674"/>
      <c r="X1600" s="674"/>
      <c r="Y1600" s="674"/>
      <c r="Z1600" s="674"/>
      <c r="AA1600" s="674"/>
      <c r="AB1600" s="674"/>
      <c r="AC1600" s="637"/>
      <c r="AD1600" s="638"/>
      <c r="AE1600" s="639"/>
      <c r="AF1600" s="640"/>
    </row>
    <row r="1601" spans="1:32" ht="20.100000000000001" customHeight="1">
      <c r="A1601" s="635"/>
      <c r="B1601" s="671"/>
      <c r="C1601" s="671"/>
      <c r="D1601" s="671"/>
      <c r="E1601" s="671"/>
      <c r="F1601" s="671"/>
      <c r="G1601" s="671"/>
      <c r="H1601" s="671"/>
      <c r="I1601" s="671"/>
      <c r="J1601" s="671"/>
      <c r="K1601" s="671"/>
      <c r="L1601" s="672"/>
      <c r="M1601" s="672"/>
      <c r="N1601" s="672"/>
      <c r="O1601" s="672"/>
      <c r="P1601" s="672"/>
      <c r="Q1601" s="673"/>
      <c r="R1601" s="673"/>
      <c r="S1601" s="673"/>
      <c r="T1601" s="673"/>
      <c r="U1601" s="673"/>
      <c r="V1601" s="636"/>
      <c r="W1601" s="674"/>
      <c r="X1601" s="674"/>
      <c r="Y1601" s="674"/>
      <c r="Z1601" s="674"/>
      <c r="AA1601" s="674"/>
      <c r="AB1601" s="674"/>
      <c r="AC1601" s="637"/>
      <c r="AD1601" s="638"/>
      <c r="AE1601" s="639"/>
      <c r="AF1601" s="640"/>
    </row>
    <row r="1602" spans="1:32" ht="20.100000000000001" customHeight="1">
      <c r="A1602" s="635"/>
      <c r="B1602" s="671"/>
      <c r="C1602" s="671"/>
      <c r="D1602" s="671"/>
      <c r="E1602" s="671"/>
      <c r="F1602" s="671"/>
      <c r="G1602" s="671"/>
      <c r="H1602" s="671"/>
      <c r="I1602" s="671"/>
      <c r="J1602" s="671"/>
      <c r="K1602" s="671"/>
      <c r="L1602" s="672"/>
      <c r="M1602" s="672"/>
      <c r="N1602" s="672"/>
      <c r="O1602" s="672"/>
      <c r="P1602" s="672"/>
      <c r="Q1602" s="673"/>
      <c r="R1602" s="673"/>
      <c r="S1602" s="673"/>
      <c r="T1602" s="673"/>
      <c r="U1602" s="673"/>
      <c r="V1602" s="636"/>
      <c r="W1602" s="674"/>
      <c r="X1602" s="674"/>
      <c r="Y1602" s="674"/>
      <c r="Z1602" s="674"/>
      <c r="AA1602" s="674"/>
      <c r="AB1602" s="674"/>
      <c r="AC1602" s="637"/>
      <c r="AD1602" s="638"/>
      <c r="AE1602" s="639"/>
      <c r="AF1602" s="640"/>
    </row>
    <row r="1603" spans="1:32" ht="20.100000000000001" customHeight="1">
      <c r="A1603" s="635"/>
      <c r="B1603" s="671"/>
      <c r="C1603" s="671"/>
      <c r="D1603" s="671"/>
      <c r="E1603" s="671"/>
      <c r="F1603" s="671"/>
      <c r="G1603" s="671"/>
      <c r="H1603" s="671"/>
      <c r="I1603" s="671"/>
      <c r="J1603" s="671"/>
      <c r="K1603" s="671"/>
      <c r="L1603" s="672"/>
      <c r="M1603" s="672"/>
      <c r="N1603" s="672"/>
      <c r="O1603" s="672"/>
      <c r="P1603" s="672"/>
      <c r="Q1603" s="673"/>
      <c r="R1603" s="673"/>
      <c r="S1603" s="673"/>
      <c r="T1603" s="673"/>
      <c r="U1603" s="673"/>
      <c r="V1603" s="636"/>
      <c r="W1603" s="674"/>
      <c r="X1603" s="674"/>
      <c r="Y1603" s="674"/>
      <c r="Z1603" s="674"/>
      <c r="AA1603" s="674"/>
      <c r="AB1603" s="674"/>
      <c r="AC1603" s="637"/>
      <c r="AD1603" s="638"/>
      <c r="AE1603" s="639"/>
      <c r="AF1603" s="640"/>
    </row>
    <row r="1604" spans="1:32" ht="20.100000000000001" customHeight="1">
      <c r="A1604" s="635"/>
      <c r="B1604" s="671"/>
      <c r="C1604" s="671"/>
      <c r="D1604" s="671"/>
      <c r="E1604" s="671"/>
      <c r="F1604" s="671"/>
      <c r="G1604" s="671"/>
      <c r="H1604" s="671"/>
      <c r="I1604" s="671"/>
      <c r="J1604" s="671"/>
      <c r="K1604" s="671"/>
      <c r="L1604" s="672"/>
      <c r="M1604" s="672"/>
      <c r="N1604" s="672"/>
      <c r="O1604" s="672"/>
      <c r="P1604" s="672"/>
      <c r="Q1604" s="673"/>
      <c r="R1604" s="673"/>
      <c r="S1604" s="673"/>
      <c r="T1604" s="673"/>
      <c r="U1604" s="673"/>
      <c r="V1604" s="636"/>
      <c r="W1604" s="674"/>
      <c r="X1604" s="674"/>
      <c r="Y1604" s="674"/>
      <c r="Z1604" s="674"/>
      <c r="AA1604" s="674"/>
      <c r="AB1604" s="674"/>
      <c r="AC1604" s="637"/>
      <c r="AD1604" s="638"/>
      <c r="AE1604" s="639"/>
      <c r="AF1604" s="640"/>
    </row>
    <row r="1605" spans="1:32" ht="20.100000000000001" customHeight="1">
      <c r="A1605" s="635"/>
      <c r="B1605" s="671"/>
      <c r="C1605" s="671"/>
      <c r="D1605" s="671"/>
      <c r="E1605" s="671"/>
      <c r="F1605" s="671"/>
      <c r="G1605" s="671"/>
      <c r="H1605" s="671"/>
      <c r="I1605" s="671"/>
      <c r="J1605" s="671"/>
      <c r="K1605" s="671"/>
      <c r="L1605" s="672"/>
      <c r="M1605" s="672"/>
      <c r="N1605" s="672"/>
      <c r="O1605" s="672"/>
      <c r="P1605" s="672"/>
      <c r="Q1605" s="673"/>
      <c r="R1605" s="673"/>
      <c r="S1605" s="673"/>
      <c r="T1605" s="673"/>
      <c r="U1605" s="673"/>
      <c r="V1605" s="636"/>
      <c r="W1605" s="674"/>
      <c r="X1605" s="674"/>
      <c r="Y1605" s="674"/>
      <c r="Z1605" s="674"/>
      <c r="AA1605" s="674"/>
      <c r="AB1605" s="674"/>
      <c r="AC1605" s="637"/>
      <c r="AD1605" s="638"/>
      <c r="AE1605" s="639"/>
      <c r="AF1605" s="640"/>
    </row>
    <row r="1606" spans="1:32" ht="20.100000000000001" customHeight="1">
      <c r="A1606" s="635"/>
      <c r="B1606" s="671"/>
      <c r="C1606" s="671"/>
      <c r="D1606" s="671"/>
      <c r="E1606" s="671"/>
      <c r="F1606" s="671"/>
      <c r="G1606" s="671"/>
      <c r="H1606" s="671"/>
      <c r="I1606" s="671"/>
      <c r="J1606" s="671"/>
      <c r="K1606" s="671"/>
      <c r="L1606" s="672"/>
      <c r="M1606" s="672"/>
      <c r="N1606" s="672"/>
      <c r="O1606" s="672"/>
      <c r="P1606" s="672"/>
      <c r="Q1606" s="673"/>
      <c r="R1606" s="673"/>
      <c r="S1606" s="673"/>
      <c r="T1606" s="673"/>
      <c r="U1606" s="673"/>
      <c r="V1606" s="636"/>
      <c r="W1606" s="674"/>
      <c r="X1606" s="674"/>
      <c r="Y1606" s="674"/>
      <c r="Z1606" s="674"/>
      <c r="AA1606" s="674"/>
      <c r="AB1606" s="674"/>
      <c r="AC1606" s="637"/>
      <c r="AD1606" s="638"/>
      <c r="AE1606" s="639"/>
      <c r="AF1606" s="640"/>
    </row>
    <row r="1607" spans="1:32" ht="20.100000000000001" customHeight="1">
      <c r="A1607" s="635"/>
      <c r="B1607" s="671"/>
      <c r="C1607" s="671"/>
      <c r="D1607" s="671"/>
      <c r="E1607" s="671"/>
      <c r="F1607" s="671"/>
      <c r="G1607" s="671"/>
      <c r="H1607" s="671"/>
      <c r="I1607" s="671"/>
      <c r="J1607" s="671"/>
      <c r="K1607" s="671"/>
      <c r="L1607" s="672"/>
      <c r="M1607" s="672"/>
      <c r="N1607" s="672"/>
      <c r="O1607" s="672"/>
      <c r="P1607" s="672"/>
      <c r="Q1607" s="673"/>
      <c r="R1607" s="673"/>
      <c r="S1607" s="673"/>
      <c r="T1607" s="673"/>
      <c r="U1607" s="673"/>
      <c r="V1607" s="636"/>
      <c r="W1607" s="674"/>
      <c r="X1607" s="674"/>
      <c r="Y1607" s="674"/>
      <c r="Z1607" s="674"/>
      <c r="AA1607" s="674"/>
      <c r="AB1607" s="674"/>
      <c r="AC1607" s="637"/>
      <c r="AD1607" s="638"/>
      <c r="AE1607" s="639"/>
      <c r="AF1607" s="640"/>
    </row>
    <row r="1608" spans="1:32" ht="20.100000000000001" customHeight="1">
      <c r="A1608" s="635"/>
      <c r="B1608" s="671"/>
      <c r="C1608" s="671"/>
      <c r="D1608" s="671"/>
      <c r="E1608" s="671"/>
      <c r="F1608" s="671"/>
      <c r="G1608" s="671"/>
      <c r="H1608" s="671"/>
      <c r="I1608" s="671"/>
      <c r="J1608" s="671"/>
      <c r="K1608" s="671"/>
      <c r="L1608" s="672"/>
      <c r="M1608" s="672"/>
      <c r="N1608" s="672"/>
      <c r="O1608" s="672"/>
      <c r="P1608" s="672"/>
      <c r="Q1608" s="673"/>
      <c r="R1608" s="673"/>
      <c r="S1608" s="673"/>
      <c r="T1608" s="673"/>
      <c r="U1608" s="673"/>
      <c r="V1608" s="636"/>
      <c r="W1608" s="674"/>
      <c r="X1608" s="674"/>
      <c r="Y1608" s="674"/>
      <c r="Z1608" s="674"/>
      <c r="AA1608" s="674"/>
      <c r="AB1608" s="674"/>
      <c r="AC1608" s="637"/>
      <c r="AD1608" s="638"/>
      <c r="AE1608" s="639"/>
      <c r="AF1608" s="640"/>
    </row>
    <row r="1609" spans="1:32" ht="20.100000000000001" customHeight="1">
      <c r="A1609" s="635"/>
      <c r="B1609" s="671"/>
      <c r="C1609" s="671"/>
      <c r="D1609" s="671"/>
      <c r="E1609" s="671"/>
      <c r="F1609" s="671"/>
      <c r="G1609" s="671"/>
      <c r="H1609" s="671"/>
      <c r="I1609" s="671"/>
      <c r="J1609" s="671"/>
      <c r="K1609" s="671"/>
      <c r="L1609" s="672"/>
      <c r="M1609" s="672"/>
      <c r="N1609" s="672"/>
      <c r="O1609" s="672"/>
      <c r="P1609" s="672"/>
      <c r="Q1609" s="673"/>
      <c r="R1609" s="673"/>
      <c r="S1609" s="673"/>
      <c r="T1609" s="673"/>
      <c r="U1609" s="673"/>
      <c r="V1609" s="636"/>
      <c r="W1609" s="674"/>
      <c r="X1609" s="674"/>
      <c r="Y1609" s="674"/>
      <c r="Z1609" s="674"/>
      <c r="AA1609" s="674"/>
      <c r="AB1609" s="674"/>
      <c r="AC1609" s="637"/>
      <c r="AD1609" s="638"/>
      <c r="AE1609" s="639"/>
      <c r="AF1609" s="640"/>
    </row>
    <row r="1610" spans="1:32" ht="20.100000000000001" customHeight="1">
      <c r="A1610" s="635"/>
      <c r="B1610" s="671"/>
      <c r="C1610" s="671"/>
      <c r="D1610" s="671"/>
      <c r="E1610" s="671"/>
      <c r="F1610" s="671"/>
      <c r="G1610" s="671"/>
      <c r="H1610" s="671"/>
      <c r="I1610" s="671"/>
      <c r="J1610" s="671"/>
      <c r="K1610" s="671"/>
      <c r="L1610" s="672"/>
      <c r="M1610" s="672"/>
      <c r="N1610" s="672"/>
      <c r="O1610" s="672"/>
      <c r="P1610" s="672"/>
      <c r="Q1610" s="673"/>
      <c r="R1610" s="673"/>
      <c r="S1610" s="673"/>
      <c r="T1610" s="673"/>
      <c r="U1610" s="673"/>
      <c r="V1610" s="636"/>
      <c r="W1610" s="674"/>
      <c r="X1610" s="674"/>
      <c r="Y1610" s="674"/>
      <c r="Z1610" s="674"/>
      <c r="AA1610" s="674"/>
      <c r="AB1610" s="674"/>
      <c r="AC1610" s="637"/>
      <c r="AD1610" s="638"/>
      <c r="AE1610" s="639"/>
      <c r="AF1610" s="640"/>
    </row>
    <row r="1611" spans="1:32" ht="20.100000000000001" customHeight="1">
      <c r="A1611" s="635"/>
      <c r="B1611" s="671"/>
      <c r="C1611" s="671"/>
      <c r="D1611" s="671"/>
      <c r="E1611" s="671"/>
      <c r="F1611" s="671"/>
      <c r="G1611" s="671"/>
      <c r="H1611" s="671"/>
      <c r="I1611" s="671"/>
      <c r="J1611" s="671"/>
      <c r="K1611" s="671"/>
      <c r="L1611" s="672"/>
      <c r="M1611" s="672"/>
      <c r="N1611" s="672"/>
      <c r="O1611" s="672"/>
      <c r="P1611" s="672"/>
      <c r="Q1611" s="673"/>
      <c r="R1611" s="673"/>
      <c r="S1611" s="673"/>
      <c r="T1611" s="673"/>
      <c r="U1611" s="673"/>
      <c r="V1611" s="636"/>
      <c r="W1611" s="674"/>
      <c r="X1611" s="674"/>
      <c r="Y1611" s="674"/>
      <c r="Z1611" s="674"/>
      <c r="AA1611" s="674"/>
      <c r="AB1611" s="674"/>
      <c r="AC1611" s="637"/>
      <c r="AD1611" s="638"/>
      <c r="AE1611" s="639"/>
      <c r="AF1611" s="640"/>
    </row>
    <row r="1612" spans="1:32" ht="20.100000000000001" customHeight="1">
      <c r="A1612" s="635"/>
      <c r="B1612" s="671"/>
      <c r="C1612" s="671"/>
      <c r="D1612" s="671"/>
      <c r="E1612" s="671"/>
      <c r="F1612" s="671"/>
      <c r="G1612" s="671"/>
      <c r="H1612" s="671"/>
      <c r="I1612" s="671"/>
      <c r="J1612" s="671"/>
      <c r="K1612" s="671"/>
      <c r="L1612" s="672"/>
      <c r="M1612" s="672"/>
      <c r="N1612" s="672"/>
      <c r="O1612" s="672"/>
      <c r="P1612" s="672"/>
      <c r="Q1612" s="673"/>
      <c r="R1612" s="673"/>
      <c r="S1612" s="673"/>
      <c r="T1612" s="673"/>
      <c r="U1612" s="673"/>
      <c r="V1612" s="636"/>
      <c r="W1612" s="674"/>
      <c r="X1612" s="674"/>
      <c r="Y1612" s="674"/>
      <c r="Z1612" s="674"/>
      <c r="AA1612" s="674"/>
      <c r="AB1612" s="674"/>
      <c r="AC1612" s="637"/>
      <c r="AD1612" s="638"/>
      <c r="AE1612" s="639"/>
      <c r="AF1612" s="640"/>
    </row>
    <row r="1613" spans="1:32" ht="20.100000000000001" customHeight="1">
      <c r="A1613" s="635"/>
      <c r="B1613" s="671"/>
      <c r="C1613" s="671"/>
      <c r="D1613" s="671"/>
      <c r="E1613" s="671"/>
      <c r="F1613" s="671"/>
      <c r="G1613" s="671"/>
      <c r="H1613" s="671"/>
      <c r="I1613" s="671"/>
      <c r="J1613" s="671"/>
      <c r="K1613" s="671"/>
      <c r="L1613" s="672"/>
      <c r="M1613" s="672"/>
      <c r="N1613" s="672"/>
      <c r="O1613" s="672"/>
      <c r="P1613" s="672"/>
      <c r="Q1613" s="673"/>
      <c r="R1613" s="673"/>
      <c r="S1613" s="673"/>
      <c r="T1613" s="673"/>
      <c r="U1613" s="673"/>
      <c r="V1613" s="636"/>
      <c r="W1613" s="674"/>
      <c r="X1613" s="674"/>
      <c r="Y1613" s="674"/>
      <c r="Z1613" s="674"/>
      <c r="AA1613" s="674"/>
      <c r="AB1613" s="674"/>
      <c r="AC1613" s="637"/>
      <c r="AD1613" s="638"/>
      <c r="AE1613" s="639"/>
      <c r="AF1613" s="640"/>
    </row>
    <row r="1614" spans="1:32" ht="20.100000000000001" customHeight="1">
      <c r="A1614" s="635"/>
      <c r="B1614" s="671"/>
      <c r="C1614" s="671"/>
      <c r="D1614" s="671"/>
      <c r="E1614" s="671"/>
      <c r="F1614" s="671"/>
      <c r="G1614" s="671"/>
      <c r="H1614" s="671"/>
      <c r="I1614" s="671"/>
      <c r="J1614" s="671"/>
      <c r="K1614" s="671"/>
      <c r="L1614" s="672"/>
      <c r="M1614" s="672"/>
      <c r="N1614" s="672"/>
      <c r="O1614" s="672"/>
      <c r="P1614" s="672"/>
      <c r="Q1614" s="673"/>
      <c r="R1614" s="673"/>
      <c r="S1614" s="673"/>
      <c r="T1614" s="673"/>
      <c r="U1614" s="673"/>
      <c r="V1614" s="636"/>
      <c r="W1614" s="674"/>
      <c r="X1614" s="674"/>
      <c r="Y1614" s="674"/>
      <c r="Z1614" s="674"/>
      <c r="AA1614" s="674"/>
      <c r="AB1614" s="674"/>
      <c r="AC1614" s="637"/>
      <c r="AD1614" s="638"/>
      <c r="AE1614" s="639"/>
      <c r="AF1614" s="640"/>
    </row>
    <row r="1615" spans="1:32" ht="20.100000000000001" customHeight="1">
      <c r="A1615" s="635"/>
      <c r="B1615" s="671"/>
      <c r="C1615" s="671"/>
      <c r="D1615" s="671"/>
      <c r="E1615" s="671"/>
      <c r="F1615" s="671"/>
      <c r="G1615" s="671"/>
      <c r="H1615" s="671"/>
      <c r="I1615" s="671"/>
      <c r="J1615" s="671"/>
      <c r="K1615" s="671"/>
      <c r="L1615" s="672"/>
      <c r="M1615" s="672"/>
      <c r="N1615" s="672"/>
      <c r="O1615" s="672"/>
      <c r="P1615" s="672"/>
      <c r="Q1615" s="673"/>
      <c r="R1615" s="673"/>
      <c r="S1615" s="673"/>
      <c r="T1615" s="673"/>
      <c r="U1615" s="673"/>
      <c r="V1615" s="636"/>
      <c r="W1615" s="674"/>
      <c r="X1615" s="674"/>
      <c r="Y1615" s="674"/>
      <c r="Z1615" s="674"/>
      <c r="AA1615" s="674"/>
      <c r="AB1615" s="674"/>
      <c r="AC1615" s="637"/>
      <c r="AD1615" s="638"/>
      <c r="AE1615" s="639"/>
      <c r="AF1615" s="640"/>
    </row>
    <row r="1616" spans="1:32" ht="20.100000000000001" customHeight="1">
      <c r="A1616" s="635"/>
      <c r="B1616" s="671"/>
      <c r="C1616" s="671"/>
      <c r="D1616" s="671"/>
      <c r="E1616" s="671"/>
      <c r="F1616" s="671"/>
      <c r="G1616" s="671"/>
      <c r="H1616" s="671"/>
      <c r="I1616" s="671"/>
      <c r="J1616" s="671"/>
      <c r="K1616" s="671"/>
      <c r="L1616" s="672"/>
      <c r="M1616" s="672"/>
      <c r="N1616" s="672"/>
      <c r="O1616" s="672"/>
      <c r="P1616" s="672"/>
      <c r="Q1616" s="673"/>
      <c r="R1616" s="673"/>
      <c r="S1616" s="673"/>
      <c r="T1616" s="673"/>
      <c r="U1616" s="673"/>
      <c r="V1616" s="636"/>
      <c r="W1616" s="674"/>
      <c r="X1616" s="674"/>
      <c r="Y1616" s="674"/>
      <c r="Z1616" s="674"/>
      <c r="AA1616" s="674"/>
      <c r="AB1616" s="674"/>
      <c r="AC1616" s="637"/>
      <c r="AD1616" s="638"/>
      <c r="AE1616" s="639"/>
      <c r="AF1616" s="640"/>
    </row>
    <row r="1617" spans="1:32" ht="20.100000000000001" customHeight="1">
      <c r="A1617" s="635"/>
      <c r="B1617" s="671"/>
      <c r="C1617" s="671"/>
      <c r="D1617" s="671"/>
      <c r="E1617" s="671"/>
      <c r="F1617" s="671"/>
      <c r="G1617" s="671"/>
      <c r="H1617" s="671"/>
      <c r="I1617" s="671"/>
      <c r="J1617" s="671"/>
      <c r="K1617" s="671"/>
      <c r="L1617" s="672"/>
      <c r="M1617" s="672"/>
      <c r="N1617" s="672"/>
      <c r="O1617" s="672"/>
      <c r="P1617" s="672"/>
      <c r="Q1617" s="673"/>
      <c r="R1617" s="673"/>
      <c r="S1617" s="673"/>
      <c r="T1617" s="673"/>
      <c r="U1617" s="673"/>
      <c r="V1617" s="636"/>
      <c r="W1617" s="674"/>
      <c r="X1617" s="674"/>
      <c r="Y1617" s="674"/>
      <c r="Z1617" s="674"/>
      <c r="AA1617" s="674"/>
      <c r="AB1617" s="674"/>
      <c r="AC1617" s="637"/>
      <c r="AD1617" s="638"/>
      <c r="AE1617" s="639"/>
      <c r="AF1617" s="640"/>
    </row>
    <row r="1618" spans="1:32" ht="20.100000000000001" customHeight="1">
      <c r="A1618" s="635"/>
      <c r="B1618" s="671"/>
      <c r="C1618" s="671"/>
      <c r="D1618" s="671"/>
      <c r="E1618" s="671"/>
      <c r="F1618" s="671"/>
      <c r="G1618" s="671"/>
      <c r="H1618" s="671"/>
      <c r="I1618" s="671"/>
      <c r="J1618" s="671"/>
      <c r="K1618" s="671"/>
      <c r="L1618" s="672"/>
      <c r="M1618" s="672"/>
      <c r="N1618" s="672"/>
      <c r="O1618" s="672"/>
      <c r="P1618" s="672"/>
      <c r="Q1618" s="673"/>
      <c r="R1618" s="673"/>
      <c r="S1618" s="673"/>
      <c r="T1618" s="673"/>
      <c r="U1618" s="673"/>
      <c r="V1618" s="636"/>
      <c r="W1618" s="674"/>
      <c r="X1618" s="674"/>
      <c r="Y1618" s="674"/>
      <c r="Z1618" s="674"/>
      <c r="AA1618" s="674"/>
      <c r="AB1618" s="674"/>
      <c r="AC1618" s="637"/>
      <c r="AD1618" s="638"/>
      <c r="AE1618" s="639"/>
      <c r="AF1618" s="640"/>
    </row>
    <row r="1619" spans="1:32" ht="20.100000000000001" customHeight="1">
      <c r="A1619" s="635"/>
      <c r="B1619" s="671"/>
      <c r="C1619" s="671"/>
      <c r="D1619" s="671"/>
      <c r="E1619" s="671"/>
      <c r="F1619" s="671"/>
      <c r="G1619" s="671"/>
      <c r="H1619" s="671"/>
      <c r="I1619" s="671"/>
      <c r="J1619" s="671"/>
      <c r="K1619" s="671"/>
      <c r="L1619" s="672"/>
      <c r="M1619" s="672"/>
      <c r="N1619" s="672"/>
      <c r="O1619" s="672"/>
      <c r="P1619" s="672"/>
      <c r="Q1619" s="673"/>
      <c r="R1619" s="673"/>
      <c r="S1619" s="673"/>
      <c r="T1619" s="673"/>
      <c r="U1619" s="673"/>
      <c r="V1619" s="636"/>
      <c r="W1619" s="674"/>
      <c r="X1619" s="674"/>
      <c r="Y1619" s="674"/>
      <c r="Z1619" s="674"/>
      <c r="AA1619" s="674"/>
      <c r="AB1619" s="674"/>
      <c r="AC1619" s="637"/>
      <c r="AD1619" s="638"/>
      <c r="AE1619" s="639"/>
      <c r="AF1619" s="640"/>
    </row>
    <row r="1620" spans="1:32" ht="20.100000000000001" customHeight="1">
      <c r="A1620" s="635"/>
      <c r="B1620" s="671"/>
      <c r="C1620" s="671"/>
      <c r="D1620" s="671"/>
      <c r="E1620" s="671"/>
      <c r="F1620" s="671"/>
      <c r="G1620" s="671"/>
      <c r="H1620" s="671"/>
      <c r="I1620" s="671"/>
      <c r="J1620" s="671"/>
      <c r="K1620" s="671"/>
      <c r="L1620" s="672"/>
      <c r="M1620" s="672"/>
      <c r="N1620" s="672"/>
      <c r="O1620" s="672"/>
      <c r="P1620" s="672"/>
      <c r="Q1620" s="673"/>
      <c r="R1620" s="673"/>
      <c r="S1620" s="673"/>
      <c r="T1620" s="673"/>
      <c r="U1620" s="673"/>
      <c r="V1620" s="636"/>
      <c r="W1620" s="674"/>
      <c r="X1620" s="674"/>
      <c r="Y1620" s="674"/>
      <c r="Z1620" s="674"/>
      <c r="AA1620" s="674"/>
      <c r="AB1620" s="674"/>
      <c r="AC1620" s="637"/>
      <c r="AD1620" s="638"/>
      <c r="AE1620" s="639"/>
      <c r="AF1620" s="640"/>
    </row>
    <row r="1621" spans="1:32" ht="20.100000000000001" customHeight="1">
      <c r="A1621" s="635"/>
      <c r="B1621" s="671"/>
      <c r="C1621" s="671"/>
      <c r="D1621" s="671"/>
      <c r="E1621" s="671"/>
      <c r="F1621" s="671"/>
      <c r="G1621" s="671"/>
      <c r="H1621" s="671"/>
      <c r="I1621" s="671"/>
      <c r="J1621" s="671"/>
      <c r="K1621" s="671"/>
      <c r="L1621" s="672"/>
      <c r="M1621" s="672"/>
      <c r="N1621" s="672"/>
      <c r="O1621" s="672"/>
      <c r="P1621" s="672"/>
      <c r="Q1621" s="673"/>
      <c r="R1621" s="673"/>
      <c r="S1621" s="673"/>
      <c r="T1621" s="673"/>
      <c r="U1621" s="673"/>
      <c r="V1621" s="636"/>
      <c r="W1621" s="674"/>
      <c r="X1621" s="674"/>
      <c r="Y1621" s="674"/>
      <c r="Z1621" s="674"/>
      <c r="AA1621" s="674"/>
      <c r="AB1621" s="674"/>
      <c r="AC1621" s="637"/>
      <c r="AD1621" s="638"/>
      <c r="AE1621" s="639"/>
      <c r="AF1621" s="640"/>
    </row>
    <row r="1622" spans="1:32" ht="20.100000000000001" customHeight="1">
      <c r="A1622" s="635"/>
      <c r="B1622" s="671"/>
      <c r="C1622" s="671"/>
      <c r="D1622" s="671"/>
      <c r="E1622" s="671"/>
      <c r="F1622" s="671"/>
      <c r="G1622" s="671"/>
      <c r="H1622" s="671"/>
      <c r="I1622" s="671"/>
      <c r="J1622" s="671"/>
      <c r="K1622" s="671"/>
      <c r="L1622" s="672"/>
      <c r="M1622" s="672"/>
      <c r="N1622" s="672"/>
      <c r="O1622" s="672"/>
      <c r="P1622" s="672"/>
      <c r="Q1622" s="673"/>
      <c r="R1622" s="673"/>
      <c r="S1622" s="673"/>
      <c r="T1622" s="673"/>
      <c r="U1622" s="673"/>
      <c r="V1622" s="636"/>
      <c r="W1622" s="674"/>
      <c r="X1622" s="674"/>
      <c r="Y1622" s="674"/>
      <c r="Z1622" s="674"/>
      <c r="AA1622" s="674"/>
      <c r="AB1622" s="674"/>
      <c r="AC1622" s="637"/>
      <c r="AD1622" s="638"/>
      <c r="AE1622" s="639"/>
      <c r="AF1622" s="640"/>
    </row>
    <row r="1623" spans="1:32" ht="20.100000000000001" customHeight="1">
      <c r="A1623" s="635"/>
      <c r="B1623" s="671"/>
      <c r="C1623" s="671"/>
      <c r="D1623" s="671"/>
      <c r="E1623" s="671"/>
      <c r="F1623" s="671"/>
      <c r="G1623" s="671"/>
      <c r="H1623" s="671"/>
      <c r="I1623" s="671"/>
      <c r="J1623" s="671"/>
      <c r="K1623" s="671"/>
      <c r="L1623" s="672"/>
      <c r="M1623" s="672"/>
      <c r="N1623" s="672"/>
      <c r="O1623" s="672"/>
      <c r="P1623" s="672"/>
      <c r="Q1623" s="673"/>
      <c r="R1623" s="673"/>
      <c r="S1623" s="673"/>
      <c r="T1623" s="673"/>
      <c r="U1623" s="673"/>
      <c r="V1623" s="636"/>
      <c r="W1623" s="674"/>
      <c r="X1623" s="674"/>
      <c r="Y1623" s="674"/>
      <c r="Z1623" s="674"/>
      <c r="AA1623" s="674"/>
      <c r="AB1623" s="674"/>
      <c r="AC1623" s="637"/>
      <c r="AD1623" s="638"/>
      <c r="AE1623" s="639"/>
      <c r="AF1623" s="640"/>
    </row>
    <row r="1624" spans="1:32" ht="20.100000000000001" customHeight="1">
      <c r="A1624" s="635"/>
      <c r="B1624" s="671"/>
      <c r="C1624" s="671"/>
      <c r="D1624" s="671"/>
      <c r="E1624" s="671"/>
      <c r="F1624" s="671"/>
      <c r="G1624" s="671"/>
      <c r="H1624" s="671"/>
      <c r="I1624" s="671"/>
      <c r="J1624" s="671"/>
      <c r="K1624" s="671"/>
      <c r="L1624" s="672"/>
      <c r="M1624" s="672"/>
      <c r="N1624" s="672"/>
      <c r="O1624" s="672"/>
      <c r="P1624" s="672"/>
      <c r="Q1624" s="673"/>
      <c r="R1624" s="673"/>
      <c r="S1624" s="673"/>
      <c r="T1624" s="673"/>
      <c r="U1624" s="673"/>
      <c r="V1624" s="636"/>
      <c r="W1624" s="674"/>
      <c r="X1624" s="674"/>
      <c r="Y1624" s="674"/>
      <c r="Z1624" s="674"/>
      <c r="AA1624" s="674"/>
      <c r="AB1624" s="674"/>
      <c r="AC1624" s="637"/>
      <c r="AD1624" s="638"/>
      <c r="AE1624" s="639"/>
      <c r="AF1624" s="640"/>
    </row>
    <row r="1625" spans="1:32" ht="20.100000000000001" customHeight="1">
      <c r="A1625" s="635"/>
      <c r="B1625" s="671"/>
      <c r="C1625" s="671"/>
      <c r="D1625" s="671"/>
      <c r="E1625" s="671"/>
      <c r="F1625" s="671"/>
      <c r="G1625" s="671"/>
      <c r="H1625" s="671"/>
      <c r="I1625" s="671"/>
      <c r="J1625" s="671"/>
      <c r="K1625" s="671"/>
      <c r="L1625" s="672"/>
      <c r="M1625" s="672"/>
      <c r="N1625" s="672"/>
      <c r="O1625" s="672"/>
      <c r="P1625" s="672"/>
      <c r="Q1625" s="673"/>
      <c r="R1625" s="673"/>
      <c r="S1625" s="673"/>
      <c r="T1625" s="673"/>
      <c r="U1625" s="673"/>
      <c r="V1625" s="636"/>
      <c r="W1625" s="674"/>
      <c r="X1625" s="674"/>
      <c r="Y1625" s="674"/>
      <c r="Z1625" s="674"/>
      <c r="AA1625" s="674"/>
      <c r="AB1625" s="674"/>
      <c r="AC1625" s="637"/>
      <c r="AD1625" s="638"/>
      <c r="AE1625" s="639"/>
      <c r="AF1625" s="640"/>
    </row>
    <row r="1626" spans="1:32" ht="20.100000000000001" customHeight="1">
      <c r="A1626" s="635"/>
      <c r="B1626" s="671"/>
      <c r="C1626" s="671"/>
      <c r="D1626" s="671"/>
      <c r="E1626" s="671"/>
      <c r="F1626" s="671"/>
      <c r="G1626" s="671"/>
      <c r="H1626" s="671"/>
      <c r="I1626" s="671"/>
      <c r="J1626" s="671"/>
      <c r="K1626" s="671"/>
      <c r="L1626" s="672"/>
      <c r="M1626" s="672"/>
      <c r="N1626" s="672"/>
      <c r="O1626" s="672"/>
      <c r="P1626" s="672"/>
      <c r="Q1626" s="673"/>
      <c r="R1626" s="673"/>
      <c r="S1626" s="673"/>
      <c r="T1626" s="673"/>
      <c r="U1626" s="673"/>
      <c r="V1626" s="636"/>
      <c r="W1626" s="674"/>
      <c r="X1626" s="674"/>
      <c r="Y1626" s="674"/>
      <c r="Z1626" s="674"/>
      <c r="AA1626" s="674"/>
      <c r="AB1626" s="674"/>
      <c r="AC1626" s="637"/>
      <c r="AD1626" s="638"/>
      <c r="AE1626" s="639"/>
      <c r="AF1626" s="640"/>
    </row>
    <row r="1627" spans="1:32" ht="20.100000000000001" customHeight="1">
      <c r="A1627" s="635"/>
      <c r="B1627" s="671"/>
      <c r="C1627" s="671"/>
      <c r="D1627" s="671"/>
      <c r="E1627" s="671"/>
      <c r="F1627" s="671"/>
      <c r="G1627" s="671"/>
      <c r="H1627" s="671"/>
      <c r="I1627" s="671"/>
      <c r="J1627" s="671"/>
      <c r="K1627" s="671"/>
      <c r="L1627" s="672"/>
      <c r="M1627" s="672"/>
      <c r="N1627" s="672"/>
      <c r="O1627" s="672"/>
      <c r="P1627" s="672"/>
      <c r="Q1627" s="673"/>
      <c r="R1627" s="673"/>
      <c r="S1627" s="673"/>
      <c r="T1627" s="673"/>
      <c r="U1627" s="673"/>
      <c r="V1627" s="636"/>
      <c r="W1627" s="674"/>
      <c r="X1627" s="674"/>
      <c r="Y1627" s="674"/>
      <c r="Z1627" s="674"/>
      <c r="AA1627" s="674"/>
      <c r="AB1627" s="674"/>
      <c r="AC1627" s="637"/>
      <c r="AD1627" s="638"/>
      <c r="AE1627" s="639"/>
      <c r="AF1627" s="640"/>
    </row>
    <row r="1628" spans="1:32" ht="20.100000000000001" customHeight="1">
      <c r="A1628" s="635"/>
      <c r="B1628" s="671"/>
      <c r="C1628" s="671"/>
      <c r="D1628" s="671"/>
      <c r="E1628" s="671"/>
      <c r="F1628" s="671"/>
      <c r="G1628" s="671"/>
      <c r="H1628" s="671"/>
      <c r="I1628" s="671"/>
      <c r="J1628" s="671"/>
      <c r="K1628" s="671"/>
      <c r="L1628" s="672"/>
      <c r="M1628" s="672"/>
      <c r="N1628" s="672"/>
      <c r="O1628" s="672"/>
      <c r="P1628" s="672"/>
      <c r="Q1628" s="673"/>
      <c r="R1628" s="673"/>
      <c r="S1628" s="673"/>
      <c r="T1628" s="673"/>
      <c r="U1628" s="673"/>
      <c r="V1628" s="636"/>
      <c r="W1628" s="674"/>
      <c r="X1628" s="674"/>
      <c r="Y1628" s="674"/>
      <c r="Z1628" s="674"/>
      <c r="AA1628" s="674"/>
      <c r="AB1628" s="674"/>
      <c r="AC1628" s="637"/>
      <c r="AD1628" s="638"/>
      <c r="AE1628" s="639"/>
      <c r="AF1628" s="640"/>
    </row>
    <row r="1629" spans="1:32" ht="20.100000000000001" customHeight="1">
      <c r="A1629" s="635"/>
      <c r="B1629" s="671"/>
      <c r="C1629" s="671"/>
      <c r="D1629" s="671"/>
      <c r="E1629" s="671"/>
      <c r="F1629" s="671"/>
      <c r="G1629" s="671"/>
      <c r="H1629" s="671"/>
      <c r="I1629" s="671"/>
      <c r="J1629" s="671"/>
      <c r="K1629" s="671"/>
      <c r="L1629" s="672"/>
      <c r="M1629" s="672"/>
      <c r="N1629" s="672"/>
      <c r="O1629" s="672"/>
      <c r="P1629" s="672"/>
      <c r="Q1629" s="673"/>
      <c r="R1629" s="673"/>
      <c r="S1629" s="673"/>
      <c r="T1629" s="673"/>
      <c r="U1629" s="673"/>
      <c r="V1629" s="636"/>
      <c r="W1629" s="674"/>
      <c r="X1629" s="674"/>
      <c r="Y1629" s="674"/>
      <c r="Z1629" s="674"/>
      <c r="AA1629" s="674"/>
      <c r="AB1629" s="674"/>
      <c r="AC1629" s="637"/>
      <c r="AD1629" s="638"/>
      <c r="AE1629" s="639"/>
      <c r="AF1629" s="640"/>
    </row>
    <row r="1630" spans="1:32" ht="20.100000000000001" customHeight="1">
      <c r="A1630" s="635"/>
      <c r="B1630" s="671"/>
      <c r="C1630" s="671"/>
      <c r="D1630" s="671"/>
      <c r="E1630" s="671"/>
      <c r="F1630" s="671"/>
      <c r="G1630" s="671"/>
      <c r="H1630" s="671"/>
      <c r="I1630" s="671"/>
      <c r="J1630" s="671"/>
      <c r="K1630" s="671"/>
      <c r="L1630" s="672"/>
      <c r="M1630" s="672"/>
      <c r="N1630" s="672"/>
      <c r="O1630" s="672"/>
      <c r="P1630" s="672"/>
      <c r="Q1630" s="673"/>
      <c r="R1630" s="673"/>
      <c r="S1630" s="673"/>
      <c r="T1630" s="673"/>
      <c r="U1630" s="673"/>
      <c r="V1630" s="636"/>
      <c r="W1630" s="674"/>
      <c r="X1630" s="674"/>
      <c r="Y1630" s="674"/>
      <c r="Z1630" s="674"/>
      <c r="AA1630" s="674"/>
      <c r="AB1630" s="674"/>
      <c r="AC1630" s="637"/>
      <c r="AD1630" s="638"/>
      <c r="AE1630" s="639"/>
      <c r="AF1630" s="640"/>
    </row>
    <row r="1631" spans="1:32" ht="20.100000000000001" customHeight="1">
      <c r="A1631" s="635"/>
      <c r="B1631" s="671"/>
      <c r="C1631" s="671"/>
      <c r="D1631" s="671"/>
      <c r="E1631" s="671"/>
      <c r="F1631" s="671"/>
      <c r="G1631" s="671"/>
      <c r="H1631" s="671"/>
      <c r="I1631" s="671"/>
      <c r="J1631" s="671"/>
      <c r="K1631" s="671"/>
      <c r="L1631" s="672"/>
      <c r="M1631" s="672"/>
      <c r="N1631" s="672"/>
      <c r="O1631" s="672"/>
      <c r="P1631" s="672"/>
      <c r="Q1631" s="673"/>
      <c r="R1631" s="673"/>
      <c r="S1631" s="673"/>
      <c r="T1631" s="673"/>
      <c r="U1631" s="673"/>
      <c r="V1631" s="636"/>
      <c r="W1631" s="674"/>
      <c r="X1631" s="674"/>
      <c r="Y1631" s="674"/>
      <c r="Z1631" s="674"/>
      <c r="AA1631" s="674"/>
      <c r="AB1631" s="674"/>
      <c r="AC1631" s="637"/>
      <c r="AD1631" s="638"/>
      <c r="AE1631" s="639"/>
      <c r="AF1631" s="640"/>
    </row>
    <row r="1632" spans="1:32" ht="20.100000000000001" customHeight="1">
      <c r="A1632" s="635"/>
      <c r="B1632" s="671"/>
      <c r="C1632" s="671"/>
      <c r="D1632" s="671"/>
      <c r="E1632" s="671"/>
      <c r="F1632" s="671"/>
      <c r="G1632" s="671"/>
      <c r="H1632" s="671"/>
      <c r="I1632" s="671"/>
      <c r="J1632" s="671"/>
      <c r="K1632" s="671"/>
      <c r="L1632" s="672"/>
      <c r="M1632" s="672"/>
      <c r="N1632" s="672"/>
      <c r="O1632" s="672"/>
      <c r="P1632" s="672"/>
      <c r="Q1632" s="673"/>
      <c r="R1632" s="673"/>
      <c r="S1632" s="673"/>
      <c r="T1632" s="673"/>
      <c r="U1632" s="673"/>
      <c r="V1632" s="636"/>
      <c r="W1632" s="674"/>
      <c r="X1632" s="674"/>
      <c r="Y1632" s="674"/>
      <c r="Z1632" s="674"/>
      <c r="AA1632" s="674"/>
      <c r="AB1632" s="674"/>
      <c r="AC1632" s="637"/>
      <c r="AD1632" s="638"/>
      <c r="AE1632" s="639"/>
      <c r="AF1632" s="640"/>
    </row>
    <row r="1633" spans="1:32" ht="20.100000000000001" customHeight="1">
      <c r="A1633" s="635"/>
      <c r="B1633" s="671"/>
      <c r="C1633" s="671"/>
      <c r="D1633" s="671"/>
      <c r="E1633" s="671"/>
      <c r="F1633" s="671"/>
      <c r="G1633" s="671"/>
      <c r="H1633" s="671"/>
      <c r="I1633" s="671"/>
      <c r="J1633" s="671"/>
      <c r="K1633" s="671"/>
      <c r="L1633" s="672"/>
      <c r="M1633" s="672"/>
      <c r="N1633" s="672"/>
      <c r="O1633" s="672"/>
      <c r="P1633" s="672"/>
      <c r="Q1633" s="673"/>
      <c r="R1633" s="673"/>
      <c r="S1633" s="673"/>
      <c r="T1633" s="673"/>
      <c r="U1633" s="673"/>
      <c r="V1633" s="636"/>
      <c r="W1633" s="674"/>
      <c r="X1633" s="674"/>
      <c r="Y1633" s="674"/>
      <c r="Z1633" s="674"/>
      <c r="AA1633" s="674"/>
      <c r="AB1633" s="674"/>
      <c r="AC1633" s="637"/>
      <c r="AD1633" s="638"/>
      <c r="AE1633" s="639"/>
      <c r="AF1633" s="640"/>
    </row>
    <row r="1634" spans="1:32" ht="20.100000000000001" customHeight="1">
      <c r="A1634" s="635"/>
      <c r="B1634" s="671"/>
      <c r="C1634" s="671"/>
      <c r="D1634" s="671"/>
      <c r="E1634" s="671"/>
      <c r="F1634" s="671"/>
      <c r="G1634" s="671"/>
      <c r="H1634" s="671"/>
      <c r="I1634" s="671"/>
      <c r="J1634" s="671"/>
      <c r="K1634" s="671"/>
      <c r="L1634" s="672"/>
      <c r="M1634" s="672"/>
      <c r="N1634" s="672"/>
      <c r="O1634" s="672"/>
      <c r="P1634" s="672"/>
      <c r="Q1634" s="673"/>
      <c r="R1634" s="673"/>
      <c r="S1634" s="673"/>
      <c r="T1634" s="673"/>
      <c r="U1634" s="673"/>
      <c r="V1634" s="636"/>
      <c r="W1634" s="674"/>
      <c r="X1634" s="674"/>
      <c r="Y1634" s="674"/>
      <c r="Z1634" s="674"/>
      <c r="AA1634" s="674"/>
      <c r="AB1634" s="674"/>
      <c r="AC1634" s="637"/>
      <c r="AD1634" s="638"/>
      <c r="AE1634" s="639"/>
      <c r="AF1634" s="640"/>
    </row>
    <row r="1635" spans="1:32" ht="20.100000000000001" customHeight="1">
      <c r="A1635" s="635"/>
      <c r="B1635" s="671"/>
      <c r="C1635" s="671"/>
      <c r="D1635" s="671"/>
      <c r="E1635" s="671"/>
      <c r="F1635" s="671"/>
      <c r="G1635" s="671"/>
      <c r="H1635" s="671"/>
      <c r="I1635" s="671"/>
      <c r="J1635" s="671"/>
      <c r="K1635" s="671"/>
      <c r="L1635" s="672"/>
      <c r="M1635" s="672"/>
      <c r="N1635" s="672"/>
      <c r="O1635" s="672"/>
      <c r="P1635" s="672"/>
      <c r="Q1635" s="673"/>
      <c r="R1635" s="673"/>
      <c r="S1635" s="673"/>
      <c r="T1635" s="673"/>
      <c r="U1635" s="673"/>
      <c r="V1635" s="636"/>
      <c r="W1635" s="674"/>
      <c r="X1635" s="674"/>
      <c r="Y1635" s="674"/>
      <c r="Z1635" s="674"/>
      <c r="AA1635" s="674"/>
      <c r="AB1635" s="674"/>
      <c r="AC1635" s="637"/>
      <c r="AD1635" s="638"/>
      <c r="AE1635" s="639"/>
      <c r="AF1635" s="640"/>
    </row>
    <row r="1636" spans="1:32" ht="20.100000000000001" customHeight="1">
      <c r="A1636" s="635"/>
      <c r="B1636" s="671"/>
      <c r="C1636" s="671"/>
      <c r="D1636" s="671"/>
      <c r="E1636" s="671"/>
      <c r="F1636" s="671"/>
      <c r="G1636" s="671"/>
      <c r="H1636" s="671"/>
      <c r="I1636" s="671"/>
      <c r="J1636" s="671"/>
      <c r="K1636" s="671"/>
      <c r="L1636" s="672"/>
      <c r="M1636" s="672"/>
      <c r="N1636" s="672"/>
      <c r="O1636" s="672"/>
      <c r="P1636" s="672"/>
      <c r="Q1636" s="673"/>
      <c r="R1636" s="673"/>
      <c r="S1636" s="673"/>
      <c r="T1636" s="673"/>
      <c r="U1636" s="673"/>
      <c r="V1636" s="636"/>
      <c r="W1636" s="674"/>
      <c r="X1636" s="674"/>
      <c r="Y1636" s="674"/>
      <c r="Z1636" s="674"/>
      <c r="AA1636" s="674"/>
      <c r="AB1636" s="674"/>
      <c r="AC1636" s="637"/>
      <c r="AD1636" s="638"/>
      <c r="AE1636" s="639"/>
      <c r="AF1636" s="640"/>
    </row>
    <row r="1637" spans="1:32" ht="20.100000000000001" customHeight="1">
      <c r="A1637" s="635"/>
      <c r="B1637" s="671"/>
      <c r="C1637" s="671"/>
      <c r="D1637" s="671"/>
      <c r="E1637" s="671"/>
      <c r="F1637" s="671"/>
      <c r="G1637" s="671"/>
      <c r="H1637" s="671"/>
      <c r="I1637" s="671"/>
      <c r="J1637" s="671"/>
      <c r="K1637" s="671"/>
      <c r="L1637" s="672"/>
      <c r="M1637" s="672"/>
      <c r="N1637" s="672"/>
      <c r="O1637" s="672"/>
      <c r="P1637" s="672"/>
      <c r="Q1637" s="673"/>
      <c r="R1637" s="673"/>
      <c r="S1637" s="673"/>
      <c r="T1637" s="673"/>
      <c r="U1637" s="673"/>
      <c r="V1637" s="636"/>
      <c r="W1637" s="674"/>
      <c r="X1637" s="674"/>
      <c r="Y1637" s="674"/>
      <c r="Z1637" s="674"/>
      <c r="AA1637" s="674"/>
      <c r="AB1637" s="674"/>
      <c r="AC1637" s="637"/>
      <c r="AD1637" s="638"/>
      <c r="AE1637" s="639"/>
      <c r="AF1637" s="640"/>
    </row>
    <row r="1638" spans="1:32" ht="20.100000000000001" customHeight="1">
      <c r="A1638" s="635"/>
      <c r="B1638" s="671"/>
      <c r="C1638" s="671"/>
      <c r="D1638" s="671"/>
      <c r="E1638" s="671"/>
      <c r="F1638" s="671"/>
      <c r="G1638" s="671"/>
      <c r="H1638" s="671"/>
      <c r="I1638" s="671"/>
      <c r="J1638" s="671"/>
      <c r="K1638" s="671"/>
      <c r="L1638" s="672"/>
      <c r="M1638" s="672"/>
      <c r="N1638" s="672"/>
      <c r="O1638" s="672"/>
      <c r="P1638" s="672"/>
      <c r="Q1638" s="673"/>
      <c r="R1638" s="673"/>
      <c r="S1638" s="673"/>
      <c r="T1638" s="673"/>
      <c r="U1638" s="673"/>
      <c r="V1638" s="636"/>
      <c r="W1638" s="674"/>
      <c r="X1638" s="674"/>
      <c r="Y1638" s="674"/>
      <c r="Z1638" s="674"/>
      <c r="AA1638" s="674"/>
      <c r="AB1638" s="674"/>
      <c r="AC1638" s="637"/>
      <c r="AD1638" s="638"/>
      <c r="AE1638" s="639"/>
      <c r="AF1638" s="640"/>
    </row>
    <row r="1639" spans="1:32" ht="20.100000000000001" customHeight="1">
      <c r="A1639" s="635"/>
      <c r="B1639" s="671"/>
      <c r="C1639" s="671"/>
      <c r="D1639" s="671"/>
      <c r="E1639" s="671"/>
      <c r="F1639" s="671"/>
      <c r="G1639" s="671"/>
      <c r="H1639" s="671"/>
      <c r="I1639" s="671"/>
      <c r="J1639" s="671"/>
      <c r="K1639" s="671"/>
      <c r="L1639" s="672"/>
      <c r="M1639" s="672"/>
      <c r="N1639" s="672"/>
      <c r="O1639" s="672"/>
      <c r="P1639" s="672"/>
      <c r="Q1639" s="673"/>
      <c r="R1639" s="673"/>
      <c r="S1639" s="673"/>
      <c r="T1639" s="673"/>
      <c r="U1639" s="673"/>
      <c r="V1639" s="636"/>
      <c r="W1639" s="674"/>
      <c r="X1639" s="674"/>
      <c r="Y1639" s="674"/>
      <c r="Z1639" s="674"/>
      <c r="AA1639" s="674"/>
      <c r="AB1639" s="674"/>
      <c r="AC1639" s="637"/>
      <c r="AD1639" s="638"/>
      <c r="AE1639" s="639"/>
      <c r="AF1639" s="640"/>
    </row>
    <row r="1640" spans="1:32" ht="20.100000000000001" customHeight="1">
      <c r="A1640" s="635"/>
      <c r="B1640" s="671"/>
      <c r="C1640" s="671"/>
      <c r="D1640" s="671"/>
      <c r="E1640" s="671"/>
      <c r="F1640" s="671"/>
      <c r="G1640" s="671"/>
      <c r="H1640" s="671"/>
      <c r="I1640" s="671"/>
      <c r="J1640" s="671"/>
      <c r="K1640" s="671"/>
      <c r="L1640" s="672"/>
      <c r="M1640" s="672"/>
      <c r="N1640" s="672"/>
      <c r="O1640" s="672"/>
      <c r="P1640" s="672"/>
      <c r="Q1640" s="673"/>
      <c r="R1640" s="673"/>
      <c r="S1640" s="673"/>
      <c r="T1640" s="673"/>
      <c r="U1640" s="673"/>
      <c r="V1640" s="636"/>
      <c r="W1640" s="674"/>
      <c r="X1640" s="674"/>
      <c r="Y1640" s="674"/>
      <c r="Z1640" s="674"/>
      <c r="AA1640" s="674"/>
      <c r="AB1640" s="674"/>
      <c r="AC1640" s="637"/>
      <c r="AD1640" s="638"/>
      <c r="AE1640" s="639"/>
      <c r="AF1640" s="640"/>
    </row>
    <row r="1641" spans="1:32" ht="20.100000000000001" customHeight="1">
      <c r="A1641" s="635"/>
      <c r="B1641" s="671"/>
      <c r="C1641" s="671"/>
      <c r="D1641" s="671"/>
      <c r="E1641" s="671"/>
      <c r="F1641" s="671"/>
      <c r="G1641" s="671"/>
      <c r="H1641" s="671"/>
      <c r="I1641" s="671"/>
      <c r="J1641" s="671"/>
      <c r="K1641" s="671"/>
      <c r="L1641" s="672"/>
      <c r="M1641" s="672"/>
      <c r="N1641" s="672"/>
      <c r="O1641" s="672"/>
      <c r="P1641" s="672"/>
      <c r="Q1641" s="673"/>
      <c r="R1641" s="673"/>
      <c r="S1641" s="673"/>
      <c r="T1641" s="673"/>
      <c r="U1641" s="673"/>
      <c r="V1641" s="636"/>
      <c r="W1641" s="674"/>
      <c r="X1641" s="674"/>
      <c r="Y1641" s="674"/>
      <c r="Z1641" s="674"/>
      <c r="AA1641" s="674"/>
      <c r="AB1641" s="674"/>
      <c r="AC1641" s="637"/>
      <c r="AD1641" s="638"/>
      <c r="AE1641" s="639"/>
      <c r="AF1641" s="640"/>
    </row>
    <row r="1642" spans="1:32" ht="20.100000000000001" customHeight="1">
      <c r="A1642" s="635"/>
      <c r="B1642" s="671"/>
      <c r="C1642" s="671"/>
      <c r="D1642" s="671"/>
      <c r="E1642" s="671"/>
      <c r="F1642" s="671"/>
      <c r="G1642" s="671"/>
      <c r="H1642" s="671"/>
      <c r="I1642" s="671"/>
      <c r="J1642" s="671"/>
      <c r="K1642" s="671"/>
      <c r="L1642" s="672"/>
      <c r="M1642" s="672"/>
      <c r="N1642" s="672"/>
      <c r="O1642" s="672"/>
      <c r="P1642" s="672"/>
      <c r="Q1642" s="673"/>
      <c r="R1642" s="673"/>
      <c r="S1642" s="673"/>
      <c r="T1642" s="673"/>
      <c r="U1642" s="673"/>
      <c r="V1642" s="636"/>
      <c r="W1642" s="674"/>
      <c r="X1642" s="674"/>
      <c r="Y1642" s="674"/>
      <c r="Z1642" s="674"/>
      <c r="AA1642" s="674"/>
      <c r="AB1642" s="674"/>
      <c r="AC1642" s="637"/>
      <c r="AD1642" s="638"/>
      <c r="AE1642" s="639"/>
      <c r="AF1642" s="640"/>
    </row>
    <row r="1643" spans="1:32" ht="20.100000000000001" customHeight="1">
      <c r="A1643" s="635"/>
      <c r="B1643" s="671"/>
      <c r="C1643" s="671"/>
      <c r="D1643" s="671"/>
      <c r="E1643" s="671"/>
      <c r="F1643" s="671"/>
      <c r="G1643" s="671"/>
      <c r="H1643" s="671"/>
      <c r="I1643" s="671"/>
      <c r="J1643" s="671"/>
      <c r="K1643" s="671"/>
      <c r="L1643" s="672"/>
      <c r="M1643" s="672"/>
      <c r="N1643" s="672"/>
      <c r="O1643" s="672"/>
      <c r="P1643" s="672"/>
      <c r="Q1643" s="673"/>
      <c r="R1643" s="673"/>
      <c r="S1643" s="673"/>
      <c r="T1643" s="673"/>
      <c r="U1643" s="673"/>
      <c r="V1643" s="636"/>
      <c r="W1643" s="674"/>
      <c r="X1643" s="674"/>
      <c r="Y1643" s="674"/>
      <c r="Z1643" s="674"/>
      <c r="AA1643" s="674"/>
      <c r="AB1643" s="674"/>
      <c r="AC1643" s="637"/>
      <c r="AD1643" s="638"/>
      <c r="AE1643" s="639"/>
      <c r="AF1643" s="640"/>
    </row>
    <row r="1644" spans="1:32" ht="20.100000000000001" customHeight="1">
      <c r="A1644" s="635"/>
      <c r="B1644" s="671"/>
      <c r="C1644" s="671"/>
      <c r="D1644" s="671"/>
      <c r="E1644" s="671"/>
      <c r="F1644" s="671"/>
      <c r="G1644" s="671"/>
      <c r="H1644" s="671"/>
      <c r="I1644" s="671"/>
      <c r="J1644" s="671"/>
      <c r="K1644" s="671"/>
      <c r="L1644" s="672"/>
      <c r="M1644" s="672"/>
      <c r="N1644" s="672"/>
      <c r="O1644" s="672"/>
      <c r="P1644" s="672"/>
      <c r="Q1644" s="673"/>
      <c r="R1644" s="673"/>
      <c r="S1644" s="673"/>
      <c r="T1644" s="673"/>
      <c r="U1644" s="673"/>
      <c r="V1644" s="636"/>
      <c r="W1644" s="674"/>
      <c r="X1644" s="674"/>
      <c r="Y1644" s="674"/>
      <c r="Z1644" s="674"/>
      <c r="AA1644" s="674"/>
      <c r="AB1644" s="674"/>
      <c r="AC1644" s="637"/>
      <c r="AD1644" s="638"/>
      <c r="AE1644" s="639"/>
      <c r="AF1644" s="640"/>
    </row>
    <row r="1645" spans="1:32" ht="20.100000000000001" customHeight="1">
      <c r="A1645" s="635"/>
      <c r="B1645" s="671"/>
      <c r="C1645" s="671"/>
      <c r="D1645" s="671"/>
      <c r="E1645" s="671"/>
      <c r="F1645" s="671"/>
      <c r="G1645" s="671"/>
      <c r="H1645" s="671"/>
      <c r="I1645" s="671"/>
      <c r="J1645" s="671"/>
      <c r="K1645" s="671"/>
      <c r="L1645" s="672"/>
      <c r="M1645" s="672"/>
      <c r="N1645" s="672"/>
      <c r="O1645" s="672"/>
      <c r="P1645" s="672"/>
      <c r="Q1645" s="673"/>
      <c r="R1645" s="673"/>
      <c r="S1645" s="673"/>
      <c r="T1645" s="673"/>
      <c r="U1645" s="673"/>
      <c r="V1645" s="636"/>
      <c r="W1645" s="674"/>
      <c r="X1645" s="674"/>
      <c r="Y1645" s="674"/>
      <c r="Z1645" s="674"/>
      <c r="AA1645" s="674"/>
      <c r="AB1645" s="674"/>
      <c r="AC1645" s="637"/>
      <c r="AD1645" s="638"/>
      <c r="AE1645" s="639"/>
      <c r="AF1645" s="640"/>
    </row>
    <row r="1646" spans="1:32" ht="20.100000000000001" customHeight="1">
      <c r="A1646" s="635"/>
      <c r="B1646" s="671"/>
      <c r="C1646" s="671"/>
      <c r="D1646" s="671"/>
      <c r="E1646" s="671"/>
      <c r="F1646" s="671"/>
      <c r="G1646" s="671"/>
      <c r="H1646" s="671"/>
      <c r="I1646" s="671"/>
      <c r="J1646" s="671"/>
      <c r="K1646" s="671"/>
      <c r="L1646" s="672"/>
      <c r="M1646" s="672"/>
      <c r="N1646" s="672"/>
      <c r="O1646" s="672"/>
      <c r="P1646" s="672"/>
      <c r="Q1646" s="673"/>
      <c r="R1646" s="673"/>
      <c r="S1646" s="673"/>
      <c r="T1646" s="673"/>
      <c r="U1646" s="673"/>
      <c r="V1646" s="636"/>
      <c r="W1646" s="674"/>
      <c r="X1646" s="674"/>
      <c r="Y1646" s="674"/>
      <c r="Z1646" s="674"/>
      <c r="AA1646" s="674"/>
      <c r="AB1646" s="674"/>
      <c r="AC1646" s="637"/>
      <c r="AD1646" s="638"/>
      <c r="AE1646" s="639"/>
      <c r="AF1646" s="640"/>
    </row>
    <row r="1647" spans="1:32" ht="20.100000000000001" customHeight="1">
      <c r="A1647" s="635"/>
      <c r="B1647" s="671"/>
      <c r="C1647" s="671"/>
      <c r="D1647" s="671"/>
      <c r="E1647" s="671"/>
      <c r="F1647" s="671"/>
      <c r="G1647" s="671"/>
      <c r="H1647" s="671"/>
      <c r="I1647" s="671"/>
      <c r="J1647" s="671"/>
      <c r="K1647" s="671"/>
      <c r="L1647" s="672"/>
      <c r="M1647" s="672"/>
      <c r="N1647" s="672"/>
      <c r="O1647" s="672"/>
      <c r="P1647" s="672"/>
      <c r="Q1647" s="673"/>
      <c r="R1647" s="673"/>
      <c r="S1647" s="673"/>
      <c r="T1647" s="673"/>
      <c r="U1647" s="673"/>
      <c r="V1647" s="636"/>
      <c r="W1647" s="674"/>
      <c r="X1647" s="674"/>
      <c r="Y1647" s="674"/>
      <c r="Z1647" s="674"/>
      <c r="AA1647" s="674"/>
      <c r="AB1647" s="674"/>
      <c r="AC1647" s="637"/>
      <c r="AD1647" s="638"/>
      <c r="AE1647" s="639"/>
      <c r="AF1647" s="640"/>
    </row>
    <row r="1648" spans="1:32" ht="20.100000000000001" customHeight="1">
      <c r="A1648" s="635"/>
      <c r="B1648" s="671"/>
      <c r="C1648" s="671"/>
      <c r="D1648" s="671"/>
      <c r="E1648" s="671"/>
      <c r="F1648" s="671"/>
      <c r="G1648" s="671"/>
      <c r="H1648" s="671"/>
      <c r="I1648" s="671"/>
      <c r="J1648" s="671"/>
      <c r="K1648" s="671"/>
      <c r="L1648" s="672"/>
      <c r="M1648" s="672"/>
      <c r="N1648" s="672"/>
      <c r="O1648" s="672"/>
      <c r="P1648" s="672"/>
      <c r="Q1648" s="673"/>
      <c r="R1648" s="673"/>
      <c r="S1648" s="673"/>
      <c r="T1648" s="673"/>
      <c r="U1648" s="673"/>
      <c r="V1648" s="636"/>
      <c r="W1648" s="674"/>
      <c r="X1648" s="674"/>
      <c r="Y1648" s="674"/>
      <c r="Z1648" s="674"/>
      <c r="AA1648" s="674"/>
      <c r="AB1648" s="674"/>
      <c r="AC1648" s="637"/>
      <c r="AD1648" s="638"/>
      <c r="AE1648" s="639"/>
      <c r="AF1648" s="640"/>
    </row>
    <row r="1649" spans="1:32" ht="20.100000000000001" customHeight="1">
      <c r="A1649" s="635"/>
      <c r="B1649" s="671"/>
      <c r="C1649" s="671"/>
      <c r="D1649" s="671"/>
      <c r="E1649" s="671"/>
      <c r="F1649" s="671"/>
      <c r="G1649" s="671"/>
      <c r="H1649" s="671"/>
      <c r="I1649" s="671"/>
      <c r="J1649" s="671"/>
      <c r="K1649" s="671"/>
      <c r="L1649" s="672"/>
      <c r="M1649" s="672"/>
      <c r="N1649" s="672"/>
      <c r="O1649" s="672"/>
      <c r="P1649" s="672"/>
      <c r="Q1649" s="673"/>
      <c r="R1649" s="673"/>
      <c r="S1649" s="673"/>
      <c r="T1649" s="673"/>
      <c r="U1649" s="673"/>
      <c r="V1649" s="636"/>
      <c r="W1649" s="674"/>
      <c r="X1649" s="674"/>
      <c r="Y1649" s="674"/>
      <c r="Z1649" s="674"/>
      <c r="AA1649" s="674"/>
      <c r="AB1649" s="674"/>
      <c r="AC1649" s="637"/>
      <c r="AD1649" s="638"/>
      <c r="AE1649" s="639"/>
      <c r="AF1649" s="640"/>
    </row>
    <row r="1650" spans="1:32" ht="20.100000000000001" customHeight="1">
      <c r="A1650" s="635"/>
      <c r="B1650" s="671"/>
      <c r="C1650" s="671"/>
      <c r="D1650" s="671"/>
      <c r="E1650" s="671"/>
      <c r="F1650" s="671"/>
      <c r="G1650" s="671"/>
      <c r="H1650" s="671"/>
      <c r="I1650" s="671"/>
      <c r="J1650" s="671"/>
      <c r="K1650" s="671"/>
      <c r="L1650" s="672"/>
      <c r="M1650" s="672"/>
      <c r="N1650" s="672"/>
      <c r="O1650" s="672"/>
      <c r="P1650" s="672"/>
      <c r="Q1650" s="673"/>
      <c r="R1650" s="673"/>
      <c r="S1650" s="673"/>
      <c r="T1650" s="673"/>
      <c r="U1650" s="673"/>
      <c r="V1650" s="636"/>
      <c r="W1650" s="674"/>
      <c r="X1650" s="674"/>
      <c r="Y1650" s="674"/>
      <c r="Z1650" s="674"/>
      <c r="AA1650" s="674"/>
      <c r="AB1650" s="674"/>
      <c r="AC1650" s="637"/>
      <c r="AD1650" s="638"/>
      <c r="AE1650" s="639"/>
      <c r="AF1650" s="640"/>
    </row>
    <row r="1651" spans="1:32" ht="20.100000000000001" customHeight="1">
      <c r="A1651" s="635"/>
      <c r="B1651" s="671"/>
      <c r="C1651" s="671"/>
      <c r="D1651" s="671"/>
      <c r="E1651" s="671"/>
      <c r="F1651" s="671"/>
      <c r="G1651" s="671"/>
      <c r="H1651" s="671"/>
      <c r="I1651" s="671"/>
      <c r="J1651" s="671"/>
      <c r="K1651" s="671"/>
      <c r="L1651" s="672"/>
      <c r="M1651" s="672"/>
      <c r="N1651" s="672"/>
      <c r="O1651" s="672"/>
      <c r="P1651" s="672"/>
      <c r="Q1651" s="673"/>
      <c r="R1651" s="673"/>
      <c r="S1651" s="673"/>
      <c r="T1651" s="673"/>
      <c r="U1651" s="673"/>
      <c r="V1651" s="636"/>
      <c r="W1651" s="674"/>
      <c r="X1651" s="674"/>
      <c r="Y1651" s="674"/>
      <c r="Z1651" s="674"/>
      <c r="AA1651" s="674"/>
      <c r="AB1651" s="674"/>
      <c r="AC1651" s="637"/>
      <c r="AD1651" s="638"/>
      <c r="AE1651" s="639"/>
      <c r="AF1651" s="640"/>
    </row>
    <row r="1652" spans="1:32" ht="20.100000000000001" customHeight="1">
      <c r="A1652" s="635"/>
      <c r="B1652" s="671"/>
      <c r="C1652" s="671"/>
      <c r="D1652" s="671"/>
      <c r="E1652" s="671"/>
      <c r="F1652" s="671"/>
      <c r="G1652" s="671"/>
      <c r="H1652" s="671"/>
      <c r="I1652" s="671"/>
      <c r="J1652" s="671"/>
      <c r="K1652" s="671"/>
      <c r="L1652" s="672"/>
      <c r="M1652" s="672"/>
      <c r="N1652" s="672"/>
      <c r="O1652" s="672"/>
      <c r="P1652" s="672"/>
      <c r="Q1652" s="673"/>
      <c r="R1652" s="673"/>
      <c r="S1652" s="673"/>
      <c r="T1652" s="673"/>
      <c r="U1652" s="673"/>
      <c r="V1652" s="636"/>
      <c r="W1652" s="674"/>
      <c r="X1652" s="674"/>
      <c r="Y1652" s="674"/>
      <c r="Z1652" s="674"/>
      <c r="AA1652" s="674"/>
      <c r="AB1652" s="674"/>
      <c r="AC1652" s="637"/>
      <c r="AD1652" s="638"/>
      <c r="AE1652" s="639"/>
      <c r="AF1652" s="640"/>
    </row>
    <row r="1653" spans="1:32" ht="20.100000000000001" customHeight="1">
      <c r="A1653" s="635"/>
      <c r="B1653" s="671"/>
      <c r="C1653" s="671"/>
      <c r="D1653" s="671"/>
      <c r="E1653" s="671"/>
      <c r="F1653" s="671"/>
      <c r="G1653" s="671"/>
      <c r="H1653" s="671"/>
      <c r="I1653" s="671"/>
      <c r="J1653" s="671"/>
      <c r="K1653" s="671"/>
      <c r="L1653" s="672"/>
      <c r="M1653" s="672"/>
      <c r="N1653" s="672"/>
      <c r="O1653" s="672"/>
      <c r="P1653" s="672"/>
      <c r="Q1653" s="673"/>
      <c r="R1653" s="673"/>
      <c r="S1653" s="673"/>
      <c r="T1653" s="673"/>
      <c r="U1653" s="673"/>
      <c r="V1653" s="636"/>
      <c r="W1653" s="674"/>
      <c r="X1653" s="674"/>
      <c r="Y1653" s="674"/>
      <c r="Z1653" s="674"/>
      <c r="AA1653" s="674"/>
      <c r="AB1653" s="674"/>
      <c r="AC1653" s="637"/>
      <c r="AD1653" s="638"/>
      <c r="AE1653" s="639"/>
      <c r="AF1653" s="640"/>
    </row>
    <row r="1654" spans="1:32" ht="20.100000000000001" customHeight="1">
      <c r="A1654" s="635"/>
      <c r="B1654" s="671"/>
      <c r="C1654" s="671"/>
      <c r="D1654" s="671"/>
      <c r="E1654" s="671"/>
      <c r="F1654" s="671"/>
      <c r="G1654" s="671"/>
      <c r="H1654" s="671"/>
      <c r="I1654" s="671"/>
      <c r="J1654" s="671"/>
      <c r="K1654" s="671"/>
      <c r="L1654" s="672"/>
      <c r="M1654" s="672"/>
      <c r="N1654" s="672"/>
      <c r="O1654" s="672"/>
      <c r="P1654" s="672"/>
      <c r="Q1654" s="673"/>
      <c r="R1654" s="673"/>
      <c r="S1654" s="673"/>
      <c r="T1654" s="673"/>
      <c r="U1654" s="673"/>
      <c r="V1654" s="636"/>
      <c r="W1654" s="674"/>
      <c r="X1654" s="674"/>
      <c r="Y1654" s="674"/>
      <c r="Z1654" s="674"/>
      <c r="AA1654" s="674"/>
      <c r="AB1654" s="674"/>
      <c r="AC1654" s="637"/>
      <c r="AD1654" s="638"/>
      <c r="AE1654" s="639"/>
      <c r="AF1654" s="640"/>
    </row>
    <row r="1655" spans="1:32" ht="20.100000000000001" customHeight="1">
      <c r="A1655" s="635"/>
      <c r="B1655" s="671"/>
      <c r="C1655" s="671"/>
      <c r="D1655" s="671"/>
      <c r="E1655" s="671"/>
      <c r="F1655" s="671"/>
      <c r="G1655" s="671"/>
      <c r="H1655" s="671"/>
      <c r="I1655" s="671"/>
      <c r="J1655" s="671"/>
      <c r="K1655" s="671"/>
      <c r="L1655" s="672"/>
      <c r="M1655" s="672"/>
      <c r="N1655" s="672"/>
      <c r="O1655" s="672"/>
      <c r="P1655" s="672"/>
      <c r="Q1655" s="673"/>
      <c r="R1655" s="673"/>
      <c r="S1655" s="673"/>
      <c r="T1655" s="673"/>
      <c r="U1655" s="673"/>
      <c r="V1655" s="636"/>
      <c r="W1655" s="674"/>
      <c r="X1655" s="674"/>
      <c r="Y1655" s="674"/>
      <c r="Z1655" s="674"/>
      <c r="AA1655" s="674"/>
      <c r="AB1655" s="674"/>
      <c r="AC1655" s="637"/>
      <c r="AD1655" s="638"/>
      <c r="AE1655" s="639"/>
      <c r="AF1655" s="640"/>
    </row>
    <row r="1656" spans="1:32" ht="20.100000000000001" customHeight="1">
      <c r="A1656" s="635"/>
      <c r="B1656" s="671"/>
      <c r="C1656" s="671"/>
      <c r="D1656" s="671"/>
      <c r="E1656" s="671"/>
      <c r="F1656" s="671"/>
      <c r="G1656" s="671"/>
      <c r="H1656" s="671"/>
      <c r="I1656" s="671"/>
      <c r="J1656" s="671"/>
      <c r="K1656" s="671"/>
      <c r="L1656" s="672"/>
      <c r="M1656" s="672"/>
      <c r="N1656" s="672"/>
      <c r="O1656" s="672"/>
      <c r="P1656" s="672"/>
      <c r="Q1656" s="673"/>
      <c r="R1656" s="673"/>
      <c r="S1656" s="673"/>
      <c r="T1656" s="673"/>
      <c r="U1656" s="673"/>
      <c r="V1656" s="636"/>
      <c r="W1656" s="674"/>
      <c r="X1656" s="674"/>
      <c r="Y1656" s="674"/>
      <c r="Z1656" s="674"/>
      <c r="AA1656" s="674"/>
      <c r="AB1656" s="674"/>
      <c r="AC1656" s="637"/>
      <c r="AD1656" s="638"/>
      <c r="AE1656" s="639"/>
      <c r="AF1656" s="640"/>
    </row>
    <row r="1657" spans="1:32" ht="20.100000000000001" customHeight="1">
      <c r="A1657" s="635"/>
      <c r="B1657" s="671"/>
      <c r="C1657" s="671"/>
      <c r="D1657" s="671"/>
      <c r="E1657" s="671"/>
      <c r="F1657" s="671"/>
      <c r="G1657" s="671"/>
      <c r="H1657" s="671"/>
      <c r="I1657" s="671"/>
      <c r="J1657" s="671"/>
      <c r="K1657" s="671"/>
      <c r="L1657" s="672"/>
      <c r="M1657" s="672"/>
      <c r="N1657" s="672"/>
      <c r="O1657" s="672"/>
      <c r="P1657" s="672"/>
      <c r="Q1657" s="673"/>
      <c r="R1657" s="673"/>
      <c r="S1657" s="673"/>
      <c r="T1657" s="673"/>
      <c r="U1657" s="673"/>
      <c r="V1657" s="636"/>
      <c r="W1657" s="674"/>
      <c r="X1657" s="674"/>
      <c r="Y1657" s="674"/>
      <c r="Z1657" s="674"/>
      <c r="AA1657" s="674"/>
      <c r="AB1657" s="674"/>
      <c r="AC1657" s="637"/>
      <c r="AD1657" s="638"/>
      <c r="AE1657" s="639"/>
      <c r="AF1657" s="640"/>
    </row>
    <row r="1658" spans="1:32" ht="20.100000000000001" customHeight="1">
      <c r="A1658" s="635"/>
      <c r="B1658" s="671"/>
      <c r="C1658" s="671"/>
      <c r="D1658" s="671"/>
      <c r="E1658" s="671"/>
      <c r="F1658" s="671"/>
      <c r="G1658" s="671"/>
      <c r="H1658" s="671"/>
      <c r="I1658" s="671"/>
      <c r="J1658" s="671"/>
      <c r="K1658" s="671"/>
      <c r="L1658" s="672"/>
      <c r="M1658" s="672"/>
      <c r="N1658" s="672"/>
      <c r="O1658" s="672"/>
      <c r="P1658" s="672"/>
      <c r="Q1658" s="673"/>
      <c r="R1658" s="673"/>
      <c r="S1658" s="673"/>
      <c r="T1658" s="673"/>
      <c r="U1658" s="673"/>
      <c r="V1658" s="636"/>
      <c r="W1658" s="674"/>
      <c r="X1658" s="674"/>
      <c r="Y1658" s="674"/>
      <c r="Z1658" s="674"/>
      <c r="AA1658" s="674"/>
      <c r="AB1658" s="674"/>
      <c r="AC1658" s="637"/>
      <c r="AD1658" s="638"/>
      <c r="AE1658" s="639"/>
      <c r="AF1658" s="640"/>
    </row>
    <row r="1659" spans="1:32" ht="20.100000000000001" customHeight="1">
      <c r="A1659" s="635"/>
      <c r="B1659" s="671"/>
      <c r="C1659" s="671"/>
      <c r="D1659" s="671"/>
      <c r="E1659" s="671"/>
      <c r="F1659" s="671"/>
      <c r="G1659" s="671"/>
      <c r="H1659" s="671"/>
      <c r="I1659" s="671"/>
      <c r="J1659" s="671"/>
      <c r="K1659" s="671"/>
      <c r="L1659" s="672"/>
      <c r="M1659" s="672"/>
      <c r="N1659" s="672"/>
      <c r="O1659" s="672"/>
      <c r="P1659" s="672"/>
      <c r="Q1659" s="673"/>
      <c r="R1659" s="673"/>
      <c r="S1659" s="673"/>
      <c r="T1659" s="673"/>
      <c r="U1659" s="673"/>
      <c r="V1659" s="636"/>
      <c r="W1659" s="674"/>
      <c r="X1659" s="674"/>
      <c r="Y1659" s="674"/>
      <c r="Z1659" s="674"/>
      <c r="AA1659" s="674"/>
      <c r="AB1659" s="674"/>
      <c r="AC1659" s="637"/>
      <c r="AD1659" s="638"/>
      <c r="AE1659" s="639"/>
      <c r="AF1659" s="640"/>
    </row>
    <row r="1660" spans="1:32" ht="20.100000000000001" customHeight="1">
      <c r="A1660" s="635"/>
      <c r="B1660" s="671"/>
      <c r="C1660" s="671"/>
      <c r="D1660" s="671"/>
      <c r="E1660" s="671"/>
      <c r="F1660" s="671"/>
      <c r="G1660" s="671"/>
      <c r="H1660" s="671"/>
      <c r="I1660" s="671"/>
      <c r="J1660" s="671"/>
      <c r="K1660" s="671"/>
      <c r="L1660" s="672"/>
      <c r="M1660" s="672"/>
      <c r="N1660" s="672"/>
      <c r="O1660" s="672"/>
      <c r="P1660" s="672"/>
      <c r="Q1660" s="673"/>
      <c r="R1660" s="673"/>
      <c r="S1660" s="673"/>
      <c r="T1660" s="673"/>
      <c r="U1660" s="673"/>
      <c r="V1660" s="636"/>
      <c r="W1660" s="674"/>
      <c r="X1660" s="674"/>
      <c r="Y1660" s="674"/>
      <c r="Z1660" s="674"/>
      <c r="AA1660" s="674"/>
      <c r="AB1660" s="674"/>
      <c r="AC1660" s="637"/>
      <c r="AD1660" s="638"/>
      <c r="AE1660" s="639"/>
      <c r="AF1660" s="640"/>
    </row>
    <row r="1661" spans="1:32" ht="20.100000000000001" customHeight="1">
      <c r="A1661" s="635"/>
      <c r="B1661" s="671"/>
      <c r="C1661" s="671"/>
      <c r="D1661" s="671"/>
      <c r="E1661" s="671"/>
      <c r="F1661" s="671"/>
      <c r="G1661" s="671"/>
      <c r="H1661" s="671"/>
      <c r="I1661" s="671"/>
      <c r="J1661" s="671"/>
      <c r="K1661" s="671"/>
      <c r="L1661" s="672"/>
      <c r="M1661" s="672"/>
      <c r="N1661" s="672"/>
      <c r="O1661" s="672"/>
      <c r="P1661" s="672"/>
      <c r="Q1661" s="673"/>
      <c r="R1661" s="673"/>
      <c r="S1661" s="673"/>
      <c r="T1661" s="673"/>
      <c r="U1661" s="673"/>
      <c r="V1661" s="636"/>
      <c r="W1661" s="674"/>
      <c r="X1661" s="674"/>
      <c r="Y1661" s="674"/>
      <c r="Z1661" s="674"/>
      <c r="AA1661" s="674"/>
      <c r="AB1661" s="674"/>
      <c r="AC1661" s="637"/>
      <c r="AD1661" s="638"/>
      <c r="AE1661" s="639"/>
      <c r="AF1661" s="640"/>
    </row>
    <row r="1662" spans="1:32" ht="20.100000000000001" customHeight="1">
      <c r="A1662" s="635"/>
      <c r="B1662" s="671"/>
      <c r="C1662" s="671"/>
      <c r="D1662" s="671"/>
      <c r="E1662" s="671"/>
      <c r="F1662" s="671"/>
      <c r="G1662" s="671"/>
      <c r="H1662" s="671"/>
      <c r="I1662" s="671"/>
      <c r="J1662" s="671"/>
      <c r="K1662" s="671"/>
      <c r="L1662" s="672"/>
      <c r="M1662" s="672"/>
      <c r="N1662" s="672"/>
      <c r="O1662" s="672"/>
      <c r="P1662" s="672"/>
      <c r="Q1662" s="673"/>
      <c r="R1662" s="673"/>
      <c r="S1662" s="673"/>
      <c r="T1662" s="673"/>
      <c r="U1662" s="673"/>
      <c r="V1662" s="636"/>
      <c r="W1662" s="674"/>
      <c r="X1662" s="674"/>
      <c r="Y1662" s="674"/>
      <c r="Z1662" s="674"/>
      <c r="AA1662" s="674"/>
      <c r="AB1662" s="674"/>
      <c r="AC1662" s="637"/>
      <c r="AD1662" s="638"/>
      <c r="AE1662" s="639"/>
      <c r="AF1662" s="640"/>
    </row>
    <row r="1663" spans="1:32" ht="20.100000000000001" customHeight="1">
      <c r="A1663" s="635"/>
      <c r="B1663" s="671"/>
      <c r="C1663" s="671"/>
      <c r="D1663" s="671"/>
      <c r="E1663" s="671"/>
      <c r="F1663" s="671"/>
      <c r="G1663" s="671"/>
      <c r="H1663" s="671"/>
      <c r="I1663" s="671"/>
      <c r="J1663" s="671"/>
      <c r="K1663" s="671"/>
      <c r="L1663" s="672"/>
      <c r="M1663" s="672"/>
      <c r="N1663" s="672"/>
      <c r="O1663" s="672"/>
      <c r="P1663" s="672"/>
      <c r="Q1663" s="673"/>
      <c r="R1663" s="673"/>
      <c r="S1663" s="673"/>
      <c r="T1663" s="673"/>
      <c r="U1663" s="673"/>
      <c r="V1663" s="636"/>
      <c r="W1663" s="674"/>
      <c r="X1663" s="674"/>
      <c r="Y1663" s="674"/>
      <c r="Z1663" s="674"/>
      <c r="AA1663" s="674"/>
      <c r="AB1663" s="674"/>
      <c r="AC1663" s="637"/>
      <c r="AD1663" s="638"/>
      <c r="AE1663" s="639"/>
      <c r="AF1663" s="640"/>
    </row>
    <row r="1664" spans="1:32" ht="20.100000000000001" customHeight="1">
      <c r="A1664" s="635"/>
      <c r="B1664" s="671"/>
      <c r="C1664" s="671"/>
      <c r="D1664" s="671"/>
      <c r="E1664" s="671"/>
      <c r="F1664" s="671"/>
      <c r="G1664" s="671"/>
      <c r="H1664" s="671"/>
      <c r="I1664" s="671"/>
      <c r="J1664" s="671"/>
      <c r="K1664" s="671"/>
      <c r="L1664" s="672"/>
      <c r="M1664" s="672"/>
      <c r="N1664" s="672"/>
      <c r="O1664" s="672"/>
      <c r="P1664" s="672"/>
      <c r="Q1664" s="673"/>
      <c r="R1664" s="673"/>
      <c r="S1664" s="673"/>
      <c r="T1664" s="673"/>
      <c r="U1664" s="673"/>
      <c r="V1664" s="636"/>
      <c r="W1664" s="674"/>
      <c r="X1664" s="674"/>
      <c r="Y1664" s="674"/>
      <c r="Z1664" s="674"/>
      <c r="AA1664" s="674"/>
      <c r="AB1664" s="674"/>
      <c r="AC1664" s="637"/>
      <c r="AD1664" s="638"/>
      <c r="AE1664" s="639"/>
      <c r="AF1664" s="640"/>
    </row>
    <row r="1665" spans="1:32" ht="20.100000000000001" customHeight="1">
      <c r="A1665" s="635"/>
      <c r="B1665" s="671"/>
      <c r="C1665" s="671"/>
      <c r="D1665" s="671"/>
      <c r="E1665" s="671"/>
      <c r="F1665" s="671"/>
      <c r="G1665" s="671"/>
      <c r="H1665" s="671"/>
      <c r="I1665" s="671"/>
      <c r="J1665" s="671"/>
      <c r="K1665" s="671"/>
      <c r="L1665" s="672"/>
      <c r="M1665" s="672"/>
      <c r="N1665" s="672"/>
      <c r="O1665" s="672"/>
      <c r="P1665" s="672"/>
      <c r="Q1665" s="673"/>
      <c r="R1665" s="673"/>
      <c r="S1665" s="673"/>
      <c r="T1665" s="673"/>
      <c r="U1665" s="673"/>
      <c r="V1665" s="636"/>
      <c r="W1665" s="674"/>
      <c r="X1665" s="674"/>
      <c r="Y1665" s="674"/>
      <c r="Z1665" s="674"/>
      <c r="AA1665" s="674"/>
      <c r="AB1665" s="674"/>
      <c r="AC1665" s="637"/>
      <c r="AD1665" s="638"/>
      <c r="AE1665" s="639"/>
      <c r="AF1665" s="640"/>
    </row>
    <row r="1666" spans="1:32" ht="20.100000000000001" customHeight="1">
      <c r="A1666" s="635"/>
      <c r="B1666" s="671"/>
      <c r="C1666" s="671"/>
      <c r="D1666" s="671"/>
      <c r="E1666" s="671"/>
      <c r="F1666" s="671"/>
      <c r="G1666" s="671"/>
      <c r="H1666" s="671"/>
      <c r="I1666" s="671"/>
      <c r="J1666" s="671"/>
      <c r="K1666" s="671"/>
      <c r="L1666" s="672"/>
      <c r="M1666" s="672"/>
      <c r="N1666" s="672"/>
      <c r="O1666" s="672"/>
      <c r="P1666" s="672"/>
      <c r="Q1666" s="673"/>
      <c r="R1666" s="673"/>
      <c r="S1666" s="673"/>
      <c r="T1666" s="673"/>
      <c r="U1666" s="673"/>
      <c r="V1666" s="636"/>
      <c r="W1666" s="674"/>
      <c r="X1666" s="674"/>
      <c r="Y1666" s="674"/>
      <c r="Z1666" s="674"/>
      <c r="AA1666" s="674"/>
      <c r="AB1666" s="674"/>
      <c r="AC1666" s="637"/>
      <c r="AD1666" s="638"/>
      <c r="AE1666" s="639"/>
      <c r="AF1666" s="640"/>
    </row>
    <row r="1667" spans="1:32" ht="20.100000000000001" customHeight="1">
      <c r="A1667" s="635"/>
      <c r="B1667" s="671"/>
      <c r="C1667" s="671"/>
      <c r="D1667" s="671"/>
      <c r="E1667" s="671"/>
      <c r="F1667" s="671"/>
      <c r="G1667" s="671"/>
      <c r="H1667" s="671"/>
      <c r="I1667" s="671"/>
      <c r="J1667" s="671"/>
      <c r="K1667" s="671"/>
      <c r="L1667" s="672"/>
      <c r="M1667" s="672"/>
      <c r="N1667" s="672"/>
      <c r="O1667" s="672"/>
      <c r="P1667" s="672"/>
      <c r="Q1667" s="673"/>
      <c r="R1667" s="673"/>
      <c r="S1667" s="673"/>
      <c r="T1667" s="673"/>
      <c r="U1667" s="673"/>
      <c r="V1667" s="636"/>
      <c r="W1667" s="674"/>
      <c r="X1667" s="674"/>
      <c r="Y1667" s="674"/>
      <c r="Z1667" s="674"/>
      <c r="AA1667" s="674"/>
      <c r="AB1667" s="674"/>
      <c r="AC1667" s="637"/>
      <c r="AD1667" s="638"/>
      <c r="AE1667" s="639"/>
      <c r="AF1667" s="640"/>
    </row>
    <row r="1668" spans="1:32" ht="20.100000000000001" customHeight="1">
      <c r="A1668" s="635"/>
      <c r="B1668" s="671"/>
      <c r="C1668" s="671"/>
      <c r="D1668" s="671"/>
      <c r="E1668" s="671"/>
      <c r="F1668" s="671"/>
      <c r="G1668" s="671"/>
      <c r="H1668" s="671"/>
      <c r="I1668" s="671"/>
      <c r="J1668" s="671"/>
      <c r="K1668" s="671"/>
      <c r="L1668" s="672"/>
      <c r="M1668" s="672"/>
      <c r="N1668" s="672"/>
      <c r="O1668" s="672"/>
      <c r="P1668" s="672"/>
      <c r="Q1668" s="673"/>
      <c r="R1668" s="673"/>
      <c r="S1668" s="673"/>
      <c r="T1668" s="673"/>
      <c r="U1668" s="673"/>
      <c r="V1668" s="636"/>
      <c r="W1668" s="674"/>
      <c r="X1668" s="674"/>
      <c r="Y1668" s="674"/>
      <c r="Z1668" s="674"/>
      <c r="AA1668" s="674"/>
      <c r="AB1668" s="674"/>
      <c r="AC1668" s="637"/>
      <c r="AD1668" s="638"/>
      <c r="AE1668" s="639"/>
      <c r="AF1668" s="640"/>
    </row>
    <row r="1669" spans="1:32" ht="20.100000000000001" customHeight="1">
      <c r="A1669" s="635"/>
      <c r="B1669" s="671"/>
      <c r="C1669" s="671"/>
      <c r="D1669" s="671"/>
      <c r="E1669" s="671"/>
      <c r="F1669" s="671"/>
      <c r="G1669" s="671"/>
      <c r="H1669" s="671"/>
      <c r="I1669" s="671"/>
      <c r="J1669" s="671"/>
      <c r="K1669" s="671"/>
      <c r="L1669" s="672"/>
      <c r="M1669" s="672"/>
      <c r="N1669" s="672"/>
      <c r="O1669" s="672"/>
      <c r="P1669" s="672"/>
      <c r="Q1669" s="673"/>
      <c r="R1669" s="673"/>
      <c r="S1669" s="673"/>
      <c r="T1669" s="673"/>
      <c r="U1669" s="673"/>
      <c r="V1669" s="636"/>
      <c r="W1669" s="674"/>
      <c r="X1669" s="674"/>
      <c r="Y1669" s="674"/>
      <c r="Z1669" s="674"/>
      <c r="AA1669" s="674"/>
      <c r="AB1669" s="674"/>
      <c r="AC1669" s="637"/>
      <c r="AD1669" s="638"/>
      <c r="AE1669" s="639"/>
      <c r="AF1669" s="640"/>
    </row>
    <row r="1670" spans="1:32" ht="20.100000000000001" customHeight="1">
      <c r="A1670" s="635"/>
      <c r="B1670" s="671"/>
      <c r="C1670" s="671"/>
      <c r="D1670" s="671"/>
      <c r="E1670" s="671"/>
      <c r="F1670" s="671"/>
      <c r="G1670" s="671"/>
      <c r="H1670" s="671"/>
      <c r="I1670" s="671"/>
      <c r="J1670" s="671"/>
      <c r="K1670" s="671"/>
      <c r="L1670" s="672"/>
      <c r="M1670" s="672"/>
      <c r="N1670" s="672"/>
      <c r="O1670" s="672"/>
      <c r="P1670" s="672"/>
      <c r="Q1670" s="673"/>
      <c r="R1670" s="673"/>
      <c r="S1670" s="673"/>
      <c r="T1670" s="673"/>
      <c r="U1670" s="673"/>
      <c r="V1670" s="636"/>
      <c r="W1670" s="674"/>
      <c r="X1670" s="674"/>
      <c r="Y1670" s="674"/>
      <c r="Z1670" s="674"/>
      <c r="AA1670" s="674"/>
      <c r="AB1670" s="674"/>
      <c r="AC1670" s="637"/>
      <c r="AD1670" s="638"/>
      <c r="AE1670" s="639"/>
      <c r="AF1670" s="640"/>
    </row>
    <row r="1671" spans="1:32" ht="20.100000000000001" customHeight="1">
      <c r="A1671" s="635"/>
      <c r="B1671" s="671"/>
      <c r="C1671" s="671"/>
      <c r="D1671" s="671"/>
      <c r="E1671" s="671"/>
      <c r="F1671" s="671"/>
      <c r="G1671" s="671"/>
      <c r="H1671" s="671"/>
      <c r="I1671" s="671"/>
      <c r="J1671" s="671"/>
      <c r="K1671" s="671"/>
      <c r="L1671" s="672"/>
      <c r="M1671" s="672"/>
      <c r="N1671" s="672"/>
      <c r="O1671" s="672"/>
      <c r="P1671" s="672"/>
      <c r="Q1671" s="673"/>
      <c r="R1671" s="673"/>
      <c r="S1671" s="673"/>
      <c r="T1671" s="673"/>
      <c r="U1671" s="673"/>
      <c r="V1671" s="636"/>
      <c r="W1671" s="674"/>
      <c r="X1671" s="674"/>
      <c r="Y1671" s="674"/>
      <c r="Z1671" s="674"/>
      <c r="AA1671" s="674"/>
      <c r="AB1671" s="674"/>
      <c r="AC1671" s="637"/>
      <c r="AD1671" s="638"/>
      <c r="AE1671" s="639"/>
      <c r="AF1671" s="640"/>
    </row>
    <row r="1672" spans="1:32" ht="20.100000000000001" customHeight="1">
      <c r="A1672" s="635"/>
      <c r="B1672" s="671"/>
      <c r="C1672" s="671"/>
      <c r="D1672" s="671"/>
      <c r="E1672" s="671"/>
      <c r="F1672" s="671"/>
      <c r="G1672" s="671"/>
      <c r="H1672" s="671"/>
      <c r="I1672" s="671"/>
      <c r="J1672" s="671"/>
      <c r="K1672" s="671"/>
      <c r="L1672" s="672"/>
      <c r="M1672" s="672"/>
      <c r="N1672" s="672"/>
      <c r="O1672" s="672"/>
      <c r="P1672" s="672"/>
      <c r="Q1672" s="673"/>
      <c r="R1672" s="673"/>
      <c r="S1672" s="673"/>
      <c r="T1672" s="673"/>
      <c r="U1672" s="673"/>
      <c r="V1672" s="636"/>
      <c r="W1672" s="674"/>
      <c r="X1672" s="674"/>
      <c r="Y1672" s="674"/>
      <c r="Z1672" s="674"/>
      <c r="AA1672" s="674"/>
      <c r="AB1672" s="674"/>
      <c r="AC1672" s="637"/>
      <c r="AD1672" s="638"/>
      <c r="AE1672" s="639"/>
      <c r="AF1672" s="640"/>
    </row>
    <row r="1673" spans="1:32" ht="20.100000000000001" customHeight="1">
      <c r="A1673" s="635"/>
      <c r="B1673" s="671"/>
      <c r="C1673" s="671"/>
      <c r="D1673" s="671"/>
      <c r="E1673" s="671"/>
      <c r="F1673" s="671"/>
      <c r="G1673" s="671"/>
      <c r="H1673" s="671"/>
      <c r="I1673" s="671"/>
      <c r="J1673" s="671"/>
      <c r="K1673" s="671"/>
      <c r="L1673" s="672"/>
      <c r="M1673" s="672"/>
      <c r="N1673" s="672"/>
      <c r="O1673" s="672"/>
      <c r="P1673" s="672"/>
      <c r="Q1673" s="673"/>
      <c r="R1673" s="673"/>
      <c r="S1673" s="673"/>
      <c r="T1673" s="673"/>
      <c r="U1673" s="673"/>
      <c r="V1673" s="636"/>
      <c r="W1673" s="674"/>
      <c r="X1673" s="674"/>
      <c r="Y1673" s="674"/>
      <c r="Z1673" s="674"/>
      <c r="AA1673" s="674"/>
      <c r="AB1673" s="674"/>
      <c r="AC1673" s="637"/>
      <c r="AD1673" s="638"/>
      <c r="AE1673" s="639"/>
      <c r="AF1673" s="640"/>
    </row>
    <row r="1674" spans="1:32" ht="20.100000000000001" customHeight="1">
      <c r="A1674" s="635"/>
      <c r="B1674" s="671"/>
      <c r="C1674" s="671"/>
      <c r="D1674" s="671"/>
      <c r="E1674" s="671"/>
      <c r="F1674" s="671"/>
      <c r="G1674" s="671"/>
      <c r="H1674" s="671"/>
      <c r="I1674" s="671"/>
      <c r="J1674" s="671"/>
      <c r="K1674" s="671"/>
      <c r="L1674" s="672"/>
      <c r="M1674" s="672"/>
      <c r="N1674" s="672"/>
      <c r="O1674" s="672"/>
      <c r="P1674" s="672"/>
      <c r="Q1674" s="673"/>
      <c r="R1674" s="673"/>
      <c r="S1674" s="673"/>
      <c r="T1674" s="673"/>
      <c r="U1674" s="673"/>
      <c r="V1674" s="636"/>
      <c r="W1674" s="674"/>
      <c r="X1674" s="674"/>
      <c r="Y1674" s="674"/>
      <c r="Z1674" s="674"/>
      <c r="AA1674" s="674"/>
      <c r="AB1674" s="674"/>
      <c r="AC1674" s="637"/>
      <c r="AD1674" s="638"/>
      <c r="AE1674" s="639"/>
      <c r="AF1674" s="640"/>
    </row>
    <row r="1675" spans="1:32" ht="20.100000000000001" customHeight="1">
      <c r="A1675" s="635"/>
      <c r="B1675" s="671"/>
      <c r="C1675" s="671"/>
      <c r="D1675" s="671"/>
      <c r="E1675" s="671"/>
      <c r="F1675" s="671"/>
      <c r="G1675" s="671"/>
      <c r="H1675" s="671"/>
      <c r="I1675" s="671"/>
      <c r="J1675" s="671"/>
      <c r="K1675" s="671"/>
      <c r="L1675" s="672"/>
      <c r="M1675" s="672"/>
      <c r="N1675" s="672"/>
      <c r="O1675" s="672"/>
      <c r="P1675" s="672"/>
      <c r="Q1675" s="673"/>
      <c r="R1675" s="673"/>
      <c r="S1675" s="673"/>
      <c r="T1675" s="673"/>
      <c r="U1675" s="673"/>
      <c r="V1675" s="636"/>
      <c r="W1675" s="674"/>
      <c r="X1675" s="674"/>
      <c r="Y1675" s="674"/>
      <c r="Z1675" s="674"/>
      <c r="AA1675" s="674"/>
      <c r="AB1675" s="674"/>
      <c r="AC1675" s="637"/>
      <c r="AD1675" s="638"/>
      <c r="AE1675" s="639"/>
      <c r="AF1675" s="640"/>
    </row>
    <row r="1676" spans="1:32" ht="20.100000000000001" customHeight="1">
      <c r="A1676" s="635"/>
      <c r="B1676" s="671"/>
      <c r="C1676" s="671"/>
      <c r="D1676" s="671"/>
      <c r="E1676" s="671"/>
      <c r="F1676" s="671"/>
      <c r="G1676" s="671"/>
      <c r="H1676" s="671"/>
      <c r="I1676" s="671"/>
      <c r="J1676" s="671"/>
      <c r="K1676" s="671"/>
      <c r="L1676" s="672"/>
      <c r="M1676" s="672"/>
      <c r="N1676" s="672"/>
      <c r="O1676" s="672"/>
      <c r="P1676" s="672"/>
      <c r="Q1676" s="673"/>
      <c r="R1676" s="673"/>
      <c r="S1676" s="673"/>
      <c r="T1676" s="673"/>
      <c r="U1676" s="673"/>
      <c r="V1676" s="636"/>
      <c r="W1676" s="674"/>
      <c r="X1676" s="674"/>
      <c r="Y1676" s="674"/>
      <c r="Z1676" s="674"/>
      <c r="AA1676" s="674"/>
      <c r="AB1676" s="674"/>
      <c r="AC1676" s="637"/>
      <c r="AD1676" s="638"/>
      <c r="AE1676" s="639"/>
      <c r="AF1676" s="640"/>
    </row>
    <row r="1677" spans="1:32" ht="20.100000000000001" customHeight="1">
      <c r="A1677" s="635"/>
      <c r="B1677" s="671"/>
      <c r="C1677" s="671"/>
      <c r="D1677" s="671"/>
      <c r="E1677" s="671"/>
      <c r="F1677" s="671"/>
      <c r="G1677" s="671"/>
      <c r="H1677" s="671"/>
      <c r="I1677" s="671"/>
      <c r="J1677" s="671"/>
      <c r="K1677" s="671"/>
      <c r="L1677" s="672"/>
      <c r="M1677" s="672"/>
      <c r="N1677" s="672"/>
      <c r="O1677" s="672"/>
      <c r="P1677" s="672"/>
      <c r="Q1677" s="673"/>
      <c r="R1677" s="673"/>
      <c r="S1677" s="673"/>
      <c r="T1677" s="673"/>
      <c r="U1677" s="673"/>
      <c r="V1677" s="636"/>
      <c r="W1677" s="674"/>
      <c r="X1677" s="674"/>
      <c r="Y1677" s="674"/>
      <c r="Z1677" s="674"/>
      <c r="AA1677" s="674"/>
      <c r="AB1677" s="674"/>
      <c r="AC1677" s="637"/>
      <c r="AD1677" s="638"/>
      <c r="AE1677" s="639"/>
      <c r="AF1677" s="640"/>
    </row>
    <row r="1678" spans="1:32" ht="20.100000000000001" customHeight="1">
      <c r="A1678" s="635"/>
      <c r="B1678" s="671"/>
      <c r="C1678" s="671"/>
      <c r="D1678" s="671"/>
      <c r="E1678" s="671"/>
      <c r="F1678" s="671"/>
      <c r="G1678" s="671"/>
      <c r="H1678" s="671"/>
      <c r="I1678" s="671"/>
      <c r="J1678" s="671"/>
      <c r="K1678" s="671"/>
      <c r="L1678" s="672"/>
      <c r="M1678" s="672"/>
      <c r="N1678" s="672"/>
      <c r="O1678" s="672"/>
      <c r="P1678" s="672"/>
      <c r="Q1678" s="673"/>
      <c r="R1678" s="673"/>
      <c r="S1678" s="673"/>
      <c r="T1678" s="673"/>
      <c r="U1678" s="673"/>
      <c r="V1678" s="636"/>
      <c r="W1678" s="674"/>
      <c r="X1678" s="674"/>
      <c r="Y1678" s="674"/>
      <c r="Z1678" s="674"/>
      <c r="AA1678" s="674"/>
      <c r="AB1678" s="674"/>
      <c r="AC1678" s="637"/>
      <c r="AD1678" s="638"/>
      <c r="AE1678" s="639"/>
      <c r="AF1678" s="640"/>
    </row>
    <row r="1679" spans="1:32" ht="20.100000000000001" customHeight="1">
      <c r="A1679" s="635"/>
      <c r="B1679" s="671"/>
      <c r="C1679" s="671"/>
      <c r="D1679" s="671"/>
      <c r="E1679" s="671"/>
      <c r="F1679" s="671"/>
      <c r="G1679" s="671"/>
      <c r="H1679" s="671"/>
      <c r="I1679" s="671"/>
      <c r="J1679" s="671"/>
      <c r="K1679" s="671"/>
      <c r="L1679" s="672"/>
      <c r="M1679" s="672"/>
      <c r="N1679" s="672"/>
      <c r="O1679" s="672"/>
      <c r="P1679" s="672"/>
      <c r="Q1679" s="673"/>
      <c r="R1679" s="673"/>
      <c r="S1679" s="673"/>
      <c r="T1679" s="673"/>
      <c r="U1679" s="673"/>
      <c r="V1679" s="636"/>
      <c r="W1679" s="674"/>
      <c r="X1679" s="674"/>
      <c r="Y1679" s="674"/>
      <c r="Z1679" s="674"/>
      <c r="AA1679" s="674"/>
      <c r="AB1679" s="674"/>
      <c r="AC1679" s="637"/>
      <c r="AD1679" s="638"/>
      <c r="AE1679" s="639"/>
      <c r="AF1679" s="640"/>
    </row>
    <row r="1680" spans="1:32" ht="20.100000000000001" customHeight="1">
      <c r="A1680" s="635"/>
      <c r="B1680" s="671"/>
      <c r="C1680" s="671"/>
      <c r="D1680" s="671"/>
      <c r="E1680" s="671"/>
      <c r="F1680" s="671"/>
      <c r="G1680" s="671"/>
      <c r="H1680" s="671"/>
      <c r="I1680" s="671"/>
      <c r="J1680" s="671"/>
      <c r="K1680" s="671"/>
      <c r="L1680" s="672"/>
      <c r="M1680" s="672"/>
      <c r="N1680" s="672"/>
      <c r="O1680" s="672"/>
      <c r="P1680" s="672"/>
      <c r="Q1680" s="673"/>
      <c r="R1680" s="673"/>
      <c r="S1680" s="673"/>
      <c r="T1680" s="673"/>
      <c r="U1680" s="673"/>
      <c r="V1680" s="636"/>
      <c r="W1680" s="674"/>
      <c r="X1680" s="674"/>
      <c r="Y1680" s="674"/>
      <c r="Z1680" s="674"/>
      <c r="AA1680" s="674"/>
      <c r="AB1680" s="674"/>
      <c r="AC1680" s="637"/>
      <c r="AD1680" s="638"/>
      <c r="AE1680" s="639"/>
      <c r="AF1680" s="640"/>
    </row>
    <row r="1681" spans="1:32" ht="20.100000000000001" customHeight="1">
      <c r="A1681" s="635"/>
      <c r="B1681" s="671"/>
      <c r="C1681" s="671"/>
      <c r="D1681" s="671"/>
      <c r="E1681" s="671"/>
      <c r="F1681" s="671"/>
      <c r="G1681" s="671"/>
      <c r="H1681" s="671"/>
      <c r="I1681" s="671"/>
      <c r="J1681" s="671"/>
      <c r="K1681" s="671"/>
      <c r="L1681" s="672"/>
      <c r="M1681" s="672"/>
      <c r="N1681" s="672"/>
      <c r="O1681" s="672"/>
      <c r="P1681" s="672"/>
      <c r="Q1681" s="673"/>
      <c r="R1681" s="673"/>
      <c r="S1681" s="673"/>
      <c r="T1681" s="673"/>
      <c r="U1681" s="673"/>
      <c r="V1681" s="636"/>
      <c r="W1681" s="674"/>
      <c r="X1681" s="674"/>
      <c r="Y1681" s="674"/>
      <c r="Z1681" s="674"/>
      <c r="AA1681" s="674"/>
      <c r="AB1681" s="674"/>
      <c r="AC1681" s="637"/>
      <c r="AD1681" s="638"/>
      <c r="AE1681" s="639"/>
      <c r="AF1681" s="640"/>
    </row>
    <row r="1682" spans="1:32" ht="20.100000000000001" customHeight="1">
      <c r="A1682" s="635"/>
      <c r="B1682" s="671"/>
      <c r="C1682" s="671"/>
      <c r="D1682" s="671"/>
      <c r="E1682" s="671"/>
      <c r="F1682" s="671"/>
      <c r="G1682" s="671"/>
      <c r="H1682" s="671"/>
      <c r="I1682" s="671"/>
      <c r="J1682" s="671"/>
      <c r="K1682" s="671"/>
      <c r="L1682" s="672"/>
      <c r="M1682" s="672"/>
      <c r="N1682" s="672"/>
      <c r="O1682" s="672"/>
      <c r="P1682" s="672"/>
      <c r="Q1682" s="673"/>
      <c r="R1682" s="673"/>
      <c r="S1682" s="673"/>
      <c r="T1682" s="673"/>
      <c r="U1682" s="673"/>
      <c r="V1682" s="636"/>
      <c r="W1682" s="674"/>
      <c r="X1682" s="674"/>
      <c r="Y1682" s="674"/>
      <c r="Z1682" s="674"/>
      <c r="AA1682" s="674"/>
      <c r="AB1682" s="674"/>
      <c r="AC1682" s="637"/>
      <c r="AD1682" s="638"/>
      <c r="AE1682" s="639"/>
      <c r="AF1682" s="640"/>
    </row>
    <row r="1683" spans="1:32" ht="20.100000000000001" customHeight="1">
      <c r="A1683" s="635"/>
      <c r="B1683" s="671"/>
      <c r="C1683" s="671"/>
      <c r="D1683" s="671"/>
      <c r="E1683" s="671"/>
      <c r="F1683" s="671"/>
      <c r="G1683" s="671"/>
      <c r="H1683" s="671"/>
      <c r="I1683" s="671"/>
      <c r="J1683" s="671"/>
      <c r="K1683" s="671"/>
      <c r="L1683" s="672"/>
      <c r="M1683" s="672"/>
      <c r="N1683" s="672"/>
      <c r="O1683" s="672"/>
      <c r="P1683" s="672"/>
      <c r="Q1683" s="673"/>
      <c r="R1683" s="673"/>
      <c r="S1683" s="673"/>
      <c r="T1683" s="673"/>
      <c r="U1683" s="673"/>
      <c r="V1683" s="636"/>
      <c r="W1683" s="674"/>
      <c r="X1683" s="674"/>
      <c r="Y1683" s="674"/>
      <c r="Z1683" s="674"/>
      <c r="AA1683" s="674"/>
      <c r="AB1683" s="674"/>
      <c r="AC1683" s="637"/>
      <c r="AD1683" s="638"/>
      <c r="AE1683" s="639"/>
      <c r="AF1683" s="640"/>
    </row>
    <row r="1684" spans="1:32" ht="20.100000000000001" customHeight="1">
      <c r="A1684" s="635"/>
      <c r="B1684" s="671"/>
      <c r="C1684" s="671"/>
      <c r="D1684" s="671"/>
      <c r="E1684" s="671"/>
      <c r="F1684" s="671"/>
      <c r="G1684" s="671"/>
      <c r="H1684" s="671"/>
      <c r="I1684" s="671"/>
      <c r="J1684" s="671"/>
      <c r="K1684" s="671"/>
      <c r="L1684" s="672"/>
      <c r="M1684" s="672"/>
      <c r="N1684" s="672"/>
      <c r="O1684" s="672"/>
      <c r="P1684" s="672"/>
      <c r="Q1684" s="673"/>
      <c r="R1684" s="673"/>
      <c r="S1684" s="673"/>
      <c r="T1684" s="673"/>
      <c r="U1684" s="673"/>
      <c r="V1684" s="636"/>
      <c r="W1684" s="674"/>
      <c r="X1684" s="674"/>
      <c r="Y1684" s="674"/>
      <c r="Z1684" s="674"/>
      <c r="AA1684" s="674"/>
      <c r="AB1684" s="674"/>
      <c r="AC1684" s="637"/>
      <c r="AD1684" s="638"/>
      <c r="AE1684" s="639"/>
      <c r="AF1684" s="640"/>
    </row>
    <row r="1685" spans="1:32" ht="20.100000000000001" customHeight="1">
      <c r="A1685" s="635"/>
      <c r="B1685" s="671"/>
      <c r="C1685" s="671"/>
      <c r="D1685" s="671"/>
      <c r="E1685" s="671"/>
      <c r="F1685" s="671"/>
      <c r="G1685" s="671"/>
      <c r="H1685" s="671"/>
      <c r="I1685" s="671"/>
      <c r="J1685" s="671"/>
      <c r="K1685" s="671"/>
      <c r="L1685" s="672"/>
      <c r="M1685" s="672"/>
      <c r="N1685" s="672"/>
      <c r="O1685" s="672"/>
      <c r="P1685" s="672"/>
      <c r="Q1685" s="673"/>
      <c r="R1685" s="673"/>
      <c r="S1685" s="673"/>
      <c r="T1685" s="673"/>
      <c r="U1685" s="673"/>
      <c r="V1685" s="636"/>
      <c r="W1685" s="674"/>
      <c r="X1685" s="674"/>
      <c r="Y1685" s="674"/>
      <c r="Z1685" s="674"/>
      <c r="AA1685" s="674"/>
      <c r="AB1685" s="674"/>
      <c r="AC1685" s="637"/>
      <c r="AD1685" s="638"/>
      <c r="AE1685" s="639"/>
      <c r="AF1685" s="640"/>
    </row>
    <row r="1686" spans="1:32" ht="20.100000000000001" customHeight="1">
      <c r="A1686" s="635"/>
      <c r="B1686" s="671"/>
      <c r="C1686" s="671"/>
      <c r="D1686" s="671"/>
      <c r="E1686" s="671"/>
      <c r="F1686" s="671"/>
      <c r="G1686" s="671"/>
      <c r="H1686" s="671"/>
      <c r="I1686" s="671"/>
      <c r="J1686" s="671"/>
      <c r="K1686" s="671"/>
      <c r="L1686" s="672"/>
      <c r="M1686" s="672"/>
      <c r="N1686" s="672"/>
      <c r="O1686" s="672"/>
      <c r="P1686" s="672"/>
      <c r="Q1686" s="673"/>
      <c r="R1686" s="673"/>
      <c r="S1686" s="673"/>
      <c r="T1686" s="673"/>
      <c r="U1686" s="673"/>
      <c r="V1686" s="636"/>
      <c r="W1686" s="674"/>
      <c r="X1686" s="674"/>
      <c r="Y1686" s="674"/>
      <c r="Z1686" s="674"/>
      <c r="AA1686" s="674"/>
      <c r="AB1686" s="674"/>
      <c r="AC1686" s="637"/>
      <c r="AD1686" s="638"/>
      <c r="AE1686" s="639"/>
      <c r="AF1686" s="640"/>
    </row>
    <row r="1687" spans="1:32" ht="20.100000000000001" customHeight="1">
      <c r="A1687" s="635"/>
      <c r="B1687" s="671"/>
      <c r="C1687" s="671"/>
      <c r="D1687" s="671"/>
      <c r="E1687" s="671"/>
      <c r="F1687" s="671"/>
      <c r="G1687" s="671"/>
      <c r="H1687" s="671"/>
      <c r="I1687" s="671"/>
      <c r="J1687" s="671"/>
      <c r="K1687" s="671"/>
      <c r="L1687" s="672"/>
      <c r="M1687" s="672"/>
      <c r="N1687" s="672"/>
      <c r="O1687" s="672"/>
      <c r="P1687" s="672"/>
      <c r="Q1687" s="673"/>
      <c r="R1687" s="673"/>
      <c r="S1687" s="673"/>
      <c r="T1687" s="673"/>
      <c r="U1687" s="673"/>
      <c r="V1687" s="636"/>
      <c r="W1687" s="674"/>
      <c r="X1687" s="674"/>
      <c r="Y1687" s="674"/>
      <c r="Z1687" s="674"/>
      <c r="AA1687" s="674"/>
      <c r="AB1687" s="674"/>
      <c r="AC1687" s="637"/>
      <c r="AD1687" s="638"/>
      <c r="AE1687" s="639"/>
      <c r="AF1687" s="640"/>
    </row>
    <row r="1688" spans="1:32" ht="20.100000000000001" customHeight="1">
      <c r="A1688" s="635"/>
      <c r="B1688" s="671"/>
      <c r="C1688" s="671"/>
      <c r="D1688" s="671"/>
      <c r="E1688" s="671"/>
      <c r="F1688" s="671"/>
      <c r="G1688" s="671"/>
      <c r="H1688" s="671"/>
      <c r="I1688" s="671"/>
      <c r="J1688" s="671"/>
      <c r="K1688" s="671"/>
      <c r="L1688" s="672"/>
      <c r="M1688" s="672"/>
      <c r="N1688" s="672"/>
      <c r="O1688" s="672"/>
      <c r="P1688" s="672"/>
      <c r="Q1688" s="673"/>
      <c r="R1688" s="673"/>
      <c r="S1688" s="673"/>
      <c r="T1688" s="673"/>
      <c r="U1688" s="673"/>
      <c r="V1688" s="636"/>
      <c r="W1688" s="674"/>
      <c r="X1688" s="674"/>
      <c r="Y1688" s="674"/>
      <c r="Z1688" s="674"/>
      <c r="AA1688" s="674"/>
      <c r="AB1688" s="674"/>
      <c r="AC1688" s="637"/>
      <c r="AD1688" s="638"/>
      <c r="AE1688" s="639"/>
      <c r="AF1688" s="640"/>
    </row>
    <row r="1689" spans="1:32" ht="20.100000000000001" customHeight="1">
      <c r="A1689" s="635"/>
      <c r="B1689" s="671"/>
      <c r="C1689" s="671"/>
      <c r="D1689" s="671"/>
      <c r="E1689" s="671"/>
      <c r="F1689" s="671"/>
      <c r="G1689" s="671"/>
      <c r="H1689" s="671"/>
      <c r="I1689" s="671"/>
      <c r="J1689" s="671"/>
      <c r="K1689" s="671"/>
      <c r="L1689" s="672"/>
      <c r="M1689" s="672"/>
      <c r="N1689" s="672"/>
      <c r="O1689" s="672"/>
      <c r="P1689" s="672"/>
      <c r="Q1689" s="673"/>
      <c r="R1689" s="673"/>
      <c r="S1689" s="673"/>
      <c r="T1689" s="673"/>
      <c r="U1689" s="673"/>
      <c r="V1689" s="636"/>
      <c r="W1689" s="674"/>
      <c r="X1689" s="674"/>
      <c r="Y1689" s="674"/>
      <c r="Z1689" s="674"/>
      <c r="AA1689" s="674"/>
      <c r="AB1689" s="674"/>
      <c r="AC1689" s="637"/>
      <c r="AD1689" s="638"/>
      <c r="AE1689" s="639"/>
      <c r="AF1689" s="640"/>
    </row>
    <row r="1690" spans="1:32" ht="20.100000000000001" customHeight="1">
      <c r="A1690" s="635"/>
      <c r="B1690" s="671"/>
      <c r="C1690" s="671"/>
      <c r="D1690" s="671"/>
      <c r="E1690" s="671"/>
      <c r="F1690" s="671"/>
      <c r="G1690" s="671"/>
      <c r="H1690" s="671"/>
      <c r="I1690" s="671"/>
      <c r="J1690" s="671"/>
      <c r="K1690" s="671"/>
      <c r="L1690" s="672"/>
      <c r="M1690" s="672"/>
      <c r="N1690" s="672"/>
      <c r="O1690" s="672"/>
      <c r="P1690" s="672"/>
      <c r="Q1690" s="673"/>
      <c r="R1690" s="673"/>
      <c r="S1690" s="673"/>
      <c r="T1690" s="673"/>
      <c r="U1690" s="673"/>
      <c r="V1690" s="636"/>
      <c r="W1690" s="674"/>
      <c r="X1690" s="674"/>
      <c r="Y1690" s="674"/>
      <c r="Z1690" s="674"/>
      <c r="AA1690" s="674"/>
      <c r="AB1690" s="674"/>
      <c r="AC1690" s="637"/>
      <c r="AD1690" s="638"/>
      <c r="AE1690" s="639"/>
      <c r="AF1690" s="640"/>
    </row>
    <row r="1691" spans="1:32" ht="20.100000000000001" customHeight="1">
      <c r="A1691" s="635"/>
      <c r="B1691" s="671"/>
      <c r="C1691" s="671"/>
      <c r="D1691" s="671"/>
      <c r="E1691" s="671"/>
      <c r="F1691" s="671"/>
      <c r="G1691" s="671"/>
      <c r="H1691" s="671"/>
      <c r="I1691" s="671"/>
      <c r="J1691" s="671"/>
      <c r="K1691" s="671"/>
      <c r="L1691" s="672"/>
      <c r="M1691" s="672"/>
      <c r="N1691" s="672"/>
      <c r="O1691" s="672"/>
      <c r="P1691" s="672"/>
      <c r="Q1691" s="673"/>
      <c r="R1691" s="673"/>
      <c r="S1691" s="673"/>
      <c r="T1691" s="673"/>
      <c r="U1691" s="673"/>
      <c r="V1691" s="636"/>
      <c r="W1691" s="674"/>
      <c r="X1691" s="674"/>
      <c r="Y1691" s="674"/>
      <c r="Z1691" s="674"/>
      <c r="AA1691" s="674"/>
      <c r="AB1691" s="674"/>
      <c r="AC1691" s="637"/>
      <c r="AD1691" s="638"/>
      <c r="AE1691" s="639"/>
      <c r="AF1691" s="640"/>
    </row>
    <row r="1692" spans="1:32" ht="20.100000000000001" customHeight="1">
      <c r="A1692" s="635"/>
      <c r="B1692" s="671"/>
      <c r="C1692" s="671"/>
      <c r="D1692" s="671"/>
      <c r="E1692" s="671"/>
      <c r="F1692" s="671"/>
      <c r="G1692" s="671"/>
      <c r="H1692" s="671"/>
      <c r="I1692" s="671"/>
      <c r="J1692" s="671"/>
      <c r="K1692" s="671"/>
      <c r="L1692" s="672"/>
      <c r="M1692" s="672"/>
      <c r="N1692" s="672"/>
      <c r="O1692" s="672"/>
      <c r="P1692" s="672"/>
      <c r="Q1692" s="673"/>
      <c r="R1692" s="673"/>
      <c r="S1692" s="673"/>
      <c r="T1692" s="673"/>
      <c r="U1692" s="673"/>
      <c r="V1692" s="636"/>
      <c r="W1692" s="674"/>
      <c r="X1692" s="674"/>
      <c r="Y1692" s="674"/>
      <c r="Z1692" s="674"/>
      <c r="AA1692" s="674"/>
      <c r="AB1692" s="674"/>
      <c r="AC1692" s="637"/>
      <c r="AD1692" s="638"/>
      <c r="AE1692" s="639"/>
      <c r="AF1692" s="640"/>
    </row>
    <row r="1693" spans="1:32" ht="20.100000000000001" customHeight="1">
      <c r="A1693" s="635"/>
      <c r="B1693" s="671"/>
      <c r="C1693" s="671"/>
      <c r="D1693" s="671"/>
      <c r="E1693" s="671"/>
      <c r="F1693" s="671"/>
      <c r="G1693" s="671"/>
      <c r="H1693" s="671"/>
      <c r="I1693" s="671"/>
      <c r="J1693" s="671"/>
      <c r="K1693" s="671"/>
      <c r="L1693" s="672"/>
      <c r="M1693" s="672"/>
      <c r="N1693" s="672"/>
      <c r="O1693" s="672"/>
      <c r="P1693" s="672"/>
      <c r="Q1693" s="673"/>
      <c r="R1693" s="673"/>
      <c r="S1693" s="673"/>
      <c r="T1693" s="673"/>
      <c r="U1693" s="673"/>
      <c r="V1693" s="636"/>
      <c r="W1693" s="674"/>
      <c r="X1693" s="674"/>
      <c r="Y1693" s="674"/>
      <c r="Z1693" s="674"/>
      <c r="AA1693" s="674"/>
      <c r="AB1693" s="674"/>
      <c r="AC1693" s="637"/>
      <c r="AD1693" s="638"/>
      <c r="AE1693" s="639"/>
      <c r="AF1693" s="640"/>
    </row>
    <row r="1694" spans="1:32" ht="20.100000000000001" customHeight="1">
      <c r="A1694" s="635"/>
      <c r="B1694" s="671"/>
      <c r="C1694" s="671"/>
      <c r="D1694" s="671"/>
      <c r="E1694" s="671"/>
      <c r="F1694" s="671"/>
      <c r="G1694" s="671"/>
      <c r="H1694" s="671"/>
      <c r="I1694" s="671"/>
      <c r="J1694" s="671"/>
      <c r="K1694" s="671"/>
      <c r="L1694" s="672"/>
      <c r="M1694" s="672"/>
      <c r="N1694" s="672"/>
      <c r="O1694" s="672"/>
      <c r="P1694" s="672"/>
      <c r="Q1694" s="673"/>
      <c r="R1694" s="673"/>
      <c r="S1694" s="673"/>
      <c r="T1694" s="673"/>
      <c r="U1694" s="673"/>
      <c r="V1694" s="636"/>
      <c r="W1694" s="674"/>
      <c r="X1694" s="674"/>
      <c r="Y1694" s="674"/>
      <c r="Z1694" s="674"/>
      <c r="AA1694" s="674"/>
      <c r="AB1694" s="674"/>
      <c r="AC1694" s="637"/>
      <c r="AD1694" s="638"/>
      <c r="AE1694" s="639"/>
      <c r="AF1694" s="640"/>
    </row>
    <row r="1695" spans="1:32" ht="20.100000000000001" customHeight="1">
      <c r="A1695" s="635"/>
      <c r="B1695" s="671"/>
      <c r="C1695" s="671"/>
      <c r="D1695" s="671"/>
      <c r="E1695" s="671"/>
      <c r="F1695" s="671"/>
      <c r="G1695" s="671"/>
      <c r="H1695" s="671"/>
      <c r="I1695" s="671"/>
      <c r="J1695" s="671"/>
      <c r="K1695" s="671"/>
      <c r="L1695" s="672"/>
      <c r="M1695" s="672"/>
      <c r="N1695" s="672"/>
      <c r="O1695" s="672"/>
      <c r="P1695" s="672"/>
      <c r="Q1695" s="673"/>
      <c r="R1695" s="673"/>
      <c r="S1695" s="673"/>
      <c r="T1695" s="673"/>
      <c r="U1695" s="673"/>
      <c r="V1695" s="636"/>
      <c r="W1695" s="674"/>
      <c r="X1695" s="674"/>
      <c r="Y1695" s="674"/>
      <c r="Z1695" s="674"/>
      <c r="AA1695" s="674"/>
      <c r="AB1695" s="674"/>
      <c r="AC1695" s="637"/>
      <c r="AD1695" s="638"/>
      <c r="AE1695" s="639"/>
      <c r="AF1695" s="640"/>
    </row>
    <row r="1696" spans="1:32" ht="20.100000000000001" customHeight="1">
      <c r="A1696" s="635"/>
      <c r="B1696" s="671"/>
      <c r="C1696" s="671"/>
      <c r="D1696" s="671"/>
      <c r="E1696" s="671"/>
      <c r="F1696" s="671"/>
      <c r="G1696" s="671"/>
      <c r="H1696" s="671"/>
      <c r="I1696" s="671"/>
      <c r="J1696" s="671"/>
      <c r="K1696" s="671"/>
      <c r="L1696" s="672"/>
      <c r="M1696" s="672"/>
      <c r="N1696" s="672"/>
      <c r="O1696" s="672"/>
      <c r="P1696" s="672"/>
      <c r="Q1696" s="673"/>
      <c r="R1696" s="673"/>
      <c r="S1696" s="673"/>
      <c r="T1696" s="673"/>
      <c r="U1696" s="673"/>
      <c r="V1696" s="636"/>
      <c r="W1696" s="674"/>
      <c r="X1696" s="674"/>
      <c r="Y1696" s="674"/>
      <c r="Z1696" s="674"/>
      <c r="AA1696" s="674"/>
      <c r="AB1696" s="674"/>
      <c r="AC1696" s="637"/>
      <c r="AD1696" s="638"/>
      <c r="AE1696" s="639"/>
      <c r="AF1696" s="640"/>
    </row>
    <row r="1697" spans="1:32" ht="20.100000000000001" customHeight="1">
      <c r="A1697" s="635"/>
      <c r="B1697" s="671"/>
      <c r="C1697" s="671"/>
      <c r="D1697" s="671"/>
      <c r="E1697" s="671"/>
      <c r="F1697" s="671"/>
      <c r="G1697" s="671"/>
      <c r="H1697" s="671"/>
      <c r="I1697" s="671"/>
      <c r="J1697" s="671"/>
      <c r="K1697" s="671"/>
      <c r="L1697" s="672"/>
      <c r="M1697" s="672"/>
      <c r="N1697" s="672"/>
      <c r="O1697" s="672"/>
      <c r="P1697" s="672"/>
      <c r="Q1697" s="673"/>
      <c r="R1697" s="673"/>
      <c r="S1697" s="673"/>
      <c r="T1697" s="673"/>
      <c r="U1697" s="673"/>
      <c r="V1697" s="636"/>
      <c r="W1697" s="674"/>
      <c r="X1697" s="674"/>
      <c r="Y1697" s="674"/>
      <c r="Z1697" s="674"/>
      <c r="AA1697" s="674"/>
      <c r="AB1697" s="674"/>
      <c r="AC1697" s="637"/>
      <c r="AD1697" s="638"/>
      <c r="AE1697" s="639"/>
      <c r="AF1697" s="640"/>
    </row>
    <row r="1698" spans="1:32" ht="20.100000000000001" customHeight="1">
      <c r="A1698" s="635"/>
      <c r="B1698" s="671"/>
      <c r="C1698" s="671"/>
      <c r="D1698" s="671"/>
      <c r="E1698" s="671"/>
      <c r="F1698" s="671"/>
      <c r="G1698" s="671"/>
      <c r="H1698" s="671"/>
      <c r="I1698" s="671"/>
      <c r="J1698" s="671"/>
      <c r="K1698" s="671"/>
      <c r="L1698" s="672"/>
      <c r="M1698" s="672"/>
      <c r="N1698" s="672"/>
      <c r="O1698" s="672"/>
      <c r="P1698" s="672"/>
      <c r="Q1698" s="673"/>
      <c r="R1698" s="673"/>
      <c r="S1698" s="673"/>
      <c r="T1698" s="673"/>
      <c r="U1698" s="673"/>
      <c r="V1698" s="636"/>
      <c r="W1698" s="674"/>
      <c r="X1698" s="674"/>
      <c r="Y1698" s="674"/>
      <c r="Z1698" s="674"/>
      <c r="AA1698" s="674"/>
      <c r="AB1698" s="674"/>
      <c r="AC1698" s="637"/>
      <c r="AD1698" s="638"/>
      <c r="AE1698" s="639"/>
      <c r="AF1698" s="640"/>
    </row>
    <row r="1699" spans="1:32" ht="20.100000000000001" customHeight="1">
      <c r="A1699" s="635"/>
      <c r="B1699" s="671"/>
      <c r="C1699" s="671"/>
      <c r="D1699" s="671"/>
      <c r="E1699" s="671"/>
      <c r="F1699" s="671"/>
      <c r="G1699" s="671"/>
      <c r="H1699" s="671"/>
      <c r="I1699" s="671"/>
      <c r="J1699" s="671"/>
      <c r="K1699" s="671"/>
      <c r="L1699" s="672"/>
      <c r="M1699" s="672"/>
      <c r="N1699" s="672"/>
      <c r="O1699" s="672"/>
      <c r="P1699" s="672"/>
      <c r="Q1699" s="673"/>
      <c r="R1699" s="673"/>
      <c r="S1699" s="673"/>
      <c r="T1699" s="673"/>
      <c r="U1699" s="673"/>
      <c r="V1699" s="636"/>
      <c r="W1699" s="674"/>
      <c r="X1699" s="674"/>
      <c r="Y1699" s="674"/>
      <c r="Z1699" s="674"/>
      <c r="AA1699" s="674"/>
      <c r="AB1699" s="674"/>
      <c r="AC1699" s="637"/>
      <c r="AD1699" s="638"/>
      <c r="AE1699" s="639"/>
      <c r="AF1699" s="640"/>
    </row>
    <row r="1700" spans="1:32" ht="20.100000000000001" customHeight="1">
      <c r="A1700" s="635"/>
      <c r="B1700" s="671"/>
      <c r="C1700" s="671"/>
      <c r="D1700" s="671"/>
      <c r="E1700" s="671"/>
      <c r="F1700" s="671"/>
      <c r="G1700" s="671"/>
      <c r="H1700" s="671"/>
      <c r="I1700" s="671"/>
      <c r="J1700" s="671"/>
      <c r="K1700" s="671"/>
      <c r="L1700" s="672"/>
      <c r="M1700" s="672"/>
      <c r="N1700" s="672"/>
      <c r="O1700" s="672"/>
      <c r="P1700" s="672"/>
      <c r="Q1700" s="673"/>
      <c r="R1700" s="673"/>
      <c r="S1700" s="673"/>
      <c r="T1700" s="673"/>
      <c r="U1700" s="673"/>
      <c r="V1700" s="636"/>
      <c r="W1700" s="674"/>
      <c r="X1700" s="674"/>
      <c r="Y1700" s="674"/>
      <c r="Z1700" s="674"/>
      <c r="AA1700" s="674"/>
      <c r="AB1700" s="674"/>
      <c r="AC1700" s="637"/>
      <c r="AD1700" s="638"/>
      <c r="AE1700" s="639"/>
      <c r="AF1700" s="640"/>
    </row>
    <row r="1701" spans="1:32" ht="20.100000000000001" customHeight="1">
      <c r="A1701" s="635"/>
      <c r="B1701" s="671"/>
      <c r="C1701" s="671"/>
      <c r="D1701" s="671"/>
      <c r="E1701" s="671"/>
      <c r="F1701" s="671"/>
      <c r="G1701" s="671"/>
      <c r="H1701" s="671"/>
      <c r="I1701" s="671"/>
      <c r="J1701" s="671"/>
      <c r="K1701" s="671"/>
      <c r="L1701" s="672"/>
      <c r="M1701" s="672"/>
      <c r="N1701" s="672"/>
      <c r="O1701" s="672"/>
      <c r="P1701" s="672"/>
      <c r="Q1701" s="673"/>
      <c r="R1701" s="673"/>
      <c r="S1701" s="673"/>
      <c r="T1701" s="673"/>
      <c r="U1701" s="673"/>
      <c r="V1701" s="636"/>
      <c r="W1701" s="674"/>
      <c r="X1701" s="674"/>
      <c r="Y1701" s="674"/>
      <c r="Z1701" s="674"/>
      <c r="AA1701" s="674"/>
      <c r="AB1701" s="674"/>
      <c r="AC1701" s="637"/>
      <c r="AD1701" s="638"/>
      <c r="AE1701" s="639"/>
      <c r="AF1701" s="640"/>
    </row>
    <row r="1702" spans="1:32" ht="20.100000000000001" customHeight="1">
      <c r="A1702" s="635"/>
      <c r="B1702" s="671"/>
      <c r="C1702" s="671"/>
      <c r="D1702" s="671"/>
      <c r="E1702" s="671"/>
      <c r="F1702" s="671"/>
      <c r="G1702" s="671"/>
      <c r="H1702" s="671"/>
      <c r="I1702" s="671"/>
      <c r="J1702" s="671"/>
      <c r="K1702" s="671"/>
      <c r="L1702" s="672"/>
      <c r="M1702" s="672"/>
      <c r="N1702" s="672"/>
      <c r="O1702" s="672"/>
      <c r="P1702" s="672"/>
      <c r="Q1702" s="673"/>
      <c r="R1702" s="673"/>
      <c r="S1702" s="673"/>
      <c r="T1702" s="673"/>
      <c r="U1702" s="673"/>
      <c r="V1702" s="636"/>
      <c r="W1702" s="674"/>
      <c r="X1702" s="674"/>
      <c r="Y1702" s="674"/>
      <c r="Z1702" s="674"/>
      <c r="AA1702" s="674"/>
      <c r="AB1702" s="674"/>
      <c r="AC1702" s="637"/>
      <c r="AD1702" s="638"/>
      <c r="AE1702" s="639"/>
      <c r="AF1702" s="640"/>
    </row>
    <row r="1703" spans="1:32" ht="20.100000000000001" customHeight="1">
      <c r="A1703" s="635"/>
      <c r="B1703" s="671"/>
      <c r="C1703" s="671"/>
      <c r="D1703" s="671"/>
      <c r="E1703" s="671"/>
      <c r="F1703" s="671"/>
      <c r="G1703" s="671"/>
      <c r="H1703" s="671"/>
      <c r="I1703" s="671"/>
      <c r="J1703" s="671"/>
      <c r="K1703" s="671"/>
      <c r="L1703" s="672"/>
      <c r="M1703" s="672"/>
      <c r="N1703" s="672"/>
      <c r="O1703" s="672"/>
      <c r="P1703" s="672"/>
      <c r="Q1703" s="673"/>
      <c r="R1703" s="673"/>
      <c r="S1703" s="673"/>
      <c r="T1703" s="673"/>
      <c r="U1703" s="673"/>
      <c r="V1703" s="636"/>
      <c r="W1703" s="674"/>
      <c r="X1703" s="674"/>
      <c r="Y1703" s="674"/>
      <c r="Z1703" s="674"/>
      <c r="AA1703" s="674"/>
      <c r="AB1703" s="674"/>
      <c r="AC1703" s="637"/>
      <c r="AD1703" s="638"/>
      <c r="AE1703" s="639"/>
      <c r="AF1703" s="640"/>
    </row>
    <row r="1704" spans="1:32" ht="20.100000000000001" customHeight="1">
      <c r="A1704" s="635"/>
      <c r="B1704" s="671"/>
      <c r="C1704" s="671"/>
      <c r="D1704" s="671"/>
      <c r="E1704" s="671"/>
      <c r="F1704" s="671"/>
      <c r="G1704" s="671"/>
      <c r="H1704" s="671"/>
      <c r="I1704" s="671"/>
      <c r="J1704" s="671"/>
      <c r="K1704" s="671"/>
      <c r="L1704" s="672"/>
      <c r="M1704" s="672"/>
      <c r="N1704" s="672"/>
      <c r="O1704" s="672"/>
      <c r="P1704" s="672"/>
      <c r="Q1704" s="673"/>
      <c r="R1704" s="673"/>
      <c r="S1704" s="673"/>
      <c r="T1704" s="673"/>
      <c r="U1704" s="673"/>
      <c r="V1704" s="636"/>
      <c r="W1704" s="674"/>
      <c r="X1704" s="674"/>
      <c r="Y1704" s="674"/>
      <c r="Z1704" s="674"/>
      <c r="AA1704" s="674"/>
      <c r="AB1704" s="674"/>
      <c r="AC1704" s="637"/>
      <c r="AD1704" s="638"/>
      <c r="AE1704" s="639"/>
      <c r="AF1704" s="640"/>
    </row>
    <row r="1705" spans="1:32" ht="20.100000000000001" customHeight="1">
      <c r="A1705" s="635"/>
      <c r="B1705" s="671"/>
      <c r="C1705" s="671"/>
      <c r="D1705" s="671"/>
      <c r="E1705" s="671"/>
      <c r="F1705" s="671"/>
      <c r="G1705" s="671"/>
      <c r="H1705" s="671"/>
      <c r="I1705" s="671"/>
      <c r="J1705" s="671"/>
      <c r="K1705" s="671"/>
      <c r="L1705" s="672"/>
      <c r="M1705" s="672"/>
      <c r="N1705" s="672"/>
      <c r="O1705" s="672"/>
      <c r="P1705" s="672"/>
      <c r="Q1705" s="673"/>
      <c r="R1705" s="673"/>
      <c r="S1705" s="673"/>
      <c r="T1705" s="673"/>
      <c r="U1705" s="673"/>
      <c r="V1705" s="636"/>
      <c r="W1705" s="674"/>
      <c r="X1705" s="674"/>
      <c r="Y1705" s="674"/>
      <c r="Z1705" s="674"/>
      <c r="AA1705" s="674"/>
      <c r="AB1705" s="674"/>
      <c r="AC1705" s="637"/>
      <c r="AD1705" s="638"/>
      <c r="AE1705" s="639"/>
      <c r="AF1705" s="640"/>
    </row>
    <row r="1706" spans="1:32" ht="20.100000000000001" customHeight="1">
      <c r="A1706" s="635"/>
      <c r="B1706" s="671"/>
      <c r="C1706" s="671"/>
      <c r="D1706" s="671"/>
      <c r="E1706" s="671"/>
      <c r="F1706" s="671"/>
      <c r="G1706" s="671"/>
      <c r="H1706" s="671"/>
      <c r="I1706" s="671"/>
      <c r="J1706" s="671"/>
      <c r="K1706" s="671"/>
      <c r="L1706" s="672"/>
      <c r="M1706" s="672"/>
      <c r="N1706" s="672"/>
      <c r="O1706" s="672"/>
      <c r="P1706" s="672"/>
      <c r="Q1706" s="673"/>
      <c r="R1706" s="673"/>
      <c r="S1706" s="673"/>
      <c r="T1706" s="673"/>
      <c r="U1706" s="673"/>
      <c r="V1706" s="636"/>
      <c r="W1706" s="674"/>
      <c r="X1706" s="674"/>
      <c r="Y1706" s="674"/>
      <c r="Z1706" s="674"/>
      <c r="AA1706" s="674"/>
      <c r="AB1706" s="674"/>
      <c r="AC1706" s="637"/>
      <c r="AD1706" s="638"/>
      <c r="AE1706" s="639"/>
      <c r="AF1706" s="640"/>
    </row>
    <row r="1707" spans="1:32" ht="20.100000000000001" customHeight="1">
      <c r="A1707" s="635"/>
      <c r="B1707" s="671"/>
      <c r="C1707" s="671"/>
      <c r="D1707" s="671"/>
      <c r="E1707" s="671"/>
      <c r="F1707" s="671"/>
      <c r="G1707" s="671"/>
      <c r="H1707" s="671"/>
      <c r="I1707" s="671"/>
      <c r="J1707" s="671"/>
      <c r="K1707" s="671"/>
      <c r="L1707" s="672"/>
      <c r="M1707" s="672"/>
      <c r="N1707" s="672"/>
      <c r="O1707" s="672"/>
      <c r="P1707" s="672"/>
      <c r="Q1707" s="673"/>
      <c r="R1707" s="673"/>
      <c r="S1707" s="673"/>
      <c r="T1707" s="673"/>
      <c r="U1707" s="673"/>
      <c r="V1707" s="636"/>
      <c r="W1707" s="674"/>
      <c r="X1707" s="674"/>
      <c r="Y1707" s="674"/>
      <c r="Z1707" s="674"/>
      <c r="AA1707" s="674"/>
      <c r="AB1707" s="674"/>
      <c r="AC1707" s="637"/>
      <c r="AD1707" s="638"/>
      <c r="AE1707" s="639"/>
      <c r="AF1707" s="640"/>
    </row>
    <row r="1708" spans="1:32" ht="20.100000000000001" customHeight="1">
      <c r="A1708" s="635"/>
      <c r="B1708" s="671"/>
      <c r="C1708" s="671"/>
      <c r="D1708" s="671"/>
      <c r="E1708" s="671"/>
      <c r="F1708" s="671"/>
      <c r="G1708" s="671"/>
      <c r="H1708" s="671"/>
      <c r="I1708" s="671"/>
      <c r="J1708" s="671"/>
      <c r="K1708" s="671"/>
      <c r="L1708" s="672"/>
      <c r="M1708" s="672"/>
      <c r="N1708" s="672"/>
      <c r="O1708" s="672"/>
      <c r="P1708" s="672"/>
      <c r="Q1708" s="673"/>
      <c r="R1708" s="673"/>
      <c r="S1708" s="673"/>
      <c r="T1708" s="673"/>
      <c r="U1708" s="673"/>
      <c r="V1708" s="636"/>
      <c r="W1708" s="674"/>
      <c r="X1708" s="674"/>
      <c r="Y1708" s="674"/>
      <c r="Z1708" s="674"/>
      <c r="AA1708" s="674"/>
      <c r="AB1708" s="674"/>
      <c r="AC1708" s="637"/>
      <c r="AD1708" s="638"/>
      <c r="AE1708" s="639"/>
      <c r="AF1708" s="640"/>
    </row>
    <row r="1709" spans="1:32" ht="20.100000000000001" customHeight="1">
      <c r="A1709" s="635"/>
      <c r="B1709" s="671"/>
      <c r="C1709" s="671"/>
      <c r="D1709" s="671"/>
      <c r="E1709" s="671"/>
      <c r="F1709" s="671"/>
      <c r="G1709" s="671"/>
      <c r="H1709" s="671"/>
      <c r="I1709" s="671"/>
      <c r="J1709" s="671"/>
      <c r="K1709" s="671"/>
      <c r="L1709" s="672"/>
      <c r="M1709" s="672"/>
      <c r="N1709" s="672"/>
      <c r="O1709" s="672"/>
      <c r="P1709" s="672"/>
      <c r="Q1709" s="673"/>
      <c r="R1709" s="673"/>
      <c r="S1709" s="673"/>
      <c r="T1709" s="673"/>
      <c r="U1709" s="673"/>
      <c r="V1709" s="636"/>
      <c r="W1709" s="674"/>
      <c r="X1709" s="674"/>
      <c r="Y1709" s="674"/>
      <c r="Z1709" s="674"/>
      <c r="AA1709" s="674"/>
      <c r="AB1709" s="674"/>
      <c r="AC1709" s="637"/>
      <c r="AD1709" s="638"/>
      <c r="AE1709" s="639"/>
      <c r="AF1709" s="640"/>
    </row>
    <row r="1710" spans="1:32" ht="20.100000000000001" customHeight="1">
      <c r="A1710" s="635"/>
      <c r="B1710" s="671"/>
      <c r="C1710" s="671"/>
      <c r="D1710" s="671"/>
      <c r="E1710" s="671"/>
      <c r="F1710" s="671"/>
      <c r="G1710" s="671"/>
      <c r="H1710" s="671"/>
      <c r="I1710" s="671"/>
      <c r="J1710" s="671"/>
      <c r="K1710" s="671"/>
      <c r="L1710" s="672"/>
      <c r="M1710" s="672"/>
      <c r="N1710" s="672"/>
      <c r="O1710" s="672"/>
      <c r="P1710" s="672"/>
      <c r="Q1710" s="673"/>
      <c r="R1710" s="673"/>
      <c r="S1710" s="673"/>
      <c r="T1710" s="673"/>
      <c r="U1710" s="673"/>
      <c r="V1710" s="636"/>
      <c r="W1710" s="674"/>
      <c r="X1710" s="674"/>
      <c r="Y1710" s="674"/>
      <c r="Z1710" s="674"/>
      <c r="AA1710" s="674"/>
      <c r="AB1710" s="674"/>
      <c r="AC1710" s="637"/>
      <c r="AD1710" s="638"/>
      <c r="AE1710" s="639"/>
      <c r="AF1710" s="640"/>
    </row>
    <row r="1711" spans="1:32" ht="20.100000000000001" customHeight="1">
      <c r="A1711" s="635"/>
      <c r="B1711" s="671"/>
      <c r="C1711" s="671"/>
      <c r="D1711" s="671"/>
      <c r="E1711" s="671"/>
      <c r="F1711" s="671"/>
      <c r="G1711" s="671"/>
      <c r="H1711" s="671"/>
      <c r="I1711" s="671"/>
      <c r="J1711" s="671"/>
      <c r="K1711" s="671"/>
      <c r="L1711" s="672"/>
      <c r="M1711" s="672"/>
      <c r="N1711" s="672"/>
      <c r="O1711" s="672"/>
      <c r="P1711" s="672"/>
      <c r="Q1711" s="673"/>
      <c r="R1711" s="673"/>
      <c r="S1711" s="673"/>
      <c r="T1711" s="673"/>
      <c r="U1711" s="673"/>
      <c r="V1711" s="636"/>
      <c r="W1711" s="674"/>
      <c r="X1711" s="674"/>
      <c r="Y1711" s="674"/>
      <c r="Z1711" s="674"/>
      <c r="AA1711" s="674"/>
      <c r="AB1711" s="674"/>
      <c r="AC1711" s="637"/>
      <c r="AD1711" s="638"/>
      <c r="AE1711" s="639"/>
      <c r="AF1711" s="640"/>
    </row>
    <row r="1712" spans="1:32" ht="20.100000000000001" customHeight="1">
      <c r="A1712" s="635"/>
      <c r="B1712" s="671"/>
      <c r="C1712" s="671"/>
      <c r="D1712" s="671"/>
      <c r="E1712" s="671"/>
      <c r="F1712" s="671"/>
      <c r="G1712" s="671"/>
      <c r="H1712" s="671"/>
      <c r="I1712" s="671"/>
      <c r="J1712" s="671"/>
      <c r="K1712" s="671"/>
      <c r="L1712" s="672"/>
      <c r="M1712" s="672"/>
      <c r="N1712" s="672"/>
      <c r="O1712" s="672"/>
      <c r="P1712" s="672"/>
      <c r="Q1712" s="673"/>
      <c r="R1712" s="673"/>
      <c r="S1712" s="673"/>
      <c r="T1712" s="673"/>
      <c r="U1712" s="673"/>
      <c r="V1712" s="636"/>
      <c r="W1712" s="674"/>
      <c r="X1712" s="674"/>
      <c r="Y1712" s="674"/>
      <c r="Z1712" s="674"/>
      <c r="AA1712" s="674"/>
      <c r="AB1712" s="674"/>
      <c r="AC1712" s="637"/>
      <c r="AD1712" s="638"/>
      <c r="AE1712" s="639"/>
      <c r="AF1712" s="640"/>
    </row>
    <row r="1713" spans="1:32" ht="20.100000000000001" customHeight="1">
      <c r="A1713" s="635"/>
      <c r="B1713" s="671"/>
      <c r="C1713" s="671"/>
      <c r="D1713" s="671"/>
      <c r="E1713" s="671"/>
      <c r="F1713" s="671"/>
      <c r="G1713" s="671"/>
      <c r="H1713" s="671"/>
      <c r="I1713" s="671"/>
      <c r="J1713" s="671"/>
      <c r="K1713" s="671"/>
      <c r="L1713" s="672"/>
      <c r="M1713" s="672"/>
      <c r="N1713" s="672"/>
      <c r="O1713" s="672"/>
      <c r="P1713" s="672"/>
      <c r="Q1713" s="673"/>
      <c r="R1713" s="673"/>
      <c r="S1713" s="673"/>
      <c r="T1713" s="673"/>
      <c r="U1713" s="673"/>
      <c r="V1713" s="636"/>
      <c r="W1713" s="674"/>
      <c r="X1713" s="674"/>
      <c r="Y1713" s="674"/>
      <c r="Z1713" s="674"/>
      <c r="AA1713" s="674"/>
      <c r="AB1713" s="674"/>
      <c r="AC1713" s="637"/>
      <c r="AD1713" s="638"/>
      <c r="AE1713" s="639"/>
      <c r="AF1713" s="640"/>
    </row>
    <row r="1714" spans="1:32" ht="20.100000000000001" customHeight="1">
      <c r="A1714" s="635"/>
      <c r="B1714" s="671"/>
      <c r="C1714" s="671"/>
      <c r="D1714" s="671"/>
      <c r="E1714" s="671"/>
      <c r="F1714" s="671"/>
      <c r="G1714" s="671"/>
      <c r="H1714" s="671"/>
      <c r="I1714" s="671"/>
      <c r="J1714" s="671"/>
      <c r="K1714" s="671"/>
      <c r="L1714" s="672"/>
      <c r="M1714" s="672"/>
      <c r="N1714" s="672"/>
      <c r="O1714" s="672"/>
      <c r="P1714" s="672"/>
      <c r="Q1714" s="673"/>
      <c r="R1714" s="673"/>
      <c r="S1714" s="673"/>
      <c r="T1714" s="673"/>
      <c r="U1714" s="673"/>
      <c r="V1714" s="636"/>
      <c r="W1714" s="674"/>
      <c r="X1714" s="674"/>
      <c r="Y1714" s="674"/>
      <c r="Z1714" s="674"/>
      <c r="AA1714" s="674"/>
      <c r="AB1714" s="674"/>
      <c r="AC1714" s="637"/>
      <c r="AD1714" s="638"/>
      <c r="AE1714" s="639"/>
      <c r="AF1714" s="640"/>
    </row>
    <row r="1715" spans="1:32" ht="20.100000000000001" customHeight="1">
      <c r="A1715" s="635"/>
      <c r="B1715" s="671"/>
      <c r="C1715" s="671"/>
      <c r="D1715" s="671"/>
      <c r="E1715" s="671"/>
      <c r="F1715" s="671"/>
      <c r="G1715" s="671"/>
      <c r="H1715" s="671"/>
      <c r="I1715" s="671"/>
      <c r="J1715" s="671"/>
      <c r="K1715" s="671"/>
      <c r="L1715" s="672"/>
      <c r="M1715" s="672"/>
      <c r="N1715" s="672"/>
      <c r="O1715" s="672"/>
      <c r="P1715" s="672"/>
      <c r="Q1715" s="673"/>
      <c r="R1715" s="673"/>
      <c r="S1715" s="673"/>
      <c r="T1715" s="673"/>
      <c r="U1715" s="673"/>
      <c r="V1715" s="636"/>
      <c r="W1715" s="674"/>
      <c r="X1715" s="674"/>
      <c r="Y1715" s="674"/>
      <c r="Z1715" s="674"/>
      <c r="AA1715" s="674"/>
      <c r="AB1715" s="674"/>
      <c r="AC1715" s="637"/>
      <c r="AD1715" s="638"/>
      <c r="AE1715" s="639"/>
      <c r="AF1715" s="640"/>
    </row>
    <row r="1716" spans="1:32" ht="20.100000000000001" customHeight="1">
      <c r="A1716" s="635"/>
      <c r="B1716" s="671"/>
      <c r="C1716" s="671"/>
      <c r="D1716" s="671"/>
      <c r="E1716" s="671"/>
      <c r="F1716" s="671"/>
      <c r="G1716" s="671"/>
      <c r="H1716" s="671"/>
      <c r="I1716" s="671"/>
      <c r="J1716" s="671"/>
      <c r="K1716" s="671"/>
      <c r="L1716" s="672"/>
      <c r="M1716" s="672"/>
      <c r="N1716" s="672"/>
      <c r="O1716" s="672"/>
      <c r="P1716" s="672"/>
      <c r="Q1716" s="673"/>
      <c r="R1716" s="673"/>
      <c r="S1716" s="673"/>
      <c r="T1716" s="673"/>
      <c r="U1716" s="673"/>
      <c r="V1716" s="636"/>
      <c r="W1716" s="674"/>
      <c r="X1716" s="674"/>
      <c r="Y1716" s="674"/>
      <c r="Z1716" s="674"/>
      <c r="AA1716" s="674"/>
      <c r="AB1716" s="674"/>
      <c r="AC1716" s="637"/>
      <c r="AD1716" s="638"/>
      <c r="AE1716" s="639"/>
      <c r="AF1716" s="640"/>
    </row>
    <row r="1717" spans="1:32" ht="20.100000000000001" customHeight="1">
      <c r="A1717" s="635"/>
      <c r="B1717" s="671"/>
      <c r="C1717" s="671"/>
      <c r="D1717" s="671"/>
      <c r="E1717" s="671"/>
      <c r="F1717" s="671"/>
      <c r="G1717" s="671"/>
      <c r="H1717" s="671"/>
      <c r="I1717" s="671"/>
      <c r="J1717" s="671"/>
      <c r="K1717" s="671"/>
      <c r="L1717" s="672"/>
      <c r="M1717" s="672"/>
      <c r="N1717" s="672"/>
      <c r="O1717" s="672"/>
      <c r="P1717" s="672"/>
      <c r="Q1717" s="673"/>
      <c r="R1717" s="673"/>
      <c r="S1717" s="673"/>
      <c r="T1717" s="673"/>
      <c r="U1717" s="673"/>
      <c r="V1717" s="636"/>
      <c r="W1717" s="674"/>
      <c r="X1717" s="674"/>
      <c r="Y1717" s="674"/>
      <c r="Z1717" s="674"/>
      <c r="AA1717" s="674"/>
      <c r="AB1717" s="674"/>
      <c r="AC1717" s="637"/>
      <c r="AD1717" s="638"/>
      <c r="AE1717" s="639"/>
      <c r="AF1717" s="640"/>
    </row>
    <row r="1718" spans="1:32" ht="20.100000000000001" customHeight="1">
      <c r="A1718" s="635"/>
      <c r="B1718" s="671"/>
      <c r="C1718" s="671"/>
      <c r="D1718" s="671"/>
      <c r="E1718" s="671"/>
      <c r="F1718" s="671"/>
      <c r="G1718" s="671"/>
      <c r="H1718" s="671"/>
      <c r="I1718" s="671"/>
      <c r="J1718" s="671"/>
      <c r="K1718" s="671"/>
      <c r="L1718" s="672"/>
      <c r="M1718" s="672"/>
      <c r="N1718" s="672"/>
      <c r="O1718" s="672"/>
      <c r="P1718" s="672"/>
      <c r="Q1718" s="673"/>
      <c r="R1718" s="673"/>
      <c r="S1718" s="673"/>
      <c r="T1718" s="673"/>
      <c r="U1718" s="673"/>
      <c r="V1718" s="636"/>
      <c r="W1718" s="674"/>
      <c r="X1718" s="674"/>
      <c r="Y1718" s="674"/>
      <c r="Z1718" s="674"/>
      <c r="AA1718" s="674"/>
      <c r="AB1718" s="674"/>
      <c r="AC1718" s="637"/>
      <c r="AD1718" s="638"/>
      <c r="AE1718" s="639"/>
      <c r="AF1718" s="640"/>
    </row>
    <row r="1719" spans="1:32" ht="20.100000000000001" customHeight="1">
      <c r="A1719" s="635"/>
      <c r="B1719" s="671"/>
      <c r="C1719" s="671"/>
      <c r="D1719" s="671"/>
      <c r="E1719" s="671"/>
      <c r="F1719" s="671"/>
      <c r="G1719" s="671"/>
      <c r="H1719" s="671"/>
      <c r="I1719" s="671"/>
      <c r="J1719" s="671"/>
      <c r="K1719" s="671"/>
      <c r="L1719" s="672"/>
      <c r="M1719" s="672"/>
      <c r="N1719" s="672"/>
      <c r="O1719" s="672"/>
      <c r="P1719" s="672"/>
      <c r="Q1719" s="673"/>
      <c r="R1719" s="673"/>
      <c r="S1719" s="673"/>
      <c r="T1719" s="673"/>
      <c r="U1719" s="673"/>
      <c r="V1719" s="636"/>
      <c r="W1719" s="674"/>
      <c r="X1719" s="674"/>
      <c r="Y1719" s="674"/>
      <c r="Z1719" s="674"/>
      <c r="AA1719" s="674"/>
      <c r="AB1719" s="674"/>
      <c r="AC1719" s="637"/>
      <c r="AD1719" s="638"/>
      <c r="AE1719" s="639"/>
      <c r="AF1719" s="640"/>
    </row>
    <row r="1720" spans="1:32" ht="20.100000000000001" customHeight="1">
      <c r="A1720" s="635"/>
      <c r="B1720" s="671"/>
      <c r="C1720" s="671"/>
      <c r="D1720" s="671"/>
      <c r="E1720" s="671"/>
      <c r="F1720" s="671"/>
      <c r="G1720" s="671"/>
      <c r="H1720" s="671"/>
      <c r="I1720" s="671"/>
      <c r="J1720" s="671"/>
      <c r="K1720" s="671"/>
      <c r="L1720" s="672"/>
      <c r="M1720" s="672"/>
      <c r="N1720" s="672"/>
      <c r="O1720" s="672"/>
      <c r="P1720" s="672"/>
      <c r="Q1720" s="673"/>
      <c r="R1720" s="673"/>
      <c r="S1720" s="673"/>
      <c r="T1720" s="673"/>
      <c r="U1720" s="673"/>
      <c r="V1720" s="636"/>
      <c r="W1720" s="674"/>
      <c r="X1720" s="674"/>
      <c r="Y1720" s="674"/>
      <c r="Z1720" s="674"/>
      <c r="AA1720" s="674"/>
      <c r="AB1720" s="674"/>
      <c r="AC1720" s="637"/>
      <c r="AD1720" s="638"/>
      <c r="AE1720" s="639"/>
      <c r="AF1720" s="640"/>
    </row>
    <row r="1721" spans="1:32" ht="20.100000000000001" customHeight="1">
      <c r="A1721" s="635"/>
      <c r="B1721" s="671"/>
      <c r="C1721" s="671"/>
      <c r="D1721" s="671"/>
      <c r="E1721" s="671"/>
      <c r="F1721" s="671"/>
      <c r="G1721" s="671"/>
      <c r="H1721" s="671"/>
      <c r="I1721" s="671"/>
      <c r="J1721" s="671"/>
      <c r="K1721" s="671"/>
      <c r="L1721" s="672"/>
      <c r="M1721" s="672"/>
      <c r="N1721" s="672"/>
      <c r="O1721" s="672"/>
      <c r="P1721" s="672"/>
      <c r="Q1721" s="673"/>
      <c r="R1721" s="673"/>
      <c r="S1721" s="673"/>
      <c r="T1721" s="673"/>
      <c r="U1721" s="673"/>
      <c r="V1721" s="636"/>
      <c r="W1721" s="674"/>
      <c r="X1721" s="674"/>
      <c r="Y1721" s="674"/>
      <c r="Z1721" s="674"/>
      <c r="AA1721" s="674"/>
      <c r="AB1721" s="674"/>
      <c r="AC1721" s="637"/>
      <c r="AD1721" s="638"/>
      <c r="AE1721" s="639"/>
      <c r="AF1721" s="640"/>
    </row>
    <row r="1722" spans="1:32" ht="20.100000000000001" customHeight="1">
      <c r="A1722" s="635"/>
      <c r="B1722" s="671"/>
      <c r="C1722" s="671"/>
      <c r="D1722" s="671"/>
      <c r="E1722" s="671"/>
      <c r="F1722" s="671"/>
      <c r="G1722" s="671"/>
      <c r="H1722" s="671"/>
      <c r="I1722" s="671"/>
      <c r="J1722" s="671"/>
      <c r="K1722" s="671"/>
      <c r="L1722" s="672"/>
      <c r="M1722" s="672"/>
      <c r="N1722" s="672"/>
      <c r="O1722" s="672"/>
      <c r="P1722" s="672"/>
      <c r="Q1722" s="673"/>
      <c r="R1722" s="673"/>
      <c r="S1722" s="673"/>
      <c r="T1722" s="673"/>
      <c r="U1722" s="673"/>
      <c r="V1722" s="636"/>
      <c r="W1722" s="674"/>
      <c r="X1722" s="674"/>
      <c r="Y1722" s="674"/>
      <c r="Z1722" s="674"/>
      <c r="AA1722" s="674"/>
      <c r="AB1722" s="674"/>
      <c r="AC1722" s="637"/>
      <c r="AD1722" s="638"/>
      <c r="AE1722" s="639"/>
      <c r="AF1722" s="640"/>
    </row>
    <row r="1723" spans="1:32" ht="20.100000000000001" customHeight="1">
      <c r="A1723" s="635"/>
      <c r="B1723" s="671"/>
      <c r="C1723" s="671"/>
      <c r="D1723" s="671"/>
      <c r="E1723" s="671"/>
      <c r="F1723" s="671"/>
      <c r="G1723" s="671"/>
      <c r="H1723" s="671"/>
      <c r="I1723" s="671"/>
      <c r="J1723" s="671"/>
      <c r="K1723" s="671"/>
      <c r="L1723" s="672"/>
      <c r="M1723" s="672"/>
      <c r="N1723" s="672"/>
      <c r="O1723" s="672"/>
      <c r="P1723" s="672"/>
      <c r="Q1723" s="673"/>
      <c r="R1723" s="673"/>
      <c r="S1723" s="673"/>
      <c r="T1723" s="673"/>
      <c r="U1723" s="673"/>
      <c r="V1723" s="636"/>
      <c r="W1723" s="674"/>
      <c r="X1723" s="674"/>
      <c r="Y1723" s="674"/>
      <c r="Z1723" s="674"/>
      <c r="AA1723" s="674"/>
      <c r="AB1723" s="674"/>
      <c r="AC1723" s="637"/>
      <c r="AD1723" s="638"/>
      <c r="AE1723" s="639"/>
      <c r="AF1723" s="640"/>
    </row>
    <row r="1724" spans="1:32" ht="20.100000000000001" customHeight="1">
      <c r="A1724" s="635"/>
      <c r="B1724" s="671"/>
      <c r="C1724" s="671"/>
      <c r="D1724" s="671"/>
      <c r="E1724" s="671"/>
      <c r="F1724" s="671"/>
      <c r="G1724" s="671"/>
      <c r="H1724" s="671"/>
      <c r="I1724" s="671"/>
      <c r="J1724" s="671"/>
      <c r="K1724" s="671"/>
      <c r="L1724" s="672"/>
      <c r="M1724" s="672"/>
      <c r="N1724" s="672"/>
      <c r="O1724" s="672"/>
      <c r="P1724" s="672"/>
      <c r="Q1724" s="673"/>
      <c r="R1724" s="673"/>
      <c r="S1724" s="673"/>
      <c r="T1724" s="673"/>
      <c r="U1724" s="673"/>
      <c r="V1724" s="636"/>
      <c r="W1724" s="674"/>
      <c r="X1724" s="674"/>
      <c r="Y1724" s="674"/>
      <c r="Z1724" s="674"/>
      <c r="AA1724" s="674"/>
      <c r="AB1724" s="674"/>
      <c r="AC1724" s="637"/>
      <c r="AD1724" s="638"/>
      <c r="AE1724" s="639"/>
      <c r="AF1724" s="640"/>
    </row>
    <row r="1725" spans="1:32" ht="20.100000000000001" customHeight="1">
      <c r="A1725" s="635"/>
      <c r="B1725" s="671"/>
      <c r="C1725" s="671"/>
      <c r="D1725" s="671"/>
      <c r="E1725" s="671"/>
      <c r="F1725" s="671"/>
      <c r="G1725" s="671"/>
      <c r="H1725" s="671"/>
      <c r="I1725" s="671"/>
      <c r="J1725" s="671"/>
      <c r="K1725" s="671"/>
      <c r="L1725" s="672"/>
      <c r="M1725" s="672"/>
      <c r="N1725" s="672"/>
      <c r="O1725" s="672"/>
      <c r="P1725" s="672"/>
      <c r="Q1725" s="673"/>
      <c r="R1725" s="673"/>
      <c r="S1725" s="673"/>
      <c r="T1725" s="673"/>
      <c r="U1725" s="673"/>
      <c r="V1725" s="636"/>
      <c r="W1725" s="674"/>
      <c r="X1725" s="674"/>
      <c r="Y1725" s="674"/>
      <c r="Z1725" s="674"/>
      <c r="AA1725" s="674"/>
      <c r="AB1725" s="674"/>
      <c r="AC1725" s="637"/>
      <c r="AD1725" s="638"/>
      <c r="AE1725" s="639"/>
      <c r="AF1725" s="640"/>
    </row>
    <row r="1726" spans="1:32" ht="20.100000000000001" customHeight="1">
      <c r="A1726" s="635"/>
      <c r="B1726" s="671"/>
      <c r="C1726" s="671"/>
      <c r="D1726" s="671"/>
      <c r="E1726" s="671"/>
      <c r="F1726" s="671"/>
      <c r="G1726" s="671"/>
      <c r="H1726" s="671"/>
      <c r="I1726" s="671"/>
      <c r="J1726" s="671"/>
      <c r="K1726" s="671"/>
      <c r="L1726" s="672"/>
      <c r="M1726" s="672"/>
      <c r="N1726" s="672"/>
      <c r="O1726" s="672"/>
      <c r="P1726" s="672"/>
      <c r="Q1726" s="673"/>
      <c r="R1726" s="673"/>
      <c r="S1726" s="673"/>
      <c r="T1726" s="673"/>
      <c r="U1726" s="673"/>
      <c r="V1726" s="636"/>
      <c r="W1726" s="674"/>
      <c r="X1726" s="674"/>
      <c r="Y1726" s="674"/>
      <c r="Z1726" s="674"/>
      <c r="AA1726" s="674"/>
      <c r="AB1726" s="674"/>
      <c r="AC1726" s="637"/>
      <c r="AD1726" s="638"/>
      <c r="AE1726" s="639"/>
      <c r="AF1726" s="640"/>
    </row>
    <row r="1727" spans="1:32" ht="20.100000000000001" customHeight="1">
      <c r="A1727" s="635"/>
      <c r="B1727" s="671"/>
      <c r="C1727" s="671"/>
      <c r="D1727" s="671"/>
      <c r="E1727" s="671"/>
      <c r="F1727" s="671"/>
      <c r="G1727" s="671"/>
      <c r="H1727" s="671"/>
      <c r="I1727" s="671"/>
      <c r="J1727" s="671"/>
      <c r="K1727" s="671"/>
      <c r="L1727" s="672"/>
      <c r="M1727" s="672"/>
      <c r="N1727" s="672"/>
      <c r="O1727" s="672"/>
      <c r="P1727" s="672"/>
      <c r="Q1727" s="673"/>
      <c r="R1727" s="673"/>
      <c r="S1727" s="673"/>
      <c r="T1727" s="673"/>
      <c r="U1727" s="673"/>
      <c r="V1727" s="636"/>
      <c r="W1727" s="674"/>
      <c r="X1727" s="674"/>
      <c r="Y1727" s="674"/>
      <c r="Z1727" s="674"/>
      <c r="AA1727" s="674"/>
      <c r="AB1727" s="674"/>
      <c r="AC1727" s="637"/>
      <c r="AD1727" s="638"/>
      <c r="AE1727" s="639"/>
      <c r="AF1727" s="640"/>
    </row>
    <row r="1728" spans="1:32" ht="20.100000000000001" customHeight="1">
      <c r="A1728" s="635"/>
      <c r="B1728" s="671"/>
      <c r="C1728" s="671"/>
      <c r="D1728" s="671"/>
      <c r="E1728" s="671"/>
      <c r="F1728" s="671"/>
      <c r="G1728" s="671"/>
      <c r="H1728" s="671"/>
      <c r="I1728" s="671"/>
      <c r="J1728" s="671"/>
      <c r="K1728" s="671"/>
      <c r="L1728" s="672"/>
      <c r="M1728" s="672"/>
      <c r="N1728" s="672"/>
      <c r="O1728" s="672"/>
      <c r="P1728" s="672"/>
      <c r="Q1728" s="673"/>
      <c r="R1728" s="673"/>
      <c r="S1728" s="673"/>
      <c r="T1728" s="673"/>
      <c r="U1728" s="673"/>
      <c r="V1728" s="636"/>
      <c r="W1728" s="674"/>
      <c r="X1728" s="674"/>
      <c r="Y1728" s="674"/>
      <c r="Z1728" s="674"/>
      <c r="AA1728" s="674"/>
      <c r="AB1728" s="674"/>
      <c r="AC1728" s="637"/>
      <c r="AD1728" s="638"/>
      <c r="AE1728" s="639"/>
      <c r="AF1728" s="640"/>
    </row>
    <row r="1729" spans="1:32" ht="20.100000000000001" customHeight="1">
      <c r="A1729" s="635"/>
      <c r="B1729" s="671"/>
      <c r="C1729" s="671"/>
      <c r="D1729" s="671"/>
      <c r="E1729" s="671"/>
      <c r="F1729" s="671"/>
      <c r="G1729" s="671"/>
      <c r="H1729" s="671"/>
      <c r="I1729" s="671"/>
      <c r="J1729" s="671"/>
      <c r="K1729" s="671"/>
      <c r="L1729" s="672"/>
      <c r="M1729" s="672"/>
      <c r="N1729" s="672"/>
      <c r="O1729" s="672"/>
      <c r="P1729" s="672"/>
      <c r="Q1729" s="673"/>
      <c r="R1729" s="673"/>
      <c r="S1729" s="673"/>
      <c r="T1729" s="673"/>
      <c r="U1729" s="673"/>
      <c r="V1729" s="636"/>
      <c r="W1729" s="674"/>
      <c r="X1729" s="674"/>
      <c r="Y1729" s="674"/>
      <c r="Z1729" s="674"/>
      <c r="AA1729" s="674"/>
      <c r="AB1729" s="674"/>
      <c r="AC1729" s="637"/>
      <c r="AD1729" s="638"/>
      <c r="AE1729" s="639"/>
      <c r="AF1729" s="640"/>
    </row>
    <row r="1730" spans="1:32" ht="20.100000000000001" customHeight="1">
      <c r="A1730" s="635"/>
      <c r="B1730" s="671"/>
      <c r="C1730" s="671"/>
      <c r="D1730" s="671"/>
      <c r="E1730" s="671"/>
      <c r="F1730" s="671"/>
      <c r="G1730" s="671"/>
      <c r="H1730" s="671"/>
      <c r="I1730" s="671"/>
      <c r="J1730" s="671"/>
      <c r="K1730" s="671"/>
      <c r="L1730" s="672"/>
      <c r="M1730" s="672"/>
      <c r="N1730" s="672"/>
      <c r="O1730" s="672"/>
      <c r="P1730" s="672"/>
      <c r="Q1730" s="673"/>
      <c r="R1730" s="673"/>
      <c r="S1730" s="673"/>
      <c r="T1730" s="673"/>
      <c r="U1730" s="673"/>
      <c r="V1730" s="636"/>
      <c r="W1730" s="674"/>
      <c r="X1730" s="674"/>
      <c r="Y1730" s="674"/>
      <c r="Z1730" s="674"/>
      <c r="AA1730" s="674"/>
      <c r="AB1730" s="674"/>
      <c r="AC1730" s="637"/>
      <c r="AD1730" s="638"/>
      <c r="AE1730" s="639"/>
      <c r="AF1730" s="640"/>
    </row>
    <row r="1731" spans="1:32" ht="20.100000000000001" customHeight="1">
      <c r="A1731" s="635"/>
      <c r="B1731" s="671"/>
      <c r="C1731" s="671"/>
      <c r="D1731" s="671"/>
      <c r="E1731" s="671"/>
      <c r="F1731" s="671"/>
      <c r="G1731" s="671"/>
      <c r="H1731" s="671"/>
      <c r="I1731" s="671"/>
      <c r="J1731" s="671"/>
      <c r="K1731" s="671"/>
      <c r="L1731" s="672"/>
      <c r="M1731" s="672"/>
      <c r="N1731" s="672"/>
      <c r="O1731" s="672"/>
      <c r="P1731" s="672"/>
      <c r="Q1731" s="673"/>
      <c r="R1731" s="673"/>
      <c r="S1731" s="673"/>
      <c r="T1731" s="673"/>
      <c r="U1731" s="673"/>
      <c r="V1731" s="636"/>
      <c r="W1731" s="674"/>
      <c r="X1731" s="674"/>
      <c r="Y1731" s="674"/>
      <c r="Z1731" s="674"/>
      <c r="AA1731" s="674"/>
      <c r="AB1731" s="674"/>
      <c r="AC1731" s="637"/>
      <c r="AD1731" s="638"/>
      <c r="AE1731" s="639"/>
      <c r="AF1731" s="640"/>
    </row>
    <row r="1732" spans="1:32" ht="20.100000000000001" customHeight="1">
      <c r="A1732" s="635"/>
      <c r="B1732" s="671"/>
      <c r="C1732" s="671"/>
      <c r="D1732" s="671"/>
      <c r="E1732" s="671"/>
      <c r="F1732" s="671"/>
      <c r="G1732" s="671"/>
      <c r="H1732" s="671"/>
      <c r="I1732" s="671"/>
      <c r="J1732" s="671"/>
      <c r="K1732" s="671"/>
      <c r="L1732" s="672"/>
      <c r="M1732" s="672"/>
      <c r="N1732" s="672"/>
      <c r="O1732" s="672"/>
      <c r="P1732" s="672"/>
      <c r="Q1732" s="673"/>
      <c r="R1732" s="673"/>
      <c r="S1732" s="673"/>
      <c r="T1732" s="673"/>
      <c r="U1732" s="673"/>
      <c r="V1732" s="636"/>
      <c r="W1732" s="674"/>
      <c r="X1732" s="674"/>
      <c r="Y1732" s="674"/>
      <c r="Z1732" s="674"/>
      <c r="AA1732" s="674"/>
      <c r="AB1732" s="674"/>
      <c r="AC1732" s="637"/>
      <c r="AD1732" s="638"/>
      <c r="AE1732" s="639"/>
      <c r="AF1732" s="640"/>
    </row>
    <row r="1733" spans="1:32" ht="20.100000000000001" customHeight="1">
      <c r="A1733" s="635"/>
      <c r="B1733" s="671"/>
      <c r="C1733" s="671"/>
      <c r="D1733" s="671"/>
      <c r="E1733" s="671"/>
      <c r="F1733" s="671"/>
      <c r="G1733" s="671"/>
      <c r="H1733" s="671"/>
      <c r="I1733" s="671"/>
      <c r="J1733" s="671"/>
      <c r="K1733" s="671"/>
      <c r="L1733" s="672"/>
      <c r="M1733" s="672"/>
      <c r="N1733" s="672"/>
      <c r="O1733" s="672"/>
      <c r="P1733" s="672"/>
      <c r="Q1733" s="673"/>
      <c r="R1733" s="673"/>
      <c r="S1733" s="673"/>
      <c r="T1733" s="673"/>
      <c r="U1733" s="673"/>
      <c r="V1733" s="636"/>
      <c r="W1733" s="674"/>
      <c r="X1733" s="674"/>
      <c r="Y1733" s="674"/>
      <c r="Z1733" s="674"/>
      <c r="AA1733" s="674"/>
      <c r="AB1733" s="674"/>
      <c r="AC1733" s="637"/>
      <c r="AD1733" s="638"/>
      <c r="AE1733" s="639"/>
      <c r="AF1733" s="640"/>
    </row>
    <row r="1734" spans="1:32" ht="20.100000000000001" customHeight="1">
      <c r="A1734" s="635"/>
      <c r="B1734" s="671"/>
      <c r="C1734" s="671"/>
      <c r="D1734" s="671"/>
      <c r="E1734" s="671"/>
      <c r="F1734" s="671"/>
      <c r="G1734" s="671"/>
      <c r="H1734" s="671"/>
      <c r="I1734" s="671"/>
      <c r="J1734" s="671"/>
      <c r="K1734" s="671"/>
      <c r="L1734" s="672"/>
      <c r="M1734" s="672"/>
      <c r="N1734" s="672"/>
      <c r="O1734" s="672"/>
      <c r="P1734" s="672"/>
      <c r="Q1734" s="673"/>
      <c r="R1734" s="673"/>
      <c r="S1734" s="673"/>
      <c r="T1734" s="673"/>
      <c r="U1734" s="673"/>
      <c r="V1734" s="636"/>
      <c r="W1734" s="674"/>
      <c r="X1734" s="674"/>
      <c r="Y1734" s="674"/>
      <c r="Z1734" s="674"/>
      <c r="AA1734" s="674"/>
      <c r="AB1734" s="674"/>
      <c r="AC1734" s="637"/>
      <c r="AD1734" s="638"/>
      <c r="AE1734" s="639"/>
      <c r="AF1734" s="640"/>
    </row>
    <row r="1735" spans="1:32" ht="20.100000000000001" customHeight="1">
      <c r="A1735" s="635"/>
      <c r="B1735" s="671"/>
      <c r="C1735" s="671"/>
      <c r="D1735" s="671"/>
      <c r="E1735" s="671"/>
      <c r="F1735" s="671"/>
      <c r="G1735" s="671"/>
      <c r="H1735" s="671"/>
      <c r="I1735" s="671"/>
      <c r="J1735" s="671"/>
      <c r="K1735" s="671"/>
      <c r="L1735" s="672"/>
      <c r="M1735" s="672"/>
      <c r="N1735" s="672"/>
      <c r="O1735" s="672"/>
      <c r="P1735" s="672"/>
      <c r="Q1735" s="673"/>
      <c r="R1735" s="673"/>
      <c r="S1735" s="673"/>
      <c r="T1735" s="673"/>
      <c r="U1735" s="673"/>
      <c r="V1735" s="636"/>
      <c r="W1735" s="674"/>
      <c r="X1735" s="674"/>
      <c r="Y1735" s="674"/>
      <c r="Z1735" s="674"/>
      <c r="AA1735" s="674"/>
      <c r="AB1735" s="674"/>
      <c r="AC1735" s="637"/>
      <c r="AD1735" s="638"/>
      <c r="AE1735" s="639"/>
      <c r="AF1735" s="640"/>
    </row>
    <row r="1736" spans="1:32" ht="20.100000000000001" customHeight="1">
      <c r="A1736" s="635"/>
      <c r="B1736" s="671"/>
      <c r="C1736" s="671"/>
      <c r="D1736" s="671"/>
      <c r="E1736" s="671"/>
      <c r="F1736" s="671"/>
      <c r="G1736" s="671"/>
      <c r="H1736" s="671"/>
      <c r="I1736" s="671"/>
      <c r="J1736" s="671"/>
      <c r="K1736" s="671"/>
      <c r="L1736" s="672"/>
      <c r="M1736" s="672"/>
      <c r="N1736" s="672"/>
      <c r="O1736" s="672"/>
      <c r="P1736" s="672"/>
      <c r="Q1736" s="673"/>
      <c r="R1736" s="673"/>
      <c r="S1736" s="673"/>
      <c r="T1736" s="673"/>
      <c r="U1736" s="673"/>
      <c r="V1736" s="636"/>
      <c r="W1736" s="674"/>
      <c r="X1736" s="674"/>
      <c r="Y1736" s="674"/>
      <c r="Z1736" s="674"/>
      <c r="AA1736" s="674"/>
      <c r="AB1736" s="674"/>
      <c r="AC1736" s="637"/>
      <c r="AD1736" s="638"/>
      <c r="AE1736" s="639"/>
      <c r="AF1736" s="640"/>
    </row>
    <row r="1737" spans="1:32" ht="20.100000000000001" customHeight="1">
      <c r="A1737" s="635"/>
      <c r="B1737" s="671"/>
      <c r="C1737" s="671"/>
      <c r="D1737" s="671"/>
      <c r="E1737" s="671"/>
      <c r="F1737" s="671"/>
      <c r="G1737" s="671"/>
      <c r="H1737" s="671"/>
      <c r="I1737" s="671"/>
      <c r="J1737" s="671"/>
      <c r="K1737" s="671"/>
      <c r="L1737" s="672"/>
      <c r="M1737" s="672"/>
      <c r="N1737" s="672"/>
      <c r="O1737" s="672"/>
      <c r="P1737" s="672"/>
      <c r="Q1737" s="673"/>
      <c r="R1737" s="673"/>
      <c r="S1737" s="673"/>
      <c r="T1737" s="673"/>
      <c r="U1737" s="673"/>
      <c r="V1737" s="636"/>
      <c r="W1737" s="674"/>
      <c r="X1737" s="674"/>
      <c r="Y1737" s="674"/>
      <c r="Z1737" s="674"/>
      <c r="AA1737" s="674"/>
      <c r="AB1737" s="674"/>
      <c r="AC1737" s="637"/>
      <c r="AD1737" s="638"/>
      <c r="AE1737" s="639"/>
      <c r="AF1737" s="640"/>
    </row>
    <row r="1738" spans="1:32" ht="20.100000000000001" customHeight="1">
      <c r="A1738" s="635"/>
      <c r="B1738" s="671"/>
      <c r="C1738" s="671"/>
      <c r="D1738" s="671"/>
      <c r="E1738" s="671"/>
      <c r="F1738" s="671"/>
      <c r="G1738" s="671"/>
      <c r="H1738" s="671"/>
      <c r="I1738" s="671"/>
      <c r="J1738" s="671"/>
      <c r="K1738" s="671"/>
      <c r="L1738" s="672"/>
      <c r="M1738" s="672"/>
      <c r="N1738" s="672"/>
      <c r="O1738" s="672"/>
      <c r="P1738" s="672"/>
      <c r="Q1738" s="673"/>
      <c r="R1738" s="673"/>
      <c r="S1738" s="673"/>
      <c r="T1738" s="673"/>
      <c r="U1738" s="673"/>
      <c r="V1738" s="636"/>
      <c r="W1738" s="674"/>
      <c r="X1738" s="674"/>
      <c r="Y1738" s="674"/>
      <c r="Z1738" s="674"/>
      <c r="AA1738" s="674"/>
      <c r="AB1738" s="674"/>
      <c r="AC1738" s="637"/>
      <c r="AD1738" s="638"/>
      <c r="AE1738" s="639"/>
      <c r="AF1738" s="640"/>
    </row>
    <row r="1739" spans="1:32" ht="20.100000000000001" customHeight="1">
      <c r="A1739" s="635"/>
      <c r="B1739" s="671"/>
      <c r="C1739" s="671"/>
      <c r="D1739" s="671"/>
      <c r="E1739" s="671"/>
      <c r="F1739" s="671"/>
      <c r="G1739" s="671"/>
      <c r="H1739" s="671"/>
      <c r="I1739" s="671"/>
      <c r="J1739" s="671"/>
      <c r="K1739" s="671"/>
      <c r="L1739" s="672"/>
      <c r="M1739" s="672"/>
      <c r="N1739" s="672"/>
      <c r="O1739" s="672"/>
      <c r="P1739" s="672"/>
      <c r="Q1739" s="673"/>
      <c r="R1739" s="673"/>
      <c r="S1739" s="673"/>
      <c r="T1739" s="673"/>
      <c r="U1739" s="673"/>
      <c r="V1739" s="636"/>
      <c r="W1739" s="674"/>
      <c r="X1739" s="674"/>
      <c r="Y1739" s="674"/>
      <c r="Z1739" s="674"/>
      <c r="AA1739" s="674"/>
      <c r="AB1739" s="674"/>
      <c r="AC1739" s="637"/>
      <c r="AD1739" s="638"/>
      <c r="AE1739" s="639"/>
      <c r="AF1739" s="640"/>
    </row>
    <row r="1740" spans="1:32" ht="20.100000000000001" customHeight="1">
      <c r="A1740" s="635"/>
      <c r="B1740" s="671"/>
      <c r="C1740" s="671"/>
      <c r="D1740" s="671"/>
      <c r="E1740" s="671"/>
      <c r="F1740" s="671"/>
      <c r="G1740" s="671"/>
      <c r="H1740" s="671"/>
      <c r="I1740" s="671"/>
      <c r="J1740" s="671"/>
      <c r="K1740" s="671"/>
      <c r="L1740" s="672"/>
      <c r="M1740" s="672"/>
      <c r="N1740" s="672"/>
      <c r="O1740" s="672"/>
      <c r="P1740" s="672"/>
      <c r="Q1740" s="673"/>
      <c r="R1740" s="673"/>
      <c r="S1740" s="673"/>
      <c r="T1740" s="673"/>
      <c r="U1740" s="673"/>
      <c r="V1740" s="636"/>
      <c r="W1740" s="674"/>
      <c r="X1740" s="674"/>
      <c r="Y1740" s="674"/>
      <c r="Z1740" s="674"/>
      <c r="AA1740" s="674"/>
      <c r="AB1740" s="674"/>
      <c r="AC1740" s="637"/>
      <c r="AD1740" s="638"/>
      <c r="AE1740" s="639"/>
      <c r="AF1740" s="640"/>
    </row>
    <row r="1741" spans="1:32" ht="20.100000000000001" customHeight="1">
      <c r="A1741" s="635"/>
      <c r="B1741" s="671"/>
      <c r="C1741" s="671"/>
      <c r="D1741" s="671"/>
      <c r="E1741" s="671"/>
      <c r="F1741" s="671"/>
      <c r="G1741" s="671"/>
      <c r="H1741" s="671"/>
      <c r="I1741" s="671"/>
      <c r="J1741" s="671"/>
      <c r="K1741" s="671"/>
      <c r="L1741" s="672"/>
      <c r="M1741" s="672"/>
      <c r="N1741" s="672"/>
      <c r="O1741" s="672"/>
      <c r="P1741" s="672"/>
      <c r="Q1741" s="673"/>
      <c r="R1741" s="673"/>
      <c r="S1741" s="673"/>
      <c r="T1741" s="673"/>
      <c r="U1741" s="673"/>
      <c r="V1741" s="636"/>
      <c r="W1741" s="674"/>
      <c r="X1741" s="674"/>
      <c r="Y1741" s="674"/>
      <c r="Z1741" s="674"/>
      <c r="AA1741" s="674"/>
      <c r="AB1741" s="674"/>
      <c r="AC1741" s="637"/>
      <c r="AD1741" s="638"/>
      <c r="AE1741" s="639"/>
      <c r="AF1741" s="640"/>
    </row>
    <row r="1742" spans="1:32" ht="20.100000000000001" customHeight="1">
      <c r="A1742" s="635"/>
      <c r="B1742" s="671"/>
      <c r="C1742" s="671"/>
      <c r="D1742" s="671"/>
      <c r="E1742" s="671"/>
      <c r="F1742" s="671"/>
      <c r="G1742" s="671"/>
      <c r="H1742" s="671"/>
      <c r="I1742" s="671"/>
      <c r="J1742" s="671"/>
      <c r="K1742" s="671"/>
      <c r="L1742" s="672"/>
      <c r="M1742" s="672"/>
      <c r="N1742" s="672"/>
      <c r="O1742" s="672"/>
      <c r="P1742" s="672"/>
      <c r="Q1742" s="673"/>
      <c r="R1742" s="673"/>
      <c r="S1742" s="673"/>
      <c r="T1742" s="673"/>
      <c r="U1742" s="673"/>
      <c r="V1742" s="636"/>
      <c r="W1742" s="674"/>
      <c r="X1742" s="674"/>
      <c r="Y1742" s="674"/>
      <c r="Z1742" s="674"/>
      <c r="AA1742" s="674"/>
      <c r="AB1742" s="674"/>
      <c r="AC1742" s="637"/>
      <c r="AD1742" s="638"/>
      <c r="AE1742" s="639"/>
      <c r="AF1742" s="640"/>
    </row>
    <row r="1743" spans="1:32" ht="20.100000000000001" customHeight="1">
      <c r="A1743" s="635"/>
      <c r="B1743" s="671"/>
      <c r="C1743" s="671"/>
      <c r="D1743" s="671"/>
      <c r="E1743" s="671"/>
      <c r="F1743" s="671"/>
      <c r="G1743" s="671"/>
      <c r="H1743" s="671"/>
      <c r="I1743" s="671"/>
      <c r="J1743" s="671"/>
      <c r="K1743" s="671"/>
      <c r="L1743" s="672"/>
      <c r="M1743" s="672"/>
      <c r="N1743" s="672"/>
      <c r="O1743" s="672"/>
      <c r="P1743" s="672"/>
      <c r="Q1743" s="673"/>
      <c r="R1743" s="673"/>
      <c r="S1743" s="673"/>
      <c r="T1743" s="673"/>
      <c r="U1743" s="673"/>
      <c r="V1743" s="636"/>
      <c r="W1743" s="674"/>
      <c r="X1743" s="674"/>
      <c r="Y1743" s="674"/>
      <c r="Z1743" s="674"/>
      <c r="AA1743" s="674"/>
      <c r="AB1743" s="674"/>
      <c r="AC1743" s="637"/>
      <c r="AD1743" s="638"/>
      <c r="AE1743" s="639"/>
      <c r="AF1743" s="640"/>
    </row>
    <row r="1744" spans="1:32" ht="20.100000000000001" customHeight="1">
      <c r="A1744" s="635"/>
      <c r="B1744" s="671"/>
      <c r="C1744" s="671"/>
      <c r="D1744" s="671"/>
      <c r="E1744" s="671"/>
      <c r="F1744" s="671"/>
      <c r="G1744" s="671"/>
      <c r="H1744" s="671"/>
      <c r="I1744" s="671"/>
      <c r="J1744" s="671"/>
      <c r="K1744" s="671"/>
      <c r="L1744" s="672"/>
      <c r="M1744" s="672"/>
      <c r="N1744" s="672"/>
      <c r="O1744" s="672"/>
      <c r="P1744" s="672"/>
      <c r="Q1744" s="673"/>
      <c r="R1744" s="673"/>
      <c r="S1744" s="673"/>
      <c r="T1744" s="673"/>
      <c r="U1744" s="673"/>
      <c r="V1744" s="636"/>
      <c r="W1744" s="674"/>
      <c r="X1744" s="674"/>
      <c r="Y1744" s="674"/>
      <c r="Z1744" s="674"/>
      <c r="AA1744" s="674"/>
      <c r="AB1744" s="674"/>
      <c r="AC1744" s="637"/>
      <c r="AD1744" s="638"/>
      <c r="AE1744" s="639"/>
      <c r="AF1744" s="640"/>
    </row>
    <row r="1745" spans="1:32" ht="20.100000000000001" customHeight="1">
      <c r="A1745" s="635"/>
      <c r="B1745" s="671"/>
      <c r="C1745" s="671"/>
      <c r="D1745" s="671"/>
      <c r="E1745" s="671"/>
      <c r="F1745" s="671"/>
      <c r="G1745" s="671"/>
      <c r="H1745" s="671"/>
      <c r="I1745" s="671"/>
      <c r="J1745" s="671"/>
      <c r="K1745" s="671"/>
      <c r="L1745" s="672"/>
      <c r="M1745" s="672"/>
      <c r="N1745" s="672"/>
      <c r="O1745" s="672"/>
      <c r="P1745" s="672"/>
      <c r="Q1745" s="673"/>
      <c r="R1745" s="673"/>
      <c r="S1745" s="673"/>
      <c r="T1745" s="673"/>
      <c r="U1745" s="673"/>
      <c r="V1745" s="636"/>
      <c r="W1745" s="674"/>
      <c r="X1745" s="674"/>
      <c r="Y1745" s="674"/>
      <c r="Z1745" s="674"/>
      <c r="AA1745" s="674"/>
      <c r="AB1745" s="674"/>
      <c r="AC1745" s="637"/>
      <c r="AD1745" s="638"/>
      <c r="AE1745" s="639"/>
      <c r="AF1745" s="640"/>
    </row>
    <row r="1746" spans="1:32" ht="20.100000000000001" customHeight="1">
      <c r="A1746" s="635"/>
      <c r="B1746" s="671"/>
      <c r="C1746" s="671"/>
      <c r="D1746" s="671"/>
      <c r="E1746" s="671"/>
      <c r="F1746" s="671"/>
      <c r="G1746" s="671"/>
      <c r="H1746" s="671"/>
      <c r="I1746" s="671"/>
      <c r="J1746" s="671"/>
      <c r="K1746" s="671"/>
      <c r="L1746" s="672"/>
      <c r="M1746" s="672"/>
      <c r="N1746" s="672"/>
      <c r="O1746" s="672"/>
      <c r="P1746" s="672"/>
      <c r="Q1746" s="673"/>
      <c r="R1746" s="673"/>
      <c r="S1746" s="673"/>
      <c r="T1746" s="673"/>
      <c r="U1746" s="673"/>
      <c r="V1746" s="636"/>
      <c r="W1746" s="674"/>
      <c r="X1746" s="674"/>
      <c r="Y1746" s="674"/>
      <c r="Z1746" s="674"/>
      <c r="AA1746" s="674"/>
      <c r="AB1746" s="674"/>
      <c r="AC1746" s="637"/>
      <c r="AD1746" s="638"/>
      <c r="AE1746" s="639"/>
      <c r="AF1746" s="640"/>
    </row>
    <row r="1747" spans="1:32" ht="20.100000000000001" customHeight="1">
      <c r="A1747" s="635"/>
      <c r="B1747" s="671"/>
      <c r="C1747" s="671"/>
      <c r="D1747" s="671"/>
      <c r="E1747" s="671"/>
      <c r="F1747" s="671"/>
      <c r="G1747" s="671"/>
      <c r="H1747" s="671"/>
      <c r="I1747" s="671"/>
      <c r="J1747" s="671"/>
      <c r="K1747" s="671"/>
      <c r="L1747" s="672"/>
      <c r="M1747" s="672"/>
      <c r="N1747" s="672"/>
      <c r="O1747" s="672"/>
      <c r="P1747" s="672"/>
      <c r="Q1747" s="673"/>
      <c r="R1747" s="673"/>
      <c r="S1747" s="673"/>
      <c r="T1747" s="673"/>
      <c r="U1747" s="673"/>
      <c r="V1747" s="636"/>
      <c r="W1747" s="674"/>
      <c r="X1747" s="674"/>
      <c r="Y1747" s="674"/>
      <c r="Z1747" s="674"/>
      <c r="AA1747" s="674"/>
      <c r="AB1747" s="674"/>
      <c r="AC1747" s="637"/>
      <c r="AD1747" s="638"/>
      <c r="AE1747" s="639"/>
      <c r="AF1747" s="640"/>
    </row>
    <row r="1748" spans="1:32" ht="20.100000000000001" customHeight="1">
      <c r="A1748" s="635"/>
      <c r="B1748" s="671"/>
      <c r="C1748" s="671"/>
      <c r="D1748" s="671"/>
      <c r="E1748" s="671"/>
      <c r="F1748" s="671"/>
      <c r="G1748" s="671"/>
      <c r="H1748" s="671"/>
      <c r="I1748" s="671"/>
      <c r="J1748" s="671"/>
      <c r="K1748" s="671"/>
      <c r="L1748" s="672"/>
      <c r="M1748" s="672"/>
      <c r="N1748" s="672"/>
      <c r="O1748" s="672"/>
      <c r="P1748" s="672"/>
      <c r="Q1748" s="673"/>
      <c r="R1748" s="673"/>
      <c r="S1748" s="673"/>
      <c r="T1748" s="673"/>
      <c r="U1748" s="673"/>
      <c r="V1748" s="636"/>
      <c r="W1748" s="674"/>
      <c r="X1748" s="674"/>
      <c r="Y1748" s="674"/>
      <c r="Z1748" s="674"/>
      <c r="AA1748" s="674"/>
      <c r="AB1748" s="674"/>
      <c r="AC1748" s="637"/>
      <c r="AD1748" s="638"/>
      <c r="AE1748" s="639"/>
      <c r="AF1748" s="640"/>
    </row>
    <row r="1749" spans="1:32" ht="20.100000000000001" customHeight="1">
      <c r="A1749" s="635"/>
      <c r="B1749" s="671"/>
      <c r="C1749" s="671"/>
      <c r="D1749" s="671"/>
      <c r="E1749" s="671"/>
      <c r="F1749" s="671"/>
      <c r="G1749" s="671"/>
      <c r="H1749" s="671"/>
      <c r="I1749" s="671"/>
      <c r="J1749" s="671"/>
      <c r="K1749" s="671"/>
      <c r="L1749" s="672"/>
      <c r="M1749" s="672"/>
      <c r="N1749" s="672"/>
      <c r="O1749" s="672"/>
      <c r="P1749" s="672"/>
      <c r="Q1749" s="673"/>
      <c r="R1749" s="673"/>
      <c r="S1749" s="673"/>
      <c r="T1749" s="673"/>
      <c r="U1749" s="673"/>
      <c r="V1749" s="636"/>
      <c r="W1749" s="674"/>
      <c r="X1749" s="674"/>
      <c r="Y1749" s="674"/>
      <c r="Z1749" s="674"/>
      <c r="AA1749" s="674"/>
      <c r="AB1749" s="674"/>
      <c r="AC1749" s="637"/>
      <c r="AD1749" s="638"/>
      <c r="AE1749" s="639"/>
      <c r="AF1749" s="640"/>
    </row>
    <row r="1750" spans="1:32" ht="20.100000000000001" customHeight="1">
      <c r="A1750" s="635"/>
      <c r="B1750" s="671"/>
      <c r="C1750" s="671"/>
      <c r="D1750" s="671"/>
      <c r="E1750" s="671"/>
      <c r="F1750" s="671"/>
      <c r="G1750" s="671"/>
      <c r="H1750" s="671"/>
      <c r="I1750" s="671"/>
      <c r="J1750" s="671"/>
      <c r="K1750" s="671"/>
      <c r="L1750" s="672"/>
      <c r="M1750" s="672"/>
      <c r="N1750" s="672"/>
      <c r="O1750" s="672"/>
      <c r="P1750" s="672"/>
      <c r="Q1750" s="673"/>
      <c r="R1750" s="673"/>
      <c r="S1750" s="673"/>
      <c r="T1750" s="673"/>
      <c r="U1750" s="673"/>
      <c r="V1750" s="636"/>
      <c r="W1750" s="674"/>
      <c r="X1750" s="674"/>
      <c r="Y1750" s="674"/>
      <c r="Z1750" s="674"/>
      <c r="AA1750" s="674"/>
      <c r="AB1750" s="674"/>
      <c r="AC1750" s="637"/>
      <c r="AD1750" s="638"/>
      <c r="AE1750" s="639"/>
      <c r="AF1750" s="640"/>
    </row>
    <row r="1751" spans="1:32" ht="20.100000000000001" customHeight="1">
      <c r="A1751" s="635"/>
      <c r="B1751" s="671"/>
      <c r="C1751" s="671"/>
      <c r="D1751" s="671"/>
      <c r="E1751" s="671"/>
      <c r="F1751" s="671"/>
      <c r="G1751" s="671"/>
      <c r="H1751" s="671"/>
      <c r="I1751" s="671"/>
      <c r="J1751" s="671"/>
      <c r="K1751" s="671"/>
      <c r="L1751" s="672"/>
      <c r="M1751" s="672"/>
      <c r="N1751" s="672"/>
      <c r="O1751" s="672"/>
      <c r="P1751" s="672"/>
      <c r="Q1751" s="673"/>
      <c r="R1751" s="673"/>
      <c r="S1751" s="673"/>
      <c r="T1751" s="673"/>
      <c r="U1751" s="673"/>
      <c r="V1751" s="636"/>
      <c r="W1751" s="674"/>
      <c r="X1751" s="674"/>
      <c r="Y1751" s="674"/>
      <c r="Z1751" s="674"/>
      <c r="AA1751" s="674"/>
      <c r="AB1751" s="674"/>
      <c r="AC1751" s="637"/>
      <c r="AD1751" s="638"/>
      <c r="AE1751" s="639"/>
      <c r="AF1751" s="640"/>
    </row>
    <row r="1752" spans="1:32" ht="20.100000000000001" customHeight="1">
      <c r="A1752" s="635"/>
      <c r="B1752" s="671"/>
      <c r="C1752" s="671"/>
      <c r="D1752" s="671"/>
      <c r="E1752" s="671"/>
      <c r="F1752" s="671"/>
      <c r="G1752" s="671"/>
      <c r="H1752" s="671"/>
      <c r="I1752" s="671"/>
      <c r="J1752" s="671"/>
      <c r="K1752" s="671"/>
      <c r="L1752" s="672"/>
      <c r="M1752" s="672"/>
      <c r="N1752" s="672"/>
      <c r="O1752" s="672"/>
      <c r="P1752" s="672"/>
      <c r="Q1752" s="673"/>
      <c r="R1752" s="673"/>
      <c r="S1752" s="673"/>
      <c r="T1752" s="673"/>
      <c r="U1752" s="673"/>
      <c r="V1752" s="636"/>
      <c r="W1752" s="674"/>
      <c r="X1752" s="674"/>
      <c r="Y1752" s="674"/>
      <c r="Z1752" s="674"/>
      <c r="AA1752" s="674"/>
      <c r="AB1752" s="674"/>
      <c r="AC1752" s="637"/>
      <c r="AD1752" s="638"/>
      <c r="AE1752" s="639"/>
      <c r="AF1752" s="640"/>
    </row>
    <row r="1753" spans="1:32" ht="20.100000000000001" customHeight="1">
      <c r="A1753" s="635"/>
      <c r="B1753" s="671"/>
      <c r="C1753" s="671"/>
      <c r="D1753" s="671"/>
      <c r="E1753" s="671"/>
      <c r="F1753" s="671"/>
      <c r="G1753" s="671"/>
      <c r="H1753" s="671"/>
      <c r="I1753" s="671"/>
      <c r="J1753" s="671"/>
      <c r="K1753" s="671"/>
      <c r="L1753" s="672"/>
      <c r="M1753" s="672"/>
      <c r="N1753" s="672"/>
      <c r="O1753" s="672"/>
      <c r="P1753" s="672"/>
      <c r="Q1753" s="673"/>
      <c r="R1753" s="673"/>
      <c r="S1753" s="673"/>
      <c r="T1753" s="673"/>
      <c r="U1753" s="673"/>
      <c r="V1753" s="636"/>
      <c r="W1753" s="674"/>
      <c r="X1753" s="674"/>
      <c r="Y1753" s="674"/>
      <c r="Z1753" s="674"/>
      <c r="AA1753" s="674"/>
      <c r="AB1753" s="674"/>
      <c r="AC1753" s="637"/>
      <c r="AD1753" s="638"/>
      <c r="AE1753" s="639"/>
      <c r="AF1753" s="640"/>
    </row>
    <row r="1754" spans="1:32" ht="20.100000000000001" customHeight="1">
      <c r="A1754" s="635"/>
      <c r="B1754" s="671"/>
      <c r="C1754" s="671"/>
      <c r="D1754" s="671"/>
      <c r="E1754" s="671"/>
      <c r="F1754" s="671"/>
      <c r="G1754" s="671"/>
      <c r="H1754" s="671"/>
      <c r="I1754" s="671"/>
      <c r="J1754" s="671"/>
      <c r="K1754" s="671"/>
      <c r="L1754" s="672"/>
      <c r="M1754" s="672"/>
      <c r="N1754" s="672"/>
      <c r="O1754" s="672"/>
      <c r="P1754" s="672"/>
      <c r="Q1754" s="673"/>
      <c r="R1754" s="673"/>
      <c r="S1754" s="673"/>
      <c r="T1754" s="673"/>
      <c r="U1754" s="673"/>
      <c r="V1754" s="636"/>
      <c r="W1754" s="674"/>
      <c r="X1754" s="674"/>
      <c r="Y1754" s="674"/>
      <c r="Z1754" s="674"/>
      <c r="AA1754" s="674"/>
      <c r="AB1754" s="674"/>
      <c r="AC1754" s="637"/>
      <c r="AD1754" s="638"/>
      <c r="AE1754" s="639"/>
      <c r="AF1754" s="640"/>
    </row>
    <row r="1755" spans="1:32" ht="20.100000000000001" customHeight="1">
      <c r="A1755" s="635"/>
      <c r="B1755" s="671"/>
      <c r="C1755" s="671"/>
      <c r="D1755" s="671"/>
      <c r="E1755" s="671"/>
      <c r="F1755" s="671"/>
      <c r="G1755" s="671"/>
      <c r="H1755" s="671"/>
      <c r="I1755" s="671"/>
      <c r="J1755" s="671"/>
      <c r="K1755" s="671"/>
      <c r="L1755" s="672"/>
      <c r="M1755" s="672"/>
      <c r="N1755" s="672"/>
      <c r="O1755" s="672"/>
      <c r="P1755" s="672"/>
      <c r="Q1755" s="673"/>
      <c r="R1755" s="673"/>
      <c r="S1755" s="673"/>
      <c r="T1755" s="673"/>
      <c r="U1755" s="673"/>
      <c r="V1755" s="636"/>
      <c r="W1755" s="674"/>
      <c r="X1755" s="674"/>
      <c r="Y1755" s="674"/>
      <c r="Z1755" s="674"/>
      <c r="AA1755" s="674"/>
      <c r="AB1755" s="674"/>
      <c r="AC1755" s="637"/>
      <c r="AD1755" s="638"/>
      <c r="AE1755" s="639"/>
      <c r="AF1755" s="640"/>
    </row>
    <row r="1756" spans="1:32" ht="20.100000000000001" customHeight="1">
      <c r="A1756" s="635"/>
      <c r="B1756" s="671"/>
      <c r="C1756" s="671"/>
      <c r="D1756" s="671"/>
      <c r="E1756" s="671"/>
      <c r="F1756" s="671"/>
      <c r="G1756" s="671"/>
      <c r="H1756" s="671"/>
      <c r="I1756" s="671"/>
      <c r="J1756" s="671"/>
      <c r="K1756" s="671"/>
      <c r="L1756" s="672"/>
      <c r="M1756" s="672"/>
      <c r="N1756" s="672"/>
      <c r="O1756" s="672"/>
      <c r="P1756" s="672"/>
      <c r="Q1756" s="673"/>
      <c r="R1756" s="673"/>
      <c r="S1756" s="673"/>
      <c r="T1756" s="673"/>
      <c r="U1756" s="673"/>
      <c r="V1756" s="636"/>
      <c r="W1756" s="674"/>
      <c r="X1756" s="674"/>
      <c r="Y1756" s="674"/>
      <c r="Z1756" s="674"/>
      <c r="AA1756" s="674"/>
      <c r="AB1756" s="674"/>
      <c r="AC1756" s="637"/>
      <c r="AD1756" s="638"/>
      <c r="AE1756" s="639"/>
      <c r="AF1756" s="640"/>
    </row>
    <row r="1757" spans="1:32" ht="20.100000000000001" customHeight="1">
      <c r="A1757" s="635"/>
      <c r="B1757" s="671"/>
      <c r="C1757" s="671"/>
      <c r="D1757" s="671"/>
      <c r="E1757" s="671"/>
      <c r="F1757" s="671"/>
      <c r="G1757" s="671"/>
      <c r="H1757" s="671"/>
      <c r="I1757" s="671"/>
      <c r="J1757" s="671"/>
      <c r="K1757" s="671"/>
      <c r="L1757" s="672"/>
      <c r="M1757" s="672"/>
      <c r="N1757" s="672"/>
      <c r="O1757" s="672"/>
      <c r="P1757" s="672"/>
      <c r="Q1757" s="673"/>
      <c r="R1757" s="673"/>
      <c r="S1757" s="673"/>
      <c r="T1757" s="673"/>
      <c r="U1757" s="673"/>
      <c r="V1757" s="636"/>
      <c r="W1757" s="674"/>
      <c r="X1757" s="674"/>
      <c r="Y1757" s="674"/>
      <c r="Z1757" s="674"/>
      <c r="AA1757" s="674"/>
      <c r="AB1757" s="674"/>
      <c r="AC1757" s="637"/>
      <c r="AD1757" s="638"/>
      <c r="AE1757" s="639"/>
      <c r="AF1757" s="640"/>
    </row>
    <row r="1758" spans="1:32" ht="20.100000000000001" customHeight="1">
      <c r="A1758" s="635"/>
      <c r="B1758" s="671"/>
      <c r="C1758" s="671"/>
      <c r="D1758" s="671"/>
      <c r="E1758" s="671"/>
      <c r="F1758" s="671"/>
      <c r="G1758" s="671"/>
      <c r="H1758" s="671"/>
      <c r="I1758" s="671"/>
      <c r="J1758" s="671"/>
      <c r="K1758" s="671"/>
      <c r="L1758" s="672"/>
      <c r="M1758" s="672"/>
      <c r="N1758" s="672"/>
      <c r="O1758" s="672"/>
      <c r="P1758" s="672"/>
      <c r="Q1758" s="673"/>
      <c r="R1758" s="673"/>
      <c r="S1758" s="673"/>
      <c r="T1758" s="673"/>
      <c r="U1758" s="673"/>
      <c r="V1758" s="636"/>
      <c r="W1758" s="674"/>
      <c r="X1758" s="674"/>
      <c r="Y1758" s="674"/>
      <c r="Z1758" s="674"/>
      <c r="AA1758" s="674"/>
      <c r="AB1758" s="674"/>
      <c r="AC1758" s="637"/>
      <c r="AD1758" s="638"/>
      <c r="AE1758" s="639"/>
      <c r="AF1758" s="640"/>
    </row>
    <row r="1759" spans="1:32" ht="20.100000000000001" customHeight="1">
      <c r="A1759" s="635"/>
      <c r="B1759" s="671"/>
      <c r="C1759" s="671"/>
      <c r="D1759" s="671"/>
      <c r="E1759" s="671"/>
      <c r="F1759" s="671"/>
      <c r="G1759" s="671"/>
      <c r="H1759" s="671"/>
      <c r="I1759" s="671"/>
      <c r="J1759" s="671"/>
      <c r="K1759" s="671"/>
      <c r="L1759" s="672"/>
      <c r="M1759" s="672"/>
      <c r="N1759" s="672"/>
      <c r="O1759" s="672"/>
      <c r="P1759" s="672"/>
      <c r="Q1759" s="673"/>
      <c r="R1759" s="673"/>
      <c r="S1759" s="673"/>
      <c r="T1759" s="673"/>
      <c r="U1759" s="673"/>
      <c r="V1759" s="636"/>
      <c r="W1759" s="674"/>
      <c r="X1759" s="674"/>
      <c r="Y1759" s="674"/>
      <c r="Z1759" s="674"/>
      <c r="AA1759" s="674"/>
      <c r="AB1759" s="674"/>
      <c r="AC1759" s="637"/>
      <c r="AD1759" s="638"/>
      <c r="AE1759" s="639"/>
      <c r="AF1759" s="640"/>
    </row>
    <row r="1760" spans="1:32" ht="20.100000000000001" customHeight="1">
      <c r="A1760" s="635"/>
      <c r="B1760" s="671"/>
      <c r="C1760" s="671"/>
      <c r="D1760" s="671"/>
      <c r="E1760" s="671"/>
      <c r="F1760" s="671"/>
      <c r="G1760" s="671"/>
      <c r="H1760" s="671"/>
      <c r="I1760" s="671"/>
      <c r="J1760" s="671"/>
      <c r="K1760" s="671"/>
      <c r="L1760" s="672"/>
      <c r="M1760" s="672"/>
      <c r="N1760" s="672"/>
      <c r="O1760" s="672"/>
      <c r="P1760" s="672"/>
      <c r="Q1760" s="673"/>
      <c r="R1760" s="673"/>
      <c r="S1760" s="673"/>
      <c r="T1760" s="673"/>
      <c r="U1760" s="673"/>
      <c r="V1760" s="636"/>
      <c r="W1760" s="674"/>
      <c r="X1760" s="674"/>
      <c r="Y1760" s="674"/>
      <c r="Z1760" s="674"/>
      <c r="AA1760" s="674"/>
      <c r="AB1760" s="674"/>
      <c r="AC1760" s="637"/>
      <c r="AD1760" s="638"/>
      <c r="AE1760" s="639"/>
      <c r="AF1760" s="640"/>
    </row>
    <row r="1761" spans="1:32" ht="20.100000000000001" customHeight="1">
      <c r="A1761" s="635"/>
      <c r="B1761" s="671"/>
      <c r="C1761" s="671"/>
      <c r="D1761" s="671"/>
      <c r="E1761" s="671"/>
      <c r="F1761" s="671"/>
      <c r="G1761" s="671"/>
      <c r="H1761" s="671"/>
      <c r="I1761" s="671"/>
      <c r="J1761" s="671"/>
      <c r="K1761" s="671"/>
      <c r="L1761" s="672"/>
      <c r="M1761" s="672"/>
      <c r="N1761" s="672"/>
      <c r="O1761" s="672"/>
      <c r="P1761" s="672"/>
      <c r="Q1761" s="673"/>
      <c r="R1761" s="673"/>
      <c r="S1761" s="673"/>
      <c r="T1761" s="673"/>
      <c r="U1761" s="673"/>
      <c r="V1761" s="636"/>
      <c r="W1761" s="674"/>
      <c r="X1761" s="674"/>
      <c r="Y1761" s="674"/>
      <c r="Z1761" s="674"/>
      <c r="AA1761" s="674"/>
      <c r="AB1761" s="674"/>
      <c r="AC1761" s="637"/>
      <c r="AD1761" s="638"/>
      <c r="AE1761" s="639"/>
      <c r="AF1761" s="640"/>
    </row>
    <row r="1762" spans="1:32" ht="20.100000000000001" customHeight="1">
      <c r="A1762" s="635"/>
      <c r="B1762" s="671"/>
      <c r="C1762" s="671"/>
      <c r="D1762" s="671"/>
      <c r="E1762" s="671"/>
      <c r="F1762" s="671"/>
      <c r="G1762" s="671"/>
      <c r="H1762" s="671"/>
      <c r="I1762" s="671"/>
      <c r="J1762" s="671"/>
      <c r="K1762" s="671"/>
      <c r="L1762" s="672"/>
      <c r="M1762" s="672"/>
      <c r="N1762" s="672"/>
      <c r="O1762" s="672"/>
      <c r="P1762" s="672"/>
      <c r="Q1762" s="673"/>
      <c r="R1762" s="673"/>
      <c r="S1762" s="673"/>
      <c r="T1762" s="673"/>
      <c r="U1762" s="673"/>
      <c r="V1762" s="636"/>
      <c r="W1762" s="674"/>
      <c r="X1762" s="674"/>
      <c r="Y1762" s="674"/>
      <c r="Z1762" s="674"/>
      <c r="AA1762" s="674"/>
      <c r="AB1762" s="674"/>
      <c r="AC1762" s="637"/>
      <c r="AD1762" s="638"/>
      <c r="AE1762" s="639"/>
      <c r="AF1762" s="640"/>
    </row>
    <row r="1763" spans="1:32" ht="20.100000000000001" customHeight="1">
      <c r="A1763" s="635"/>
      <c r="B1763" s="671"/>
      <c r="C1763" s="671"/>
      <c r="D1763" s="671"/>
      <c r="E1763" s="671"/>
      <c r="F1763" s="671"/>
      <c r="G1763" s="671"/>
      <c r="H1763" s="671"/>
      <c r="I1763" s="671"/>
      <c r="J1763" s="671"/>
      <c r="K1763" s="671"/>
      <c r="L1763" s="672"/>
      <c r="M1763" s="672"/>
      <c r="N1763" s="672"/>
      <c r="O1763" s="672"/>
      <c r="P1763" s="672"/>
      <c r="Q1763" s="673"/>
      <c r="R1763" s="673"/>
      <c r="S1763" s="673"/>
      <c r="T1763" s="673"/>
      <c r="U1763" s="673"/>
      <c r="V1763" s="636"/>
      <c r="W1763" s="674"/>
      <c r="X1763" s="674"/>
      <c r="Y1763" s="674"/>
      <c r="Z1763" s="674"/>
      <c r="AA1763" s="674"/>
      <c r="AB1763" s="674"/>
      <c r="AC1763" s="637"/>
      <c r="AD1763" s="638"/>
      <c r="AE1763" s="639"/>
      <c r="AF1763" s="640"/>
    </row>
    <row r="1764" spans="1:32" ht="20.100000000000001" customHeight="1">
      <c r="A1764" s="635"/>
      <c r="B1764" s="671"/>
      <c r="C1764" s="671"/>
      <c r="D1764" s="671"/>
      <c r="E1764" s="671"/>
      <c r="F1764" s="671"/>
      <c r="G1764" s="671"/>
      <c r="H1764" s="671"/>
      <c r="I1764" s="671"/>
      <c r="J1764" s="671"/>
      <c r="K1764" s="671"/>
      <c r="L1764" s="672"/>
      <c r="M1764" s="672"/>
      <c r="N1764" s="672"/>
      <c r="O1764" s="672"/>
      <c r="P1764" s="672"/>
      <c r="Q1764" s="673"/>
      <c r="R1764" s="673"/>
      <c r="S1764" s="673"/>
      <c r="T1764" s="673"/>
      <c r="U1764" s="673"/>
      <c r="V1764" s="636"/>
      <c r="W1764" s="674"/>
      <c r="X1764" s="674"/>
      <c r="Y1764" s="674"/>
      <c r="Z1764" s="674"/>
      <c r="AA1764" s="674"/>
      <c r="AB1764" s="674"/>
      <c r="AC1764" s="637"/>
      <c r="AD1764" s="638"/>
      <c r="AE1764" s="639"/>
      <c r="AF1764" s="640"/>
    </row>
    <row r="1765" spans="1:32" ht="20.100000000000001" customHeight="1">
      <c r="A1765" s="635"/>
      <c r="B1765" s="671"/>
      <c r="C1765" s="671"/>
      <c r="D1765" s="671"/>
      <c r="E1765" s="671"/>
      <c r="F1765" s="671"/>
      <c r="G1765" s="671"/>
      <c r="H1765" s="671"/>
      <c r="I1765" s="671"/>
      <c r="J1765" s="671"/>
      <c r="K1765" s="671"/>
      <c r="L1765" s="672"/>
      <c r="M1765" s="672"/>
      <c r="N1765" s="672"/>
      <c r="O1765" s="672"/>
      <c r="P1765" s="672"/>
      <c r="Q1765" s="673"/>
      <c r="R1765" s="673"/>
      <c r="S1765" s="673"/>
      <c r="T1765" s="673"/>
      <c r="U1765" s="673"/>
      <c r="V1765" s="636"/>
      <c r="W1765" s="674"/>
      <c r="X1765" s="674"/>
      <c r="Y1765" s="674"/>
      <c r="Z1765" s="674"/>
      <c r="AA1765" s="674"/>
      <c r="AB1765" s="674"/>
      <c r="AC1765" s="637"/>
      <c r="AD1765" s="638"/>
      <c r="AE1765" s="639"/>
      <c r="AF1765" s="640"/>
    </row>
    <row r="1766" spans="1:32" ht="20.100000000000001" customHeight="1">
      <c r="A1766" s="635"/>
      <c r="B1766" s="671"/>
      <c r="C1766" s="671"/>
      <c r="D1766" s="671"/>
      <c r="E1766" s="671"/>
      <c r="F1766" s="671"/>
      <c r="G1766" s="671"/>
      <c r="H1766" s="671"/>
      <c r="I1766" s="671"/>
      <c r="J1766" s="671"/>
      <c r="K1766" s="671"/>
      <c r="L1766" s="672"/>
      <c r="M1766" s="672"/>
      <c r="N1766" s="672"/>
      <c r="O1766" s="672"/>
      <c r="P1766" s="672"/>
      <c r="Q1766" s="673"/>
      <c r="R1766" s="673"/>
      <c r="S1766" s="673"/>
      <c r="T1766" s="673"/>
      <c r="U1766" s="673"/>
      <c r="V1766" s="636"/>
      <c r="W1766" s="674"/>
      <c r="X1766" s="674"/>
      <c r="Y1766" s="674"/>
      <c r="Z1766" s="674"/>
      <c r="AA1766" s="674"/>
      <c r="AB1766" s="674"/>
      <c r="AC1766" s="637"/>
      <c r="AD1766" s="638"/>
      <c r="AE1766" s="639"/>
      <c r="AF1766" s="640"/>
    </row>
    <row r="1767" spans="1:32" ht="20.100000000000001" customHeight="1">
      <c r="A1767" s="635"/>
      <c r="B1767" s="671"/>
      <c r="C1767" s="671"/>
      <c r="D1767" s="671"/>
      <c r="E1767" s="671"/>
      <c r="F1767" s="671"/>
      <c r="G1767" s="671"/>
      <c r="H1767" s="671"/>
      <c r="I1767" s="671"/>
      <c r="J1767" s="671"/>
      <c r="K1767" s="671"/>
      <c r="L1767" s="672"/>
      <c r="M1767" s="672"/>
      <c r="N1767" s="672"/>
      <c r="O1767" s="672"/>
      <c r="P1767" s="672"/>
      <c r="Q1767" s="673"/>
      <c r="R1767" s="673"/>
      <c r="S1767" s="673"/>
      <c r="T1767" s="673"/>
      <c r="U1767" s="673"/>
      <c r="V1767" s="636"/>
      <c r="W1767" s="674"/>
      <c r="X1767" s="674"/>
      <c r="Y1767" s="674"/>
      <c r="Z1767" s="674"/>
      <c r="AA1767" s="674"/>
      <c r="AB1767" s="674"/>
      <c r="AC1767" s="637"/>
      <c r="AD1767" s="638"/>
      <c r="AE1767" s="639"/>
      <c r="AF1767" s="640"/>
    </row>
    <row r="1768" spans="1:32" ht="20.100000000000001" customHeight="1">
      <c r="A1768" s="635"/>
      <c r="B1768" s="671"/>
      <c r="C1768" s="671"/>
      <c r="D1768" s="671"/>
      <c r="E1768" s="671"/>
      <c r="F1768" s="671"/>
      <c r="G1768" s="671"/>
      <c r="H1768" s="671"/>
      <c r="I1768" s="671"/>
      <c r="J1768" s="671"/>
      <c r="K1768" s="671"/>
      <c r="L1768" s="672"/>
      <c r="M1768" s="672"/>
      <c r="N1768" s="672"/>
      <c r="O1768" s="672"/>
      <c r="P1768" s="672"/>
      <c r="Q1768" s="673"/>
      <c r="R1768" s="673"/>
      <c r="S1768" s="673"/>
      <c r="T1768" s="673"/>
      <c r="U1768" s="673"/>
      <c r="V1768" s="636"/>
      <c r="W1768" s="674"/>
      <c r="X1768" s="674"/>
      <c r="Y1768" s="674"/>
      <c r="Z1768" s="674"/>
      <c r="AA1768" s="674"/>
      <c r="AB1768" s="674"/>
      <c r="AC1768" s="637"/>
      <c r="AD1768" s="638"/>
      <c r="AE1768" s="639"/>
      <c r="AF1768" s="640"/>
    </row>
    <row r="1769" spans="1:32" ht="20.100000000000001" customHeight="1">
      <c r="A1769" s="635"/>
      <c r="B1769" s="671"/>
      <c r="C1769" s="671"/>
      <c r="D1769" s="671"/>
      <c r="E1769" s="671"/>
      <c r="F1769" s="671"/>
      <c r="G1769" s="671"/>
      <c r="H1769" s="671"/>
      <c r="I1769" s="671"/>
      <c r="J1769" s="671"/>
      <c r="K1769" s="671"/>
      <c r="L1769" s="672"/>
      <c r="M1769" s="672"/>
      <c r="N1769" s="672"/>
      <c r="O1769" s="672"/>
      <c r="P1769" s="672"/>
      <c r="Q1769" s="673"/>
      <c r="R1769" s="673"/>
      <c r="S1769" s="673"/>
      <c r="T1769" s="673"/>
      <c r="U1769" s="673"/>
      <c r="V1769" s="636"/>
      <c r="W1769" s="674"/>
      <c r="X1769" s="674"/>
      <c r="Y1769" s="674"/>
      <c r="Z1769" s="674"/>
      <c r="AA1769" s="674"/>
      <c r="AB1769" s="674"/>
      <c r="AC1769" s="637"/>
      <c r="AD1769" s="638"/>
      <c r="AE1769" s="639"/>
      <c r="AF1769" s="640"/>
    </row>
    <row r="1770" spans="1:32" ht="20.100000000000001" customHeight="1">
      <c r="A1770" s="635"/>
      <c r="B1770" s="671"/>
      <c r="C1770" s="671"/>
      <c r="D1770" s="671"/>
      <c r="E1770" s="671"/>
      <c r="F1770" s="671"/>
      <c r="G1770" s="671"/>
      <c r="H1770" s="671"/>
      <c r="I1770" s="671"/>
      <c r="J1770" s="671"/>
      <c r="K1770" s="671"/>
      <c r="L1770" s="672"/>
      <c r="M1770" s="672"/>
      <c r="N1770" s="672"/>
      <c r="O1770" s="672"/>
      <c r="P1770" s="672"/>
      <c r="Q1770" s="673"/>
      <c r="R1770" s="673"/>
      <c r="S1770" s="673"/>
      <c r="T1770" s="673"/>
      <c r="U1770" s="673"/>
      <c r="V1770" s="636"/>
      <c r="W1770" s="674"/>
      <c r="X1770" s="674"/>
      <c r="Y1770" s="674"/>
      <c r="Z1770" s="674"/>
      <c r="AA1770" s="674"/>
      <c r="AB1770" s="674"/>
      <c r="AC1770" s="637"/>
      <c r="AD1770" s="638"/>
      <c r="AE1770" s="639"/>
      <c r="AF1770" s="640"/>
    </row>
    <row r="1771" spans="1:32" ht="20.100000000000001" customHeight="1">
      <c r="A1771" s="635"/>
      <c r="B1771" s="671"/>
      <c r="C1771" s="671"/>
      <c r="D1771" s="671"/>
      <c r="E1771" s="671"/>
      <c r="F1771" s="671"/>
      <c r="G1771" s="671"/>
      <c r="H1771" s="671"/>
      <c r="I1771" s="671"/>
      <c r="J1771" s="671"/>
      <c r="K1771" s="671"/>
      <c r="L1771" s="672"/>
      <c r="M1771" s="672"/>
      <c r="N1771" s="672"/>
      <c r="O1771" s="672"/>
      <c r="P1771" s="672"/>
      <c r="Q1771" s="673"/>
      <c r="R1771" s="673"/>
      <c r="S1771" s="673"/>
      <c r="T1771" s="673"/>
      <c r="U1771" s="673"/>
      <c r="V1771" s="636"/>
      <c r="W1771" s="674"/>
      <c r="X1771" s="674"/>
      <c r="Y1771" s="674"/>
      <c r="Z1771" s="674"/>
      <c r="AA1771" s="674"/>
      <c r="AB1771" s="674"/>
      <c r="AC1771" s="637"/>
      <c r="AD1771" s="638"/>
      <c r="AE1771" s="639"/>
      <c r="AF1771" s="640"/>
    </row>
    <row r="1772" spans="1:32" ht="20.100000000000001" customHeight="1">
      <c r="A1772" s="635"/>
      <c r="B1772" s="671"/>
      <c r="C1772" s="671"/>
      <c r="D1772" s="671"/>
      <c r="E1772" s="671"/>
      <c r="F1772" s="671"/>
      <c r="G1772" s="671"/>
      <c r="H1772" s="671"/>
      <c r="I1772" s="671"/>
      <c r="J1772" s="671"/>
      <c r="K1772" s="671"/>
      <c r="L1772" s="672"/>
      <c r="M1772" s="672"/>
      <c r="N1772" s="672"/>
      <c r="O1772" s="672"/>
      <c r="P1772" s="672"/>
      <c r="Q1772" s="673"/>
      <c r="R1772" s="673"/>
      <c r="S1772" s="673"/>
      <c r="T1772" s="673"/>
      <c r="U1772" s="673"/>
      <c r="V1772" s="636"/>
      <c r="W1772" s="674"/>
      <c r="X1772" s="674"/>
      <c r="Y1772" s="674"/>
      <c r="Z1772" s="674"/>
      <c r="AA1772" s="674"/>
      <c r="AB1772" s="674"/>
      <c r="AC1772" s="637"/>
      <c r="AD1772" s="638"/>
      <c r="AE1772" s="639"/>
      <c r="AF1772" s="640"/>
    </row>
    <row r="1773" spans="1:32" ht="20.100000000000001" customHeight="1">
      <c r="A1773" s="635"/>
      <c r="B1773" s="671"/>
      <c r="C1773" s="671"/>
      <c r="D1773" s="671"/>
      <c r="E1773" s="671"/>
      <c r="F1773" s="671"/>
      <c r="G1773" s="671"/>
      <c r="H1773" s="671"/>
      <c r="I1773" s="671"/>
      <c r="J1773" s="671"/>
      <c r="K1773" s="671"/>
      <c r="L1773" s="672"/>
      <c r="M1773" s="672"/>
      <c r="N1773" s="672"/>
      <c r="O1773" s="672"/>
      <c r="P1773" s="672"/>
      <c r="Q1773" s="673"/>
      <c r="R1773" s="673"/>
      <c r="S1773" s="673"/>
      <c r="T1773" s="673"/>
      <c r="U1773" s="673"/>
      <c r="V1773" s="636"/>
      <c r="W1773" s="674"/>
      <c r="X1773" s="674"/>
      <c r="Y1773" s="674"/>
      <c r="Z1773" s="674"/>
      <c r="AA1773" s="674"/>
      <c r="AB1773" s="674"/>
      <c r="AC1773" s="637"/>
      <c r="AD1773" s="638"/>
      <c r="AE1773" s="639"/>
      <c r="AF1773" s="640"/>
    </row>
    <row r="1774" spans="1:32" ht="20.100000000000001" customHeight="1">
      <c r="A1774" s="635"/>
      <c r="B1774" s="671"/>
      <c r="C1774" s="671"/>
      <c r="D1774" s="671"/>
      <c r="E1774" s="671"/>
      <c r="F1774" s="671"/>
      <c r="G1774" s="671"/>
      <c r="H1774" s="671"/>
      <c r="I1774" s="671"/>
      <c r="J1774" s="671"/>
      <c r="K1774" s="671"/>
      <c r="L1774" s="672"/>
      <c r="M1774" s="672"/>
      <c r="N1774" s="672"/>
      <c r="O1774" s="672"/>
      <c r="P1774" s="672"/>
      <c r="Q1774" s="673"/>
      <c r="R1774" s="673"/>
      <c r="S1774" s="673"/>
      <c r="T1774" s="673"/>
      <c r="U1774" s="673"/>
      <c r="V1774" s="636"/>
      <c r="W1774" s="674"/>
      <c r="X1774" s="674"/>
      <c r="Y1774" s="674"/>
      <c r="Z1774" s="674"/>
      <c r="AA1774" s="674"/>
      <c r="AB1774" s="674"/>
      <c r="AC1774" s="637"/>
      <c r="AD1774" s="638"/>
      <c r="AE1774" s="639"/>
      <c r="AF1774" s="640"/>
    </row>
    <row r="1775" spans="1:32" ht="20.100000000000001" customHeight="1">
      <c r="A1775" s="635"/>
      <c r="B1775" s="671"/>
      <c r="C1775" s="671"/>
      <c r="D1775" s="671"/>
      <c r="E1775" s="671"/>
      <c r="F1775" s="671"/>
      <c r="G1775" s="671"/>
      <c r="H1775" s="671"/>
      <c r="I1775" s="671"/>
      <c r="J1775" s="671"/>
      <c r="K1775" s="671"/>
      <c r="L1775" s="672"/>
      <c r="M1775" s="672"/>
      <c r="N1775" s="672"/>
      <c r="O1775" s="672"/>
      <c r="P1775" s="672"/>
      <c r="Q1775" s="673"/>
      <c r="R1775" s="673"/>
      <c r="S1775" s="673"/>
      <c r="T1775" s="673"/>
      <c r="U1775" s="673"/>
      <c r="V1775" s="636"/>
      <c r="W1775" s="674"/>
      <c r="X1775" s="674"/>
      <c r="Y1775" s="674"/>
      <c r="Z1775" s="674"/>
      <c r="AA1775" s="674"/>
      <c r="AB1775" s="674"/>
      <c r="AC1775" s="637"/>
      <c r="AD1775" s="638"/>
      <c r="AE1775" s="639"/>
      <c r="AF1775" s="640"/>
    </row>
    <row r="1776" spans="1:32" ht="20.100000000000001" customHeight="1">
      <c r="A1776" s="635"/>
      <c r="B1776" s="671"/>
      <c r="C1776" s="671"/>
      <c r="D1776" s="671"/>
      <c r="E1776" s="671"/>
      <c r="F1776" s="671"/>
      <c r="G1776" s="671"/>
      <c r="H1776" s="671"/>
      <c r="I1776" s="671"/>
      <c r="J1776" s="671"/>
      <c r="K1776" s="671"/>
      <c r="L1776" s="672"/>
      <c r="M1776" s="672"/>
      <c r="N1776" s="672"/>
      <c r="O1776" s="672"/>
      <c r="P1776" s="672"/>
      <c r="Q1776" s="673"/>
      <c r="R1776" s="673"/>
      <c r="S1776" s="673"/>
      <c r="T1776" s="673"/>
      <c r="U1776" s="673"/>
      <c r="V1776" s="636"/>
      <c r="W1776" s="674"/>
      <c r="X1776" s="674"/>
      <c r="Y1776" s="674"/>
      <c r="Z1776" s="674"/>
      <c r="AA1776" s="674"/>
      <c r="AB1776" s="674"/>
      <c r="AC1776" s="637"/>
      <c r="AD1776" s="638"/>
      <c r="AE1776" s="639"/>
      <c r="AF1776" s="640"/>
    </row>
    <row r="1777" spans="1:32" ht="20.100000000000001" customHeight="1">
      <c r="A1777" s="635"/>
      <c r="B1777" s="671"/>
      <c r="C1777" s="671"/>
      <c r="D1777" s="671"/>
      <c r="E1777" s="671"/>
      <c r="F1777" s="671"/>
      <c r="G1777" s="671"/>
      <c r="H1777" s="671"/>
      <c r="I1777" s="671"/>
      <c r="J1777" s="671"/>
      <c r="K1777" s="671"/>
      <c r="L1777" s="672"/>
      <c r="M1777" s="672"/>
      <c r="N1777" s="672"/>
      <c r="O1777" s="672"/>
      <c r="P1777" s="672"/>
      <c r="Q1777" s="673"/>
      <c r="R1777" s="673"/>
      <c r="S1777" s="673"/>
      <c r="T1777" s="673"/>
      <c r="U1777" s="673"/>
      <c r="V1777" s="636"/>
      <c r="W1777" s="674"/>
      <c r="X1777" s="674"/>
      <c r="Y1777" s="674"/>
      <c r="Z1777" s="674"/>
      <c r="AA1777" s="674"/>
      <c r="AB1777" s="674"/>
      <c r="AC1777" s="637"/>
      <c r="AD1777" s="638"/>
      <c r="AE1777" s="639"/>
      <c r="AF1777" s="640"/>
    </row>
    <row r="1778" spans="1:32" ht="20.100000000000001" customHeight="1">
      <c r="A1778" s="635"/>
      <c r="B1778" s="671"/>
      <c r="C1778" s="671"/>
      <c r="D1778" s="671"/>
      <c r="E1778" s="671"/>
      <c r="F1778" s="671"/>
      <c r="G1778" s="671"/>
      <c r="H1778" s="671"/>
      <c r="I1778" s="671"/>
      <c r="J1778" s="671"/>
      <c r="K1778" s="671"/>
      <c r="L1778" s="672"/>
      <c r="M1778" s="672"/>
      <c r="N1778" s="672"/>
      <c r="O1778" s="672"/>
      <c r="P1778" s="672"/>
      <c r="Q1778" s="673"/>
      <c r="R1778" s="673"/>
      <c r="S1778" s="673"/>
      <c r="T1778" s="673"/>
      <c r="U1778" s="673"/>
      <c r="V1778" s="636"/>
      <c r="W1778" s="674"/>
      <c r="X1778" s="674"/>
      <c r="Y1778" s="674"/>
      <c r="Z1778" s="674"/>
      <c r="AA1778" s="674"/>
      <c r="AB1778" s="674"/>
      <c r="AC1778" s="637"/>
      <c r="AD1778" s="638"/>
      <c r="AE1778" s="639"/>
      <c r="AF1778" s="640"/>
    </row>
    <row r="1779" spans="1:32" ht="20.100000000000001" customHeight="1">
      <c r="A1779" s="635"/>
      <c r="B1779" s="671"/>
      <c r="C1779" s="671"/>
      <c r="D1779" s="671"/>
      <c r="E1779" s="671"/>
      <c r="F1779" s="671"/>
      <c r="G1779" s="671"/>
      <c r="H1779" s="671"/>
      <c r="I1779" s="671"/>
      <c r="J1779" s="671"/>
      <c r="K1779" s="671"/>
      <c r="L1779" s="672"/>
      <c r="M1779" s="672"/>
      <c r="N1779" s="672"/>
      <c r="O1779" s="672"/>
      <c r="P1779" s="672"/>
      <c r="Q1779" s="673"/>
      <c r="R1779" s="673"/>
      <c r="S1779" s="673"/>
      <c r="T1779" s="673"/>
      <c r="U1779" s="673"/>
      <c r="V1779" s="636"/>
      <c r="W1779" s="674"/>
      <c r="X1779" s="674"/>
      <c r="Y1779" s="674"/>
      <c r="Z1779" s="674"/>
      <c r="AA1779" s="674"/>
      <c r="AB1779" s="674"/>
      <c r="AC1779" s="637"/>
      <c r="AD1779" s="638"/>
      <c r="AE1779" s="639"/>
      <c r="AF1779" s="640"/>
    </row>
    <row r="1780" spans="1:32" ht="20.100000000000001" customHeight="1">
      <c r="A1780" s="635"/>
      <c r="B1780" s="671"/>
      <c r="C1780" s="671"/>
      <c r="D1780" s="671"/>
      <c r="E1780" s="671"/>
      <c r="F1780" s="671"/>
      <c r="G1780" s="671"/>
      <c r="H1780" s="671"/>
      <c r="I1780" s="671"/>
      <c r="J1780" s="671"/>
      <c r="K1780" s="671"/>
      <c r="L1780" s="672"/>
      <c r="M1780" s="672"/>
      <c r="N1780" s="672"/>
      <c r="O1780" s="672"/>
      <c r="P1780" s="672"/>
      <c r="Q1780" s="673"/>
      <c r="R1780" s="673"/>
      <c r="S1780" s="673"/>
      <c r="T1780" s="673"/>
      <c r="U1780" s="673"/>
      <c r="V1780" s="636"/>
      <c r="W1780" s="674"/>
      <c r="X1780" s="674"/>
      <c r="Y1780" s="674"/>
      <c r="Z1780" s="674"/>
      <c r="AA1780" s="674"/>
      <c r="AB1780" s="674"/>
      <c r="AC1780" s="637"/>
      <c r="AD1780" s="638"/>
      <c r="AE1780" s="639"/>
      <c r="AF1780" s="640"/>
    </row>
    <row r="1781" spans="1:32" ht="20.100000000000001" customHeight="1">
      <c r="A1781" s="635"/>
      <c r="B1781" s="671"/>
      <c r="C1781" s="671"/>
      <c r="D1781" s="671"/>
      <c r="E1781" s="671"/>
      <c r="F1781" s="671"/>
      <c r="G1781" s="671"/>
      <c r="H1781" s="671"/>
      <c r="I1781" s="671"/>
      <c r="J1781" s="671"/>
      <c r="K1781" s="671"/>
      <c r="L1781" s="672"/>
      <c r="M1781" s="672"/>
      <c r="N1781" s="672"/>
      <c r="O1781" s="672"/>
      <c r="P1781" s="672"/>
      <c r="Q1781" s="673"/>
      <c r="R1781" s="673"/>
      <c r="S1781" s="673"/>
      <c r="T1781" s="673"/>
      <c r="U1781" s="673"/>
      <c r="V1781" s="636"/>
      <c r="W1781" s="674"/>
      <c r="X1781" s="674"/>
      <c r="Y1781" s="674"/>
      <c r="Z1781" s="674"/>
      <c r="AA1781" s="674"/>
      <c r="AB1781" s="674"/>
      <c r="AC1781" s="637"/>
      <c r="AD1781" s="638"/>
      <c r="AE1781" s="639"/>
      <c r="AF1781" s="640"/>
    </row>
    <row r="1782" spans="1:32" ht="20.100000000000001" customHeight="1">
      <c r="A1782" s="635"/>
      <c r="B1782" s="671"/>
      <c r="C1782" s="671"/>
      <c r="D1782" s="671"/>
      <c r="E1782" s="671"/>
      <c r="F1782" s="671"/>
      <c r="G1782" s="671"/>
      <c r="H1782" s="671"/>
      <c r="I1782" s="671"/>
      <c r="J1782" s="671"/>
      <c r="K1782" s="671"/>
      <c r="L1782" s="672"/>
      <c r="M1782" s="672"/>
      <c r="N1782" s="672"/>
      <c r="O1782" s="672"/>
      <c r="P1782" s="672"/>
      <c r="Q1782" s="673"/>
      <c r="R1782" s="673"/>
      <c r="S1782" s="673"/>
      <c r="T1782" s="673"/>
      <c r="U1782" s="673"/>
      <c r="V1782" s="636"/>
      <c r="W1782" s="674"/>
      <c r="X1782" s="674"/>
      <c r="Y1782" s="674"/>
      <c r="Z1782" s="674"/>
      <c r="AA1782" s="674"/>
      <c r="AB1782" s="674"/>
      <c r="AC1782" s="637"/>
      <c r="AD1782" s="638"/>
      <c r="AE1782" s="639"/>
      <c r="AF1782" s="640"/>
    </row>
    <row r="1783" spans="1:32" ht="20.100000000000001" customHeight="1">
      <c r="A1783" s="635"/>
      <c r="B1783" s="671"/>
      <c r="C1783" s="671"/>
      <c r="D1783" s="671"/>
      <c r="E1783" s="671"/>
      <c r="F1783" s="671"/>
      <c r="G1783" s="671"/>
      <c r="H1783" s="671"/>
      <c r="I1783" s="671"/>
      <c r="J1783" s="671"/>
      <c r="K1783" s="671"/>
      <c r="L1783" s="672"/>
      <c r="M1783" s="672"/>
      <c r="N1783" s="672"/>
      <c r="O1783" s="672"/>
      <c r="P1783" s="672"/>
      <c r="Q1783" s="673"/>
      <c r="R1783" s="673"/>
      <c r="S1783" s="673"/>
      <c r="T1783" s="673"/>
      <c r="U1783" s="673"/>
      <c r="V1783" s="636"/>
      <c r="W1783" s="674"/>
      <c r="X1783" s="674"/>
      <c r="Y1783" s="674"/>
      <c r="Z1783" s="674"/>
      <c r="AA1783" s="674"/>
      <c r="AB1783" s="674"/>
      <c r="AC1783" s="637"/>
      <c r="AD1783" s="638"/>
      <c r="AE1783" s="639"/>
      <c r="AF1783" s="640"/>
    </row>
    <row r="1784" spans="1:32" ht="20.100000000000001" customHeight="1">
      <c r="A1784" s="635"/>
      <c r="B1784" s="671"/>
      <c r="C1784" s="671"/>
      <c r="D1784" s="671"/>
      <c r="E1784" s="671"/>
      <c r="F1784" s="671"/>
      <c r="G1784" s="671"/>
      <c r="H1784" s="671"/>
      <c r="I1784" s="671"/>
      <c r="J1784" s="671"/>
      <c r="K1784" s="671"/>
      <c r="L1784" s="672"/>
      <c r="M1784" s="672"/>
      <c r="N1784" s="672"/>
      <c r="O1784" s="672"/>
      <c r="P1784" s="672"/>
      <c r="Q1784" s="673"/>
      <c r="R1784" s="673"/>
      <c r="S1784" s="673"/>
      <c r="T1784" s="673"/>
      <c r="U1784" s="673"/>
      <c r="V1784" s="636"/>
      <c r="W1784" s="674"/>
      <c r="X1784" s="674"/>
      <c r="Y1784" s="674"/>
      <c r="Z1784" s="674"/>
      <c r="AA1784" s="674"/>
      <c r="AB1784" s="674"/>
      <c r="AC1784" s="637"/>
      <c r="AD1784" s="638"/>
      <c r="AE1784" s="639"/>
      <c r="AF1784" s="640"/>
    </row>
    <row r="1785" spans="1:32" ht="20.100000000000001" customHeight="1">
      <c r="A1785" s="635"/>
      <c r="B1785" s="671"/>
      <c r="C1785" s="671"/>
      <c r="D1785" s="671"/>
      <c r="E1785" s="671"/>
      <c r="F1785" s="671"/>
      <c r="G1785" s="671"/>
      <c r="H1785" s="671"/>
      <c r="I1785" s="671"/>
      <c r="J1785" s="671"/>
      <c r="K1785" s="671"/>
      <c r="L1785" s="672"/>
      <c r="M1785" s="672"/>
      <c r="N1785" s="672"/>
      <c r="O1785" s="672"/>
      <c r="P1785" s="672"/>
      <c r="Q1785" s="673"/>
      <c r="R1785" s="673"/>
      <c r="S1785" s="673"/>
      <c r="T1785" s="673"/>
      <c r="U1785" s="673"/>
      <c r="V1785" s="636"/>
      <c r="W1785" s="674"/>
      <c r="X1785" s="674"/>
      <c r="Y1785" s="674"/>
      <c r="Z1785" s="674"/>
      <c r="AA1785" s="674"/>
      <c r="AB1785" s="674"/>
      <c r="AC1785" s="637"/>
      <c r="AD1785" s="638"/>
      <c r="AE1785" s="639"/>
      <c r="AF1785" s="640"/>
    </row>
    <row r="1786" spans="1:32" ht="20.100000000000001" customHeight="1">
      <c r="A1786" s="635"/>
      <c r="B1786" s="671"/>
      <c r="C1786" s="671"/>
      <c r="D1786" s="671"/>
      <c r="E1786" s="671"/>
      <c r="F1786" s="671"/>
      <c r="G1786" s="671"/>
      <c r="H1786" s="671"/>
      <c r="I1786" s="671"/>
      <c r="J1786" s="671"/>
      <c r="K1786" s="671"/>
      <c r="L1786" s="672"/>
      <c r="M1786" s="672"/>
      <c r="N1786" s="672"/>
      <c r="O1786" s="672"/>
      <c r="P1786" s="672"/>
      <c r="Q1786" s="673"/>
      <c r="R1786" s="673"/>
      <c r="S1786" s="673"/>
      <c r="T1786" s="673"/>
      <c r="U1786" s="673"/>
      <c r="V1786" s="636"/>
      <c r="W1786" s="674"/>
      <c r="X1786" s="674"/>
      <c r="Y1786" s="674"/>
      <c r="Z1786" s="674"/>
      <c r="AA1786" s="674"/>
      <c r="AB1786" s="674"/>
      <c r="AC1786" s="637"/>
      <c r="AD1786" s="638"/>
      <c r="AE1786" s="639"/>
      <c r="AF1786" s="640"/>
    </row>
    <row r="1787" spans="1:32" ht="20.100000000000001" customHeight="1">
      <c r="A1787" s="635"/>
      <c r="B1787" s="671"/>
      <c r="C1787" s="671"/>
      <c r="D1787" s="671"/>
      <c r="E1787" s="671"/>
      <c r="F1787" s="671"/>
      <c r="G1787" s="671"/>
      <c r="H1787" s="671"/>
      <c r="I1787" s="671"/>
      <c r="J1787" s="671"/>
      <c r="K1787" s="671"/>
      <c r="L1787" s="672"/>
      <c r="M1787" s="672"/>
      <c r="N1787" s="672"/>
      <c r="O1787" s="672"/>
      <c r="P1787" s="672"/>
      <c r="Q1787" s="673"/>
      <c r="R1787" s="673"/>
      <c r="S1787" s="673"/>
      <c r="T1787" s="673"/>
      <c r="U1787" s="673"/>
      <c r="V1787" s="636"/>
      <c r="W1787" s="674"/>
      <c r="X1787" s="674"/>
      <c r="Y1787" s="674"/>
      <c r="Z1787" s="674"/>
      <c r="AA1787" s="674"/>
      <c r="AB1787" s="674"/>
      <c r="AC1787" s="637"/>
      <c r="AD1787" s="638"/>
      <c r="AE1787" s="639"/>
      <c r="AF1787" s="640"/>
    </row>
    <row r="1788" spans="1:32" ht="20.100000000000001" customHeight="1">
      <c r="A1788" s="635"/>
      <c r="B1788" s="671"/>
      <c r="C1788" s="671"/>
      <c r="D1788" s="671"/>
      <c r="E1788" s="671"/>
      <c r="F1788" s="671"/>
      <c r="G1788" s="671"/>
      <c r="H1788" s="671"/>
      <c r="I1788" s="671"/>
      <c r="J1788" s="671"/>
      <c r="K1788" s="671"/>
      <c r="L1788" s="672"/>
      <c r="M1788" s="672"/>
      <c r="N1788" s="672"/>
      <c r="O1788" s="672"/>
      <c r="P1788" s="672"/>
      <c r="Q1788" s="673"/>
      <c r="R1788" s="673"/>
      <c r="S1788" s="673"/>
      <c r="T1788" s="673"/>
      <c r="U1788" s="673"/>
      <c r="V1788" s="636"/>
      <c r="W1788" s="674"/>
      <c r="X1788" s="674"/>
      <c r="Y1788" s="674"/>
      <c r="Z1788" s="674"/>
      <c r="AA1788" s="674"/>
      <c r="AB1788" s="674"/>
      <c r="AC1788" s="637"/>
      <c r="AD1788" s="638"/>
      <c r="AE1788" s="639"/>
      <c r="AF1788" s="640"/>
    </row>
    <row r="1789" spans="1:32" ht="20.100000000000001" customHeight="1">
      <c r="A1789" s="635"/>
      <c r="B1789" s="671"/>
      <c r="C1789" s="671"/>
      <c r="D1789" s="671"/>
      <c r="E1789" s="671"/>
      <c r="F1789" s="671"/>
      <c r="G1789" s="671"/>
      <c r="H1789" s="671"/>
      <c r="I1789" s="671"/>
      <c r="J1789" s="671"/>
      <c r="K1789" s="671"/>
      <c r="L1789" s="672"/>
      <c r="M1789" s="672"/>
      <c r="N1789" s="672"/>
      <c r="O1789" s="672"/>
      <c r="P1789" s="672"/>
      <c r="Q1789" s="673"/>
      <c r="R1789" s="673"/>
      <c r="S1789" s="673"/>
      <c r="T1789" s="673"/>
      <c r="U1789" s="673"/>
      <c r="V1789" s="636"/>
      <c r="W1789" s="674"/>
      <c r="X1789" s="674"/>
      <c r="Y1789" s="674"/>
      <c r="Z1789" s="674"/>
      <c r="AA1789" s="674"/>
      <c r="AB1789" s="674"/>
      <c r="AC1789" s="637"/>
      <c r="AD1789" s="638"/>
      <c r="AE1789" s="639"/>
      <c r="AF1789" s="640"/>
    </row>
    <row r="1790" spans="1:32" ht="20.100000000000001" customHeight="1">
      <c r="A1790" s="635"/>
      <c r="B1790" s="671"/>
      <c r="C1790" s="671"/>
      <c r="D1790" s="671"/>
      <c r="E1790" s="671"/>
      <c r="F1790" s="671"/>
      <c r="G1790" s="671"/>
      <c r="H1790" s="671"/>
      <c r="I1790" s="671"/>
      <c r="J1790" s="671"/>
      <c r="K1790" s="671"/>
      <c r="L1790" s="672"/>
      <c r="M1790" s="672"/>
      <c r="N1790" s="672"/>
      <c r="O1790" s="672"/>
      <c r="P1790" s="672"/>
      <c r="Q1790" s="673"/>
      <c r="R1790" s="673"/>
      <c r="S1790" s="673"/>
      <c r="T1790" s="673"/>
      <c r="U1790" s="673"/>
      <c r="V1790" s="636"/>
      <c r="W1790" s="674"/>
      <c r="X1790" s="674"/>
      <c r="Y1790" s="674"/>
      <c r="Z1790" s="674"/>
      <c r="AA1790" s="674"/>
      <c r="AB1790" s="674"/>
      <c r="AC1790" s="637"/>
      <c r="AD1790" s="638"/>
      <c r="AE1790" s="639"/>
      <c r="AF1790" s="640"/>
    </row>
    <row r="1791" spans="1:32" ht="20.100000000000001" customHeight="1">
      <c r="A1791" s="635"/>
      <c r="B1791" s="671"/>
      <c r="C1791" s="671"/>
      <c r="D1791" s="671"/>
      <c r="E1791" s="671"/>
      <c r="F1791" s="671"/>
      <c r="G1791" s="671"/>
      <c r="H1791" s="671"/>
      <c r="I1791" s="671"/>
      <c r="J1791" s="671"/>
      <c r="K1791" s="671"/>
      <c r="L1791" s="672"/>
      <c r="M1791" s="672"/>
      <c r="N1791" s="672"/>
      <c r="O1791" s="672"/>
      <c r="P1791" s="672"/>
      <c r="Q1791" s="673"/>
      <c r="R1791" s="673"/>
      <c r="S1791" s="673"/>
      <c r="T1791" s="673"/>
      <c r="U1791" s="673"/>
      <c r="V1791" s="636"/>
      <c r="W1791" s="674"/>
      <c r="X1791" s="674"/>
      <c r="Y1791" s="674"/>
      <c r="Z1791" s="674"/>
      <c r="AA1791" s="674"/>
      <c r="AB1791" s="674"/>
      <c r="AC1791" s="637"/>
      <c r="AD1791" s="638"/>
      <c r="AE1791" s="639"/>
      <c r="AF1791" s="640"/>
    </row>
    <row r="1792" spans="1:32" ht="20.100000000000001" customHeight="1">
      <c r="A1792" s="635"/>
      <c r="B1792" s="671"/>
      <c r="C1792" s="671"/>
      <c r="D1792" s="671"/>
      <c r="E1792" s="671"/>
      <c r="F1792" s="671"/>
      <c r="G1792" s="671"/>
      <c r="H1792" s="671"/>
      <c r="I1792" s="671"/>
      <c r="J1792" s="671"/>
      <c r="K1792" s="671"/>
      <c r="L1792" s="672"/>
      <c r="M1792" s="672"/>
      <c r="N1792" s="672"/>
      <c r="O1792" s="672"/>
      <c r="P1792" s="672"/>
      <c r="Q1792" s="673"/>
      <c r="R1792" s="673"/>
      <c r="S1792" s="673"/>
      <c r="T1792" s="673"/>
      <c r="U1792" s="673"/>
      <c r="V1792" s="636"/>
      <c r="W1792" s="674"/>
      <c r="X1792" s="674"/>
      <c r="Y1792" s="674"/>
      <c r="Z1792" s="674"/>
      <c r="AA1792" s="674"/>
      <c r="AB1792" s="674"/>
      <c r="AC1792" s="637"/>
      <c r="AD1792" s="638"/>
      <c r="AE1792" s="639"/>
      <c r="AF1792" s="640"/>
    </row>
    <row r="1793" spans="1:32" ht="20.100000000000001" customHeight="1">
      <c r="A1793" s="635"/>
      <c r="B1793" s="671"/>
      <c r="C1793" s="671"/>
      <c r="D1793" s="671"/>
      <c r="E1793" s="671"/>
      <c r="F1793" s="671"/>
      <c r="G1793" s="671"/>
      <c r="H1793" s="671"/>
      <c r="I1793" s="671"/>
      <c r="J1793" s="671"/>
      <c r="K1793" s="671"/>
      <c r="L1793" s="672"/>
      <c r="M1793" s="672"/>
      <c r="N1793" s="672"/>
      <c r="O1793" s="672"/>
      <c r="P1793" s="672"/>
      <c r="Q1793" s="673"/>
      <c r="R1793" s="673"/>
      <c r="S1793" s="673"/>
      <c r="T1793" s="673"/>
      <c r="U1793" s="673"/>
      <c r="V1793" s="636"/>
      <c r="W1793" s="674"/>
      <c r="X1793" s="674"/>
      <c r="Y1793" s="674"/>
      <c r="Z1793" s="674"/>
      <c r="AA1793" s="674"/>
      <c r="AB1793" s="674"/>
      <c r="AC1793" s="637"/>
      <c r="AD1793" s="638"/>
      <c r="AE1793" s="639"/>
      <c r="AF1793" s="640"/>
    </row>
    <row r="1794" spans="1:32" ht="20.100000000000001" customHeight="1">
      <c r="A1794" s="635"/>
      <c r="B1794" s="671"/>
      <c r="C1794" s="671"/>
      <c r="D1794" s="671"/>
      <c r="E1794" s="671"/>
      <c r="F1794" s="671"/>
      <c r="G1794" s="671"/>
      <c r="H1794" s="671"/>
      <c r="I1794" s="671"/>
      <c r="J1794" s="671"/>
      <c r="K1794" s="671"/>
      <c r="L1794" s="672"/>
      <c r="M1794" s="672"/>
      <c r="N1794" s="672"/>
      <c r="O1794" s="672"/>
      <c r="P1794" s="672"/>
      <c r="Q1794" s="673"/>
      <c r="R1794" s="673"/>
      <c r="S1794" s="673"/>
      <c r="T1794" s="673"/>
      <c r="U1794" s="673"/>
      <c r="V1794" s="636"/>
      <c r="W1794" s="674"/>
      <c r="X1794" s="674"/>
      <c r="Y1794" s="674"/>
      <c r="Z1794" s="674"/>
      <c r="AA1794" s="674"/>
      <c r="AB1794" s="674"/>
      <c r="AC1794" s="637"/>
      <c r="AD1794" s="638"/>
      <c r="AE1794" s="639"/>
      <c r="AF1794" s="640"/>
    </row>
    <row r="1795" spans="1:32" ht="20.100000000000001" customHeight="1">
      <c r="A1795" s="635"/>
      <c r="B1795" s="671"/>
      <c r="C1795" s="671"/>
      <c r="D1795" s="671"/>
      <c r="E1795" s="671"/>
      <c r="F1795" s="671"/>
      <c r="G1795" s="671"/>
      <c r="H1795" s="671"/>
      <c r="I1795" s="671"/>
      <c r="J1795" s="671"/>
      <c r="K1795" s="671"/>
      <c r="L1795" s="672"/>
      <c r="M1795" s="672"/>
      <c r="N1795" s="672"/>
      <c r="O1795" s="672"/>
      <c r="P1795" s="672"/>
      <c r="Q1795" s="673"/>
      <c r="R1795" s="673"/>
      <c r="S1795" s="673"/>
      <c r="T1795" s="673"/>
      <c r="U1795" s="673"/>
      <c r="V1795" s="636"/>
      <c r="W1795" s="674"/>
      <c r="X1795" s="674"/>
      <c r="Y1795" s="674"/>
      <c r="Z1795" s="674"/>
      <c r="AA1795" s="674"/>
      <c r="AB1795" s="674"/>
      <c r="AC1795" s="637"/>
      <c r="AD1795" s="638"/>
      <c r="AE1795" s="639"/>
      <c r="AF1795" s="640"/>
    </row>
    <row r="1796" spans="1:32" ht="20.100000000000001" customHeight="1">
      <c r="A1796" s="635"/>
      <c r="B1796" s="671"/>
      <c r="C1796" s="671"/>
      <c r="D1796" s="671"/>
      <c r="E1796" s="671"/>
      <c r="F1796" s="671"/>
      <c r="G1796" s="671"/>
      <c r="H1796" s="671"/>
      <c r="I1796" s="671"/>
      <c r="J1796" s="671"/>
      <c r="K1796" s="671"/>
      <c r="L1796" s="672"/>
      <c r="M1796" s="672"/>
      <c r="N1796" s="672"/>
      <c r="O1796" s="672"/>
      <c r="P1796" s="672"/>
      <c r="Q1796" s="673"/>
      <c r="R1796" s="673"/>
      <c r="S1796" s="673"/>
      <c r="T1796" s="673"/>
      <c r="U1796" s="673"/>
      <c r="V1796" s="636"/>
      <c r="W1796" s="674"/>
      <c r="X1796" s="674"/>
      <c r="Y1796" s="674"/>
      <c r="Z1796" s="674"/>
      <c r="AA1796" s="674"/>
      <c r="AB1796" s="674"/>
      <c r="AC1796" s="637"/>
      <c r="AD1796" s="638"/>
      <c r="AE1796" s="639"/>
      <c r="AF1796" s="640"/>
    </row>
    <row r="1797" spans="1:32" ht="20.100000000000001" customHeight="1">
      <c r="A1797" s="635"/>
      <c r="B1797" s="671"/>
      <c r="C1797" s="671"/>
      <c r="D1797" s="671"/>
      <c r="E1797" s="671"/>
      <c r="F1797" s="671"/>
      <c r="G1797" s="671"/>
      <c r="H1797" s="671"/>
      <c r="I1797" s="671"/>
      <c r="J1797" s="671"/>
      <c r="K1797" s="671"/>
      <c r="L1797" s="672"/>
      <c r="M1797" s="672"/>
      <c r="N1797" s="672"/>
      <c r="O1797" s="672"/>
      <c r="P1797" s="672"/>
      <c r="Q1797" s="673"/>
      <c r="R1797" s="673"/>
      <c r="S1797" s="673"/>
      <c r="T1797" s="673"/>
      <c r="U1797" s="673"/>
      <c r="V1797" s="636"/>
      <c r="W1797" s="674"/>
      <c r="X1797" s="674"/>
      <c r="Y1797" s="674"/>
      <c r="Z1797" s="674"/>
      <c r="AA1797" s="674"/>
      <c r="AB1797" s="674"/>
      <c r="AC1797" s="637"/>
      <c r="AD1797" s="638"/>
      <c r="AE1797" s="639"/>
      <c r="AF1797" s="640"/>
    </row>
    <row r="1798" spans="1:32" ht="20.100000000000001" customHeight="1">
      <c r="A1798" s="635"/>
      <c r="B1798" s="671"/>
      <c r="C1798" s="671"/>
      <c r="D1798" s="671"/>
      <c r="E1798" s="671"/>
      <c r="F1798" s="671"/>
      <c r="G1798" s="671"/>
      <c r="H1798" s="671"/>
      <c r="I1798" s="671"/>
      <c r="J1798" s="671"/>
      <c r="K1798" s="671"/>
      <c r="L1798" s="672"/>
      <c r="M1798" s="672"/>
      <c r="N1798" s="672"/>
      <c r="O1798" s="672"/>
      <c r="P1798" s="672"/>
      <c r="Q1798" s="673"/>
      <c r="R1798" s="673"/>
      <c r="S1798" s="673"/>
      <c r="T1798" s="673"/>
      <c r="U1798" s="673"/>
      <c r="V1798" s="636"/>
      <c r="W1798" s="674"/>
      <c r="X1798" s="674"/>
      <c r="Y1798" s="674"/>
      <c r="Z1798" s="674"/>
      <c r="AA1798" s="674"/>
      <c r="AB1798" s="674"/>
      <c r="AC1798" s="637"/>
      <c r="AD1798" s="638"/>
      <c r="AE1798" s="639"/>
      <c r="AF1798" s="640"/>
    </row>
    <row r="1799" spans="1:32" ht="20.100000000000001" customHeight="1">
      <c r="A1799" s="635"/>
      <c r="B1799" s="671"/>
      <c r="C1799" s="671"/>
      <c r="D1799" s="671"/>
      <c r="E1799" s="671"/>
      <c r="F1799" s="671"/>
      <c r="G1799" s="671"/>
      <c r="H1799" s="671"/>
      <c r="I1799" s="671"/>
      <c r="J1799" s="671"/>
      <c r="K1799" s="671"/>
      <c r="L1799" s="672"/>
      <c r="M1799" s="672"/>
      <c r="N1799" s="672"/>
      <c r="O1799" s="672"/>
      <c r="P1799" s="672"/>
      <c r="Q1799" s="673"/>
      <c r="R1799" s="673"/>
      <c r="S1799" s="673"/>
      <c r="T1799" s="673"/>
      <c r="U1799" s="673"/>
      <c r="V1799" s="636"/>
      <c r="W1799" s="674"/>
      <c r="X1799" s="674"/>
      <c r="Y1799" s="674"/>
      <c r="Z1799" s="674"/>
      <c r="AA1799" s="674"/>
      <c r="AB1799" s="674"/>
      <c r="AC1799" s="637"/>
      <c r="AD1799" s="638"/>
      <c r="AE1799" s="639"/>
      <c r="AF1799" s="640"/>
    </row>
    <row r="1800" spans="1:32" ht="20.100000000000001" customHeight="1">
      <c r="A1800" s="635"/>
      <c r="B1800" s="671"/>
      <c r="C1800" s="671"/>
      <c r="D1800" s="671"/>
      <c r="E1800" s="671"/>
      <c r="F1800" s="671"/>
      <c r="G1800" s="671"/>
      <c r="H1800" s="671"/>
      <c r="I1800" s="671"/>
      <c r="J1800" s="671"/>
      <c r="K1800" s="671"/>
      <c r="L1800" s="672"/>
      <c r="M1800" s="672"/>
      <c r="N1800" s="672"/>
      <c r="O1800" s="672"/>
      <c r="P1800" s="672"/>
      <c r="Q1800" s="673"/>
      <c r="R1800" s="673"/>
      <c r="S1800" s="673"/>
      <c r="T1800" s="673"/>
      <c r="U1800" s="673"/>
      <c r="V1800" s="636"/>
      <c r="W1800" s="674"/>
      <c r="X1800" s="674"/>
      <c r="Y1800" s="674"/>
      <c r="Z1800" s="674"/>
      <c r="AA1800" s="674"/>
      <c r="AB1800" s="674"/>
      <c r="AC1800" s="637"/>
      <c r="AD1800" s="638"/>
      <c r="AE1800" s="639"/>
      <c r="AF1800" s="640"/>
    </row>
    <row r="1801" spans="1:32" ht="20.100000000000001" customHeight="1">
      <c r="A1801" s="635"/>
      <c r="B1801" s="671"/>
      <c r="C1801" s="671"/>
      <c r="D1801" s="671"/>
      <c r="E1801" s="671"/>
      <c r="F1801" s="671"/>
      <c r="G1801" s="671"/>
      <c r="H1801" s="671"/>
      <c r="I1801" s="671"/>
      <c r="J1801" s="671"/>
      <c r="K1801" s="671"/>
      <c r="L1801" s="672"/>
      <c r="M1801" s="672"/>
      <c r="N1801" s="672"/>
      <c r="O1801" s="672"/>
      <c r="P1801" s="672"/>
      <c r="Q1801" s="673"/>
      <c r="R1801" s="673"/>
      <c r="S1801" s="673"/>
      <c r="T1801" s="673"/>
      <c r="U1801" s="673"/>
      <c r="V1801" s="636"/>
      <c r="W1801" s="674"/>
      <c r="X1801" s="674"/>
      <c r="Y1801" s="674"/>
      <c r="Z1801" s="674"/>
      <c r="AA1801" s="674"/>
      <c r="AB1801" s="674"/>
      <c r="AC1801" s="637"/>
      <c r="AD1801" s="638"/>
      <c r="AE1801" s="639"/>
      <c r="AF1801" s="640"/>
    </row>
    <row r="1802" spans="1:32" ht="20.100000000000001" customHeight="1">
      <c r="A1802" s="635"/>
      <c r="B1802" s="671"/>
      <c r="C1802" s="671"/>
      <c r="D1802" s="671"/>
      <c r="E1802" s="671"/>
      <c r="F1802" s="671"/>
      <c r="G1802" s="671"/>
      <c r="H1802" s="671"/>
      <c r="I1802" s="671"/>
      <c r="J1802" s="671"/>
      <c r="K1802" s="671"/>
      <c r="L1802" s="672"/>
      <c r="M1802" s="672"/>
      <c r="N1802" s="672"/>
      <c r="O1802" s="672"/>
      <c r="P1802" s="672"/>
      <c r="Q1802" s="673"/>
      <c r="R1802" s="673"/>
      <c r="S1802" s="673"/>
      <c r="T1802" s="673"/>
      <c r="U1802" s="673"/>
      <c r="V1802" s="636"/>
      <c r="W1802" s="674"/>
      <c r="X1802" s="674"/>
      <c r="Y1802" s="674"/>
      <c r="Z1802" s="674"/>
      <c r="AA1802" s="674"/>
      <c r="AB1802" s="674"/>
      <c r="AC1802" s="637"/>
      <c r="AD1802" s="638"/>
      <c r="AE1802" s="639"/>
      <c r="AF1802" s="640"/>
    </row>
    <row r="1803" spans="1:32" ht="20.100000000000001" customHeight="1">
      <c r="A1803" s="635"/>
      <c r="B1803" s="671"/>
      <c r="C1803" s="671"/>
      <c r="D1803" s="671"/>
      <c r="E1803" s="671"/>
      <c r="F1803" s="671"/>
      <c r="G1803" s="671"/>
      <c r="H1803" s="671"/>
      <c r="I1803" s="671"/>
      <c r="J1803" s="671"/>
      <c r="K1803" s="671"/>
      <c r="L1803" s="672"/>
      <c r="M1803" s="672"/>
      <c r="N1803" s="672"/>
      <c r="O1803" s="672"/>
      <c r="P1803" s="672"/>
      <c r="Q1803" s="673"/>
      <c r="R1803" s="673"/>
      <c r="S1803" s="673"/>
      <c r="T1803" s="673"/>
      <c r="U1803" s="673"/>
      <c r="V1803" s="636"/>
      <c r="W1803" s="674"/>
      <c r="X1803" s="674"/>
      <c r="Y1803" s="674"/>
      <c r="Z1803" s="674"/>
      <c r="AA1803" s="674"/>
      <c r="AB1803" s="674"/>
      <c r="AC1803" s="637"/>
      <c r="AD1803" s="638"/>
      <c r="AE1803" s="639"/>
      <c r="AF1803" s="640"/>
    </row>
    <row r="1804" spans="1:32" ht="20.100000000000001" customHeight="1">
      <c r="A1804" s="635"/>
      <c r="B1804" s="671"/>
      <c r="C1804" s="671"/>
      <c r="D1804" s="671"/>
      <c r="E1804" s="671"/>
      <c r="F1804" s="671"/>
      <c r="G1804" s="671"/>
      <c r="H1804" s="671"/>
      <c r="I1804" s="671"/>
      <c r="J1804" s="671"/>
      <c r="K1804" s="671"/>
      <c r="L1804" s="672"/>
      <c r="M1804" s="672"/>
      <c r="N1804" s="672"/>
      <c r="O1804" s="672"/>
      <c r="P1804" s="672"/>
      <c r="Q1804" s="673"/>
      <c r="R1804" s="673"/>
      <c r="S1804" s="673"/>
      <c r="T1804" s="673"/>
      <c r="U1804" s="673"/>
      <c r="V1804" s="636"/>
      <c r="W1804" s="674"/>
      <c r="X1804" s="674"/>
      <c r="Y1804" s="674"/>
      <c r="Z1804" s="674"/>
      <c r="AA1804" s="674"/>
      <c r="AB1804" s="674"/>
      <c r="AC1804" s="637"/>
      <c r="AD1804" s="638"/>
      <c r="AE1804" s="639"/>
      <c r="AF1804" s="640"/>
    </row>
    <row r="1805" spans="1:32" ht="20.100000000000001" customHeight="1">
      <c r="A1805" s="635"/>
      <c r="B1805" s="671"/>
      <c r="C1805" s="671"/>
      <c r="D1805" s="671"/>
      <c r="E1805" s="671"/>
      <c r="F1805" s="671"/>
      <c r="G1805" s="671"/>
      <c r="H1805" s="671"/>
      <c r="I1805" s="671"/>
      <c r="J1805" s="671"/>
      <c r="K1805" s="671"/>
      <c r="L1805" s="672"/>
      <c r="M1805" s="672"/>
      <c r="N1805" s="672"/>
      <c r="O1805" s="672"/>
      <c r="P1805" s="672"/>
      <c r="Q1805" s="673"/>
      <c r="R1805" s="673"/>
      <c r="S1805" s="673"/>
      <c r="T1805" s="673"/>
      <c r="U1805" s="673"/>
      <c r="V1805" s="636"/>
      <c r="W1805" s="674"/>
      <c r="X1805" s="674"/>
      <c r="Y1805" s="674"/>
      <c r="Z1805" s="674"/>
      <c r="AA1805" s="674"/>
      <c r="AB1805" s="674"/>
      <c r="AC1805" s="637"/>
      <c r="AD1805" s="638"/>
      <c r="AE1805" s="639"/>
      <c r="AF1805" s="640"/>
    </row>
    <row r="1806" spans="1:32" ht="20.100000000000001" customHeight="1">
      <c r="A1806" s="635"/>
      <c r="B1806" s="671"/>
      <c r="C1806" s="671"/>
      <c r="D1806" s="671"/>
      <c r="E1806" s="671"/>
      <c r="F1806" s="671"/>
      <c r="G1806" s="671"/>
      <c r="H1806" s="671"/>
      <c r="I1806" s="671"/>
      <c r="J1806" s="671"/>
      <c r="K1806" s="671"/>
      <c r="L1806" s="672"/>
      <c r="M1806" s="672"/>
      <c r="N1806" s="672"/>
      <c r="O1806" s="672"/>
      <c r="P1806" s="672"/>
      <c r="Q1806" s="673"/>
      <c r="R1806" s="673"/>
      <c r="S1806" s="673"/>
      <c r="T1806" s="673"/>
      <c r="U1806" s="673"/>
      <c r="V1806" s="636"/>
      <c r="W1806" s="674"/>
      <c r="X1806" s="674"/>
      <c r="Y1806" s="674"/>
      <c r="Z1806" s="674"/>
      <c r="AA1806" s="674"/>
      <c r="AB1806" s="674"/>
      <c r="AC1806" s="637"/>
      <c r="AD1806" s="638"/>
      <c r="AE1806" s="639"/>
      <c r="AF1806" s="640"/>
    </row>
    <row r="1807" spans="1:32" ht="20.100000000000001" customHeight="1">
      <c r="A1807" s="635"/>
      <c r="B1807" s="671"/>
      <c r="C1807" s="671"/>
      <c r="D1807" s="671"/>
      <c r="E1807" s="671"/>
      <c r="F1807" s="671"/>
      <c r="G1807" s="671"/>
      <c r="H1807" s="671"/>
      <c r="I1807" s="671"/>
      <c r="J1807" s="671"/>
      <c r="K1807" s="671"/>
      <c r="L1807" s="672"/>
      <c r="M1807" s="672"/>
      <c r="N1807" s="672"/>
      <c r="O1807" s="672"/>
      <c r="P1807" s="672"/>
      <c r="Q1807" s="673"/>
      <c r="R1807" s="673"/>
      <c r="S1807" s="673"/>
      <c r="T1807" s="673"/>
      <c r="U1807" s="673"/>
      <c r="V1807" s="636"/>
      <c r="W1807" s="674"/>
      <c r="X1807" s="674"/>
      <c r="Y1807" s="674"/>
      <c r="Z1807" s="674"/>
      <c r="AA1807" s="674"/>
      <c r="AB1807" s="674"/>
      <c r="AC1807" s="637"/>
      <c r="AD1807" s="638"/>
      <c r="AE1807" s="639"/>
      <c r="AF1807" s="640"/>
    </row>
    <row r="1808" spans="1:32" ht="20.100000000000001" customHeight="1">
      <c r="A1808" s="635"/>
      <c r="B1808" s="671"/>
      <c r="C1808" s="671"/>
      <c r="D1808" s="671"/>
      <c r="E1808" s="671"/>
      <c r="F1808" s="671"/>
      <c r="G1808" s="671"/>
      <c r="H1808" s="671"/>
      <c r="I1808" s="671"/>
      <c r="J1808" s="671"/>
      <c r="K1808" s="671"/>
      <c r="L1808" s="672"/>
      <c r="M1808" s="672"/>
      <c r="N1808" s="672"/>
      <c r="O1808" s="672"/>
      <c r="P1808" s="672"/>
      <c r="Q1808" s="673"/>
      <c r="R1808" s="673"/>
      <c r="S1808" s="673"/>
      <c r="T1808" s="673"/>
      <c r="U1808" s="673"/>
      <c r="V1808" s="636"/>
      <c r="W1808" s="674"/>
      <c r="X1808" s="674"/>
      <c r="Y1808" s="674"/>
      <c r="Z1808" s="674"/>
      <c r="AA1808" s="674"/>
      <c r="AB1808" s="674"/>
      <c r="AC1808" s="637"/>
      <c r="AD1808" s="638"/>
      <c r="AE1808" s="639"/>
      <c r="AF1808" s="640"/>
    </row>
    <row r="1809" spans="1:32" ht="20.100000000000001" customHeight="1">
      <c r="A1809" s="635"/>
      <c r="B1809" s="671"/>
      <c r="C1809" s="671"/>
      <c r="D1809" s="671"/>
      <c r="E1809" s="671"/>
      <c r="F1809" s="671"/>
      <c r="G1809" s="671"/>
      <c r="H1809" s="671"/>
      <c r="I1809" s="671"/>
      <c r="J1809" s="671"/>
      <c r="K1809" s="671"/>
      <c r="L1809" s="672"/>
      <c r="M1809" s="672"/>
      <c r="N1809" s="672"/>
      <c r="O1809" s="672"/>
      <c r="P1809" s="672"/>
      <c r="Q1809" s="673"/>
      <c r="R1809" s="673"/>
      <c r="S1809" s="673"/>
      <c r="T1809" s="673"/>
      <c r="U1809" s="673"/>
      <c r="V1809" s="636"/>
      <c r="W1809" s="674"/>
      <c r="X1809" s="674"/>
      <c r="Y1809" s="674"/>
      <c r="Z1809" s="674"/>
      <c r="AA1809" s="674"/>
      <c r="AB1809" s="674"/>
      <c r="AC1809" s="637"/>
      <c r="AD1809" s="638"/>
      <c r="AE1809" s="639"/>
      <c r="AF1809" s="640"/>
    </row>
    <row r="1810" spans="1:32" ht="20.100000000000001" customHeight="1">
      <c r="A1810" s="635"/>
      <c r="B1810" s="671"/>
      <c r="C1810" s="671"/>
      <c r="D1810" s="671"/>
      <c r="E1810" s="671"/>
      <c r="F1810" s="671"/>
      <c r="G1810" s="671"/>
      <c r="H1810" s="671"/>
      <c r="I1810" s="671"/>
      <c r="J1810" s="671"/>
      <c r="K1810" s="671"/>
      <c r="L1810" s="672"/>
      <c r="M1810" s="672"/>
      <c r="N1810" s="672"/>
      <c r="O1810" s="672"/>
      <c r="P1810" s="672"/>
      <c r="Q1810" s="673"/>
      <c r="R1810" s="673"/>
      <c r="S1810" s="673"/>
      <c r="T1810" s="673"/>
      <c r="U1810" s="673"/>
      <c r="V1810" s="636"/>
      <c r="W1810" s="674"/>
      <c r="X1810" s="674"/>
      <c r="Y1810" s="674"/>
      <c r="Z1810" s="674"/>
      <c r="AA1810" s="674"/>
      <c r="AB1810" s="674"/>
      <c r="AC1810" s="637"/>
      <c r="AD1810" s="638"/>
      <c r="AE1810" s="639"/>
      <c r="AF1810" s="640"/>
    </row>
    <row r="1811" spans="1:32" ht="20.100000000000001" customHeight="1">
      <c r="A1811" s="635"/>
      <c r="B1811" s="671"/>
      <c r="C1811" s="671"/>
      <c r="D1811" s="671"/>
      <c r="E1811" s="671"/>
      <c r="F1811" s="671"/>
      <c r="G1811" s="671"/>
      <c r="H1811" s="671"/>
      <c r="I1811" s="671"/>
      <c r="J1811" s="671"/>
      <c r="K1811" s="671"/>
      <c r="L1811" s="672"/>
      <c r="M1811" s="672"/>
      <c r="N1811" s="672"/>
      <c r="O1811" s="672"/>
      <c r="P1811" s="672"/>
      <c r="Q1811" s="673"/>
      <c r="R1811" s="673"/>
      <c r="S1811" s="673"/>
      <c r="T1811" s="673"/>
      <c r="U1811" s="673"/>
      <c r="V1811" s="636"/>
      <c r="W1811" s="674"/>
      <c r="X1811" s="674"/>
      <c r="Y1811" s="674"/>
      <c r="Z1811" s="674"/>
      <c r="AA1811" s="674"/>
      <c r="AB1811" s="674"/>
      <c r="AC1811" s="637"/>
      <c r="AD1811" s="638"/>
      <c r="AE1811" s="639"/>
      <c r="AF1811" s="640"/>
    </row>
    <row r="1812" spans="1:32" ht="20.100000000000001" customHeight="1">
      <c r="A1812" s="635"/>
      <c r="B1812" s="671"/>
      <c r="C1812" s="671"/>
      <c r="D1812" s="671"/>
      <c r="E1812" s="671"/>
      <c r="F1812" s="671"/>
      <c r="G1812" s="671"/>
      <c r="H1812" s="671"/>
      <c r="I1812" s="671"/>
      <c r="J1812" s="671"/>
      <c r="K1812" s="671"/>
      <c r="L1812" s="672"/>
      <c r="M1812" s="672"/>
      <c r="N1812" s="672"/>
      <c r="O1812" s="672"/>
      <c r="P1812" s="672"/>
      <c r="Q1812" s="673"/>
      <c r="R1812" s="673"/>
      <c r="S1812" s="673"/>
      <c r="T1812" s="673"/>
      <c r="U1812" s="673"/>
      <c r="V1812" s="636"/>
      <c r="W1812" s="674"/>
      <c r="X1812" s="674"/>
      <c r="Y1812" s="674"/>
      <c r="Z1812" s="674"/>
      <c r="AA1812" s="674"/>
      <c r="AB1812" s="674"/>
      <c r="AC1812" s="637"/>
      <c r="AD1812" s="638"/>
      <c r="AE1812" s="639"/>
      <c r="AF1812" s="640"/>
    </row>
    <row r="1813" spans="1:32" ht="20.100000000000001" customHeight="1">
      <c r="A1813" s="635"/>
      <c r="B1813" s="671"/>
      <c r="C1813" s="671"/>
      <c r="D1813" s="671"/>
      <c r="E1813" s="671"/>
      <c r="F1813" s="671"/>
      <c r="G1813" s="671"/>
      <c r="H1813" s="671"/>
      <c r="I1813" s="671"/>
      <c r="J1813" s="671"/>
      <c r="K1813" s="671"/>
      <c r="L1813" s="672"/>
      <c r="M1813" s="672"/>
      <c r="N1813" s="672"/>
      <c r="O1813" s="672"/>
      <c r="P1813" s="672"/>
      <c r="Q1813" s="673"/>
      <c r="R1813" s="673"/>
      <c r="S1813" s="673"/>
      <c r="T1813" s="673"/>
      <c r="U1813" s="673"/>
      <c r="V1813" s="636"/>
      <c r="W1813" s="674"/>
      <c r="X1813" s="674"/>
      <c r="Y1813" s="674"/>
      <c r="Z1813" s="674"/>
      <c r="AA1813" s="674"/>
      <c r="AB1813" s="674"/>
      <c r="AC1813" s="637"/>
      <c r="AD1813" s="638"/>
      <c r="AE1813" s="639"/>
      <c r="AF1813" s="640"/>
    </row>
    <row r="1814" spans="1:32" ht="20.100000000000001" customHeight="1">
      <c r="A1814" s="635"/>
      <c r="B1814" s="671"/>
      <c r="C1814" s="671"/>
      <c r="D1814" s="671"/>
      <c r="E1814" s="671"/>
      <c r="F1814" s="671"/>
      <c r="G1814" s="671"/>
      <c r="H1814" s="671"/>
      <c r="I1814" s="671"/>
      <c r="J1814" s="671"/>
      <c r="K1814" s="671"/>
      <c r="L1814" s="672"/>
      <c r="M1814" s="672"/>
      <c r="N1814" s="672"/>
      <c r="O1814" s="672"/>
      <c r="P1814" s="672"/>
      <c r="Q1814" s="673"/>
      <c r="R1814" s="673"/>
      <c r="S1814" s="673"/>
      <c r="T1814" s="673"/>
      <c r="U1814" s="673"/>
      <c r="V1814" s="636"/>
      <c r="W1814" s="674"/>
      <c r="X1814" s="674"/>
      <c r="Y1814" s="674"/>
      <c r="Z1814" s="674"/>
      <c r="AA1814" s="674"/>
      <c r="AB1814" s="674"/>
      <c r="AC1814" s="637"/>
      <c r="AD1814" s="638"/>
      <c r="AE1814" s="639"/>
      <c r="AF1814" s="640"/>
    </row>
    <row r="1815" spans="1:32" ht="20.100000000000001" customHeight="1">
      <c r="A1815" s="635"/>
      <c r="B1815" s="671"/>
      <c r="C1815" s="671"/>
      <c r="D1815" s="671"/>
      <c r="E1815" s="671"/>
      <c r="F1815" s="671"/>
      <c r="G1815" s="671"/>
      <c r="H1815" s="671"/>
      <c r="I1815" s="671"/>
      <c r="J1815" s="671"/>
      <c r="K1815" s="671"/>
      <c r="L1815" s="672"/>
      <c r="M1815" s="672"/>
      <c r="N1815" s="672"/>
      <c r="O1815" s="672"/>
      <c r="P1815" s="672"/>
      <c r="Q1815" s="673"/>
      <c r="R1815" s="673"/>
      <c r="S1815" s="673"/>
      <c r="T1815" s="673"/>
      <c r="U1815" s="673"/>
      <c r="V1815" s="636"/>
      <c r="W1815" s="674"/>
      <c r="X1815" s="674"/>
      <c r="Y1815" s="674"/>
      <c r="Z1815" s="674"/>
      <c r="AA1815" s="674"/>
      <c r="AB1815" s="674"/>
      <c r="AC1815" s="637"/>
      <c r="AD1815" s="638"/>
      <c r="AE1815" s="639"/>
      <c r="AF1815" s="640"/>
    </row>
    <row r="1816" spans="1:32" ht="20.100000000000001" customHeight="1">
      <c r="A1816" s="635"/>
      <c r="B1816" s="671"/>
      <c r="C1816" s="671"/>
      <c r="D1816" s="671"/>
      <c r="E1816" s="671"/>
      <c r="F1816" s="671"/>
      <c r="G1816" s="671"/>
      <c r="H1816" s="671"/>
      <c r="I1816" s="671"/>
      <c r="J1816" s="671"/>
      <c r="K1816" s="671"/>
      <c r="L1816" s="672"/>
      <c r="M1816" s="672"/>
      <c r="N1816" s="672"/>
      <c r="O1816" s="672"/>
      <c r="P1816" s="672"/>
      <c r="Q1816" s="673"/>
      <c r="R1816" s="673"/>
      <c r="S1816" s="673"/>
      <c r="T1816" s="673"/>
      <c r="U1816" s="673"/>
      <c r="V1816" s="636"/>
      <c r="W1816" s="674"/>
      <c r="X1816" s="674"/>
      <c r="Y1816" s="674"/>
      <c r="Z1816" s="674"/>
      <c r="AA1816" s="674"/>
      <c r="AB1816" s="674"/>
      <c r="AC1816" s="637"/>
      <c r="AD1816" s="638"/>
      <c r="AE1816" s="639"/>
      <c r="AF1816" s="640"/>
    </row>
    <row r="1817" spans="1:32" ht="20.100000000000001" customHeight="1">
      <c r="A1817" s="635"/>
      <c r="B1817" s="671"/>
      <c r="C1817" s="671"/>
      <c r="D1817" s="671"/>
      <c r="E1817" s="671"/>
      <c r="F1817" s="671"/>
      <c r="G1817" s="671"/>
      <c r="H1817" s="671"/>
      <c r="I1817" s="671"/>
      <c r="J1817" s="671"/>
      <c r="K1817" s="671"/>
      <c r="L1817" s="672"/>
      <c r="M1817" s="672"/>
      <c r="N1817" s="672"/>
      <c r="O1817" s="672"/>
      <c r="P1817" s="672"/>
      <c r="Q1817" s="673"/>
      <c r="R1817" s="673"/>
      <c r="S1817" s="673"/>
      <c r="T1817" s="673"/>
      <c r="U1817" s="673"/>
      <c r="V1817" s="636"/>
      <c r="W1817" s="674"/>
      <c r="X1817" s="674"/>
      <c r="Y1817" s="674"/>
      <c r="Z1817" s="674"/>
      <c r="AA1817" s="674"/>
      <c r="AB1817" s="674"/>
      <c r="AC1817" s="637"/>
      <c r="AD1817" s="638"/>
      <c r="AE1817" s="639"/>
      <c r="AF1817" s="640"/>
    </row>
    <row r="1818" spans="1:32" ht="20.100000000000001" customHeight="1">
      <c r="A1818" s="635"/>
      <c r="B1818" s="671"/>
      <c r="C1818" s="671"/>
      <c r="D1818" s="671"/>
      <c r="E1818" s="671"/>
      <c r="F1818" s="671"/>
      <c r="G1818" s="671"/>
      <c r="H1818" s="671"/>
      <c r="I1818" s="671"/>
      <c r="J1818" s="671"/>
      <c r="K1818" s="671"/>
      <c r="L1818" s="672"/>
      <c r="M1818" s="672"/>
      <c r="N1818" s="672"/>
      <c r="O1818" s="672"/>
      <c r="P1818" s="672"/>
      <c r="Q1818" s="673"/>
      <c r="R1818" s="673"/>
      <c r="S1818" s="673"/>
      <c r="T1818" s="673"/>
      <c r="U1818" s="673"/>
      <c r="V1818" s="636"/>
      <c r="W1818" s="674"/>
      <c r="X1818" s="674"/>
      <c r="Y1818" s="674"/>
      <c r="Z1818" s="674"/>
      <c r="AA1818" s="674"/>
      <c r="AB1818" s="674"/>
      <c r="AC1818" s="637"/>
      <c r="AD1818" s="638"/>
      <c r="AE1818" s="639"/>
      <c r="AF1818" s="640"/>
    </row>
    <row r="1819" spans="1:32" ht="20.100000000000001" customHeight="1">
      <c r="A1819" s="635"/>
      <c r="B1819" s="671"/>
      <c r="C1819" s="671"/>
      <c r="D1819" s="671"/>
      <c r="E1819" s="671"/>
      <c r="F1819" s="671"/>
      <c r="G1819" s="671"/>
      <c r="H1819" s="671"/>
      <c r="I1819" s="671"/>
      <c r="J1819" s="671"/>
      <c r="K1819" s="671"/>
      <c r="L1819" s="672"/>
      <c r="M1819" s="672"/>
      <c r="N1819" s="672"/>
      <c r="O1819" s="672"/>
      <c r="P1819" s="672"/>
      <c r="Q1819" s="673"/>
      <c r="R1819" s="673"/>
      <c r="S1819" s="673"/>
      <c r="T1819" s="673"/>
      <c r="U1819" s="673"/>
      <c r="V1819" s="636"/>
      <c r="W1819" s="674"/>
      <c r="X1819" s="674"/>
      <c r="Y1819" s="674"/>
      <c r="Z1819" s="674"/>
      <c r="AA1819" s="674"/>
      <c r="AB1819" s="674"/>
      <c r="AC1819" s="637"/>
      <c r="AD1819" s="638"/>
      <c r="AE1819" s="639"/>
      <c r="AF1819" s="640"/>
    </row>
    <row r="1820" spans="1:32" ht="20.100000000000001" customHeight="1">
      <c r="A1820" s="635"/>
      <c r="B1820" s="671"/>
      <c r="C1820" s="671"/>
      <c r="D1820" s="671"/>
      <c r="E1820" s="671"/>
      <c r="F1820" s="671"/>
      <c r="G1820" s="671"/>
      <c r="H1820" s="671"/>
      <c r="I1820" s="671"/>
      <c r="J1820" s="671"/>
      <c r="K1820" s="671"/>
      <c r="L1820" s="672"/>
      <c r="M1820" s="672"/>
      <c r="N1820" s="672"/>
      <c r="O1820" s="672"/>
      <c r="P1820" s="672"/>
      <c r="Q1820" s="673"/>
      <c r="R1820" s="673"/>
      <c r="S1820" s="673"/>
      <c r="T1820" s="673"/>
      <c r="U1820" s="673"/>
      <c r="V1820" s="636"/>
      <c r="W1820" s="674"/>
      <c r="X1820" s="674"/>
      <c r="Y1820" s="674"/>
      <c r="Z1820" s="674"/>
      <c r="AA1820" s="674"/>
      <c r="AB1820" s="674"/>
      <c r="AC1820" s="637"/>
      <c r="AD1820" s="638"/>
      <c r="AE1820" s="639"/>
      <c r="AF1820" s="640"/>
    </row>
    <row r="1821" spans="1:32" ht="20.100000000000001" customHeight="1">
      <c r="A1821" s="635"/>
      <c r="B1821" s="671"/>
      <c r="C1821" s="671"/>
      <c r="D1821" s="671"/>
      <c r="E1821" s="671"/>
      <c r="F1821" s="671"/>
      <c r="G1821" s="671"/>
      <c r="H1821" s="671"/>
      <c r="I1821" s="671"/>
      <c r="J1821" s="671"/>
      <c r="K1821" s="671"/>
      <c r="L1821" s="672"/>
      <c r="M1821" s="672"/>
      <c r="N1821" s="672"/>
      <c r="O1821" s="672"/>
      <c r="P1821" s="672"/>
      <c r="Q1821" s="673"/>
      <c r="R1821" s="673"/>
      <c r="S1821" s="673"/>
      <c r="T1821" s="673"/>
      <c r="U1821" s="673"/>
      <c r="V1821" s="636"/>
      <c r="W1821" s="674"/>
      <c r="X1821" s="674"/>
      <c r="Y1821" s="674"/>
      <c r="Z1821" s="674"/>
      <c r="AA1821" s="674"/>
      <c r="AB1821" s="674"/>
      <c r="AC1821" s="637"/>
      <c r="AD1821" s="638"/>
      <c r="AE1821" s="639"/>
      <c r="AF1821" s="640"/>
    </row>
    <row r="1822" spans="1:32" ht="20.100000000000001" customHeight="1">
      <c r="A1822" s="635"/>
      <c r="B1822" s="671"/>
      <c r="C1822" s="671"/>
      <c r="D1822" s="671"/>
      <c r="E1822" s="671"/>
      <c r="F1822" s="671"/>
      <c r="G1822" s="671"/>
      <c r="H1822" s="671"/>
      <c r="I1822" s="671"/>
      <c r="J1822" s="671"/>
      <c r="K1822" s="671"/>
      <c r="L1822" s="672"/>
      <c r="M1822" s="672"/>
      <c r="N1822" s="672"/>
      <c r="O1822" s="672"/>
      <c r="P1822" s="672"/>
      <c r="Q1822" s="673"/>
      <c r="R1822" s="673"/>
      <c r="S1822" s="673"/>
      <c r="T1822" s="673"/>
      <c r="U1822" s="673"/>
      <c r="V1822" s="636"/>
      <c r="W1822" s="674"/>
      <c r="X1822" s="674"/>
      <c r="Y1822" s="674"/>
      <c r="Z1822" s="674"/>
      <c r="AA1822" s="674"/>
      <c r="AB1822" s="674"/>
      <c r="AC1822" s="637"/>
      <c r="AD1822" s="638"/>
      <c r="AE1822" s="639"/>
      <c r="AF1822" s="640"/>
    </row>
    <row r="1823" spans="1:32" ht="20.100000000000001" customHeight="1">
      <c r="A1823" s="635"/>
      <c r="B1823" s="671"/>
      <c r="C1823" s="671"/>
      <c r="D1823" s="671"/>
      <c r="E1823" s="671"/>
      <c r="F1823" s="671"/>
      <c r="G1823" s="671"/>
      <c r="H1823" s="671"/>
      <c r="I1823" s="671"/>
      <c r="J1823" s="671"/>
      <c r="K1823" s="671"/>
      <c r="L1823" s="672"/>
      <c r="M1823" s="672"/>
      <c r="N1823" s="672"/>
      <c r="O1823" s="672"/>
      <c r="P1823" s="672"/>
      <c r="Q1823" s="673"/>
      <c r="R1823" s="673"/>
      <c r="S1823" s="673"/>
      <c r="T1823" s="673"/>
      <c r="U1823" s="673"/>
      <c r="V1823" s="636"/>
      <c r="W1823" s="674"/>
      <c r="X1823" s="674"/>
      <c r="Y1823" s="674"/>
      <c r="Z1823" s="674"/>
      <c r="AA1823" s="674"/>
      <c r="AB1823" s="674"/>
      <c r="AC1823" s="637"/>
      <c r="AD1823" s="638"/>
      <c r="AE1823" s="639"/>
      <c r="AF1823" s="640"/>
    </row>
    <row r="1824" spans="1:32" ht="20.100000000000001" customHeight="1">
      <c r="A1824" s="635"/>
      <c r="B1824" s="671"/>
      <c r="C1824" s="671"/>
      <c r="D1824" s="671"/>
      <c r="E1824" s="671"/>
      <c r="F1824" s="671"/>
      <c r="G1824" s="671"/>
      <c r="H1824" s="671"/>
      <c r="I1824" s="671"/>
      <c r="J1824" s="671"/>
      <c r="K1824" s="671"/>
      <c r="L1824" s="672"/>
      <c r="M1824" s="672"/>
      <c r="N1824" s="672"/>
      <c r="O1824" s="672"/>
      <c r="P1824" s="672"/>
      <c r="Q1824" s="673"/>
      <c r="R1824" s="673"/>
      <c r="S1824" s="673"/>
      <c r="T1824" s="673"/>
      <c r="U1824" s="673"/>
      <c r="V1824" s="636"/>
      <c r="W1824" s="674"/>
      <c r="X1824" s="674"/>
      <c r="Y1824" s="674"/>
      <c r="Z1824" s="674"/>
      <c r="AA1824" s="674"/>
      <c r="AB1824" s="674"/>
      <c r="AC1824" s="637"/>
      <c r="AD1824" s="638"/>
      <c r="AE1824" s="639"/>
      <c r="AF1824" s="640"/>
    </row>
    <row r="1825" spans="1:32" ht="20.100000000000001" customHeight="1">
      <c r="A1825" s="635"/>
      <c r="B1825" s="671"/>
      <c r="C1825" s="671"/>
      <c r="D1825" s="671"/>
      <c r="E1825" s="671"/>
      <c r="F1825" s="671"/>
      <c r="G1825" s="671"/>
      <c r="H1825" s="671"/>
      <c r="I1825" s="671"/>
      <c r="J1825" s="671"/>
      <c r="K1825" s="671"/>
      <c r="L1825" s="672"/>
      <c r="M1825" s="672"/>
      <c r="N1825" s="672"/>
      <c r="O1825" s="672"/>
      <c r="P1825" s="672"/>
      <c r="Q1825" s="673"/>
      <c r="R1825" s="673"/>
      <c r="S1825" s="673"/>
      <c r="T1825" s="673"/>
      <c r="U1825" s="673"/>
      <c r="V1825" s="636"/>
      <c r="W1825" s="674"/>
      <c r="X1825" s="674"/>
      <c r="Y1825" s="674"/>
      <c r="Z1825" s="674"/>
      <c r="AA1825" s="674"/>
      <c r="AB1825" s="674"/>
      <c r="AC1825" s="637"/>
      <c r="AD1825" s="638"/>
      <c r="AE1825" s="639"/>
      <c r="AF1825" s="640"/>
    </row>
    <row r="1826" spans="1:32" ht="20.100000000000001" customHeight="1">
      <c r="A1826" s="635"/>
      <c r="B1826" s="671"/>
      <c r="C1826" s="671"/>
      <c r="D1826" s="671"/>
      <c r="E1826" s="671"/>
      <c r="F1826" s="671"/>
      <c r="G1826" s="671"/>
      <c r="H1826" s="671"/>
      <c r="I1826" s="671"/>
      <c r="J1826" s="671"/>
      <c r="K1826" s="671"/>
      <c r="L1826" s="672"/>
      <c r="M1826" s="672"/>
      <c r="N1826" s="672"/>
      <c r="O1826" s="672"/>
      <c r="P1826" s="672"/>
      <c r="Q1826" s="673"/>
      <c r="R1826" s="673"/>
      <c r="S1826" s="673"/>
      <c r="T1826" s="673"/>
      <c r="U1826" s="673"/>
      <c r="V1826" s="636"/>
      <c r="W1826" s="674"/>
      <c r="X1826" s="674"/>
      <c r="Y1826" s="674"/>
      <c r="Z1826" s="674"/>
      <c r="AA1826" s="674"/>
      <c r="AB1826" s="674"/>
      <c r="AC1826" s="637"/>
      <c r="AD1826" s="638"/>
      <c r="AE1826" s="639"/>
      <c r="AF1826" s="640"/>
    </row>
    <row r="1827" spans="1:32" ht="20.100000000000001" customHeight="1">
      <c r="A1827" s="635"/>
      <c r="B1827" s="671"/>
      <c r="C1827" s="671"/>
      <c r="D1827" s="671"/>
      <c r="E1827" s="671"/>
      <c r="F1827" s="671"/>
      <c r="G1827" s="671"/>
      <c r="H1827" s="671"/>
      <c r="I1827" s="671"/>
      <c r="J1827" s="671"/>
      <c r="K1827" s="671"/>
      <c r="L1827" s="672"/>
      <c r="M1827" s="672"/>
      <c r="N1827" s="672"/>
      <c r="O1827" s="672"/>
      <c r="P1827" s="672"/>
      <c r="Q1827" s="673"/>
      <c r="R1827" s="673"/>
      <c r="S1827" s="673"/>
      <c r="T1827" s="673"/>
      <c r="U1827" s="673"/>
      <c r="V1827" s="636"/>
      <c r="W1827" s="674"/>
      <c r="X1827" s="674"/>
      <c r="Y1827" s="674"/>
      <c r="Z1827" s="674"/>
      <c r="AA1827" s="674"/>
      <c r="AB1827" s="674"/>
      <c r="AC1827" s="637"/>
      <c r="AD1827" s="638"/>
      <c r="AE1827" s="639"/>
      <c r="AF1827" s="640"/>
    </row>
    <row r="1828" spans="1:32" ht="20.100000000000001" customHeight="1">
      <c r="A1828" s="635"/>
      <c r="B1828" s="671"/>
      <c r="C1828" s="671"/>
      <c r="D1828" s="671"/>
      <c r="E1828" s="671"/>
      <c r="F1828" s="671"/>
      <c r="G1828" s="671"/>
      <c r="H1828" s="671"/>
      <c r="I1828" s="671"/>
      <c r="J1828" s="671"/>
      <c r="K1828" s="671"/>
      <c r="L1828" s="672"/>
      <c r="M1828" s="672"/>
      <c r="N1828" s="672"/>
      <c r="O1828" s="672"/>
      <c r="P1828" s="672"/>
      <c r="Q1828" s="673"/>
      <c r="R1828" s="673"/>
      <c r="S1828" s="673"/>
      <c r="T1828" s="673"/>
      <c r="U1828" s="673"/>
      <c r="V1828" s="636"/>
      <c r="W1828" s="674"/>
      <c r="X1828" s="674"/>
      <c r="Y1828" s="674"/>
      <c r="Z1828" s="674"/>
      <c r="AA1828" s="674"/>
      <c r="AB1828" s="674"/>
      <c r="AC1828" s="637"/>
      <c r="AD1828" s="638"/>
      <c r="AE1828" s="639"/>
      <c r="AF1828" s="640"/>
    </row>
    <row r="1829" spans="1:32" ht="20.100000000000001" customHeight="1">
      <c r="A1829" s="635"/>
      <c r="B1829" s="671"/>
      <c r="C1829" s="671"/>
      <c r="D1829" s="671"/>
      <c r="E1829" s="671"/>
      <c r="F1829" s="671"/>
      <c r="G1829" s="671"/>
      <c r="H1829" s="671"/>
      <c r="I1829" s="671"/>
      <c r="J1829" s="671"/>
      <c r="K1829" s="671"/>
      <c r="L1829" s="672"/>
      <c r="M1829" s="672"/>
      <c r="N1829" s="672"/>
      <c r="O1829" s="672"/>
      <c r="P1829" s="672"/>
      <c r="Q1829" s="673"/>
      <c r="R1829" s="673"/>
      <c r="S1829" s="673"/>
      <c r="T1829" s="673"/>
      <c r="U1829" s="673"/>
      <c r="V1829" s="636"/>
      <c r="W1829" s="674"/>
      <c r="X1829" s="674"/>
      <c r="Y1829" s="674"/>
      <c r="Z1829" s="674"/>
      <c r="AA1829" s="674"/>
      <c r="AB1829" s="674"/>
      <c r="AC1829" s="637"/>
      <c r="AD1829" s="638"/>
      <c r="AE1829" s="639"/>
      <c r="AF1829" s="640"/>
    </row>
    <row r="1830" spans="1:32" ht="20.100000000000001" customHeight="1">
      <c r="A1830" s="635"/>
      <c r="B1830" s="671"/>
      <c r="C1830" s="671"/>
      <c r="D1830" s="671"/>
      <c r="E1830" s="671"/>
      <c r="F1830" s="671"/>
      <c r="G1830" s="671"/>
      <c r="H1830" s="671"/>
      <c r="I1830" s="671"/>
      <c r="J1830" s="671"/>
      <c r="K1830" s="671"/>
      <c r="L1830" s="672"/>
      <c r="M1830" s="672"/>
      <c r="N1830" s="672"/>
      <c r="O1830" s="672"/>
      <c r="P1830" s="672"/>
      <c r="Q1830" s="673"/>
      <c r="R1830" s="673"/>
      <c r="S1830" s="673"/>
      <c r="T1830" s="673"/>
      <c r="U1830" s="673"/>
      <c r="V1830" s="636"/>
      <c r="W1830" s="674"/>
      <c r="X1830" s="674"/>
      <c r="Y1830" s="674"/>
      <c r="Z1830" s="674"/>
      <c r="AA1830" s="674"/>
      <c r="AB1830" s="674"/>
      <c r="AC1830" s="637"/>
      <c r="AD1830" s="638"/>
      <c r="AE1830" s="639"/>
      <c r="AF1830" s="640"/>
    </row>
    <row r="1831" spans="1:32" ht="20.100000000000001" customHeight="1">
      <c r="A1831" s="635"/>
      <c r="B1831" s="671"/>
      <c r="C1831" s="671"/>
      <c r="D1831" s="671"/>
      <c r="E1831" s="671"/>
      <c r="F1831" s="671"/>
      <c r="G1831" s="671"/>
      <c r="H1831" s="671"/>
      <c r="I1831" s="671"/>
      <c r="J1831" s="671"/>
      <c r="K1831" s="671"/>
      <c r="L1831" s="672"/>
      <c r="M1831" s="672"/>
      <c r="N1831" s="672"/>
      <c r="O1831" s="672"/>
      <c r="P1831" s="672"/>
      <c r="Q1831" s="673"/>
      <c r="R1831" s="673"/>
      <c r="S1831" s="673"/>
      <c r="T1831" s="673"/>
      <c r="U1831" s="673"/>
      <c r="V1831" s="636"/>
      <c r="W1831" s="674"/>
      <c r="X1831" s="674"/>
      <c r="Y1831" s="674"/>
      <c r="Z1831" s="674"/>
      <c r="AA1831" s="674"/>
      <c r="AB1831" s="674"/>
      <c r="AC1831" s="637"/>
      <c r="AD1831" s="638"/>
      <c r="AE1831" s="639"/>
      <c r="AF1831" s="640"/>
    </row>
    <row r="1832" spans="1:32" ht="20.100000000000001" customHeight="1">
      <c r="A1832" s="635"/>
      <c r="B1832" s="671"/>
      <c r="C1832" s="671"/>
      <c r="D1832" s="671"/>
      <c r="E1832" s="671"/>
      <c r="F1832" s="671"/>
      <c r="G1832" s="671"/>
      <c r="H1832" s="671"/>
      <c r="I1832" s="671"/>
      <c r="J1832" s="671"/>
      <c r="K1832" s="671"/>
      <c r="L1832" s="672"/>
      <c r="M1832" s="672"/>
      <c r="N1832" s="672"/>
      <c r="O1832" s="672"/>
      <c r="P1832" s="672"/>
      <c r="Q1832" s="673"/>
      <c r="R1832" s="673"/>
      <c r="S1832" s="673"/>
      <c r="T1832" s="673"/>
      <c r="U1832" s="673"/>
      <c r="V1832" s="636"/>
      <c r="W1832" s="674"/>
      <c r="X1832" s="674"/>
      <c r="Y1832" s="674"/>
      <c r="Z1832" s="674"/>
      <c r="AA1832" s="674"/>
      <c r="AB1832" s="674"/>
      <c r="AC1832" s="637"/>
      <c r="AD1832" s="638"/>
      <c r="AE1832" s="639"/>
      <c r="AF1832" s="640"/>
    </row>
    <row r="1833" spans="1:32" ht="20.100000000000001" customHeight="1">
      <c r="A1833" s="635"/>
      <c r="B1833" s="671"/>
      <c r="C1833" s="671"/>
      <c r="D1833" s="671"/>
      <c r="E1833" s="671"/>
      <c r="F1833" s="671"/>
      <c r="G1833" s="671"/>
      <c r="H1833" s="671"/>
      <c r="I1833" s="671"/>
      <c r="J1833" s="671"/>
      <c r="K1833" s="671"/>
      <c r="L1833" s="672"/>
      <c r="M1833" s="672"/>
      <c r="N1833" s="672"/>
      <c r="O1833" s="672"/>
      <c r="P1833" s="672"/>
      <c r="Q1833" s="673"/>
      <c r="R1833" s="673"/>
      <c r="S1833" s="673"/>
      <c r="T1833" s="673"/>
      <c r="U1833" s="673"/>
      <c r="V1833" s="636"/>
      <c r="W1833" s="674"/>
      <c r="X1833" s="674"/>
      <c r="Y1833" s="674"/>
      <c r="Z1833" s="674"/>
      <c r="AA1833" s="674"/>
      <c r="AB1833" s="674"/>
      <c r="AC1833" s="637"/>
      <c r="AD1833" s="638"/>
      <c r="AE1833" s="639"/>
      <c r="AF1833" s="640"/>
    </row>
    <row r="1834" spans="1:32" ht="20.100000000000001" customHeight="1">
      <c r="A1834" s="635"/>
      <c r="B1834" s="671"/>
      <c r="C1834" s="671"/>
      <c r="D1834" s="671"/>
      <c r="E1834" s="671"/>
      <c r="F1834" s="671"/>
      <c r="G1834" s="671"/>
      <c r="H1834" s="671"/>
      <c r="I1834" s="671"/>
      <c r="J1834" s="671"/>
      <c r="K1834" s="671"/>
      <c r="L1834" s="672"/>
      <c r="M1834" s="672"/>
      <c r="N1834" s="672"/>
      <c r="O1834" s="672"/>
      <c r="P1834" s="672"/>
      <c r="Q1834" s="673"/>
      <c r="R1834" s="673"/>
      <c r="S1834" s="673"/>
      <c r="T1834" s="673"/>
      <c r="U1834" s="673"/>
      <c r="V1834" s="636"/>
      <c r="W1834" s="674"/>
      <c r="X1834" s="674"/>
      <c r="Y1834" s="674"/>
      <c r="Z1834" s="674"/>
      <c r="AA1834" s="674"/>
      <c r="AB1834" s="674"/>
      <c r="AC1834" s="637"/>
      <c r="AD1834" s="638"/>
      <c r="AE1834" s="639"/>
      <c r="AF1834" s="640"/>
    </row>
    <row r="1835" spans="1:32" ht="20.100000000000001" customHeight="1">
      <c r="A1835" s="635"/>
      <c r="B1835" s="671"/>
      <c r="C1835" s="671"/>
      <c r="D1835" s="671"/>
      <c r="E1835" s="671"/>
      <c r="F1835" s="671"/>
      <c r="G1835" s="671"/>
      <c r="H1835" s="671"/>
      <c r="I1835" s="671"/>
      <c r="J1835" s="671"/>
      <c r="K1835" s="671"/>
      <c r="L1835" s="672"/>
      <c r="M1835" s="672"/>
      <c r="N1835" s="672"/>
      <c r="O1835" s="672"/>
      <c r="P1835" s="672"/>
      <c r="Q1835" s="673"/>
      <c r="R1835" s="673"/>
      <c r="S1835" s="673"/>
      <c r="T1835" s="673"/>
      <c r="U1835" s="673"/>
      <c r="V1835" s="636"/>
      <c r="W1835" s="674"/>
      <c r="X1835" s="674"/>
      <c r="Y1835" s="674"/>
      <c r="Z1835" s="674"/>
      <c r="AA1835" s="674"/>
      <c r="AB1835" s="674"/>
      <c r="AC1835" s="637"/>
      <c r="AD1835" s="638"/>
      <c r="AE1835" s="639"/>
      <c r="AF1835" s="640"/>
    </row>
    <row r="1836" spans="1:32" ht="20.100000000000001" customHeight="1">
      <c r="A1836" s="635"/>
      <c r="B1836" s="671"/>
      <c r="C1836" s="671"/>
      <c r="D1836" s="671"/>
      <c r="E1836" s="671"/>
      <c r="F1836" s="671"/>
      <c r="G1836" s="671"/>
      <c r="H1836" s="671"/>
      <c r="I1836" s="671"/>
      <c r="J1836" s="671"/>
      <c r="K1836" s="671"/>
      <c r="L1836" s="672"/>
      <c r="M1836" s="672"/>
      <c r="N1836" s="672"/>
      <c r="O1836" s="672"/>
      <c r="P1836" s="672"/>
      <c r="Q1836" s="673"/>
      <c r="R1836" s="673"/>
      <c r="S1836" s="673"/>
      <c r="T1836" s="673"/>
      <c r="U1836" s="673"/>
      <c r="V1836" s="636"/>
      <c r="W1836" s="674"/>
      <c r="X1836" s="674"/>
      <c r="Y1836" s="674"/>
      <c r="Z1836" s="674"/>
      <c r="AA1836" s="674"/>
      <c r="AB1836" s="674"/>
      <c r="AC1836" s="637"/>
      <c r="AD1836" s="638"/>
      <c r="AE1836" s="639"/>
      <c r="AF1836" s="640"/>
    </row>
    <row r="1837" spans="1:32" ht="20.100000000000001" customHeight="1">
      <c r="A1837" s="635"/>
      <c r="B1837" s="671"/>
      <c r="C1837" s="671"/>
      <c r="D1837" s="671"/>
      <c r="E1837" s="671"/>
      <c r="F1837" s="671"/>
      <c r="G1837" s="671"/>
      <c r="H1837" s="671"/>
      <c r="I1837" s="671"/>
      <c r="J1837" s="671"/>
      <c r="K1837" s="671"/>
      <c r="L1837" s="672"/>
      <c r="M1837" s="672"/>
      <c r="N1837" s="672"/>
      <c r="O1837" s="672"/>
      <c r="P1837" s="672"/>
      <c r="Q1837" s="673"/>
      <c r="R1837" s="673"/>
      <c r="S1837" s="673"/>
      <c r="T1837" s="673"/>
      <c r="U1837" s="673"/>
      <c r="V1837" s="636"/>
      <c r="W1837" s="674"/>
      <c r="X1837" s="674"/>
      <c r="Y1837" s="674"/>
      <c r="Z1837" s="674"/>
      <c r="AA1837" s="674"/>
      <c r="AB1837" s="674"/>
      <c r="AC1837" s="637"/>
      <c r="AD1837" s="638"/>
      <c r="AE1837" s="639"/>
      <c r="AF1837" s="640"/>
    </row>
    <row r="1838" spans="1:32" ht="20.100000000000001" customHeight="1">
      <c r="A1838" s="635"/>
      <c r="B1838" s="671"/>
      <c r="C1838" s="671"/>
      <c r="D1838" s="671"/>
      <c r="E1838" s="671"/>
      <c r="F1838" s="671"/>
      <c r="G1838" s="671"/>
      <c r="H1838" s="671"/>
      <c r="I1838" s="671"/>
      <c r="J1838" s="671"/>
      <c r="K1838" s="671"/>
      <c r="L1838" s="672"/>
      <c r="M1838" s="672"/>
      <c r="N1838" s="672"/>
      <c r="O1838" s="672"/>
      <c r="P1838" s="672"/>
      <c r="Q1838" s="673"/>
      <c r="R1838" s="673"/>
      <c r="S1838" s="673"/>
      <c r="T1838" s="673"/>
      <c r="U1838" s="673"/>
      <c r="V1838" s="636"/>
      <c r="W1838" s="674"/>
      <c r="X1838" s="674"/>
      <c r="Y1838" s="674"/>
      <c r="Z1838" s="674"/>
      <c r="AA1838" s="674"/>
      <c r="AB1838" s="674"/>
      <c r="AC1838" s="637"/>
      <c r="AD1838" s="638"/>
      <c r="AE1838" s="639"/>
      <c r="AF1838" s="640"/>
    </row>
    <row r="1839" spans="1:32" ht="20.100000000000001" customHeight="1">
      <c r="A1839" s="635"/>
      <c r="B1839" s="671"/>
      <c r="C1839" s="671"/>
      <c r="D1839" s="671"/>
      <c r="E1839" s="671"/>
      <c r="F1839" s="671"/>
      <c r="G1839" s="671"/>
      <c r="H1839" s="671"/>
      <c r="I1839" s="671"/>
      <c r="J1839" s="671"/>
      <c r="K1839" s="671"/>
      <c r="L1839" s="672"/>
      <c r="M1839" s="672"/>
      <c r="N1839" s="672"/>
      <c r="O1839" s="672"/>
      <c r="P1839" s="672"/>
      <c r="Q1839" s="673"/>
      <c r="R1839" s="673"/>
      <c r="S1839" s="673"/>
      <c r="T1839" s="673"/>
      <c r="U1839" s="673"/>
      <c r="V1839" s="636"/>
      <c r="W1839" s="674"/>
      <c r="X1839" s="674"/>
      <c r="Y1839" s="674"/>
      <c r="Z1839" s="674"/>
      <c r="AA1839" s="674"/>
      <c r="AB1839" s="674"/>
      <c r="AC1839" s="637"/>
      <c r="AD1839" s="638"/>
      <c r="AE1839" s="639"/>
      <c r="AF1839" s="640"/>
    </row>
    <row r="1840" spans="1:32" ht="20.100000000000001" customHeight="1">
      <c r="A1840" s="635"/>
      <c r="B1840" s="671"/>
      <c r="C1840" s="671"/>
      <c r="D1840" s="671"/>
      <c r="E1840" s="671"/>
      <c r="F1840" s="671"/>
      <c r="G1840" s="671"/>
      <c r="H1840" s="671"/>
      <c r="I1840" s="671"/>
      <c r="J1840" s="671"/>
      <c r="K1840" s="671"/>
      <c r="L1840" s="672"/>
      <c r="M1840" s="672"/>
      <c r="N1840" s="672"/>
      <c r="O1840" s="672"/>
      <c r="P1840" s="672"/>
      <c r="Q1840" s="673"/>
      <c r="R1840" s="673"/>
      <c r="S1840" s="673"/>
      <c r="T1840" s="673"/>
      <c r="U1840" s="673"/>
      <c r="V1840" s="636"/>
      <c r="W1840" s="674"/>
      <c r="X1840" s="674"/>
      <c r="Y1840" s="674"/>
      <c r="Z1840" s="674"/>
      <c r="AA1840" s="674"/>
      <c r="AB1840" s="674"/>
      <c r="AC1840" s="637"/>
      <c r="AD1840" s="638"/>
      <c r="AE1840" s="639"/>
      <c r="AF1840" s="640"/>
    </row>
    <row r="1841" spans="1:32" ht="20.100000000000001" customHeight="1">
      <c r="A1841" s="635"/>
      <c r="B1841" s="671"/>
      <c r="C1841" s="671"/>
      <c r="D1841" s="671"/>
      <c r="E1841" s="671"/>
      <c r="F1841" s="671"/>
      <c r="G1841" s="671"/>
      <c r="H1841" s="671"/>
      <c r="I1841" s="671"/>
      <c r="J1841" s="671"/>
      <c r="K1841" s="671"/>
      <c r="L1841" s="672"/>
      <c r="M1841" s="672"/>
      <c r="N1841" s="672"/>
      <c r="O1841" s="672"/>
      <c r="P1841" s="672"/>
      <c r="Q1841" s="673"/>
      <c r="R1841" s="673"/>
      <c r="S1841" s="673"/>
      <c r="T1841" s="673"/>
      <c r="U1841" s="673"/>
      <c r="V1841" s="636"/>
      <c r="W1841" s="674"/>
      <c r="X1841" s="674"/>
      <c r="Y1841" s="674"/>
      <c r="Z1841" s="674"/>
      <c r="AA1841" s="674"/>
      <c r="AB1841" s="674"/>
      <c r="AC1841" s="637"/>
      <c r="AD1841" s="638"/>
      <c r="AE1841" s="639"/>
      <c r="AF1841" s="640"/>
    </row>
    <row r="1842" spans="1:32" ht="20.100000000000001" customHeight="1">
      <c r="A1842" s="635"/>
      <c r="B1842" s="671"/>
      <c r="C1842" s="671"/>
      <c r="D1842" s="671"/>
      <c r="E1842" s="671"/>
      <c r="F1842" s="671"/>
      <c r="G1842" s="671"/>
      <c r="H1842" s="671"/>
      <c r="I1842" s="671"/>
      <c r="J1842" s="671"/>
      <c r="K1842" s="671"/>
      <c r="L1842" s="672"/>
      <c r="M1842" s="672"/>
      <c r="N1842" s="672"/>
      <c r="O1842" s="672"/>
      <c r="P1842" s="672"/>
      <c r="Q1842" s="673"/>
      <c r="R1842" s="673"/>
      <c r="S1842" s="673"/>
      <c r="T1842" s="673"/>
      <c r="U1842" s="673"/>
      <c r="V1842" s="636"/>
      <c r="W1842" s="674"/>
      <c r="X1842" s="674"/>
      <c r="Y1842" s="674"/>
      <c r="Z1842" s="674"/>
      <c r="AA1842" s="674"/>
      <c r="AB1842" s="674"/>
      <c r="AC1842" s="637"/>
      <c r="AD1842" s="638"/>
      <c r="AE1842" s="639"/>
      <c r="AF1842" s="640"/>
    </row>
    <row r="1843" spans="1:32" ht="20.100000000000001" customHeight="1">
      <c r="A1843" s="635"/>
      <c r="B1843" s="671"/>
      <c r="C1843" s="671"/>
      <c r="D1843" s="671"/>
      <c r="E1843" s="671"/>
      <c r="F1843" s="671"/>
      <c r="G1843" s="671"/>
      <c r="H1843" s="671"/>
      <c r="I1843" s="671"/>
      <c r="J1843" s="671"/>
      <c r="K1843" s="671"/>
      <c r="L1843" s="672"/>
      <c r="M1843" s="672"/>
      <c r="N1843" s="672"/>
      <c r="O1843" s="672"/>
      <c r="P1843" s="672"/>
      <c r="Q1843" s="673"/>
      <c r="R1843" s="673"/>
      <c r="S1843" s="673"/>
      <c r="T1843" s="673"/>
      <c r="U1843" s="673"/>
      <c r="V1843" s="636"/>
      <c r="W1843" s="674"/>
      <c r="X1843" s="674"/>
      <c r="Y1843" s="674"/>
      <c r="Z1843" s="674"/>
      <c r="AA1843" s="674"/>
      <c r="AB1843" s="674"/>
      <c r="AC1843" s="637"/>
      <c r="AD1843" s="638"/>
      <c r="AE1843" s="639"/>
      <c r="AF1843" s="640"/>
    </row>
    <row r="1844" spans="1:32" ht="20.100000000000001" customHeight="1">
      <c r="A1844" s="635"/>
      <c r="B1844" s="671"/>
      <c r="C1844" s="671"/>
      <c r="D1844" s="671"/>
      <c r="E1844" s="671"/>
      <c r="F1844" s="671"/>
      <c r="G1844" s="671"/>
      <c r="H1844" s="671"/>
      <c r="I1844" s="671"/>
      <c r="J1844" s="671"/>
      <c r="K1844" s="671"/>
      <c r="L1844" s="672"/>
      <c r="M1844" s="672"/>
      <c r="N1844" s="672"/>
      <c r="O1844" s="672"/>
      <c r="P1844" s="672"/>
      <c r="Q1844" s="673"/>
      <c r="R1844" s="673"/>
      <c r="S1844" s="673"/>
      <c r="T1844" s="673"/>
      <c r="U1844" s="673"/>
      <c r="V1844" s="636"/>
      <c r="W1844" s="674"/>
      <c r="X1844" s="674"/>
      <c r="Y1844" s="674"/>
      <c r="Z1844" s="674"/>
      <c r="AA1844" s="674"/>
      <c r="AB1844" s="674"/>
      <c r="AC1844" s="637"/>
      <c r="AD1844" s="638"/>
      <c r="AE1844" s="639"/>
      <c r="AF1844" s="640"/>
    </row>
    <row r="1845" spans="1:32" ht="20.100000000000001" customHeight="1">
      <c r="A1845" s="635"/>
      <c r="B1845" s="671"/>
      <c r="C1845" s="671"/>
      <c r="D1845" s="671"/>
      <c r="E1845" s="671"/>
      <c r="F1845" s="671"/>
      <c r="G1845" s="671"/>
      <c r="H1845" s="671"/>
      <c r="I1845" s="671"/>
      <c r="J1845" s="671"/>
      <c r="K1845" s="671"/>
      <c r="L1845" s="672"/>
      <c r="M1845" s="672"/>
      <c r="N1845" s="672"/>
      <c r="O1845" s="672"/>
      <c r="P1845" s="672"/>
      <c r="Q1845" s="673"/>
      <c r="R1845" s="673"/>
      <c r="S1845" s="673"/>
      <c r="T1845" s="673"/>
      <c r="U1845" s="673"/>
      <c r="V1845" s="636"/>
      <c r="W1845" s="674"/>
      <c r="X1845" s="674"/>
      <c r="Y1845" s="674"/>
      <c r="Z1845" s="674"/>
      <c r="AA1845" s="674"/>
      <c r="AB1845" s="674"/>
      <c r="AC1845" s="637"/>
      <c r="AD1845" s="638"/>
      <c r="AE1845" s="639"/>
      <c r="AF1845" s="640"/>
    </row>
    <row r="1846" spans="1:32" ht="20.100000000000001" customHeight="1">
      <c r="A1846" s="635"/>
      <c r="B1846" s="671"/>
      <c r="C1846" s="671"/>
      <c r="D1846" s="671"/>
      <c r="E1846" s="671"/>
      <c r="F1846" s="671"/>
      <c r="G1846" s="671"/>
      <c r="H1846" s="671"/>
      <c r="I1846" s="671"/>
      <c r="J1846" s="671"/>
      <c r="K1846" s="671"/>
      <c r="L1846" s="672"/>
      <c r="M1846" s="672"/>
      <c r="N1846" s="672"/>
      <c r="O1846" s="672"/>
      <c r="P1846" s="672"/>
      <c r="Q1846" s="673"/>
      <c r="R1846" s="673"/>
      <c r="S1846" s="673"/>
      <c r="T1846" s="673"/>
      <c r="U1846" s="673"/>
      <c r="V1846" s="636"/>
      <c r="W1846" s="674"/>
      <c r="X1846" s="674"/>
      <c r="Y1846" s="674"/>
      <c r="Z1846" s="674"/>
      <c r="AA1846" s="674"/>
      <c r="AB1846" s="674"/>
      <c r="AC1846" s="637"/>
      <c r="AD1846" s="638"/>
      <c r="AE1846" s="639"/>
      <c r="AF1846" s="640"/>
    </row>
    <row r="1847" spans="1:32" ht="20.100000000000001" customHeight="1">
      <c r="A1847" s="635"/>
      <c r="B1847" s="671"/>
      <c r="C1847" s="671"/>
      <c r="D1847" s="671"/>
      <c r="E1847" s="671"/>
      <c r="F1847" s="671"/>
      <c r="G1847" s="671"/>
      <c r="H1847" s="671"/>
      <c r="I1847" s="671"/>
      <c r="J1847" s="671"/>
      <c r="K1847" s="671"/>
      <c r="L1847" s="672"/>
      <c r="M1847" s="672"/>
      <c r="N1847" s="672"/>
      <c r="O1847" s="672"/>
      <c r="P1847" s="672"/>
      <c r="Q1847" s="673"/>
      <c r="R1847" s="673"/>
      <c r="S1847" s="673"/>
      <c r="T1847" s="673"/>
      <c r="U1847" s="673"/>
      <c r="V1847" s="636"/>
      <c r="W1847" s="674"/>
      <c r="X1847" s="674"/>
      <c r="Y1847" s="674"/>
      <c r="Z1847" s="674"/>
      <c r="AA1847" s="674"/>
      <c r="AB1847" s="674"/>
      <c r="AC1847" s="637"/>
      <c r="AD1847" s="638"/>
      <c r="AE1847" s="639"/>
      <c r="AF1847" s="640"/>
    </row>
    <row r="1848" spans="1:32" ht="20.100000000000001" customHeight="1">
      <c r="A1848" s="635"/>
      <c r="B1848" s="671"/>
      <c r="C1848" s="671"/>
      <c r="D1848" s="671"/>
      <c r="E1848" s="671"/>
      <c r="F1848" s="671"/>
      <c r="G1848" s="671"/>
      <c r="H1848" s="671"/>
      <c r="I1848" s="671"/>
      <c r="J1848" s="671"/>
      <c r="K1848" s="671"/>
      <c r="L1848" s="672"/>
      <c r="M1848" s="672"/>
      <c r="N1848" s="672"/>
      <c r="O1848" s="672"/>
      <c r="P1848" s="672"/>
      <c r="Q1848" s="673"/>
      <c r="R1848" s="673"/>
      <c r="S1848" s="673"/>
      <c r="T1848" s="673"/>
      <c r="U1848" s="673"/>
      <c r="V1848" s="636"/>
      <c r="W1848" s="674"/>
      <c r="X1848" s="674"/>
      <c r="Y1848" s="674"/>
      <c r="Z1848" s="674"/>
      <c r="AA1848" s="674"/>
      <c r="AB1848" s="674"/>
      <c r="AC1848" s="637"/>
      <c r="AD1848" s="638"/>
      <c r="AE1848" s="639"/>
      <c r="AF1848" s="640"/>
    </row>
    <row r="1849" spans="1:32" ht="20.100000000000001" customHeight="1">
      <c r="A1849" s="635"/>
      <c r="B1849" s="671"/>
      <c r="C1849" s="671"/>
      <c r="D1849" s="671"/>
      <c r="E1849" s="671"/>
      <c r="F1849" s="671"/>
      <c r="G1849" s="671"/>
      <c r="H1849" s="671"/>
      <c r="I1849" s="671"/>
      <c r="J1849" s="671"/>
      <c r="K1849" s="671"/>
      <c r="L1849" s="672"/>
      <c r="M1849" s="672"/>
      <c r="N1849" s="672"/>
      <c r="O1849" s="672"/>
      <c r="P1849" s="672"/>
      <c r="Q1849" s="673"/>
      <c r="R1849" s="673"/>
      <c r="S1849" s="673"/>
      <c r="T1849" s="673"/>
      <c r="U1849" s="673"/>
      <c r="V1849" s="636"/>
      <c r="W1849" s="674"/>
      <c r="X1849" s="674"/>
      <c r="Y1849" s="674"/>
      <c r="Z1849" s="674"/>
      <c r="AA1849" s="674"/>
      <c r="AB1849" s="674"/>
      <c r="AC1849" s="637"/>
      <c r="AD1849" s="638"/>
      <c r="AE1849" s="639"/>
      <c r="AF1849" s="640"/>
    </row>
    <row r="1850" spans="1:32" ht="20.100000000000001" customHeight="1">
      <c r="A1850" s="635"/>
      <c r="B1850" s="671"/>
      <c r="C1850" s="671"/>
      <c r="D1850" s="671"/>
      <c r="E1850" s="671"/>
      <c r="F1850" s="671"/>
      <c r="G1850" s="671"/>
      <c r="H1850" s="671"/>
      <c r="I1850" s="671"/>
      <c r="J1850" s="671"/>
      <c r="K1850" s="671"/>
      <c r="L1850" s="672"/>
      <c r="M1850" s="672"/>
      <c r="N1850" s="672"/>
      <c r="O1850" s="672"/>
      <c r="P1850" s="672"/>
      <c r="Q1850" s="673"/>
      <c r="R1850" s="673"/>
      <c r="S1850" s="673"/>
      <c r="T1850" s="673"/>
      <c r="U1850" s="673"/>
      <c r="V1850" s="636"/>
      <c r="W1850" s="674"/>
      <c r="X1850" s="674"/>
      <c r="Y1850" s="674"/>
      <c r="Z1850" s="674"/>
      <c r="AA1850" s="674"/>
      <c r="AB1850" s="674"/>
      <c r="AC1850" s="637"/>
      <c r="AD1850" s="638"/>
      <c r="AE1850" s="639"/>
      <c r="AF1850" s="640"/>
    </row>
    <row r="1851" spans="1:32" ht="20.100000000000001" customHeight="1">
      <c r="A1851" s="635"/>
      <c r="B1851" s="671"/>
      <c r="C1851" s="671"/>
      <c r="D1851" s="671"/>
      <c r="E1851" s="671"/>
      <c r="F1851" s="671"/>
      <c r="G1851" s="671"/>
      <c r="H1851" s="671"/>
      <c r="I1851" s="671"/>
      <c r="J1851" s="671"/>
      <c r="K1851" s="671"/>
      <c r="L1851" s="672"/>
      <c r="M1851" s="672"/>
      <c r="N1851" s="672"/>
      <c r="O1851" s="672"/>
      <c r="P1851" s="672"/>
      <c r="Q1851" s="673"/>
      <c r="R1851" s="673"/>
      <c r="S1851" s="673"/>
      <c r="T1851" s="673"/>
      <c r="U1851" s="673"/>
      <c r="V1851" s="636"/>
      <c r="W1851" s="674"/>
      <c r="X1851" s="674"/>
      <c r="Y1851" s="674"/>
      <c r="Z1851" s="674"/>
      <c r="AA1851" s="674"/>
      <c r="AB1851" s="674"/>
      <c r="AC1851" s="637"/>
      <c r="AD1851" s="638"/>
      <c r="AE1851" s="639"/>
      <c r="AF1851" s="640"/>
    </row>
    <row r="1852" spans="1:32" ht="20.100000000000001" customHeight="1">
      <c r="A1852" s="635"/>
      <c r="B1852" s="671"/>
      <c r="C1852" s="671"/>
      <c r="D1852" s="671"/>
      <c r="E1852" s="671"/>
      <c r="F1852" s="671"/>
      <c r="G1852" s="671"/>
      <c r="H1852" s="671"/>
      <c r="I1852" s="671"/>
      <c r="J1852" s="671"/>
      <c r="K1852" s="671"/>
      <c r="L1852" s="672"/>
      <c r="M1852" s="672"/>
      <c r="N1852" s="672"/>
      <c r="O1852" s="672"/>
      <c r="P1852" s="672"/>
      <c r="Q1852" s="673"/>
      <c r="R1852" s="673"/>
      <c r="S1852" s="673"/>
      <c r="T1852" s="673"/>
      <c r="U1852" s="673"/>
      <c r="V1852" s="636"/>
      <c r="W1852" s="674"/>
      <c r="X1852" s="674"/>
      <c r="Y1852" s="674"/>
      <c r="Z1852" s="674"/>
      <c r="AA1852" s="674"/>
      <c r="AB1852" s="674"/>
      <c r="AC1852" s="637"/>
      <c r="AD1852" s="638"/>
      <c r="AE1852" s="639"/>
      <c r="AF1852" s="640"/>
    </row>
    <row r="1853" spans="1:32" ht="20.100000000000001" customHeight="1">
      <c r="A1853" s="635"/>
      <c r="B1853" s="671"/>
      <c r="C1853" s="671"/>
      <c r="D1853" s="671"/>
      <c r="E1853" s="671"/>
      <c r="F1853" s="671"/>
      <c r="G1853" s="671"/>
      <c r="H1853" s="671"/>
      <c r="I1853" s="671"/>
      <c r="J1853" s="671"/>
      <c r="K1853" s="671"/>
      <c r="L1853" s="672"/>
      <c r="M1853" s="672"/>
      <c r="N1853" s="672"/>
      <c r="O1853" s="672"/>
      <c r="P1853" s="672"/>
      <c r="Q1853" s="673"/>
      <c r="R1853" s="673"/>
      <c r="S1853" s="673"/>
      <c r="T1853" s="673"/>
      <c r="U1853" s="673"/>
      <c r="V1853" s="636"/>
      <c r="W1853" s="674"/>
      <c r="X1853" s="674"/>
      <c r="Y1853" s="674"/>
      <c r="Z1853" s="674"/>
      <c r="AA1853" s="674"/>
      <c r="AB1853" s="674"/>
      <c r="AC1853" s="637"/>
      <c r="AD1853" s="638"/>
      <c r="AE1853" s="639"/>
      <c r="AF1853" s="640"/>
    </row>
    <row r="1854" spans="1:32" ht="20.100000000000001" customHeight="1">
      <c r="A1854" s="635"/>
      <c r="B1854" s="671"/>
      <c r="C1854" s="671"/>
      <c r="D1854" s="671"/>
      <c r="E1854" s="671"/>
      <c r="F1854" s="671"/>
      <c r="G1854" s="671"/>
      <c r="H1854" s="671"/>
      <c r="I1854" s="671"/>
      <c r="J1854" s="671"/>
      <c r="K1854" s="671"/>
      <c r="L1854" s="672"/>
      <c r="M1854" s="672"/>
      <c r="N1854" s="672"/>
      <c r="O1854" s="672"/>
      <c r="P1854" s="672"/>
      <c r="Q1854" s="673"/>
      <c r="R1854" s="673"/>
      <c r="S1854" s="673"/>
      <c r="T1854" s="673"/>
      <c r="U1854" s="673"/>
      <c r="V1854" s="636"/>
      <c r="W1854" s="674"/>
      <c r="X1854" s="674"/>
      <c r="Y1854" s="674"/>
      <c r="Z1854" s="674"/>
      <c r="AA1854" s="674"/>
      <c r="AB1854" s="674"/>
      <c r="AC1854" s="637"/>
      <c r="AD1854" s="638"/>
      <c r="AE1854" s="639"/>
      <c r="AF1854" s="640"/>
    </row>
    <row r="1855" spans="1:32" ht="20.100000000000001" customHeight="1">
      <c r="A1855" s="635"/>
      <c r="B1855" s="671"/>
      <c r="C1855" s="671"/>
      <c r="D1855" s="671"/>
      <c r="E1855" s="671"/>
      <c r="F1855" s="671"/>
      <c r="G1855" s="671"/>
      <c r="H1855" s="671"/>
      <c r="I1855" s="671"/>
      <c r="J1855" s="671"/>
      <c r="K1855" s="671"/>
      <c r="L1855" s="672"/>
      <c r="M1855" s="672"/>
      <c r="N1855" s="672"/>
      <c r="O1855" s="672"/>
      <c r="P1855" s="672"/>
      <c r="Q1855" s="673"/>
      <c r="R1855" s="673"/>
      <c r="S1855" s="673"/>
      <c r="T1855" s="673"/>
      <c r="U1855" s="673"/>
      <c r="V1855" s="636"/>
      <c r="W1855" s="674"/>
      <c r="X1855" s="674"/>
      <c r="Y1855" s="674"/>
      <c r="Z1855" s="674"/>
      <c r="AA1855" s="674"/>
      <c r="AB1855" s="674"/>
      <c r="AC1855" s="637"/>
      <c r="AD1855" s="638"/>
      <c r="AE1855" s="639"/>
      <c r="AF1855" s="640"/>
    </row>
    <row r="1856" spans="1:32" ht="20.100000000000001" customHeight="1">
      <c r="A1856" s="635"/>
      <c r="B1856" s="671"/>
      <c r="C1856" s="671"/>
      <c r="D1856" s="671"/>
      <c r="E1856" s="671"/>
      <c r="F1856" s="671"/>
      <c r="G1856" s="671"/>
      <c r="H1856" s="671"/>
      <c r="I1856" s="671"/>
      <c r="J1856" s="671"/>
      <c r="K1856" s="671"/>
      <c r="L1856" s="672"/>
      <c r="M1856" s="672"/>
      <c r="N1856" s="672"/>
      <c r="O1856" s="672"/>
      <c r="P1856" s="672"/>
      <c r="Q1856" s="673"/>
      <c r="R1856" s="673"/>
      <c r="S1856" s="673"/>
      <c r="T1856" s="673"/>
      <c r="U1856" s="673"/>
      <c r="V1856" s="636"/>
      <c r="W1856" s="674"/>
      <c r="X1856" s="674"/>
      <c r="Y1856" s="674"/>
      <c r="Z1856" s="674"/>
      <c r="AA1856" s="674"/>
      <c r="AB1856" s="674"/>
      <c r="AC1856" s="637"/>
      <c r="AD1856" s="638"/>
      <c r="AE1856" s="639"/>
      <c r="AF1856" s="640"/>
    </row>
    <row r="1857" spans="1:32" ht="20.100000000000001" customHeight="1">
      <c r="A1857" s="635"/>
      <c r="B1857" s="671"/>
      <c r="C1857" s="671"/>
      <c r="D1857" s="671"/>
      <c r="E1857" s="671"/>
      <c r="F1857" s="671"/>
      <c r="G1857" s="671"/>
      <c r="H1857" s="671"/>
      <c r="I1857" s="671"/>
      <c r="J1857" s="671"/>
      <c r="K1857" s="671"/>
      <c r="L1857" s="672"/>
      <c r="M1857" s="672"/>
      <c r="N1857" s="672"/>
      <c r="O1857" s="672"/>
      <c r="P1857" s="672"/>
      <c r="Q1857" s="673"/>
      <c r="R1857" s="673"/>
      <c r="S1857" s="673"/>
      <c r="T1857" s="673"/>
      <c r="U1857" s="673"/>
      <c r="V1857" s="636"/>
      <c r="W1857" s="674"/>
      <c r="X1857" s="674"/>
      <c r="Y1857" s="674"/>
      <c r="Z1857" s="674"/>
      <c r="AA1857" s="674"/>
      <c r="AB1857" s="674"/>
      <c r="AC1857" s="637"/>
      <c r="AD1857" s="638"/>
      <c r="AE1857" s="639"/>
      <c r="AF1857" s="640"/>
    </row>
    <row r="1858" spans="1:32" ht="20.100000000000001" customHeight="1">
      <c r="A1858" s="635"/>
      <c r="B1858" s="671"/>
      <c r="C1858" s="671"/>
      <c r="D1858" s="671"/>
      <c r="E1858" s="671"/>
      <c r="F1858" s="671"/>
      <c r="G1858" s="671"/>
      <c r="H1858" s="671"/>
      <c r="I1858" s="671"/>
      <c r="J1858" s="671"/>
      <c r="K1858" s="671"/>
      <c r="L1858" s="672"/>
      <c r="M1858" s="672"/>
      <c r="N1858" s="672"/>
      <c r="O1858" s="672"/>
      <c r="P1858" s="672"/>
      <c r="Q1858" s="673"/>
      <c r="R1858" s="673"/>
      <c r="S1858" s="673"/>
      <c r="T1858" s="673"/>
      <c r="U1858" s="673"/>
      <c r="V1858" s="636"/>
      <c r="W1858" s="674"/>
      <c r="X1858" s="674"/>
      <c r="Y1858" s="674"/>
      <c r="Z1858" s="674"/>
      <c r="AA1858" s="674"/>
      <c r="AB1858" s="674"/>
      <c r="AC1858" s="637"/>
      <c r="AD1858" s="638"/>
      <c r="AE1858" s="639"/>
      <c r="AF1858" s="640"/>
    </row>
    <row r="1859" spans="1:32" ht="20.100000000000001" customHeight="1">
      <c r="A1859" s="635"/>
      <c r="B1859" s="671"/>
      <c r="C1859" s="671"/>
      <c r="D1859" s="671"/>
      <c r="E1859" s="671"/>
      <c r="F1859" s="671"/>
      <c r="G1859" s="671"/>
      <c r="H1859" s="671"/>
      <c r="I1859" s="671"/>
      <c r="J1859" s="671"/>
      <c r="K1859" s="671"/>
      <c r="L1859" s="672"/>
      <c r="M1859" s="672"/>
      <c r="N1859" s="672"/>
      <c r="O1859" s="672"/>
      <c r="P1859" s="672"/>
      <c r="Q1859" s="673"/>
      <c r="R1859" s="673"/>
      <c r="S1859" s="673"/>
      <c r="T1859" s="673"/>
      <c r="U1859" s="673"/>
      <c r="V1859" s="636"/>
      <c r="W1859" s="674"/>
      <c r="X1859" s="674"/>
      <c r="Y1859" s="674"/>
      <c r="Z1859" s="674"/>
      <c r="AA1859" s="674"/>
      <c r="AB1859" s="674"/>
      <c r="AC1859" s="637"/>
      <c r="AD1859" s="638"/>
      <c r="AE1859" s="639"/>
      <c r="AF1859" s="640"/>
    </row>
    <row r="1860" spans="1:32" ht="20.100000000000001" customHeight="1">
      <c r="A1860" s="635"/>
      <c r="B1860" s="671"/>
      <c r="C1860" s="671"/>
      <c r="D1860" s="671"/>
      <c r="E1860" s="671"/>
      <c r="F1860" s="671"/>
      <c r="G1860" s="671"/>
      <c r="H1860" s="671"/>
      <c r="I1860" s="671"/>
      <c r="J1860" s="671"/>
      <c r="K1860" s="671"/>
      <c r="L1860" s="672"/>
      <c r="M1860" s="672"/>
      <c r="N1860" s="672"/>
      <c r="O1860" s="672"/>
      <c r="P1860" s="672"/>
      <c r="Q1860" s="673"/>
      <c r="R1860" s="673"/>
      <c r="S1860" s="673"/>
      <c r="T1860" s="673"/>
      <c r="U1860" s="673"/>
      <c r="V1860" s="636"/>
      <c r="W1860" s="674"/>
      <c r="X1860" s="674"/>
      <c r="Y1860" s="674"/>
      <c r="Z1860" s="674"/>
      <c r="AA1860" s="674"/>
      <c r="AB1860" s="674"/>
      <c r="AC1860" s="637"/>
      <c r="AD1860" s="638"/>
      <c r="AE1860" s="639"/>
      <c r="AF1860" s="640"/>
    </row>
    <row r="1861" spans="1:32" ht="20.100000000000001" customHeight="1">
      <c r="A1861" s="635"/>
      <c r="B1861" s="671"/>
      <c r="C1861" s="671"/>
      <c r="D1861" s="671"/>
      <c r="E1861" s="671"/>
      <c r="F1861" s="671"/>
      <c r="G1861" s="671"/>
      <c r="H1861" s="671"/>
      <c r="I1861" s="671"/>
      <c r="J1861" s="671"/>
      <c r="K1861" s="671"/>
      <c r="L1861" s="672"/>
      <c r="M1861" s="672"/>
      <c r="N1861" s="672"/>
      <c r="O1861" s="672"/>
      <c r="P1861" s="672"/>
      <c r="Q1861" s="673"/>
      <c r="R1861" s="673"/>
      <c r="S1861" s="673"/>
      <c r="T1861" s="673"/>
      <c r="U1861" s="673"/>
      <c r="V1861" s="636"/>
      <c r="W1861" s="674"/>
      <c r="X1861" s="674"/>
      <c r="Y1861" s="674"/>
      <c r="Z1861" s="674"/>
      <c r="AA1861" s="674"/>
      <c r="AB1861" s="674"/>
      <c r="AC1861" s="637"/>
      <c r="AD1861" s="638"/>
      <c r="AE1861" s="639"/>
      <c r="AF1861" s="640"/>
    </row>
    <row r="1862" spans="1:32" ht="20.100000000000001" customHeight="1">
      <c r="A1862" s="635"/>
      <c r="B1862" s="671"/>
      <c r="C1862" s="671"/>
      <c r="D1862" s="671"/>
      <c r="E1862" s="671"/>
      <c r="F1862" s="671"/>
      <c r="G1862" s="671"/>
      <c r="H1862" s="671"/>
      <c r="I1862" s="671"/>
      <c r="J1862" s="671"/>
      <c r="K1862" s="671"/>
      <c r="L1862" s="672"/>
      <c r="M1862" s="672"/>
      <c r="N1862" s="672"/>
      <c r="O1862" s="672"/>
      <c r="P1862" s="672"/>
      <c r="Q1862" s="673"/>
      <c r="R1862" s="673"/>
      <c r="S1862" s="673"/>
      <c r="T1862" s="673"/>
      <c r="U1862" s="673"/>
      <c r="V1862" s="636"/>
      <c r="W1862" s="674"/>
      <c r="X1862" s="674"/>
      <c r="Y1862" s="674"/>
      <c r="Z1862" s="674"/>
      <c r="AA1862" s="674"/>
      <c r="AB1862" s="674"/>
      <c r="AC1862" s="637"/>
      <c r="AD1862" s="638"/>
      <c r="AE1862" s="639"/>
      <c r="AF1862" s="640"/>
    </row>
    <row r="1863" spans="1:32" ht="20.100000000000001" customHeight="1">
      <c r="A1863" s="635"/>
      <c r="B1863" s="671"/>
      <c r="C1863" s="671"/>
      <c r="D1863" s="671"/>
      <c r="E1863" s="671"/>
      <c r="F1863" s="671"/>
      <c r="G1863" s="671"/>
      <c r="H1863" s="671"/>
      <c r="I1863" s="671"/>
      <c r="J1863" s="671"/>
      <c r="K1863" s="671"/>
      <c r="L1863" s="672"/>
      <c r="M1863" s="672"/>
      <c r="N1863" s="672"/>
      <c r="O1863" s="672"/>
      <c r="P1863" s="672"/>
      <c r="Q1863" s="673"/>
      <c r="R1863" s="673"/>
      <c r="S1863" s="673"/>
      <c r="T1863" s="673"/>
      <c r="U1863" s="673"/>
      <c r="V1863" s="636"/>
      <c r="W1863" s="674"/>
      <c r="X1863" s="674"/>
      <c r="Y1863" s="674"/>
      <c r="Z1863" s="674"/>
      <c r="AA1863" s="674"/>
      <c r="AB1863" s="674"/>
      <c r="AC1863" s="637"/>
      <c r="AD1863" s="638"/>
      <c r="AE1863" s="639"/>
      <c r="AF1863" s="640"/>
    </row>
    <row r="1864" spans="1:32" ht="20.100000000000001" customHeight="1">
      <c r="A1864" s="635"/>
      <c r="B1864" s="671"/>
      <c r="C1864" s="671"/>
      <c r="D1864" s="671"/>
      <c r="E1864" s="671"/>
      <c r="F1864" s="671"/>
      <c r="G1864" s="671"/>
      <c r="H1864" s="671"/>
      <c r="I1864" s="671"/>
      <c r="J1864" s="671"/>
      <c r="K1864" s="671"/>
      <c r="L1864" s="672"/>
      <c r="M1864" s="672"/>
      <c r="N1864" s="672"/>
      <c r="O1864" s="672"/>
      <c r="P1864" s="672"/>
      <c r="Q1864" s="673"/>
      <c r="R1864" s="673"/>
      <c r="S1864" s="673"/>
      <c r="T1864" s="673"/>
      <c r="U1864" s="673"/>
      <c r="V1864" s="636"/>
      <c r="W1864" s="674"/>
      <c r="X1864" s="674"/>
      <c r="Y1864" s="674"/>
      <c r="Z1864" s="674"/>
      <c r="AA1864" s="674"/>
      <c r="AB1864" s="674"/>
      <c r="AC1864" s="637"/>
      <c r="AD1864" s="638"/>
      <c r="AE1864" s="639"/>
      <c r="AF1864" s="640"/>
    </row>
    <row r="1865" spans="1:32" ht="20.100000000000001" customHeight="1">
      <c r="A1865" s="635"/>
      <c r="B1865" s="671"/>
      <c r="C1865" s="671"/>
      <c r="D1865" s="671"/>
      <c r="E1865" s="671"/>
      <c r="F1865" s="671"/>
      <c r="G1865" s="671"/>
      <c r="H1865" s="671"/>
      <c r="I1865" s="671"/>
      <c r="J1865" s="671"/>
      <c r="K1865" s="671"/>
      <c r="L1865" s="672"/>
      <c r="M1865" s="672"/>
      <c r="N1865" s="672"/>
      <c r="O1865" s="672"/>
      <c r="P1865" s="672"/>
      <c r="Q1865" s="673"/>
      <c r="R1865" s="673"/>
      <c r="S1865" s="673"/>
      <c r="T1865" s="673"/>
      <c r="U1865" s="673"/>
      <c r="V1865" s="636"/>
      <c r="W1865" s="674"/>
      <c r="X1865" s="674"/>
      <c r="Y1865" s="674"/>
      <c r="Z1865" s="674"/>
      <c r="AA1865" s="674"/>
      <c r="AB1865" s="674"/>
      <c r="AC1865" s="637"/>
      <c r="AD1865" s="638"/>
      <c r="AE1865" s="639"/>
      <c r="AF1865" s="640"/>
    </row>
    <row r="1866" spans="1:32" ht="20.100000000000001" customHeight="1">
      <c r="A1866" s="635"/>
      <c r="B1866" s="671"/>
      <c r="C1866" s="671"/>
      <c r="D1866" s="671"/>
      <c r="E1866" s="671"/>
      <c r="F1866" s="671"/>
      <c r="G1866" s="671"/>
      <c r="H1866" s="671"/>
      <c r="I1866" s="671"/>
      <c r="J1866" s="671"/>
      <c r="K1866" s="671"/>
      <c r="L1866" s="672"/>
      <c r="M1866" s="672"/>
      <c r="N1866" s="672"/>
      <c r="O1866" s="672"/>
      <c r="P1866" s="672"/>
      <c r="Q1866" s="673"/>
      <c r="R1866" s="673"/>
      <c r="S1866" s="673"/>
      <c r="T1866" s="673"/>
      <c r="U1866" s="673"/>
      <c r="V1866" s="636"/>
      <c r="W1866" s="674"/>
      <c r="X1866" s="674"/>
      <c r="Y1866" s="674"/>
      <c r="Z1866" s="674"/>
      <c r="AA1866" s="674"/>
      <c r="AB1866" s="674"/>
      <c r="AC1866" s="637"/>
      <c r="AD1866" s="638"/>
      <c r="AE1866" s="639"/>
      <c r="AF1866" s="640"/>
    </row>
    <row r="1867" spans="1:32" ht="20.100000000000001" customHeight="1">
      <c r="A1867" s="635"/>
      <c r="B1867" s="671"/>
      <c r="C1867" s="671"/>
      <c r="D1867" s="671"/>
      <c r="E1867" s="671"/>
      <c r="F1867" s="671"/>
      <c r="G1867" s="671"/>
      <c r="H1867" s="671"/>
      <c r="I1867" s="671"/>
      <c r="J1867" s="671"/>
      <c r="K1867" s="671"/>
      <c r="L1867" s="672"/>
      <c r="M1867" s="672"/>
      <c r="N1867" s="672"/>
      <c r="O1867" s="672"/>
      <c r="P1867" s="672"/>
      <c r="Q1867" s="673"/>
      <c r="R1867" s="673"/>
      <c r="S1867" s="673"/>
      <c r="T1867" s="673"/>
      <c r="U1867" s="673"/>
      <c r="V1867" s="636"/>
      <c r="W1867" s="674"/>
      <c r="X1867" s="674"/>
      <c r="Y1867" s="674"/>
      <c r="Z1867" s="674"/>
      <c r="AA1867" s="674"/>
      <c r="AB1867" s="674"/>
      <c r="AC1867" s="637"/>
      <c r="AD1867" s="638"/>
      <c r="AE1867" s="639"/>
      <c r="AF1867" s="640"/>
    </row>
    <row r="1868" spans="1:32" ht="20.100000000000001" customHeight="1">
      <c r="A1868" s="635"/>
      <c r="B1868" s="671"/>
      <c r="C1868" s="671"/>
      <c r="D1868" s="671"/>
      <c r="E1868" s="671"/>
      <c r="F1868" s="671"/>
      <c r="G1868" s="671"/>
      <c r="H1868" s="671"/>
      <c r="I1868" s="671"/>
      <c r="J1868" s="671"/>
      <c r="K1868" s="671"/>
      <c r="L1868" s="672"/>
      <c r="M1868" s="672"/>
      <c r="N1868" s="672"/>
      <c r="O1868" s="672"/>
      <c r="P1868" s="672"/>
      <c r="Q1868" s="673"/>
      <c r="R1868" s="673"/>
      <c r="S1868" s="673"/>
      <c r="T1868" s="673"/>
      <c r="U1868" s="673"/>
      <c r="V1868" s="636"/>
      <c r="W1868" s="674"/>
      <c r="X1868" s="674"/>
      <c r="Y1868" s="674"/>
      <c r="Z1868" s="674"/>
      <c r="AA1868" s="674"/>
      <c r="AB1868" s="674"/>
      <c r="AC1868" s="637"/>
      <c r="AD1868" s="638"/>
      <c r="AE1868" s="639"/>
      <c r="AF1868" s="640"/>
    </row>
    <row r="1869" spans="1:32" ht="20.100000000000001" customHeight="1">
      <c r="A1869" s="635"/>
      <c r="B1869" s="671"/>
      <c r="C1869" s="671"/>
      <c r="D1869" s="671"/>
      <c r="E1869" s="671"/>
      <c r="F1869" s="671"/>
      <c r="G1869" s="671"/>
      <c r="H1869" s="671"/>
      <c r="I1869" s="671"/>
      <c r="J1869" s="671"/>
      <c r="K1869" s="671"/>
      <c r="L1869" s="672"/>
      <c r="M1869" s="672"/>
      <c r="N1869" s="672"/>
      <c r="O1869" s="672"/>
      <c r="P1869" s="672"/>
      <c r="Q1869" s="673"/>
      <c r="R1869" s="673"/>
      <c r="S1869" s="673"/>
      <c r="T1869" s="673"/>
      <c r="U1869" s="673"/>
      <c r="V1869" s="636"/>
      <c r="W1869" s="674"/>
      <c r="X1869" s="674"/>
      <c r="Y1869" s="674"/>
      <c r="Z1869" s="674"/>
      <c r="AA1869" s="674"/>
      <c r="AB1869" s="674"/>
      <c r="AC1869" s="637"/>
      <c r="AD1869" s="638"/>
      <c r="AE1869" s="639"/>
      <c r="AF1869" s="640"/>
    </row>
    <row r="1870" spans="1:32" ht="20.100000000000001" customHeight="1">
      <c r="A1870" s="635"/>
      <c r="B1870" s="671"/>
      <c r="C1870" s="671"/>
      <c r="D1870" s="671"/>
      <c r="E1870" s="671"/>
      <c r="F1870" s="671"/>
      <c r="G1870" s="671"/>
      <c r="H1870" s="671"/>
      <c r="I1870" s="671"/>
      <c r="J1870" s="671"/>
      <c r="K1870" s="671"/>
      <c r="L1870" s="672"/>
      <c r="M1870" s="672"/>
      <c r="N1870" s="672"/>
      <c r="O1870" s="672"/>
      <c r="P1870" s="672"/>
      <c r="Q1870" s="673"/>
      <c r="R1870" s="673"/>
      <c r="S1870" s="673"/>
      <c r="T1870" s="673"/>
      <c r="U1870" s="673"/>
      <c r="V1870" s="636"/>
      <c r="W1870" s="674"/>
      <c r="X1870" s="674"/>
      <c r="Y1870" s="674"/>
      <c r="Z1870" s="674"/>
      <c r="AA1870" s="674"/>
      <c r="AB1870" s="674"/>
      <c r="AC1870" s="637"/>
      <c r="AD1870" s="638"/>
      <c r="AE1870" s="639"/>
      <c r="AF1870" s="640"/>
    </row>
    <row r="1871" spans="1:32" ht="20.100000000000001" customHeight="1">
      <c r="A1871" s="635"/>
      <c r="B1871" s="671"/>
      <c r="C1871" s="671"/>
      <c r="D1871" s="671"/>
      <c r="E1871" s="671"/>
      <c r="F1871" s="671"/>
      <c r="G1871" s="671"/>
      <c r="H1871" s="671"/>
      <c r="I1871" s="671"/>
      <c r="J1871" s="671"/>
      <c r="K1871" s="671"/>
      <c r="L1871" s="672"/>
      <c r="M1871" s="672"/>
      <c r="N1871" s="672"/>
      <c r="O1871" s="672"/>
      <c r="P1871" s="672"/>
      <c r="Q1871" s="673"/>
      <c r="R1871" s="673"/>
      <c r="S1871" s="673"/>
      <c r="T1871" s="673"/>
      <c r="U1871" s="673"/>
      <c r="V1871" s="636"/>
      <c r="W1871" s="674"/>
      <c r="X1871" s="674"/>
      <c r="Y1871" s="674"/>
      <c r="Z1871" s="674"/>
      <c r="AA1871" s="674"/>
      <c r="AB1871" s="674"/>
      <c r="AC1871" s="637"/>
      <c r="AD1871" s="638"/>
      <c r="AE1871" s="639"/>
      <c r="AF1871" s="640"/>
    </row>
    <row r="1872" spans="1:32" ht="20.100000000000001" customHeight="1">
      <c r="A1872" s="635"/>
      <c r="B1872" s="671"/>
      <c r="C1872" s="671"/>
      <c r="D1872" s="671"/>
      <c r="E1872" s="671"/>
      <c r="F1872" s="671"/>
      <c r="G1872" s="671"/>
      <c r="H1872" s="671"/>
      <c r="I1872" s="671"/>
      <c r="J1872" s="671"/>
      <c r="K1872" s="671"/>
      <c r="L1872" s="672"/>
      <c r="M1872" s="672"/>
      <c r="N1872" s="672"/>
      <c r="O1872" s="672"/>
      <c r="P1872" s="672"/>
      <c r="Q1872" s="673"/>
      <c r="R1872" s="673"/>
      <c r="S1872" s="673"/>
      <c r="T1872" s="673"/>
      <c r="U1872" s="673"/>
      <c r="V1872" s="636"/>
      <c r="W1872" s="674"/>
      <c r="X1872" s="674"/>
      <c r="Y1872" s="674"/>
      <c r="Z1872" s="674"/>
      <c r="AA1872" s="674"/>
      <c r="AB1872" s="674"/>
      <c r="AC1872" s="637"/>
      <c r="AD1872" s="638"/>
      <c r="AE1872" s="639"/>
      <c r="AF1872" s="640"/>
    </row>
    <row r="1873" spans="1:32" ht="20.100000000000001" customHeight="1">
      <c r="A1873" s="635"/>
      <c r="B1873" s="671"/>
      <c r="C1873" s="671"/>
      <c r="D1873" s="671"/>
      <c r="E1873" s="671"/>
      <c r="F1873" s="671"/>
      <c r="G1873" s="671"/>
      <c r="H1873" s="671"/>
      <c r="I1873" s="671"/>
      <c r="J1873" s="671"/>
      <c r="K1873" s="671"/>
      <c r="L1873" s="672"/>
      <c r="M1873" s="672"/>
      <c r="N1873" s="672"/>
      <c r="O1873" s="672"/>
      <c r="P1873" s="672"/>
      <c r="Q1873" s="673"/>
      <c r="R1873" s="673"/>
      <c r="S1873" s="673"/>
      <c r="T1873" s="673"/>
      <c r="U1873" s="673"/>
      <c r="V1873" s="636"/>
      <c r="W1873" s="674"/>
      <c r="X1873" s="674"/>
      <c r="Y1873" s="674"/>
      <c r="Z1873" s="674"/>
      <c r="AA1873" s="674"/>
      <c r="AB1873" s="674"/>
      <c r="AC1873" s="637"/>
      <c r="AD1873" s="638"/>
      <c r="AE1873" s="639"/>
      <c r="AF1873" s="640"/>
    </row>
    <row r="1874" spans="1:32" ht="20.100000000000001" customHeight="1">
      <c r="A1874" s="635"/>
      <c r="B1874" s="671"/>
      <c r="C1874" s="671"/>
      <c r="D1874" s="671"/>
      <c r="E1874" s="671"/>
      <c r="F1874" s="671"/>
      <c r="G1874" s="671"/>
      <c r="H1874" s="671"/>
      <c r="I1874" s="671"/>
      <c r="J1874" s="671"/>
      <c r="K1874" s="671"/>
      <c r="L1874" s="672"/>
      <c r="M1874" s="672"/>
      <c r="N1874" s="672"/>
      <c r="O1874" s="672"/>
      <c r="P1874" s="672"/>
      <c r="Q1874" s="673"/>
      <c r="R1874" s="673"/>
      <c r="S1874" s="673"/>
      <c r="T1874" s="673"/>
      <c r="U1874" s="673"/>
      <c r="V1874" s="636"/>
      <c r="W1874" s="674"/>
      <c r="X1874" s="674"/>
      <c r="Y1874" s="674"/>
      <c r="Z1874" s="674"/>
      <c r="AA1874" s="674"/>
      <c r="AB1874" s="674"/>
      <c r="AC1874" s="637"/>
      <c r="AD1874" s="638"/>
      <c r="AE1874" s="639"/>
      <c r="AF1874" s="640"/>
    </row>
    <row r="1875" spans="1:32" ht="20.100000000000001" customHeight="1">
      <c r="A1875" s="635"/>
      <c r="B1875" s="671"/>
      <c r="C1875" s="671"/>
      <c r="D1875" s="671"/>
      <c r="E1875" s="671"/>
      <c r="F1875" s="671"/>
      <c r="G1875" s="671"/>
      <c r="H1875" s="671"/>
      <c r="I1875" s="671"/>
      <c r="J1875" s="671"/>
      <c r="K1875" s="671"/>
      <c r="L1875" s="672"/>
      <c r="M1875" s="672"/>
      <c r="N1875" s="672"/>
      <c r="O1875" s="672"/>
      <c r="P1875" s="672"/>
      <c r="Q1875" s="673"/>
      <c r="R1875" s="673"/>
      <c r="S1875" s="673"/>
      <c r="T1875" s="673"/>
      <c r="U1875" s="673"/>
      <c r="V1875" s="636"/>
      <c r="W1875" s="674"/>
      <c r="X1875" s="674"/>
      <c r="Y1875" s="674"/>
      <c r="Z1875" s="674"/>
      <c r="AA1875" s="674"/>
      <c r="AB1875" s="674"/>
      <c r="AC1875" s="637"/>
      <c r="AD1875" s="638"/>
      <c r="AE1875" s="639"/>
      <c r="AF1875" s="640"/>
    </row>
    <row r="1876" spans="1:32" ht="20.100000000000001" customHeight="1">
      <c r="A1876" s="635"/>
      <c r="B1876" s="671"/>
      <c r="C1876" s="671"/>
      <c r="D1876" s="671"/>
      <c r="E1876" s="671"/>
      <c r="F1876" s="671"/>
      <c r="G1876" s="671"/>
      <c r="H1876" s="671"/>
      <c r="I1876" s="671"/>
      <c r="J1876" s="671"/>
      <c r="K1876" s="671"/>
      <c r="L1876" s="672"/>
      <c r="M1876" s="672"/>
      <c r="N1876" s="672"/>
      <c r="O1876" s="672"/>
      <c r="P1876" s="672"/>
      <c r="Q1876" s="673"/>
      <c r="R1876" s="673"/>
      <c r="S1876" s="673"/>
      <c r="T1876" s="673"/>
      <c r="U1876" s="673"/>
      <c r="V1876" s="636"/>
      <c r="W1876" s="674"/>
      <c r="X1876" s="674"/>
      <c r="Y1876" s="674"/>
      <c r="Z1876" s="674"/>
      <c r="AA1876" s="674"/>
      <c r="AB1876" s="674"/>
      <c r="AC1876" s="637"/>
      <c r="AD1876" s="638"/>
      <c r="AE1876" s="639"/>
      <c r="AF1876" s="640"/>
    </row>
    <row r="1877" spans="1:32" ht="20.100000000000001" customHeight="1">
      <c r="A1877" s="635"/>
      <c r="B1877" s="671"/>
      <c r="C1877" s="671"/>
      <c r="D1877" s="671"/>
      <c r="E1877" s="671"/>
      <c r="F1877" s="671"/>
      <c r="G1877" s="671"/>
      <c r="H1877" s="671"/>
      <c r="I1877" s="671"/>
      <c r="J1877" s="671"/>
      <c r="K1877" s="671"/>
      <c r="L1877" s="672"/>
      <c r="M1877" s="672"/>
      <c r="N1877" s="672"/>
      <c r="O1877" s="672"/>
      <c r="P1877" s="672"/>
      <c r="Q1877" s="673"/>
      <c r="R1877" s="673"/>
      <c r="S1877" s="673"/>
      <c r="T1877" s="673"/>
      <c r="U1877" s="673"/>
      <c r="V1877" s="636"/>
      <c r="W1877" s="674"/>
      <c r="X1877" s="674"/>
      <c r="Y1877" s="674"/>
      <c r="Z1877" s="674"/>
      <c r="AA1877" s="674"/>
      <c r="AB1877" s="674"/>
      <c r="AC1877" s="637"/>
      <c r="AD1877" s="638"/>
      <c r="AE1877" s="639"/>
      <c r="AF1877" s="640"/>
    </row>
    <row r="1878" spans="1:32" ht="20.100000000000001" customHeight="1">
      <c r="A1878" s="635"/>
      <c r="B1878" s="671"/>
      <c r="C1878" s="671"/>
      <c r="D1878" s="671"/>
      <c r="E1878" s="671"/>
      <c r="F1878" s="671"/>
      <c r="G1878" s="671"/>
      <c r="H1878" s="671"/>
      <c r="I1878" s="671"/>
      <c r="J1878" s="671"/>
      <c r="K1878" s="671"/>
      <c r="L1878" s="672"/>
      <c r="M1878" s="672"/>
      <c r="N1878" s="672"/>
      <c r="O1878" s="672"/>
      <c r="P1878" s="672"/>
      <c r="Q1878" s="673"/>
      <c r="R1878" s="673"/>
      <c r="S1878" s="673"/>
      <c r="T1878" s="673"/>
      <c r="U1878" s="673"/>
      <c r="V1878" s="636"/>
      <c r="W1878" s="674"/>
      <c r="X1878" s="674"/>
      <c r="Y1878" s="674"/>
      <c r="Z1878" s="674"/>
      <c r="AA1878" s="674"/>
      <c r="AB1878" s="674"/>
      <c r="AC1878" s="637"/>
      <c r="AD1878" s="638"/>
      <c r="AE1878" s="639"/>
      <c r="AF1878" s="640"/>
    </row>
    <row r="1879" spans="1:32" ht="20.100000000000001" customHeight="1">
      <c r="A1879" s="635"/>
      <c r="B1879" s="671"/>
      <c r="C1879" s="671"/>
      <c r="D1879" s="671"/>
      <c r="E1879" s="671"/>
      <c r="F1879" s="671"/>
      <c r="G1879" s="671"/>
      <c r="H1879" s="671"/>
      <c r="I1879" s="671"/>
      <c r="J1879" s="671"/>
      <c r="K1879" s="671"/>
      <c r="L1879" s="672"/>
      <c r="M1879" s="672"/>
      <c r="N1879" s="672"/>
      <c r="O1879" s="672"/>
      <c r="P1879" s="672"/>
      <c r="Q1879" s="673"/>
      <c r="R1879" s="673"/>
      <c r="S1879" s="673"/>
      <c r="T1879" s="673"/>
      <c r="U1879" s="673"/>
      <c r="V1879" s="636"/>
      <c r="W1879" s="674"/>
      <c r="X1879" s="674"/>
      <c r="Y1879" s="674"/>
      <c r="Z1879" s="674"/>
      <c r="AA1879" s="674"/>
      <c r="AB1879" s="674"/>
      <c r="AC1879" s="637"/>
      <c r="AD1879" s="638"/>
      <c r="AE1879" s="639"/>
      <c r="AF1879" s="640"/>
    </row>
    <row r="1880" spans="1:32" ht="20.100000000000001" customHeight="1">
      <c r="A1880" s="635"/>
      <c r="B1880" s="671"/>
      <c r="C1880" s="671"/>
      <c r="D1880" s="671"/>
      <c r="E1880" s="671"/>
      <c r="F1880" s="671"/>
      <c r="G1880" s="671"/>
      <c r="H1880" s="671"/>
      <c r="I1880" s="671"/>
      <c r="J1880" s="671"/>
      <c r="K1880" s="671"/>
      <c r="L1880" s="672"/>
      <c r="M1880" s="672"/>
      <c r="N1880" s="672"/>
      <c r="O1880" s="672"/>
      <c r="P1880" s="672"/>
      <c r="Q1880" s="673"/>
      <c r="R1880" s="673"/>
      <c r="S1880" s="673"/>
      <c r="T1880" s="673"/>
      <c r="U1880" s="673"/>
      <c r="V1880" s="636"/>
      <c r="W1880" s="674"/>
      <c r="X1880" s="674"/>
      <c r="Y1880" s="674"/>
      <c r="Z1880" s="674"/>
      <c r="AA1880" s="674"/>
      <c r="AB1880" s="674"/>
      <c r="AC1880" s="637"/>
      <c r="AD1880" s="638"/>
      <c r="AE1880" s="639"/>
      <c r="AF1880" s="640"/>
    </row>
    <row r="1881" spans="1:32" ht="20.100000000000001" customHeight="1">
      <c r="A1881" s="635"/>
      <c r="B1881" s="671"/>
      <c r="C1881" s="671"/>
      <c r="D1881" s="671"/>
      <c r="E1881" s="671"/>
      <c r="F1881" s="671"/>
      <c r="G1881" s="671"/>
      <c r="H1881" s="671"/>
      <c r="I1881" s="671"/>
      <c r="J1881" s="671"/>
      <c r="K1881" s="671"/>
      <c r="L1881" s="672"/>
      <c r="M1881" s="672"/>
      <c r="N1881" s="672"/>
      <c r="O1881" s="672"/>
      <c r="P1881" s="672"/>
      <c r="Q1881" s="673"/>
      <c r="R1881" s="673"/>
      <c r="S1881" s="673"/>
      <c r="T1881" s="673"/>
      <c r="U1881" s="673"/>
      <c r="V1881" s="636"/>
      <c r="W1881" s="674"/>
      <c r="X1881" s="674"/>
      <c r="Y1881" s="674"/>
      <c r="Z1881" s="674"/>
      <c r="AA1881" s="674"/>
      <c r="AB1881" s="674"/>
      <c r="AC1881" s="637"/>
      <c r="AD1881" s="638"/>
      <c r="AE1881" s="639"/>
      <c r="AF1881" s="640"/>
    </row>
    <row r="1882" spans="1:32" ht="20.100000000000001" customHeight="1">
      <c r="A1882" s="635"/>
      <c r="B1882" s="671"/>
      <c r="C1882" s="671"/>
      <c r="D1882" s="671"/>
      <c r="E1882" s="671"/>
      <c r="F1882" s="671"/>
      <c r="G1882" s="671"/>
      <c r="H1882" s="671"/>
      <c r="I1882" s="671"/>
      <c r="J1882" s="671"/>
      <c r="K1882" s="671"/>
      <c r="L1882" s="672"/>
      <c r="M1882" s="672"/>
      <c r="N1882" s="672"/>
      <c r="O1882" s="672"/>
      <c r="P1882" s="672"/>
      <c r="Q1882" s="673"/>
      <c r="R1882" s="673"/>
      <c r="S1882" s="673"/>
      <c r="T1882" s="673"/>
      <c r="U1882" s="673"/>
      <c r="V1882" s="636"/>
      <c r="W1882" s="674"/>
      <c r="X1882" s="674"/>
      <c r="Y1882" s="674"/>
      <c r="Z1882" s="674"/>
      <c r="AA1882" s="674"/>
      <c r="AB1882" s="674"/>
      <c r="AC1882" s="637"/>
      <c r="AD1882" s="638"/>
      <c r="AE1882" s="639"/>
      <c r="AF1882" s="640"/>
    </row>
    <row r="1883" spans="1:32" ht="20.100000000000001" customHeight="1">
      <c r="A1883" s="635"/>
      <c r="B1883" s="671"/>
      <c r="C1883" s="671"/>
      <c r="D1883" s="671"/>
      <c r="E1883" s="671"/>
      <c r="F1883" s="671"/>
      <c r="G1883" s="671"/>
      <c r="H1883" s="671"/>
      <c r="I1883" s="671"/>
      <c r="J1883" s="671"/>
      <c r="K1883" s="671"/>
      <c r="L1883" s="672"/>
      <c r="M1883" s="672"/>
      <c r="N1883" s="672"/>
      <c r="O1883" s="672"/>
      <c r="P1883" s="672"/>
      <c r="Q1883" s="673"/>
      <c r="R1883" s="673"/>
      <c r="S1883" s="673"/>
      <c r="T1883" s="673"/>
      <c r="U1883" s="673"/>
      <c r="V1883" s="636"/>
      <c r="W1883" s="674"/>
      <c r="X1883" s="674"/>
      <c r="Y1883" s="674"/>
      <c r="Z1883" s="674"/>
      <c r="AA1883" s="674"/>
      <c r="AB1883" s="674"/>
      <c r="AC1883" s="637"/>
      <c r="AD1883" s="638"/>
      <c r="AE1883" s="639"/>
      <c r="AF1883" s="640"/>
    </row>
    <row r="1884" spans="1:32" ht="20.100000000000001" customHeight="1">
      <c r="A1884" s="635"/>
      <c r="B1884" s="671"/>
      <c r="C1884" s="671"/>
      <c r="D1884" s="671"/>
      <c r="E1884" s="671"/>
      <c r="F1884" s="671"/>
      <c r="G1884" s="671"/>
      <c r="H1884" s="671"/>
      <c r="I1884" s="671"/>
      <c r="J1884" s="671"/>
      <c r="K1884" s="671"/>
      <c r="L1884" s="672"/>
      <c r="M1884" s="672"/>
      <c r="N1884" s="672"/>
      <c r="O1884" s="672"/>
      <c r="P1884" s="672"/>
      <c r="Q1884" s="673"/>
      <c r="R1884" s="673"/>
      <c r="S1884" s="673"/>
      <c r="T1884" s="673"/>
      <c r="U1884" s="673"/>
      <c r="V1884" s="636"/>
      <c r="W1884" s="674"/>
      <c r="X1884" s="674"/>
      <c r="Y1884" s="674"/>
      <c r="Z1884" s="674"/>
      <c r="AA1884" s="674"/>
      <c r="AB1884" s="674"/>
      <c r="AC1884" s="637"/>
      <c r="AD1884" s="638"/>
      <c r="AE1884" s="639"/>
      <c r="AF1884" s="640"/>
    </row>
    <row r="1885" spans="1:32" ht="20.100000000000001" customHeight="1">
      <c r="A1885" s="635"/>
      <c r="B1885" s="671"/>
      <c r="C1885" s="671"/>
      <c r="D1885" s="671"/>
      <c r="E1885" s="671"/>
      <c r="F1885" s="671"/>
      <c r="G1885" s="671"/>
      <c r="H1885" s="671"/>
      <c r="I1885" s="671"/>
      <c r="J1885" s="671"/>
      <c r="K1885" s="671"/>
      <c r="L1885" s="672"/>
      <c r="M1885" s="672"/>
      <c r="N1885" s="672"/>
      <c r="O1885" s="672"/>
      <c r="P1885" s="672"/>
      <c r="Q1885" s="673"/>
      <c r="R1885" s="673"/>
      <c r="S1885" s="673"/>
      <c r="T1885" s="673"/>
      <c r="U1885" s="673"/>
      <c r="V1885" s="636"/>
      <c r="W1885" s="674"/>
      <c r="X1885" s="674"/>
      <c r="Y1885" s="674"/>
      <c r="Z1885" s="674"/>
      <c r="AA1885" s="674"/>
      <c r="AB1885" s="674"/>
      <c r="AC1885" s="637"/>
      <c r="AD1885" s="638"/>
      <c r="AE1885" s="639"/>
      <c r="AF1885" s="640"/>
    </row>
    <row r="1886" spans="1:32" ht="20.100000000000001" customHeight="1">
      <c r="A1886" s="635"/>
      <c r="B1886" s="671"/>
      <c r="C1886" s="671"/>
      <c r="D1886" s="671"/>
      <c r="E1886" s="671"/>
      <c r="F1886" s="671"/>
      <c r="G1886" s="671"/>
      <c r="H1886" s="671"/>
      <c r="I1886" s="671"/>
      <c r="J1886" s="671"/>
      <c r="K1886" s="671"/>
      <c r="L1886" s="672"/>
      <c r="M1886" s="672"/>
      <c r="N1886" s="672"/>
      <c r="O1886" s="672"/>
      <c r="P1886" s="672"/>
      <c r="Q1886" s="673"/>
      <c r="R1886" s="673"/>
      <c r="S1886" s="673"/>
      <c r="T1886" s="673"/>
      <c r="U1886" s="673"/>
      <c r="V1886" s="636"/>
      <c r="W1886" s="674"/>
      <c r="X1886" s="674"/>
      <c r="Y1886" s="674"/>
      <c r="Z1886" s="674"/>
      <c r="AA1886" s="674"/>
      <c r="AB1886" s="674"/>
      <c r="AC1886" s="637"/>
      <c r="AD1886" s="638"/>
      <c r="AE1886" s="639"/>
      <c r="AF1886" s="640"/>
    </row>
    <row r="1887" spans="1:32" ht="20.100000000000001" customHeight="1">
      <c r="A1887" s="635"/>
      <c r="B1887" s="671"/>
      <c r="C1887" s="671"/>
      <c r="D1887" s="671"/>
      <c r="E1887" s="671"/>
      <c r="F1887" s="671"/>
      <c r="G1887" s="671"/>
      <c r="H1887" s="671"/>
      <c r="I1887" s="671"/>
      <c r="J1887" s="671"/>
      <c r="K1887" s="671"/>
      <c r="L1887" s="672"/>
      <c r="M1887" s="672"/>
      <c r="N1887" s="672"/>
      <c r="O1887" s="672"/>
      <c r="P1887" s="672"/>
      <c r="Q1887" s="673"/>
      <c r="R1887" s="673"/>
      <c r="S1887" s="673"/>
      <c r="T1887" s="673"/>
      <c r="U1887" s="673"/>
      <c r="V1887" s="636"/>
      <c r="W1887" s="674"/>
      <c r="X1887" s="674"/>
      <c r="Y1887" s="674"/>
      <c r="Z1887" s="674"/>
      <c r="AA1887" s="674"/>
      <c r="AB1887" s="674"/>
      <c r="AC1887" s="637"/>
      <c r="AD1887" s="638"/>
      <c r="AE1887" s="639"/>
      <c r="AF1887" s="640"/>
    </row>
    <row r="1888" spans="1:32" ht="20.100000000000001" customHeight="1">
      <c r="A1888" s="635"/>
      <c r="B1888" s="671"/>
      <c r="C1888" s="671"/>
      <c r="D1888" s="671"/>
      <c r="E1888" s="671"/>
      <c r="F1888" s="671"/>
      <c r="G1888" s="671"/>
      <c r="H1888" s="671"/>
      <c r="I1888" s="671"/>
      <c r="J1888" s="671"/>
      <c r="K1888" s="671"/>
      <c r="L1888" s="672"/>
      <c r="M1888" s="672"/>
      <c r="N1888" s="672"/>
      <c r="O1888" s="672"/>
      <c r="P1888" s="672"/>
      <c r="Q1888" s="673"/>
      <c r="R1888" s="673"/>
      <c r="S1888" s="673"/>
      <c r="T1888" s="673"/>
      <c r="U1888" s="673"/>
      <c r="V1888" s="636"/>
      <c r="W1888" s="674"/>
      <c r="X1888" s="674"/>
      <c r="Y1888" s="674"/>
      <c r="Z1888" s="674"/>
      <c r="AA1888" s="674"/>
      <c r="AB1888" s="674"/>
      <c r="AC1888" s="637"/>
      <c r="AD1888" s="638"/>
      <c r="AE1888" s="639"/>
      <c r="AF1888" s="640"/>
    </row>
    <row r="1889" spans="1:32" ht="20.100000000000001" customHeight="1">
      <c r="A1889" s="635"/>
      <c r="B1889" s="671"/>
      <c r="C1889" s="671"/>
      <c r="D1889" s="671"/>
      <c r="E1889" s="671"/>
      <c r="F1889" s="671"/>
      <c r="G1889" s="671"/>
      <c r="H1889" s="671"/>
      <c r="I1889" s="671"/>
      <c r="J1889" s="671"/>
      <c r="K1889" s="671"/>
      <c r="L1889" s="672"/>
      <c r="M1889" s="672"/>
      <c r="N1889" s="672"/>
      <c r="O1889" s="672"/>
      <c r="P1889" s="672"/>
      <c r="Q1889" s="673"/>
      <c r="R1889" s="673"/>
      <c r="S1889" s="673"/>
      <c r="T1889" s="673"/>
      <c r="U1889" s="673"/>
      <c r="V1889" s="636"/>
      <c r="W1889" s="674"/>
      <c r="X1889" s="674"/>
      <c r="Y1889" s="674"/>
      <c r="Z1889" s="674"/>
      <c r="AA1889" s="674"/>
      <c r="AB1889" s="674"/>
      <c r="AC1889" s="637"/>
      <c r="AD1889" s="638"/>
      <c r="AE1889" s="639"/>
      <c r="AF1889" s="640"/>
    </row>
    <row r="1890" spans="1:32" ht="20.100000000000001" customHeight="1">
      <c r="A1890" s="635"/>
      <c r="B1890" s="671"/>
      <c r="C1890" s="671"/>
      <c r="D1890" s="671"/>
      <c r="E1890" s="671"/>
      <c r="F1890" s="671"/>
      <c r="G1890" s="671"/>
      <c r="H1890" s="671"/>
      <c r="I1890" s="671"/>
      <c r="J1890" s="671"/>
      <c r="K1890" s="671"/>
      <c r="L1890" s="672"/>
      <c r="M1890" s="672"/>
      <c r="N1890" s="672"/>
      <c r="O1890" s="672"/>
      <c r="P1890" s="672"/>
      <c r="Q1890" s="673"/>
      <c r="R1890" s="673"/>
      <c r="S1890" s="673"/>
      <c r="T1890" s="673"/>
      <c r="U1890" s="673"/>
      <c r="V1890" s="636"/>
      <c r="W1890" s="674"/>
      <c r="X1890" s="674"/>
      <c r="Y1890" s="674"/>
      <c r="Z1890" s="674"/>
      <c r="AA1890" s="674"/>
      <c r="AB1890" s="674"/>
      <c r="AC1890" s="637"/>
      <c r="AD1890" s="638"/>
      <c r="AE1890" s="639"/>
      <c r="AF1890" s="640"/>
    </row>
    <row r="1891" spans="1:32" ht="20.100000000000001" customHeight="1">
      <c r="A1891" s="635"/>
      <c r="B1891" s="671"/>
      <c r="C1891" s="671"/>
      <c r="D1891" s="671"/>
      <c r="E1891" s="671"/>
      <c r="F1891" s="671"/>
      <c r="G1891" s="671"/>
      <c r="H1891" s="671"/>
      <c r="I1891" s="671"/>
      <c r="J1891" s="671"/>
      <c r="K1891" s="671"/>
      <c r="L1891" s="672"/>
      <c r="M1891" s="672"/>
      <c r="N1891" s="672"/>
      <c r="O1891" s="672"/>
      <c r="P1891" s="672"/>
      <c r="Q1891" s="673"/>
      <c r="R1891" s="673"/>
      <c r="S1891" s="673"/>
      <c r="T1891" s="673"/>
      <c r="U1891" s="673"/>
      <c r="V1891" s="636"/>
      <c r="W1891" s="674"/>
      <c r="X1891" s="674"/>
      <c r="Y1891" s="674"/>
      <c r="Z1891" s="674"/>
      <c r="AA1891" s="674"/>
      <c r="AB1891" s="674"/>
      <c r="AC1891" s="637"/>
      <c r="AD1891" s="638"/>
      <c r="AE1891" s="639"/>
      <c r="AF1891" s="640"/>
    </row>
    <row r="1892" spans="1:32" ht="20.100000000000001" customHeight="1">
      <c r="A1892" s="635"/>
      <c r="B1892" s="671"/>
      <c r="C1892" s="671"/>
      <c r="D1892" s="671"/>
      <c r="E1892" s="671"/>
      <c r="F1892" s="671"/>
      <c r="G1892" s="671"/>
      <c r="H1892" s="671"/>
      <c r="I1892" s="671"/>
      <c r="J1892" s="671"/>
      <c r="K1892" s="671"/>
      <c r="L1892" s="672"/>
      <c r="M1892" s="672"/>
      <c r="N1892" s="672"/>
      <c r="O1892" s="672"/>
      <c r="P1892" s="672"/>
      <c r="Q1892" s="673"/>
      <c r="R1892" s="673"/>
      <c r="S1892" s="673"/>
      <c r="T1892" s="673"/>
      <c r="U1892" s="673"/>
      <c r="V1892" s="636"/>
      <c r="W1892" s="674"/>
      <c r="X1892" s="674"/>
      <c r="Y1892" s="674"/>
      <c r="Z1892" s="674"/>
      <c r="AA1892" s="674"/>
      <c r="AB1892" s="674"/>
      <c r="AC1892" s="637"/>
      <c r="AD1892" s="638"/>
      <c r="AE1892" s="639"/>
      <c r="AF1892" s="640"/>
    </row>
    <row r="1893" spans="1:32" ht="20.100000000000001" customHeight="1">
      <c r="A1893" s="635"/>
      <c r="B1893" s="671"/>
      <c r="C1893" s="671"/>
      <c r="D1893" s="671"/>
      <c r="E1893" s="671"/>
      <c r="F1893" s="671"/>
      <c r="G1893" s="671"/>
      <c r="H1893" s="671"/>
      <c r="I1893" s="671"/>
      <c r="J1893" s="671"/>
      <c r="K1893" s="671"/>
      <c r="L1893" s="672"/>
      <c r="M1893" s="672"/>
      <c r="N1893" s="672"/>
      <c r="O1893" s="672"/>
      <c r="P1893" s="672"/>
      <c r="Q1893" s="673"/>
      <c r="R1893" s="673"/>
      <c r="S1893" s="673"/>
      <c r="T1893" s="673"/>
      <c r="U1893" s="673"/>
      <c r="V1893" s="636"/>
      <c r="W1893" s="674"/>
      <c r="X1893" s="674"/>
      <c r="Y1893" s="674"/>
      <c r="Z1893" s="674"/>
      <c r="AA1893" s="674"/>
      <c r="AB1893" s="674"/>
      <c r="AC1893" s="637"/>
      <c r="AD1893" s="638"/>
      <c r="AE1893" s="639"/>
      <c r="AF1893" s="640"/>
    </row>
    <row r="1894" spans="1:32" ht="20.100000000000001" customHeight="1">
      <c r="A1894" s="635"/>
      <c r="B1894" s="671"/>
      <c r="C1894" s="671"/>
      <c r="D1894" s="671"/>
      <c r="E1894" s="671"/>
      <c r="F1894" s="671"/>
      <c r="G1894" s="671"/>
      <c r="H1894" s="671"/>
      <c r="I1894" s="671"/>
      <c r="J1894" s="671"/>
      <c r="K1894" s="671"/>
      <c r="L1894" s="672"/>
      <c r="M1894" s="672"/>
      <c r="N1894" s="672"/>
      <c r="O1894" s="672"/>
      <c r="P1894" s="672"/>
      <c r="Q1894" s="673"/>
      <c r="R1894" s="673"/>
      <c r="S1894" s="673"/>
      <c r="T1894" s="673"/>
      <c r="U1894" s="673"/>
      <c r="V1894" s="636"/>
      <c r="W1894" s="674"/>
      <c r="X1894" s="674"/>
      <c r="Y1894" s="674"/>
      <c r="Z1894" s="674"/>
      <c r="AA1894" s="674"/>
      <c r="AB1894" s="674"/>
      <c r="AC1894" s="637"/>
      <c r="AD1894" s="638"/>
      <c r="AE1894" s="639"/>
      <c r="AF1894" s="640"/>
    </row>
    <row r="1895" spans="1:32" ht="20.100000000000001" customHeight="1">
      <c r="A1895" s="635"/>
      <c r="B1895" s="671"/>
      <c r="C1895" s="671"/>
      <c r="D1895" s="671"/>
      <c r="E1895" s="671"/>
      <c r="F1895" s="671"/>
      <c r="G1895" s="671"/>
      <c r="H1895" s="671"/>
      <c r="I1895" s="671"/>
      <c r="J1895" s="671"/>
      <c r="K1895" s="671"/>
      <c r="L1895" s="672"/>
      <c r="M1895" s="672"/>
      <c r="N1895" s="672"/>
      <c r="O1895" s="672"/>
      <c r="P1895" s="672"/>
      <c r="Q1895" s="673"/>
      <c r="R1895" s="673"/>
      <c r="S1895" s="673"/>
      <c r="T1895" s="673"/>
      <c r="U1895" s="673"/>
      <c r="V1895" s="636"/>
      <c r="W1895" s="674"/>
      <c r="X1895" s="674"/>
      <c r="Y1895" s="674"/>
      <c r="Z1895" s="674"/>
      <c r="AA1895" s="674"/>
      <c r="AB1895" s="674"/>
      <c r="AC1895" s="637"/>
      <c r="AD1895" s="638"/>
      <c r="AE1895" s="639"/>
      <c r="AF1895" s="640"/>
    </row>
    <row r="1896" spans="1:32" ht="20.100000000000001" customHeight="1">
      <c r="A1896" s="635"/>
      <c r="B1896" s="671"/>
      <c r="C1896" s="671"/>
      <c r="D1896" s="671"/>
      <c r="E1896" s="671"/>
      <c r="F1896" s="671"/>
      <c r="G1896" s="671"/>
      <c r="H1896" s="671"/>
      <c r="I1896" s="671"/>
      <c r="J1896" s="671"/>
      <c r="K1896" s="671"/>
      <c r="L1896" s="672"/>
      <c r="M1896" s="672"/>
      <c r="N1896" s="672"/>
      <c r="O1896" s="672"/>
      <c r="P1896" s="672"/>
      <c r="Q1896" s="673"/>
      <c r="R1896" s="673"/>
      <c r="S1896" s="673"/>
      <c r="T1896" s="673"/>
      <c r="U1896" s="673"/>
      <c r="V1896" s="636"/>
      <c r="W1896" s="674"/>
      <c r="X1896" s="674"/>
      <c r="Y1896" s="674"/>
      <c r="Z1896" s="674"/>
      <c r="AA1896" s="674"/>
      <c r="AB1896" s="674"/>
      <c r="AC1896" s="637"/>
      <c r="AD1896" s="638"/>
      <c r="AE1896" s="639"/>
      <c r="AF1896" s="640"/>
    </row>
    <row r="1897" spans="1:32" ht="20.100000000000001" customHeight="1">
      <c r="A1897" s="635"/>
      <c r="B1897" s="671"/>
      <c r="C1897" s="671"/>
      <c r="D1897" s="671"/>
      <c r="E1897" s="671"/>
      <c r="F1897" s="671"/>
      <c r="G1897" s="671"/>
      <c r="H1897" s="671"/>
      <c r="I1897" s="671"/>
      <c r="J1897" s="671"/>
      <c r="K1897" s="671"/>
      <c r="L1897" s="672"/>
      <c r="M1897" s="672"/>
      <c r="N1897" s="672"/>
      <c r="O1897" s="672"/>
      <c r="P1897" s="672"/>
      <c r="Q1897" s="673"/>
      <c r="R1897" s="673"/>
      <c r="S1897" s="673"/>
      <c r="T1897" s="673"/>
      <c r="U1897" s="673"/>
      <c r="V1897" s="636"/>
      <c r="W1897" s="674"/>
      <c r="X1897" s="674"/>
      <c r="Y1897" s="674"/>
      <c r="Z1897" s="674"/>
      <c r="AA1897" s="674"/>
      <c r="AB1897" s="674"/>
      <c r="AC1897" s="637"/>
      <c r="AD1897" s="638"/>
      <c r="AE1897" s="639"/>
      <c r="AF1897" s="640"/>
    </row>
    <row r="1898" spans="1:32" ht="20.100000000000001" customHeight="1">
      <c r="A1898" s="635"/>
      <c r="B1898" s="671"/>
      <c r="C1898" s="671"/>
      <c r="D1898" s="671"/>
      <c r="E1898" s="671"/>
      <c r="F1898" s="671"/>
      <c r="G1898" s="671"/>
      <c r="H1898" s="671"/>
      <c r="I1898" s="671"/>
      <c r="J1898" s="671"/>
      <c r="K1898" s="671"/>
      <c r="L1898" s="672"/>
      <c r="M1898" s="672"/>
      <c r="N1898" s="672"/>
      <c r="O1898" s="672"/>
      <c r="P1898" s="672"/>
      <c r="Q1898" s="673"/>
      <c r="R1898" s="673"/>
      <c r="S1898" s="673"/>
      <c r="T1898" s="673"/>
      <c r="U1898" s="673"/>
      <c r="V1898" s="636"/>
      <c r="W1898" s="674"/>
      <c r="X1898" s="674"/>
      <c r="Y1898" s="674"/>
      <c r="Z1898" s="674"/>
      <c r="AA1898" s="674"/>
      <c r="AB1898" s="674"/>
      <c r="AC1898" s="637"/>
      <c r="AD1898" s="638"/>
      <c r="AE1898" s="639"/>
      <c r="AF1898" s="640"/>
    </row>
    <row r="1899" spans="1:32" ht="20.100000000000001" customHeight="1">
      <c r="A1899" s="635"/>
      <c r="B1899" s="671"/>
      <c r="C1899" s="671"/>
      <c r="D1899" s="671"/>
      <c r="E1899" s="671"/>
      <c r="F1899" s="671"/>
      <c r="G1899" s="671"/>
      <c r="H1899" s="671"/>
      <c r="I1899" s="671"/>
      <c r="J1899" s="671"/>
      <c r="K1899" s="671"/>
      <c r="L1899" s="672"/>
      <c r="M1899" s="672"/>
      <c r="N1899" s="672"/>
      <c r="O1899" s="672"/>
      <c r="P1899" s="672"/>
      <c r="Q1899" s="673"/>
      <c r="R1899" s="673"/>
      <c r="S1899" s="673"/>
      <c r="T1899" s="673"/>
      <c r="U1899" s="673"/>
      <c r="V1899" s="636"/>
      <c r="W1899" s="674"/>
      <c r="X1899" s="674"/>
      <c r="Y1899" s="674"/>
      <c r="Z1899" s="674"/>
      <c r="AA1899" s="674"/>
      <c r="AB1899" s="674"/>
      <c r="AC1899" s="637"/>
      <c r="AD1899" s="638"/>
      <c r="AE1899" s="639"/>
      <c r="AF1899" s="640"/>
    </row>
    <row r="1900" spans="1:32" ht="20.100000000000001" customHeight="1">
      <c r="A1900" s="635"/>
      <c r="B1900" s="671"/>
      <c r="C1900" s="671"/>
      <c r="D1900" s="671"/>
      <c r="E1900" s="671"/>
      <c r="F1900" s="671"/>
      <c r="G1900" s="671"/>
      <c r="H1900" s="671"/>
      <c r="I1900" s="671"/>
      <c r="J1900" s="671"/>
      <c r="K1900" s="671"/>
      <c r="L1900" s="672"/>
      <c r="M1900" s="672"/>
      <c r="N1900" s="672"/>
      <c r="O1900" s="672"/>
      <c r="P1900" s="672"/>
      <c r="Q1900" s="673"/>
      <c r="R1900" s="673"/>
      <c r="S1900" s="673"/>
      <c r="T1900" s="673"/>
      <c r="U1900" s="673"/>
      <c r="V1900" s="636"/>
      <c r="W1900" s="674"/>
      <c r="X1900" s="674"/>
      <c r="Y1900" s="674"/>
      <c r="Z1900" s="674"/>
      <c r="AA1900" s="674"/>
      <c r="AB1900" s="674"/>
      <c r="AC1900" s="637"/>
      <c r="AD1900" s="638"/>
      <c r="AE1900" s="639"/>
      <c r="AF1900" s="640"/>
    </row>
    <row r="1901" spans="1:32" ht="20.100000000000001" customHeight="1">
      <c r="A1901" s="635"/>
      <c r="B1901" s="671"/>
      <c r="C1901" s="671"/>
      <c r="D1901" s="671"/>
      <c r="E1901" s="671"/>
      <c r="F1901" s="671"/>
      <c r="G1901" s="671"/>
      <c r="H1901" s="671"/>
      <c r="I1901" s="671"/>
      <c r="J1901" s="671"/>
      <c r="K1901" s="671"/>
      <c r="L1901" s="672"/>
      <c r="M1901" s="672"/>
      <c r="N1901" s="672"/>
      <c r="O1901" s="672"/>
      <c r="P1901" s="672"/>
      <c r="Q1901" s="673"/>
      <c r="R1901" s="673"/>
      <c r="S1901" s="673"/>
      <c r="T1901" s="673"/>
      <c r="U1901" s="673"/>
      <c r="V1901" s="636"/>
      <c r="W1901" s="674"/>
      <c r="X1901" s="674"/>
      <c r="Y1901" s="674"/>
      <c r="Z1901" s="674"/>
      <c r="AA1901" s="674"/>
      <c r="AB1901" s="674"/>
      <c r="AC1901" s="637"/>
      <c r="AD1901" s="638"/>
      <c r="AE1901" s="639"/>
      <c r="AF1901" s="640"/>
    </row>
    <row r="1902" spans="1:32" ht="20.100000000000001" customHeight="1">
      <c r="A1902" s="635"/>
      <c r="B1902" s="671"/>
      <c r="C1902" s="671"/>
      <c r="D1902" s="671"/>
      <c r="E1902" s="671"/>
      <c r="F1902" s="671"/>
      <c r="G1902" s="671"/>
      <c r="H1902" s="671"/>
      <c r="I1902" s="671"/>
      <c r="J1902" s="671"/>
      <c r="K1902" s="671"/>
      <c r="L1902" s="672"/>
      <c r="M1902" s="672"/>
      <c r="N1902" s="672"/>
      <c r="O1902" s="672"/>
      <c r="P1902" s="672"/>
      <c r="Q1902" s="673"/>
      <c r="R1902" s="673"/>
      <c r="S1902" s="673"/>
      <c r="T1902" s="673"/>
      <c r="U1902" s="673"/>
      <c r="V1902" s="636"/>
      <c r="W1902" s="674"/>
      <c r="X1902" s="674"/>
      <c r="Y1902" s="674"/>
      <c r="Z1902" s="674"/>
      <c r="AA1902" s="674"/>
      <c r="AB1902" s="674"/>
      <c r="AC1902" s="637"/>
      <c r="AD1902" s="638"/>
      <c r="AE1902" s="639"/>
      <c r="AF1902" s="640"/>
    </row>
    <row r="1903" spans="1:32" ht="20.100000000000001" customHeight="1">
      <c r="A1903" s="635"/>
      <c r="B1903" s="671"/>
      <c r="C1903" s="671"/>
      <c r="D1903" s="671"/>
      <c r="E1903" s="671"/>
      <c r="F1903" s="671"/>
      <c r="G1903" s="671"/>
      <c r="H1903" s="671"/>
      <c r="I1903" s="671"/>
      <c r="J1903" s="671"/>
      <c r="K1903" s="671"/>
      <c r="L1903" s="672"/>
      <c r="M1903" s="672"/>
      <c r="N1903" s="672"/>
      <c r="O1903" s="672"/>
      <c r="P1903" s="672"/>
      <c r="Q1903" s="673"/>
      <c r="R1903" s="673"/>
      <c r="S1903" s="673"/>
      <c r="T1903" s="673"/>
      <c r="U1903" s="673"/>
      <c r="V1903" s="636"/>
      <c r="W1903" s="674"/>
      <c r="X1903" s="674"/>
      <c r="Y1903" s="674"/>
      <c r="Z1903" s="674"/>
      <c r="AA1903" s="674"/>
      <c r="AB1903" s="674"/>
      <c r="AC1903" s="637"/>
      <c r="AD1903" s="638"/>
      <c r="AE1903" s="639"/>
      <c r="AF1903" s="640"/>
    </row>
    <row r="1904" spans="1:32" ht="20.100000000000001" customHeight="1">
      <c r="A1904" s="635"/>
      <c r="B1904" s="671"/>
      <c r="C1904" s="671"/>
      <c r="D1904" s="671"/>
      <c r="E1904" s="671"/>
      <c r="F1904" s="671"/>
      <c r="G1904" s="671"/>
      <c r="H1904" s="671"/>
      <c r="I1904" s="671"/>
      <c r="J1904" s="671"/>
      <c r="K1904" s="671"/>
      <c r="L1904" s="672"/>
      <c r="M1904" s="672"/>
      <c r="N1904" s="672"/>
      <c r="O1904" s="672"/>
      <c r="P1904" s="672"/>
      <c r="Q1904" s="673"/>
      <c r="R1904" s="673"/>
      <c r="S1904" s="673"/>
      <c r="T1904" s="673"/>
      <c r="U1904" s="673"/>
      <c r="V1904" s="636"/>
      <c r="W1904" s="674"/>
      <c r="X1904" s="674"/>
      <c r="Y1904" s="674"/>
      <c r="Z1904" s="674"/>
      <c r="AA1904" s="674"/>
      <c r="AB1904" s="674"/>
      <c r="AC1904" s="637"/>
      <c r="AD1904" s="638"/>
      <c r="AE1904" s="639"/>
      <c r="AF1904" s="640"/>
    </row>
    <row r="1905" spans="1:32" ht="20.100000000000001" customHeight="1">
      <c r="A1905" s="635"/>
      <c r="B1905" s="671"/>
      <c r="C1905" s="671"/>
      <c r="D1905" s="671"/>
      <c r="E1905" s="671"/>
      <c r="F1905" s="671"/>
      <c r="G1905" s="671"/>
      <c r="H1905" s="671"/>
      <c r="I1905" s="671"/>
      <c r="J1905" s="671"/>
      <c r="K1905" s="671"/>
      <c r="L1905" s="672"/>
      <c r="M1905" s="672"/>
      <c r="N1905" s="672"/>
      <c r="O1905" s="672"/>
      <c r="P1905" s="672"/>
      <c r="Q1905" s="673"/>
      <c r="R1905" s="673"/>
      <c r="S1905" s="673"/>
      <c r="T1905" s="673"/>
      <c r="U1905" s="673"/>
      <c r="V1905" s="636"/>
      <c r="W1905" s="674"/>
      <c r="X1905" s="674"/>
      <c r="Y1905" s="674"/>
      <c r="Z1905" s="674"/>
      <c r="AA1905" s="674"/>
      <c r="AB1905" s="674"/>
      <c r="AC1905" s="637"/>
      <c r="AD1905" s="638"/>
      <c r="AE1905" s="639"/>
      <c r="AF1905" s="640"/>
    </row>
    <row r="1906" spans="1:32" ht="20.100000000000001" customHeight="1">
      <c r="A1906" s="635"/>
      <c r="B1906" s="671"/>
      <c r="C1906" s="671"/>
      <c r="D1906" s="671"/>
      <c r="E1906" s="671"/>
      <c r="F1906" s="671"/>
      <c r="G1906" s="671"/>
      <c r="H1906" s="671"/>
      <c r="I1906" s="671"/>
      <c r="J1906" s="671"/>
      <c r="K1906" s="671"/>
      <c r="L1906" s="672"/>
      <c r="M1906" s="672"/>
      <c r="N1906" s="672"/>
      <c r="O1906" s="672"/>
      <c r="P1906" s="672"/>
      <c r="Q1906" s="673"/>
      <c r="R1906" s="673"/>
      <c r="S1906" s="673"/>
      <c r="T1906" s="673"/>
      <c r="U1906" s="673"/>
      <c r="V1906" s="636"/>
      <c r="W1906" s="674"/>
      <c r="X1906" s="674"/>
      <c r="Y1906" s="674"/>
      <c r="Z1906" s="674"/>
      <c r="AA1906" s="674"/>
      <c r="AB1906" s="674"/>
      <c r="AC1906" s="637"/>
      <c r="AD1906" s="638"/>
      <c r="AE1906" s="639"/>
      <c r="AF1906" s="640"/>
    </row>
    <row r="1907" spans="1:32" ht="20.100000000000001" customHeight="1">
      <c r="A1907" s="635"/>
      <c r="B1907" s="671"/>
      <c r="C1907" s="671"/>
      <c r="D1907" s="671"/>
      <c r="E1907" s="671"/>
      <c r="F1907" s="671"/>
      <c r="G1907" s="671"/>
      <c r="H1907" s="671"/>
      <c r="I1907" s="671"/>
      <c r="J1907" s="671"/>
      <c r="K1907" s="671"/>
      <c r="L1907" s="672"/>
      <c r="M1907" s="672"/>
      <c r="N1907" s="672"/>
      <c r="O1907" s="672"/>
      <c r="P1907" s="672"/>
      <c r="Q1907" s="673"/>
      <c r="R1907" s="673"/>
      <c r="S1907" s="673"/>
      <c r="T1907" s="673"/>
      <c r="U1907" s="673"/>
      <c r="V1907" s="636"/>
      <c r="W1907" s="674"/>
      <c r="X1907" s="674"/>
      <c r="Y1907" s="674"/>
      <c r="Z1907" s="674"/>
      <c r="AA1907" s="674"/>
      <c r="AB1907" s="674"/>
      <c r="AC1907" s="637"/>
      <c r="AD1907" s="638"/>
      <c r="AE1907" s="639"/>
      <c r="AF1907" s="640"/>
    </row>
    <row r="1908" spans="1:32" ht="20.100000000000001" customHeight="1">
      <c r="A1908" s="635"/>
      <c r="B1908" s="671"/>
      <c r="C1908" s="671"/>
      <c r="D1908" s="671"/>
      <c r="E1908" s="671"/>
      <c r="F1908" s="671"/>
      <c r="G1908" s="671"/>
      <c r="H1908" s="671"/>
      <c r="I1908" s="671"/>
      <c r="J1908" s="671"/>
      <c r="K1908" s="671"/>
      <c r="L1908" s="672"/>
      <c r="M1908" s="672"/>
      <c r="N1908" s="672"/>
      <c r="O1908" s="672"/>
      <c r="P1908" s="672"/>
      <c r="Q1908" s="673"/>
      <c r="R1908" s="673"/>
      <c r="S1908" s="673"/>
      <c r="T1908" s="673"/>
      <c r="U1908" s="673"/>
      <c r="V1908" s="636"/>
      <c r="W1908" s="674"/>
      <c r="X1908" s="674"/>
      <c r="Y1908" s="674"/>
      <c r="Z1908" s="674"/>
      <c r="AA1908" s="674"/>
      <c r="AB1908" s="674"/>
      <c r="AC1908" s="637"/>
      <c r="AD1908" s="638"/>
      <c r="AE1908" s="639"/>
      <c r="AF1908" s="640"/>
    </row>
    <row r="1909" spans="1:32" ht="20.100000000000001" customHeight="1">
      <c r="A1909" s="635"/>
      <c r="B1909" s="671"/>
      <c r="C1909" s="671"/>
      <c r="D1909" s="671"/>
      <c r="E1909" s="671"/>
      <c r="F1909" s="671"/>
      <c r="G1909" s="671"/>
      <c r="H1909" s="671"/>
      <c r="I1909" s="671"/>
      <c r="J1909" s="671"/>
      <c r="K1909" s="671"/>
      <c r="L1909" s="672"/>
      <c r="M1909" s="672"/>
      <c r="N1909" s="672"/>
      <c r="O1909" s="672"/>
      <c r="P1909" s="672"/>
      <c r="Q1909" s="673"/>
      <c r="R1909" s="673"/>
      <c r="S1909" s="673"/>
      <c r="T1909" s="673"/>
      <c r="U1909" s="673"/>
      <c r="V1909" s="636"/>
      <c r="W1909" s="674"/>
      <c r="X1909" s="674"/>
      <c r="Y1909" s="674"/>
      <c r="Z1909" s="674"/>
      <c r="AA1909" s="674"/>
      <c r="AB1909" s="674"/>
      <c r="AC1909" s="637"/>
      <c r="AD1909" s="638"/>
      <c r="AE1909" s="639"/>
      <c r="AF1909" s="640"/>
    </row>
    <row r="1910" spans="1:32" ht="20.100000000000001" customHeight="1">
      <c r="A1910" s="635"/>
      <c r="B1910" s="671"/>
      <c r="C1910" s="671"/>
      <c r="D1910" s="671"/>
      <c r="E1910" s="671"/>
      <c r="F1910" s="671"/>
      <c r="G1910" s="671"/>
      <c r="H1910" s="671"/>
      <c r="I1910" s="671"/>
      <c r="J1910" s="671"/>
      <c r="K1910" s="671"/>
      <c r="L1910" s="672"/>
      <c r="M1910" s="672"/>
      <c r="N1910" s="672"/>
      <c r="O1910" s="672"/>
      <c r="P1910" s="672"/>
      <c r="Q1910" s="673"/>
      <c r="R1910" s="673"/>
      <c r="S1910" s="673"/>
      <c r="T1910" s="673"/>
      <c r="U1910" s="673"/>
      <c r="V1910" s="636"/>
      <c r="W1910" s="674"/>
      <c r="X1910" s="674"/>
      <c r="Y1910" s="674"/>
      <c r="Z1910" s="674"/>
      <c r="AA1910" s="674"/>
      <c r="AB1910" s="674"/>
      <c r="AC1910" s="637"/>
      <c r="AD1910" s="638"/>
      <c r="AE1910" s="639"/>
      <c r="AF1910" s="640"/>
    </row>
    <row r="1911" spans="1:32" ht="20.100000000000001" customHeight="1">
      <c r="A1911" s="635"/>
      <c r="B1911" s="671"/>
      <c r="C1911" s="671"/>
      <c r="D1911" s="671"/>
      <c r="E1911" s="671"/>
      <c r="F1911" s="671"/>
      <c r="G1911" s="671"/>
      <c r="H1911" s="671"/>
      <c r="I1911" s="671"/>
      <c r="J1911" s="671"/>
      <c r="K1911" s="671"/>
      <c r="L1911" s="672"/>
      <c r="M1911" s="672"/>
      <c r="N1911" s="672"/>
      <c r="O1911" s="672"/>
      <c r="P1911" s="672"/>
      <c r="Q1911" s="673"/>
      <c r="R1911" s="673"/>
      <c r="S1911" s="673"/>
      <c r="T1911" s="673"/>
      <c r="U1911" s="673"/>
      <c r="V1911" s="636"/>
      <c r="W1911" s="674"/>
      <c r="X1911" s="674"/>
      <c r="Y1911" s="674"/>
      <c r="Z1911" s="674"/>
      <c r="AA1911" s="674"/>
      <c r="AB1911" s="674"/>
      <c r="AC1911" s="637"/>
      <c r="AD1911" s="638"/>
      <c r="AE1911" s="639"/>
      <c r="AF1911" s="640"/>
    </row>
    <row r="1912" spans="1:32" ht="20.100000000000001" customHeight="1">
      <c r="A1912" s="635"/>
      <c r="B1912" s="671"/>
      <c r="C1912" s="671"/>
      <c r="D1912" s="671"/>
      <c r="E1912" s="671"/>
      <c r="F1912" s="671"/>
      <c r="G1912" s="671"/>
      <c r="H1912" s="671"/>
      <c r="I1912" s="671"/>
      <c r="J1912" s="671"/>
      <c r="K1912" s="671"/>
      <c r="L1912" s="672"/>
      <c r="M1912" s="672"/>
      <c r="N1912" s="672"/>
      <c r="O1912" s="672"/>
      <c r="P1912" s="672"/>
      <c r="Q1912" s="673"/>
      <c r="R1912" s="673"/>
      <c r="S1912" s="673"/>
      <c r="T1912" s="673"/>
      <c r="U1912" s="673"/>
      <c r="V1912" s="636"/>
      <c r="W1912" s="674"/>
      <c r="X1912" s="674"/>
      <c r="Y1912" s="674"/>
      <c r="Z1912" s="674"/>
      <c r="AA1912" s="674"/>
      <c r="AB1912" s="674"/>
      <c r="AC1912" s="637"/>
      <c r="AD1912" s="638"/>
      <c r="AE1912" s="639"/>
      <c r="AF1912" s="640"/>
    </row>
    <row r="1913" spans="1:32" ht="20.100000000000001" customHeight="1">
      <c r="A1913" s="635"/>
      <c r="B1913" s="671"/>
      <c r="C1913" s="671"/>
      <c r="D1913" s="671"/>
      <c r="E1913" s="671"/>
      <c r="F1913" s="671"/>
      <c r="G1913" s="671"/>
      <c r="H1913" s="671"/>
      <c r="I1913" s="671"/>
      <c r="J1913" s="671"/>
      <c r="K1913" s="671"/>
      <c r="L1913" s="672"/>
      <c r="M1913" s="672"/>
      <c r="N1913" s="672"/>
      <c r="O1913" s="672"/>
      <c r="P1913" s="672"/>
      <c r="Q1913" s="673"/>
      <c r="R1913" s="673"/>
      <c r="S1913" s="673"/>
      <c r="T1913" s="673"/>
      <c r="U1913" s="673"/>
      <c r="V1913" s="636"/>
      <c r="W1913" s="674"/>
      <c r="X1913" s="674"/>
      <c r="Y1913" s="674"/>
      <c r="Z1913" s="674"/>
      <c r="AA1913" s="674"/>
      <c r="AB1913" s="674"/>
      <c r="AC1913" s="637"/>
      <c r="AD1913" s="638"/>
      <c r="AE1913" s="639"/>
      <c r="AF1913" s="640"/>
    </row>
    <row r="1914" spans="1:32" ht="20.100000000000001" customHeight="1">
      <c r="A1914" s="635"/>
      <c r="B1914" s="671"/>
      <c r="C1914" s="671"/>
      <c r="D1914" s="671"/>
      <c r="E1914" s="671"/>
      <c r="F1914" s="671"/>
      <c r="G1914" s="671"/>
      <c r="H1914" s="671"/>
      <c r="I1914" s="671"/>
      <c r="J1914" s="671"/>
      <c r="K1914" s="671"/>
      <c r="L1914" s="672"/>
      <c r="M1914" s="672"/>
      <c r="N1914" s="672"/>
      <c r="O1914" s="672"/>
      <c r="P1914" s="672"/>
      <c r="Q1914" s="673"/>
      <c r="R1914" s="673"/>
      <c r="S1914" s="673"/>
      <c r="T1914" s="673"/>
      <c r="U1914" s="673"/>
      <c r="V1914" s="636"/>
      <c r="W1914" s="674"/>
      <c r="X1914" s="674"/>
      <c r="Y1914" s="674"/>
      <c r="Z1914" s="674"/>
      <c r="AA1914" s="674"/>
      <c r="AB1914" s="674"/>
      <c r="AC1914" s="637"/>
      <c r="AD1914" s="638"/>
      <c r="AE1914" s="639"/>
      <c r="AF1914" s="640"/>
    </row>
    <row r="1915" spans="1:32" ht="20.100000000000001" customHeight="1">
      <c r="A1915" s="635"/>
      <c r="B1915" s="671"/>
      <c r="C1915" s="671"/>
      <c r="D1915" s="671"/>
      <c r="E1915" s="671"/>
      <c r="F1915" s="671"/>
      <c r="G1915" s="671"/>
      <c r="H1915" s="671"/>
      <c r="I1915" s="671"/>
      <c r="J1915" s="671"/>
      <c r="K1915" s="671"/>
      <c r="L1915" s="672"/>
      <c r="M1915" s="672"/>
      <c r="N1915" s="672"/>
      <c r="O1915" s="672"/>
      <c r="P1915" s="672"/>
      <c r="Q1915" s="673"/>
      <c r="R1915" s="673"/>
      <c r="S1915" s="673"/>
      <c r="T1915" s="673"/>
      <c r="U1915" s="673"/>
      <c r="V1915" s="636"/>
      <c r="W1915" s="674"/>
      <c r="X1915" s="674"/>
      <c r="Y1915" s="674"/>
      <c r="Z1915" s="674"/>
      <c r="AA1915" s="674"/>
      <c r="AB1915" s="674"/>
      <c r="AC1915" s="637"/>
      <c r="AD1915" s="638"/>
      <c r="AE1915" s="639"/>
      <c r="AF1915" s="640"/>
    </row>
    <row r="1916" spans="1:32" ht="20.100000000000001" customHeight="1">
      <c r="A1916" s="635"/>
      <c r="B1916" s="671"/>
      <c r="C1916" s="671"/>
      <c r="D1916" s="671"/>
      <c r="E1916" s="671"/>
      <c r="F1916" s="671"/>
      <c r="G1916" s="671"/>
      <c r="H1916" s="671"/>
      <c r="I1916" s="671"/>
      <c r="J1916" s="671"/>
      <c r="K1916" s="671"/>
      <c r="L1916" s="672"/>
      <c r="M1916" s="672"/>
      <c r="N1916" s="672"/>
      <c r="O1916" s="672"/>
      <c r="P1916" s="672"/>
      <c r="Q1916" s="673"/>
      <c r="R1916" s="673"/>
      <c r="S1916" s="673"/>
      <c r="T1916" s="673"/>
      <c r="U1916" s="673"/>
      <c r="V1916" s="636"/>
      <c r="W1916" s="674"/>
      <c r="X1916" s="674"/>
      <c r="Y1916" s="674"/>
      <c r="Z1916" s="674"/>
      <c r="AA1916" s="674"/>
      <c r="AB1916" s="674"/>
      <c r="AC1916" s="637"/>
      <c r="AD1916" s="638"/>
      <c r="AE1916" s="639"/>
      <c r="AF1916" s="640"/>
    </row>
    <row r="1917" spans="1:32" ht="20.100000000000001" customHeight="1">
      <c r="A1917" s="635"/>
      <c r="B1917" s="671"/>
      <c r="C1917" s="671"/>
      <c r="D1917" s="671"/>
      <c r="E1917" s="671"/>
      <c r="F1917" s="671"/>
      <c r="G1917" s="671"/>
      <c r="H1917" s="671"/>
      <c r="I1917" s="671"/>
      <c r="J1917" s="671"/>
      <c r="K1917" s="671"/>
      <c r="L1917" s="672"/>
      <c r="M1917" s="672"/>
      <c r="N1917" s="672"/>
      <c r="O1917" s="672"/>
      <c r="P1917" s="672"/>
      <c r="Q1917" s="673"/>
      <c r="R1917" s="673"/>
      <c r="S1917" s="673"/>
      <c r="T1917" s="673"/>
      <c r="U1917" s="673"/>
      <c r="V1917" s="636"/>
      <c r="W1917" s="674"/>
      <c r="X1917" s="674"/>
      <c r="Y1917" s="674"/>
      <c r="Z1917" s="674"/>
      <c r="AA1917" s="674"/>
      <c r="AB1917" s="674"/>
      <c r="AC1917" s="637"/>
      <c r="AD1917" s="638"/>
      <c r="AE1917" s="639"/>
      <c r="AF1917" s="640"/>
    </row>
    <row r="1918" spans="1:32" ht="20.100000000000001" customHeight="1">
      <c r="A1918" s="635"/>
      <c r="B1918" s="671"/>
      <c r="C1918" s="671"/>
      <c r="D1918" s="671"/>
      <c r="E1918" s="671"/>
      <c r="F1918" s="671"/>
      <c r="G1918" s="671"/>
      <c r="H1918" s="671"/>
      <c r="I1918" s="671"/>
      <c r="J1918" s="671"/>
      <c r="K1918" s="671"/>
      <c r="L1918" s="672"/>
      <c r="M1918" s="672"/>
      <c r="N1918" s="672"/>
      <c r="O1918" s="672"/>
      <c r="P1918" s="672"/>
      <c r="Q1918" s="673"/>
      <c r="R1918" s="673"/>
      <c r="S1918" s="673"/>
      <c r="T1918" s="673"/>
      <c r="U1918" s="673"/>
      <c r="V1918" s="636"/>
      <c r="W1918" s="674"/>
      <c r="X1918" s="674"/>
      <c r="Y1918" s="674"/>
      <c r="Z1918" s="674"/>
      <c r="AA1918" s="674"/>
      <c r="AB1918" s="674"/>
      <c r="AC1918" s="637"/>
      <c r="AD1918" s="638"/>
      <c r="AE1918" s="639"/>
      <c r="AF1918" s="640"/>
    </row>
    <row r="1919" spans="1:32" ht="20.100000000000001" customHeight="1">
      <c r="A1919" s="635"/>
      <c r="B1919" s="671"/>
      <c r="C1919" s="671"/>
      <c r="D1919" s="671"/>
      <c r="E1919" s="671"/>
      <c r="F1919" s="671"/>
      <c r="G1919" s="671"/>
      <c r="H1919" s="671"/>
      <c r="I1919" s="671"/>
      <c r="J1919" s="671"/>
      <c r="K1919" s="671"/>
      <c r="L1919" s="672"/>
      <c r="M1919" s="672"/>
      <c r="N1919" s="672"/>
      <c r="O1919" s="672"/>
      <c r="P1919" s="672"/>
      <c r="Q1919" s="673"/>
      <c r="R1919" s="673"/>
      <c r="S1919" s="673"/>
      <c r="T1919" s="673"/>
      <c r="U1919" s="673"/>
      <c r="V1919" s="636"/>
      <c r="W1919" s="674"/>
      <c r="X1919" s="674"/>
      <c r="Y1919" s="674"/>
      <c r="Z1919" s="674"/>
      <c r="AA1919" s="674"/>
      <c r="AB1919" s="674"/>
      <c r="AC1919" s="637"/>
      <c r="AD1919" s="638"/>
      <c r="AE1919" s="639"/>
      <c r="AF1919" s="640"/>
    </row>
    <row r="1920" spans="1:32" ht="20.100000000000001" customHeight="1">
      <c r="A1920" s="635"/>
      <c r="B1920" s="671"/>
      <c r="C1920" s="671"/>
      <c r="D1920" s="671"/>
      <c r="E1920" s="671"/>
      <c r="F1920" s="671"/>
      <c r="G1920" s="671"/>
      <c r="H1920" s="671"/>
      <c r="I1920" s="671"/>
      <c r="J1920" s="671"/>
      <c r="K1920" s="671"/>
      <c r="L1920" s="672"/>
      <c r="M1920" s="672"/>
      <c r="N1920" s="672"/>
      <c r="O1920" s="672"/>
      <c r="P1920" s="672"/>
      <c r="Q1920" s="673"/>
      <c r="R1920" s="673"/>
      <c r="S1920" s="673"/>
      <c r="T1920" s="673"/>
      <c r="U1920" s="673"/>
      <c r="V1920" s="636"/>
      <c r="W1920" s="674"/>
      <c r="X1920" s="674"/>
      <c r="Y1920" s="674"/>
      <c r="Z1920" s="674"/>
      <c r="AA1920" s="674"/>
      <c r="AB1920" s="674"/>
      <c r="AC1920" s="637"/>
      <c r="AD1920" s="638"/>
      <c r="AE1920" s="639"/>
      <c r="AF1920" s="640"/>
    </row>
    <row r="1921" spans="1:32" ht="20.100000000000001" customHeight="1">
      <c r="A1921" s="635"/>
      <c r="B1921" s="671"/>
      <c r="C1921" s="671"/>
      <c r="D1921" s="671"/>
      <c r="E1921" s="671"/>
      <c r="F1921" s="671"/>
      <c r="G1921" s="671"/>
      <c r="H1921" s="671"/>
      <c r="I1921" s="671"/>
      <c r="J1921" s="671"/>
      <c r="K1921" s="671"/>
      <c r="L1921" s="672"/>
      <c r="M1921" s="672"/>
      <c r="N1921" s="672"/>
      <c r="O1921" s="672"/>
      <c r="P1921" s="672"/>
      <c r="Q1921" s="673"/>
      <c r="R1921" s="673"/>
      <c r="S1921" s="673"/>
      <c r="T1921" s="673"/>
      <c r="U1921" s="673"/>
      <c r="V1921" s="636"/>
      <c r="W1921" s="674"/>
      <c r="X1921" s="674"/>
      <c r="Y1921" s="674"/>
      <c r="Z1921" s="674"/>
      <c r="AA1921" s="674"/>
      <c r="AB1921" s="674"/>
      <c r="AC1921" s="637"/>
      <c r="AD1921" s="638"/>
      <c r="AE1921" s="639"/>
      <c r="AF1921" s="640"/>
    </row>
    <row r="1922" spans="1:32" ht="20.100000000000001" customHeight="1">
      <c r="A1922" s="635"/>
      <c r="B1922" s="671"/>
      <c r="C1922" s="671"/>
      <c r="D1922" s="671"/>
      <c r="E1922" s="671"/>
      <c r="F1922" s="671"/>
      <c r="G1922" s="671"/>
      <c r="H1922" s="671"/>
      <c r="I1922" s="671"/>
      <c r="J1922" s="671"/>
      <c r="K1922" s="671"/>
      <c r="L1922" s="672"/>
      <c r="M1922" s="672"/>
      <c r="N1922" s="672"/>
      <c r="O1922" s="672"/>
      <c r="P1922" s="672"/>
      <c r="Q1922" s="673"/>
      <c r="R1922" s="673"/>
      <c r="S1922" s="673"/>
      <c r="T1922" s="673"/>
      <c r="U1922" s="673"/>
      <c r="V1922" s="636"/>
      <c r="W1922" s="674"/>
      <c r="X1922" s="674"/>
      <c r="Y1922" s="674"/>
      <c r="Z1922" s="674"/>
      <c r="AA1922" s="674"/>
      <c r="AB1922" s="674"/>
      <c r="AC1922" s="637"/>
      <c r="AD1922" s="638"/>
      <c r="AE1922" s="639"/>
      <c r="AF1922" s="640"/>
    </row>
    <row r="1923" spans="1:32" ht="20.100000000000001" customHeight="1">
      <c r="A1923" s="635"/>
      <c r="B1923" s="671"/>
      <c r="C1923" s="671"/>
      <c r="D1923" s="671"/>
      <c r="E1923" s="671"/>
      <c r="F1923" s="671"/>
      <c r="G1923" s="671"/>
      <c r="H1923" s="671"/>
      <c r="I1923" s="671"/>
      <c r="J1923" s="671"/>
      <c r="K1923" s="671"/>
      <c r="L1923" s="672"/>
      <c r="M1923" s="672"/>
      <c r="N1923" s="672"/>
      <c r="O1923" s="672"/>
      <c r="P1923" s="672"/>
      <c r="Q1923" s="673"/>
      <c r="R1923" s="673"/>
      <c r="S1923" s="673"/>
      <c r="T1923" s="673"/>
      <c r="U1923" s="673"/>
      <c r="V1923" s="636"/>
      <c r="W1923" s="674"/>
      <c r="X1923" s="674"/>
      <c r="Y1923" s="674"/>
      <c r="Z1923" s="674"/>
      <c r="AA1923" s="674"/>
      <c r="AB1923" s="674"/>
      <c r="AC1923" s="637"/>
      <c r="AD1923" s="638"/>
      <c r="AE1923" s="639"/>
      <c r="AF1923" s="640"/>
    </row>
    <row r="1924" spans="1:32" ht="20.100000000000001" customHeight="1">
      <c r="A1924" s="635"/>
      <c r="B1924" s="671"/>
      <c r="C1924" s="671"/>
      <c r="D1924" s="671"/>
      <c r="E1924" s="671"/>
      <c r="F1924" s="671"/>
      <c r="G1924" s="671"/>
      <c r="H1924" s="671"/>
      <c r="I1924" s="671"/>
      <c r="J1924" s="671"/>
      <c r="K1924" s="671"/>
      <c r="L1924" s="672"/>
      <c r="M1924" s="672"/>
      <c r="N1924" s="672"/>
      <c r="O1924" s="672"/>
      <c r="P1924" s="672"/>
      <c r="Q1924" s="673"/>
      <c r="R1924" s="673"/>
      <c r="S1924" s="673"/>
      <c r="T1924" s="673"/>
      <c r="U1924" s="673"/>
      <c r="V1924" s="636"/>
      <c r="W1924" s="674"/>
      <c r="X1924" s="674"/>
      <c r="Y1924" s="674"/>
      <c r="Z1924" s="674"/>
      <c r="AA1924" s="674"/>
      <c r="AB1924" s="674"/>
      <c r="AC1924" s="637"/>
      <c r="AD1924" s="638"/>
      <c r="AE1924" s="639"/>
      <c r="AF1924" s="640"/>
    </row>
    <row r="1925" spans="1:32" ht="20.100000000000001" customHeight="1">
      <c r="A1925" s="635"/>
      <c r="B1925" s="671"/>
      <c r="C1925" s="671"/>
      <c r="D1925" s="671"/>
      <c r="E1925" s="671"/>
      <c r="F1925" s="671"/>
      <c r="G1925" s="671"/>
      <c r="H1925" s="671"/>
      <c r="I1925" s="671"/>
      <c r="J1925" s="671"/>
      <c r="K1925" s="671"/>
      <c r="L1925" s="672"/>
      <c r="M1925" s="672"/>
      <c r="N1925" s="672"/>
      <c r="O1925" s="672"/>
      <c r="P1925" s="672"/>
      <c r="Q1925" s="673"/>
      <c r="R1925" s="673"/>
      <c r="S1925" s="673"/>
      <c r="T1925" s="673"/>
      <c r="U1925" s="673"/>
      <c r="V1925" s="636"/>
      <c r="W1925" s="674"/>
      <c r="X1925" s="674"/>
      <c r="Y1925" s="674"/>
      <c r="Z1925" s="674"/>
      <c r="AA1925" s="674"/>
      <c r="AB1925" s="674"/>
      <c r="AC1925" s="637"/>
      <c r="AD1925" s="638"/>
      <c r="AE1925" s="639"/>
      <c r="AF1925" s="640"/>
    </row>
    <row r="1926" spans="1:32" ht="20.100000000000001" customHeight="1">
      <c r="A1926" s="635"/>
      <c r="B1926" s="671"/>
      <c r="C1926" s="671"/>
      <c r="D1926" s="671"/>
      <c r="E1926" s="671"/>
      <c r="F1926" s="671"/>
      <c r="G1926" s="671"/>
      <c r="H1926" s="671"/>
      <c r="I1926" s="671"/>
      <c r="J1926" s="671"/>
      <c r="K1926" s="671"/>
      <c r="L1926" s="672"/>
      <c r="M1926" s="672"/>
      <c r="N1926" s="672"/>
      <c r="O1926" s="672"/>
      <c r="P1926" s="672"/>
      <c r="Q1926" s="673"/>
      <c r="R1926" s="673"/>
      <c r="S1926" s="673"/>
      <c r="T1926" s="673"/>
      <c r="U1926" s="673"/>
      <c r="V1926" s="636"/>
      <c r="W1926" s="674"/>
      <c r="X1926" s="674"/>
      <c r="Y1926" s="674"/>
      <c r="Z1926" s="674"/>
      <c r="AA1926" s="674"/>
      <c r="AB1926" s="674"/>
      <c r="AC1926" s="637"/>
      <c r="AD1926" s="638"/>
      <c r="AE1926" s="639"/>
      <c r="AF1926" s="640"/>
    </row>
    <row r="1927" spans="1:32" ht="20.100000000000001" customHeight="1">
      <c r="A1927" s="635"/>
      <c r="B1927" s="671"/>
      <c r="C1927" s="671"/>
      <c r="D1927" s="671"/>
      <c r="E1927" s="671"/>
      <c r="F1927" s="671"/>
      <c r="G1927" s="671"/>
      <c r="H1927" s="671"/>
      <c r="I1927" s="671"/>
      <c r="J1927" s="671"/>
      <c r="K1927" s="671"/>
      <c r="L1927" s="672"/>
      <c r="M1927" s="672"/>
      <c r="N1927" s="672"/>
      <c r="O1927" s="672"/>
      <c r="P1927" s="672"/>
      <c r="Q1927" s="673"/>
      <c r="R1927" s="673"/>
      <c r="S1927" s="673"/>
      <c r="T1927" s="673"/>
      <c r="U1927" s="673"/>
      <c r="V1927" s="636"/>
      <c r="W1927" s="674"/>
      <c r="X1927" s="674"/>
      <c r="Y1927" s="674"/>
      <c r="Z1927" s="674"/>
      <c r="AA1927" s="674"/>
      <c r="AB1927" s="674"/>
      <c r="AC1927" s="637"/>
      <c r="AD1927" s="638"/>
      <c r="AE1927" s="639"/>
      <c r="AF1927" s="640"/>
    </row>
    <row r="1928" spans="1:32" ht="20.100000000000001" customHeight="1">
      <c r="A1928" s="635"/>
      <c r="B1928" s="671"/>
      <c r="C1928" s="671"/>
      <c r="D1928" s="671"/>
      <c r="E1928" s="671"/>
      <c r="F1928" s="671"/>
      <c r="G1928" s="671"/>
      <c r="H1928" s="671"/>
      <c r="I1928" s="671"/>
      <c r="J1928" s="671"/>
      <c r="K1928" s="671"/>
      <c r="L1928" s="672"/>
      <c r="M1928" s="672"/>
      <c r="N1928" s="672"/>
      <c r="O1928" s="672"/>
      <c r="P1928" s="672"/>
      <c r="Q1928" s="673"/>
      <c r="R1928" s="673"/>
      <c r="S1928" s="673"/>
      <c r="T1928" s="673"/>
      <c r="U1928" s="673"/>
      <c r="V1928" s="636"/>
      <c r="W1928" s="674"/>
      <c r="X1928" s="674"/>
      <c r="Y1928" s="674"/>
      <c r="Z1928" s="674"/>
      <c r="AA1928" s="674"/>
      <c r="AB1928" s="674"/>
      <c r="AC1928" s="637"/>
      <c r="AD1928" s="638"/>
      <c r="AE1928" s="639"/>
      <c r="AF1928" s="640"/>
    </row>
    <row r="1929" spans="1:32" ht="20.100000000000001" customHeight="1">
      <c r="A1929" s="635"/>
      <c r="B1929" s="671"/>
      <c r="C1929" s="671"/>
      <c r="D1929" s="671"/>
      <c r="E1929" s="671"/>
      <c r="F1929" s="671"/>
      <c r="G1929" s="671"/>
      <c r="H1929" s="671"/>
      <c r="I1929" s="671"/>
      <c r="J1929" s="671"/>
      <c r="K1929" s="671"/>
      <c r="L1929" s="672"/>
      <c r="M1929" s="672"/>
      <c r="N1929" s="672"/>
      <c r="O1929" s="672"/>
      <c r="P1929" s="672"/>
      <c r="Q1929" s="673"/>
      <c r="R1929" s="673"/>
      <c r="S1929" s="673"/>
      <c r="T1929" s="673"/>
      <c r="U1929" s="673"/>
      <c r="V1929" s="636"/>
      <c r="W1929" s="674"/>
      <c r="X1929" s="674"/>
      <c r="Y1929" s="674"/>
      <c r="Z1929" s="674"/>
      <c r="AA1929" s="674"/>
      <c r="AB1929" s="674"/>
      <c r="AC1929" s="637"/>
      <c r="AD1929" s="638"/>
      <c r="AE1929" s="639"/>
      <c r="AF1929" s="640"/>
    </row>
    <row r="1930" spans="1:32" ht="20.100000000000001" customHeight="1">
      <c r="A1930" s="635"/>
      <c r="B1930" s="671"/>
      <c r="C1930" s="671"/>
      <c r="D1930" s="671"/>
      <c r="E1930" s="671"/>
      <c r="F1930" s="671"/>
      <c r="G1930" s="671"/>
      <c r="H1930" s="671"/>
      <c r="I1930" s="671"/>
      <c r="J1930" s="671"/>
      <c r="K1930" s="671"/>
      <c r="L1930" s="672"/>
      <c r="M1930" s="672"/>
      <c r="N1930" s="672"/>
      <c r="O1930" s="672"/>
      <c r="P1930" s="672"/>
      <c r="Q1930" s="673"/>
      <c r="R1930" s="673"/>
      <c r="S1930" s="673"/>
      <c r="T1930" s="673"/>
      <c r="U1930" s="673"/>
      <c r="V1930" s="636"/>
      <c r="W1930" s="674"/>
      <c r="X1930" s="674"/>
      <c r="Y1930" s="674"/>
      <c r="Z1930" s="674"/>
      <c r="AA1930" s="674"/>
      <c r="AB1930" s="674"/>
      <c r="AC1930" s="637"/>
      <c r="AD1930" s="638"/>
      <c r="AE1930" s="639"/>
      <c r="AF1930" s="640"/>
    </row>
    <row r="1931" spans="1:32" ht="20.100000000000001" customHeight="1">
      <c r="A1931" s="635"/>
      <c r="B1931" s="671"/>
      <c r="C1931" s="671"/>
      <c r="D1931" s="671"/>
      <c r="E1931" s="671"/>
      <c r="F1931" s="671"/>
      <c r="G1931" s="671"/>
      <c r="H1931" s="671"/>
      <c r="I1931" s="671"/>
      <c r="J1931" s="671"/>
      <c r="K1931" s="671"/>
      <c r="L1931" s="672"/>
      <c r="M1931" s="672"/>
      <c r="N1931" s="672"/>
      <c r="O1931" s="672"/>
      <c r="P1931" s="672"/>
      <c r="Q1931" s="673"/>
      <c r="R1931" s="673"/>
      <c r="S1931" s="673"/>
      <c r="T1931" s="673"/>
      <c r="U1931" s="673"/>
      <c r="V1931" s="636"/>
      <c r="W1931" s="674"/>
      <c r="X1931" s="674"/>
      <c r="Y1931" s="674"/>
      <c r="Z1931" s="674"/>
      <c r="AA1931" s="674"/>
      <c r="AB1931" s="674"/>
      <c r="AC1931" s="637"/>
      <c r="AD1931" s="638"/>
      <c r="AE1931" s="639"/>
      <c r="AF1931" s="640"/>
    </row>
    <row r="1932" spans="1:32" ht="20.100000000000001" customHeight="1">
      <c r="A1932" s="635"/>
      <c r="B1932" s="671"/>
      <c r="C1932" s="671"/>
      <c r="D1932" s="671"/>
      <c r="E1932" s="671"/>
      <c r="F1932" s="671"/>
      <c r="G1932" s="671"/>
      <c r="H1932" s="671"/>
      <c r="I1932" s="671"/>
      <c r="J1932" s="671"/>
      <c r="K1932" s="671"/>
      <c r="L1932" s="672"/>
      <c r="M1932" s="672"/>
      <c r="N1932" s="672"/>
      <c r="O1932" s="672"/>
      <c r="P1932" s="672"/>
      <c r="Q1932" s="673"/>
      <c r="R1932" s="673"/>
      <c r="S1932" s="673"/>
      <c r="T1932" s="673"/>
      <c r="U1932" s="673"/>
      <c r="V1932" s="636"/>
      <c r="W1932" s="674"/>
      <c r="X1932" s="674"/>
      <c r="Y1932" s="674"/>
      <c r="Z1932" s="674"/>
      <c r="AA1932" s="674"/>
      <c r="AB1932" s="674"/>
      <c r="AC1932" s="637"/>
      <c r="AD1932" s="638"/>
      <c r="AE1932" s="639"/>
      <c r="AF1932" s="640"/>
    </row>
    <row r="1933" spans="1:32" ht="20.100000000000001" customHeight="1">
      <c r="A1933" s="635"/>
      <c r="B1933" s="671"/>
      <c r="C1933" s="671"/>
      <c r="D1933" s="671"/>
      <c r="E1933" s="671"/>
      <c r="F1933" s="671"/>
      <c r="G1933" s="671"/>
      <c r="H1933" s="671"/>
      <c r="I1933" s="671"/>
      <c r="J1933" s="671"/>
      <c r="K1933" s="671"/>
      <c r="L1933" s="672"/>
      <c r="M1933" s="672"/>
      <c r="N1933" s="672"/>
      <c r="O1933" s="672"/>
      <c r="P1933" s="672"/>
      <c r="Q1933" s="673"/>
      <c r="R1933" s="673"/>
      <c r="S1933" s="673"/>
      <c r="T1933" s="673"/>
      <c r="U1933" s="673"/>
      <c r="V1933" s="636"/>
      <c r="W1933" s="674"/>
      <c r="X1933" s="674"/>
      <c r="Y1933" s="674"/>
      <c r="Z1933" s="674"/>
      <c r="AA1933" s="674"/>
      <c r="AB1933" s="674"/>
      <c r="AC1933" s="637"/>
      <c r="AD1933" s="638"/>
      <c r="AE1933" s="639"/>
      <c r="AF1933" s="640"/>
    </row>
    <row r="1934" spans="1:32" ht="20.100000000000001" customHeight="1">
      <c r="A1934" s="635"/>
      <c r="B1934" s="671"/>
      <c r="C1934" s="671"/>
      <c r="D1934" s="671"/>
      <c r="E1934" s="671"/>
      <c r="F1934" s="671"/>
      <c r="G1934" s="671"/>
      <c r="H1934" s="671"/>
      <c r="I1934" s="671"/>
      <c r="J1934" s="671"/>
      <c r="K1934" s="671"/>
      <c r="L1934" s="672"/>
      <c r="M1934" s="672"/>
      <c r="N1934" s="672"/>
      <c r="O1934" s="672"/>
      <c r="P1934" s="672"/>
      <c r="Q1934" s="673"/>
      <c r="R1934" s="673"/>
      <c r="S1934" s="673"/>
      <c r="T1934" s="673"/>
      <c r="U1934" s="673"/>
      <c r="V1934" s="636"/>
      <c r="W1934" s="674"/>
      <c r="X1934" s="674"/>
      <c r="Y1934" s="674"/>
      <c r="Z1934" s="674"/>
      <c r="AA1934" s="674"/>
      <c r="AB1934" s="674"/>
      <c r="AC1934" s="637"/>
      <c r="AD1934" s="638"/>
      <c r="AE1934" s="639"/>
      <c r="AF1934" s="640"/>
    </row>
    <row r="1935" spans="1:32" ht="20.100000000000001" customHeight="1">
      <c r="A1935" s="635"/>
      <c r="B1935" s="671"/>
      <c r="C1935" s="671"/>
      <c r="D1935" s="671"/>
      <c r="E1935" s="671"/>
      <c r="F1935" s="671"/>
      <c r="G1935" s="671"/>
      <c r="H1935" s="671"/>
      <c r="I1935" s="671"/>
      <c r="J1935" s="671"/>
      <c r="K1935" s="671"/>
      <c r="L1935" s="672"/>
      <c r="M1935" s="672"/>
      <c r="N1935" s="672"/>
      <c r="O1935" s="672"/>
      <c r="P1935" s="672"/>
      <c r="Q1935" s="673"/>
      <c r="R1935" s="673"/>
      <c r="S1935" s="673"/>
      <c r="T1935" s="673"/>
      <c r="U1935" s="673"/>
      <c r="V1935" s="636"/>
      <c r="W1935" s="674"/>
      <c r="X1935" s="674"/>
      <c r="Y1935" s="674"/>
      <c r="Z1935" s="674"/>
      <c r="AA1935" s="674"/>
      <c r="AB1935" s="674"/>
      <c r="AC1935" s="637"/>
      <c r="AD1935" s="638"/>
      <c r="AE1935" s="639"/>
      <c r="AF1935" s="640"/>
    </row>
    <row r="1936" spans="1:32" ht="20.100000000000001" customHeight="1">
      <c r="A1936" s="635"/>
      <c r="B1936" s="671"/>
      <c r="C1936" s="671"/>
      <c r="D1936" s="671"/>
      <c r="E1936" s="671"/>
      <c r="F1936" s="671"/>
      <c r="G1936" s="671"/>
      <c r="H1936" s="671"/>
      <c r="I1936" s="671"/>
      <c r="J1936" s="671"/>
      <c r="K1936" s="671"/>
      <c r="L1936" s="672"/>
      <c r="M1936" s="672"/>
      <c r="N1936" s="672"/>
      <c r="O1936" s="672"/>
      <c r="P1936" s="672"/>
      <c r="Q1936" s="673"/>
      <c r="R1936" s="673"/>
      <c r="S1936" s="673"/>
      <c r="T1936" s="673"/>
      <c r="U1936" s="673"/>
      <c r="V1936" s="636"/>
      <c r="W1936" s="674"/>
      <c r="X1936" s="674"/>
      <c r="Y1936" s="674"/>
      <c r="Z1936" s="674"/>
      <c r="AA1936" s="674"/>
      <c r="AB1936" s="674"/>
      <c r="AC1936" s="637"/>
      <c r="AD1936" s="638"/>
      <c r="AE1936" s="639"/>
      <c r="AF1936" s="640"/>
    </row>
    <row r="1937" spans="1:32" ht="20.100000000000001" customHeight="1">
      <c r="A1937" s="635"/>
      <c r="B1937" s="671"/>
      <c r="C1937" s="671"/>
      <c r="D1937" s="671"/>
      <c r="E1937" s="671"/>
      <c r="F1937" s="671"/>
      <c r="G1937" s="671"/>
      <c r="H1937" s="671"/>
      <c r="I1937" s="671"/>
      <c r="J1937" s="671"/>
      <c r="K1937" s="671"/>
      <c r="L1937" s="672"/>
      <c r="M1937" s="672"/>
      <c r="N1937" s="672"/>
      <c r="O1937" s="672"/>
      <c r="P1937" s="672"/>
      <c r="Q1937" s="673"/>
      <c r="R1937" s="673"/>
      <c r="S1937" s="673"/>
      <c r="T1937" s="673"/>
      <c r="U1937" s="673"/>
      <c r="V1937" s="636"/>
      <c r="W1937" s="674"/>
      <c r="X1937" s="674"/>
      <c r="Y1937" s="674"/>
      <c r="Z1937" s="674"/>
      <c r="AA1937" s="674"/>
      <c r="AB1937" s="674"/>
      <c r="AC1937" s="637"/>
      <c r="AD1937" s="638"/>
      <c r="AE1937" s="639"/>
      <c r="AF1937" s="640"/>
    </row>
    <row r="1938" spans="1:32" ht="20.100000000000001" customHeight="1">
      <c r="A1938" s="635"/>
      <c r="B1938" s="671"/>
      <c r="C1938" s="671"/>
      <c r="D1938" s="671"/>
      <c r="E1938" s="671"/>
      <c r="F1938" s="671"/>
      <c r="G1938" s="671"/>
      <c r="H1938" s="671"/>
      <c r="I1938" s="671"/>
      <c r="J1938" s="671"/>
      <c r="K1938" s="671"/>
      <c r="L1938" s="672"/>
      <c r="M1938" s="672"/>
      <c r="N1938" s="672"/>
      <c r="O1938" s="672"/>
      <c r="P1938" s="672"/>
      <c r="Q1938" s="673"/>
      <c r="R1938" s="673"/>
      <c r="S1938" s="673"/>
      <c r="T1938" s="673"/>
      <c r="U1938" s="673"/>
      <c r="V1938" s="636"/>
      <c r="W1938" s="674"/>
      <c r="X1938" s="674"/>
      <c r="Y1938" s="674"/>
      <c r="Z1938" s="674"/>
      <c r="AA1938" s="674"/>
      <c r="AB1938" s="674"/>
      <c r="AC1938" s="637"/>
      <c r="AD1938" s="638"/>
      <c r="AE1938" s="639"/>
      <c r="AF1938" s="640"/>
    </row>
    <row r="1939" spans="1:32" ht="20.100000000000001" customHeight="1">
      <c r="A1939" s="635"/>
      <c r="B1939" s="671"/>
      <c r="C1939" s="671"/>
      <c r="D1939" s="671"/>
      <c r="E1939" s="671"/>
      <c r="F1939" s="671"/>
      <c r="G1939" s="671"/>
      <c r="H1939" s="671"/>
      <c r="I1939" s="671"/>
      <c r="J1939" s="671"/>
      <c r="K1939" s="671"/>
      <c r="L1939" s="672"/>
      <c r="M1939" s="672"/>
      <c r="N1939" s="672"/>
      <c r="O1939" s="672"/>
      <c r="P1939" s="672"/>
      <c r="Q1939" s="673"/>
      <c r="R1939" s="673"/>
      <c r="S1939" s="673"/>
      <c r="T1939" s="673"/>
      <c r="U1939" s="673"/>
      <c r="V1939" s="636"/>
      <c r="W1939" s="674"/>
      <c r="X1939" s="674"/>
      <c r="Y1939" s="674"/>
      <c r="Z1939" s="674"/>
      <c r="AA1939" s="674"/>
      <c r="AB1939" s="674"/>
      <c r="AC1939" s="637"/>
      <c r="AD1939" s="638"/>
      <c r="AE1939" s="639"/>
      <c r="AF1939" s="640"/>
    </row>
    <row r="1940" spans="1:32" ht="20.100000000000001" customHeight="1">
      <c r="A1940" s="635"/>
      <c r="B1940" s="671"/>
      <c r="C1940" s="671"/>
      <c r="D1940" s="671"/>
      <c r="E1940" s="671"/>
      <c r="F1940" s="671"/>
      <c r="G1940" s="671"/>
      <c r="H1940" s="671"/>
      <c r="I1940" s="671"/>
      <c r="J1940" s="671"/>
      <c r="K1940" s="671"/>
      <c r="L1940" s="672"/>
      <c r="M1940" s="672"/>
      <c r="N1940" s="672"/>
      <c r="O1940" s="672"/>
      <c r="P1940" s="672"/>
      <c r="Q1940" s="673"/>
      <c r="R1940" s="673"/>
      <c r="S1940" s="673"/>
      <c r="T1940" s="673"/>
      <c r="U1940" s="673"/>
      <c r="V1940" s="636"/>
      <c r="W1940" s="674"/>
      <c r="X1940" s="674"/>
      <c r="Y1940" s="674"/>
      <c r="Z1940" s="674"/>
      <c r="AA1940" s="674"/>
      <c r="AB1940" s="674"/>
      <c r="AC1940" s="637"/>
      <c r="AD1940" s="638"/>
      <c r="AE1940" s="639"/>
      <c r="AF1940" s="640"/>
    </row>
    <row r="1941" spans="1:32" ht="20.100000000000001" customHeight="1">
      <c r="A1941" s="635"/>
      <c r="B1941" s="671"/>
      <c r="C1941" s="671"/>
      <c r="D1941" s="671"/>
      <c r="E1941" s="671"/>
      <c r="F1941" s="671"/>
      <c r="G1941" s="671"/>
      <c r="H1941" s="671"/>
      <c r="I1941" s="671"/>
      <c r="J1941" s="671"/>
      <c r="K1941" s="671"/>
      <c r="L1941" s="672"/>
      <c r="M1941" s="672"/>
      <c r="N1941" s="672"/>
      <c r="O1941" s="672"/>
      <c r="P1941" s="672"/>
      <c r="Q1941" s="673"/>
      <c r="R1941" s="673"/>
      <c r="S1941" s="673"/>
      <c r="T1941" s="673"/>
      <c r="U1941" s="673"/>
      <c r="V1941" s="636"/>
      <c r="W1941" s="674"/>
      <c r="X1941" s="674"/>
      <c r="Y1941" s="674"/>
      <c r="Z1941" s="674"/>
      <c r="AA1941" s="674"/>
      <c r="AB1941" s="674"/>
      <c r="AC1941" s="637"/>
      <c r="AD1941" s="638"/>
      <c r="AE1941" s="639"/>
      <c r="AF1941" s="640"/>
    </row>
    <row r="1942" spans="1:32" ht="20.100000000000001" customHeight="1">
      <c r="A1942" s="635"/>
      <c r="B1942" s="671"/>
      <c r="C1942" s="671"/>
      <c r="D1942" s="671"/>
      <c r="E1942" s="671"/>
      <c r="F1942" s="671"/>
      <c r="G1942" s="671"/>
      <c r="H1942" s="671"/>
      <c r="I1942" s="671"/>
      <c r="J1942" s="671"/>
      <c r="K1942" s="671"/>
      <c r="L1942" s="672"/>
      <c r="M1942" s="672"/>
      <c r="N1942" s="672"/>
      <c r="O1942" s="672"/>
      <c r="P1942" s="672"/>
      <c r="Q1942" s="673"/>
      <c r="R1942" s="673"/>
      <c r="S1942" s="673"/>
      <c r="T1942" s="673"/>
      <c r="U1942" s="673"/>
      <c r="V1942" s="636"/>
      <c r="W1942" s="674"/>
      <c r="X1942" s="674"/>
      <c r="Y1942" s="674"/>
      <c r="Z1942" s="674"/>
      <c r="AA1942" s="674"/>
      <c r="AB1942" s="674"/>
      <c r="AC1942" s="637"/>
      <c r="AD1942" s="638"/>
      <c r="AE1942" s="639"/>
      <c r="AF1942" s="640"/>
    </row>
    <row r="1943" spans="1:32" ht="20.100000000000001" customHeight="1">
      <c r="A1943" s="635"/>
      <c r="B1943" s="671"/>
      <c r="C1943" s="671"/>
      <c r="D1943" s="671"/>
      <c r="E1943" s="671"/>
      <c r="F1943" s="671"/>
      <c r="G1943" s="671"/>
      <c r="H1943" s="671"/>
      <c r="I1943" s="671"/>
      <c r="J1943" s="671"/>
      <c r="K1943" s="671"/>
      <c r="L1943" s="672"/>
      <c r="M1943" s="672"/>
      <c r="N1943" s="672"/>
      <c r="O1943" s="672"/>
      <c r="P1943" s="672"/>
      <c r="Q1943" s="673"/>
      <c r="R1943" s="673"/>
      <c r="S1943" s="673"/>
      <c r="T1943" s="673"/>
      <c r="U1943" s="673"/>
      <c r="V1943" s="636"/>
      <c r="W1943" s="674"/>
      <c r="X1943" s="674"/>
      <c r="Y1943" s="674"/>
      <c r="Z1943" s="674"/>
      <c r="AA1943" s="674"/>
      <c r="AB1943" s="674"/>
      <c r="AC1943" s="637"/>
      <c r="AD1943" s="638"/>
      <c r="AE1943" s="639"/>
      <c r="AF1943" s="640"/>
    </row>
    <row r="1944" spans="1:32" ht="20.100000000000001" customHeight="1">
      <c r="A1944" s="635"/>
      <c r="B1944" s="671"/>
      <c r="C1944" s="671"/>
      <c r="D1944" s="671"/>
      <c r="E1944" s="671"/>
      <c r="F1944" s="671"/>
      <c r="G1944" s="671"/>
      <c r="H1944" s="671"/>
      <c r="I1944" s="671"/>
      <c r="J1944" s="671"/>
      <c r="K1944" s="671"/>
      <c r="L1944" s="672"/>
      <c r="M1944" s="672"/>
      <c r="N1944" s="672"/>
      <c r="O1944" s="672"/>
      <c r="P1944" s="672"/>
      <c r="Q1944" s="673"/>
      <c r="R1944" s="673"/>
      <c r="S1944" s="673"/>
      <c r="T1944" s="673"/>
      <c r="U1944" s="673"/>
      <c r="V1944" s="636"/>
      <c r="W1944" s="674"/>
      <c r="X1944" s="674"/>
      <c r="Y1944" s="674"/>
      <c r="Z1944" s="674"/>
      <c r="AA1944" s="674"/>
      <c r="AB1944" s="674"/>
      <c r="AC1944" s="637"/>
      <c r="AD1944" s="638"/>
      <c r="AE1944" s="639"/>
      <c r="AF1944" s="640"/>
    </row>
    <row r="1945" spans="1:32" ht="20.100000000000001" customHeight="1">
      <c r="A1945" s="635"/>
      <c r="B1945" s="671"/>
      <c r="C1945" s="671"/>
      <c r="D1945" s="671"/>
      <c r="E1945" s="671"/>
      <c r="F1945" s="671"/>
      <c r="G1945" s="671"/>
      <c r="H1945" s="671"/>
      <c r="I1945" s="671"/>
      <c r="J1945" s="671"/>
      <c r="K1945" s="671"/>
      <c r="L1945" s="672"/>
      <c r="M1945" s="672"/>
      <c r="N1945" s="672"/>
      <c r="O1945" s="672"/>
      <c r="P1945" s="672"/>
      <c r="Q1945" s="673"/>
      <c r="R1945" s="673"/>
      <c r="S1945" s="673"/>
      <c r="T1945" s="673"/>
      <c r="U1945" s="673"/>
      <c r="V1945" s="636"/>
      <c r="W1945" s="674"/>
      <c r="X1945" s="674"/>
      <c r="Y1945" s="674"/>
      <c r="Z1945" s="674"/>
      <c r="AA1945" s="674"/>
      <c r="AB1945" s="674"/>
      <c r="AC1945" s="637"/>
      <c r="AD1945" s="638"/>
      <c r="AE1945" s="639"/>
      <c r="AF1945" s="640"/>
    </row>
    <row r="1946" spans="1:32" ht="20.100000000000001" customHeight="1">
      <c r="A1946" s="635"/>
      <c r="B1946" s="671"/>
      <c r="C1946" s="671"/>
      <c r="D1946" s="671"/>
      <c r="E1946" s="671"/>
      <c r="F1946" s="671"/>
      <c r="G1946" s="671"/>
      <c r="H1946" s="671"/>
      <c r="I1946" s="671"/>
      <c r="J1946" s="671"/>
      <c r="K1946" s="671"/>
      <c r="L1946" s="672"/>
      <c r="M1946" s="672"/>
      <c r="N1946" s="672"/>
      <c r="O1946" s="672"/>
      <c r="P1946" s="672"/>
      <c r="Q1946" s="673"/>
      <c r="R1946" s="673"/>
      <c r="S1946" s="673"/>
      <c r="T1946" s="673"/>
      <c r="U1946" s="673"/>
      <c r="V1946" s="636"/>
      <c r="W1946" s="674"/>
      <c r="X1946" s="674"/>
      <c r="Y1946" s="674"/>
      <c r="Z1946" s="674"/>
      <c r="AA1946" s="674"/>
      <c r="AB1946" s="674"/>
      <c r="AC1946" s="637"/>
      <c r="AD1946" s="638"/>
      <c r="AE1946" s="639"/>
      <c r="AF1946" s="640"/>
    </row>
    <row r="1947" spans="1:32" ht="20.100000000000001" customHeight="1">
      <c r="A1947" s="635"/>
      <c r="B1947" s="671"/>
      <c r="C1947" s="671"/>
      <c r="D1947" s="671"/>
      <c r="E1947" s="671"/>
      <c r="F1947" s="671"/>
      <c r="G1947" s="671"/>
      <c r="H1947" s="671"/>
      <c r="I1947" s="671"/>
      <c r="J1947" s="671"/>
      <c r="K1947" s="671"/>
      <c r="L1947" s="672"/>
      <c r="M1947" s="672"/>
      <c r="N1947" s="672"/>
      <c r="O1947" s="672"/>
      <c r="P1947" s="672"/>
      <c r="Q1947" s="673"/>
      <c r="R1947" s="673"/>
      <c r="S1947" s="673"/>
      <c r="T1947" s="673"/>
      <c r="U1947" s="673"/>
      <c r="V1947" s="636"/>
      <c r="W1947" s="674"/>
      <c r="X1947" s="674"/>
      <c r="Y1947" s="674"/>
      <c r="Z1947" s="674"/>
      <c r="AA1947" s="674"/>
      <c r="AB1947" s="674"/>
      <c r="AC1947" s="637"/>
      <c r="AD1947" s="638"/>
      <c r="AE1947" s="639"/>
      <c r="AF1947" s="640"/>
    </row>
    <row r="1948" spans="1:32" ht="20.100000000000001" customHeight="1">
      <c r="A1948" s="635"/>
      <c r="B1948" s="671"/>
      <c r="C1948" s="671"/>
      <c r="D1948" s="671"/>
      <c r="E1948" s="671"/>
      <c r="F1948" s="671"/>
      <c r="G1948" s="671"/>
      <c r="H1948" s="671"/>
      <c r="I1948" s="671"/>
      <c r="J1948" s="671"/>
      <c r="K1948" s="671"/>
      <c r="L1948" s="672"/>
      <c r="M1948" s="672"/>
      <c r="N1948" s="672"/>
      <c r="O1948" s="672"/>
      <c r="P1948" s="672"/>
      <c r="Q1948" s="673"/>
      <c r="R1948" s="673"/>
      <c r="S1948" s="673"/>
      <c r="T1948" s="673"/>
      <c r="U1948" s="673"/>
      <c r="V1948" s="636"/>
      <c r="W1948" s="674"/>
      <c r="X1948" s="674"/>
      <c r="Y1948" s="674"/>
      <c r="Z1948" s="674"/>
      <c r="AA1948" s="674"/>
      <c r="AB1948" s="674"/>
      <c r="AC1948" s="637"/>
      <c r="AD1948" s="638"/>
      <c r="AE1948" s="639"/>
      <c r="AF1948" s="640"/>
    </row>
    <row r="1949" spans="1:32" ht="20.100000000000001" customHeight="1">
      <c r="A1949" s="635"/>
      <c r="B1949" s="671"/>
      <c r="C1949" s="671"/>
      <c r="D1949" s="671"/>
      <c r="E1949" s="671"/>
      <c r="F1949" s="671"/>
      <c r="G1949" s="671"/>
      <c r="H1949" s="671"/>
      <c r="I1949" s="671"/>
      <c r="J1949" s="671"/>
      <c r="K1949" s="671"/>
      <c r="L1949" s="672"/>
      <c r="M1949" s="672"/>
      <c r="N1949" s="672"/>
      <c r="O1949" s="672"/>
      <c r="P1949" s="672"/>
      <c r="Q1949" s="673"/>
      <c r="R1949" s="673"/>
      <c r="S1949" s="673"/>
      <c r="T1949" s="673"/>
      <c r="U1949" s="673"/>
      <c r="V1949" s="636"/>
      <c r="W1949" s="674"/>
      <c r="X1949" s="674"/>
      <c r="Y1949" s="674"/>
      <c r="Z1949" s="674"/>
      <c r="AA1949" s="674"/>
      <c r="AB1949" s="674"/>
      <c r="AC1949" s="637"/>
      <c r="AD1949" s="638"/>
      <c r="AE1949" s="639"/>
      <c r="AF1949" s="640"/>
    </row>
    <row r="1950" spans="1:32" ht="20.100000000000001" customHeight="1">
      <c r="A1950" s="635"/>
      <c r="B1950" s="671"/>
      <c r="C1950" s="671"/>
      <c r="D1950" s="671"/>
      <c r="E1950" s="671"/>
      <c r="F1950" s="671"/>
      <c r="G1950" s="671"/>
      <c r="H1950" s="671"/>
      <c r="I1950" s="671"/>
      <c r="J1950" s="671"/>
      <c r="K1950" s="671"/>
      <c r="L1950" s="672"/>
      <c r="M1950" s="672"/>
      <c r="N1950" s="672"/>
      <c r="O1950" s="672"/>
      <c r="P1950" s="672"/>
      <c r="Q1950" s="673"/>
      <c r="R1950" s="673"/>
      <c r="S1950" s="673"/>
      <c r="T1950" s="673"/>
      <c r="U1950" s="673"/>
      <c r="V1950" s="636"/>
      <c r="W1950" s="674"/>
      <c r="X1950" s="674"/>
      <c r="Y1950" s="674"/>
      <c r="Z1950" s="674"/>
      <c r="AA1950" s="674"/>
      <c r="AB1950" s="674"/>
      <c r="AC1950" s="637"/>
      <c r="AD1950" s="638"/>
      <c r="AE1950" s="639"/>
      <c r="AF1950" s="640"/>
    </row>
    <row r="1951" spans="1:32" ht="20.100000000000001" customHeight="1">
      <c r="A1951" s="635"/>
      <c r="B1951" s="671"/>
      <c r="C1951" s="671"/>
      <c r="D1951" s="671"/>
      <c r="E1951" s="671"/>
      <c r="F1951" s="671"/>
      <c r="G1951" s="671"/>
      <c r="H1951" s="671"/>
      <c r="I1951" s="671"/>
      <c r="J1951" s="671"/>
      <c r="K1951" s="671"/>
      <c r="L1951" s="672"/>
      <c r="M1951" s="672"/>
      <c r="N1951" s="672"/>
      <c r="O1951" s="672"/>
      <c r="P1951" s="672"/>
      <c r="Q1951" s="673"/>
      <c r="R1951" s="673"/>
      <c r="S1951" s="673"/>
      <c r="T1951" s="673"/>
      <c r="U1951" s="673"/>
      <c r="V1951" s="636"/>
      <c r="W1951" s="674"/>
      <c r="X1951" s="674"/>
      <c r="Y1951" s="674"/>
      <c r="Z1951" s="674"/>
      <c r="AA1951" s="674"/>
      <c r="AB1951" s="674"/>
      <c r="AC1951" s="637"/>
      <c r="AD1951" s="638"/>
      <c r="AE1951" s="639"/>
      <c r="AF1951" s="640"/>
    </row>
    <row r="1952" spans="1:32" ht="20.100000000000001" customHeight="1">
      <c r="A1952" s="635"/>
      <c r="B1952" s="671"/>
      <c r="C1952" s="671"/>
      <c r="D1952" s="671"/>
      <c r="E1952" s="671"/>
      <c r="F1952" s="671"/>
      <c r="G1952" s="671"/>
      <c r="H1952" s="671"/>
      <c r="I1952" s="671"/>
      <c r="J1952" s="671"/>
      <c r="K1952" s="671"/>
      <c r="L1952" s="672"/>
      <c r="M1952" s="672"/>
      <c r="N1952" s="672"/>
      <c r="O1952" s="672"/>
      <c r="P1952" s="672"/>
      <c r="Q1952" s="673"/>
      <c r="R1952" s="673"/>
      <c r="S1952" s="673"/>
      <c r="T1952" s="673"/>
      <c r="U1952" s="673"/>
      <c r="V1952" s="636"/>
      <c r="W1952" s="674"/>
      <c r="X1952" s="674"/>
      <c r="Y1952" s="674"/>
      <c r="Z1952" s="674"/>
      <c r="AA1952" s="674"/>
      <c r="AB1952" s="674"/>
      <c r="AC1952" s="637"/>
      <c r="AD1952" s="638"/>
      <c r="AE1952" s="639"/>
      <c r="AF1952" s="640"/>
    </row>
    <row r="1953" spans="1:32" ht="20.100000000000001" customHeight="1">
      <c r="A1953" s="635"/>
      <c r="B1953" s="671"/>
      <c r="C1953" s="671"/>
      <c r="D1953" s="671"/>
      <c r="E1953" s="671"/>
      <c r="F1953" s="671"/>
      <c r="G1953" s="671"/>
      <c r="H1953" s="671"/>
      <c r="I1953" s="671"/>
      <c r="J1953" s="671"/>
      <c r="K1953" s="671"/>
      <c r="L1953" s="672"/>
      <c r="M1953" s="672"/>
      <c r="N1953" s="672"/>
      <c r="O1953" s="672"/>
      <c r="P1953" s="672"/>
      <c r="Q1953" s="673"/>
      <c r="R1953" s="673"/>
      <c r="S1953" s="673"/>
      <c r="T1953" s="673"/>
      <c r="U1953" s="673"/>
      <c r="V1953" s="636"/>
      <c r="W1953" s="674"/>
      <c r="X1953" s="674"/>
      <c r="Y1953" s="674"/>
      <c r="Z1953" s="674"/>
      <c r="AA1953" s="674"/>
      <c r="AB1953" s="674"/>
      <c r="AC1953" s="637"/>
      <c r="AD1953" s="638"/>
      <c r="AE1953" s="639"/>
      <c r="AF1953" s="640"/>
    </row>
    <row r="1954" spans="1:32" ht="20.100000000000001" customHeight="1">
      <c r="A1954" s="635"/>
      <c r="B1954" s="671"/>
      <c r="C1954" s="671"/>
      <c r="D1954" s="671"/>
      <c r="E1954" s="671"/>
      <c r="F1954" s="671"/>
      <c r="G1954" s="671"/>
      <c r="H1954" s="671"/>
      <c r="I1954" s="671"/>
      <c r="J1954" s="671"/>
      <c r="K1954" s="671"/>
      <c r="L1954" s="672"/>
      <c r="M1954" s="672"/>
      <c r="N1954" s="672"/>
      <c r="O1954" s="672"/>
      <c r="P1954" s="672"/>
      <c r="Q1954" s="673"/>
      <c r="R1954" s="673"/>
      <c r="S1954" s="673"/>
      <c r="T1954" s="673"/>
      <c r="U1954" s="673"/>
      <c r="V1954" s="636"/>
      <c r="W1954" s="674"/>
      <c r="X1954" s="674"/>
      <c r="Y1954" s="674"/>
      <c r="Z1954" s="674"/>
      <c r="AA1954" s="674"/>
      <c r="AB1954" s="674"/>
      <c r="AC1954" s="637"/>
      <c r="AD1954" s="638"/>
      <c r="AE1954" s="639"/>
      <c r="AF1954" s="640"/>
    </row>
    <row r="1955" spans="1:32" ht="20.100000000000001" customHeight="1">
      <c r="A1955" s="635"/>
      <c r="B1955" s="671"/>
      <c r="C1955" s="671"/>
      <c r="D1955" s="671"/>
      <c r="E1955" s="671"/>
      <c r="F1955" s="671"/>
      <c r="G1955" s="671"/>
      <c r="H1955" s="671"/>
      <c r="I1955" s="671"/>
      <c r="J1955" s="671"/>
      <c r="K1955" s="671"/>
      <c r="L1955" s="672"/>
      <c r="M1955" s="672"/>
      <c r="N1955" s="672"/>
      <c r="O1955" s="672"/>
      <c r="P1955" s="672"/>
      <c r="Q1955" s="673"/>
      <c r="R1955" s="673"/>
      <c r="S1955" s="673"/>
      <c r="T1955" s="673"/>
      <c r="U1955" s="673"/>
      <c r="V1955" s="636"/>
      <c r="W1955" s="674"/>
      <c r="X1955" s="674"/>
      <c r="Y1955" s="674"/>
      <c r="Z1955" s="674"/>
      <c r="AA1955" s="674"/>
      <c r="AB1955" s="674"/>
      <c r="AC1955" s="637"/>
      <c r="AD1955" s="638"/>
      <c r="AE1955" s="639"/>
      <c r="AF1955" s="640"/>
    </row>
    <row r="1956" spans="1:32" ht="20.100000000000001" customHeight="1">
      <c r="A1956" s="635"/>
      <c r="B1956" s="671"/>
      <c r="C1956" s="671"/>
      <c r="D1956" s="671"/>
      <c r="E1956" s="671"/>
      <c r="F1956" s="671"/>
      <c r="G1956" s="671"/>
      <c r="H1956" s="671"/>
      <c r="I1956" s="671"/>
      <c r="J1956" s="671"/>
      <c r="K1956" s="671"/>
      <c r="L1956" s="672"/>
      <c r="M1956" s="672"/>
      <c r="N1956" s="672"/>
      <c r="O1956" s="672"/>
      <c r="P1956" s="672"/>
      <c r="Q1956" s="673"/>
      <c r="R1956" s="673"/>
      <c r="S1956" s="673"/>
      <c r="T1956" s="673"/>
      <c r="U1956" s="673"/>
      <c r="V1956" s="636"/>
      <c r="W1956" s="674"/>
      <c r="X1956" s="674"/>
      <c r="Y1956" s="674"/>
      <c r="Z1956" s="674"/>
      <c r="AA1956" s="674"/>
      <c r="AB1956" s="674"/>
      <c r="AC1956" s="637"/>
      <c r="AD1956" s="638"/>
      <c r="AE1956" s="639"/>
      <c r="AF1956" s="640"/>
    </row>
    <row r="1957" spans="1:32" ht="20.100000000000001" customHeight="1">
      <c r="A1957" s="635"/>
      <c r="B1957" s="671"/>
      <c r="C1957" s="671"/>
      <c r="D1957" s="671"/>
      <c r="E1957" s="671"/>
      <c r="F1957" s="671"/>
      <c r="G1957" s="671"/>
      <c r="H1957" s="671"/>
      <c r="I1957" s="671"/>
      <c r="J1957" s="671"/>
      <c r="K1957" s="671"/>
      <c r="L1957" s="672"/>
      <c r="M1957" s="672"/>
      <c r="N1957" s="672"/>
      <c r="O1957" s="672"/>
      <c r="P1957" s="672"/>
      <c r="Q1957" s="673"/>
      <c r="R1957" s="673"/>
      <c r="S1957" s="673"/>
      <c r="T1957" s="673"/>
      <c r="U1957" s="673"/>
      <c r="V1957" s="636"/>
      <c r="W1957" s="674"/>
      <c r="X1957" s="674"/>
      <c r="Y1957" s="674"/>
      <c r="Z1957" s="674"/>
      <c r="AA1957" s="674"/>
      <c r="AB1957" s="674"/>
      <c r="AC1957" s="637"/>
      <c r="AD1957" s="638"/>
      <c r="AE1957" s="639"/>
      <c r="AF1957" s="640"/>
    </row>
    <row r="1958" spans="1:32" ht="20.100000000000001" customHeight="1">
      <c r="A1958" s="635"/>
      <c r="B1958" s="671"/>
      <c r="C1958" s="671"/>
      <c r="D1958" s="671"/>
      <c r="E1958" s="671"/>
      <c r="F1958" s="671"/>
      <c r="G1958" s="671"/>
      <c r="H1958" s="671"/>
      <c r="I1958" s="671"/>
      <c r="J1958" s="671"/>
      <c r="K1958" s="671"/>
      <c r="L1958" s="672"/>
      <c r="M1958" s="672"/>
      <c r="N1958" s="672"/>
      <c r="O1958" s="672"/>
      <c r="P1958" s="672"/>
      <c r="Q1958" s="673"/>
      <c r="R1958" s="673"/>
      <c r="S1958" s="673"/>
      <c r="T1958" s="673"/>
      <c r="U1958" s="673"/>
      <c r="V1958" s="636"/>
      <c r="W1958" s="674"/>
      <c r="X1958" s="674"/>
      <c r="Y1958" s="674"/>
      <c r="Z1958" s="674"/>
      <c r="AA1958" s="674"/>
      <c r="AB1958" s="674"/>
      <c r="AC1958" s="637"/>
      <c r="AD1958" s="638"/>
      <c r="AE1958" s="639"/>
      <c r="AF1958" s="640"/>
    </row>
    <row r="1959" spans="1:32" ht="20.100000000000001" customHeight="1">
      <c r="A1959" s="635"/>
      <c r="B1959" s="671"/>
      <c r="C1959" s="671"/>
      <c r="D1959" s="671"/>
      <c r="E1959" s="671"/>
      <c r="F1959" s="671"/>
      <c r="G1959" s="671"/>
      <c r="H1959" s="671"/>
      <c r="I1959" s="671"/>
      <c r="J1959" s="671"/>
      <c r="K1959" s="671"/>
      <c r="L1959" s="672"/>
      <c r="M1959" s="672"/>
      <c r="N1959" s="672"/>
      <c r="O1959" s="672"/>
      <c r="P1959" s="672"/>
      <c r="Q1959" s="673"/>
      <c r="R1959" s="673"/>
      <c r="S1959" s="673"/>
      <c r="T1959" s="673"/>
      <c r="U1959" s="673"/>
      <c r="V1959" s="636"/>
      <c r="W1959" s="674"/>
      <c r="X1959" s="674"/>
      <c r="Y1959" s="674"/>
      <c r="Z1959" s="674"/>
      <c r="AA1959" s="674"/>
      <c r="AB1959" s="674"/>
      <c r="AC1959" s="637"/>
      <c r="AD1959" s="638"/>
      <c r="AE1959" s="639"/>
      <c r="AF1959" s="640"/>
    </row>
    <row r="1960" spans="1:32" ht="20.100000000000001" customHeight="1">
      <c r="A1960" s="635"/>
      <c r="B1960" s="671"/>
      <c r="C1960" s="671"/>
      <c r="D1960" s="671"/>
      <c r="E1960" s="671"/>
      <c r="F1960" s="671"/>
      <c r="G1960" s="671"/>
      <c r="H1960" s="671"/>
      <c r="I1960" s="671"/>
      <c r="J1960" s="671"/>
      <c r="K1960" s="671"/>
      <c r="L1960" s="672"/>
      <c r="M1960" s="672"/>
      <c r="N1960" s="672"/>
      <c r="O1960" s="672"/>
      <c r="P1960" s="672"/>
      <c r="Q1960" s="673"/>
      <c r="R1960" s="673"/>
      <c r="S1960" s="673"/>
      <c r="T1960" s="673"/>
      <c r="U1960" s="673"/>
      <c r="V1960" s="636"/>
      <c r="W1960" s="674"/>
      <c r="X1960" s="674"/>
      <c r="Y1960" s="674"/>
      <c r="Z1960" s="674"/>
      <c r="AA1960" s="674"/>
      <c r="AB1960" s="674"/>
      <c r="AC1960" s="637"/>
      <c r="AD1960" s="638"/>
      <c r="AE1960" s="639"/>
      <c r="AF1960" s="640"/>
    </row>
    <row r="1961" spans="1:32" ht="20.100000000000001" customHeight="1">
      <c r="A1961" s="635"/>
      <c r="B1961" s="671"/>
      <c r="C1961" s="671"/>
      <c r="D1961" s="671"/>
      <c r="E1961" s="671"/>
      <c r="F1961" s="671"/>
      <c r="G1961" s="671"/>
      <c r="H1961" s="671"/>
      <c r="I1961" s="671"/>
      <c r="J1961" s="671"/>
      <c r="K1961" s="671"/>
      <c r="L1961" s="672"/>
      <c r="M1961" s="672"/>
      <c r="N1961" s="672"/>
      <c r="O1961" s="672"/>
      <c r="P1961" s="672"/>
      <c r="Q1961" s="673"/>
      <c r="R1961" s="673"/>
      <c r="S1961" s="673"/>
      <c r="T1961" s="673"/>
      <c r="U1961" s="673"/>
      <c r="V1961" s="636"/>
      <c r="W1961" s="674"/>
      <c r="X1961" s="674"/>
      <c r="Y1961" s="674"/>
      <c r="Z1961" s="674"/>
      <c r="AA1961" s="674"/>
      <c r="AB1961" s="674"/>
      <c r="AC1961" s="637"/>
      <c r="AD1961" s="638"/>
      <c r="AE1961" s="639"/>
      <c r="AF1961" s="640"/>
    </row>
    <row r="1962" spans="1:32" ht="20.100000000000001" customHeight="1">
      <c r="A1962" s="635"/>
      <c r="B1962" s="671"/>
      <c r="C1962" s="671"/>
      <c r="D1962" s="671"/>
      <c r="E1962" s="671"/>
      <c r="F1962" s="671"/>
      <c r="G1962" s="671"/>
      <c r="H1962" s="671"/>
      <c r="I1962" s="671"/>
      <c r="J1962" s="671"/>
      <c r="K1962" s="671"/>
      <c r="L1962" s="672"/>
      <c r="M1962" s="672"/>
      <c r="N1962" s="672"/>
      <c r="O1962" s="672"/>
      <c r="P1962" s="672"/>
      <c r="Q1962" s="673"/>
      <c r="R1962" s="673"/>
      <c r="S1962" s="673"/>
      <c r="T1962" s="673"/>
      <c r="U1962" s="673"/>
      <c r="V1962" s="636"/>
      <c r="W1962" s="674"/>
      <c r="X1962" s="674"/>
      <c r="Y1962" s="674"/>
      <c r="Z1962" s="674"/>
      <c r="AA1962" s="674"/>
      <c r="AB1962" s="674"/>
      <c r="AC1962" s="637"/>
      <c r="AD1962" s="638"/>
      <c r="AE1962" s="639"/>
      <c r="AF1962" s="640"/>
    </row>
    <row r="1963" spans="1:32" ht="20.100000000000001" customHeight="1">
      <c r="A1963" s="635"/>
      <c r="B1963" s="671"/>
      <c r="C1963" s="671"/>
      <c r="D1963" s="671"/>
      <c r="E1963" s="671"/>
      <c r="F1963" s="671"/>
      <c r="G1963" s="671"/>
      <c r="H1963" s="671"/>
      <c r="I1963" s="671"/>
      <c r="J1963" s="671"/>
      <c r="K1963" s="671"/>
      <c r="L1963" s="672"/>
      <c r="M1963" s="672"/>
      <c r="N1963" s="672"/>
      <c r="O1963" s="672"/>
      <c r="P1963" s="672"/>
      <c r="Q1963" s="673"/>
      <c r="R1963" s="673"/>
      <c r="S1963" s="673"/>
      <c r="T1963" s="673"/>
      <c r="U1963" s="673"/>
      <c r="V1963" s="636"/>
      <c r="W1963" s="674"/>
      <c r="X1963" s="674"/>
      <c r="Y1963" s="674"/>
      <c r="Z1963" s="674"/>
      <c r="AA1963" s="674"/>
      <c r="AB1963" s="674"/>
      <c r="AC1963" s="637"/>
      <c r="AD1963" s="638"/>
      <c r="AE1963" s="639"/>
      <c r="AF1963" s="640"/>
    </row>
    <row r="1964" spans="1:32" ht="20.100000000000001" customHeight="1">
      <c r="A1964" s="635"/>
      <c r="B1964" s="671"/>
      <c r="C1964" s="671"/>
      <c r="D1964" s="671"/>
      <c r="E1964" s="671"/>
      <c r="F1964" s="671"/>
      <c r="G1964" s="671"/>
      <c r="H1964" s="671"/>
      <c r="I1964" s="671"/>
      <c r="J1964" s="671"/>
      <c r="K1964" s="671"/>
      <c r="L1964" s="672"/>
      <c r="M1964" s="672"/>
      <c r="N1964" s="672"/>
      <c r="O1964" s="672"/>
      <c r="P1964" s="672"/>
      <c r="Q1964" s="673"/>
      <c r="R1964" s="673"/>
      <c r="S1964" s="673"/>
      <c r="T1964" s="673"/>
      <c r="U1964" s="673"/>
      <c r="V1964" s="636"/>
      <c r="W1964" s="674"/>
      <c r="X1964" s="674"/>
      <c r="Y1964" s="674"/>
      <c r="Z1964" s="674"/>
      <c r="AA1964" s="674"/>
      <c r="AB1964" s="674"/>
      <c r="AC1964" s="637"/>
      <c r="AD1964" s="638"/>
      <c r="AE1964" s="639"/>
      <c r="AF1964" s="640"/>
    </row>
    <row r="1965" spans="1:32" ht="20.100000000000001" customHeight="1">
      <c r="A1965" s="635"/>
      <c r="B1965" s="671"/>
      <c r="C1965" s="671"/>
      <c r="D1965" s="671"/>
      <c r="E1965" s="671"/>
      <c r="F1965" s="671"/>
      <c r="G1965" s="671"/>
      <c r="H1965" s="671"/>
      <c r="I1965" s="671"/>
      <c r="J1965" s="671"/>
      <c r="K1965" s="671"/>
      <c r="L1965" s="672"/>
      <c r="M1965" s="672"/>
      <c r="N1965" s="672"/>
      <c r="O1965" s="672"/>
      <c r="P1965" s="672"/>
      <c r="Q1965" s="673"/>
      <c r="R1965" s="673"/>
      <c r="S1965" s="673"/>
      <c r="T1965" s="673"/>
      <c r="U1965" s="673"/>
      <c r="V1965" s="636"/>
      <c r="W1965" s="674"/>
      <c r="X1965" s="674"/>
      <c r="Y1965" s="674"/>
      <c r="Z1965" s="674"/>
      <c r="AA1965" s="674"/>
      <c r="AB1965" s="674"/>
      <c r="AC1965" s="637"/>
      <c r="AD1965" s="638"/>
      <c r="AE1965" s="639"/>
      <c r="AF1965" s="640"/>
    </row>
    <row r="1966" spans="1:32" ht="20.100000000000001" customHeight="1">
      <c r="A1966" s="635"/>
      <c r="B1966" s="671"/>
      <c r="C1966" s="671"/>
      <c r="D1966" s="671"/>
      <c r="E1966" s="671"/>
      <c r="F1966" s="671"/>
      <c r="G1966" s="671"/>
      <c r="H1966" s="671"/>
      <c r="I1966" s="671"/>
      <c r="J1966" s="671"/>
      <c r="K1966" s="671"/>
      <c r="L1966" s="672"/>
      <c r="M1966" s="672"/>
      <c r="N1966" s="672"/>
      <c r="O1966" s="672"/>
      <c r="P1966" s="672"/>
      <c r="Q1966" s="673"/>
      <c r="R1966" s="673"/>
      <c r="S1966" s="673"/>
      <c r="T1966" s="673"/>
      <c r="U1966" s="673"/>
      <c r="V1966" s="636"/>
      <c r="W1966" s="674"/>
      <c r="X1966" s="674"/>
      <c r="Y1966" s="674"/>
      <c r="Z1966" s="674"/>
      <c r="AA1966" s="674"/>
      <c r="AB1966" s="674"/>
      <c r="AC1966" s="637"/>
      <c r="AD1966" s="638"/>
      <c r="AE1966" s="639"/>
      <c r="AF1966" s="640"/>
    </row>
    <row r="1967" spans="1:32" ht="20.100000000000001" customHeight="1">
      <c r="A1967" s="635"/>
      <c r="B1967" s="671"/>
      <c r="C1967" s="671"/>
      <c r="D1967" s="671"/>
      <c r="E1967" s="671"/>
      <c r="F1967" s="671"/>
      <c r="G1967" s="671"/>
      <c r="H1967" s="671"/>
      <c r="I1967" s="671"/>
      <c r="J1967" s="671"/>
      <c r="K1967" s="671"/>
      <c r="L1967" s="672"/>
      <c r="M1967" s="672"/>
      <c r="N1967" s="672"/>
      <c r="O1967" s="672"/>
      <c r="P1967" s="672"/>
      <c r="Q1967" s="673"/>
      <c r="R1967" s="673"/>
      <c r="S1967" s="673"/>
      <c r="T1967" s="673"/>
      <c r="U1967" s="673"/>
      <c r="V1967" s="636"/>
      <c r="W1967" s="674"/>
      <c r="X1967" s="674"/>
      <c r="Y1967" s="674"/>
      <c r="Z1967" s="674"/>
      <c r="AA1967" s="674"/>
      <c r="AB1967" s="674"/>
      <c r="AC1967" s="637"/>
      <c r="AD1967" s="638"/>
      <c r="AE1967" s="639"/>
      <c r="AF1967" s="640"/>
    </row>
    <row r="1968" spans="1:32" ht="20.100000000000001" customHeight="1">
      <c r="A1968" s="635"/>
      <c r="B1968" s="671"/>
      <c r="C1968" s="671"/>
      <c r="D1968" s="671"/>
      <c r="E1968" s="671"/>
      <c r="F1968" s="671"/>
      <c r="G1968" s="671"/>
      <c r="H1968" s="671"/>
      <c r="I1968" s="671"/>
      <c r="J1968" s="671"/>
      <c r="K1968" s="671"/>
      <c r="L1968" s="672"/>
      <c r="M1968" s="672"/>
      <c r="N1968" s="672"/>
      <c r="O1968" s="672"/>
      <c r="P1968" s="672"/>
      <c r="Q1968" s="673"/>
      <c r="R1968" s="673"/>
      <c r="S1968" s="673"/>
      <c r="T1968" s="673"/>
      <c r="U1968" s="673"/>
      <c r="V1968" s="636"/>
      <c r="W1968" s="674"/>
      <c r="X1968" s="674"/>
      <c r="Y1968" s="674"/>
      <c r="Z1968" s="674"/>
      <c r="AA1968" s="674"/>
      <c r="AB1968" s="674"/>
      <c r="AC1968" s="637"/>
      <c r="AD1968" s="638"/>
      <c r="AE1968" s="639"/>
      <c r="AF1968" s="640"/>
    </row>
    <row r="1969" spans="1:32" ht="20.100000000000001" customHeight="1">
      <c r="A1969" s="635"/>
      <c r="B1969" s="671"/>
      <c r="C1969" s="671"/>
      <c r="D1969" s="671"/>
      <c r="E1969" s="671"/>
      <c r="F1969" s="671"/>
      <c r="G1969" s="671"/>
      <c r="H1969" s="671"/>
      <c r="I1969" s="671"/>
      <c r="J1969" s="671"/>
      <c r="K1969" s="671"/>
      <c r="L1969" s="672"/>
      <c r="M1969" s="672"/>
      <c r="N1969" s="672"/>
      <c r="O1969" s="672"/>
      <c r="P1969" s="672"/>
      <c r="Q1969" s="673"/>
      <c r="R1969" s="673"/>
      <c r="S1969" s="673"/>
      <c r="T1969" s="673"/>
      <c r="U1969" s="673"/>
      <c r="V1969" s="636"/>
      <c r="W1969" s="674"/>
      <c r="X1969" s="674"/>
      <c r="Y1969" s="674"/>
      <c r="Z1969" s="674"/>
      <c r="AA1969" s="674"/>
      <c r="AB1969" s="674"/>
      <c r="AC1969" s="637"/>
      <c r="AD1969" s="638"/>
      <c r="AE1969" s="639"/>
      <c r="AF1969" s="640"/>
    </row>
    <row r="1970" spans="1:32" ht="20.100000000000001" customHeight="1">
      <c r="A1970" s="635"/>
      <c r="B1970" s="671"/>
      <c r="C1970" s="671"/>
      <c r="D1970" s="671"/>
      <c r="E1970" s="671"/>
      <c r="F1970" s="671"/>
      <c r="G1970" s="671"/>
      <c r="H1970" s="671"/>
      <c r="I1970" s="671"/>
      <c r="J1970" s="671"/>
      <c r="K1970" s="671"/>
      <c r="L1970" s="672"/>
      <c r="M1970" s="672"/>
      <c r="N1970" s="672"/>
      <c r="O1970" s="672"/>
      <c r="P1970" s="672"/>
      <c r="Q1970" s="673"/>
      <c r="R1970" s="673"/>
      <c r="S1970" s="673"/>
      <c r="T1970" s="673"/>
      <c r="U1970" s="673"/>
      <c r="V1970" s="636"/>
      <c r="W1970" s="674"/>
      <c r="X1970" s="674"/>
      <c r="Y1970" s="674"/>
      <c r="Z1970" s="674"/>
      <c r="AA1970" s="674"/>
      <c r="AB1970" s="674"/>
      <c r="AC1970" s="637"/>
      <c r="AD1970" s="638"/>
      <c r="AE1970" s="639"/>
      <c r="AF1970" s="640"/>
    </row>
    <row r="1971" spans="1:32" ht="20.100000000000001" customHeight="1">
      <c r="A1971" s="635"/>
      <c r="B1971" s="671"/>
      <c r="C1971" s="671"/>
      <c r="D1971" s="671"/>
      <c r="E1971" s="671"/>
      <c r="F1971" s="671"/>
      <c r="G1971" s="671"/>
      <c r="H1971" s="671"/>
      <c r="I1971" s="671"/>
      <c r="J1971" s="671"/>
      <c r="K1971" s="671"/>
      <c r="L1971" s="672"/>
      <c r="M1971" s="672"/>
      <c r="N1971" s="672"/>
      <c r="O1971" s="672"/>
      <c r="P1971" s="672"/>
      <c r="Q1971" s="673"/>
      <c r="R1971" s="673"/>
      <c r="S1971" s="673"/>
      <c r="T1971" s="673"/>
      <c r="U1971" s="673"/>
      <c r="V1971" s="636"/>
      <c r="W1971" s="674"/>
      <c r="X1971" s="674"/>
      <c r="Y1971" s="674"/>
      <c r="Z1971" s="674"/>
      <c r="AA1971" s="674"/>
      <c r="AB1971" s="674"/>
      <c r="AC1971" s="637"/>
      <c r="AD1971" s="638"/>
      <c r="AE1971" s="639"/>
      <c r="AF1971" s="640"/>
    </row>
    <row r="1972" spans="1:32" ht="20.100000000000001" customHeight="1">
      <c r="A1972" s="635"/>
      <c r="B1972" s="671"/>
      <c r="C1972" s="671"/>
      <c r="D1972" s="671"/>
      <c r="E1972" s="671"/>
      <c r="F1972" s="671"/>
      <c r="G1972" s="671"/>
      <c r="H1972" s="671"/>
      <c r="I1972" s="671"/>
      <c r="J1972" s="671"/>
      <c r="K1972" s="671"/>
      <c r="L1972" s="672"/>
      <c r="M1972" s="672"/>
      <c r="N1972" s="672"/>
      <c r="O1972" s="672"/>
      <c r="P1972" s="672"/>
      <c r="Q1972" s="673"/>
      <c r="R1972" s="673"/>
      <c r="S1972" s="673"/>
      <c r="T1972" s="673"/>
      <c r="U1972" s="673"/>
      <c r="V1972" s="636"/>
      <c r="W1972" s="674"/>
      <c r="X1972" s="674"/>
      <c r="Y1972" s="674"/>
      <c r="Z1972" s="674"/>
      <c r="AA1972" s="674"/>
      <c r="AB1972" s="674"/>
      <c r="AC1972" s="637"/>
      <c r="AD1972" s="638"/>
      <c r="AE1972" s="639"/>
      <c r="AF1972" s="640"/>
    </row>
    <row r="1973" spans="1:32" ht="20.100000000000001" customHeight="1">
      <c r="A1973" s="635"/>
      <c r="B1973" s="671"/>
      <c r="C1973" s="671"/>
      <c r="D1973" s="671"/>
      <c r="E1973" s="671"/>
      <c r="F1973" s="671"/>
      <c r="G1973" s="671"/>
      <c r="H1973" s="671"/>
      <c r="I1973" s="671"/>
      <c r="J1973" s="671"/>
      <c r="K1973" s="671"/>
      <c r="L1973" s="672"/>
      <c r="M1973" s="672"/>
      <c r="N1973" s="672"/>
      <c r="O1973" s="672"/>
      <c r="P1973" s="672"/>
      <c r="Q1973" s="673"/>
      <c r="R1973" s="673"/>
      <c r="S1973" s="673"/>
      <c r="T1973" s="673"/>
      <c r="U1973" s="673"/>
      <c r="V1973" s="636"/>
      <c r="W1973" s="674"/>
      <c r="X1973" s="674"/>
      <c r="Y1973" s="674"/>
      <c r="Z1973" s="674"/>
      <c r="AA1973" s="674"/>
      <c r="AB1973" s="674"/>
      <c r="AC1973" s="637"/>
      <c r="AD1973" s="638"/>
      <c r="AE1973" s="639"/>
      <c r="AF1973" s="640"/>
    </row>
    <row r="1974" spans="1:32" ht="20.100000000000001" customHeight="1">
      <c r="A1974" s="635"/>
      <c r="B1974" s="671"/>
      <c r="C1974" s="671"/>
      <c r="D1974" s="671"/>
      <c r="E1974" s="671"/>
      <c r="F1974" s="671"/>
      <c r="G1974" s="671"/>
      <c r="H1974" s="671"/>
      <c r="I1974" s="671"/>
      <c r="J1974" s="671"/>
      <c r="K1974" s="671"/>
      <c r="L1974" s="672"/>
      <c r="M1974" s="672"/>
      <c r="N1974" s="672"/>
      <c r="O1974" s="672"/>
      <c r="P1974" s="672"/>
      <c r="Q1974" s="673"/>
      <c r="R1974" s="673"/>
      <c r="S1974" s="673"/>
      <c r="T1974" s="673"/>
      <c r="U1974" s="673"/>
      <c r="V1974" s="636"/>
      <c r="W1974" s="674"/>
      <c r="X1974" s="674"/>
      <c r="Y1974" s="674"/>
      <c r="Z1974" s="674"/>
      <c r="AA1974" s="674"/>
      <c r="AB1974" s="674"/>
      <c r="AC1974" s="637"/>
      <c r="AD1974" s="638"/>
      <c r="AE1974" s="639"/>
      <c r="AF1974" s="640"/>
    </row>
    <row r="1975" spans="1:32" ht="20.100000000000001" customHeight="1">
      <c r="A1975" s="635"/>
      <c r="B1975" s="671"/>
      <c r="C1975" s="671"/>
      <c r="D1975" s="671"/>
      <c r="E1975" s="671"/>
      <c r="F1975" s="671"/>
      <c r="G1975" s="671"/>
      <c r="H1975" s="671"/>
      <c r="I1975" s="671"/>
      <c r="J1975" s="671"/>
      <c r="K1975" s="671"/>
      <c r="L1975" s="672"/>
      <c r="M1975" s="672"/>
      <c r="N1975" s="672"/>
      <c r="O1975" s="672"/>
      <c r="P1975" s="672"/>
      <c r="Q1975" s="673"/>
      <c r="R1975" s="673"/>
      <c r="S1975" s="673"/>
      <c r="T1975" s="673"/>
      <c r="U1975" s="673"/>
      <c r="V1975" s="636"/>
      <c r="W1975" s="674"/>
      <c r="X1975" s="674"/>
      <c r="Y1975" s="674"/>
      <c r="Z1975" s="674"/>
      <c r="AA1975" s="674"/>
      <c r="AB1975" s="674"/>
      <c r="AC1975" s="637"/>
      <c r="AD1975" s="638"/>
      <c r="AE1975" s="639"/>
      <c r="AF1975" s="640"/>
    </row>
    <row r="1976" spans="1:32" ht="20.100000000000001" customHeight="1">
      <c r="A1976" s="635"/>
      <c r="B1976" s="671"/>
      <c r="C1976" s="671"/>
      <c r="D1976" s="671"/>
      <c r="E1976" s="671"/>
      <c r="F1976" s="671"/>
      <c r="G1976" s="671"/>
      <c r="H1976" s="671"/>
      <c r="I1976" s="671"/>
      <c r="J1976" s="671"/>
      <c r="K1976" s="671"/>
      <c r="L1976" s="672"/>
      <c r="M1976" s="672"/>
      <c r="N1976" s="672"/>
      <c r="O1976" s="672"/>
      <c r="P1976" s="672"/>
      <c r="Q1976" s="673"/>
      <c r="R1976" s="673"/>
      <c r="S1976" s="673"/>
      <c r="T1976" s="673"/>
      <c r="U1976" s="673"/>
      <c r="V1976" s="636"/>
      <c r="W1976" s="674"/>
      <c r="X1976" s="674"/>
      <c r="Y1976" s="674"/>
      <c r="Z1976" s="674"/>
      <c r="AA1976" s="674"/>
      <c r="AB1976" s="674"/>
      <c r="AC1976" s="637"/>
      <c r="AD1976" s="638"/>
      <c r="AE1976" s="639"/>
      <c r="AF1976" s="640"/>
    </row>
    <row r="1977" spans="1:32" ht="20.100000000000001" customHeight="1">
      <c r="A1977" s="635"/>
      <c r="B1977" s="671"/>
      <c r="C1977" s="671"/>
      <c r="D1977" s="671"/>
      <c r="E1977" s="671"/>
      <c r="F1977" s="671"/>
      <c r="G1977" s="671"/>
      <c r="H1977" s="671"/>
      <c r="I1977" s="671"/>
      <c r="J1977" s="671"/>
      <c r="K1977" s="671"/>
      <c r="L1977" s="672"/>
      <c r="M1977" s="672"/>
      <c r="N1977" s="672"/>
      <c r="O1977" s="672"/>
      <c r="P1977" s="672"/>
      <c r="Q1977" s="673"/>
      <c r="R1977" s="673"/>
      <c r="S1977" s="673"/>
      <c r="T1977" s="673"/>
      <c r="U1977" s="673"/>
      <c r="V1977" s="636"/>
      <c r="W1977" s="674"/>
      <c r="X1977" s="674"/>
      <c r="Y1977" s="674"/>
      <c r="Z1977" s="674"/>
      <c r="AA1977" s="674"/>
      <c r="AB1977" s="674"/>
      <c r="AC1977" s="637"/>
      <c r="AD1977" s="638"/>
      <c r="AE1977" s="639"/>
      <c r="AF1977" s="640"/>
    </row>
    <row r="1978" spans="1:32" ht="20.100000000000001" customHeight="1">
      <c r="A1978" s="635"/>
      <c r="B1978" s="671"/>
      <c r="C1978" s="671"/>
      <c r="D1978" s="671"/>
      <c r="E1978" s="671"/>
      <c r="F1978" s="671"/>
      <c r="G1978" s="671"/>
      <c r="H1978" s="671"/>
      <c r="I1978" s="671"/>
      <c r="J1978" s="671"/>
      <c r="K1978" s="671"/>
      <c r="L1978" s="672"/>
      <c r="M1978" s="672"/>
      <c r="N1978" s="672"/>
      <c r="O1978" s="672"/>
      <c r="P1978" s="672"/>
      <c r="Q1978" s="673"/>
      <c r="R1978" s="673"/>
      <c r="S1978" s="673"/>
      <c r="T1978" s="673"/>
      <c r="U1978" s="673"/>
      <c r="V1978" s="636"/>
      <c r="W1978" s="674"/>
      <c r="X1978" s="674"/>
      <c r="Y1978" s="674"/>
      <c r="Z1978" s="674"/>
      <c r="AA1978" s="674"/>
      <c r="AB1978" s="674"/>
      <c r="AC1978" s="637"/>
      <c r="AD1978" s="638"/>
      <c r="AE1978" s="639"/>
      <c r="AF1978" s="640"/>
    </row>
    <row r="1979" spans="1:32" ht="20.100000000000001" customHeight="1">
      <c r="A1979" s="635"/>
      <c r="B1979" s="671"/>
      <c r="C1979" s="671"/>
      <c r="D1979" s="671"/>
      <c r="E1979" s="671"/>
      <c r="F1979" s="671"/>
      <c r="G1979" s="671"/>
      <c r="H1979" s="671"/>
      <c r="I1979" s="671"/>
      <c r="J1979" s="671"/>
      <c r="K1979" s="671"/>
      <c r="L1979" s="672"/>
      <c r="M1979" s="672"/>
      <c r="N1979" s="672"/>
      <c r="O1979" s="672"/>
      <c r="P1979" s="672"/>
      <c r="Q1979" s="673"/>
      <c r="R1979" s="673"/>
      <c r="S1979" s="673"/>
      <c r="T1979" s="673"/>
      <c r="U1979" s="673"/>
      <c r="V1979" s="636"/>
      <c r="W1979" s="674"/>
      <c r="X1979" s="674"/>
      <c r="Y1979" s="674"/>
      <c r="Z1979" s="674"/>
      <c r="AA1979" s="674"/>
      <c r="AB1979" s="674"/>
      <c r="AC1979" s="637"/>
      <c r="AD1979" s="638"/>
      <c r="AE1979" s="639"/>
      <c r="AF1979" s="640"/>
    </row>
    <row r="1980" spans="1:32" ht="20.100000000000001" customHeight="1">
      <c r="A1980" s="635"/>
      <c r="B1980" s="671"/>
      <c r="C1980" s="671"/>
      <c r="D1980" s="671"/>
      <c r="E1980" s="671"/>
      <c r="F1980" s="671"/>
      <c r="G1980" s="671"/>
      <c r="H1980" s="671"/>
      <c r="I1980" s="671"/>
      <c r="J1980" s="671"/>
      <c r="K1980" s="671"/>
      <c r="L1980" s="672"/>
      <c r="M1980" s="672"/>
      <c r="N1980" s="672"/>
      <c r="O1980" s="672"/>
      <c r="P1980" s="672"/>
      <c r="Q1980" s="673"/>
      <c r="R1980" s="673"/>
      <c r="S1980" s="673"/>
      <c r="T1980" s="673"/>
      <c r="U1980" s="673"/>
      <c r="V1980" s="636"/>
      <c r="W1980" s="674"/>
      <c r="X1980" s="674"/>
      <c r="Y1980" s="674"/>
      <c r="Z1980" s="674"/>
      <c r="AA1980" s="674"/>
      <c r="AB1980" s="674"/>
      <c r="AC1980" s="637"/>
      <c r="AD1980" s="638"/>
      <c r="AE1980" s="639"/>
      <c r="AF1980" s="640"/>
    </row>
    <row r="1981" spans="1:32" ht="20.100000000000001" customHeight="1">
      <c r="A1981" s="635"/>
      <c r="B1981" s="671"/>
      <c r="C1981" s="671"/>
      <c r="D1981" s="671"/>
      <c r="E1981" s="671"/>
      <c r="F1981" s="671"/>
      <c r="G1981" s="671"/>
      <c r="H1981" s="671"/>
      <c r="I1981" s="671"/>
      <c r="J1981" s="671"/>
      <c r="K1981" s="671"/>
      <c r="L1981" s="672"/>
      <c r="M1981" s="672"/>
      <c r="N1981" s="672"/>
      <c r="O1981" s="672"/>
      <c r="P1981" s="672"/>
      <c r="Q1981" s="673"/>
      <c r="R1981" s="673"/>
      <c r="S1981" s="673"/>
      <c r="T1981" s="673"/>
      <c r="U1981" s="673"/>
      <c r="V1981" s="636"/>
      <c r="W1981" s="674"/>
      <c r="X1981" s="674"/>
      <c r="Y1981" s="674"/>
      <c r="Z1981" s="674"/>
      <c r="AA1981" s="674"/>
      <c r="AB1981" s="674"/>
      <c r="AC1981" s="637"/>
      <c r="AD1981" s="638"/>
      <c r="AE1981" s="639"/>
      <c r="AF1981" s="640"/>
    </row>
    <row r="1982" spans="1:32" ht="20.100000000000001" customHeight="1">
      <c r="A1982" s="635"/>
      <c r="B1982" s="671"/>
      <c r="C1982" s="671"/>
      <c r="D1982" s="671"/>
      <c r="E1982" s="671"/>
      <c r="F1982" s="671"/>
      <c r="G1982" s="671"/>
      <c r="H1982" s="671"/>
      <c r="I1982" s="671"/>
      <c r="J1982" s="671"/>
      <c r="K1982" s="671"/>
      <c r="L1982" s="672"/>
      <c r="M1982" s="672"/>
      <c r="N1982" s="672"/>
      <c r="O1982" s="672"/>
      <c r="P1982" s="672"/>
      <c r="Q1982" s="673"/>
      <c r="R1982" s="673"/>
      <c r="S1982" s="673"/>
      <c r="T1982" s="673"/>
      <c r="U1982" s="673"/>
      <c r="V1982" s="636"/>
      <c r="W1982" s="674"/>
      <c r="X1982" s="674"/>
      <c r="Y1982" s="674"/>
      <c r="Z1982" s="674"/>
      <c r="AA1982" s="674"/>
      <c r="AB1982" s="674"/>
      <c r="AC1982" s="637"/>
      <c r="AD1982" s="638"/>
      <c r="AE1982" s="639"/>
      <c r="AF1982" s="640"/>
    </row>
    <row r="1983" spans="1:32" ht="20.100000000000001" customHeight="1">
      <c r="A1983" s="635"/>
      <c r="B1983" s="671"/>
      <c r="C1983" s="671"/>
      <c r="D1983" s="671"/>
      <c r="E1983" s="671"/>
      <c r="F1983" s="671"/>
      <c r="G1983" s="671"/>
      <c r="H1983" s="671"/>
      <c r="I1983" s="671"/>
      <c r="J1983" s="671"/>
      <c r="K1983" s="671"/>
      <c r="L1983" s="672"/>
      <c r="M1983" s="672"/>
      <c r="N1983" s="672"/>
      <c r="O1983" s="672"/>
      <c r="P1983" s="672"/>
      <c r="Q1983" s="673"/>
      <c r="R1983" s="673"/>
      <c r="S1983" s="673"/>
      <c r="T1983" s="673"/>
      <c r="U1983" s="673"/>
      <c r="V1983" s="636"/>
      <c r="W1983" s="674"/>
      <c r="X1983" s="674"/>
      <c r="Y1983" s="674"/>
      <c r="Z1983" s="674"/>
      <c r="AA1983" s="674"/>
      <c r="AB1983" s="674"/>
      <c r="AC1983" s="637"/>
      <c r="AD1983" s="638"/>
      <c r="AE1983" s="639"/>
      <c r="AF1983" s="640"/>
    </row>
    <row r="1984" spans="1:32" ht="20.100000000000001" customHeight="1">
      <c r="A1984" s="635"/>
      <c r="B1984" s="671"/>
      <c r="C1984" s="671"/>
      <c r="D1984" s="671"/>
      <c r="E1984" s="671"/>
      <c r="F1984" s="671"/>
      <c r="G1984" s="671"/>
      <c r="H1984" s="671"/>
      <c r="I1984" s="671"/>
      <c r="J1984" s="671"/>
      <c r="K1984" s="671"/>
      <c r="L1984" s="672"/>
      <c r="M1984" s="672"/>
      <c r="N1984" s="672"/>
      <c r="O1984" s="672"/>
      <c r="P1984" s="672"/>
      <c r="Q1984" s="673"/>
      <c r="R1984" s="673"/>
      <c r="S1984" s="673"/>
      <c r="T1984" s="673"/>
      <c r="U1984" s="673"/>
      <c r="V1984" s="636"/>
      <c r="W1984" s="674"/>
      <c r="X1984" s="674"/>
      <c r="Y1984" s="674"/>
      <c r="Z1984" s="674"/>
      <c r="AA1984" s="674"/>
      <c r="AB1984" s="674"/>
      <c r="AC1984" s="637"/>
      <c r="AD1984" s="638"/>
      <c r="AE1984" s="639"/>
      <c r="AF1984" s="640"/>
    </row>
    <row r="1985" spans="1:32" ht="20.100000000000001" customHeight="1">
      <c r="A1985" s="635"/>
      <c r="B1985" s="671"/>
      <c r="C1985" s="671"/>
      <c r="D1985" s="671"/>
      <c r="E1985" s="671"/>
      <c r="F1985" s="671"/>
      <c r="G1985" s="671"/>
      <c r="H1985" s="671"/>
      <c r="I1985" s="671"/>
      <c r="J1985" s="671"/>
      <c r="K1985" s="671"/>
      <c r="L1985" s="672"/>
      <c r="M1985" s="672"/>
      <c r="N1985" s="672"/>
      <c r="O1985" s="672"/>
      <c r="P1985" s="672"/>
      <c r="Q1985" s="673"/>
      <c r="R1985" s="673"/>
      <c r="S1985" s="673"/>
      <c r="T1985" s="673"/>
      <c r="U1985" s="673"/>
      <c r="V1985" s="636"/>
      <c r="W1985" s="674"/>
      <c r="X1985" s="674"/>
      <c r="Y1985" s="674"/>
      <c r="Z1985" s="674"/>
      <c r="AA1985" s="674"/>
      <c r="AB1985" s="674"/>
      <c r="AC1985" s="637"/>
      <c r="AD1985" s="638"/>
      <c r="AE1985" s="639"/>
      <c r="AF1985" s="640"/>
    </row>
    <row r="1986" spans="1:32" ht="20.100000000000001" customHeight="1">
      <c r="A1986" s="635"/>
      <c r="B1986" s="671"/>
      <c r="C1986" s="671"/>
      <c r="D1986" s="671"/>
      <c r="E1986" s="671"/>
      <c r="F1986" s="671"/>
      <c r="G1986" s="671"/>
      <c r="H1986" s="671"/>
      <c r="I1986" s="671"/>
      <c r="J1986" s="671"/>
      <c r="K1986" s="671"/>
      <c r="L1986" s="672"/>
      <c r="M1986" s="672"/>
      <c r="N1986" s="672"/>
      <c r="O1986" s="672"/>
      <c r="P1986" s="672"/>
      <c r="Q1986" s="673"/>
      <c r="R1986" s="673"/>
      <c r="S1986" s="673"/>
      <c r="T1986" s="673"/>
      <c r="U1986" s="673"/>
      <c r="V1986" s="636"/>
      <c r="W1986" s="674"/>
      <c r="X1986" s="674"/>
      <c r="Y1986" s="674"/>
      <c r="Z1986" s="674"/>
      <c r="AA1986" s="674"/>
      <c r="AB1986" s="674"/>
      <c r="AC1986" s="637"/>
      <c r="AD1986" s="638"/>
      <c r="AE1986" s="639"/>
      <c r="AF1986" s="640"/>
    </row>
    <row r="1987" spans="1:32" ht="20.100000000000001" customHeight="1">
      <c r="A1987" s="635"/>
      <c r="B1987" s="671"/>
      <c r="C1987" s="671"/>
      <c r="D1987" s="671"/>
      <c r="E1987" s="671"/>
      <c r="F1987" s="671"/>
      <c r="G1987" s="671"/>
      <c r="H1987" s="671"/>
      <c r="I1987" s="671"/>
      <c r="J1987" s="671"/>
      <c r="K1987" s="671"/>
      <c r="L1987" s="672"/>
      <c r="M1987" s="672"/>
      <c r="N1987" s="672"/>
      <c r="O1987" s="672"/>
      <c r="P1987" s="672"/>
      <c r="Q1987" s="673"/>
      <c r="R1987" s="673"/>
      <c r="S1987" s="673"/>
      <c r="T1987" s="673"/>
      <c r="U1987" s="673"/>
      <c r="V1987" s="636"/>
      <c r="W1987" s="674"/>
      <c r="X1987" s="674"/>
      <c r="Y1987" s="674"/>
      <c r="Z1987" s="674"/>
      <c r="AA1987" s="674"/>
      <c r="AB1987" s="674"/>
      <c r="AC1987" s="637"/>
      <c r="AD1987" s="638"/>
      <c r="AE1987" s="639"/>
      <c r="AF1987" s="640"/>
    </row>
    <row r="1988" spans="1:32" ht="20.100000000000001" customHeight="1">
      <c r="A1988" s="635"/>
      <c r="B1988" s="671"/>
      <c r="C1988" s="671"/>
      <c r="D1988" s="671"/>
      <c r="E1988" s="671"/>
      <c r="F1988" s="671"/>
      <c r="G1988" s="671"/>
      <c r="H1988" s="671"/>
      <c r="I1988" s="671"/>
      <c r="J1988" s="671"/>
      <c r="K1988" s="671"/>
      <c r="L1988" s="672"/>
      <c r="M1988" s="672"/>
      <c r="N1988" s="672"/>
      <c r="O1988" s="672"/>
      <c r="P1988" s="672"/>
      <c r="Q1988" s="673"/>
      <c r="R1988" s="673"/>
      <c r="S1988" s="673"/>
      <c r="T1988" s="673"/>
      <c r="U1988" s="673"/>
      <c r="V1988" s="636"/>
      <c r="W1988" s="674"/>
      <c r="X1988" s="674"/>
      <c r="Y1988" s="674"/>
      <c r="Z1988" s="674"/>
      <c r="AA1988" s="674"/>
      <c r="AB1988" s="674"/>
      <c r="AC1988" s="637"/>
      <c r="AD1988" s="638"/>
      <c r="AE1988" s="639"/>
      <c r="AF1988" s="640"/>
    </row>
    <row r="1989" spans="1:32" ht="20.100000000000001" customHeight="1">
      <c r="A1989" s="635"/>
      <c r="B1989" s="671"/>
      <c r="C1989" s="671"/>
      <c r="D1989" s="671"/>
      <c r="E1989" s="671"/>
      <c r="F1989" s="671"/>
      <c r="G1989" s="671"/>
      <c r="H1989" s="671"/>
      <c r="I1989" s="671"/>
      <c r="J1989" s="671"/>
      <c r="K1989" s="671"/>
      <c r="L1989" s="672"/>
      <c r="M1989" s="672"/>
      <c r="N1989" s="672"/>
      <c r="O1989" s="672"/>
      <c r="P1989" s="672"/>
      <c r="Q1989" s="673"/>
      <c r="R1989" s="673"/>
      <c r="S1989" s="673"/>
      <c r="T1989" s="673"/>
      <c r="U1989" s="673"/>
      <c r="V1989" s="636"/>
      <c r="W1989" s="674"/>
      <c r="X1989" s="674"/>
      <c r="Y1989" s="674"/>
      <c r="Z1989" s="674"/>
      <c r="AA1989" s="674"/>
      <c r="AB1989" s="674"/>
      <c r="AC1989" s="637"/>
      <c r="AD1989" s="638"/>
      <c r="AE1989" s="639"/>
      <c r="AF1989" s="640"/>
    </row>
    <row r="1990" spans="1:32" ht="20.100000000000001" customHeight="1">
      <c r="A1990" s="635"/>
      <c r="B1990" s="671"/>
      <c r="C1990" s="671"/>
      <c r="D1990" s="671"/>
      <c r="E1990" s="671"/>
      <c r="F1990" s="671"/>
      <c r="G1990" s="671"/>
      <c r="H1990" s="671"/>
      <c r="I1990" s="671"/>
      <c r="J1990" s="671"/>
      <c r="K1990" s="671"/>
      <c r="L1990" s="672"/>
      <c r="M1990" s="672"/>
      <c r="N1990" s="672"/>
      <c r="O1990" s="672"/>
      <c r="P1990" s="672"/>
      <c r="Q1990" s="673"/>
      <c r="R1990" s="673"/>
      <c r="S1990" s="673"/>
      <c r="T1990" s="673"/>
      <c r="U1990" s="673"/>
      <c r="V1990" s="636"/>
      <c r="W1990" s="674"/>
      <c r="X1990" s="674"/>
      <c r="Y1990" s="674"/>
      <c r="Z1990" s="674"/>
      <c r="AA1990" s="674"/>
      <c r="AB1990" s="674"/>
      <c r="AC1990" s="637"/>
      <c r="AD1990" s="638"/>
      <c r="AE1990" s="639"/>
      <c r="AF1990" s="640"/>
    </row>
    <row r="1991" spans="1:32" ht="20.100000000000001" customHeight="1">
      <c r="A1991" s="635"/>
      <c r="B1991" s="671"/>
      <c r="C1991" s="671"/>
      <c r="D1991" s="671"/>
      <c r="E1991" s="671"/>
      <c r="F1991" s="671"/>
      <c r="G1991" s="671"/>
      <c r="H1991" s="671"/>
      <c r="I1991" s="671"/>
      <c r="J1991" s="671"/>
      <c r="K1991" s="671"/>
      <c r="L1991" s="672"/>
      <c r="M1991" s="672"/>
      <c r="N1991" s="672"/>
      <c r="O1991" s="672"/>
      <c r="P1991" s="672"/>
      <c r="Q1991" s="673"/>
      <c r="R1991" s="673"/>
      <c r="S1991" s="673"/>
      <c r="T1991" s="673"/>
      <c r="U1991" s="673"/>
      <c r="V1991" s="636"/>
      <c r="W1991" s="674"/>
      <c r="X1991" s="674"/>
      <c r="Y1991" s="674"/>
      <c r="Z1991" s="674"/>
      <c r="AA1991" s="674"/>
      <c r="AB1991" s="674"/>
      <c r="AC1991" s="637"/>
      <c r="AD1991" s="638"/>
      <c r="AE1991" s="639"/>
      <c r="AF1991" s="640"/>
    </row>
    <row r="1992" spans="1:32" ht="20.100000000000001" customHeight="1">
      <c r="A1992" s="635"/>
      <c r="B1992" s="671"/>
      <c r="C1992" s="671"/>
      <c r="D1992" s="671"/>
      <c r="E1992" s="671"/>
      <c r="F1992" s="671"/>
      <c r="G1992" s="671"/>
      <c r="H1992" s="671"/>
      <c r="I1992" s="671"/>
      <c r="J1992" s="671"/>
      <c r="K1992" s="671"/>
      <c r="L1992" s="672"/>
      <c r="M1992" s="672"/>
      <c r="N1992" s="672"/>
      <c r="O1992" s="672"/>
      <c r="P1992" s="672"/>
      <c r="Q1992" s="673"/>
      <c r="R1992" s="673"/>
      <c r="S1992" s="673"/>
      <c r="T1992" s="673"/>
      <c r="U1992" s="673"/>
      <c r="V1992" s="636"/>
      <c r="W1992" s="674"/>
      <c r="X1992" s="674"/>
      <c r="Y1992" s="674"/>
      <c r="Z1992" s="674"/>
      <c r="AA1992" s="674"/>
      <c r="AB1992" s="674"/>
      <c r="AC1992" s="637"/>
      <c r="AD1992" s="638"/>
      <c r="AE1992" s="639"/>
      <c r="AF1992" s="640"/>
    </row>
    <row r="1993" spans="1:32" ht="20.100000000000001" customHeight="1">
      <c r="A1993" s="635"/>
      <c r="B1993" s="671"/>
      <c r="C1993" s="671"/>
      <c r="D1993" s="671"/>
      <c r="E1993" s="671"/>
      <c r="F1993" s="671"/>
      <c r="G1993" s="671"/>
      <c r="H1993" s="671"/>
      <c r="I1993" s="671"/>
      <c r="J1993" s="671"/>
      <c r="K1993" s="671"/>
      <c r="L1993" s="672"/>
      <c r="M1993" s="672"/>
      <c r="N1993" s="672"/>
      <c r="O1993" s="672"/>
      <c r="P1993" s="672"/>
      <c r="Q1993" s="673"/>
      <c r="R1993" s="673"/>
      <c r="S1993" s="673"/>
      <c r="T1993" s="673"/>
      <c r="U1993" s="673"/>
      <c r="V1993" s="636"/>
      <c r="W1993" s="674"/>
      <c r="X1993" s="674"/>
      <c r="Y1993" s="674"/>
      <c r="Z1993" s="674"/>
      <c r="AA1993" s="674"/>
      <c r="AB1993" s="674"/>
      <c r="AC1993" s="637"/>
      <c r="AD1993" s="638"/>
      <c r="AE1993" s="639"/>
      <c r="AF1993" s="640"/>
    </row>
    <row r="1994" spans="1:32" ht="20.100000000000001" customHeight="1">
      <c r="A1994" s="635"/>
      <c r="B1994" s="671"/>
      <c r="C1994" s="671"/>
      <c r="D1994" s="671"/>
      <c r="E1994" s="671"/>
      <c r="F1994" s="671"/>
      <c r="G1994" s="671"/>
      <c r="H1994" s="671"/>
      <c r="I1994" s="671"/>
      <c r="J1994" s="671"/>
      <c r="K1994" s="671"/>
      <c r="L1994" s="672"/>
      <c r="M1994" s="672"/>
      <c r="N1994" s="672"/>
      <c r="O1994" s="672"/>
      <c r="P1994" s="672"/>
      <c r="Q1994" s="673"/>
      <c r="R1994" s="673"/>
      <c r="S1994" s="673"/>
      <c r="T1994" s="673"/>
      <c r="U1994" s="673"/>
      <c r="V1994" s="636"/>
      <c r="W1994" s="674"/>
      <c r="X1994" s="674"/>
      <c r="Y1994" s="674"/>
      <c r="Z1994" s="674"/>
      <c r="AA1994" s="674"/>
      <c r="AB1994" s="674"/>
      <c r="AC1994" s="637"/>
      <c r="AD1994" s="638"/>
      <c r="AE1994" s="639"/>
      <c r="AF1994" s="640"/>
    </row>
    <row r="1995" spans="1:32" ht="20.100000000000001" customHeight="1">
      <c r="A1995" s="635"/>
      <c r="B1995" s="671"/>
      <c r="C1995" s="671"/>
      <c r="D1995" s="671"/>
      <c r="E1995" s="671"/>
      <c r="F1995" s="671"/>
      <c r="G1995" s="671"/>
      <c r="H1995" s="671"/>
      <c r="I1995" s="671"/>
      <c r="J1995" s="671"/>
      <c r="K1995" s="671"/>
      <c r="L1995" s="672"/>
      <c r="M1995" s="672"/>
      <c r="N1995" s="672"/>
      <c r="O1995" s="672"/>
      <c r="P1995" s="672"/>
      <c r="Q1995" s="673"/>
      <c r="R1995" s="673"/>
      <c r="S1995" s="673"/>
      <c r="T1995" s="673"/>
      <c r="U1995" s="673"/>
      <c r="V1995" s="636"/>
      <c r="W1995" s="674"/>
      <c r="X1995" s="674"/>
      <c r="Y1995" s="674"/>
      <c r="Z1995" s="674"/>
      <c r="AA1995" s="674"/>
      <c r="AB1995" s="674"/>
      <c r="AC1995" s="637"/>
      <c r="AD1995" s="638"/>
      <c r="AE1995" s="639"/>
      <c r="AF1995" s="640"/>
    </row>
    <row r="1996" spans="1:32" ht="20.100000000000001" customHeight="1">
      <c r="A1996" s="635"/>
      <c r="B1996" s="671"/>
      <c r="C1996" s="671"/>
      <c r="D1996" s="671"/>
      <c r="E1996" s="671"/>
      <c r="F1996" s="671"/>
      <c r="G1996" s="671"/>
      <c r="H1996" s="671"/>
      <c r="I1996" s="671"/>
      <c r="J1996" s="671"/>
      <c r="K1996" s="671"/>
      <c r="L1996" s="672"/>
      <c r="M1996" s="672"/>
      <c r="N1996" s="672"/>
      <c r="O1996" s="672"/>
      <c r="P1996" s="672"/>
      <c r="Q1996" s="673"/>
      <c r="R1996" s="673"/>
      <c r="S1996" s="673"/>
      <c r="T1996" s="673"/>
      <c r="U1996" s="673"/>
      <c r="V1996" s="636"/>
      <c r="W1996" s="674"/>
      <c r="X1996" s="674"/>
      <c r="Y1996" s="674"/>
      <c r="Z1996" s="674"/>
      <c r="AA1996" s="674"/>
      <c r="AB1996" s="674"/>
      <c r="AC1996" s="637"/>
      <c r="AD1996" s="638"/>
      <c r="AE1996" s="639"/>
      <c r="AF1996" s="640"/>
    </row>
    <row r="1997" spans="1:32" ht="20.100000000000001" customHeight="1">
      <c r="A1997" s="635"/>
      <c r="B1997" s="671"/>
      <c r="C1997" s="671"/>
      <c r="D1997" s="671"/>
      <c r="E1997" s="671"/>
      <c r="F1997" s="671"/>
      <c r="G1997" s="671"/>
      <c r="H1997" s="671"/>
      <c r="I1997" s="671"/>
      <c r="J1997" s="671"/>
      <c r="K1997" s="671"/>
      <c r="L1997" s="672"/>
      <c r="M1997" s="672"/>
      <c r="N1997" s="672"/>
      <c r="O1997" s="672"/>
      <c r="P1997" s="672"/>
      <c r="Q1997" s="673"/>
      <c r="R1997" s="673"/>
      <c r="S1997" s="673"/>
      <c r="T1997" s="673"/>
      <c r="U1997" s="673"/>
      <c r="V1997" s="636"/>
      <c r="W1997" s="674"/>
      <c r="X1997" s="674"/>
      <c r="Y1997" s="674"/>
      <c r="Z1997" s="674"/>
      <c r="AA1997" s="674"/>
      <c r="AB1997" s="674"/>
      <c r="AC1997" s="637"/>
      <c r="AD1997" s="638"/>
      <c r="AE1997" s="639"/>
      <c r="AF1997" s="640"/>
    </row>
    <row r="1998" spans="1:32" ht="20.100000000000001" customHeight="1">
      <c r="A1998" s="635"/>
      <c r="B1998" s="671"/>
      <c r="C1998" s="671"/>
      <c r="D1998" s="671"/>
      <c r="E1998" s="671"/>
      <c r="F1998" s="671"/>
      <c r="G1998" s="671"/>
      <c r="H1998" s="671"/>
      <c r="I1998" s="671"/>
      <c r="J1998" s="671"/>
      <c r="K1998" s="671"/>
      <c r="L1998" s="672"/>
      <c r="M1998" s="672"/>
      <c r="N1998" s="672"/>
      <c r="O1998" s="672"/>
      <c r="P1998" s="672"/>
      <c r="Q1998" s="673"/>
      <c r="R1998" s="673"/>
      <c r="S1998" s="673"/>
      <c r="T1998" s="673"/>
      <c r="U1998" s="673"/>
      <c r="V1998" s="636"/>
      <c r="W1998" s="674"/>
      <c r="X1998" s="674"/>
      <c r="Y1998" s="674"/>
      <c r="Z1998" s="674"/>
      <c r="AA1998" s="674"/>
      <c r="AB1998" s="674"/>
      <c r="AC1998" s="637"/>
      <c r="AD1998" s="638"/>
      <c r="AE1998" s="639"/>
      <c r="AF1998" s="640"/>
    </row>
    <row r="1999" spans="1:32" ht="20.100000000000001" customHeight="1">
      <c r="A1999" s="635"/>
      <c r="B1999" s="671"/>
      <c r="C1999" s="671"/>
      <c r="D1999" s="671"/>
      <c r="E1999" s="671"/>
      <c r="F1999" s="671"/>
      <c r="G1999" s="671"/>
      <c r="H1999" s="671"/>
      <c r="I1999" s="671"/>
      <c r="J1999" s="671"/>
      <c r="K1999" s="671"/>
      <c r="L1999" s="672"/>
      <c r="M1999" s="672"/>
      <c r="N1999" s="672"/>
      <c r="O1999" s="672"/>
      <c r="P1999" s="672"/>
      <c r="Q1999" s="673"/>
      <c r="R1999" s="673"/>
      <c r="S1999" s="673"/>
      <c r="T1999" s="673"/>
      <c r="U1999" s="673"/>
      <c r="V1999" s="636"/>
      <c r="W1999" s="674"/>
      <c r="X1999" s="674"/>
      <c r="Y1999" s="674"/>
      <c r="Z1999" s="674"/>
      <c r="AA1999" s="674"/>
      <c r="AB1999" s="674"/>
      <c r="AC1999" s="637"/>
      <c r="AD1999" s="638"/>
      <c r="AE1999" s="639"/>
      <c r="AF1999" s="640"/>
    </row>
    <row r="2000" spans="1:32" ht="20.100000000000001" customHeight="1">
      <c r="A2000" s="635"/>
      <c r="B2000" s="671"/>
      <c r="C2000" s="671"/>
      <c r="D2000" s="671"/>
      <c r="E2000" s="671"/>
      <c r="F2000" s="671"/>
      <c r="G2000" s="671"/>
      <c r="H2000" s="671"/>
      <c r="I2000" s="671"/>
      <c r="J2000" s="671"/>
      <c r="K2000" s="671"/>
      <c r="L2000" s="672"/>
      <c r="M2000" s="672"/>
      <c r="N2000" s="672"/>
      <c r="O2000" s="672"/>
      <c r="P2000" s="672"/>
      <c r="Q2000" s="673"/>
      <c r="R2000" s="673"/>
      <c r="S2000" s="673"/>
      <c r="T2000" s="673"/>
      <c r="U2000" s="673"/>
      <c r="V2000" s="636"/>
      <c r="W2000" s="674"/>
      <c r="X2000" s="674"/>
      <c r="Y2000" s="674"/>
      <c r="Z2000" s="674"/>
      <c r="AA2000" s="674"/>
      <c r="AB2000" s="674"/>
      <c r="AC2000" s="637"/>
      <c r="AD2000" s="638"/>
      <c r="AE2000" s="639"/>
      <c r="AF2000" s="640"/>
    </row>
    <row r="2001" spans="1:32" ht="20.100000000000001" customHeight="1">
      <c r="A2001" s="635"/>
      <c r="B2001" s="671"/>
      <c r="C2001" s="671"/>
      <c r="D2001" s="671"/>
      <c r="E2001" s="671"/>
      <c r="F2001" s="671"/>
      <c r="G2001" s="671"/>
      <c r="H2001" s="671"/>
      <c r="I2001" s="671"/>
      <c r="J2001" s="671"/>
      <c r="K2001" s="671"/>
      <c r="L2001" s="672"/>
      <c r="M2001" s="672"/>
      <c r="N2001" s="672"/>
      <c r="O2001" s="672"/>
      <c r="P2001" s="672"/>
      <c r="Q2001" s="673"/>
      <c r="R2001" s="673"/>
      <c r="S2001" s="673"/>
      <c r="T2001" s="673"/>
      <c r="U2001" s="673"/>
      <c r="V2001" s="636"/>
      <c r="W2001" s="674"/>
      <c r="X2001" s="674"/>
      <c r="Y2001" s="674"/>
      <c r="Z2001" s="674"/>
      <c r="AA2001" s="674"/>
      <c r="AB2001" s="674"/>
      <c r="AC2001" s="637"/>
      <c r="AD2001" s="638"/>
      <c r="AE2001" s="639"/>
      <c r="AF2001" s="640"/>
    </row>
    <row r="2002" spans="1:32" ht="20.100000000000001" customHeight="1">
      <c r="A2002" s="635"/>
      <c r="B2002" s="671"/>
      <c r="C2002" s="671"/>
      <c r="D2002" s="671"/>
      <c r="E2002" s="671"/>
      <c r="F2002" s="671"/>
      <c r="G2002" s="671"/>
      <c r="H2002" s="671"/>
      <c r="I2002" s="671"/>
      <c r="J2002" s="671"/>
      <c r="K2002" s="671"/>
      <c r="L2002" s="672"/>
      <c r="M2002" s="672"/>
      <c r="N2002" s="672"/>
      <c r="O2002" s="672"/>
      <c r="P2002" s="672"/>
      <c r="Q2002" s="673"/>
      <c r="R2002" s="673"/>
      <c r="S2002" s="673"/>
      <c r="T2002" s="673"/>
      <c r="U2002" s="673"/>
      <c r="V2002" s="636"/>
      <c r="W2002" s="674"/>
      <c r="X2002" s="674"/>
      <c r="Y2002" s="674"/>
      <c r="Z2002" s="674"/>
      <c r="AA2002" s="674"/>
      <c r="AB2002" s="674"/>
      <c r="AC2002" s="637"/>
      <c r="AD2002" s="638"/>
      <c r="AE2002" s="639"/>
      <c r="AF2002" s="640"/>
    </row>
    <row r="2003" spans="1:32" ht="20.100000000000001" customHeight="1">
      <c r="A2003" s="635"/>
      <c r="B2003" s="671"/>
      <c r="C2003" s="671"/>
      <c r="D2003" s="671"/>
      <c r="E2003" s="671"/>
      <c r="F2003" s="671"/>
      <c r="G2003" s="671"/>
      <c r="H2003" s="671"/>
      <c r="I2003" s="671"/>
      <c r="J2003" s="671"/>
      <c r="K2003" s="671"/>
      <c r="L2003" s="672"/>
      <c r="M2003" s="672"/>
      <c r="N2003" s="672"/>
      <c r="O2003" s="672"/>
      <c r="P2003" s="672"/>
      <c r="Q2003" s="673"/>
      <c r="R2003" s="673"/>
      <c r="S2003" s="673"/>
      <c r="T2003" s="673"/>
      <c r="U2003" s="673"/>
      <c r="V2003" s="636"/>
      <c r="W2003" s="674"/>
      <c r="X2003" s="674"/>
      <c r="Y2003" s="674"/>
      <c r="Z2003" s="674"/>
      <c r="AA2003" s="674"/>
      <c r="AB2003" s="674"/>
      <c r="AC2003" s="637"/>
      <c r="AD2003" s="638"/>
      <c r="AE2003" s="639"/>
      <c r="AF2003" s="640"/>
    </row>
    <row r="2004" spans="1:32" ht="20.100000000000001" customHeight="1">
      <c r="A2004" s="635"/>
      <c r="B2004" s="671"/>
      <c r="C2004" s="671"/>
      <c r="D2004" s="671"/>
      <c r="E2004" s="671"/>
      <c r="F2004" s="671"/>
      <c r="G2004" s="671"/>
      <c r="H2004" s="671"/>
      <c r="I2004" s="671"/>
      <c r="J2004" s="671"/>
      <c r="K2004" s="671"/>
      <c r="L2004" s="672"/>
      <c r="M2004" s="672"/>
      <c r="N2004" s="672"/>
      <c r="O2004" s="672"/>
      <c r="P2004" s="672"/>
      <c r="Q2004" s="673"/>
      <c r="R2004" s="673"/>
      <c r="S2004" s="673"/>
      <c r="T2004" s="673"/>
      <c r="U2004" s="673"/>
      <c r="V2004" s="636"/>
      <c r="W2004" s="674"/>
      <c r="X2004" s="674"/>
      <c r="Y2004" s="674"/>
      <c r="Z2004" s="674"/>
      <c r="AA2004" s="674"/>
      <c r="AB2004" s="674"/>
      <c r="AC2004" s="637"/>
      <c r="AD2004" s="638"/>
      <c r="AE2004" s="639"/>
      <c r="AF2004" s="640"/>
    </row>
    <row r="2005" spans="1:32" ht="20.100000000000001" customHeight="1">
      <c r="A2005" s="635"/>
      <c r="B2005" s="671"/>
      <c r="C2005" s="671"/>
      <c r="D2005" s="671"/>
      <c r="E2005" s="671"/>
      <c r="F2005" s="671"/>
      <c r="G2005" s="671"/>
      <c r="H2005" s="671"/>
      <c r="I2005" s="671"/>
      <c r="J2005" s="671"/>
      <c r="K2005" s="671"/>
      <c r="L2005" s="672"/>
      <c r="M2005" s="672"/>
      <c r="N2005" s="672"/>
      <c r="O2005" s="672"/>
      <c r="P2005" s="672"/>
      <c r="Q2005" s="673"/>
      <c r="R2005" s="673"/>
      <c r="S2005" s="673"/>
      <c r="T2005" s="673"/>
      <c r="U2005" s="673"/>
      <c r="V2005" s="636"/>
      <c r="W2005" s="674"/>
      <c r="X2005" s="674"/>
      <c r="Y2005" s="674"/>
      <c r="Z2005" s="674"/>
      <c r="AA2005" s="674"/>
      <c r="AB2005" s="674"/>
      <c r="AC2005" s="637"/>
      <c r="AD2005" s="638"/>
      <c r="AE2005" s="639"/>
      <c r="AF2005" s="640"/>
    </row>
    <row r="2006" spans="1:32" ht="20.100000000000001" customHeight="1">
      <c r="A2006" s="635"/>
      <c r="B2006" s="671"/>
      <c r="C2006" s="671"/>
      <c r="D2006" s="671"/>
      <c r="E2006" s="671"/>
      <c r="F2006" s="671"/>
      <c r="G2006" s="671"/>
      <c r="H2006" s="671"/>
      <c r="I2006" s="671"/>
      <c r="J2006" s="671"/>
      <c r="K2006" s="671"/>
      <c r="L2006" s="672"/>
      <c r="M2006" s="672"/>
      <c r="N2006" s="672"/>
      <c r="O2006" s="672"/>
      <c r="P2006" s="672"/>
      <c r="Q2006" s="673"/>
      <c r="R2006" s="673"/>
      <c r="S2006" s="673"/>
      <c r="T2006" s="673"/>
      <c r="U2006" s="673"/>
      <c r="V2006" s="636"/>
      <c r="W2006" s="674"/>
      <c r="X2006" s="674"/>
      <c r="Y2006" s="674"/>
      <c r="Z2006" s="674"/>
      <c r="AA2006" s="674"/>
      <c r="AB2006" s="674"/>
      <c r="AC2006" s="637"/>
      <c r="AD2006" s="638"/>
      <c r="AE2006" s="639"/>
      <c r="AF2006" s="640"/>
    </row>
    <row r="2007" spans="1:32" ht="20.100000000000001" customHeight="1">
      <c r="A2007" s="635"/>
      <c r="B2007" s="671"/>
      <c r="C2007" s="671"/>
      <c r="D2007" s="671"/>
      <c r="E2007" s="671"/>
      <c r="F2007" s="671"/>
      <c r="G2007" s="671"/>
      <c r="H2007" s="671"/>
      <c r="I2007" s="671"/>
      <c r="J2007" s="671"/>
      <c r="K2007" s="671"/>
      <c r="L2007" s="672"/>
      <c r="M2007" s="672"/>
      <c r="N2007" s="672"/>
      <c r="O2007" s="672"/>
      <c r="P2007" s="672"/>
      <c r="Q2007" s="673"/>
      <c r="R2007" s="673"/>
      <c r="S2007" s="673"/>
      <c r="T2007" s="673"/>
      <c r="U2007" s="673"/>
      <c r="V2007" s="636"/>
      <c r="W2007" s="674"/>
      <c r="X2007" s="674"/>
      <c r="Y2007" s="674"/>
      <c r="Z2007" s="674"/>
      <c r="AA2007" s="674"/>
      <c r="AB2007" s="674"/>
      <c r="AC2007" s="637"/>
      <c r="AD2007" s="638"/>
      <c r="AE2007" s="639"/>
      <c r="AF2007" s="640"/>
    </row>
    <row r="2008" spans="1:32" ht="20.100000000000001" customHeight="1">
      <c r="A2008" s="635"/>
      <c r="B2008" s="671"/>
      <c r="C2008" s="671"/>
      <c r="D2008" s="671"/>
      <c r="E2008" s="671"/>
      <c r="F2008" s="671"/>
      <c r="G2008" s="671"/>
      <c r="H2008" s="671"/>
      <c r="I2008" s="671"/>
      <c r="J2008" s="671"/>
      <c r="K2008" s="671"/>
      <c r="L2008" s="672"/>
      <c r="M2008" s="672"/>
      <c r="N2008" s="672"/>
      <c r="O2008" s="672"/>
      <c r="P2008" s="672"/>
      <c r="Q2008" s="673"/>
      <c r="R2008" s="673"/>
      <c r="S2008" s="673"/>
      <c r="T2008" s="673"/>
      <c r="U2008" s="673"/>
      <c r="V2008" s="636"/>
      <c r="W2008" s="674"/>
      <c r="X2008" s="674"/>
      <c r="Y2008" s="674"/>
      <c r="Z2008" s="674"/>
      <c r="AA2008" s="674"/>
      <c r="AB2008" s="674"/>
      <c r="AC2008" s="637"/>
      <c r="AD2008" s="638"/>
      <c r="AE2008" s="639"/>
      <c r="AF2008" s="640"/>
    </row>
    <row r="2009" spans="1:32" ht="20.100000000000001" customHeight="1">
      <c r="A2009" s="635"/>
      <c r="B2009" s="671"/>
      <c r="C2009" s="671"/>
      <c r="D2009" s="671"/>
      <c r="E2009" s="671"/>
      <c r="F2009" s="671"/>
      <c r="G2009" s="671"/>
      <c r="H2009" s="671"/>
      <c r="I2009" s="671"/>
      <c r="J2009" s="671"/>
      <c r="K2009" s="671"/>
      <c r="L2009" s="672"/>
      <c r="M2009" s="672"/>
      <c r="N2009" s="672"/>
      <c r="O2009" s="672"/>
      <c r="P2009" s="672"/>
      <c r="Q2009" s="673"/>
      <c r="R2009" s="673"/>
      <c r="S2009" s="673"/>
      <c r="T2009" s="673"/>
      <c r="U2009" s="673"/>
      <c r="V2009" s="636"/>
      <c r="W2009" s="674"/>
      <c r="X2009" s="674"/>
      <c r="Y2009" s="674"/>
      <c r="Z2009" s="674"/>
      <c r="AA2009" s="674"/>
      <c r="AB2009" s="674"/>
      <c r="AC2009" s="637"/>
      <c r="AD2009" s="638"/>
      <c r="AE2009" s="639"/>
      <c r="AF2009" s="640"/>
    </row>
    <row r="2010" spans="1:32" ht="20.100000000000001" customHeight="1">
      <c r="A2010" s="635"/>
      <c r="B2010" s="671"/>
      <c r="C2010" s="671"/>
      <c r="D2010" s="671"/>
      <c r="E2010" s="671"/>
      <c r="F2010" s="671"/>
      <c r="G2010" s="671"/>
      <c r="H2010" s="671"/>
      <c r="I2010" s="671"/>
      <c r="J2010" s="671"/>
      <c r="K2010" s="671"/>
      <c r="L2010" s="672"/>
      <c r="M2010" s="672"/>
      <c r="N2010" s="672"/>
      <c r="O2010" s="672"/>
      <c r="P2010" s="672"/>
      <c r="Q2010" s="673"/>
      <c r="R2010" s="673"/>
      <c r="S2010" s="673"/>
      <c r="T2010" s="673"/>
      <c r="U2010" s="673"/>
      <c r="V2010" s="636"/>
      <c r="W2010" s="674"/>
      <c r="X2010" s="674"/>
      <c r="Y2010" s="674"/>
      <c r="Z2010" s="674"/>
      <c r="AA2010" s="674"/>
      <c r="AB2010" s="674"/>
      <c r="AC2010" s="637"/>
      <c r="AD2010" s="638"/>
      <c r="AE2010" s="639"/>
      <c r="AF2010" s="640"/>
    </row>
    <row r="2011" spans="1:32" ht="20.100000000000001" customHeight="1">
      <c r="A2011" s="635"/>
      <c r="B2011" s="671"/>
      <c r="C2011" s="671"/>
      <c r="D2011" s="671"/>
      <c r="E2011" s="671"/>
      <c r="F2011" s="671"/>
      <c r="G2011" s="671"/>
      <c r="H2011" s="671"/>
      <c r="I2011" s="671"/>
      <c r="J2011" s="671"/>
      <c r="K2011" s="671"/>
      <c r="L2011" s="672"/>
      <c r="M2011" s="672"/>
      <c r="N2011" s="672"/>
      <c r="O2011" s="672"/>
      <c r="P2011" s="672"/>
      <c r="Q2011" s="673"/>
      <c r="R2011" s="673"/>
      <c r="S2011" s="673"/>
      <c r="T2011" s="673"/>
      <c r="U2011" s="673"/>
      <c r="V2011" s="636"/>
      <c r="W2011" s="674"/>
      <c r="X2011" s="674"/>
      <c r="Y2011" s="674"/>
      <c r="Z2011" s="674"/>
      <c r="AA2011" s="674"/>
      <c r="AB2011" s="674"/>
      <c r="AC2011" s="637"/>
      <c r="AD2011" s="638"/>
      <c r="AE2011" s="639"/>
      <c r="AF2011" s="640"/>
    </row>
    <row r="2012" spans="1:32" ht="20.100000000000001" customHeight="1">
      <c r="A2012" s="635"/>
      <c r="B2012" s="671"/>
      <c r="C2012" s="671"/>
      <c r="D2012" s="671"/>
      <c r="E2012" s="671"/>
      <c r="F2012" s="671"/>
      <c r="G2012" s="671"/>
      <c r="H2012" s="671"/>
      <c r="I2012" s="671"/>
      <c r="J2012" s="671"/>
      <c r="K2012" s="671"/>
      <c r="L2012" s="672"/>
      <c r="M2012" s="672"/>
      <c r="N2012" s="672"/>
      <c r="O2012" s="672"/>
      <c r="P2012" s="672"/>
      <c r="Q2012" s="673"/>
      <c r="R2012" s="673"/>
      <c r="S2012" s="673"/>
      <c r="T2012" s="673"/>
      <c r="U2012" s="673"/>
      <c r="V2012" s="636"/>
      <c r="W2012" s="674"/>
      <c r="X2012" s="674"/>
      <c r="Y2012" s="674"/>
      <c r="Z2012" s="674"/>
      <c r="AA2012" s="674"/>
      <c r="AB2012" s="674"/>
      <c r="AC2012" s="637"/>
      <c r="AD2012" s="638"/>
      <c r="AE2012" s="639"/>
      <c r="AF2012" s="640"/>
    </row>
    <row r="2013" spans="1:32" ht="20.100000000000001" customHeight="1">
      <c r="A2013" s="635"/>
      <c r="B2013" s="671"/>
      <c r="C2013" s="671"/>
      <c r="D2013" s="671"/>
      <c r="E2013" s="671"/>
      <c r="F2013" s="671"/>
      <c r="G2013" s="671"/>
      <c r="H2013" s="671"/>
      <c r="I2013" s="671"/>
      <c r="J2013" s="671"/>
      <c r="K2013" s="671"/>
      <c r="L2013" s="672"/>
      <c r="M2013" s="672"/>
      <c r="N2013" s="672"/>
      <c r="O2013" s="672"/>
      <c r="P2013" s="672"/>
      <c r="Q2013" s="673"/>
      <c r="R2013" s="673"/>
      <c r="S2013" s="673"/>
      <c r="T2013" s="673"/>
      <c r="U2013" s="673"/>
      <c r="V2013" s="636"/>
      <c r="W2013" s="674"/>
      <c r="X2013" s="674"/>
      <c r="Y2013" s="674"/>
      <c r="Z2013" s="674"/>
      <c r="AA2013" s="674"/>
      <c r="AB2013" s="674"/>
      <c r="AC2013" s="637"/>
      <c r="AD2013" s="638"/>
      <c r="AE2013" s="639"/>
      <c r="AF2013" s="640"/>
    </row>
    <row r="2014" spans="1:32" ht="20.100000000000001" customHeight="1">
      <c r="A2014" s="635"/>
      <c r="B2014" s="671"/>
      <c r="C2014" s="671"/>
      <c r="D2014" s="671"/>
      <c r="E2014" s="671"/>
      <c r="F2014" s="671"/>
      <c r="G2014" s="671"/>
      <c r="H2014" s="671"/>
      <c r="I2014" s="671"/>
      <c r="J2014" s="671"/>
      <c r="K2014" s="671"/>
      <c r="L2014" s="672"/>
      <c r="M2014" s="672"/>
      <c r="N2014" s="672"/>
      <c r="O2014" s="672"/>
      <c r="P2014" s="672"/>
      <c r="Q2014" s="673"/>
      <c r="R2014" s="673"/>
      <c r="S2014" s="673"/>
      <c r="T2014" s="673"/>
      <c r="U2014" s="673"/>
      <c r="V2014" s="636"/>
      <c r="W2014" s="674"/>
      <c r="X2014" s="674"/>
      <c r="Y2014" s="674"/>
      <c r="Z2014" s="674"/>
      <c r="AA2014" s="674"/>
      <c r="AB2014" s="674"/>
      <c r="AC2014" s="637"/>
      <c r="AD2014" s="638"/>
      <c r="AE2014" s="639"/>
      <c r="AF2014" s="640"/>
    </row>
    <row r="2015" spans="1:32" ht="20.100000000000001" customHeight="1">
      <c r="A2015" s="635"/>
      <c r="B2015" s="671"/>
      <c r="C2015" s="671"/>
      <c r="D2015" s="671"/>
      <c r="E2015" s="671"/>
      <c r="F2015" s="671"/>
      <c r="G2015" s="671"/>
      <c r="H2015" s="671"/>
      <c r="I2015" s="671"/>
      <c r="J2015" s="671"/>
      <c r="K2015" s="671"/>
      <c r="L2015" s="672"/>
      <c r="M2015" s="672"/>
      <c r="N2015" s="672"/>
      <c r="O2015" s="672"/>
      <c r="P2015" s="672"/>
      <c r="Q2015" s="673"/>
      <c r="R2015" s="673"/>
      <c r="S2015" s="673"/>
      <c r="T2015" s="673"/>
      <c r="U2015" s="673"/>
      <c r="V2015" s="636"/>
      <c r="W2015" s="674"/>
      <c r="X2015" s="674"/>
      <c r="Y2015" s="674"/>
      <c r="Z2015" s="674"/>
      <c r="AA2015" s="674"/>
      <c r="AB2015" s="674"/>
      <c r="AC2015" s="637"/>
      <c r="AD2015" s="638"/>
      <c r="AE2015" s="639"/>
      <c r="AF2015" s="640"/>
    </row>
    <row r="2016" spans="1:32" ht="20.100000000000001" customHeight="1">
      <c r="A2016" s="635"/>
      <c r="B2016" s="671"/>
      <c r="C2016" s="671"/>
      <c r="D2016" s="671"/>
      <c r="E2016" s="671"/>
      <c r="F2016" s="671"/>
      <c r="G2016" s="671"/>
      <c r="H2016" s="671"/>
      <c r="I2016" s="671"/>
      <c r="J2016" s="671"/>
      <c r="K2016" s="671"/>
      <c r="L2016" s="672"/>
      <c r="M2016" s="672"/>
      <c r="N2016" s="672"/>
      <c r="O2016" s="672"/>
      <c r="P2016" s="672"/>
      <c r="Q2016" s="673"/>
      <c r="R2016" s="673"/>
      <c r="S2016" s="673"/>
      <c r="T2016" s="673"/>
      <c r="U2016" s="673"/>
      <c r="V2016" s="636"/>
      <c r="W2016" s="674"/>
      <c r="X2016" s="674"/>
      <c r="Y2016" s="674"/>
      <c r="Z2016" s="674"/>
      <c r="AA2016" s="674"/>
      <c r="AB2016" s="674"/>
      <c r="AC2016" s="637"/>
      <c r="AD2016" s="638"/>
      <c r="AE2016" s="639"/>
      <c r="AF2016" s="640"/>
    </row>
    <row r="2017" spans="1:32" ht="20.100000000000001" customHeight="1">
      <c r="A2017" s="635"/>
      <c r="B2017" s="671"/>
      <c r="C2017" s="671"/>
      <c r="D2017" s="671"/>
      <c r="E2017" s="671"/>
      <c r="F2017" s="671"/>
      <c r="G2017" s="671"/>
      <c r="H2017" s="671"/>
      <c r="I2017" s="671"/>
      <c r="J2017" s="671"/>
      <c r="K2017" s="671"/>
      <c r="L2017" s="672"/>
      <c r="M2017" s="672"/>
      <c r="N2017" s="672"/>
      <c r="O2017" s="672"/>
      <c r="P2017" s="672"/>
      <c r="Q2017" s="673"/>
      <c r="R2017" s="673"/>
      <c r="S2017" s="673"/>
      <c r="T2017" s="673"/>
      <c r="U2017" s="673"/>
      <c r="V2017" s="636"/>
      <c r="W2017" s="674"/>
      <c r="X2017" s="674"/>
      <c r="Y2017" s="674"/>
      <c r="Z2017" s="674"/>
      <c r="AA2017" s="674"/>
      <c r="AB2017" s="674"/>
      <c r="AC2017" s="637"/>
      <c r="AD2017" s="638"/>
      <c r="AE2017" s="639"/>
      <c r="AF2017" s="640"/>
    </row>
    <row r="2018" spans="1:32" ht="20.100000000000001" customHeight="1">
      <c r="A2018" s="635"/>
      <c r="B2018" s="671"/>
      <c r="C2018" s="671"/>
      <c r="D2018" s="671"/>
      <c r="E2018" s="671"/>
      <c r="F2018" s="671"/>
      <c r="G2018" s="671"/>
      <c r="H2018" s="671"/>
      <c r="I2018" s="671"/>
      <c r="J2018" s="671"/>
      <c r="K2018" s="671"/>
      <c r="L2018" s="672"/>
      <c r="M2018" s="672"/>
      <c r="N2018" s="672"/>
      <c r="O2018" s="672"/>
      <c r="P2018" s="672"/>
      <c r="Q2018" s="673"/>
      <c r="R2018" s="673"/>
      <c r="S2018" s="673"/>
      <c r="T2018" s="673"/>
      <c r="U2018" s="673"/>
      <c r="V2018" s="636"/>
      <c r="W2018" s="674"/>
      <c r="X2018" s="674"/>
      <c r="Y2018" s="674"/>
      <c r="Z2018" s="674"/>
      <c r="AA2018" s="674"/>
      <c r="AB2018" s="674"/>
      <c r="AC2018" s="637"/>
      <c r="AD2018" s="638"/>
      <c r="AE2018" s="639"/>
      <c r="AF2018" s="640"/>
    </row>
    <row r="2019" spans="1:32" ht="20.100000000000001" customHeight="1">
      <c r="A2019" s="635"/>
      <c r="B2019" s="671"/>
      <c r="C2019" s="671"/>
      <c r="D2019" s="671"/>
      <c r="E2019" s="671"/>
      <c r="F2019" s="671"/>
      <c r="G2019" s="671"/>
      <c r="H2019" s="671"/>
      <c r="I2019" s="671"/>
      <c r="J2019" s="671"/>
      <c r="K2019" s="671"/>
      <c r="L2019" s="672"/>
      <c r="M2019" s="672"/>
      <c r="N2019" s="672"/>
      <c r="O2019" s="672"/>
      <c r="P2019" s="672"/>
      <c r="Q2019" s="673"/>
      <c r="R2019" s="673"/>
      <c r="S2019" s="673"/>
      <c r="T2019" s="673"/>
      <c r="U2019" s="673"/>
      <c r="V2019" s="636"/>
      <c r="W2019" s="674"/>
      <c r="X2019" s="674"/>
      <c r="Y2019" s="674"/>
      <c r="Z2019" s="674"/>
      <c r="AA2019" s="674"/>
      <c r="AB2019" s="674"/>
      <c r="AC2019" s="637"/>
      <c r="AD2019" s="638"/>
      <c r="AE2019" s="639"/>
      <c r="AF2019" s="640"/>
    </row>
    <row r="2020" spans="1:32" ht="20.100000000000001" customHeight="1">
      <c r="A2020" s="635"/>
      <c r="B2020" s="671"/>
      <c r="C2020" s="671"/>
      <c r="D2020" s="671"/>
      <c r="E2020" s="671"/>
      <c r="F2020" s="671"/>
      <c r="G2020" s="671"/>
      <c r="H2020" s="671"/>
      <c r="I2020" s="671"/>
      <c r="J2020" s="671"/>
      <c r="K2020" s="671"/>
      <c r="L2020" s="672"/>
      <c r="M2020" s="672"/>
      <c r="N2020" s="672"/>
      <c r="O2020" s="672"/>
      <c r="P2020" s="672"/>
      <c r="Q2020" s="673"/>
      <c r="R2020" s="673"/>
      <c r="S2020" s="673"/>
      <c r="T2020" s="673"/>
      <c r="U2020" s="673"/>
      <c r="V2020" s="636"/>
      <c r="W2020" s="674"/>
      <c r="X2020" s="674"/>
      <c r="Y2020" s="674"/>
      <c r="Z2020" s="674"/>
      <c r="AA2020" s="674"/>
      <c r="AB2020" s="674"/>
      <c r="AC2020" s="637"/>
      <c r="AD2020" s="638"/>
      <c r="AE2020" s="639"/>
      <c r="AF2020" s="640"/>
    </row>
    <row r="2021" spans="1:32" ht="20.100000000000001" customHeight="1">
      <c r="A2021" s="635"/>
      <c r="B2021" s="671"/>
      <c r="C2021" s="671"/>
      <c r="D2021" s="671"/>
      <c r="E2021" s="671"/>
      <c r="F2021" s="671"/>
      <c r="G2021" s="671"/>
      <c r="H2021" s="671"/>
      <c r="I2021" s="671"/>
      <c r="J2021" s="671"/>
      <c r="K2021" s="671"/>
      <c r="L2021" s="672"/>
      <c r="M2021" s="672"/>
      <c r="N2021" s="672"/>
      <c r="O2021" s="672"/>
      <c r="P2021" s="672"/>
      <c r="Q2021" s="673"/>
      <c r="R2021" s="673"/>
      <c r="S2021" s="673"/>
      <c r="T2021" s="673"/>
      <c r="U2021" s="673"/>
      <c r="V2021" s="636"/>
      <c r="W2021" s="674"/>
      <c r="X2021" s="674"/>
      <c r="Y2021" s="674"/>
      <c r="Z2021" s="674"/>
      <c r="AA2021" s="674"/>
      <c r="AB2021" s="674"/>
      <c r="AC2021" s="637"/>
      <c r="AD2021" s="638"/>
      <c r="AE2021" s="639"/>
      <c r="AF2021" s="640"/>
    </row>
    <row r="2022" spans="1:32" ht="20.100000000000001" customHeight="1">
      <c r="A2022" s="635"/>
      <c r="B2022" s="671"/>
      <c r="C2022" s="671"/>
      <c r="D2022" s="671"/>
      <c r="E2022" s="671"/>
      <c r="F2022" s="671"/>
      <c r="G2022" s="671"/>
      <c r="H2022" s="671"/>
      <c r="I2022" s="671"/>
      <c r="J2022" s="671"/>
      <c r="K2022" s="671"/>
      <c r="L2022" s="672"/>
      <c r="M2022" s="672"/>
      <c r="N2022" s="672"/>
      <c r="O2022" s="672"/>
      <c r="P2022" s="672"/>
      <c r="Q2022" s="673"/>
      <c r="R2022" s="673"/>
      <c r="S2022" s="673"/>
      <c r="T2022" s="673"/>
      <c r="U2022" s="673"/>
      <c r="V2022" s="636"/>
      <c r="W2022" s="674"/>
      <c r="X2022" s="674"/>
      <c r="Y2022" s="674"/>
      <c r="Z2022" s="674"/>
      <c r="AA2022" s="674"/>
      <c r="AB2022" s="674"/>
      <c r="AC2022" s="637"/>
      <c r="AD2022" s="638"/>
      <c r="AE2022" s="639"/>
      <c r="AF2022" s="640"/>
    </row>
    <row r="2023" spans="1:32" ht="20.100000000000001" customHeight="1">
      <c r="A2023" s="635"/>
      <c r="B2023" s="671"/>
      <c r="C2023" s="671"/>
      <c r="D2023" s="671"/>
      <c r="E2023" s="671"/>
      <c r="F2023" s="671"/>
      <c r="G2023" s="671"/>
      <c r="H2023" s="671"/>
      <c r="I2023" s="671"/>
      <c r="J2023" s="671"/>
      <c r="K2023" s="671"/>
      <c r="L2023" s="672"/>
      <c r="M2023" s="672"/>
      <c r="N2023" s="672"/>
      <c r="O2023" s="672"/>
      <c r="P2023" s="672"/>
      <c r="Q2023" s="673"/>
      <c r="R2023" s="673"/>
      <c r="S2023" s="673"/>
      <c r="T2023" s="673"/>
      <c r="U2023" s="673"/>
      <c r="V2023" s="636"/>
      <c r="W2023" s="674"/>
      <c r="X2023" s="674"/>
      <c r="Y2023" s="674"/>
      <c r="Z2023" s="674"/>
      <c r="AA2023" s="674"/>
      <c r="AB2023" s="674"/>
      <c r="AC2023" s="637"/>
      <c r="AD2023" s="638"/>
      <c r="AE2023" s="639"/>
      <c r="AF2023" s="640"/>
    </row>
    <row r="2024" spans="1:32" ht="20.100000000000001" customHeight="1">
      <c r="A2024" s="635"/>
      <c r="B2024" s="671"/>
      <c r="C2024" s="671"/>
      <c r="D2024" s="671"/>
      <c r="E2024" s="671"/>
      <c r="F2024" s="671"/>
      <c r="G2024" s="671"/>
      <c r="H2024" s="671"/>
      <c r="I2024" s="671"/>
      <c r="J2024" s="671"/>
      <c r="K2024" s="671"/>
      <c r="L2024" s="672"/>
      <c r="M2024" s="672"/>
      <c r="N2024" s="672"/>
      <c r="O2024" s="672"/>
      <c r="P2024" s="672"/>
      <c r="Q2024" s="673"/>
      <c r="R2024" s="673"/>
      <c r="S2024" s="673"/>
      <c r="T2024" s="673"/>
      <c r="U2024" s="673"/>
      <c r="V2024" s="636"/>
      <c r="W2024" s="674"/>
      <c r="X2024" s="674"/>
      <c r="Y2024" s="674"/>
      <c r="Z2024" s="674"/>
      <c r="AA2024" s="674"/>
      <c r="AB2024" s="674"/>
      <c r="AC2024" s="637"/>
      <c r="AD2024" s="638"/>
      <c r="AE2024" s="639"/>
      <c r="AF2024" s="640"/>
    </row>
    <row r="2025" spans="1:32" ht="20.100000000000001" customHeight="1">
      <c r="A2025" s="635"/>
      <c r="B2025" s="671"/>
      <c r="C2025" s="671"/>
      <c r="D2025" s="671"/>
      <c r="E2025" s="671"/>
      <c r="F2025" s="671"/>
      <c r="G2025" s="671"/>
      <c r="H2025" s="671"/>
      <c r="I2025" s="671"/>
      <c r="J2025" s="671"/>
      <c r="K2025" s="671"/>
      <c r="L2025" s="672"/>
      <c r="M2025" s="672"/>
      <c r="N2025" s="672"/>
      <c r="O2025" s="672"/>
      <c r="P2025" s="672"/>
      <c r="Q2025" s="673"/>
      <c r="R2025" s="673"/>
      <c r="S2025" s="673"/>
      <c r="T2025" s="673"/>
      <c r="U2025" s="673"/>
      <c r="V2025" s="636"/>
      <c r="W2025" s="674"/>
      <c r="X2025" s="674"/>
      <c r="Y2025" s="674"/>
      <c r="Z2025" s="674"/>
      <c r="AA2025" s="674"/>
      <c r="AB2025" s="674"/>
      <c r="AC2025" s="637"/>
      <c r="AD2025" s="638"/>
      <c r="AE2025" s="639"/>
      <c r="AF2025" s="640"/>
    </row>
    <row r="2026" spans="1:32" ht="20.100000000000001" customHeight="1">
      <c r="A2026" s="635"/>
      <c r="B2026" s="671"/>
      <c r="C2026" s="671"/>
      <c r="D2026" s="671"/>
      <c r="E2026" s="671"/>
      <c r="F2026" s="671"/>
      <c r="G2026" s="671"/>
      <c r="H2026" s="671"/>
      <c r="I2026" s="671"/>
      <c r="J2026" s="671"/>
      <c r="K2026" s="671"/>
      <c r="L2026" s="672"/>
      <c r="M2026" s="672"/>
      <c r="N2026" s="672"/>
      <c r="O2026" s="672"/>
      <c r="P2026" s="672"/>
      <c r="Q2026" s="673"/>
      <c r="R2026" s="673"/>
      <c r="S2026" s="673"/>
      <c r="T2026" s="673"/>
      <c r="U2026" s="673"/>
      <c r="V2026" s="636"/>
      <c r="W2026" s="674"/>
      <c r="X2026" s="674"/>
      <c r="Y2026" s="674"/>
      <c r="Z2026" s="674"/>
      <c r="AA2026" s="674"/>
      <c r="AB2026" s="674"/>
      <c r="AC2026" s="637"/>
      <c r="AD2026" s="638"/>
      <c r="AE2026" s="639"/>
      <c r="AF2026" s="640"/>
    </row>
    <row r="2027" spans="1:32" ht="20.100000000000001" customHeight="1">
      <c r="A2027" s="635"/>
      <c r="B2027" s="671"/>
      <c r="C2027" s="671"/>
      <c r="D2027" s="671"/>
      <c r="E2027" s="671"/>
      <c r="F2027" s="671"/>
      <c r="G2027" s="671"/>
      <c r="H2027" s="671"/>
      <c r="I2027" s="671"/>
      <c r="J2027" s="671"/>
      <c r="K2027" s="671"/>
      <c r="L2027" s="672"/>
      <c r="M2027" s="672"/>
      <c r="N2027" s="672"/>
      <c r="O2027" s="672"/>
      <c r="P2027" s="672"/>
      <c r="Q2027" s="673"/>
      <c r="R2027" s="673"/>
      <c r="S2027" s="673"/>
      <c r="T2027" s="673"/>
      <c r="U2027" s="673"/>
      <c r="V2027" s="636"/>
      <c r="W2027" s="674"/>
      <c r="X2027" s="674"/>
      <c r="Y2027" s="674"/>
      <c r="Z2027" s="674"/>
      <c r="AA2027" s="674"/>
      <c r="AB2027" s="674"/>
      <c r="AC2027" s="637"/>
      <c r="AD2027" s="638"/>
      <c r="AE2027" s="639"/>
      <c r="AF2027" s="640"/>
    </row>
    <row r="2028" spans="1:32" ht="20.100000000000001" customHeight="1">
      <c r="A2028" s="635"/>
      <c r="B2028" s="671"/>
      <c r="C2028" s="671"/>
      <c r="D2028" s="671"/>
      <c r="E2028" s="671"/>
      <c r="F2028" s="671"/>
      <c r="G2028" s="671"/>
      <c r="H2028" s="671"/>
      <c r="I2028" s="671"/>
      <c r="J2028" s="671"/>
      <c r="K2028" s="671"/>
      <c r="L2028" s="672"/>
      <c r="M2028" s="672"/>
      <c r="N2028" s="672"/>
      <c r="O2028" s="672"/>
      <c r="P2028" s="672"/>
      <c r="Q2028" s="673"/>
      <c r="R2028" s="673"/>
      <c r="S2028" s="673"/>
      <c r="T2028" s="673"/>
      <c r="U2028" s="673"/>
      <c r="V2028" s="636"/>
      <c r="W2028" s="674"/>
      <c r="X2028" s="674"/>
      <c r="Y2028" s="674"/>
      <c r="Z2028" s="674"/>
      <c r="AA2028" s="674"/>
      <c r="AB2028" s="674"/>
      <c r="AC2028" s="637"/>
      <c r="AD2028" s="638"/>
      <c r="AE2028" s="639"/>
      <c r="AF2028" s="640"/>
    </row>
    <row r="2029" spans="1:32" ht="20.100000000000001" customHeight="1">
      <c r="A2029" s="635"/>
      <c r="B2029" s="671"/>
      <c r="C2029" s="671"/>
      <c r="D2029" s="671"/>
      <c r="E2029" s="671"/>
      <c r="F2029" s="671"/>
      <c r="G2029" s="671"/>
      <c r="H2029" s="671"/>
      <c r="I2029" s="671"/>
      <c r="J2029" s="671"/>
      <c r="K2029" s="671"/>
      <c r="L2029" s="672"/>
      <c r="M2029" s="672"/>
      <c r="N2029" s="672"/>
      <c r="O2029" s="672"/>
      <c r="P2029" s="672"/>
      <c r="Q2029" s="673"/>
      <c r="R2029" s="673"/>
      <c r="S2029" s="673"/>
      <c r="T2029" s="673"/>
      <c r="U2029" s="673"/>
      <c r="V2029" s="636"/>
      <c r="W2029" s="674"/>
      <c r="X2029" s="674"/>
      <c r="Y2029" s="674"/>
      <c r="Z2029" s="674"/>
      <c r="AA2029" s="674"/>
      <c r="AB2029" s="674"/>
      <c r="AC2029" s="637"/>
      <c r="AD2029" s="638"/>
      <c r="AE2029" s="639"/>
      <c r="AF2029" s="640"/>
    </row>
    <row r="2030" spans="1:32" ht="20.100000000000001" customHeight="1">
      <c r="A2030" s="635"/>
      <c r="B2030" s="671"/>
      <c r="C2030" s="671"/>
      <c r="D2030" s="671"/>
      <c r="E2030" s="671"/>
      <c r="F2030" s="671"/>
      <c r="G2030" s="671"/>
      <c r="H2030" s="671"/>
      <c r="I2030" s="671"/>
      <c r="J2030" s="671"/>
      <c r="K2030" s="671"/>
      <c r="L2030" s="672"/>
      <c r="M2030" s="672"/>
      <c r="N2030" s="672"/>
      <c r="O2030" s="672"/>
      <c r="P2030" s="672"/>
      <c r="Q2030" s="673"/>
      <c r="R2030" s="673"/>
      <c r="S2030" s="673"/>
      <c r="T2030" s="673"/>
      <c r="U2030" s="673"/>
      <c r="V2030" s="636"/>
      <c r="W2030" s="674"/>
      <c r="X2030" s="674"/>
      <c r="Y2030" s="674"/>
      <c r="Z2030" s="674"/>
      <c r="AA2030" s="674"/>
      <c r="AB2030" s="674"/>
      <c r="AC2030" s="637"/>
      <c r="AD2030" s="638"/>
      <c r="AE2030" s="639"/>
      <c r="AF2030" s="640"/>
    </row>
    <row r="2031" spans="1:32" ht="20.100000000000001" customHeight="1">
      <c r="A2031" s="635"/>
      <c r="B2031" s="671"/>
      <c r="C2031" s="671"/>
      <c r="D2031" s="671"/>
      <c r="E2031" s="671"/>
      <c r="F2031" s="671"/>
      <c r="G2031" s="671"/>
      <c r="H2031" s="671"/>
      <c r="I2031" s="671"/>
      <c r="J2031" s="671"/>
      <c r="K2031" s="671"/>
      <c r="L2031" s="672"/>
      <c r="M2031" s="672"/>
      <c r="N2031" s="672"/>
      <c r="O2031" s="672"/>
      <c r="P2031" s="672"/>
      <c r="Q2031" s="673"/>
      <c r="R2031" s="673"/>
      <c r="S2031" s="673"/>
      <c r="T2031" s="673"/>
      <c r="U2031" s="673"/>
      <c r="V2031" s="636"/>
      <c r="W2031" s="674"/>
      <c r="X2031" s="674"/>
      <c r="Y2031" s="674"/>
      <c r="Z2031" s="674"/>
      <c r="AA2031" s="674"/>
      <c r="AB2031" s="674"/>
      <c r="AC2031" s="637"/>
      <c r="AD2031" s="638"/>
      <c r="AE2031" s="639"/>
      <c r="AF2031" s="640"/>
    </row>
    <row r="2032" spans="1:32" ht="20.100000000000001" customHeight="1">
      <c r="A2032" s="635"/>
      <c r="B2032" s="671"/>
      <c r="C2032" s="671"/>
      <c r="D2032" s="671"/>
      <c r="E2032" s="671"/>
      <c r="F2032" s="671"/>
      <c r="G2032" s="671"/>
      <c r="H2032" s="671"/>
      <c r="I2032" s="671"/>
      <c r="J2032" s="671"/>
      <c r="K2032" s="671"/>
      <c r="L2032" s="672"/>
      <c r="M2032" s="672"/>
      <c r="N2032" s="672"/>
      <c r="O2032" s="672"/>
      <c r="P2032" s="672"/>
      <c r="Q2032" s="673"/>
      <c r="R2032" s="673"/>
      <c r="S2032" s="673"/>
      <c r="T2032" s="673"/>
      <c r="U2032" s="673"/>
      <c r="V2032" s="636"/>
      <c r="W2032" s="674"/>
      <c r="X2032" s="674"/>
      <c r="Y2032" s="674"/>
      <c r="Z2032" s="674"/>
      <c r="AA2032" s="674"/>
      <c r="AB2032" s="674"/>
      <c r="AC2032" s="637"/>
      <c r="AD2032" s="638"/>
      <c r="AE2032" s="639"/>
      <c r="AF2032" s="640"/>
    </row>
    <row r="2033" spans="1:32" ht="20.100000000000001" customHeight="1">
      <c r="A2033" s="635"/>
      <c r="B2033" s="671"/>
      <c r="C2033" s="671"/>
      <c r="D2033" s="671"/>
      <c r="E2033" s="671"/>
      <c r="F2033" s="671"/>
      <c r="G2033" s="671"/>
      <c r="H2033" s="671"/>
      <c r="I2033" s="671"/>
      <c r="J2033" s="671"/>
      <c r="K2033" s="671"/>
      <c r="L2033" s="672"/>
      <c r="M2033" s="672"/>
      <c r="N2033" s="672"/>
      <c r="O2033" s="672"/>
      <c r="P2033" s="672"/>
      <c r="Q2033" s="673"/>
      <c r="R2033" s="673"/>
      <c r="S2033" s="673"/>
      <c r="T2033" s="673"/>
      <c r="U2033" s="673"/>
      <c r="V2033" s="636"/>
      <c r="W2033" s="674"/>
      <c r="X2033" s="674"/>
      <c r="Y2033" s="674"/>
      <c r="Z2033" s="674"/>
      <c r="AA2033" s="674"/>
      <c r="AB2033" s="674"/>
      <c r="AC2033" s="637"/>
      <c r="AD2033" s="638"/>
      <c r="AE2033" s="639"/>
      <c r="AF2033" s="640"/>
    </row>
    <row r="2034" spans="1:32" ht="20.100000000000001" customHeight="1">
      <c r="A2034" s="635"/>
      <c r="B2034" s="671"/>
      <c r="C2034" s="671"/>
      <c r="D2034" s="671"/>
      <c r="E2034" s="671"/>
      <c r="F2034" s="671"/>
      <c r="G2034" s="671"/>
      <c r="H2034" s="671"/>
      <c r="I2034" s="671"/>
      <c r="J2034" s="671"/>
      <c r="K2034" s="671"/>
      <c r="L2034" s="672"/>
      <c r="M2034" s="672"/>
      <c r="N2034" s="672"/>
      <c r="O2034" s="672"/>
      <c r="P2034" s="672"/>
      <c r="Q2034" s="673"/>
      <c r="R2034" s="673"/>
      <c r="S2034" s="673"/>
      <c r="T2034" s="673"/>
      <c r="U2034" s="673"/>
      <c r="V2034" s="636"/>
      <c r="W2034" s="674"/>
      <c r="X2034" s="674"/>
      <c r="Y2034" s="674"/>
      <c r="Z2034" s="674"/>
      <c r="AA2034" s="674"/>
      <c r="AB2034" s="674"/>
      <c r="AC2034" s="637"/>
      <c r="AD2034" s="638"/>
      <c r="AE2034" s="639"/>
      <c r="AF2034" s="640"/>
    </row>
    <row r="2035" spans="1:32" ht="20.100000000000001" customHeight="1">
      <c r="A2035" s="635"/>
      <c r="B2035" s="671"/>
      <c r="C2035" s="671"/>
      <c r="D2035" s="671"/>
      <c r="E2035" s="671"/>
      <c r="F2035" s="671"/>
      <c r="G2035" s="671"/>
      <c r="H2035" s="671"/>
      <c r="I2035" s="671"/>
      <c r="J2035" s="671"/>
      <c r="K2035" s="671"/>
      <c r="L2035" s="672"/>
      <c r="M2035" s="672"/>
      <c r="N2035" s="672"/>
      <c r="O2035" s="672"/>
      <c r="P2035" s="672"/>
      <c r="Q2035" s="673"/>
      <c r="R2035" s="673"/>
      <c r="S2035" s="673"/>
      <c r="T2035" s="673"/>
      <c r="U2035" s="673"/>
      <c r="V2035" s="636"/>
      <c r="W2035" s="674"/>
      <c r="X2035" s="674"/>
      <c r="Y2035" s="674"/>
      <c r="Z2035" s="674"/>
      <c r="AA2035" s="674"/>
      <c r="AB2035" s="674"/>
      <c r="AC2035" s="637"/>
      <c r="AD2035" s="638"/>
      <c r="AE2035" s="639"/>
      <c r="AF2035" s="640"/>
    </row>
    <row r="2036" spans="1:32" ht="20.100000000000001" customHeight="1">
      <c r="A2036" s="635"/>
      <c r="B2036" s="671"/>
      <c r="C2036" s="671"/>
      <c r="D2036" s="671"/>
      <c r="E2036" s="671"/>
      <c r="F2036" s="671"/>
      <c r="G2036" s="671"/>
      <c r="H2036" s="671"/>
      <c r="I2036" s="671"/>
      <c r="J2036" s="671"/>
      <c r="K2036" s="671"/>
      <c r="L2036" s="672"/>
      <c r="M2036" s="672"/>
      <c r="N2036" s="672"/>
      <c r="O2036" s="672"/>
      <c r="P2036" s="672"/>
      <c r="Q2036" s="673"/>
      <c r="R2036" s="673"/>
      <c r="S2036" s="673"/>
      <c r="T2036" s="673"/>
      <c r="U2036" s="673"/>
      <c r="V2036" s="636"/>
      <c r="W2036" s="674"/>
      <c r="X2036" s="674"/>
      <c r="Y2036" s="674"/>
      <c r="Z2036" s="674"/>
      <c r="AA2036" s="674"/>
      <c r="AB2036" s="674"/>
      <c r="AC2036" s="637"/>
      <c r="AD2036" s="638"/>
      <c r="AE2036" s="639"/>
      <c r="AF2036" s="640"/>
    </row>
    <row r="2037" spans="1:32" ht="20.100000000000001" customHeight="1">
      <c r="A2037" s="635"/>
      <c r="B2037" s="671"/>
      <c r="C2037" s="671"/>
      <c r="D2037" s="671"/>
      <c r="E2037" s="671"/>
      <c r="F2037" s="671"/>
      <c r="G2037" s="671"/>
      <c r="H2037" s="671"/>
      <c r="I2037" s="671"/>
      <c r="J2037" s="671"/>
      <c r="K2037" s="671"/>
      <c r="L2037" s="672"/>
      <c r="M2037" s="672"/>
      <c r="N2037" s="672"/>
      <c r="O2037" s="672"/>
      <c r="P2037" s="672"/>
      <c r="Q2037" s="673"/>
      <c r="R2037" s="673"/>
      <c r="S2037" s="673"/>
      <c r="T2037" s="673"/>
      <c r="U2037" s="673"/>
      <c r="V2037" s="636"/>
      <c r="W2037" s="674"/>
      <c r="X2037" s="674"/>
      <c r="Y2037" s="674"/>
      <c r="Z2037" s="674"/>
      <c r="AA2037" s="674"/>
      <c r="AB2037" s="674"/>
      <c r="AC2037" s="637"/>
      <c r="AD2037" s="638"/>
      <c r="AE2037" s="639"/>
      <c r="AF2037" s="640"/>
    </row>
    <row r="2038" spans="1:32" ht="20.100000000000001" customHeight="1">
      <c r="A2038" s="635"/>
      <c r="B2038" s="671"/>
      <c r="C2038" s="671"/>
      <c r="D2038" s="671"/>
      <c r="E2038" s="671"/>
      <c r="F2038" s="671"/>
      <c r="G2038" s="671"/>
      <c r="H2038" s="671"/>
      <c r="I2038" s="671"/>
      <c r="J2038" s="671"/>
      <c r="K2038" s="671"/>
      <c r="L2038" s="672"/>
      <c r="M2038" s="672"/>
      <c r="N2038" s="672"/>
      <c r="O2038" s="672"/>
      <c r="P2038" s="672"/>
      <c r="Q2038" s="673"/>
      <c r="R2038" s="673"/>
      <c r="S2038" s="673"/>
      <c r="T2038" s="673"/>
      <c r="U2038" s="673"/>
      <c r="V2038" s="636"/>
      <c r="W2038" s="674"/>
      <c r="X2038" s="674"/>
      <c r="Y2038" s="674"/>
      <c r="Z2038" s="674"/>
      <c r="AA2038" s="674"/>
      <c r="AB2038" s="674"/>
      <c r="AC2038" s="637"/>
      <c r="AD2038" s="638"/>
      <c r="AE2038" s="639"/>
      <c r="AF2038" s="640"/>
    </row>
    <row r="2039" spans="1:32" ht="20.100000000000001" customHeight="1">
      <c r="A2039" s="635"/>
      <c r="B2039" s="671"/>
      <c r="C2039" s="671"/>
      <c r="D2039" s="671"/>
      <c r="E2039" s="671"/>
      <c r="F2039" s="671"/>
      <c r="G2039" s="671"/>
      <c r="H2039" s="671"/>
      <c r="I2039" s="671"/>
      <c r="J2039" s="671"/>
      <c r="K2039" s="671"/>
      <c r="L2039" s="672"/>
      <c r="M2039" s="672"/>
      <c r="N2039" s="672"/>
      <c r="O2039" s="672"/>
      <c r="P2039" s="672"/>
      <c r="Q2039" s="673"/>
      <c r="R2039" s="673"/>
      <c r="S2039" s="673"/>
      <c r="T2039" s="673"/>
      <c r="U2039" s="673"/>
      <c r="V2039" s="636"/>
      <c r="W2039" s="674"/>
      <c r="X2039" s="674"/>
      <c r="Y2039" s="674"/>
      <c r="Z2039" s="674"/>
      <c r="AA2039" s="674"/>
      <c r="AB2039" s="674"/>
      <c r="AC2039" s="637"/>
      <c r="AD2039" s="638"/>
      <c r="AE2039" s="639"/>
      <c r="AF2039" s="640"/>
    </row>
    <row r="2040" spans="1:32" ht="20.100000000000001" customHeight="1">
      <c r="A2040" s="635"/>
      <c r="B2040" s="671"/>
      <c r="C2040" s="671"/>
      <c r="D2040" s="671"/>
      <c r="E2040" s="671"/>
      <c r="F2040" s="671"/>
      <c r="G2040" s="671"/>
      <c r="H2040" s="671"/>
      <c r="I2040" s="671"/>
      <c r="J2040" s="671"/>
      <c r="K2040" s="671"/>
      <c r="L2040" s="672"/>
      <c r="M2040" s="672"/>
      <c r="N2040" s="672"/>
      <c r="O2040" s="672"/>
      <c r="P2040" s="672"/>
      <c r="Q2040" s="673"/>
      <c r="R2040" s="673"/>
      <c r="S2040" s="673"/>
      <c r="T2040" s="673"/>
      <c r="U2040" s="673"/>
      <c r="V2040" s="636"/>
      <c r="W2040" s="674"/>
      <c r="X2040" s="674"/>
      <c r="Y2040" s="674"/>
      <c r="Z2040" s="674"/>
      <c r="AA2040" s="674"/>
      <c r="AB2040" s="674"/>
      <c r="AC2040" s="637"/>
      <c r="AD2040" s="638"/>
      <c r="AE2040" s="639"/>
      <c r="AF2040" s="640"/>
    </row>
    <row r="2041" spans="1:32" ht="20.100000000000001" customHeight="1">
      <c r="A2041" s="635"/>
      <c r="B2041" s="671"/>
      <c r="C2041" s="671"/>
      <c r="D2041" s="671"/>
      <c r="E2041" s="671"/>
      <c r="F2041" s="671"/>
      <c r="G2041" s="671"/>
      <c r="H2041" s="671"/>
      <c r="I2041" s="671"/>
      <c r="J2041" s="671"/>
      <c r="K2041" s="671"/>
      <c r="L2041" s="672"/>
      <c r="M2041" s="672"/>
      <c r="N2041" s="672"/>
      <c r="O2041" s="672"/>
      <c r="P2041" s="672"/>
      <c r="Q2041" s="673"/>
      <c r="R2041" s="673"/>
      <c r="S2041" s="673"/>
      <c r="T2041" s="673"/>
      <c r="U2041" s="673"/>
      <c r="V2041" s="636"/>
      <c r="W2041" s="674"/>
      <c r="X2041" s="674"/>
      <c r="Y2041" s="674"/>
      <c r="Z2041" s="674"/>
      <c r="AA2041" s="674"/>
      <c r="AB2041" s="674"/>
      <c r="AC2041" s="637"/>
      <c r="AD2041" s="638"/>
      <c r="AE2041" s="639"/>
      <c r="AF2041" s="640"/>
    </row>
    <row r="2042" spans="1:32" ht="20.100000000000001" customHeight="1">
      <c r="A2042" s="635"/>
      <c r="B2042" s="671"/>
      <c r="C2042" s="671"/>
      <c r="D2042" s="671"/>
      <c r="E2042" s="671"/>
      <c r="F2042" s="671"/>
      <c r="G2042" s="671"/>
      <c r="H2042" s="671"/>
      <c r="I2042" s="671"/>
      <c r="J2042" s="671"/>
      <c r="K2042" s="671"/>
      <c r="L2042" s="672"/>
      <c r="M2042" s="672"/>
      <c r="N2042" s="672"/>
      <c r="O2042" s="672"/>
      <c r="P2042" s="672"/>
      <c r="Q2042" s="673"/>
      <c r="R2042" s="673"/>
      <c r="S2042" s="673"/>
      <c r="T2042" s="673"/>
      <c r="U2042" s="673"/>
      <c r="V2042" s="636"/>
      <c r="W2042" s="674"/>
      <c r="X2042" s="674"/>
      <c r="Y2042" s="674"/>
      <c r="Z2042" s="674"/>
      <c r="AA2042" s="674"/>
      <c r="AB2042" s="674"/>
      <c r="AC2042" s="637"/>
      <c r="AD2042" s="638"/>
      <c r="AE2042" s="639"/>
      <c r="AF2042" s="640"/>
    </row>
    <row r="2043" spans="1:32" ht="20.100000000000001" customHeight="1">
      <c r="A2043" s="635"/>
      <c r="B2043" s="671"/>
      <c r="C2043" s="671"/>
      <c r="D2043" s="671"/>
      <c r="E2043" s="671"/>
      <c r="F2043" s="671"/>
      <c r="G2043" s="671"/>
      <c r="H2043" s="671"/>
      <c r="I2043" s="671"/>
      <c r="J2043" s="671"/>
      <c r="K2043" s="671"/>
      <c r="L2043" s="672"/>
      <c r="M2043" s="672"/>
      <c r="N2043" s="672"/>
      <c r="O2043" s="672"/>
      <c r="P2043" s="672"/>
      <c r="Q2043" s="673"/>
      <c r="R2043" s="673"/>
      <c r="S2043" s="673"/>
      <c r="T2043" s="673"/>
      <c r="U2043" s="673"/>
      <c r="V2043" s="636"/>
      <c r="W2043" s="674"/>
      <c r="X2043" s="674"/>
      <c r="Y2043" s="674"/>
      <c r="Z2043" s="674"/>
      <c r="AA2043" s="674"/>
      <c r="AB2043" s="674"/>
      <c r="AC2043" s="637"/>
      <c r="AD2043" s="638"/>
      <c r="AE2043" s="639"/>
      <c r="AF2043" s="640"/>
    </row>
    <row r="2044" spans="1:32" ht="20.100000000000001" customHeight="1">
      <c r="A2044" s="635"/>
      <c r="B2044" s="671"/>
      <c r="C2044" s="671"/>
      <c r="D2044" s="671"/>
      <c r="E2044" s="671"/>
      <c r="F2044" s="671"/>
      <c r="G2044" s="671"/>
      <c r="H2044" s="671"/>
      <c r="I2044" s="671"/>
      <c r="J2044" s="671"/>
      <c r="K2044" s="671"/>
      <c r="L2044" s="672"/>
      <c r="M2044" s="672"/>
      <c r="N2044" s="672"/>
      <c r="O2044" s="672"/>
      <c r="P2044" s="672"/>
      <c r="Q2044" s="673"/>
      <c r="R2044" s="673"/>
      <c r="S2044" s="673"/>
      <c r="T2044" s="673"/>
      <c r="U2044" s="673"/>
      <c r="V2044" s="636"/>
      <c r="W2044" s="674"/>
      <c r="X2044" s="674"/>
      <c r="Y2044" s="674"/>
      <c r="Z2044" s="674"/>
      <c r="AA2044" s="674"/>
      <c r="AB2044" s="674"/>
      <c r="AC2044" s="637"/>
      <c r="AD2044" s="638"/>
      <c r="AE2044" s="639"/>
      <c r="AF2044" s="640"/>
    </row>
    <row r="2045" spans="1:32" ht="20.100000000000001" customHeight="1">
      <c r="A2045" s="635"/>
      <c r="B2045" s="671"/>
      <c r="C2045" s="671"/>
      <c r="D2045" s="671"/>
      <c r="E2045" s="671"/>
      <c r="F2045" s="671"/>
      <c r="G2045" s="671"/>
      <c r="H2045" s="671"/>
      <c r="I2045" s="671"/>
      <c r="J2045" s="671"/>
      <c r="K2045" s="671"/>
      <c r="L2045" s="672"/>
      <c r="M2045" s="672"/>
      <c r="N2045" s="672"/>
      <c r="O2045" s="672"/>
      <c r="P2045" s="672"/>
      <c r="Q2045" s="673"/>
      <c r="R2045" s="673"/>
      <c r="S2045" s="673"/>
      <c r="T2045" s="673"/>
      <c r="U2045" s="673"/>
      <c r="V2045" s="636"/>
      <c r="W2045" s="674"/>
      <c r="X2045" s="674"/>
      <c r="Y2045" s="674"/>
      <c r="Z2045" s="674"/>
      <c r="AA2045" s="674"/>
      <c r="AB2045" s="674"/>
      <c r="AC2045" s="637"/>
      <c r="AD2045" s="638"/>
      <c r="AE2045" s="639"/>
      <c r="AF2045" s="640"/>
    </row>
    <row r="2046" spans="1:32" ht="20.100000000000001" customHeight="1">
      <c r="A2046" s="635"/>
      <c r="B2046" s="671"/>
      <c r="C2046" s="671"/>
      <c r="D2046" s="671"/>
      <c r="E2046" s="671"/>
      <c r="F2046" s="671"/>
      <c r="G2046" s="671"/>
      <c r="H2046" s="671"/>
      <c r="I2046" s="671"/>
      <c r="J2046" s="671"/>
      <c r="K2046" s="671"/>
      <c r="L2046" s="672"/>
      <c r="M2046" s="672"/>
      <c r="N2046" s="672"/>
      <c r="O2046" s="672"/>
      <c r="P2046" s="672"/>
      <c r="Q2046" s="673"/>
      <c r="R2046" s="673"/>
      <c r="S2046" s="673"/>
      <c r="T2046" s="673"/>
      <c r="U2046" s="673"/>
      <c r="V2046" s="636"/>
      <c r="W2046" s="674"/>
      <c r="X2046" s="674"/>
      <c r="Y2046" s="674"/>
      <c r="Z2046" s="674"/>
      <c r="AA2046" s="674"/>
      <c r="AB2046" s="674"/>
      <c r="AC2046" s="637"/>
      <c r="AD2046" s="638"/>
      <c r="AE2046" s="639"/>
      <c r="AF2046" s="640"/>
    </row>
    <row r="2047" spans="1:32" ht="20.100000000000001" customHeight="1">
      <c r="A2047" s="635"/>
      <c r="B2047" s="671"/>
      <c r="C2047" s="671"/>
      <c r="D2047" s="671"/>
      <c r="E2047" s="671"/>
      <c r="F2047" s="671"/>
      <c r="G2047" s="671"/>
      <c r="H2047" s="671"/>
      <c r="I2047" s="671"/>
      <c r="J2047" s="671"/>
      <c r="K2047" s="671"/>
      <c r="L2047" s="672"/>
      <c r="M2047" s="672"/>
      <c r="N2047" s="672"/>
      <c r="O2047" s="672"/>
      <c r="P2047" s="672"/>
      <c r="Q2047" s="673"/>
      <c r="R2047" s="673"/>
      <c r="S2047" s="673"/>
      <c r="T2047" s="673"/>
      <c r="U2047" s="673"/>
      <c r="V2047" s="636"/>
      <c r="W2047" s="674"/>
      <c r="X2047" s="674"/>
      <c r="Y2047" s="674"/>
      <c r="Z2047" s="674"/>
      <c r="AA2047" s="674"/>
      <c r="AB2047" s="674"/>
      <c r="AC2047" s="637"/>
      <c r="AD2047" s="638"/>
      <c r="AE2047" s="639"/>
      <c r="AF2047" s="640"/>
    </row>
    <row r="2048" spans="1:32" ht="20.100000000000001" customHeight="1">
      <c r="A2048" s="635"/>
      <c r="B2048" s="671"/>
      <c r="C2048" s="671"/>
      <c r="D2048" s="671"/>
      <c r="E2048" s="671"/>
      <c r="F2048" s="671"/>
      <c r="G2048" s="671"/>
      <c r="H2048" s="671"/>
      <c r="I2048" s="671"/>
      <c r="J2048" s="671"/>
      <c r="K2048" s="671"/>
      <c r="L2048" s="672"/>
      <c r="M2048" s="672"/>
      <c r="N2048" s="672"/>
      <c r="O2048" s="672"/>
      <c r="P2048" s="672"/>
      <c r="Q2048" s="673"/>
      <c r="R2048" s="673"/>
      <c r="S2048" s="673"/>
      <c r="T2048" s="673"/>
      <c r="U2048" s="673"/>
      <c r="V2048" s="636"/>
      <c r="W2048" s="674"/>
      <c r="X2048" s="674"/>
      <c r="Y2048" s="674"/>
      <c r="Z2048" s="674"/>
      <c r="AA2048" s="674"/>
      <c r="AB2048" s="674"/>
      <c r="AC2048" s="637"/>
      <c r="AD2048" s="638"/>
      <c r="AE2048" s="639"/>
      <c r="AF2048" s="640"/>
    </row>
    <row r="2049" spans="1:32" ht="20.100000000000001" customHeight="1">
      <c r="A2049" s="635"/>
      <c r="B2049" s="671"/>
      <c r="C2049" s="671"/>
      <c r="D2049" s="671"/>
      <c r="E2049" s="671"/>
      <c r="F2049" s="671"/>
      <c r="G2049" s="671"/>
      <c r="H2049" s="671"/>
      <c r="I2049" s="671"/>
      <c r="J2049" s="671"/>
      <c r="K2049" s="671"/>
      <c r="L2049" s="672"/>
      <c r="M2049" s="672"/>
      <c r="N2049" s="672"/>
      <c r="O2049" s="672"/>
      <c r="P2049" s="672"/>
      <c r="Q2049" s="673"/>
      <c r="R2049" s="673"/>
      <c r="S2049" s="673"/>
      <c r="T2049" s="673"/>
      <c r="U2049" s="673"/>
      <c r="V2049" s="636"/>
      <c r="W2049" s="674"/>
      <c r="X2049" s="674"/>
      <c r="Y2049" s="674"/>
      <c r="Z2049" s="674"/>
      <c r="AA2049" s="674"/>
      <c r="AB2049" s="674"/>
      <c r="AC2049" s="637"/>
      <c r="AD2049" s="638"/>
      <c r="AE2049" s="639"/>
      <c r="AF2049" s="640"/>
    </row>
    <row r="2050" spans="1:32" ht="20.100000000000001" customHeight="1">
      <c r="A2050" s="635"/>
      <c r="B2050" s="671"/>
      <c r="C2050" s="671"/>
      <c r="D2050" s="671"/>
      <c r="E2050" s="671"/>
      <c r="F2050" s="671"/>
      <c r="G2050" s="671"/>
      <c r="H2050" s="671"/>
      <c r="I2050" s="671"/>
      <c r="J2050" s="671"/>
      <c r="K2050" s="671"/>
      <c r="L2050" s="672"/>
      <c r="M2050" s="672"/>
      <c r="N2050" s="672"/>
      <c r="O2050" s="672"/>
      <c r="P2050" s="672"/>
      <c r="Q2050" s="673"/>
      <c r="R2050" s="673"/>
      <c r="S2050" s="673"/>
      <c r="T2050" s="673"/>
      <c r="U2050" s="673"/>
      <c r="V2050" s="636"/>
      <c r="W2050" s="674"/>
      <c r="X2050" s="674"/>
      <c r="Y2050" s="674"/>
      <c r="Z2050" s="674"/>
      <c r="AA2050" s="674"/>
      <c r="AB2050" s="674"/>
      <c r="AC2050" s="637"/>
      <c r="AD2050" s="638"/>
      <c r="AE2050" s="639"/>
      <c r="AF2050" s="640"/>
    </row>
    <row r="2051" spans="1:32" ht="20.100000000000001" customHeight="1">
      <c r="A2051" s="635"/>
      <c r="B2051" s="671"/>
      <c r="C2051" s="671"/>
      <c r="D2051" s="671"/>
      <c r="E2051" s="671"/>
      <c r="F2051" s="671"/>
      <c r="G2051" s="671"/>
      <c r="H2051" s="671"/>
      <c r="I2051" s="671"/>
      <c r="J2051" s="671"/>
      <c r="K2051" s="671"/>
      <c r="L2051" s="672"/>
      <c r="M2051" s="672"/>
      <c r="N2051" s="672"/>
      <c r="O2051" s="672"/>
      <c r="P2051" s="672"/>
      <c r="Q2051" s="673"/>
      <c r="R2051" s="673"/>
      <c r="S2051" s="673"/>
      <c r="T2051" s="673"/>
      <c r="U2051" s="673"/>
      <c r="V2051" s="636"/>
      <c r="W2051" s="674"/>
      <c r="X2051" s="674"/>
      <c r="Y2051" s="674"/>
      <c r="Z2051" s="674"/>
      <c r="AA2051" s="674"/>
      <c r="AB2051" s="674"/>
      <c r="AC2051" s="637"/>
      <c r="AD2051" s="638"/>
      <c r="AE2051" s="639"/>
      <c r="AF2051" s="640"/>
    </row>
    <row r="2052" spans="1:32" ht="20.100000000000001" customHeight="1">
      <c r="A2052" s="635"/>
      <c r="B2052" s="671"/>
      <c r="C2052" s="671"/>
      <c r="D2052" s="671"/>
      <c r="E2052" s="671"/>
      <c r="F2052" s="671"/>
      <c r="G2052" s="671"/>
      <c r="H2052" s="671"/>
      <c r="I2052" s="671"/>
      <c r="J2052" s="671"/>
      <c r="K2052" s="671"/>
      <c r="L2052" s="672"/>
      <c r="M2052" s="672"/>
      <c r="N2052" s="672"/>
      <c r="O2052" s="672"/>
      <c r="P2052" s="672"/>
      <c r="Q2052" s="673"/>
      <c r="R2052" s="673"/>
      <c r="S2052" s="673"/>
      <c r="T2052" s="673"/>
      <c r="U2052" s="673"/>
      <c r="V2052" s="636"/>
      <c r="W2052" s="674"/>
      <c r="X2052" s="674"/>
      <c r="Y2052" s="674"/>
      <c r="Z2052" s="674"/>
      <c r="AA2052" s="674"/>
      <c r="AB2052" s="674"/>
      <c r="AC2052" s="637"/>
      <c r="AD2052" s="638"/>
      <c r="AE2052" s="639"/>
      <c r="AF2052" s="640"/>
    </row>
    <row r="2053" spans="1:32" ht="20.100000000000001" customHeight="1">
      <c r="A2053" s="635"/>
      <c r="B2053" s="671"/>
      <c r="C2053" s="671"/>
      <c r="D2053" s="671"/>
      <c r="E2053" s="671"/>
      <c r="F2053" s="671"/>
      <c r="G2053" s="671"/>
      <c r="H2053" s="671"/>
      <c r="I2053" s="671"/>
      <c r="J2053" s="671"/>
      <c r="K2053" s="671"/>
      <c r="L2053" s="672"/>
      <c r="M2053" s="672"/>
      <c r="N2053" s="672"/>
      <c r="O2053" s="672"/>
      <c r="P2053" s="672"/>
      <c r="Q2053" s="673"/>
      <c r="R2053" s="673"/>
      <c r="S2053" s="673"/>
      <c r="T2053" s="673"/>
      <c r="U2053" s="673"/>
      <c r="V2053" s="636"/>
      <c r="W2053" s="674"/>
      <c r="X2053" s="674"/>
      <c r="Y2053" s="674"/>
      <c r="Z2053" s="674"/>
      <c r="AA2053" s="674"/>
      <c r="AB2053" s="674"/>
      <c r="AC2053" s="637"/>
      <c r="AD2053" s="638"/>
      <c r="AE2053" s="639"/>
      <c r="AF2053" s="640"/>
    </row>
    <row r="2054" spans="1:32" ht="20.100000000000001" customHeight="1">
      <c r="A2054" s="635"/>
      <c r="B2054" s="671"/>
      <c r="C2054" s="671"/>
      <c r="D2054" s="671"/>
      <c r="E2054" s="671"/>
      <c r="F2054" s="671"/>
      <c r="G2054" s="671"/>
      <c r="H2054" s="671"/>
      <c r="I2054" s="671"/>
      <c r="J2054" s="671"/>
      <c r="K2054" s="671"/>
      <c r="L2054" s="672"/>
      <c r="M2054" s="672"/>
      <c r="N2054" s="672"/>
      <c r="O2054" s="672"/>
      <c r="P2054" s="672"/>
      <c r="Q2054" s="673"/>
      <c r="R2054" s="673"/>
      <c r="S2054" s="673"/>
      <c r="T2054" s="673"/>
      <c r="U2054" s="673"/>
      <c r="V2054" s="636"/>
      <c r="W2054" s="674"/>
      <c r="X2054" s="674"/>
      <c r="Y2054" s="674"/>
      <c r="Z2054" s="674"/>
      <c r="AA2054" s="674"/>
      <c r="AB2054" s="674"/>
      <c r="AC2054" s="637"/>
      <c r="AD2054" s="638"/>
      <c r="AE2054" s="639"/>
      <c r="AF2054" s="640"/>
    </row>
    <row r="2055" spans="1:32" ht="20.100000000000001" customHeight="1">
      <c r="A2055" s="635"/>
      <c r="B2055" s="671"/>
      <c r="C2055" s="671"/>
      <c r="D2055" s="671"/>
      <c r="E2055" s="671"/>
      <c r="F2055" s="671"/>
      <c r="G2055" s="671"/>
      <c r="H2055" s="671"/>
      <c r="I2055" s="671"/>
      <c r="J2055" s="671"/>
      <c r="K2055" s="671"/>
      <c r="L2055" s="672"/>
      <c r="M2055" s="672"/>
      <c r="N2055" s="672"/>
      <c r="O2055" s="672"/>
      <c r="P2055" s="672"/>
      <c r="Q2055" s="673"/>
      <c r="R2055" s="673"/>
      <c r="S2055" s="673"/>
      <c r="T2055" s="673"/>
      <c r="U2055" s="673"/>
      <c r="V2055" s="636"/>
      <c r="W2055" s="674"/>
      <c r="X2055" s="674"/>
      <c r="Y2055" s="674"/>
      <c r="Z2055" s="674"/>
      <c r="AA2055" s="674"/>
      <c r="AB2055" s="674"/>
      <c r="AC2055" s="637"/>
      <c r="AD2055" s="638"/>
      <c r="AE2055" s="639"/>
      <c r="AF2055" s="640"/>
    </row>
    <row r="2056" spans="1:32" ht="20.100000000000001" customHeight="1">
      <c r="A2056" s="635"/>
      <c r="B2056" s="671"/>
      <c r="C2056" s="671"/>
      <c r="D2056" s="671"/>
      <c r="E2056" s="671"/>
      <c r="F2056" s="671"/>
      <c r="G2056" s="671"/>
      <c r="H2056" s="671"/>
      <c r="I2056" s="671"/>
      <c r="J2056" s="671"/>
      <c r="K2056" s="671"/>
      <c r="L2056" s="672"/>
      <c r="M2056" s="672"/>
      <c r="N2056" s="672"/>
      <c r="O2056" s="672"/>
      <c r="P2056" s="672"/>
      <c r="Q2056" s="673"/>
      <c r="R2056" s="673"/>
      <c r="S2056" s="673"/>
      <c r="T2056" s="673"/>
      <c r="U2056" s="673"/>
      <c r="V2056" s="636"/>
      <c r="W2056" s="674"/>
      <c r="X2056" s="674"/>
      <c r="Y2056" s="674"/>
      <c r="Z2056" s="674"/>
      <c r="AA2056" s="674"/>
      <c r="AB2056" s="674"/>
      <c r="AC2056" s="637"/>
      <c r="AD2056" s="638"/>
      <c r="AE2056" s="639"/>
      <c r="AF2056" s="640"/>
    </row>
    <row r="2057" spans="1:32" ht="20.100000000000001" customHeight="1">
      <c r="A2057" s="635"/>
      <c r="B2057" s="671"/>
      <c r="C2057" s="671"/>
      <c r="D2057" s="671"/>
      <c r="E2057" s="671"/>
      <c r="F2057" s="671"/>
      <c r="G2057" s="671"/>
      <c r="H2057" s="671"/>
      <c r="I2057" s="671"/>
      <c r="J2057" s="671"/>
      <c r="K2057" s="671"/>
      <c r="L2057" s="672"/>
      <c r="M2057" s="672"/>
      <c r="N2057" s="672"/>
      <c r="O2057" s="672"/>
      <c r="P2057" s="672"/>
      <c r="Q2057" s="673"/>
      <c r="R2057" s="673"/>
      <c r="S2057" s="673"/>
      <c r="T2057" s="673"/>
      <c r="U2057" s="673"/>
      <c r="V2057" s="636"/>
      <c r="W2057" s="674"/>
      <c r="X2057" s="674"/>
      <c r="Y2057" s="674"/>
      <c r="Z2057" s="674"/>
      <c r="AA2057" s="674"/>
      <c r="AB2057" s="674"/>
      <c r="AC2057" s="637"/>
      <c r="AD2057" s="638"/>
      <c r="AE2057" s="639"/>
      <c r="AF2057" s="640"/>
    </row>
    <row r="2058" spans="1:32" ht="20.100000000000001" customHeight="1">
      <c r="A2058" s="635"/>
      <c r="B2058" s="671"/>
      <c r="C2058" s="671"/>
      <c r="D2058" s="671"/>
      <c r="E2058" s="671"/>
      <c r="F2058" s="671"/>
      <c r="G2058" s="671"/>
      <c r="H2058" s="671"/>
      <c r="I2058" s="671"/>
      <c r="J2058" s="671"/>
      <c r="K2058" s="671"/>
      <c r="L2058" s="672"/>
      <c r="M2058" s="672"/>
      <c r="N2058" s="672"/>
      <c r="O2058" s="672"/>
      <c r="P2058" s="672"/>
      <c r="Q2058" s="673"/>
      <c r="R2058" s="673"/>
      <c r="S2058" s="673"/>
      <c r="T2058" s="673"/>
      <c r="U2058" s="673"/>
      <c r="V2058" s="636"/>
      <c r="W2058" s="674"/>
      <c r="X2058" s="674"/>
      <c r="Y2058" s="674"/>
      <c r="Z2058" s="674"/>
      <c r="AA2058" s="674"/>
      <c r="AB2058" s="674"/>
      <c r="AC2058" s="637"/>
      <c r="AD2058" s="638"/>
      <c r="AE2058" s="639"/>
      <c r="AF2058" s="640"/>
    </row>
    <row r="2059" spans="1:32" ht="20.100000000000001" customHeight="1">
      <c r="A2059" s="635"/>
      <c r="B2059" s="671"/>
      <c r="C2059" s="671"/>
      <c r="D2059" s="671"/>
      <c r="E2059" s="671"/>
      <c r="F2059" s="671"/>
      <c r="G2059" s="671"/>
      <c r="H2059" s="671"/>
      <c r="I2059" s="671"/>
      <c r="J2059" s="671"/>
      <c r="K2059" s="671"/>
      <c r="L2059" s="672"/>
      <c r="M2059" s="672"/>
      <c r="N2059" s="672"/>
      <c r="O2059" s="672"/>
      <c r="P2059" s="672"/>
      <c r="Q2059" s="673"/>
      <c r="R2059" s="673"/>
      <c r="S2059" s="673"/>
      <c r="T2059" s="673"/>
      <c r="U2059" s="673"/>
      <c r="V2059" s="636"/>
      <c r="W2059" s="674"/>
      <c r="X2059" s="674"/>
      <c r="Y2059" s="674"/>
      <c r="Z2059" s="674"/>
      <c r="AA2059" s="674"/>
      <c r="AB2059" s="674"/>
      <c r="AC2059" s="637"/>
      <c r="AD2059" s="638"/>
      <c r="AE2059" s="639"/>
      <c r="AF2059" s="640"/>
    </row>
    <row r="2060" spans="1:32" ht="20.100000000000001" customHeight="1">
      <c r="A2060" s="635"/>
      <c r="B2060" s="671"/>
      <c r="C2060" s="671"/>
      <c r="D2060" s="671"/>
      <c r="E2060" s="671"/>
      <c r="F2060" s="671"/>
      <c r="G2060" s="671"/>
      <c r="H2060" s="671"/>
      <c r="I2060" s="671"/>
      <c r="J2060" s="671"/>
      <c r="K2060" s="671"/>
      <c r="L2060" s="672"/>
      <c r="M2060" s="672"/>
      <c r="N2060" s="672"/>
      <c r="O2060" s="672"/>
      <c r="P2060" s="672"/>
      <c r="Q2060" s="673"/>
      <c r="R2060" s="673"/>
      <c r="S2060" s="673"/>
      <c r="T2060" s="673"/>
      <c r="U2060" s="673"/>
      <c r="V2060" s="636"/>
      <c r="W2060" s="674"/>
      <c r="X2060" s="674"/>
      <c r="Y2060" s="674"/>
      <c r="Z2060" s="674"/>
      <c r="AA2060" s="674"/>
      <c r="AB2060" s="674"/>
      <c r="AC2060" s="637"/>
      <c r="AD2060" s="638"/>
      <c r="AE2060" s="639"/>
      <c r="AF2060" s="640"/>
    </row>
    <row r="2061" spans="1:32" ht="20.100000000000001" customHeight="1">
      <c r="A2061" s="635"/>
      <c r="B2061" s="671"/>
      <c r="C2061" s="671"/>
      <c r="D2061" s="671"/>
      <c r="E2061" s="671"/>
      <c r="F2061" s="671"/>
      <c r="G2061" s="671"/>
      <c r="H2061" s="671"/>
      <c r="I2061" s="671"/>
      <c r="J2061" s="671"/>
      <c r="K2061" s="671"/>
      <c r="L2061" s="672"/>
      <c r="M2061" s="672"/>
      <c r="N2061" s="672"/>
      <c r="O2061" s="672"/>
      <c r="P2061" s="672"/>
      <c r="Q2061" s="673"/>
      <c r="R2061" s="673"/>
      <c r="S2061" s="673"/>
      <c r="T2061" s="673"/>
      <c r="U2061" s="673"/>
      <c r="V2061" s="636"/>
      <c r="W2061" s="674"/>
      <c r="X2061" s="674"/>
      <c r="Y2061" s="674"/>
      <c r="Z2061" s="674"/>
      <c r="AA2061" s="674"/>
      <c r="AB2061" s="674"/>
      <c r="AC2061" s="637"/>
      <c r="AD2061" s="638"/>
      <c r="AE2061" s="639"/>
      <c r="AF2061" s="640"/>
    </row>
    <row r="2062" spans="1:32" ht="20.100000000000001" customHeight="1">
      <c r="A2062" s="635"/>
      <c r="B2062" s="671"/>
      <c r="C2062" s="671"/>
      <c r="D2062" s="671"/>
      <c r="E2062" s="671"/>
      <c r="F2062" s="671"/>
      <c r="G2062" s="671"/>
      <c r="H2062" s="671"/>
      <c r="I2062" s="671"/>
      <c r="J2062" s="671"/>
      <c r="K2062" s="671"/>
      <c r="L2062" s="672"/>
      <c r="M2062" s="672"/>
      <c r="N2062" s="672"/>
      <c r="O2062" s="672"/>
      <c r="P2062" s="672"/>
      <c r="Q2062" s="673"/>
      <c r="R2062" s="673"/>
      <c r="S2062" s="673"/>
      <c r="T2062" s="673"/>
      <c r="U2062" s="673"/>
      <c r="V2062" s="636"/>
      <c r="W2062" s="674"/>
      <c r="X2062" s="674"/>
      <c r="Y2062" s="674"/>
      <c r="Z2062" s="674"/>
      <c r="AA2062" s="674"/>
      <c r="AB2062" s="674"/>
      <c r="AC2062" s="637"/>
      <c r="AD2062" s="638"/>
      <c r="AE2062" s="639"/>
      <c r="AF2062" s="640"/>
    </row>
    <row r="2063" spans="1:32" ht="20.100000000000001" customHeight="1">
      <c r="A2063" s="635"/>
      <c r="B2063" s="671"/>
      <c r="C2063" s="671"/>
      <c r="D2063" s="671"/>
      <c r="E2063" s="671"/>
      <c r="F2063" s="671"/>
      <c r="G2063" s="671"/>
      <c r="H2063" s="671"/>
      <c r="I2063" s="671"/>
      <c r="J2063" s="671"/>
      <c r="K2063" s="671"/>
      <c r="L2063" s="672"/>
      <c r="M2063" s="672"/>
      <c r="N2063" s="672"/>
      <c r="O2063" s="672"/>
      <c r="P2063" s="672"/>
      <c r="Q2063" s="673"/>
      <c r="R2063" s="673"/>
      <c r="S2063" s="673"/>
      <c r="T2063" s="673"/>
      <c r="U2063" s="673"/>
      <c r="V2063" s="636"/>
      <c r="W2063" s="674"/>
      <c r="X2063" s="674"/>
      <c r="Y2063" s="674"/>
      <c r="Z2063" s="674"/>
      <c r="AA2063" s="674"/>
      <c r="AB2063" s="674"/>
      <c r="AC2063" s="637"/>
      <c r="AD2063" s="638"/>
      <c r="AE2063" s="639"/>
      <c r="AF2063" s="640"/>
    </row>
    <row r="2064" spans="1:32" ht="20.100000000000001" customHeight="1">
      <c r="A2064" s="635"/>
      <c r="B2064" s="671"/>
      <c r="C2064" s="671"/>
      <c r="D2064" s="671"/>
      <c r="E2064" s="671"/>
      <c r="F2064" s="671"/>
      <c r="G2064" s="671"/>
      <c r="H2064" s="671"/>
      <c r="I2064" s="671"/>
      <c r="J2064" s="671"/>
      <c r="K2064" s="671"/>
      <c r="L2064" s="672"/>
      <c r="M2064" s="672"/>
      <c r="N2064" s="672"/>
      <c r="O2064" s="672"/>
      <c r="P2064" s="672"/>
      <c r="Q2064" s="673"/>
      <c r="R2064" s="673"/>
      <c r="S2064" s="673"/>
      <c r="T2064" s="673"/>
      <c r="U2064" s="673"/>
      <c r="V2064" s="636"/>
      <c r="W2064" s="674"/>
      <c r="X2064" s="674"/>
      <c r="Y2064" s="674"/>
      <c r="Z2064" s="674"/>
      <c r="AA2064" s="674"/>
      <c r="AB2064" s="674"/>
      <c r="AC2064" s="637"/>
      <c r="AD2064" s="638"/>
      <c r="AE2064" s="639"/>
      <c r="AF2064" s="640"/>
    </row>
    <row r="2065" spans="1:32" ht="20.100000000000001" customHeight="1">
      <c r="A2065" s="635"/>
      <c r="B2065" s="671"/>
      <c r="C2065" s="671"/>
      <c r="D2065" s="671"/>
      <c r="E2065" s="671"/>
      <c r="F2065" s="671"/>
      <c r="G2065" s="671"/>
      <c r="H2065" s="671"/>
      <c r="I2065" s="671"/>
      <c r="J2065" s="671"/>
      <c r="K2065" s="671"/>
      <c r="L2065" s="672"/>
      <c r="M2065" s="672"/>
      <c r="N2065" s="672"/>
      <c r="O2065" s="672"/>
      <c r="P2065" s="672"/>
      <c r="Q2065" s="673"/>
      <c r="R2065" s="673"/>
      <c r="S2065" s="673"/>
      <c r="T2065" s="673"/>
      <c r="U2065" s="673"/>
      <c r="V2065" s="636"/>
      <c r="W2065" s="674"/>
      <c r="X2065" s="674"/>
      <c r="Y2065" s="674"/>
      <c r="Z2065" s="674"/>
      <c r="AA2065" s="674"/>
      <c r="AB2065" s="674"/>
      <c r="AC2065" s="637"/>
      <c r="AD2065" s="638"/>
      <c r="AE2065" s="639"/>
      <c r="AF2065" s="640"/>
    </row>
    <row r="2066" spans="1:32" ht="20.100000000000001" customHeight="1">
      <c r="A2066" s="635"/>
      <c r="B2066" s="671"/>
      <c r="C2066" s="671"/>
      <c r="D2066" s="671"/>
      <c r="E2066" s="671"/>
      <c r="F2066" s="671"/>
      <c r="G2066" s="671"/>
      <c r="H2066" s="671"/>
      <c r="I2066" s="671"/>
      <c r="J2066" s="671"/>
      <c r="K2066" s="671"/>
      <c r="L2066" s="672"/>
      <c r="M2066" s="672"/>
      <c r="N2066" s="672"/>
      <c r="O2066" s="672"/>
      <c r="P2066" s="672"/>
      <c r="Q2066" s="673"/>
      <c r="R2066" s="673"/>
      <c r="S2066" s="673"/>
      <c r="T2066" s="673"/>
      <c r="U2066" s="673"/>
      <c r="V2066" s="636"/>
      <c r="W2066" s="674"/>
      <c r="X2066" s="674"/>
      <c r="Y2066" s="674"/>
      <c r="Z2066" s="674"/>
      <c r="AA2066" s="674"/>
      <c r="AB2066" s="674"/>
      <c r="AC2066" s="637"/>
      <c r="AD2066" s="638"/>
      <c r="AE2066" s="639"/>
      <c r="AF2066" s="640"/>
    </row>
    <row r="2067" spans="1:32" ht="20.100000000000001" customHeight="1">
      <c r="A2067" s="635"/>
      <c r="B2067" s="671"/>
      <c r="C2067" s="671"/>
      <c r="D2067" s="671"/>
      <c r="E2067" s="671"/>
      <c r="F2067" s="671"/>
      <c r="G2067" s="671"/>
      <c r="H2067" s="671"/>
      <c r="I2067" s="671"/>
      <c r="J2067" s="671"/>
      <c r="K2067" s="671"/>
      <c r="L2067" s="672"/>
      <c r="M2067" s="672"/>
      <c r="N2067" s="672"/>
      <c r="O2067" s="672"/>
      <c r="P2067" s="672"/>
      <c r="Q2067" s="673"/>
      <c r="R2067" s="673"/>
      <c r="S2067" s="673"/>
      <c r="T2067" s="673"/>
      <c r="U2067" s="673"/>
      <c r="V2067" s="636"/>
      <c r="W2067" s="674"/>
      <c r="X2067" s="674"/>
      <c r="Y2067" s="674"/>
      <c r="Z2067" s="674"/>
      <c r="AA2067" s="674"/>
      <c r="AB2067" s="674"/>
      <c r="AC2067" s="637"/>
      <c r="AD2067" s="638"/>
      <c r="AE2067" s="639"/>
      <c r="AF2067" s="640"/>
    </row>
    <row r="2068" spans="1:32" ht="20.100000000000001" customHeight="1">
      <c r="A2068" s="635"/>
      <c r="B2068" s="671"/>
      <c r="C2068" s="671"/>
      <c r="D2068" s="671"/>
      <c r="E2068" s="671"/>
      <c r="F2068" s="671"/>
      <c r="G2068" s="671"/>
      <c r="H2068" s="671"/>
      <c r="I2068" s="671"/>
      <c r="J2068" s="671"/>
      <c r="K2068" s="671"/>
      <c r="L2068" s="672"/>
      <c r="M2068" s="672"/>
      <c r="N2068" s="672"/>
      <c r="O2068" s="672"/>
      <c r="P2068" s="672"/>
      <c r="Q2068" s="673"/>
      <c r="R2068" s="673"/>
      <c r="S2068" s="673"/>
      <c r="T2068" s="673"/>
      <c r="U2068" s="673"/>
      <c r="V2068" s="636"/>
      <c r="W2068" s="674"/>
      <c r="X2068" s="674"/>
      <c r="Y2068" s="674"/>
      <c r="Z2068" s="674"/>
      <c r="AA2068" s="674"/>
      <c r="AB2068" s="674"/>
      <c r="AC2068" s="637"/>
      <c r="AD2068" s="638"/>
      <c r="AE2068" s="639"/>
      <c r="AF2068" s="640"/>
    </row>
    <row r="2069" spans="1:32" ht="20.100000000000001" customHeight="1">
      <c r="A2069" s="635"/>
      <c r="B2069" s="671"/>
      <c r="C2069" s="671"/>
      <c r="D2069" s="671"/>
      <c r="E2069" s="671"/>
      <c r="F2069" s="671"/>
      <c r="G2069" s="671"/>
      <c r="H2069" s="671"/>
      <c r="I2069" s="671"/>
      <c r="J2069" s="671"/>
      <c r="K2069" s="671"/>
      <c r="L2069" s="672"/>
      <c r="M2069" s="672"/>
      <c r="N2069" s="672"/>
      <c r="O2069" s="672"/>
      <c r="P2069" s="672"/>
      <c r="Q2069" s="673"/>
      <c r="R2069" s="673"/>
      <c r="S2069" s="673"/>
      <c r="T2069" s="673"/>
      <c r="U2069" s="673"/>
      <c r="V2069" s="636"/>
      <c r="W2069" s="674"/>
      <c r="X2069" s="674"/>
      <c r="Y2069" s="674"/>
      <c r="Z2069" s="674"/>
      <c r="AA2069" s="674"/>
      <c r="AB2069" s="674"/>
      <c r="AC2069" s="637"/>
      <c r="AD2069" s="638"/>
      <c r="AE2069" s="639"/>
      <c r="AF2069" s="640"/>
    </row>
    <row r="2070" spans="1:32" ht="20.100000000000001" customHeight="1">
      <c r="A2070" s="635"/>
      <c r="B2070" s="671"/>
      <c r="C2070" s="671"/>
      <c r="D2070" s="671"/>
      <c r="E2070" s="671"/>
      <c r="F2070" s="671"/>
      <c r="G2070" s="671"/>
      <c r="H2070" s="671"/>
      <c r="I2070" s="671"/>
      <c r="J2070" s="671"/>
      <c r="K2070" s="671"/>
      <c r="L2070" s="672"/>
      <c r="M2070" s="672"/>
      <c r="N2070" s="672"/>
      <c r="O2070" s="672"/>
      <c r="P2070" s="672"/>
      <c r="Q2070" s="673"/>
      <c r="R2070" s="673"/>
      <c r="S2070" s="673"/>
      <c r="T2070" s="673"/>
      <c r="U2070" s="673"/>
      <c r="V2070" s="636"/>
      <c r="W2070" s="674"/>
      <c r="X2070" s="674"/>
      <c r="Y2070" s="674"/>
      <c r="Z2070" s="674"/>
      <c r="AA2070" s="674"/>
      <c r="AB2070" s="674"/>
      <c r="AC2070" s="637"/>
      <c r="AD2070" s="638"/>
      <c r="AE2070" s="639"/>
      <c r="AF2070" s="640"/>
    </row>
    <row r="2071" spans="1:32" ht="20.100000000000001" customHeight="1">
      <c r="A2071" s="635"/>
      <c r="B2071" s="671"/>
      <c r="C2071" s="671"/>
      <c r="D2071" s="671"/>
      <c r="E2071" s="671"/>
      <c r="F2071" s="671"/>
      <c r="G2071" s="671"/>
      <c r="H2071" s="671"/>
      <c r="I2071" s="671"/>
      <c r="J2071" s="671"/>
      <c r="K2071" s="671"/>
      <c r="L2071" s="672"/>
      <c r="M2071" s="672"/>
      <c r="N2071" s="672"/>
      <c r="O2071" s="672"/>
      <c r="P2071" s="672"/>
      <c r="Q2071" s="673"/>
      <c r="R2071" s="673"/>
      <c r="S2071" s="673"/>
      <c r="T2071" s="673"/>
      <c r="U2071" s="673"/>
      <c r="V2071" s="636"/>
      <c r="W2071" s="674"/>
      <c r="X2071" s="674"/>
      <c r="Y2071" s="674"/>
      <c r="Z2071" s="674"/>
      <c r="AA2071" s="674"/>
      <c r="AB2071" s="674"/>
      <c r="AC2071" s="637"/>
      <c r="AD2071" s="638"/>
      <c r="AE2071" s="639"/>
      <c r="AF2071" s="640"/>
    </row>
    <row r="2072" spans="1:32" ht="20.100000000000001" customHeight="1">
      <c r="A2072" s="635"/>
      <c r="B2072" s="671"/>
      <c r="C2072" s="671"/>
      <c r="D2072" s="671"/>
      <c r="E2072" s="671"/>
      <c r="F2072" s="671"/>
      <c r="G2072" s="671"/>
      <c r="H2072" s="671"/>
      <c r="I2072" s="671"/>
      <c r="J2072" s="671"/>
      <c r="K2072" s="671"/>
      <c r="L2072" s="672"/>
      <c r="M2072" s="672"/>
      <c r="N2072" s="672"/>
      <c r="O2072" s="672"/>
      <c r="P2072" s="672"/>
      <c r="Q2072" s="673"/>
      <c r="R2072" s="673"/>
      <c r="S2072" s="673"/>
      <c r="T2072" s="673"/>
      <c r="U2072" s="673"/>
      <c r="V2072" s="636"/>
      <c r="W2072" s="674"/>
      <c r="X2072" s="674"/>
      <c r="Y2072" s="674"/>
      <c r="Z2072" s="674"/>
      <c r="AA2072" s="674"/>
      <c r="AB2072" s="674"/>
      <c r="AC2072" s="637"/>
      <c r="AD2072" s="638"/>
      <c r="AE2072" s="639"/>
      <c r="AF2072" s="640"/>
    </row>
    <row r="2073" spans="1:32" ht="20.100000000000001" customHeight="1">
      <c r="A2073" s="635"/>
      <c r="B2073" s="671"/>
      <c r="C2073" s="671"/>
      <c r="D2073" s="671"/>
      <c r="E2073" s="671"/>
      <c r="F2073" s="671"/>
      <c r="G2073" s="671"/>
      <c r="H2073" s="671"/>
      <c r="I2073" s="671"/>
      <c r="J2073" s="671"/>
      <c r="K2073" s="671"/>
      <c r="L2073" s="672"/>
      <c r="M2073" s="672"/>
      <c r="N2073" s="672"/>
      <c r="O2073" s="672"/>
      <c r="P2073" s="672"/>
      <c r="Q2073" s="673"/>
      <c r="R2073" s="673"/>
      <c r="S2073" s="673"/>
      <c r="T2073" s="673"/>
      <c r="U2073" s="673"/>
      <c r="V2073" s="636"/>
      <c r="W2073" s="674"/>
      <c r="X2073" s="674"/>
      <c r="Y2073" s="674"/>
      <c r="Z2073" s="674"/>
      <c r="AA2073" s="674"/>
      <c r="AB2073" s="674"/>
      <c r="AC2073" s="637"/>
      <c r="AD2073" s="638"/>
      <c r="AE2073" s="639"/>
      <c r="AF2073" s="640"/>
    </row>
    <row r="2074" spans="1:32" ht="20.100000000000001" customHeight="1">
      <c r="A2074" s="635"/>
      <c r="B2074" s="671"/>
      <c r="C2074" s="671"/>
      <c r="D2074" s="671"/>
      <c r="E2074" s="671"/>
      <c r="F2074" s="671"/>
      <c r="G2074" s="671"/>
      <c r="H2074" s="671"/>
      <c r="I2074" s="671"/>
      <c r="J2074" s="671"/>
      <c r="K2074" s="671"/>
      <c r="L2074" s="672"/>
      <c r="M2074" s="672"/>
      <c r="N2074" s="672"/>
      <c r="O2074" s="672"/>
      <c r="P2074" s="672"/>
      <c r="Q2074" s="673"/>
      <c r="R2074" s="673"/>
      <c r="S2074" s="673"/>
      <c r="T2074" s="673"/>
      <c r="U2074" s="673"/>
      <c r="V2074" s="636"/>
      <c r="W2074" s="674"/>
      <c r="X2074" s="674"/>
      <c r="Y2074" s="674"/>
      <c r="Z2074" s="674"/>
      <c r="AA2074" s="674"/>
      <c r="AB2074" s="674"/>
      <c r="AC2074" s="637"/>
      <c r="AD2074" s="638"/>
      <c r="AE2074" s="639"/>
      <c r="AF2074" s="640"/>
    </row>
    <row r="2075" spans="1:32" ht="20.100000000000001" customHeight="1">
      <c r="A2075" s="635"/>
      <c r="B2075" s="671"/>
      <c r="C2075" s="671"/>
      <c r="D2075" s="671"/>
      <c r="E2075" s="671"/>
      <c r="F2075" s="671"/>
      <c r="G2075" s="671"/>
      <c r="H2075" s="671"/>
      <c r="I2075" s="671"/>
      <c r="J2075" s="671"/>
      <c r="K2075" s="671"/>
      <c r="L2075" s="672"/>
      <c r="M2075" s="672"/>
      <c r="N2075" s="672"/>
      <c r="O2075" s="672"/>
      <c r="P2075" s="672"/>
      <c r="Q2075" s="673"/>
      <c r="R2075" s="673"/>
      <c r="S2075" s="673"/>
      <c r="T2075" s="673"/>
      <c r="U2075" s="673"/>
      <c r="V2075" s="636"/>
      <c r="W2075" s="674"/>
      <c r="X2075" s="674"/>
      <c r="Y2075" s="674"/>
      <c r="Z2075" s="674"/>
      <c r="AA2075" s="674"/>
      <c r="AB2075" s="674"/>
      <c r="AC2075" s="637"/>
      <c r="AD2075" s="638"/>
      <c r="AE2075" s="639"/>
      <c r="AF2075" s="640"/>
    </row>
    <row r="2076" spans="1:32" ht="20.100000000000001" customHeight="1">
      <c r="A2076" s="635"/>
      <c r="B2076" s="671"/>
      <c r="C2076" s="671"/>
      <c r="D2076" s="671"/>
      <c r="E2076" s="671"/>
      <c r="F2076" s="671"/>
      <c r="G2076" s="671"/>
      <c r="H2076" s="671"/>
      <c r="I2076" s="671"/>
      <c r="J2076" s="671"/>
      <c r="K2076" s="671"/>
      <c r="L2076" s="672"/>
      <c r="M2076" s="672"/>
      <c r="N2076" s="672"/>
      <c r="O2076" s="672"/>
      <c r="P2076" s="672"/>
      <c r="Q2076" s="673"/>
      <c r="R2076" s="673"/>
      <c r="S2076" s="673"/>
      <c r="T2076" s="673"/>
      <c r="U2076" s="673"/>
      <c r="V2076" s="636"/>
      <c r="W2076" s="674"/>
      <c r="X2076" s="674"/>
      <c r="Y2076" s="674"/>
      <c r="Z2076" s="674"/>
      <c r="AA2076" s="674"/>
      <c r="AB2076" s="674"/>
      <c r="AC2076" s="637"/>
      <c r="AD2076" s="638"/>
      <c r="AE2076" s="639"/>
      <c r="AF2076" s="640"/>
    </row>
    <row r="2077" spans="1:32" ht="20.100000000000001" customHeight="1">
      <c r="A2077" s="635"/>
      <c r="B2077" s="671"/>
      <c r="C2077" s="671"/>
      <c r="D2077" s="671"/>
      <c r="E2077" s="671"/>
      <c r="F2077" s="671"/>
      <c r="G2077" s="671"/>
      <c r="H2077" s="671"/>
      <c r="I2077" s="671"/>
      <c r="J2077" s="671"/>
      <c r="K2077" s="671"/>
      <c r="L2077" s="672"/>
      <c r="M2077" s="672"/>
      <c r="N2077" s="672"/>
      <c r="O2077" s="672"/>
      <c r="P2077" s="672"/>
      <c r="Q2077" s="673"/>
      <c r="R2077" s="673"/>
      <c r="S2077" s="673"/>
      <c r="T2077" s="673"/>
      <c r="U2077" s="673"/>
      <c r="V2077" s="636"/>
      <c r="W2077" s="674"/>
      <c r="X2077" s="674"/>
      <c r="Y2077" s="674"/>
      <c r="Z2077" s="674"/>
      <c r="AA2077" s="674"/>
      <c r="AB2077" s="674"/>
      <c r="AC2077" s="637"/>
      <c r="AD2077" s="638"/>
      <c r="AE2077" s="639"/>
      <c r="AF2077" s="640"/>
    </row>
    <row r="2078" spans="1:32" ht="20.100000000000001" customHeight="1">
      <c r="A2078" s="635"/>
      <c r="B2078" s="671"/>
      <c r="C2078" s="671"/>
      <c r="D2078" s="671"/>
      <c r="E2078" s="671"/>
      <c r="F2078" s="671"/>
      <c r="G2078" s="671"/>
      <c r="H2078" s="671"/>
      <c r="I2078" s="671"/>
      <c r="J2078" s="671"/>
      <c r="K2078" s="671"/>
      <c r="L2078" s="672"/>
      <c r="M2078" s="672"/>
      <c r="N2078" s="672"/>
      <c r="O2078" s="672"/>
      <c r="P2078" s="672"/>
      <c r="Q2078" s="673"/>
      <c r="R2078" s="673"/>
      <c r="S2078" s="673"/>
      <c r="T2078" s="673"/>
      <c r="U2078" s="673"/>
      <c r="V2078" s="636"/>
      <c r="W2078" s="674"/>
      <c r="X2078" s="674"/>
      <c r="Y2078" s="674"/>
      <c r="Z2078" s="674"/>
      <c r="AA2078" s="674"/>
      <c r="AB2078" s="674"/>
      <c r="AC2078" s="637"/>
      <c r="AD2078" s="638"/>
      <c r="AE2078" s="639"/>
      <c r="AF2078" s="640"/>
    </row>
    <row r="2079" spans="1:32" ht="20.100000000000001" customHeight="1">
      <c r="A2079" s="635"/>
      <c r="B2079" s="671"/>
      <c r="C2079" s="671"/>
      <c r="D2079" s="671"/>
      <c r="E2079" s="671"/>
      <c r="F2079" s="671"/>
      <c r="G2079" s="671"/>
      <c r="H2079" s="671"/>
      <c r="I2079" s="671"/>
      <c r="J2079" s="671"/>
      <c r="K2079" s="671"/>
      <c r="L2079" s="672"/>
      <c r="M2079" s="672"/>
      <c r="N2079" s="672"/>
      <c r="O2079" s="672"/>
      <c r="P2079" s="672"/>
      <c r="Q2079" s="673"/>
      <c r="R2079" s="673"/>
      <c r="S2079" s="673"/>
      <c r="T2079" s="673"/>
      <c r="U2079" s="673"/>
      <c r="V2079" s="636"/>
      <c r="W2079" s="674"/>
      <c r="X2079" s="674"/>
      <c r="Y2079" s="674"/>
      <c r="Z2079" s="674"/>
      <c r="AA2079" s="674"/>
      <c r="AB2079" s="674"/>
      <c r="AC2079" s="637"/>
      <c r="AD2079" s="638"/>
      <c r="AE2079" s="639"/>
      <c r="AF2079" s="640"/>
    </row>
    <row r="2080" spans="1:32" ht="20.100000000000001" customHeight="1">
      <c r="A2080" s="635"/>
      <c r="B2080" s="671"/>
      <c r="C2080" s="671"/>
      <c r="D2080" s="671"/>
      <c r="E2080" s="671"/>
      <c r="F2080" s="671"/>
      <c r="G2080" s="671"/>
      <c r="H2080" s="671"/>
      <c r="I2080" s="671"/>
      <c r="J2080" s="671"/>
      <c r="K2080" s="671"/>
      <c r="L2080" s="672"/>
      <c r="M2080" s="672"/>
      <c r="N2080" s="672"/>
      <c r="O2080" s="672"/>
      <c r="P2080" s="672"/>
      <c r="Q2080" s="673"/>
      <c r="R2080" s="673"/>
      <c r="S2080" s="673"/>
      <c r="T2080" s="673"/>
      <c r="U2080" s="673"/>
      <c r="V2080" s="636"/>
      <c r="W2080" s="674"/>
      <c r="X2080" s="674"/>
      <c r="Y2080" s="674"/>
      <c r="Z2080" s="674"/>
      <c r="AA2080" s="674"/>
      <c r="AB2080" s="674"/>
      <c r="AC2080" s="637"/>
      <c r="AD2080" s="638"/>
      <c r="AE2080" s="639"/>
      <c r="AF2080" s="640"/>
    </row>
    <row r="2081" spans="1:32" ht="20.100000000000001" customHeight="1">
      <c r="A2081" s="635"/>
      <c r="B2081" s="671"/>
      <c r="C2081" s="671"/>
      <c r="D2081" s="671"/>
      <c r="E2081" s="671"/>
      <c r="F2081" s="671"/>
      <c r="G2081" s="671"/>
      <c r="H2081" s="671"/>
      <c r="I2081" s="671"/>
      <c r="J2081" s="671"/>
      <c r="K2081" s="671"/>
      <c r="L2081" s="672"/>
      <c r="M2081" s="672"/>
      <c r="N2081" s="672"/>
      <c r="O2081" s="672"/>
      <c r="P2081" s="672"/>
      <c r="Q2081" s="673"/>
      <c r="R2081" s="673"/>
      <c r="S2081" s="673"/>
      <c r="T2081" s="673"/>
      <c r="U2081" s="673"/>
      <c r="V2081" s="636"/>
      <c r="W2081" s="674"/>
      <c r="X2081" s="674"/>
      <c r="Y2081" s="674"/>
      <c r="Z2081" s="674"/>
      <c r="AA2081" s="674"/>
      <c r="AB2081" s="674"/>
      <c r="AC2081" s="637"/>
      <c r="AD2081" s="638"/>
      <c r="AE2081" s="639"/>
      <c r="AF2081" s="640"/>
    </row>
    <row r="2082" spans="1:32" ht="20.100000000000001" customHeight="1">
      <c r="A2082" s="635"/>
      <c r="B2082" s="671"/>
      <c r="C2082" s="671"/>
      <c r="D2082" s="671"/>
      <c r="E2082" s="671"/>
      <c r="F2082" s="671"/>
      <c r="G2082" s="671"/>
      <c r="H2082" s="671"/>
      <c r="I2082" s="671"/>
      <c r="J2082" s="671"/>
      <c r="K2082" s="671"/>
      <c r="L2082" s="672"/>
      <c r="M2082" s="672"/>
      <c r="N2082" s="672"/>
      <c r="O2082" s="672"/>
      <c r="P2082" s="672"/>
      <c r="Q2082" s="673"/>
      <c r="R2082" s="673"/>
      <c r="S2082" s="673"/>
      <c r="T2082" s="673"/>
      <c r="U2082" s="673"/>
      <c r="V2082" s="636"/>
      <c r="W2082" s="674"/>
      <c r="X2082" s="674"/>
      <c r="Y2082" s="674"/>
      <c r="Z2082" s="674"/>
      <c r="AA2082" s="674"/>
      <c r="AB2082" s="674"/>
      <c r="AC2082" s="637"/>
      <c r="AD2082" s="638"/>
      <c r="AE2082" s="639"/>
      <c r="AF2082" s="640"/>
    </row>
    <row r="2083" spans="1:32" ht="20.100000000000001" customHeight="1">
      <c r="A2083" s="635"/>
      <c r="B2083" s="671"/>
      <c r="C2083" s="671"/>
      <c r="D2083" s="671"/>
      <c r="E2083" s="671"/>
      <c r="F2083" s="671"/>
      <c r="G2083" s="671"/>
      <c r="H2083" s="671"/>
      <c r="I2083" s="671"/>
      <c r="J2083" s="671"/>
      <c r="K2083" s="671"/>
      <c r="L2083" s="672"/>
      <c r="M2083" s="672"/>
      <c r="N2083" s="672"/>
      <c r="O2083" s="672"/>
      <c r="P2083" s="672"/>
      <c r="Q2083" s="673"/>
      <c r="R2083" s="673"/>
      <c r="S2083" s="673"/>
      <c r="T2083" s="673"/>
      <c r="U2083" s="673"/>
      <c r="V2083" s="636"/>
      <c r="W2083" s="674"/>
      <c r="X2083" s="674"/>
      <c r="Y2083" s="674"/>
      <c r="Z2083" s="674"/>
      <c r="AA2083" s="674"/>
      <c r="AB2083" s="674"/>
      <c r="AC2083" s="637"/>
      <c r="AD2083" s="638"/>
      <c r="AE2083" s="639"/>
      <c r="AF2083" s="640"/>
    </row>
    <row r="2084" spans="1:32" ht="20.100000000000001" customHeight="1">
      <c r="A2084" s="635"/>
      <c r="B2084" s="671"/>
      <c r="C2084" s="671"/>
      <c r="D2084" s="671"/>
      <c r="E2084" s="671"/>
      <c r="F2084" s="671"/>
      <c r="G2084" s="671"/>
      <c r="H2084" s="671"/>
      <c r="I2084" s="671"/>
      <c r="J2084" s="671"/>
      <c r="K2084" s="671"/>
      <c r="L2084" s="672"/>
      <c r="M2084" s="672"/>
      <c r="N2084" s="672"/>
      <c r="O2084" s="672"/>
      <c r="P2084" s="672"/>
      <c r="Q2084" s="673"/>
      <c r="R2084" s="673"/>
      <c r="S2084" s="673"/>
      <c r="T2084" s="673"/>
      <c r="U2084" s="673"/>
      <c r="V2084" s="636"/>
      <c r="W2084" s="674"/>
      <c r="X2084" s="674"/>
      <c r="Y2084" s="674"/>
      <c r="Z2084" s="674"/>
      <c r="AA2084" s="674"/>
      <c r="AB2084" s="674"/>
      <c r="AC2084" s="637"/>
      <c r="AD2084" s="638"/>
      <c r="AE2084" s="639"/>
      <c r="AF2084" s="640"/>
    </row>
    <row r="2085" spans="1:32" ht="20.100000000000001" customHeight="1">
      <c r="A2085" s="635"/>
      <c r="B2085" s="671"/>
      <c r="C2085" s="671"/>
      <c r="D2085" s="671"/>
      <c r="E2085" s="671"/>
      <c r="F2085" s="671"/>
      <c r="G2085" s="671"/>
      <c r="H2085" s="671"/>
      <c r="I2085" s="671"/>
      <c r="J2085" s="671"/>
      <c r="K2085" s="671"/>
      <c r="L2085" s="672"/>
      <c r="M2085" s="672"/>
      <c r="N2085" s="672"/>
      <c r="O2085" s="672"/>
      <c r="P2085" s="672"/>
      <c r="Q2085" s="673"/>
      <c r="R2085" s="673"/>
      <c r="S2085" s="673"/>
      <c r="T2085" s="673"/>
      <c r="U2085" s="673"/>
      <c r="V2085" s="636"/>
      <c r="W2085" s="674"/>
      <c r="X2085" s="674"/>
      <c r="Y2085" s="674"/>
      <c r="Z2085" s="674"/>
      <c r="AA2085" s="674"/>
      <c r="AB2085" s="674"/>
      <c r="AC2085" s="637"/>
      <c r="AD2085" s="638"/>
      <c r="AE2085" s="639"/>
      <c r="AF2085" s="640"/>
    </row>
    <row r="2086" spans="1:32" ht="20.100000000000001" customHeight="1">
      <c r="A2086" s="635"/>
      <c r="B2086" s="671"/>
      <c r="C2086" s="671"/>
      <c r="D2086" s="671"/>
      <c r="E2086" s="671"/>
      <c r="F2086" s="671"/>
      <c r="G2086" s="671"/>
      <c r="H2086" s="671"/>
      <c r="I2086" s="671"/>
      <c r="J2086" s="671"/>
      <c r="K2086" s="671"/>
      <c r="L2086" s="672"/>
      <c r="M2086" s="672"/>
      <c r="N2086" s="672"/>
      <c r="O2086" s="672"/>
      <c r="P2086" s="672"/>
      <c r="Q2086" s="673"/>
      <c r="R2086" s="673"/>
      <c r="S2086" s="673"/>
      <c r="T2086" s="673"/>
      <c r="U2086" s="673"/>
      <c r="V2086" s="636"/>
      <c r="W2086" s="674"/>
      <c r="X2086" s="674"/>
      <c r="Y2086" s="674"/>
      <c r="Z2086" s="674"/>
      <c r="AA2086" s="674"/>
      <c r="AB2086" s="674"/>
      <c r="AC2086" s="637"/>
      <c r="AD2086" s="638"/>
      <c r="AE2086" s="639"/>
      <c r="AF2086" s="640"/>
    </row>
    <row r="2087" spans="1:32" ht="20.100000000000001" customHeight="1">
      <c r="A2087" s="635"/>
      <c r="B2087" s="671"/>
      <c r="C2087" s="671"/>
      <c r="D2087" s="671"/>
      <c r="E2087" s="671"/>
      <c r="F2087" s="671"/>
      <c r="G2087" s="671"/>
      <c r="H2087" s="671"/>
      <c r="I2087" s="671"/>
      <c r="J2087" s="671"/>
      <c r="K2087" s="671"/>
      <c r="L2087" s="672"/>
      <c r="M2087" s="672"/>
      <c r="N2087" s="672"/>
      <c r="O2087" s="672"/>
      <c r="P2087" s="672"/>
      <c r="Q2087" s="673"/>
      <c r="R2087" s="673"/>
      <c r="S2087" s="673"/>
      <c r="T2087" s="673"/>
      <c r="U2087" s="673"/>
      <c r="V2087" s="636"/>
      <c r="W2087" s="674"/>
      <c r="X2087" s="674"/>
      <c r="Y2087" s="674"/>
      <c r="Z2087" s="674"/>
      <c r="AA2087" s="674"/>
      <c r="AB2087" s="674"/>
      <c r="AC2087" s="637"/>
      <c r="AD2087" s="638"/>
      <c r="AE2087" s="639"/>
      <c r="AF2087" s="640"/>
    </row>
    <row r="2088" spans="1:32" ht="20.100000000000001" customHeight="1">
      <c r="A2088" s="635"/>
      <c r="B2088" s="671"/>
      <c r="C2088" s="671"/>
      <c r="D2088" s="671"/>
      <c r="E2088" s="671"/>
      <c r="F2088" s="671"/>
      <c r="G2088" s="671"/>
      <c r="H2088" s="671"/>
      <c r="I2088" s="671"/>
      <c r="J2088" s="671"/>
      <c r="K2088" s="671"/>
      <c r="L2088" s="672"/>
      <c r="M2088" s="672"/>
      <c r="N2088" s="672"/>
      <c r="O2088" s="672"/>
      <c r="P2088" s="672"/>
      <c r="Q2088" s="673"/>
      <c r="R2088" s="673"/>
      <c r="S2088" s="673"/>
      <c r="T2088" s="673"/>
      <c r="U2088" s="673"/>
      <c r="V2088" s="636"/>
      <c r="W2088" s="674"/>
      <c r="X2088" s="674"/>
      <c r="Y2088" s="674"/>
      <c r="Z2088" s="674"/>
      <c r="AA2088" s="674"/>
      <c r="AB2088" s="674"/>
      <c r="AC2088" s="637"/>
      <c r="AD2088" s="638"/>
      <c r="AE2088" s="639"/>
      <c r="AF2088" s="640"/>
    </row>
    <row r="2089" spans="1:32" ht="20.100000000000001" customHeight="1">
      <c r="A2089" s="635"/>
      <c r="B2089" s="671"/>
      <c r="C2089" s="671"/>
      <c r="D2089" s="671"/>
      <c r="E2089" s="671"/>
      <c r="F2089" s="671"/>
      <c r="G2089" s="671"/>
      <c r="H2089" s="671"/>
      <c r="I2089" s="671"/>
      <c r="J2089" s="671"/>
      <c r="K2089" s="671"/>
      <c r="L2089" s="672"/>
      <c r="M2089" s="672"/>
      <c r="N2089" s="672"/>
      <c r="O2089" s="672"/>
      <c r="P2089" s="672"/>
      <c r="Q2089" s="673"/>
      <c r="R2089" s="673"/>
      <c r="S2089" s="673"/>
      <c r="T2089" s="673"/>
      <c r="U2089" s="673"/>
      <c r="V2089" s="636"/>
      <c r="W2089" s="674"/>
      <c r="X2089" s="674"/>
      <c r="Y2089" s="674"/>
      <c r="Z2089" s="674"/>
      <c r="AA2089" s="674"/>
      <c r="AB2089" s="674"/>
      <c r="AC2089" s="637"/>
      <c r="AD2089" s="638"/>
      <c r="AE2089" s="639"/>
      <c r="AF2089" s="640"/>
    </row>
    <row r="2090" spans="1:32" ht="20.100000000000001" customHeight="1">
      <c r="A2090" s="635"/>
      <c r="B2090" s="671"/>
      <c r="C2090" s="671"/>
      <c r="D2090" s="671"/>
      <c r="E2090" s="671"/>
      <c r="F2090" s="671"/>
      <c r="G2090" s="671"/>
      <c r="H2090" s="671"/>
      <c r="I2090" s="671"/>
      <c r="J2090" s="671"/>
      <c r="K2090" s="671"/>
      <c r="L2090" s="672"/>
      <c r="M2090" s="672"/>
      <c r="N2090" s="672"/>
      <c r="O2090" s="672"/>
      <c r="P2090" s="672"/>
      <c r="Q2090" s="673"/>
      <c r="R2090" s="673"/>
      <c r="S2090" s="673"/>
      <c r="T2090" s="673"/>
      <c r="U2090" s="673"/>
      <c r="V2090" s="636"/>
      <c r="W2090" s="674"/>
      <c r="X2090" s="674"/>
      <c r="Y2090" s="674"/>
      <c r="Z2090" s="674"/>
      <c r="AA2090" s="674"/>
      <c r="AB2090" s="674"/>
      <c r="AC2090" s="637"/>
      <c r="AD2090" s="638"/>
      <c r="AE2090" s="639"/>
      <c r="AF2090" s="640"/>
    </row>
    <row r="2091" spans="1:32" ht="20.100000000000001" customHeight="1">
      <c r="A2091" s="635"/>
      <c r="B2091" s="671"/>
      <c r="C2091" s="671"/>
      <c r="D2091" s="671"/>
      <c r="E2091" s="671"/>
      <c r="F2091" s="671"/>
      <c r="G2091" s="671"/>
      <c r="H2091" s="671"/>
      <c r="I2091" s="671"/>
      <c r="J2091" s="671"/>
      <c r="K2091" s="671"/>
      <c r="L2091" s="672"/>
      <c r="M2091" s="672"/>
      <c r="N2091" s="672"/>
      <c r="O2091" s="672"/>
      <c r="P2091" s="672"/>
      <c r="Q2091" s="673"/>
      <c r="R2091" s="673"/>
      <c r="S2091" s="673"/>
      <c r="T2091" s="673"/>
      <c r="U2091" s="673"/>
      <c r="V2091" s="636"/>
      <c r="W2091" s="674"/>
      <c r="X2091" s="674"/>
      <c r="Y2091" s="674"/>
      <c r="Z2091" s="674"/>
      <c r="AA2091" s="674"/>
      <c r="AB2091" s="674"/>
      <c r="AC2091" s="637"/>
      <c r="AD2091" s="638"/>
      <c r="AE2091" s="639"/>
      <c r="AF2091" s="640"/>
    </row>
    <row r="2092" spans="1:32" ht="20.100000000000001" customHeight="1">
      <c r="A2092" s="635"/>
      <c r="B2092" s="671"/>
      <c r="C2092" s="671"/>
      <c r="D2092" s="671"/>
      <c r="E2092" s="671"/>
      <c r="F2092" s="671"/>
      <c r="G2092" s="671"/>
      <c r="H2092" s="671"/>
      <c r="I2092" s="671"/>
      <c r="J2092" s="671"/>
      <c r="K2092" s="671"/>
      <c r="L2092" s="672"/>
      <c r="M2092" s="672"/>
      <c r="N2092" s="672"/>
      <c r="O2092" s="672"/>
      <c r="P2092" s="672"/>
      <c r="Q2092" s="673"/>
      <c r="R2092" s="673"/>
      <c r="S2092" s="673"/>
      <c r="T2092" s="673"/>
      <c r="U2092" s="673"/>
      <c r="V2092" s="636"/>
      <c r="W2092" s="674"/>
      <c r="X2092" s="674"/>
      <c r="Y2092" s="674"/>
      <c r="Z2092" s="674"/>
      <c r="AA2092" s="674"/>
      <c r="AB2092" s="674"/>
      <c r="AC2092" s="637"/>
      <c r="AD2092" s="638"/>
      <c r="AE2092" s="639"/>
      <c r="AF2092" s="640"/>
    </row>
    <row r="2093" spans="1:32" ht="20.100000000000001" customHeight="1">
      <c r="A2093" s="635"/>
      <c r="B2093" s="671"/>
      <c r="C2093" s="671"/>
      <c r="D2093" s="671"/>
      <c r="E2093" s="671"/>
      <c r="F2093" s="671"/>
      <c r="G2093" s="671"/>
      <c r="H2093" s="671"/>
      <c r="I2093" s="671"/>
      <c r="J2093" s="671"/>
      <c r="K2093" s="671"/>
      <c r="L2093" s="672"/>
      <c r="M2093" s="672"/>
      <c r="N2093" s="672"/>
      <c r="O2093" s="672"/>
      <c r="P2093" s="672"/>
      <c r="Q2093" s="673"/>
      <c r="R2093" s="673"/>
      <c r="S2093" s="673"/>
      <c r="T2093" s="673"/>
      <c r="U2093" s="673"/>
      <c r="V2093" s="636"/>
      <c r="W2093" s="674"/>
      <c r="X2093" s="674"/>
      <c r="Y2093" s="674"/>
      <c r="Z2093" s="674"/>
      <c r="AA2093" s="674"/>
      <c r="AB2093" s="674"/>
      <c r="AC2093" s="637"/>
      <c r="AD2093" s="638"/>
      <c r="AE2093" s="639"/>
      <c r="AF2093" s="640"/>
    </row>
    <row r="2094" spans="1:32" ht="20.100000000000001" customHeight="1">
      <c r="A2094" s="635"/>
      <c r="B2094" s="671"/>
      <c r="C2094" s="671"/>
      <c r="D2094" s="671"/>
      <c r="E2094" s="671"/>
      <c r="F2094" s="671"/>
      <c r="G2094" s="671"/>
      <c r="H2094" s="671"/>
      <c r="I2094" s="671"/>
      <c r="J2094" s="671"/>
      <c r="K2094" s="671"/>
      <c r="L2094" s="672"/>
      <c r="M2094" s="672"/>
      <c r="N2094" s="672"/>
      <c r="O2094" s="672"/>
      <c r="P2094" s="672"/>
      <c r="Q2094" s="673"/>
      <c r="R2094" s="673"/>
      <c r="S2094" s="673"/>
      <c r="T2094" s="673"/>
      <c r="U2094" s="673"/>
      <c r="V2094" s="636"/>
      <c r="W2094" s="674"/>
      <c r="X2094" s="674"/>
      <c r="Y2094" s="674"/>
      <c r="Z2094" s="674"/>
      <c r="AA2094" s="674"/>
      <c r="AB2094" s="674"/>
      <c r="AC2094" s="637"/>
      <c r="AD2094" s="638"/>
      <c r="AE2094" s="639"/>
      <c r="AF2094" s="640"/>
    </row>
    <row r="2095" spans="1:32" ht="20.100000000000001" customHeight="1">
      <c r="A2095" s="635"/>
      <c r="B2095" s="671"/>
      <c r="C2095" s="671"/>
      <c r="D2095" s="671"/>
      <c r="E2095" s="671"/>
      <c r="F2095" s="671"/>
      <c r="G2095" s="671"/>
      <c r="H2095" s="671"/>
      <c r="I2095" s="671"/>
      <c r="J2095" s="671"/>
      <c r="K2095" s="671"/>
      <c r="L2095" s="672"/>
      <c r="M2095" s="672"/>
      <c r="N2095" s="672"/>
      <c r="O2095" s="672"/>
      <c r="P2095" s="672"/>
      <c r="Q2095" s="673"/>
      <c r="R2095" s="673"/>
      <c r="S2095" s="673"/>
      <c r="T2095" s="673"/>
      <c r="U2095" s="673"/>
      <c r="V2095" s="636"/>
      <c r="W2095" s="674"/>
      <c r="X2095" s="674"/>
      <c r="Y2095" s="674"/>
      <c r="Z2095" s="674"/>
      <c r="AA2095" s="674"/>
      <c r="AB2095" s="674"/>
      <c r="AC2095" s="637"/>
      <c r="AD2095" s="638"/>
      <c r="AE2095" s="639"/>
      <c r="AF2095" s="640"/>
    </row>
    <row r="2096" spans="1:32" ht="20.100000000000001" customHeight="1">
      <c r="A2096" s="635"/>
      <c r="B2096" s="671"/>
      <c r="C2096" s="671"/>
      <c r="D2096" s="671"/>
      <c r="E2096" s="671"/>
      <c r="F2096" s="671"/>
      <c r="G2096" s="671"/>
      <c r="H2096" s="671"/>
      <c r="I2096" s="671"/>
      <c r="J2096" s="671"/>
      <c r="K2096" s="671"/>
      <c r="L2096" s="672"/>
      <c r="M2096" s="672"/>
      <c r="N2096" s="672"/>
      <c r="O2096" s="672"/>
      <c r="P2096" s="672"/>
      <c r="Q2096" s="673"/>
      <c r="R2096" s="673"/>
      <c r="S2096" s="673"/>
      <c r="T2096" s="673"/>
      <c r="U2096" s="673"/>
      <c r="V2096" s="636"/>
      <c r="W2096" s="674"/>
      <c r="X2096" s="674"/>
      <c r="Y2096" s="674"/>
      <c r="Z2096" s="674"/>
      <c r="AA2096" s="674"/>
      <c r="AB2096" s="674"/>
      <c r="AC2096" s="637"/>
      <c r="AD2096" s="638"/>
      <c r="AE2096" s="639"/>
      <c r="AF2096" s="640"/>
    </row>
    <row r="2097" spans="1:32" ht="20.100000000000001" customHeight="1">
      <c r="A2097" s="635"/>
      <c r="B2097" s="671"/>
      <c r="C2097" s="671"/>
      <c r="D2097" s="671"/>
      <c r="E2097" s="671"/>
      <c r="F2097" s="671"/>
      <c r="G2097" s="671"/>
      <c r="H2097" s="671"/>
      <c r="I2097" s="671"/>
      <c r="J2097" s="671"/>
      <c r="K2097" s="671"/>
      <c r="L2097" s="672"/>
      <c r="M2097" s="672"/>
      <c r="N2097" s="672"/>
      <c r="O2097" s="672"/>
      <c r="P2097" s="672"/>
      <c r="Q2097" s="673"/>
      <c r="R2097" s="673"/>
      <c r="S2097" s="673"/>
      <c r="T2097" s="673"/>
      <c r="U2097" s="673"/>
      <c r="V2097" s="636"/>
      <c r="W2097" s="674"/>
      <c r="X2097" s="674"/>
      <c r="Y2097" s="674"/>
      <c r="Z2097" s="674"/>
      <c r="AA2097" s="674"/>
      <c r="AB2097" s="674"/>
      <c r="AC2097" s="637"/>
      <c r="AD2097" s="638"/>
      <c r="AE2097" s="639"/>
      <c r="AF2097" s="640"/>
    </row>
    <row r="2098" spans="1:32" ht="20.100000000000001" customHeight="1">
      <c r="A2098" s="635"/>
      <c r="B2098" s="671"/>
      <c r="C2098" s="671"/>
      <c r="D2098" s="671"/>
      <c r="E2098" s="671"/>
      <c r="F2098" s="671"/>
      <c r="G2098" s="671"/>
      <c r="H2098" s="671"/>
      <c r="I2098" s="671"/>
      <c r="J2098" s="671"/>
      <c r="K2098" s="671"/>
      <c r="L2098" s="672"/>
      <c r="M2098" s="672"/>
      <c r="N2098" s="672"/>
      <c r="O2098" s="672"/>
      <c r="P2098" s="672"/>
      <c r="Q2098" s="673"/>
      <c r="R2098" s="673"/>
      <c r="S2098" s="673"/>
      <c r="T2098" s="673"/>
      <c r="U2098" s="673"/>
      <c r="V2098" s="636"/>
      <c r="W2098" s="674"/>
      <c r="X2098" s="674"/>
      <c r="Y2098" s="674"/>
      <c r="Z2098" s="674"/>
      <c r="AA2098" s="674"/>
      <c r="AB2098" s="674"/>
      <c r="AC2098" s="637"/>
      <c r="AD2098" s="638"/>
      <c r="AE2098" s="639"/>
      <c r="AF2098" s="640"/>
    </row>
    <row r="2099" spans="1:32" ht="20.100000000000001" customHeight="1">
      <c r="A2099" s="635"/>
      <c r="B2099" s="671"/>
      <c r="C2099" s="671"/>
      <c r="D2099" s="671"/>
      <c r="E2099" s="671"/>
      <c r="F2099" s="671"/>
      <c r="G2099" s="671"/>
      <c r="H2099" s="671"/>
      <c r="I2099" s="671"/>
      <c r="J2099" s="671"/>
      <c r="K2099" s="671"/>
      <c r="L2099" s="672"/>
      <c r="M2099" s="672"/>
      <c r="N2099" s="672"/>
      <c r="O2099" s="672"/>
      <c r="P2099" s="672"/>
      <c r="Q2099" s="673"/>
      <c r="R2099" s="673"/>
      <c r="S2099" s="673"/>
      <c r="T2099" s="673"/>
      <c r="U2099" s="673"/>
      <c r="V2099" s="636"/>
      <c r="W2099" s="674"/>
      <c r="X2099" s="674"/>
      <c r="Y2099" s="674"/>
      <c r="Z2099" s="674"/>
      <c r="AA2099" s="674"/>
      <c r="AB2099" s="674"/>
      <c r="AC2099" s="637"/>
      <c r="AD2099" s="638"/>
      <c r="AE2099" s="639"/>
      <c r="AF2099" s="640"/>
    </row>
    <row r="2100" spans="1:32" ht="20.100000000000001" customHeight="1">
      <c r="A2100" s="635"/>
      <c r="B2100" s="671"/>
      <c r="C2100" s="671"/>
      <c r="D2100" s="671"/>
      <c r="E2100" s="671"/>
      <c r="F2100" s="671"/>
      <c r="G2100" s="671"/>
      <c r="H2100" s="671"/>
      <c r="I2100" s="671"/>
      <c r="J2100" s="671"/>
      <c r="K2100" s="671"/>
      <c r="L2100" s="672"/>
      <c r="M2100" s="672"/>
      <c r="N2100" s="672"/>
      <c r="O2100" s="672"/>
      <c r="P2100" s="672"/>
      <c r="Q2100" s="673"/>
      <c r="R2100" s="673"/>
      <c r="S2100" s="673"/>
      <c r="T2100" s="673"/>
      <c r="U2100" s="673"/>
      <c r="V2100" s="636"/>
      <c r="W2100" s="674"/>
      <c r="X2100" s="674"/>
      <c r="Y2100" s="674"/>
      <c r="Z2100" s="674"/>
      <c r="AA2100" s="674"/>
      <c r="AB2100" s="674"/>
      <c r="AC2100" s="637"/>
      <c r="AD2100" s="638"/>
      <c r="AE2100" s="639"/>
      <c r="AF2100" s="640"/>
    </row>
    <row r="2101" spans="1:32" ht="20.100000000000001" customHeight="1">
      <c r="A2101" s="635"/>
      <c r="B2101" s="671"/>
      <c r="C2101" s="671"/>
      <c r="D2101" s="671"/>
      <c r="E2101" s="671"/>
      <c r="F2101" s="671"/>
      <c r="G2101" s="671"/>
      <c r="H2101" s="671"/>
      <c r="I2101" s="671"/>
      <c r="J2101" s="671"/>
      <c r="K2101" s="671"/>
      <c r="L2101" s="672"/>
      <c r="M2101" s="672"/>
      <c r="N2101" s="672"/>
      <c r="O2101" s="672"/>
      <c r="P2101" s="672"/>
      <c r="Q2101" s="673"/>
      <c r="R2101" s="673"/>
      <c r="S2101" s="673"/>
      <c r="T2101" s="673"/>
      <c r="U2101" s="673"/>
      <c r="V2101" s="636"/>
      <c r="W2101" s="674"/>
      <c r="X2101" s="674"/>
      <c r="Y2101" s="674"/>
      <c r="Z2101" s="674"/>
      <c r="AA2101" s="674"/>
      <c r="AB2101" s="674"/>
      <c r="AC2101" s="637"/>
      <c r="AD2101" s="638"/>
      <c r="AE2101" s="639"/>
      <c r="AF2101" s="640"/>
    </row>
    <row r="2102" spans="1:32" ht="20.100000000000001" customHeight="1">
      <c r="A2102" s="635"/>
      <c r="B2102" s="671"/>
      <c r="C2102" s="671"/>
      <c r="D2102" s="671"/>
      <c r="E2102" s="671"/>
      <c r="F2102" s="671"/>
      <c r="G2102" s="671"/>
      <c r="H2102" s="671"/>
      <c r="I2102" s="671"/>
      <c r="J2102" s="671"/>
      <c r="K2102" s="671"/>
      <c r="L2102" s="672"/>
      <c r="M2102" s="672"/>
      <c r="N2102" s="672"/>
      <c r="O2102" s="672"/>
      <c r="P2102" s="672"/>
      <c r="Q2102" s="673"/>
      <c r="R2102" s="673"/>
      <c r="S2102" s="673"/>
      <c r="T2102" s="673"/>
      <c r="U2102" s="673"/>
      <c r="V2102" s="636"/>
      <c r="W2102" s="674"/>
      <c r="X2102" s="674"/>
      <c r="Y2102" s="674"/>
      <c r="Z2102" s="674"/>
      <c r="AA2102" s="674"/>
      <c r="AB2102" s="674"/>
      <c r="AC2102" s="637"/>
      <c r="AD2102" s="638"/>
      <c r="AE2102" s="639"/>
      <c r="AF2102" s="640"/>
    </row>
    <row r="2103" spans="1:32" ht="20.100000000000001" customHeight="1">
      <c r="A2103" s="635"/>
      <c r="B2103" s="671"/>
      <c r="C2103" s="671"/>
      <c r="D2103" s="671"/>
      <c r="E2103" s="671"/>
      <c r="F2103" s="671"/>
      <c r="G2103" s="671"/>
      <c r="H2103" s="671"/>
      <c r="I2103" s="671"/>
      <c r="J2103" s="671"/>
      <c r="K2103" s="671"/>
      <c r="L2103" s="672"/>
      <c r="M2103" s="672"/>
      <c r="N2103" s="672"/>
      <c r="O2103" s="672"/>
      <c r="P2103" s="672"/>
      <c r="Q2103" s="673"/>
      <c r="R2103" s="673"/>
      <c r="S2103" s="673"/>
      <c r="T2103" s="673"/>
      <c r="U2103" s="673"/>
      <c r="V2103" s="636"/>
      <c r="W2103" s="674"/>
      <c r="X2103" s="674"/>
      <c r="Y2103" s="674"/>
      <c r="Z2103" s="674"/>
      <c r="AA2103" s="674"/>
      <c r="AB2103" s="674"/>
      <c r="AC2103" s="637"/>
      <c r="AD2103" s="638"/>
      <c r="AE2103" s="639"/>
      <c r="AF2103" s="640"/>
    </row>
    <row r="2104" spans="1:32" ht="20.100000000000001" customHeight="1">
      <c r="A2104" s="635"/>
      <c r="B2104" s="671"/>
      <c r="C2104" s="671"/>
      <c r="D2104" s="671"/>
      <c r="E2104" s="671"/>
      <c r="F2104" s="671"/>
      <c r="G2104" s="671"/>
      <c r="H2104" s="671"/>
      <c r="I2104" s="671"/>
      <c r="J2104" s="671"/>
      <c r="K2104" s="671"/>
      <c r="L2104" s="672"/>
      <c r="M2104" s="672"/>
      <c r="N2104" s="672"/>
      <c r="O2104" s="672"/>
      <c r="P2104" s="672"/>
      <c r="Q2104" s="673"/>
      <c r="R2104" s="673"/>
      <c r="S2104" s="673"/>
      <c r="T2104" s="673"/>
      <c r="U2104" s="673"/>
      <c r="V2104" s="636"/>
      <c r="W2104" s="674"/>
      <c r="X2104" s="674"/>
      <c r="Y2104" s="674"/>
      <c r="Z2104" s="674"/>
      <c r="AA2104" s="674"/>
      <c r="AB2104" s="674"/>
      <c r="AC2104" s="637"/>
      <c r="AD2104" s="638"/>
      <c r="AE2104" s="639"/>
      <c r="AF2104" s="640"/>
    </row>
    <row r="2105" spans="1:32" ht="20.100000000000001" customHeight="1">
      <c r="A2105" s="635"/>
      <c r="B2105" s="671"/>
      <c r="C2105" s="671"/>
      <c r="D2105" s="671"/>
      <c r="E2105" s="671"/>
      <c r="F2105" s="671"/>
      <c r="G2105" s="671"/>
      <c r="H2105" s="671"/>
      <c r="I2105" s="671"/>
      <c r="J2105" s="671"/>
      <c r="K2105" s="671"/>
      <c r="L2105" s="672"/>
      <c r="M2105" s="672"/>
      <c r="N2105" s="672"/>
      <c r="O2105" s="672"/>
      <c r="P2105" s="672"/>
      <c r="Q2105" s="673"/>
      <c r="R2105" s="673"/>
      <c r="S2105" s="673"/>
      <c r="T2105" s="673"/>
      <c r="U2105" s="673"/>
      <c r="V2105" s="636"/>
      <c r="W2105" s="674"/>
      <c r="X2105" s="674"/>
      <c r="Y2105" s="674"/>
      <c r="Z2105" s="674"/>
      <c r="AA2105" s="674"/>
      <c r="AB2105" s="674"/>
      <c r="AC2105" s="637"/>
      <c r="AD2105" s="638"/>
      <c r="AE2105" s="639"/>
      <c r="AF2105" s="640"/>
    </row>
    <row r="2106" spans="1:32" ht="20.100000000000001" customHeight="1">
      <c r="A2106" s="635"/>
      <c r="B2106" s="671"/>
      <c r="C2106" s="671"/>
      <c r="D2106" s="671"/>
      <c r="E2106" s="671"/>
      <c r="F2106" s="671"/>
      <c r="G2106" s="671"/>
      <c r="H2106" s="671"/>
      <c r="I2106" s="671"/>
      <c r="J2106" s="671"/>
      <c r="K2106" s="671"/>
      <c r="L2106" s="672"/>
      <c r="M2106" s="672"/>
      <c r="N2106" s="672"/>
      <c r="O2106" s="672"/>
      <c r="P2106" s="672"/>
      <c r="Q2106" s="673"/>
      <c r="R2106" s="673"/>
      <c r="S2106" s="673"/>
      <c r="T2106" s="673"/>
      <c r="U2106" s="673"/>
      <c r="V2106" s="636"/>
      <c r="W2106" s="674"/>
      <c r="X2106" s="674"/>
      <c r="Y2106" s="674"/>
      <c r="Z2106" s="674"/>
      <c r="AA2106" s="674"/>
      <c r="AB2106" s="674"/>
      <c r="AC2106" s="637"/>
      <c r="AD2106" s="638"/>
      <c r="AE2106" s="639"/>
      <c r="AF2106" s="640"/>
    </row>
    <row r="2107" spans="1:32" ht="20.100000000000001" customHeight="1">
      <c r="A2107" s="635"/>
      <c r="B2107" s="671"/>
      <c r="C2107" s="671"/>
      <c r="D2107" s="671"/>
      <c r="E2107" s="671"/>
      <c r="F2107" s="671"/>
      <c r="G2107" s="671"/>
      <c r="H2107" s="671"/>
      <c r="I2107" s="671"/>
      <c r="J2107" s="671"/>
      <c r="K2107" s="671"/>
      <c r="L2107" s="672"/>
      <c r="M2107" s="672"/>
      <c r="N2107" s="672"/>
      <c r="O2107" s="672"/>
      <c r="P2107" s="672"/>
      <c r="Q2107" s="673"/>
      <c r="R2107" s="673"/>
      <c r="S2107" s="673"/>
      <c r="T2107" s="673"/>
      <c r="U2107" s="673"/>
      <c r="V2107" s="636"/>
      <c r="W2107" s="674"/>
      <c r="X2107" s="674"/>
      <c r="Y2107" s="674"/>
      <c r="Z2107" s="674"/>
      <c r="AA2107" s="674"/>
      <c r="AB2107" s="674"/>
      <c r="AC2107" s="637"/>
      <c r="AD2107" s="638"/>
      <c r="AE2107" s="639"/>
      <c r="AF2107" s="640"/>
    </row>
    <row r="2108" spans="1:32" ht="20.100000000000001" customHeight="1">
      <c r="A2108" s="635"/>
      <c r="B2108" s="671"/>
      <c r="C2108" s="671"/>
      <c r="D2108" s="671"/>
      <c r="E2108" s="671"/>
      <c r="F2108" s="671"/>
      <c r="G2108" s="671"/>
      <c r="H2108" s="671"/>
      <c r="I2108" s="671"/>
      <c r="J2108" s="671"/>
      <c r="K2108" s="671"/>
      <c r="L2108" s="672"/>
      <c r="M2108" s="672"/>
      <c r="N2108" s="672"/>
      <c r="O2108" s="672"/>
      <c r="P2108" s="672"/>
      <c r="Q2108" s="673"/>
      <c r="R2108" s="673"/>
      <c r="S2108" s="673"/>
      <c r="T2108" s="673"/>
      <c r="U2108" s="673"/>
      <c r="V2108" s="636"/>
      <c r="W2108" s="674"/>
      <c r="X2108" s="674"/>
      <c r="Y2108" s="674"/>
      <c r="Z2108" s="674"/>
      <c r="AA2108" s="674"/>
      <c r="AB2108" s="674"/>
      <c r="AC2108" s="637"/>
      <c r="AD2108" s="638"/>
      <c r="AE2108" s="639"/>
      <c r="AF2108" s="640"/>
    </row>
    <row r="2109" spans="1:32" ht="20.100000000000001" customHeight="1">
      <c r="A2109" s="635"/>
      <c r="B2109" s="671"/>
      <c r="C2109" s="671"/>
      <c r="D2109" s="671"/>
      <c r="E2109" s="671"/>
      <c r="F2109" s="671"/>
      <c r="G2109" s="671"/>
      <c r="H2109" s="671"/>
      <c r="I2109" s="671"/>
      <c r="J2109" s="671"/>
      <c r="K2109" s="671"/>
      <c r="L2109" s="672"/>
      <c r="M2109" s="672"/>
      <c r="N2109" s="672"/>
      <c r="O2109" s="672"/>
      <c r="P2109" s="672"/>
      <c r="Q2109" s="673"/>
      <c r="R2109" s="673"/>
      <c r="S2109" s="673"/>
      <c r="T2109" s="673"/>
      <c r="U2109" s="673"/>
      <c r="V2109" s="636"/>
      <c r="W2109" s="674"/>
      <c r="X2109" s="674"/>
      <c r="Y2109" s="674"/>
      <c r="Z2109" s="674"/>
      <c r="AA2109" s="674"/>
      <c r="AB2109" s="674"/>
      <c r="AC2109" s="637"/>
      <c r="AD2109" s="638"/>
      <c r="AE2109" s="639"/>
      <c r="AF2109" s="640"/>
    </row>
    <row r="2110" spans="1:32" ht="20.100000000000001" customHeight="1">
      <c r="A2110" s="635"/>
      <c r="B2110" s="671"/>
      <c r="C2110" s="671"/>
      <c r="D2110" s="671"/>
      <c r="E2110" s="671"/>
      <c r="F2110" s="671"/>
      <c r="G2110" s="671"/>
      <c r="H2110" s="671"/>
      <c r="I2110" s="671"/>
      <c r="J2110" s="671"/>
      <c r="K2110" s="671"/>
      <c r="L2110" s="672"/>
      <c r="M2110" s="672"/>
      <c r="N2110" s="672"/>
      <c r="O2110" s="672"/>
      <c r="P2110" s="672"/>
      <c r="Q2110" s="673"/>
      <c r="R2110" s="673"/>
      <c r="S2110" s="673"/>
      <c r="T2110" s="673"/>
      <c r="U2110" s="673"/>
      <c r="V2110" s="636"/>
      <c r="W2110" s="674"/>
      <c r="X2110" s="674"/>
      <c r="Y2110" s="674"/>
      <c r="Z2110" s="674"/>
      <c r="AA2110" s="674"/>
      <c r="AB2110" s="674"/>
      <c r="AC2110" s="637"/>
      <c r="AD2110" s="638"/>
      <c r="AE2110" s="639"/>
      <c r="AF2110" s="640"/>
    </row>
    <row r="2111" spans="1:32" ht="20.100000000000001" customHeight="1">
      <c r="A2111" s="635"/>
      <c r="B2111" s="671"/>
      <c r="C2111" s="671"/>
      <c r="D2111" s="671"/>
      <c r="E2111" s="671"/>
      <c r="F2111" s="671"/>
      <c r="G2111" s="671"/>
      <c r="H2111" s="671"/>
      <c r="I2111" s="671"/>
      <c r="J2111" s="671"/>
      <c r="K2111" s="671"/>
      <c r="L2111" s="672"/>
      <c r="M2111" s="672"/>
      <c r="N2111" s="672"/>
      <c r="O2111" s="672"/>
      <c r="P2111" s="672"/>
      <c r="Q2111" s="673"/>
      <c r="R2111" s="673"/>
      <c r="S2111" s="673"/>
      <c r="T2111" s="673"/>
      <c r="U2111" s="673"/>
      <c r="V2111" s="636"/>
      <c r="W2111" s="674"/>
      <c r="X2111" s="674"/>
      <c r="Y2111" s="674"/>
      <c r="Z2111" s="674"/>
      <c r="AA2111" s="674"/>
      <c r="AB2111" s="674"/>
      <c r="AC2111" s="637"/>
      <c r="AD2111" s="638"/>
      <c r="AE2111" s="639"/>
      <c r="AF2111" s="640"/>
    </row>
    <row r="2112" spans="1:32" ht="20.100000000000001" customHeight="1">
      <c r="A2112" s="635"/>
      <c r="B2112" s="671"/>
      <c r="C2112" s="671"/>
      <c r="D2112" s="671"/>
      <c r="E2112" s="671"/>
      <c r="F2112" s="671"/>
      <c r="G2112" s="671"/>
      <c r="H2112" s="671"/>
      <c r="I2112" s="671"/>
      <c r="J2112" s="671"/>
      <c r="K2112" s="671"/>
      <c r="L2112" s="672"/>
      <c r="M2112" s="672"/>
      <c r="N2112" s="672"/>
      <c r="O2112" s="672"/>
      <c r="P2112" s="672"/>
      <c r="Q2112" s="673"/>
      <c r="R2112" s="673"/>
      <c r="S2112" s="673"/>
      <c r="T2112" s="673"/>
      <c r="U2112" s="673"/>
      <c r="V2112" s="636"/>
      <c r="W2112" s="674"/>
      <c r="X2112" s="674"/>
      <c r="Y2112" s="674"/>
      <c r="Z2112" s="674"/>
      <c r="AA2112" s="674"/>
      <c r="AB2112" s="674"/>
      <c r="AC2112" s="637"/>
      <c r="AD2112" s="638"/>
      <c r="AE2112" s="639"/>
      <c r="AF2112" s="640"/>
    </row>
    <row r="2113" spans="1:32" ht="20.100000000000001" customHeight="1">
      <c r="A2113" s="635"/>
      <c r="B2113" s="671"/>
      <c r="C2113" s="671"/>
      <c r="D2113" s="671"/>
      <c r="E2113" s="671"/>
      <c r="F2113" s="671"/>
      <c r="G2113" s="671"/>
      <c r="H2113" s="671"/>
      <c r="I2113" s="671"/>
      <c r="J2113" s="671"/>
      <c r="K2113" s="671"/>
      <c r="L2113" s="672"/>
      <c r="M2113" s="672"/>
      <c r="N2113" s="672"/>
      <c r="O2113" s="672"/>
      <c r="P2113" s="672"/>
      <c r="Q2113" s="673"/>
      <c r="R2113" s="673"/>
      <c r="S2113" s="673"/>
      <c r="T2113" s="673"/>
      <c r="U2113" s="673"/>
      <c r="V2113" s="636"/>
      <c r="W2113" s="674"/>
      <c r="X2113" s="674"/>
      <c r="Y2113" s="674"/>
      <c r="Z2113" s="674"/>
      <c r="AA2113" s="674"/>
      <c r="AB2113" s="674"/>
      <c r="AC2113" s="637"/>
      <c r="AD2113" s="638"/>
      <c r="AE2113" s="639"/>
      <c r="AF2113" s="640"/>
    </row>
    <row r="2114" spans="1:32" ht="20.100000000000001" customHeight="1">
      <c r="A2114" s="635"/>
      <c r="B2114" s="671"/>
      <c r="C2114" s="671"/>
      <c r="D2114" s="671"/>
      <c r="E2114" s="671"/>
      <c r="F2114" s="671"/>
      <c r="G2114" s="671"/>
      <c r="H2114" s="671"/>
      <c r="I2114" s="671"/>
      <c r="J2114" s="671"/>
      <c r="K2114" s="671"/>
      <c r="L2114" s="672"/>
      <c r="M2114" s="672"/>
      <c r="N2114" s="672"/>
      <c r="O2114" s="672"/>
      <c r="P2114" s="672"/>
      <c r="Q2114" s="673"/>
      <c r="R2114" s="673"/>
      <c r="S2114" s="673"/>
      <c r="T2114" s="673"/>
      <c r="U2114" s="673"/>
      <c r="V2114" s="636"/>
      <c r="W2114" s="674"/>
      <c r="X2114" s="674"/>
      <c r="Y2114" s="674"/>
      <c r="Z2114" s="674"/>
      <c r="AA2114" s="674"/>
      <c r="AB2114" s="674"/>
      <c r="AC2114" s="637"/>
      <c r="AD2114" s="638"/>
      <c r="AE2114" s="639"/>
      <c r="AF2114" s="640"/>
    </row>
    <row r="2115" spans="1:32" ht="20.100000000000001" customHeight="1">
      <c r="A2115" s="635"/>
      <c r="B2115" s="671"/>
      <c r="C2115" s="671"/>
      <c r="D2115" s="671"/>
      <c r="E2115" s="671"/>
      <c r="F2115" s="671"/>
      <c r="G2115" s="671"/>
      <c r="H2115" s="671"/>
      <c r="I2115" s="671"/>
      <c r="J2115" s="671"/>
      <c r="K2115" s="671"/>
      <c r="L2115" s="672"/>
      <c r="M2115" s="672"/>
      <c r="N2115" s="672"/>
      <c r="O2115" s="672"/>
      <c r="P2115" s="672"/>
      <c r="Q2115" s="673"/>
      <c r="R2115" s="673"/>
      <c r="S2115" s="673"/>
      <c r="T2115" s="673"/>
      <c r="U2115" s="673"/>
      <c r="V2115" s="636"/>
      <c r="W2115" s="674"/>
      <c r="X2115" s="674"/>
      <c r="Y2115" s="674"/>
      <c r="Z2115" s="674"/>
      <c r="AA2115" s="674"/>
      <c r="AB2115" s="674"/>
      <c r="AC2115" s="637"/>
      <c r="AD2115" s="638"/>
      <c r="AE2115" s="639"/>
      <c r="AF2115" s="640"/>
    </row>
    <row r="2116" spans="1:32" ht="20.100000000000001" customHeight="1">
      <c r="A2116" s="635"/>
      <c r="B2116" s="671"/>
      <c r="C2116" s="671"/>
      <c r="D2116" s="671"/>
      <c r="E2116" s="671"/>
      <c r="F2116" s="671"/>
      <c r="G2116" s="671"/>
      <c r="H2116" s="671"/>
      <c r="I2116" s="671"/>
      <c r="J2116" s="671"/>
      <c r="K2116" s="671"/>
      <c r="L2116" s="672"/>
      <c r="M2116" s="672"/>
      <c r="N2116" s="672"/>
      <c r="O2116" s="672"/>
      <c r="P2116" s="672"/>
      <c r="Q2116" s="673"/>
      <c r="R2116" s="673"/>
      <c r="S2116" s="673"/>
      <c r="T2116" s="673"/>
      <c r="U2116" s="673"/>
      <c r="V2116" s="636"/>
      <c r="W2116" s="674"/>
      <c r="X2116" s="674"/>
      <c r="Y2116" s="674"/>
      <c r="Z2116" s="674"/>
      <c r="AA2116" s="674"/>
      <c r="AB2116" s="674"/>
      <c r="AC2116" s="637"/>
      <c r="AD2116" s="638"/>
      <c r="AE2116" s="639"/>
      <c r="AF2116" s="640"/>
    </row>
    <row r="2117" spans="1:32" ht="20.100000000000001" customHeight="1">
      <c r="A2117" s="635"/>
      <c r="B2117" s="671"/>
      <c r="C2117" s="671"/>
      <c r="D2117" s="671"/>
      <c r="E2117" s="671"/>
      <c r="F2117" s="671"/>
      <c r="G2117" s="671"/>
      <c r="H2117" s="671"/>
      <c r="I2117" s="671"/>
      <c r="J2117" s="671"/>
      <c r="K2117" s="671"/>
      <c r="L2117" s="672"/>
      <c r="M2117" s="672"/>
      <c r="N2117" s="672"/>
      <c r="O2117" s="672"/>
      <c r="P2117" s="672"/>
      <c r="Q2117" s="673"/>
      <c r="R2117" s="673"/>
      <c r="S2117" s="673"/>
      <c r="T2117" s="673"/>
      <c r="U2117" s="673"/>
      <c r="V2117" s="636"/>
      <c r="W2117" s="674"/>
      <c r="X2117" s="674"/>
      <c r="Y2117" s="674"/>
      <c r="Z2117" s="674"/>
      <c r="AA2117" s="674"/>
      <c r="AB2117" s="674"/>
      <c r="AC2117" s="637"/>
      <c r="AD2117" s="638"/>
      <c r="AE2117" s="639"/>
      <c r="AF2117" s="640"/>
    </row>
    <row r="2118" spans="1:32" ht="20.100000000000001" customHeight="1">
      <c r="A2118" s="635"/>
      <c r="B2118" s="671"/>
      <c r="C2118" s="671"/>
      <c r="D2118" s="671"/>
      <c r="E2118" s="671"/>
      <c r="F2118" s="671"/>
      <c r="G2118" s="671"/>
      <c r="H2118" s="671"/>
      <c r="I2118" s="671"/>
      <c r="J2118" s="671"/>
      <c r="K2118" s="671"/>
      <c r="L2118" s="672"/>
      <c r="M2118" s="672"/>
      <c r="N2118" s="672"/>
      <c r="O2118" s="672"/>
      <c r="P2118" s="672"/>
      <c r="Q2118" s="673"/>
      <c r="R2118" s="673"/>
      <c r="S2118" s="673"/>
      <c r="T2118" s="673"/>
      <c r="U2118" s="673"/>
      <c r="V2118" s="636"/>
      <c r="W2118" s="674"/>
      <c r="X2118" s="674"/>
      <c r="Y2118" s="674"/>
      <c r="Z2118" s="674"/>
      <c r="AA2118" s="674"/>
      <c r="AB2118" s="674"/>
      <c r="AC2118" s="637"/>
      <c r="AD2118" s="638"/>
      <c r="AE2118" s="639"/>
      <c r="AF2118" s="640"/>
    </row>
    <row r="2119" spans="1:32" ht="20.100000000000001" customHeight="1">
      <c r="A2119" s="635"/>
      <c r="B2119" s="671"/>
      <c r="C2119" s="671"/>
      <c r="D2119" s="671"/>
      <c r="E2119" s="671"/>
      <c r="F2119" s="671"/>
      <c r="G2119" s="671"/>
      <c r="H2119" s="671"/>
      <c r="I2119" s="671"/>
      <c r="J2119" s="671"/>
      <c r="K2119" s="671"/>
      <c r="L2119" s="672"/>
      <c r="M2119" s="672"/>
      <c r="N2119" s="672"/>
      <c r="O2119" s="672"/>
      <c r="P2119" s="672"/>
      <c r="Q2119" s="673"/>
      <c r="R2119" s="673"/>
      <c r="S2119" s="673"/>
      <c r="T2119" s="673"/>
      <c r="U2119" s="673"/>
      <c r="V2119" s="636"/>
      <c r="W2119" s="674"/>
      <c r="X2119" s="674"/>
      <c r="Y2119" s="674"/>
      <c r="Z2119" s="674"/>
      <c r="AA2119" s="674"/>
      <c r="AB2119" s="674"/>
      <c r="AC2119" s="637"/>
      <c r="AD2119" s="638"/>
      <c r="AE2119" s="639"/>
      <c r="AF2119" s="640"/>
    </row>
    <row r="2120" spans="1:32" ht="20.100000000000001" customHeight="1">
      <c r="A2120" s="635"/>
      <c r="B2120" s="671"/>
      <c r="C2120" s="671"/>
      <c r="D2120" s="671"/>
      <c r="E2120" s="671"/>
      <c r="F2120" s="671"/>
      <c r="G2120" s="671"/>
      <c r="H2120" s="671"/>
      <c r="I2120" s="671"/>
      <c r="J2120" s="671"/>
      <c r="K2120" s="671"/>
      <c r="L2120" s="672"/>
      <c r="M2120" s="672"/>
      <c r="N2120" s="672"/>
      <c r="O2120" s="672"/>
      <c r="P2120" s="672"/>
      <c r="Q2120" s="673"/>
      <c r="R2120" s="673"/>
      <c r="S2120" s="673"/>
      <c r="T2120" s="673"/>
      <c r="U2120" s="673"/>
      <c r="V2120" s="636"/>
      <c r="W2120" s="674"/>
      <c r="X2120" s="674"/>
      <c r="Y2120" s="674"/>
      <c r="Z2120" s="674"/>
      <c r="AA2120" s="674"/>
      <c r="AB2120" s="674"/>
      <c r="AC2120" s="637"/>
      <c r="AD2120" s="638"/>
      <c r="AE2120" s="639"/>
      <c r="AF2120" s="640"/>
    </row>
    <row r="2121" spans="1:32" ht="20.100000000000001" customHeight="1">
      <c r="A2121" s="635"/>
      <c r="B2121" s="671"/>
      <c r="C2121" s="671"/>
      <c r="D2121" s="671"/>
      <c r="E2121" s="671"/>
      <c r="F2121" s="671"/>
      <c r="G2121" s="671"/>
      <c r="H2121" s="671"/>
      <c r="I2121" s="671"/>
      <c r="J2121" s="671"/>
      <c r="K2121" s="671"/>
      <c r="L2121" s="672"/>
      <c r="M2121" s="672"/>
      <c r="N2121" s="672"/>
      <c r="O2121" s="672"/>
      <c r="P2121" s="672"/>
      <c r="Q2121" s="673"/>
      <c r="R2121" s="673"/>
      <c r="S2121" s="673"/>
      <c r="T2121" s="673"/>
      <c r="U2121" s="673"/>
      <c r="V2121" s="636"/>
      <c r="W2121" s="674"/>
      <c r="X2121" s="674"/>
      <c r="Y2121" s="674"/>
      <c r="Z2121" s="674"/>
      <c r="AA2121" s="674"/>
      <c r="AB2121" s="674"/>
      <c r="AC2121" s="637"/>
      <c r="AD2121" s="638"/>
      <c r="AE2121" s="639"/>
      <c r="AF2121" s="640"/>
    </row>
    <row r="2122" spans="1:32" ht="20.100000000000001" customHeight="1">
      <c r="A2122" s="635"/>
      <c r="B2122" s="671"/>
      <c r="C2122" s="671"/>
      <c r="D2122" s="671"/>
      <c r="E2122" s="671"/>
      <c r="F2122" s="671"/>
      <c r="G2122" s="671"/>
      <c r="H2122" s="671"/>
      <c r="I2122" s="671"/>
      <c r="J2122" s="671"/>
      <c r="K2122" s="671"/>
      <c r="L2122" s="672"/>
      <c r="M2122" s="672"/>
      <c r="N2122" s="672"/>
      <c r="O2122" s="672"/>
      <c r="P2122" s="672"/>
      <c r="Q2122" s="673"/>
      <c r="R2122" s="673"/>
      <c r="S2122" s="673"/>
      <c r="T2122" s="673"/>
      <c r="U2122" s="673"/>
      <c r="V2122" s="636"/>
      <c r="W2122" s="674"/>
      <c r="X2122" s="674"/>
      <c r="Y2122" s="674"/>
      <c r="Z2122" s="674"/>
      <c r="AA2122" s="674"/>
      <c r="AB2122" s="674"/>
      <c r="AC2122" s="637"/>
      <c r="AD2122" s="638"/>
      <c r="AE2122" s="639"/>
      <c r="AF2122" s="640"/>
    </row>
    <row r="2123" spans="1:32" ht="20.100000000000001" customHeight="1">
      <c r="A2123" s="635"/>
      <c r="B2123" s="671"/>
      <c r="C2123" s="671"/>
      <c r="D2123" s="671"/>
      <c r="E2123" s="671"/>
      <c r="F2123" s="671"/>
      <c r="G2123" s="671"/>
      <c r="H2123" s="671"/>
      <c r="I2123" s="671"/>
      <c r="J2123" s="671"/>
      <c r="K2123" s="671"/>
      <c r="L2123" s="672"/>
      <c r="M2123" s="672"/>
      <c r="N2123" s="672"/>
      <c r="O2123" s="672"/>
      <c r="P2123" s="672"/>
      <c r="Q2123" s="673"/>
      <c r="R2123" s="673"/>
      <c r="S2123" s="673"/>
      <c r="T2123" s="673"/>
      <c r="U2123" s="673"/>
      <c r="V2123" s="636"/>
      <c r="W2123" s="674"/>
      <c r="X2123" s="674"/>
      <c r="Y2123" s="674"/>
      <c r="Z2123" s="674"/>
      <c r="AA2123" s="674"/>
      <c r="AB2123" s="674"/>
      <c r="AC2123" s="637"/>
      <c r="AD2123" s="638"/>
      <c r="AE2123" s="639"/>
      <c r="AF2123" s="640"/>
    </row>
    <row r="2124" spans="1:32" ht="20.100000000000001" customHeight="1">
      <c r="A2124" s="635"/>
      <c r="B2124" s="671"/>
      <c r="C2124" s="671"/>
      <c r="D2124" s="671"/>
      <c r="E2124" s="671"/>
      <c r="F2124" s="671"/>
      <c r="G2124" s="671"/>
      <c r="H2124" s="671"/>
      <c r="I2124" s="671"/>
      <c r="J2124" s="671"/>
      <c r="K2124" s="671"/>
      <c r="L2124" s="672"/>
      <c r="M2124" s="672"/>
      <c r="N2124" s="672"/>
      <c r="O2124" s="672"/>
      <c r="P2124" s="672"/>
      <c r="Q2124" s="673"/>
      <c r="R2124" s="673"/>
      <c r="S2124" s="673"/>
      <c r="T2124" s="673"/>
      <c r="U2124" s="673"/>
      <c r="V2124" s="636"/>
      <c r="W2124" s="674"/>
      <c r="X2124" s="674"/>
      <c r="Y2124" s="674"/>
      <c r="Z2124" s="674"/>
      <c r="AA2124" s="674"/>
      <c r="AB2124" s="674"/>
      <c r="AC2124" s="637"/>
      <c r="AD2124" s="638"/>
      <c r="AE2124" s="639"/>
      <c r="AF2124" s="640"/>
    </row>
    <row r="2125" spans="1:32" ht="20.100000000000001" customHeight="1">
      <c r="A2125" s="635"/>
      <c r="B2125" s="671"/>
      <c r="C2125" s="671"/>
      <c r="D2125" s="671"/>
      <c r="E2125" s="671"/>
      <c r="F2125" s="671"/>
      <c r="G2125" s="671"/>
      <c r="H2125" s="671"/>
      <c r="I2125" s="671"/>
      <c r="J2125" s="671"/>
      <c r="K2125" s="671"/>
      <c r="L2125" s="672"/>
      <c r="M2125" s="672"/>
      <c r="N2125" s="672"/>
      <c r="O2125" s="672"/>
      <c r="P2125" s="672"/>
      <c r="Q2125" s="673"/>
      <c r="R2125" s="673"/>
      <c r="S2125" s="673"/>
      <c r="T2125" s="673"/>
      <c r="U2125" s="673"/>
      <c r="V2125" s="636"/>
      <c r="W2125" s="674"/>
      <c r="X2125" s="674"/>
      <c r="Y2125" s="674"/>
      <c r="Z2125" s="674"/>
      <c r="AA2125" s="674"/>
      <c r="AB2125" s="674"/>
      <c r="AC2125" s="637"/>
      <c r="AD2125" s="638"/>
      <c r="AE2125" s="639"/>
      <c r="AF2125" s="640"/>
    </row>
    <row r="2126" spans="1:32" ht="20.100000000000001" customHeight="1">
      <c r="A2126" s="635"/>
      <c r="B2126" s="671"/>
      <c r="C2126" s="671"/>
      <c r="D2126" s="671"/>
      <c r="E2126" s="671"/>
      <c r="F2126" s="671"/>
      <c r="G2126" s="671"/>
      <c r="H2126" s="671"/>
      <c r="I2126" s="671"/>
      <c r="J2126" s="671"/>
      <c r="K2126" s="671"/>
      <c r="L2126" s="672"/>
      <c r="M2126" s="672"/>
      <c r="N2126" s="672"/>
      <c r="O2126" s="672"/>
      <c r="P2126" s="672"/>
      <c r="Q2126" s="673"/>
      <c r="R2126" s="673"/>
      <c r="S2126" s="673"/>
      <c r="T2126" s="673"/>
      <c r="U2126" s="673"/>
      <c r="V2126" s="636"/>
      <c r="W2126" s="674"/>
      <c r="X2126" s="674"/>
      <c r="Y2126" s="674"/>
      <c r="Z2126" s="674"/>
      <c r="AA2126" s="674"/>
      <c r="AB2126" s="674"/>
      <c r="AC2126" s="637"/>
      <c r="AD2126" s="638"/>
      <c r="AE2126" s="639"/>
      <c r="AF2126" s="640"/>
    </row>
    <row r="2127" spans="1:32" ht="20.100000000000001" customHeight="1">
      <c r="A2127" s="635"/>
      <c r="B2127" s="671"/>
      <c r="C2127" s="671"/>
      <c r="D2127" s="671"/>
      <c r="E2127" s="671"/>
      <c r="F2127" s="671"/>
      <c r="G2127" s="671"/>
      <c r="H2127" s="671"/>
      <c r="I2127" s="671"/>
      <c r="J2127" s="671"/>
      <c r="K2127" s="671"/>
      <c r="L2127" s="672"/>
      <c r="M2127" s="672"/>
      <c r="N2127" s="672"/>
      <c r="O2127" s="672"/>
      <c r="P2127" s="672"/>
      <c r="Q2127" s="673"/>
      <c r="R2127" s="673"/>
      <c r="S2127" s="673"/>
      <c r="T2127" s="673"/>
      <c r="U2127" s="673"/>
      <c r="V2127" s="636"/>
      <c r="W2127" s="674"/>
      <c r="X2127" s="674"/>
      <c r="Y2127" s="674"/>
      <c r="Z2127" s="674"/>
      <c r="AA2127" s="674"/>
      <c r="AB2127" s="674"/>
      <c r="AC2127" s="637"/>
      <c r="AD2127" s="638"/>
      <c r="AE2127" s="639"/>
      <c r="AF2127" s="640"/>
    </row>
    <row r="2128" spans="1:32" ht="20.100000000000001" customHeight="1">
      <c r="A2128" s="635"/>
      <c r="B2128" s="671"/>
      <c r="C2128" s="671"/>
      <c r="D2128" s="671"/>
      <c r="E2128" s="671"/>
      <c r="F2128" s="671"/>
      <c r="G2128" s="671"/>
      <c r="H2128" s="671"/>
      <c r="I2128" s="671"/>
      <c r="J2128" s="671"/>
      <c r="K2128" s="671"/>
      <c r="L2128" s="672"/>
      <c r="M2128" s="672"/>
      <c r="N2128" s="672"/>
      <c r="O2128" s="672"/>
      <c r="P2128" s="672"/>
      <c r="Q2128" s="673"/>
      <c r="R2128" s="673"/>
      <c r="S2128" s="673"/>
      <c r="T2128" s="673"/>
      <c r="U2128" s="673"/>
      <c r="V2128" s="636"/>
      <c r="W2128" s="674"/>
      <c r="X2128" s="674"/>
      <c r="Y2128" s="674"/>
      <c r="Z2128" s="674"/>
      <c r="AA2128" s="674"/>
      <c r="AB2128" s="674"/>
      <c r="AC2128" s="637"/>
      <c r="AD2128" s="638"/>
      <c r="AE2128" s="639"/>
      <c r="AF2128" s="640"/>
    </row>
    <row r="2129" spans="1:32" ht="20.100000000000001" customHeight="1">
      <c r="A2129" s="635"/>
      <c r="B2129" s="671"/>
      <c r="C2129" s="671"/>
      <c r="D2129" s="671"/>
      <c r="E2129" s="671"/>
      <c r="F2129" s="671"/>
      <c r="G2129" s="671"/>
      <c r="H2129" s="671"/>
      <c r="I2129" s="671"/>
      <c r="J2129" s="671"/>
      <c r="K2129" s="671"/>
      <c r="L2129" s="672"/>
      <c r="M2129" s="672"/>
      <c r="N2129" s="672"/>
      <c r="O2129" s="672"/>
      <c r="P2129" s="672"/>
      <c r="Q2129" s="673"/>
      <c r="R2129" s="673"/>
      <c r="S2129" s="673"/>
      <c r="T2129" s="673"/>
      <c r="U2129" s="673"/>
      <c r="V2129" s="636"/>
      <c r="W2129" s="674"/>
      <c r="X2129" s="674"/>
      <c r="Y2129" s="674"/>
      <c r="Z2129" s="674"/>
      <c r="AA2129" s="674"/>
      <c r="AB2129" s="674"/>
      <c r="AC2129" s="637"/>
      <c r="AD2129" s="638"/>
      <c r="AE2129" s="639"/>
      <c r="AF2129" s="640"/>
    </row>
    <row r="2130" spans="1:32" ht="20.100000000000001" customHeight="1">
      <c r="A2130" s="635"/>
      <c r="B2130" s="671"/>
      <c r="C2130" s="671"/>
      <c r="D2130" s="671"/>
      <c r="E2130" s="671"/>
      <c r="F2130" s="671"/>
      <c r="G2130" s="671"/>
      <c r="H2130" s="671"/>
      <c r="I2130" s="671"/>
      <c r="J2130" s="671"/>
      <c r="K2130" s="671"/>
      <c r="L2130" s="672"/>
      <c r="M2130" s="672"/>
      <c r="N2130" s="672"/>
      <c r="O2130" s="672"/>
      <c r="P2130" s="672"/>
      <c r="Q2130" s="673"/>
      <c r="R2130" s="673"/>
      <c r="S2130" s="673"/>
      <c r="T2130" s="673"/>
      <c r="U2130" s="673"/>
      <c r="V2130" s="636"/>
      <c r="W2130" s="674"/>
      <c r="X2130" s="674"/>
      <c r="Y2130" s="674"/>
      <c r="Z2130" s="674"/>
      <c r="AA2130" s="674"/>
      <c r="AB2130" s="674"/>
      <c r="AC2130" s="637"/>
      <c r="AD2130" s="638"/>
      <c r="AE2130" s="639"/>
      <c r="AF2130" s="640"/>
    </row>
    <row r="2131" spans="1:32" ht="20.100000000000001" customHeight="1">
      <c r="A2131" s="635"/>
      <c r="B2131" s="671"/>
      <c r="C2131" s="671"/>
      <c r="D2131" s="671"/>
      <c r="E2131" s="671"/>
      <c r="F2131" s="671"/>
      <c r="G2131" s="671"/>
      <c r="H2131" s="671"/>
      <c r="I2131" s="671"/>
      <c r="J2131" s="671"/>
      <c r="K2131" s="671"/>
      <c r="L2131" s="672"/>
      <c r="M2131" s="672"/>
      <c r="N2131" s="672"/>
      <c r="O2131" s="672"/>
      <c r="P2131" s="672"/>
      <c r="Q2131" s="673"/>
      <c r="R2131" s="673"/>
      <c r="S2131" s="673"/>
      <c r="T2131" s="673"/>
      <c r="U2131" s="673"/>
      <c r="V2131" s="636"/>
      <c r="W2131" s="674"/>
      <c r="X2131" s="674"/>
      <c r="Y2131" s="674"/>
      <c r="Z2131" s="674"/>
      <c r="AA2131" s="674"/>
      <c r="AB2131" s="674"/>
      <c r="AC2131" s="637"/>
      <c r="AD2131" s="638"/>
      <c r="AE2131" s="639"/>
      <c r="AF2131" s="640"/>
    </row>
    <row r="2132" spans="1:32" ht="20.100000000000001" customHeight="1">
      <c r="A2132" s="635"/>
      <c r="B2132" s="671"/>
      <c r="C2132" s="671"/>
      <c r="D2132" s="671"/>
      <c r="E2132" s="671"/>
      <c r="F2132" s="671"/>
      <c r="G2132" s="671"/>
      <c r="H2132" s="671"/>
      <c r="I2132" s="671"/>
      <c r="J2132" s="671"/>
      <c r="K2132" s="671"/>
      <c r="L2132" s="672"/>
      <c r="M2132" s="672"/>
      <c r="N2132" s="672"/>
      <c r="O2132" s="672"/>
      <c r="P2132" s="672"/>
      <c r="Q2132" s="673"/>
      <c r="R2132" s="673"/>
      <c r="S2132" s="673"/>
      <c r="T2132" s="673"/>
      <c r="U2132" s="673"/>
      <c r="V2132" s="636"/>
      <c r="W2132" s="674"/>
      <c r="X2132" s="674"/>
      <c r="Y2132" s="674"/>
      <c r="Z2132" s="674"/>
      <c r="AA2132" s="674"/>
      <c r="AB2132" s="674"/>
      <c r="AC2132" s="637"/>
      <c r="AD2132" s="638"/>
      <c r="AE2132" s="639"/>
      <c r="AF2132" s="640"/>
    </row>
    <row r="2133" spans="1:32" ht="20.100000000000001" customHeight="1">
      <c r="A2133" s="635"/>
      <c r="B2133" s="671"/>
      <c r="C2133" s="671"/>
      <c r="D2133" s="671"/>
      <c r="E2133" s="671"/>
      <c r="F2133" s="671"/>
      <c r="G2133" s="671"/>
      <c r="H2133" s="671"/>
      <c r="I2133" s="671"/>
      <c r="J2133" s="671"/>
      <c r="K2133" s="671"/>
      <c r="L2133" s="672"/>
      <c r="M2133" s="672"/>
      <c r="N2133" s="672"/>
      <c r="O2133" s="672"/>
      <c r="P2133" s="672"/>
      <c r="Q2133" s="673"/>
      <c r="R2133" s="673"/>
      <c r="S2133" s="673"/>
      <c r="T2133" s="673"/>
      <c r="U2133" s="673"/>
      <c r="V2133" s="636"/>
      <c r="W2133" s="674"/>
      <c r="X2133" s="674"/>
      <c r="Y2133" s="674"/>
      <c r="Z2133" s="674"/>
      <c r="AA2133" s="674"/>
      <c r="AB2133" s="674"/>
      <c r="AC2133" s="637"/>
      <c r="AD2133" s="638"/>
      <c r="AE2133" s="639"/>
      <c r="AF2133" s="640"/>
    </row>
    <row r="2134" spans="1:32" ht="20.100000000000001" customHeight="1">
      <c r="A2134" s="635"/>
      <c r="B2134" s="671"/>
      <c r="C2134" s="671"/>
      <c r="D2134" s="671"/>
      <c r="E2134" s="671"/>
      <c r="F2134" s="671"/>
      <c r="G2134" s="671"/>
      <c r="H2134" s="671"/>
      <c r="I2134" s="671"/>
      <c r="J2134" s="671"/>
      <c r="K2134" s="671"/>
      <c r="L2134" s="672"/>
      <c r="M2134" s="672"/>
      <c r="N2134" s="672"/>
      <c r="O2134" s="672"/>
      <c r="P2134" s="672"/>
      <c r="Q2134" s="673"/>
      <c r="R2134" s="673"/>
      <c r="S2134" s="673"/>
      <c r="T2134" s="673"/>
      <c r="U2134" s="673"/>
      <c r="V2134" s="636"/>
      <c r="W2134" s="674"/>
      <c r="X2134" s="674"/>
      <c r="Y2134" s="674"/>
      <c r="Z2134" s="674"/>
      <c r="AA2134" s="674"/>
      <c r="AB2134" s="674"/>
      <c r="AC2134" s="637"/>
      <c r="AD2134" s="638"/>
      <c r="AE2134" s="639"/>
      <c r="AF2134" s="640"/>
    </row>
    <row r="2135" spans="1:32" ht="20.100000000000001" customHeight="1">
      <c r="A2135" s="635"/>
      <c r="B2135" s="671"/>
      <c r="C2135" s="671"/>
      <c r="D2135" s="671"/>
      <c r="E2135" s="671"/>
      <c r="F2135" s="671"/>
      <c r="G2135" s="671"/>
      <c r="H2135" s="671"/>
      <c r="I2135" s="671"/>
      <c r="J2135" s="671"/>
      <c r="K2135" s="671"/>
      <c r="L2135" s="672"/>
      <c r="M2135" s="672"/>
      <c r="N2135" s="672"/>
      <c r="O2135" s="672"/>
      <c r="P2135" s="672"/>
      <c r="Q2135" s="673"/>
      <c r="R2135" s="673"/>
      <c r="S2135" s="673"/>
      <c r="T2135" s="673"/>
      <c r="U2135" s="673"/>
      <c r="V2135" s="636"/>
      <c r="W2135" s="674"/>
      <c r="X2135" s="674"/>
      <c r="Y2135" s="674"/>
      <c r="Z2135" s="674"/>
      <c r="AA2135" s="674"/>
      <c r="AB2135" s="674"/>
      <c r="AC2135" s="637"/>
      <c r="AD2135" s="638"/>
      <c r="AE2135" s="639"/>
      <c r="AF2135" s="640"/>
    </row>
    <row r="2136" spans="1:32" ht="20.100000000000001" customHeight="1">
      <c r="A2136" s="635"/>
      <c r="B2136" s="671"/>
      <c r="C2136" s="671"/>
      <c r="D2136" s="671"/>
      <c r="E2136" s="671"/>
      <c r="F2136" s="671"/>
      <c r="G2136" s="671"/>
      <c r="H2136" s="671"/>
      <c r="I2136" s="671"/>
      <c r="J2136" s="671"/>
      <c r="K2136" s="671"/>
      <c r="L2136" s="672"/>
      <c r="M2136" s="672"/>
      <c r="N2136" s="672"/>
      <c r="O2136" s="672"/>
      <c r="P2136" s="672"/>
      <c r="Q2136" s="673"/>
      <c r="R2136" s="673"/>
      <c r="S2136" s="673"/>
      <c r="T2136" s="673"/>
      <c r="U2136" s="673"/>
      <c r="V2136" s="636"/>
      <c r="W2136" s="674"/>
      <c r="X2136" s="674"/>
      <c r="Y2136" s="674"/>
      <c r="Z2136" s="674"/>
      <c r="AA2136" s="674"/>
      <c r="AB2136" s="674"/>
      <c r="AC2136" s="637"/>
      <c r="AD2136" s="638"/>
      <c r="AE2136" s="639"/>
      <c r="AF2136" s="640"/>
    </row>
    <row r="2137" spans="1:32" ht="20.100000000000001" customHeight="1">
      <c r="A2137" s="635"/>
      <c r="B2137" s="671"/>
      <c r="C2137" s="671"/>
      <c r="D2137" s="671"/>
      <c r="E2137" s="671"/>
      <c r="F2137" s="671"/>
      <c r="G2137" s="671"/>
      <c r="H2137" s="671"/>
      <c r="I2137" s="671"/>
      <c r="J2137" s="671"/>
      <c r="K2137" s="671"/>
      <c r="L2137" s="672"/>
      <c r="M2137" s="672"/>
      <c r="N2137" s="672"/>
      <c r="O2137" s="672"/>
      <c r="P2137" s="672"/>
      <c r="Q2137" s="673"/>
      <c r="R2137" s="673"/>
      <c r="S2137" s="673"/>
      <c r="T2137" s="673"/>
      <c r="U2137" s="673"/>
      <c r="V2137" s="636"/>
      <c r="W2137" s="674"/>
      <c r="X2137" s="674"/>
      <c r="Y2137" s="674"/>
      <c r="Z2137" s="674"/>
      <c r="AA2137" s="674"/>
      <c r="AB2137" s="674"/>
      <c r="AC2137" s="637"/>
      <c r="AD2137" s="638"/>
      <c r="AE2137" s="639"/>
      <c r="AF2137" s="640"/>
    </row>
    <row r="2138" spans="1:32" ht="20.100000000000001" customHeight="1">
      <c r="A2138" s="635"/>
      <c r="B2138" s="671"/>
      <c r="C2138" s="671"/>
      <c r="D2138" s="671"/>
      <c r="E2138" s="671"/>
      <c r="F2138" s="671"/>
      <c r="G2138" s="671"/>
      <c r="H2138" s="671"/>
      <c r="I2138" s="671"/>
      <c r="J2138" s="671"/>
      <c r="K2138" s="671"/>
      <c r="L2138" s="672"/>
      <c r="M2138" s="672"/>
      <c r="N2138" s="672"/>
      <c r="O2138" s="672"/>
      <c r="P2138" s="672"/>
      <c r="Q2138" s="673"/>
      <c r="R2138" s="673"/>
      <c r="S2138" s="673"/>
      <c r="T2138" s="673"/>
      <c r="U2138" s="673"/>
      <c r="V2138" s="636"/>
      <c r="W2138" s="674"/>
      <c r="X2138" s="674"/>
      <c r="Y2138" s="674"/>
      <c r="Z2138" s="674"/>
      <c r="AA2138" s="674"/>
      <c r="AB2138" s="674"/>
      <c r="AC2138" s="637"/>
      <c r="AD2138" s="638"/>
      <c r="AE2138" s="639"/>
      <c r="AF2138" s="640"/>
    </row>
    <row r="2139" spans="1:32" ht="20.100000000000001" customHeight="1">
      <c r="A2139" s="635"/>
      <c r="B2139" s="671"/>
      <c r="C2139" s="671"/>
      <c r="D2139" s="671"/>
      <c r="E2139" s="671"/>
      <c r="F2139" s="671"/>
      <c r="G2139" s="671"/>
      <c r="H2139" s="671"/>
      <c r="I2139" s="671"/>
      <c r="J2139" s="671"/>
      <c r="K2139" s="671"/>
      <c r="L2139" s="672"/>
      <c r="M2139" s="672"/>
      <c r="N2139" s="672"/>
      <c r="O2139" s="672"/>
      <c r="P2139" s="672"/>
      <c r="Q2139" s="673"/>
      <c r="R2139" s="673"/>
      <c r="S2139" s="673"/>
      <c r="T2139" s="673"/>
      <c r="U2139" s="673"/>
      <c r="V2139" s="636"/>
      <c r="W2139" s="674"/>
      <c r="X2139" s="674"/>
      <c r="Y2139" s="674"/>
      <c r="Z2139" s="674"/>
      <c r="AA2139" s="674"/>
      <c r="AB2139" s="674"/>
      <c r="AC2139" s="637"/>
      <c r="AD2139" s="638"/>
      <c r="AE2139" s="639"/>
      <c r="AF2139" s="640"/>
    </row>
    <row r="2140" spans="1:32" ht="20.100000000000001" customHeight="1">
      <c r="A2140" s="635"/>
      <c r="B2140" s="671"/>
      <c r="C2140" s="671"/>
      <c r="D2140" s="671"/>
      <c r="E2140" s="671"/>
      <c r="F2140" s="671"/>
      <c r="G2140" s="671"/>
      <c r="H2140" s="671"/>
      <c r="I2140" s="671"/>
      <c r="J2140" s="671"/>
      <c r="K2140" s="671"/>
      <c r="L2140" s="672"/>
      <c r="M2140" s="672"/>
      <c r="N2140" s="672"/>
      <c r="O2140" s="672"/>
      <c r="P2140" s="672"/>
      <c r="Q2140" s="673"/>
      <c r="R2140" s="673"/>
      <c r="S2140" s="673"/>
      <c r="T2140" s="673"/>
      <c r="U2140" s="673"/>
      <c r="V2140" s="636"/>
      <c r="W2140" s="674"/>
      <c r="X2140" s="674"/>
      <c r="Y2140" s="674"/>
      <c r="Z2140" s="674"/>
      <c r="AA2140" s="674"/>
      <c r="AB2140" s="674"/>
      <c r="AC2140" s="637"/>
      <c r="AD2140" s="638"/>
      <c r="AE2140" s="639"/>
      <c r="AF2140" s="640"/>
    </row>
    <row r="2141" spans="1:32" ht="20.100000000000001" customHeight="1">
      <c r="A2141" s="635"/>
      <c r="B2141" s="671"/>
      <c r="C2141" s="671"/>
      <c r="D2141" s="671"/>
      <c r="E2141" s="671"/>
      <c r="F2141" s="671"/>
      <c r="G2141" s="671"/>
      <c r="H2141" s="671"/>
      <c r="I2141" s="671"/>
      <c r="J2141" s="671"/>
      <c r="K2141" s="671"/>
      <c r="L2141" s="672"/>
      <c r="M2141" s="672"/>
      <c r="N2141" s="672"/>
      <c r="O2141" s="672"/>
      <c r="P2141" s="672"/>
      <c r="Q2141" s="673"/>
      <c r="R2141" s="673"/>
      <c r="S2141" s="673"/>
      <c r="T2141" s="673"/>
      <c r="U2141" s="673"/>
      <c r="V2141" s="636"/>
      <c r="W2141" s="674"/>
      <c r="X2141" s="674"/>
      <c r="Y2141" s="674"/>
      <c r="Z2141" s="674"/>
      <c r="AA2141" s="674"/>
      <c r="AB2141" s="674"/>
      <c r="AC2141" s="637"/>
      <c r="AD2141" s="638"/>
      <c r="AE2141" s="639"/>
      <c r="AF2141" s="640"/>
    </row>
    <row r="2142" spans="1:32" ht="20.100000000000001" customHeight="1">
      <c r="A2142" s="635"/>
      <c r="B2142" s="671"/>
      <c r="C2142" s="671"/>
      <c r="D2142" s="671"/>
      <c r="E2142" s="671"/>
      <c r="F2142" s="671"/>
      <c r="G2142" s="671"/>
      <c r="H2142" s="671"/>
      <c r="I2142" s="671"/>
      <c r="J2142" s="671"/>
      <c r="K2142" s="671"/>
      <c r="L2142" s="672"/>
      <c r="M2142" s="672"/>
      <c r="N2142" s="672"/>
      <c r="O2142" s="672"/>
      <c r="P2142" s="672"/>
      <c r="Q2142" s="673"/>
      <c r="R2142" s="673"/>
      <c r="S2142" s="673"/>
      <c r="T2142" s="673"/>
      <c r="U2142" s="673"/>
      <c r="V2142" s="636"/>
      <c r="W2142" s="674"/>
      <c r="X2142" s="674"/>
      <c r="Y2142" s="674"/>
      <c r="Z2142" s="674"/>
      <c r="AA2142" s="674"/>
      <c r="AB2142" s="674"/>
      <c r="AC2142" s="637"/>
      <c r="AD2142" s="638"/>
      <c r="AE2142" s="639"/>
      <c r="AF2142" s="640"/>
    </row>
    <row r="2143" spans="1:32" ht="20.100000000000001" customHeight="1">
      <c r="A2143" s="635"/>
      <c r="B2143" s="671"/>
      <c r="C2143" s="671"/>
      <c r="D2143" s="671"/>
      <c r="E2143" s="671"/>
      <c r="F2143" s="671"/>
      <c r="G2143" s="671"/>
      <c r="H2143" s="671"/>
      <c r="I2143" s="671"/>
      <c r="J2143" s="671"/>
      <c r="K2143" s="671"/>
      <c r="L2143" s="672"/>
      <c r="M2143" s="672"/>
      <c r="N2143" s="672"/>
      <c r="O2143" s="672"/>
      <c r="P2143" s="672"/>
      <c r="Q2143" s="673"/>
      <c r="R2143" s="673"/>
      <c r="S2143" s="673"/>
      <c r="T2143" s="673"/>
      <c r="U2143" s="673"/>
      <c r="V2143" s="636"/>
      <c r="W2143" s="674"/>
      <c r="X2143" s="674"/>
      <c r="Y2143" s="674"/>
      <c r="Z2143" s="674"/>
      <c r="AA2143" s="674"/>
      <c r="AB2143" s="674"/>
      <c r="AC2143" s="637"/>
      <c r="AD2143" s="638"/>
      <c r="AE2143" s="639"/>
      <c r="AF2143" s="640"/>
    </row>
    <row r="2144" spans="1:32" ht="20.100000000000001" customHeight="1">
      <c r="A2144" s="635"/>
      <c r="B2144" s="671"/>
      <c r="C2144" s="671"/>
      <c r="D2144" s="671"/>
      <c r="E2144" s="671"/>
      <c r="F2144" s="671"/>
      <c r="G2144" s="671"/>
      <c r="H2144" s="671"/>
      <c r="I2144" s="671"/>
      <c r="J2144" s="671"/>
      <c r="K2144" s="671"/>
      <c r="L2144" s="672"/>
      <c r="M2144" s="672"/>
      <c r="N2144" s="672"/>
      <c r="O2144" s="672"/>
      <c r="P2144" s="672"/>
      <c r="Q2144" s="673"/>
      <c r="R2144" s="673"/>
      <c r="S2144" s="673"/>
      <c r="T2144" s="673"/>
      <c r="U2144" s="673"/>
      <c r="V2144" s="636"/>
      <c r="W2144" s="674"/>
      <c r="X2144" s="674"/>
      <c r="Y2144" s="674"/>
      <c r="Z2144" s="674"/>
      <c r="AA2144" s="674"/>
      <c r="AB2144" s="674"/>
      <c r="AC2144" s="637"/>
      <c r="AD2144" s="638"/>
      <c r="AE2144" s="639"/>
      <c r="AF2144" s="640"/>
    </row>
    <row r="2145" spans="1:32" ht="20.100000000000001" customHeight="1">
      <c r="A2145" s="635"/>
      <c r="B2145" s="671"/>
      <c r="C2145" s="671"/>
      <c r="D2145" s="671"/>
      <c r="E2145" s="671"/>
      <c r="F2145" s="671"/>
      <c r="G2145" s="671"/>
      <c r="H2145" s="671"/>
      <c r="I2145" s="671"/>
      <c r="J2145" s="671"/>
      <c r="K2145" s="671"/>
      <c r="L2145" s="672"/>
      <c r="M2145" s="672"/>
      <c r="N2145" s="672"/>
      <c r="O2145" s="672"/>
      <c r="P2145" s="672"/>
      <c r="Q2145" s="673"/>
      <c r="R2145" s="673"/>
      <c r="S2145" s="673"/>
      <c r="T2145" s="673"/>
      <c r="U2145" s="673"/>
      <c r="V2145" s="636"/>
      <c r="W2145" s="674"/>
      <c r="X2145" s="674"/>
      <c r="Y2145" s="674"/>
      <c r="Z2145" s="674"/>
      <c r="AA2145" s="674"/>
      <c r="AB2145" s="674"/>
      <c r="AC2145" s="637"/>
      <c r="AD2145" s="638"/>
      <c r="AE2145" s="639"/>
      <c r="AF2145" s="640"/>
    </row>
    <row r="2146" spans="1:32" ht="20.100000000000001" customHeight="1">
      <c r="A2146" s="635"/>
      <c r="B2146" s="671"/>
      <c r="C2146" s="671"/>
      <c r="D2146" s="671"/>
      <c r="E2146" s="671"/>
      <c r="F2146" s="671"/>
      <c r="G2146" s="671"/>
      <c r="H2146" s="671"/>
      <c r="I2146" s="671"/>
      <c r="J2146" s="671"/>
      <c r="K2146" s="671"/>
      <c r="L2146" s="672"/>
      <c r="M2146" s="672"/>
      <c r="N2146" s="672"/>
      <c r="O2146" s="672"/>
      <c r="P2146" s="672"/>
      <c r="Q2146" s="673"/>
      <c r="R2146" s="673"/>
      <c r="S2146" s="673"/>
      <c r="T2146" s="673"/>
      <c r="U2146" s="673"/>
      <c r="V2146" s="636"/>
      <c r="W2146" s="674"/>
      <c r="X2146" s="674"/>
      <c r="Y2146" s="674"/>
      <c r="Z2146" s="674"/>
      <c r="AA2146" s="674"/>
      <c r="AB2146" s="674"/>
      <c r="AC2146" s="637"/>
      <c r="AD2146" s="638"/>
      <c r="AE2146" s="639"/>
      <c r="AF2146" s="640"/>
    </row>
    <row r="2147" spans="1:32" ht="20.100000000000001" customHeight="1">
      <c r="A2147" s="635"/>
      <c r="B2147" s="671"/>
      <c r="C2147" s="671"/>
      <c r="D2147" s="671"/>
      <c r="E2147" s="671"/>
      <c r="F2147" s="671"/>
      <c r="G2147" s="671"/>
      <c r="H2147" s="671"/>
      <c r="I2147" s="671"/>
      <c r="J2147" s="671"/>
      <c r="K2147" s="671"/>
      <c r="L2147" s="672"/>
      <c r="M2147" s="672"/>
      <c r="N2147" s="672"/>
      <c r="O2147" s="672"/>
      <c r="P2147" s="672"/>
      <c r="Q2147" s="673"/>
      <c r="R2147" s="673"/>
      <c r="S2147" s="673"/>
      <c r="T2147" s="673"/>
      <c r="U2147" s="673"/>
      <c r="V2147" s="636"/>
      <c r="W2147" s="674"/>
      <c r="X2147" s="674"/>
      <c r="Y2147" s="674"/>
      <c r="Z2147" s="674"/>
      <c r="AA2147" s="674"/>
      <c r="AB2147" s="674"/>
      <c r="AC2147" s="637"/>
      <c r="AD2147" s="638"/>
      <c r="AE2147" s="639"/>
      <c r="AF2147" s="640"/>
    </row>
    <row r="2148" spans="1:32" ht="20.100000000000001" customHeight="1">
      <c r="A2148" s="635"/>
      <c r="B2148" s="671"/>
      <c r="C2148" s="671"/>
      <c r="D2148" s="671"/>
      <c r="E2148" s="671"/>
      <c r="F2148" s="671"/>
      <c r="G2148" s="671"/>
      <c r="H2148" s="671"/>
      <c r="I2148" s="671"/>
      <c r="J2148" s="671"/>
      <c r="K2148" s="671"/>
      <c r="L2148" s="672"/>
      <c r="M2148" s="672"/>
      <c r="N2148" s="672"/>
      <c r="O2148" s="672"/>
      <c r="P2148" s="672"/>
      <c r="Q2148" s="673"/>
      <c r="R2148" s="673"/>
      <c r="S2148" s="673"/>
      <c r="T2148" s="673"/>
      <c r="U2148" s="673"/>
      <c r="V2148" s="636"/>
      <c r="W2148" s="674"/>
      <c r="X2148" s="674"/>
      <c r="Y2148" s="674"/>
      <c r="Z2148" s="674"/>
      <c r="AA2148" s="674"/>
      <c r="AB2148" s="674"/>
      <c r="AC2148" s="637"/>
      <c r="AD2148" s="638"/>
      <c r="AE2148" s="639"/>
      <c r="AF2148" s="640"/>
    </row>
    <row r="2149" spans="1:32" ht="20.100000000000001" customHeight="1">
      <c r="A2149" s="635"/>
      <c r="B2149" s="671"/>
      <c r="C2149" s="671"/>
      <c r="D2149" s="671"/>
      <c r="E2149" s="671"/>
      <c r="F2149" s="671"/>
      <c r="G2149" s="671"/>
      <c r="H2149" s="671"/>
      <c r="I2149" s="671"/>
      <c r="J2149" s="671"/>
      <c r="K2149" s="671"/>
      <c r="L2149" s="672"/>
      <c r="M2149" s="672"/>
      <c r="N2149" s="672"/>
      <c r="O2149" s="672"/>
      <c r="P2149" s="672"/>
      <c r="Q2149" s="673"/>
      <c r="R2149" s="673"/>
      <c r="S2149" s="673"/>
      <c r="T2149" s="673"/>
      <c r="U2149" s="673"/>
      <c r="V2149" s="636"/>
      <c r="W2149" s="674"/>
      <c r="X2149" s="674"/>
      <c r="Y2149" s="674"/>
      <c r="Z2149" s="674"/>
      <c r="AA2149" s="674"/>
      <c r="AB2149" s="674"/>
      <c r="AC2149" s="637"/>
      <c r="AD2149" s="638"/>
      <c r="AE2149" s="639"/>
      <c r="AF2149" s="640"/>
    </row>
    <row r="2150" spans="1:32" ht="20.100000000000001" customHeight="1">
      <c r="A2150" s="635"/>
      <c r="B2150" s="671"/>
      <c r="C2150" s="671"/>
      <c r="D2150" s="671"/>
      <c r="E2150" s="671"/>
      <c r="F2150" s="671"/>
      <c r="G2150" s="671"/>
      <c r="H2150" s="671"/>
      <c r="I2150" s="671"/>
      <c r="J2150" s="671"/>
      <c r="K2150" s="671"/>
      <c r="L2150" s="672"/>
      <c r="M2150" s="672"/>
      <c r="N2150" s="672"/>
      <c r="O2150" s="672"/>
      <c r="P2150" s="672"/>
      <c r="Q2150" s="673"/>
      <c r="R2150" s="673"/>
      <c r="S2150" s="673"/>
      <c r="T2150" s="673"/>
      <c r="U2150" s="673"/>
      <c r="V2150" s="636"/>
      <c r="W2150" s="674"/>
      <c r="X2150" s="674"/>
      <c r="Y2150" s="674"/>
      <c r="Z2150" s="674"/>
      <c r="AA2150" s="674"/>
      <c r="AB2150" s="674"/>
      <c r="AC2150" s="637"/>
      <c r="AD2150" s="638"/>
      <c r="AE2150" s="639"/>
      <c r="AF2150" s="640"/>
    </row>
    <row r="2151" spans="1:32" ht="20.100000000000001" customHeight="1">
      <c r="A2151" s="635"/>
      <c r="B2151" s="671"/>
      <c r="C2151" s="671"/>
      <c r="D2151" s="671"/>
      <c r="E2151" s="671"/>
      <c r="F2151" s="671"/>
      <c r="G2151" s="671"/>
      <c r="H2151" s="671"/>
      <c r="I2151" s="671"/>
      <c r="J2151" s="671"/>
      <c r="K2151" s="671"/>
      <c r="L2151" s="672"/>
      <c r="M2151" s="672"/>
      <c r="N2151" s="672"/>
      <c r="O2151" s="672"/>
      <c r="P2151" s="672"/>
      <c r="Q2151" s="673"/>
      <c r="R2151" s="673"/>
      <c r="S2151" s="673"/>
      <c r="T2151" s="673"/>
      <c r="U2151" s="673"/>
      <c r="V2151" s="636"/>
      <c r="W2151" s="674"/>
      <c r="X2151" s="674"/>
      <c r="Y2151" s="674"/>
      <c r="Z2151" s="674"/>
      <c r="AA2151" s="674"/>
      <c r="AB2151" s="674"/>
      <c r="AC2151" s="637"/>
      <c r="AD2151" s="638"/>
      <c r="AE2151" s="639"/>
      <c r="AF2151" s="640"/>
    </row>
    <row r="2152" spans="1:32" ht="20.100000000000001" customHeight="1">
      <c r="A2152" s="635"/>
      <c r="B2152" s="671"/>
      <c r="C2152" s="671"/>
      <c r="D2152" s="671"/>
      <c r="E2152" s="671"/>
      <c r="F2152" s="671"/>
      <c r="G2152" s="671"/>
      <c r="H2152" s="671"/>
      <c r="I2152" s="671"/>
      <c r="J2152" s="671"/>
      <c r="K2152" s="671"/>
      <c r="L2152" s="672"/>
      <c r="M2152" s="672"/>
      <c r="N2152" s="672"/>
      <c r="O2152" s="672"/>
      <c r="P2152" s="672"/>
      <c r="Q2152" s="673"/>
      <c r="R2152" s="673"/>
      <c r="S2152" s="673"/>
      <c r="T2152" s="673"/>
      <c r="U2152" s="673"/>
      <c r="V2152" s="636"/>
      <c r="W2152" s="674"/>
      <c r="X2152" s="674"/>
      <c r="Y2152" s="674"/>
      <c r="Z2152" s="674"/>
      <c r="AA2152" s="674"/>
      <c r="AB2152" s="674"/>
      <c r="AC2152" s="637"/>
      <c r="AD2152" s="638"/>
      <c r="AE2152" s="639"/>
      <c r="AF2152" s="640"/>
    </row>
    <row r="2153" spans="1:32" ht="20.100000000000001" customHeight="1">
      <c r="A2153" s="635"/>
      <c r="B2153" s="671"/>
      <c r="C2153" s="671"/>
      <c r="D2153" s="671"/>
      <c r="E2153" s="671"/>
      <c r="F2153" s="671"/>
      <c r="G2153" s="671"/>
      <c r="H2153" s="671"/>
      <c r="I2153" s="671"/>
      <c r="J2153" s="671"/>
      <c r="K2153" s="671"/>
      <c r="L2153" s="672"/>
      <c r="M2153" s="672"/>
      <c r="N2153" s="672"/>
      <c r="O2153" s="672"/>
      <c r="P2153" s="672"/>
      <c r="Q2153" s="673"/>
      <c r="R2153" s="673"/>
      <c r="S2153" s="673"/>
      <c r="T2153" s="673"/>
      <c r="U2153" s="673"/>
      <c r="V2153" s="636"/>
      <c r="W2153" s="674"/>
      <c r="X2153" s="674"/>
      <c r="Y2153" s="674"/>
      <c r="Z2153" s="674"/>
      <c r="AA2153" s="674"/>
      <c r="AB2153" s="674"/>
      <c r="AC2153" s="637"/>
      <c r="AD2153" s="638"/>
      <c r="AE2153" s="639"/>
      <c r="AF2153" s="640"/>
    </row>
    <row r="2154" spans="1:32" ht="20.100000000000001" customHeight="1">
      <c r="A2154" s="635"/>
      <c r="B2154" s="671"/>
      <c r="C2154" s="671"/>
      <c r="D2154" s="671"/>
      <c r="E2154" s="671"/>
      <c r="F2154" s="671"/>
      <c r="G2154" s="671"/>
      <c r="H2154" s="671"/>
      <c r="I2154" s="671"/>
      <c r="J2154" s="671"/>
      <c r="K2154" s="671"/>
      <c r="L2154" s="672"/>
      <c r="M2154" s="672"/>
      <c r="N2154" s="672"/>
      <c r="O2154" s="672"/>
      <c r="P2154" s="672"/>
      <c r="Q2154" s="673"/>
      <c r="R2154" s="673"/>
      <c r="S2154" s="673"/>
      <c r="T2154" s="673"/>
      <c r="U2154" s="673"/>
      <c r="V2154" s="636"/>
      <c r="W2154" s="674"/>
      <c r="X2154" s="674"/>
      <c r="Y2154" s="674"/>
      <c r="Z2154" s="674"/>
      <c r="AA2154" s="674"/>
      <c r="AB2154" s="674"/>
      <c r="AC2154" s="637"/>
      <c r="AD2154" s="638"/>
      <c r="AE2154" s="639"/>
      <c r="AF2154" s="640"/>
    </row>
    <row r="2155" spans="1:32" ht="20.100000000000001" customHeight="1">
      <c r="A2155" s="635"/>
      <c r="B2155" s="671"/>
      <c r="C2155" s="671"/>
      <c r="D2155" s="671"/>
      <c r="E2155" s="671"/>
      <c r="F2155" s="671"/>
      <c r="G2155" s="671"/>
      <c r="H2155" s="671"/>
      <c r="I2155" s="671"/>
      <c r="J2155" s="671"/>
      <c r="K2155" s="671"/>
      <c r="L2155" s="672"/>
      <c r="M2155" s="672"/>
      <c r="N2155" s="672"/>
      <c r="O2155" s="672"/>
      <c r="P2155" s="672"/>
      <c r="Q2155" s="673"/>
      <c r="R2155" s="673"/>
      <c r="S2155" s="673"/>
      <c r="T2155" s="673"/>
      <c r="U2155" s="673"/>
      <c r="V2155" s="636"/>
      <c r="W2155" s="674"/>
      <c r="X2155" s="674"/>
      <c r="Y2155" s="674"/>
      <c r="Z2155" s="674"/>
      <c r="AA2155" s="674"/>
      <c r="AB2155" s="674"/>
      <c r="AC2155" s="637"/>
      <c r="AD2155" s="638"/>
      <c r="AE2155" s="639"/>
      <c r="AF2155" s="640"/>
    </row>
    <row r="2156" spans="1:32" ht="20.100000000000001" customHeight="1">
      <c r="A2156" s="635"/>
      <c r="B2156" s="671"/>
      <c r="C2156" s="671"/>
      <c r="D2156" s="671"/>
      <c r="E2156" s="671"/>
      <c r="F2156" s="671"/>
      <c r="G2156" s="671"/>
      <c r="H2156" s="671"/>
      <c r="I2156" s="671"/>
      <c r="J2156" s="671"/>
      <c r="K2156" s="671"/>
      <c r="L2156" s="672"/>
      <c r="M2156" s="672"/>
      <c r="N2156" s="672"/>
      <c r="O2156" s="672"/>
      <c r="P2156" s="672"/>
      <c r="Q2156" s="673"/>
      <c r="R2156" s="673"/>
      <c r="S2156" s="673"/>
      <c r="T2156" s="673"/>
      <c r="U2156" s="673"/>
      <c r="V2156" s="636"/>
      <c r="W2156" s="674"/>
      <c r="X2156" s="674"/>
      <c r="Y2156" s="674"/>
      <c r="Z2156" s="674"/>
      <c r="AA2156" s="674"/>
      <c r="AB2156" s="674"/>
      <c r="AC2156" s="637"/>
      <c r="AD2156" s="638"/>
      <c r="AE2156" s="639"/>
      <c r="AF2156" s="640"/>
    </row>
    <row r="2157" spans="1:32" ht="20.100000000000001" customHeight="1">
      <c r="A2157" s="635"/>
      <c r="B2157" s="671"/>
      <c r="C2157" s="671"/>
      <c r="D2157" s="671"/>
      <c r="E2157" s="671"/>
      <c r="F2157" s="671"/>
      <c r="G2157" s="671"/>
      <c r="H2157" s="671"/>
      <c r="I2157" s="671"/>
      <c r="J2157" s="671"/>
      <c r="K2157" s="671"/>
      <c r="L2157" s="672"/>
      <c r="M2157" s="672"/>
      <c r="N2157" s="672"/>
      <c r="O2157" s="672"/>
      <c r="P2157" s="672"/>
      <c r="Q2157" s="673"/>
      <c r="R2157" s="673"/>
      <c r="S2157" s="673"/>
      <c r="T2157" s="673"/>
      <c r="U2157" s="673"/>
      <c r="V2157" s="636"/>
      <c r="W2157" s="674"/>
      <c r="X2157" s="674"/>
      <c r="Y2157" s="674"/>
      <c r="Z2157" s="674"/>
      <c r="AA2157" s="674"/>
      <c r="AB2157" s="674"/>
      <c r="AC2157" s="637"/>
      <c r="AD2157" s="638"/>
      <c r="AE2157" s="639"/>
      <c r="AF2157" s="640"/>
    </row>
    <row r="2158" spans="1:32" ht="20.100000000000001" customHeight="1">
      <c r="A2158" s="635"/>
      <c r="B2158" s="671"/>
      <c r="C2158" s="671"/>
      <c r="D2158" s="671"/>
      <c r="E2158" s="671"/>
      <c r="F2158" s="671"/>
      <c r="G2158" s="671"/>
      <c r="H2158" s="671"/>
      <c r="I2158" s="671"/>
      <c r="J2158" s="671"/>
      <c r="K2158" s="671"/>
      <c r="L2158" s="672"/>
      <c r="M2158" s="672"/>
      <c r="N2158" s="672"/>
      <c r="O2158" s="672"/>
      <c r="P2158" s="672"/>
      <c r="Q2158" s="673"/>
      <c r="R2158" s="673"/>
      <c r="S2158" s="673"/>
      <c r="T2158" s="673"/>
      <c r="U2158" s="673"/>
      <c r="V2158" s="636"/>
      <c r="W2158" s="674"/>
      <c r="X2158" s="674"/>
      <c r="Y2158" s="674"/>
      <c r="Z2158" s="674"/>
      <c r="AA2158" s="674"/>
      <c r="AB2158" s="674"/>
      <c r="AC2158" s="637"/>
      <c r="AD2158" s="638"/>
      <c r="AE2158" s="639"/>
      <c r="AF2158" s="640"/>
    </row>
    <row r="2159" spans="1:32" ht="20.100000000000001" customHeight="1">
      <c r="A2159" s="635"/>
      <c r="B2159" s="671"/>
      <c r="C2159" s="671"/>
      <c r="D2159" s="671"/>
      <c r="E2159" s="671"/>
      <c r="F2159" s="671"/>
      <c r="G2159" s="671"/>
      <c r="H2159" s="671"/>
      <c r="I2159" s="671"/>
      <c r="J2159" s="671"/>
      <c r="K2159" s="671"/>
      <c r="L2159" s="672"/>
      <c r="M2159" s="672"/>
      <c r="N2159" s="672"/>
      <c r="O2159" s="672"/>
      <c r="P2159" s="672"/>
      <c r="Q2159" s="673"/>
      <c r="R2159" s="673"/>
      <c r="S2159" s="673"/>
      <c r="T2159" s="673"/>
      <c r="U2159" s="673"/>
      <c r="V2159" s="636"/>
      <c r="W2159" s="674"/>
      <c r="X2159" s="674"/>
      <c r="Y2159" s="674"/>
      <c r="Z2159" s="674"/>
      <c r="AA2159" s="674"/>
      <c r="AB2159" s="674"/>
      <c r="AC2159" s="637"/>
      <c r="AD2159" s="638"/>
      <c r="AE2159" s="639"/>
      <c r="AF2159" s="640"/>
    </row>
    <row r="2160" spans="1:32" ht="20.100000000000001" customHeight="1">
      <c r="A2160" s="635"/>
      <c r="B2160" s="671"/>
      <c r="C2160" s="671"/>
      <c r="D2160" s="671"/>
      <c r="E2160" s="671"/>
      <c r="F2160" s="671"/>
      <c r="G2160" s="671"/>
      <c r="H2160" s="671"/>
      <c r="I2160" s="671"/>
      <c r="J2160" s="671"/>
      <c r="K2160" s="671"/>
      <c r="L2160" s="672"/>
      <c r="M2160" s="672"/>
      <c r="N2160" s="672"/>
      <c r="O2160" s="672"/>
      <c r="P2160" s="672"/>
      <c r="Q2160" s="673"/>
      <c r="R2160" s="673"/>
      <c r="S2160" s="673"/>
      <c r="T2160" s="673"/>
      <c r="U2160" s="673"/>
      <c r="V2160" s="636"/>
      <c r="W2160" s="674"/>
      <c r="X2160" s="674"/>
      <c r="Y2160" s="674"/>
      <c r="Z2160" s="674"/>
      <c r="AA2160" s="674"/>
      <c r="AB2160" s="674"/>
      <c r="AC2160" s="637"/>
      <c r="AD2160" s="638"/>
      <c r="AE2160" s="639"/>
      <c r="AF2160" s="640"/>
    </row>
    <row r="2161" spans="1:32" ht="20.100000000000001" customHeight="1">
      <c r="A2161" s="635"/>
      <c r="B2161" s="671"/>
      <c r="C2161" s="671"/>
      <c r="D2161" s="671"/>
      <c r="E2161" s="671"/>
      <c r="F2161" s="671"/>
      <c r="G2161" s="671"/>
      <c r="H2161" s="671"/>
      <c r="I2161" s="671"/>
      <c r="J2161" s="671"/>
      <c r="K2161" s="671"/>
      <c r="L2161" s="672"/>
      <c r="M2161" s="672"/>
      <c r="N2161" s="672"/>
      <c r="O2161" s="672"/>
      <c r="P2161" s="672"/>
      <c r="Q2161" s="673"/>
      <c r="R2161" s="673"/>
      <c r="S2161" s="673"/>
      <c r="T2161" s="673"/>
      <c r="U2161" s="673"/>
      <c r="V2161" s="636"/>
      <c r="W2161" s="674"/>
      <c r="X2161" s="674"/>
      <c r="Y2161" s="674"/>
      <c r="Z2161" s="674"/>
      <c r="AA2161" s="674"/>
      <c r="AB2161" s="674"/>
      <c r="AC2161" s="637"/>
      <c r="AD2161" s="638"/>
      <c r="AE2161" s="639"/>
      <c r="AF2161" s="640"/>
    </row>
    <row r="2162" spans="1:32" ht="20.100000000000001" customHeight="1">
      <c r="A2162" s="635"/>
      <c r="B2162" s="671"/>
      <c r="C2162" s="671"/>
      <c r="D2162" s="671"/>
      <c r="E2162" s="671"/>
      <c r="F2162" s="671"/>
      <c r="G2162" s="671"/>
      <c r="H2162" s="671"/>
      <c r="I2162" s="671"/>
      <c r="J2162" s="671"/>
      <c r="K2162" s="671"/>
      <c r="L2162" s="672"/>
      <c r="M2162" s="672"/>
      <c r="N2162" s="672"/>
      <c r="O2162" s="672"/>
      <c r="P2162" s="672"/>
      <c r="Q2162" s="673"/>
      <c r="R2162" s="673"/>
      <c r="S2162" s="673"/>
      <c r="T2162" s="673"/>
      <c r="U2162" s="673"/>
      <c r="V2162" s="636"/>
      <c r="W2162" s="674"/>
      <c r="X2162" s="674"/>
      <c r="Y2162" s="674"/>
      <c r="Z2162" s="674"/>
      <c r="AA2162" s="674"/>
      <c r="AB2162" s="674"/>
      <c r="AC2162" s="637"/>
      <c r="AD2162" s="638"/>
      <c r="AE2162" s="639"/>
      <c r="AF2162" s="640"/>
    </row>
    <row r="2163" spans="1:32" ht="20.100000000000001" customHeight="1">
      <c r="A2163" s="635"/>
      <c r="B2163" s="671"/>
      <c r="C2163" s="671"/>
      <c r="D2163" s="671"/>
      <c r="E2163" s="671"/>
      <c r="F2163" s="671"/>
      <c r="G2163" s="671"/>
      <c r="H2163" s="671"/>
      <c r="I2163" s="671"/>
      <c r="J2163" s="671"/>
      <c r="K2163" s="671"/>
      <c r="L2163" s="672"/>
      <c r="M2163" s="672"/>
      <c r="N2163" s="672"/>
      <c r="O2163" s="672"/>
      <c r="P2163" s="672"/>
      <c r="Q2163" s="673"/>
      <c r="R2163" s="673"/>
      <c r="S2163" s="673"/>
      <c r="T2163" s="673"/>
      <c r="U2163" s="673"/>
      <c r="V2163" s="636"/>
      <c r="W2163" s="674"/>
      <c r="X2163" s="674"/>
      <c r="Y2163" s="674"/>
      <c r="Z2163" s="674"/>
      <c r="AA2163" s="674"/>
      <c r="AB2163" s="674"/>
      <c r="AC2163" s="637"/>
      <c r="AD2163" s="638"/>
      <c r="AE2163" s="639"/>
      <c r="AF2163" s="640"/>
    </row>
    <row r="2164" spans="1:32" ht="20.100000000000001" customHeight="1">
      <c r="A2164" s="635"/>
      <c r="B2164" s="671"/>
      <c r="C2164" s="671"/>
      <c r="D2164" s="671"/>
      <c r="E2164" s="671"/>
      <c r="F2164" s="671"/>
      <c r="G2164" s="671"/>
      <c r="H2164" s="671"/>
      <c r="I2164" s="671"/>
      <c r="J2164" s="671"/>
      <c r="K2164" s="671"/>
      <c r="L2164" s="672"/>
      <c r="M2164" s="672"/>
      <c r="N2164" s="672"/>
      <c r="O2164" s="672"/>
      <c r="P2164" s="672"/>
      <c r="Q2164" s="673"/>
      <c r="R2164" s="673"/>
      <c r="S2164" s="673"/>
      <c r="T2164" s="673"/>
      <c r="U2164" s="673"/>
      <c r="V2164" s="636"/>
      <c r="W2164" s="674"/>
      <c r="X2164" s="674"/>
      <c r="Y2164" s="674"/>
      <c r="Z2164" s="674"/>
      <c r="AA2164" s="674"/>
      <c r="AB2164" s="674"/>
      <c r="AC2164" s="637"/>
      <c r="AD2164" s="638"/>
      <c r="AE2164" s="639"/>
      <c r="AF2164" s="640"/>
    </row>
    <row r="2165" spans="1:32" ht="20.100000000000001" customHeight="1">
      <c r="A2165" s="635"/>
      <c r="B2165" s="671"/>
      <c r="C2165" s="671"/>
      <c r="D2165" s="671"/>
      <c r="E2165" s="671"/>
      <c r="F2165" s="671"/>
      <c r="G2165" s="671"/>
      <c r="H2165" s="671"/>
      <c r="I2165" s="671"/>
      <c r="J2165" s="671"/>
      <c r="K2165" s="671"/>
      <c r="L2165" s="672"/>
      <c r="M2165" s="672"/>
      <c r="N2165" s="672"/>
      <c r="O2165" s="672"/>
      <c r="P2165" s="672"/>
      <c r="Q2165" s="673"/>
      <c r="R2165" s="673"/>
      <c r="S2165" s="673"/>
      <c r="T2165" s="673"/>
      <c r="U2165" s="673"/>
      <c r="V2165" s="636"/>
      <c r="W2165" s="674"/>
      <c r="X2165" s="674"/>
      <c r="Y2165" s="674"/>
      <c r="Z2165" s="674"/>
      <c r="AA2165" s="674"/>
      <c r="AB2165" s="674"/>
      <c r="AC2165" s="637"/>
      <c r="AD2165" s="638"/>
      <c r="AE2165" s="639"/>
      <c r="AF2165" s="640"/>
    </row>
    <row r="2166" spans="1:32" ht="20.100000000000001" customHeight="1">
      <c r="A2166" s="635"/>
      <c r="B2166" s="671"/>
      <c r="C2166" s="671"/>
      <c r="D2166" s="671"/>
      <c r="E2166" s="671"/>
      <c r="F2166" s="671"/>
      <c r="G2166" s="671"/>
      <c r="H2166" s="671"/>
      <c r="I2166" s="671"/>
      <c r="J2166" s="671"/>
      <c r="K2166" s="671"/>
      <c r="L2166" s="672"/>
      <c r="M2166" s="672"/>
      <c r="N2166" s="672"/>
      <c r="O2166" s="672"/>
      <c r="P2166" s="672"/>
      <c r="Q2166" s="673"/>
      <c r="R2166" s="673"/>
      <c r="S2166" s="673"/>
      <c r="T2166" s="673"/>
      <c r="U2166" s="673"/>
      <c r="V2166" s="636"/>
      <c r="W2166" s="674"/>
      <c r="X2166" s="674"/>
      <c r="Y2166" s="674"/>
      <c r="Z2166" s="674"/>
      <c r="AA2166" s="674"/>
      <c r="AB2166" s="674"/>
      <c r="AC2166" s="637"/>
      <c r="AD2166" s="638"/>
      <c r="AE2166" s="639"/>
      <c r="AF2166" s="640"/>
    </row>
    <row r="2167" spans="1:32" ht="20.100000000000001" customHeight="1">
      <c r="A2167" s="635"/>
      <c r="B2167" s="671"/>
      <c r="C2167" s="671"/>
      <c r="D2167" s="671"/>
      <c r="E2167" s="671"/>
      <c r="F2167" s="671"/>
      <c r="G2167" s="671"/>
      <c r="H2167" s="671"/>
      <c r="I2167" s="671"/>
      <c r="J2167" s="671"/>
      <c r="K2167" s="671"/>
      <c r="L2167" s="672"/>
      <c r="M2167" s="672"/>
      <c r="N2167" s="672"/>
      <c r="O2167" s="672"/>
      <c r="P2167" s="672"/>
      <c r="Q2167" s="673"/>
      <c r="R2167" s="673"/>
      <c r="S2167" s="673"/>
      <c r="T2167" s="673"/>
      <c r="U2167" s="673"/>
      <c r="V2167" s="636"/>
      <c r="W2167" s="674"/>
      <c r="X2167" s="674"/>
      <c r="Y2167" s="674"/>
      <c r="Z2167" s="674"/>
      <c r="AA2167" s="674"/>
      <c r="AB2167" s="674"/>
      <c r="AC2167" s="637"/>
      <c r="AD2167" s="638"/>
      <c r="AE2167" s="639"/>
      <c r="AF2167" s="640"/>
    </row>
    <row r="2168" spans="1:32" ht="20.100000000000001" customHeight="1">
      <c r="A2168" s="635"/>
      <c r="B2168" s="671"/>
      <c r="C2168" s="671"/>
      <c r="D2168" s="671"/>
      <c r="E2168" s="671"/>
      <c r="F2168" s="671"/>
      <c r="G2168" s="671"/>
      <c r="H2168" s="671"/>
      <c r="I2168" s="671"/>
      <c r="J2168" s="671"/>
      <c r="K2168" s="671"/>
      <c r="L2168" s="672"/>
      <c r="M2168" s="672"/>
      <c r="N2168" s="672"/>
      <c r="O2168" s="672"/>
      <c r="P2168" s="672"/>
      <c r="Q2168" s="673"/>
      <c r="R2168" s="673"/>
      <c r="S2168" s="673"/>
      <c r="T2168" s="673"/>
      <c r="U2168" s="673"/>
      <c r="V2168" s="636"/>
      <c r="W2168" s="674"/>
      <c r="X2168" s="674"/>
      <c r="Y2168" s="674"/>
      <c r="Z2168" s="674"/>
      <c r="AA2168" s="674"/>
      <c r="AB2168" s="674"/>
      <c r="AC2168" s="637"/>
      <c r="AD2168" s="638"/>
      <c r="AE2168" s="639"/>
      <c r="AF2168" s="640"/>
    </row>
    <row r="2169" spans="1:32" ht="20.100000000000001" customHeight="1">
      <c r="A2169" s="635"/>
      <c r="B2169" s="671"/>
      <c r="C2169" s="671"/>
      <c r="D2169" s="671"/>
      <c r="E2169" s="671"/>
      <c r="F2169" s="671"/>
      <c r="G2169" s="671"/>
      <c r="H2169" s="671"/>
      <c r="I2169" s="671"/>
      <c r="J2169" s="671"/>
      <c r="K2169" s="671"/>
      <c r="L2169" s="672"/>
      <c r="M2169" s="672"/>
      <c r="N2169" s="672"/>
      <c r="O2169" s="672"/>
      <c r="P2169" s="672"/>
      <c r="Q2169" s="673"/>
      <c r="R2169" s="673"/>
      <c r="S2169" s="673"/>
      <c r="T2169" s="673"/>
      <c r="U2169" s="673"/>
      <c r="V2169" s="636"/>
      <c r="W2169" s="674"/>
      <c r="X2169" s="674"/>
      <c r="Y2169" s="674"/>
      <c r="Z2169" s="674"/>
      <c r="AA2169" s="674"/>
      <c r="AB2169" s="674"/>
      <c r="AC2169" s="637"/>
      <c r="AD2169" s="638"/>
      <c r="AE2169" s="639"/>
      <c r="AF2169" s="640"/>
    </row>
    <row r="2170" spans="1:32" ht="20.100000000000001" customHeight="1">
      <c r="A2170" s="635"/>
      <c r="B2170" s="671"/>
      <c r="C2170" s="671"/>
      <c r="D2170" s="671"/>
      <c r="E2170" s="671"/>
      <c r="F2170" s="671"/>
      <c r="G2170" s="671"/>
      <c r="H2170" s="671"/>
      <c r="I2170" s="671"/>
      <c r="J2170" s="671"/>
      <c r="K2170" s="671"/>
      <c r="L2170" s="672"/>
      <c r="M2170" s="672"/>
      <c r="N2170" s="672"/>
      <c r="O2170" s="672"/>
      <c r="P2170" s="672"/>
      <c r="Q2170" s="673"/>
      <c r="R2170" s="673"/>
      <c r="S2170" s="673"/>
      <c r="T2170" s="673"/>
      <c r="U2170" s="673"/>
      <c r="V2170" s="636"/>
      <c r="W2170" s="674"/>
      <c r="X2170" s="674"/>
      <c r="Y2170" s="674"/>
      <c r="Z2170" s="674"/>
      <c r="AA2170" s="674"/>
      <c r="AB2170" s="674"/>
      <c r="AC2170" s="637"/>
      <c r="AD2170" s="638"/>
      <c r="AE2170" s="639"/>
      <c r="AF2170" s="640"/>
    </row>
    <row r="2171" spans="1:32" ht="20.100000000000001" customHeight="1">
      <c r="A2171" s="635"/>
      <c r="B2171" s="671"/>
      <c r="C2171" s="671"/>
      <c r="D2171" s="671"/>
      <c r="E2171" s="671"/>
      <c r="F2171" s="671"/>
      <c r="G2171" s="671"/>
      <c r="H2171" s="671"/>
      <c r="I2171" s="671"/>
      <c r="J2171" s="671"/>
      <c r="K2171" s="671"/>
      <c r="L2171" s="672"/>
      <c r="M2171" s="672"/>
      <c r="N2171" s="672"/>
      <c r="O2171" s="672"/>
      <c r="P2171" s="672"/>
      <c r="Q2171" s="673"/>
      <c r="R2171" s="673"/>
      <c r="S2171" s="673"/>
      <c r="T2171" s="673"/>
      <c r="U2171" s="673"/>
      <c r="V2171" s="636"/>
      <c r="W2171" s="674"/>
      <c r="X2171" s="674"/>
      <c r="Y2171" s="674"/>
      <c r="Z2171" s="674"/>
      <c r="AA2171" s="674"/>
      <c r="AB2171" s="674"/>
      <c r="AC2171" s="637"/>
      <c r="AD2171" s="638"/>
      <c r="AE2171" s="639"/>
      <c r="AF2171" s="640"/>
    </row>
    <row r="2172" spans="1:32" ht="20.100000000000001" customHeight="1">
      <c r="A2172" s="635"/>
      <c r="B2172" s="671"/>
      <c r="C2172" s="671"/>
      <c r="D2172" s="671"/>
      <c r="E2172" s="671"/>
      <c r="F2172" s="671"/>
      <c r="G2172" s="671"/>
      <c r="H2172" s="671"/>
      <c r="I2172" s="671"/>
      <c r="J2172" s="671"/>
      <c r="K2172" s="671"/>
      <c r="L2172" s="672"/>
      <c r="M2172" s="672"/>
      <c r="N2172" s="672"/>
      <c r="O2172" s="672"/>
      <c r="P2172" s="672"/>
      <c r="Q2172" s="673"/>
      <c r="R2172" s="673"/>
      <c r="S2172" s="673"/>
      <c r="T2172" s="673"/>
      <c r="U2172" s="673"/>
      <c r="V2172" s="636"/>
      <c r="W2172" s="674"/>
      <c r="X2172" s="674"/>
      <c r="Y2172" s="674"/>
      <c r="Z2172" s="674"/>
      <c r="AA2172" s="674"/>
      <c r="AB2172" s="674"/>
      <c r="AC2172" s="637"/>
      <c r="AD2172" s="638"/>
      <c r="AE2172" s="639"/>
      <c r="AF2172" s="640"/>
    </row>
    <row r="2173" spans="1:32" ht="20.100000000000001" customHeight="1">
      <c r="A2173" s="635"/>
      <c r="B2173" s="671"/>
      <c r="C2173" s="671"/>
      <c r="D2173" s="671"/>
      <c r="E2173" s="671"/>
      <c r="F2173" s="671"/>
      <c r="G2173" s="671"/>
      <c r="H2173" s="671"/>
      <c r="I2173" s="671"/>
      <c r="J2173" s="671"/>
      <c r="K2173" s="671"/>
      <c r="L2173" s="672"/>
      <c r="M2173" s="672"/>
      <c r="N2173" s="672"/>
      <c r="O2173" s="672"/>
      <c r="P2173" s="672"/>
      <c r="Q2173" s="673"/>
      <c r="R2173" s="673"/>
      <c r="S2173" s="673"/>
      <c r="T2173" s="673"/>
      <c r="U2173" s="673"/>
      <c r="V2173" s="636"/>
      <c r="W2173" s="674"/>
      <c r="X2173" s="674"/>
      <c r="Y2173" s="674"/>
      <c r="Z2173" s="674"/>
      <c r="AA2173" s="674"/>
      <c r="AB2173" s="674"/>
      <c r="AC2173" s="637"/>
      <c r="AD2173" s="638"/>
      <c r="AE2173" s="639"/>
      <c r="AF2173" s="640"/>
    </row>
    <row r="2174" spans="1:32" ht="20.100000000000001" customHeight="1">
      <c r="A2174" s="635"/>
      <c r="B2174" s="671"/>
      <c r="C2174" s="671"/>
      <c r="D2174" s="671"/>
      <c r="E2174" s="671"/>
      <c r="F2174" s="671"/>
      <c r="G2174" s="671"/>
      <c r="H2174" s="671"/>
      <c r="I2174" s="671"/>
      <c r="J2174" s="671"/>
      <c r="K2174" s="671"/>
      <c r="L2174" s="672"/>
      <c r="M2174" s="672"/>
      <c r="N2174" s="672"/>
      <c r="O2174" s="672"/>
      <c r="P2174" s="672"/>
      <c r="Q2174" s="673"/>
      <c r="R2174" s="673"/>
      <c r="S2174" s="673"/>
      <c r="T2174" s="673"/>
      <c r="U2174" s="673"/>
      <c r="V2174" s="636"/>
      <c r="W2174" s="674"/>
      <c r="X2174" s="674"/>
      <c r="Y2174" s="674"/>
      <c r="Z2174" s="674"/>
      <c r="AA2174" s="674"/>
      <c r="AB2174" s="674"/>
      <c r="AC2174" s="637"/>
      <c r="AD2174" s="638"/>
      <c r="AE2174" s="639"/>
      <c r="AF2174" s="640"/>
    </row>
    <row r="2175" spans="1:32" ht="20.100000000000001" customHeight="1">
      <c r="A2175" s="635"/>
      <c r="B2175" s="671"/>
      <c r="C2175" s="671"/>
      <c r="D2175" s="671"/>
      <c r="E2175" s="671"/>
      <c r="F2175" s="671"/>
      <c r="G2175" s="671"/>
      <c r="H2175" s="671"/>
      <c r="I2175" s="671"/>
      <c r="J2175" s="671"/>
      <c r="K2175" s="671"/>
      <c r="L2175" s="672"/>
      <c r="M2175" s="672"/>
      <c r="N2175" s="672"/>
      <c r="O2175" s="672"/>
      <c r="P2175" s="672"/>
      <c r="Q2175" s="673"/>
      <c r="R2175" s="673"/>
      <c r="S2175" s="673"/>
      <c r="T2175" s="673"/>
      <c r="U2175" s="673"/>
      <c r="V2175" s="636"/>
      <c r="W2175" s="674"/>
      <c r="X2175" s="674"/>
      <c r="Y2175" s="674"/>
      <c r="Z2175" s="674"/>
      <c r="AA2175" s="674"/>
      <c r="AB2175" s="674"/>
      <c r="AC2175" s="637"/>
      <c r="AD2175" s="638"/>
      <c r="AE2175" s="639"/>
      <c r="AF2175" s="640"/>
    </row>
    <row r="2176" spans="1:32" ht="20.100000000000001" customHeight="1">
      <c r="A2176" s="635"/>
      <c r="B2176" s="671"/>
      <c r="C2176" s="671"/>
      <c r="D2176" s="671"/>
      <c r="E2176" s="671"/>
      <c r="F2176" s="671"/>
      <c r="G2176" s="671"/>
      <c r="H2176" s="671"/>
      <c r="I2176" s="671"/>
      <c r="J2176" s="671"/>
      <c r="K2176" s="671"/>
      <c r="L2176" s="672"/>
      <c r="M2176" s="672"/>
      <c r="N2176" s="672"/>
      <c r="O2176" s="672"/>
      <c r="P2176" s="672"/>
      <c r="Q2176" s="673"/>
      <c r="R2176" s="673"/>
      <c r="S2176" s="673"/>
      <c r="T2176" s="673"/>
      <c r="U2176" s="673"/>
      <c r="V2176" s="636"/>
      <c r="W2176" s="674"/>
      <c r="X2176" s="674"/>
      <c r="Y2176" s="674"/>
      <c r="Z2176" s="674"/>
      <c r="AA2176" s="674"/>
      <c r="AB2176" s="674"/>
      <c r="AC2176" s="637"/>
      <c r="AD2176" s="638"/>
      <c r="AE2176" s="639"/>
      <c r="AF2176" s="640"/>
    </row>
    <row r="2177" spans="1:32" ht="20.100000000000001" customHeight="1">
      <c r="A2177" s="635"/>
      <c r="B2177" s="671"/>
      <c r="C2177" s="671"/>
      <c r="D2177" s="671"/>
      <c r="E2177" s="671"/>
      <c r="F2177" s="671"/>
      <c r="G2177" s="671"/>
      <c r="H2177" s="671"/>
      <c r="I2177" s="671"/>
      <c r="J2177" s="671"/>
      <c r="K2177" s="671"/>
      <c r="L2177" s="672"/>
      <c r="M2177" s="672"/>
      <c r="N2177" s="672"/>
      <c r="O2177" s="672"/>
      <c r="P2177" s="672"/>
      <c r="Q2177" s="673"/>
      <c r="R2177" s="673"/>
      <c r="S2177" s="673"/>
      <c r="T2177" s="673"/>
      <c r="U2177" s="673"/>
      <c r="V2177" s="636"/>
      <c r="W2177" s="674"/>
      <c r="X2177" s="674"/>
      <c r="Y2177" s="674"/>
      <c r="Z2177" s="674"/>
      <c r="AA2177" s="674"/>
      <c r="AB2177" s="674"/>
      <c r="AC2177" s="637"/>
      <c r="AD2177" s="638"/>
      <c r="AE2177" s="639"/>
      <c r="AF2177" s="640"/>
    </row>
    <row r="2178" spans="1:32" ht="20.100000000000001" customHeight="1">
      <c r="A2178" s="635"/>
      <c r="B2178" s="671"/>
      <c r="C2178" s="671"/>
      <c r="D2178" s="671"/>
      <c r="E2178" s="671"/>
      <c r="F2178" s="671"/>
      <c r="G2178" s="671"/>
      <c r="H2178" s="671"/>
      <c r="I2178" s="671"/>
      <c r="J2178" s="671"/>
      <c r="K2178" s="671"/>
      <c r="L2178" s="672"/>
      <c r="M2178" s="672"/>
      <c r="N2178" s="672"/>
      <c r="O2178" s="672"/>
      <c r="P2178" s="672"/>
      <c r="Q2178" s="673"/>
      <c r="R2178" s="673"/>
      <c r="S2178" s="673"/>
      <c r="T2178" s="673"/>
      <c r="U2178" s="673"/>
      <c r="V2178" s="636"/>
      <c r="W2178" s="674"/>
      <c r="X2178" s="674"/>
      <c r="Y2178" s="674"/>
      <c r="Z2178" s="674"/>
      <c r="AA2178" s="674"/>
      <c r="AB2178" s="674"/>
      <c r="AC2178" s="637"/>
      <c r="AD2178" s="638"/>
      <c r="AE2178" s="639"/>
      <c r="AF2178" s="640"/>
    </row>
    <row r="2179" spans="1:32" ht="20.100000000000001" customHeight="1">
      <c r="A2179" s="635"/>
      <c r="B2179" s="671"/>
      <c r="C2179" s="671"/>
      <c r="D2179" s="671"/>
      <c r="E2179" s="671"/>
      <c r="F2179" s="671"/>
      <c r="G2179" s="671"/>
      <c r="H2179" s="671"/>
      <c r="I2179" s="671"/>
      <c r="J2179" s="671"/>
      <c r="K2179" s="671"/>
      <c r="L2179" s="672"/>
      <c r="M2179" s="672"/>
      <c r="N2179" s="672"/>
      <c r="O2179" s="672"/>
      <c r="P2179" s="672"/>
      <c r="Q2179" s="673"/>
      <c r="R2179" s="673"/>
      <c r="S2179" s="673"/>
      <c r="T2179" s="673"/>
      <c r="U2179" s="673"/>
      <c r="V2179" s="636"/>
      <c r="W2179" s="674"/>
      <c r="X2179" s="674"/>
      <c r="Y2179" s="674"/>
      <c r="Z2179" s="674"/>
      <c r="AA2179" s="674"/>
      <c r="AB2179" s="674"/>
      <c r="AC2179" s="637"/>
      <c r="AD2179" s="638"/>
      <c r="AE2179" s="639"/>
      <c r="AF2179" s="640"/>
    </row>
    <row r="2180" spans="1:32" ht="20.100000000000001" customHeight="1">
      <c r="A2180" s="635"/>
      <c r="B2180" s="671"/>
      <c r="C2180" s="671"/>
      <c r="D2180" s="671"/>
      <c r="E2180" s="671"/>
      <c r="F2180" s="671"/>
      <c r="G2180" s="671"/>
      <c r="H2180" s="671"/>
      <c r="I2180" s="671"/>
      <c r="J2180" s="671"/>
      <c r="K2180" s="671"/>
      <c r="L2180" s="672"/>
      <c r="M2180" s="672"/>
      <c r="N2180" s="672"/>
      <c r="O2180" s="672"/>
      <c r="P2180" s="672"/>
      <c r="Q2180" s="673"/>
      <c r="R2180" s="673"/>
      <c r="S2180" s="673"/>
      <c r="T2180" s="673"/>
      <c r="U2180" s="673"/>
      <c r="V2180" s="636"/>
      <c r="W2180" s="674"/>
      <c r="X2180" s="674"/>
      <c r="Y2180" s="674"/>
      <c r="Z2180" s="674"/>
      <c r="AA2180" s="674"/>
      <c r="AB2180" s="674"/>
      <c r="AC2180" s="637"/>
      <c r="AD2180" s="638"/>
      <c r="AE2180" s="639"/>
      <c r="AF2180" s="640"/>
    </row>
    <row r="2181" spans="1:32" ht="20.100000000000001" customHeight="1">
      <c r="A2181" s="635"/>
      <c r="B2181" s="671"/>
      <c r="C2181" s="671"/>
      <c r="D2181" s="671"/>
      <c r="E2181" s="671"/>
      <c r="F2181" s="671"/>
      <c r="G2181" s="671"/>
      <c r="H2181" s="671"/>
      <c r="I2181" s="671"/>
      <c r="J2181" s="671"/>
      <c r="K2181" s="671"/>
      <c r="L2181" s="672"/>
      <c r="M2181" s="672"/>
      <c r="N2181" s="672"/>
      <c r="O2181" s="672"/>
      <c r="P2181" s="672"/>
      <c r="Q2181" s="673"/>
      <c r="R2181" s="673"/>
      <c r="S2181" s="673"/>
      <c r="T2181" s="673"/>
      <c r="U2181" s="673"/>
      <c r="V2181" s="636"/>
      <c r="W2181" s="674"/>
      <c r="X2181" s="674"/>
      <c r="Y2181" s="674"/>
      <c r="Z2181" s="674"/>
      <c r="AA2181" s="674"/>
      <c r="AB2181" s="674"/>
      <c r="AC2181" s="637"/>
      <c r="AD2181" s="638"/>
      <c r="AE2181" s="639"/>
      <c r="AF2181" s="640"/>
    </row>
    <row r="2182" spans="1:32" ht="20.100000000000001" customHeight="1">
      <c r="A2182" s="635"/>
      <c r="B2182" s="671"/>
      <c r="C2182" s="671"/>
      <c r="D2182" s="671"/>
      <c r="E2182" s="671"/>
      <c r="F2182" s="671"/>
      <c r="G2182" s="671"/>
      <c r="H2182" s="671"/>
      <c r="I2182" s="671"/>
      <c r="J2182" s="671"/>
      <c r="K2182" s="671"/>
      <c r="L2182" s="672"/>
      <c r="M2182" s="672"/>
      <c r="N2182" s="672"/>
      <c r="O2182" s="672"/>
      <c r="P2182" s="672"/>
      <c r="Q2182" s="673"/>
      <c r="R2182" s="673"/>
      <c r="S2182" s="673"/>
      <c r="T2182" s="673"/>
      <c r="U2182" s="673"/>
      <c r="V2182" s="636"/>
      <c r="W2182" s="674"/>
      <c r="X2182" s="674"/>
      <c r="Y2182" s="674"/>
      <c r="Z2182" s="674"/>
      <c r="AA2182" s="674"/>
      <c r="AB2182" s="674"/>
      <c r="AC2182" s="637"/>
      <c r="AD2182" s="638"/>
      <c r="AE2182" s="639"/>
      <c r="AF2182" s="640"/>
    </row>
    <row r="2183" spans="1:32" ht="20.100000000000001" customHeight="1">
      <c r="A2183" s="635"/>
      <c r="B2183" s="671"/>
      <c r="C2183" s="671"/>
      <c r="D2183" s="671"/>
      <c r="E2183" s="671"/>
      <c r="F2183" s="671"/>
      <c r="G2183" s="671"/>
      <c r="H2183" s="671"/>
      <c r="I2183" s="671"/>
      <c r="J2183" s="671"/>
      <c r="K2183" s="671"/>
      <c r="L2183" s="672"/>
      <c r="M2183" s="672"/>
      <c r="N2183" s="672"/>
      <c r="O2183" s="672"/>
      <c r="P2183" s="672"/>
      <c r="Q2183" s="673"/>
      <c r="R2183" s="673"/>
      <c r="S2183" s="673"/>
      <c r="T2183" s="673"/>
      <c r="U2183" s="673"/>
      <c r="V2183" s="636"/>
      <c r="W2183" s="674"/>
      <c r="X2183" s="674"/>
      <c r="Y2183" s="674"/>
      <c r="Z2183" s="674"/>
      <c r="AA2183" s="674"/>
      <c r="AB2183" s="674"/>
      <c r="AC2183" s="637"/>
      <c r="AD2183" s="638"/>
      <c r="AE2183" s="639"/>
      <c r="AF2183" s="640"/>
    </row>
    <row r="2184" spans="1:32" ht="20.100000000000001" customHeight="1">
      <c r="A2184" s="635"/>
      <c r="B2184" s="671"/>
      <c r="C2184" s="671"/>
      <c r="D2184" s="671"/>
      <c r="E2184" s="671"/>
      <c r="F2184" s="671"/>
      <c r="G2184" s="671"/>
      <c r="H2184" s="671"/>
      <c r="I2184" s="671"/>
      <c r="J2184" s="671"/>
      <c r="K2184" s="671"/>
      <c r="L2184" s="672"/>
      <c r="M2184" s="672"/>
      <c r="N2184" s="672"/>
      <c r="O2184" s="672"/>
      <c r="P2184" s="672"/>
      <c r="Q2184" s="673"/>
      <c r="R2184" s="673"/>
      <c r="S2184" s="673"/>
      <c r="T2184" s="673"/>
      <c r="U2184" s="673"/>
      <c r="V2184" s="636"/>
      <c r="W2184" s="674"/>
      <c r="X2184" s="674"/>
      <c r="Y2184" s="674"/>
      <c r="Z2184" s="674"/>
      <c r="AA2184" s="674"/>
      <c r="AB2184" s="674"/>
      <c r="AC2184" s="637"/>
      <c r="AD2184" s="638"/>
      <c r="AE2184" s="639"/>
      <c r="AF2184" s="640"/>
    </row>
    <row r="2185" spans="1:32" ht="20.100000000000001" customHeight="1">
      <c r="A2185" s="635"/>
      <c r="B2185" s="671"/>
      <c r="C2185" s="671"/>
      <c r="D2185" s="671"/>
      <c r="E2185" s="671"/>
      <c r="F2185" s="671"/>
      <c r="G2185" s="671"/>
      <c r="H2185" s="671"/>
      <c r="I2185" s="671"/>
      <c r="J2185" s="671"/>
      <c r="K2185" s="671"/>
      <c r="L2185" s="672"/>
      <c r="M2185" s="672"/>
      <c r="N2185" s="672"/>
      <c r="O2185" s="672"/>
      <c r="P2185" s="672"/>
      <c r="Q2185" s="673"/>
      <c r="R2185" s="673"/>
      <c r="S2185" s="673"/>
      <c r="T2185" s="673"/>
      <c r="U2185" s="673"/>
      <c r="V2185" s="636"/>
      <c r="W2185" s="674"/>
      <c r="X2185" s="674"/>
      <c r="Y2185" s="674"/>
      <c r="Z2185" s="674"/>
      <c r="AA2185" s="674"/>
      <c r="AB2185" s="674"/>
      <c r="AC2185" s="637"/>
      <c r="AD2185" s="638"/>
      <c r="AE2185" s="639"/>
      <c r="AF2185" s="640"/>
    </row>
    <row r="2186" spans="1:32" ht="20.100000000000001" customHeight="1">
      <c r="A2186" s="635"/>
      <c r="B2186" s="671"/>
      <c r="C2186" s="671"/>
      <c r="D2186" s="671"/>
      <c r="E2186" s="671"/>
      <c r="F2186" s="671"/>
      <c r="G2186" s="671"/>
      <c r="H2186" s="671"/>
      <c r="I2186" s="671"/>
      <c r="J2186" s="671"/>
      <c r="K2186" s="671"/>
      <c r="L2186" s="672"/>
      <c r="M2186" s="672"/>
      <c r="N2186" s="672"/>
      <c r="O2186" s="672"/>
      <c r="P2186" s="672"/>
      <c r="Q2186" s="673"/>
      <c r="R2186" s="673"/>
      <c r="S2186" s="673"/>
      <c r="T2186" s="673"/>
      <c r="U2186" s="673"/>
      <c r="V2186" s="636"/>
      <c r="W2186" s="674"/>
      <c r="X2186" s="674"/>
      <c r="Y2186" s="674"/>
      <c r="Z2186" s="674"/>
      <c r="AA2186" s="674"/>
      <c r="AB2186" s="674"/>
      <c r="AC2186" s="637"/>
      <c r="AD2186" s="638"/>
      <c r="AE2186" s="639"/>
      <c r="AF2186" s="640"/>
    </row>
    <row r="2187" spans="1:32" ht="20.100000000000001" customHeight="1">
      <c r="A2187" s="635"/>
      <c r="B2187" s="671"/>
      <c r="C2187" s="671"/>
      <c r="D2187" s="671"/>
      <c r="E2187" s="671"/>
      <c r="F2187" s="671"/>
      <c r="G2187" s="671"/>
      <c r="H2187" s="671"/>
      <c r="I2187" s="671"/>
      <c r="J2187" s="671"/>
      <c r="K2187" s="671"/>
      <c r="L2187" s="672"/>
      <c r="M2187" s="672"/>
      <c r="N2187" s="672"/>
      <c r="O2187" s="672"/>
      <c r="P2187" s="672"/>
      <c r="Q2187" s="673"/>
      <c r="R2187" s="673"/>
      <c r="S2187" s="673"/>
      <c r="T2187" s="673"/>
      <c r="U2187" s="673"/>
      <c r="V2187" s="636"/>
      <c r="W2187" s="674"/>
      <c r="X2187" s="674"/>
      <c r="Y2187" s="674"/>
      <c r="Z2187" s="674"/>
      <c r="AA2187" s="674"/>
      <c r="AB2187" s="674"/>
      <c r="AC2187" s="637"/>
      <c r="AD2187" s="638"/>
      <c r="AE2187" s="639"/>
      <c r="AF2187" s="640"/>
    </row>
    <row r="2188" spans="1:32" ht="20.100000000000001" customHeight="1">
      <c r="A2188" s="635"/>
      <c r="B2188" s="671"/>
      <c r="C2188" s="671"/>
      <c r="D2188" s="671"/>
      <c r="E2188" s="671"/>
      <c r="F2188" s="671"/>
      <c r="G2188" s="671"/>
      <c r="H2188" s="671"/>
      <c r="I2188" s="671"/>
      <c r="J2188" s="671"/>
      <c r="K2188" s="671"/>
      <c r="L2188" s="672"/>
      <c r="M2188" s="672"/>
      <c r="N2188" s="672"/>
      <c r="O2188" s="672"/>
      <c r="P2188" s="672"/>
      <c r="Q2188" s="673"/>
      <c r="R2188" s="673"/>
      <c r="S2188" s="673"/>
      <c r="T2188" s="673"/>
      <c r="U2188" s="673"/>
      <c r="V2188" s="636"/>
      <c r="W2188" s="674"/>
      <c r="X2188" s="674"/>
      <c r="Y2188" s="674"/>
      <c r="Z2188" s="674"/>
      <c r="AA2188" s="674"/>
      <c r="AB2188" s="674"/>
      <c r="AC2188" s="637"/>
      <c r="AD2188" s="638"/>
      <c r="AE2188" s="639"/>
      <c r="AF2188" s="640"/>
    </row>
    <row r="2189" spans="1:32" ht="20.100000000000001" customHeight="1">
      <c r="A2189" s="635"/>
      <c r="B2189" s="671"/>
      <c r="C2189" s="671"/>
      <c r="D2189" s="671"/>
      <c r="E2189" s="671"/>
      <c r="F2189" s="671"/>
      <c r="G2189" s="671"/>
      <c r="H2189" s="671"/>
      <c r="I2189" s="671"/>
      <c r="J2189" s="671"/>
      <c r="K2189" s="671"/>
      <c r="L2189" s="672"/>
      <c r="M2189" s="672"/>
      <c r="N2189" s="672"/>
      <c r="O2189" s="672"/>
      <c r="P2189" s="672"/>
      <c r="Q2189" s="673"/>
      <c r="R2189" s="673"/>
      <c r="S2189" s="673"/>
      <c r="T2189" s="673"/>
      <c r="U2189" s="673"/>
      <c r="V2189" s="636"/>
      <c r="W2189" s="674"/>
      <c r="X2189" s="674"/>
      <c r="Y2189" s="674"/>
      <c r="Z2189" s="674"/>
      <c r="AA2189" s="674"/>
      <c r="AB2189" s="674"/>
      <c r="AC2189" s="637"/>
      <c r="AD2189" s="638"/>
      <c r="AE2189" s="639"/>
      <c r="AF2189" s="640"/>
    </row>
    <row r="2190" spans="1:32" ht="20.100000000000001" customHeight="1">
      <c r="A2190" s="635"/>
      <c r="B2190" s="671"/>
      <c r="C2190" s="671"/>
      <c r="D2190" s="671"/>
      <c r="E2190" s="671"/>
      <c r="F2190" s="671"/>
      <c r="G2190" s="671"/>
      <c r="H2190" s="671"/>
      <c r="I2190" s="671"/>
      <c r="J2190" s="671"/>
      <c r="K2190" s="671"/>
      <c r="L2190" s="672"/>
      <c r="M2190" s="672"/>
      <c r="N2190" s="672"/>
      <c r="O2190" s="672"/>
      <c r="P2190" s="672"/>
      <c r="Q2190" s="673"/>
      <c r="R2190" s="673"/>
      <c r="S2190" s="673"/>
      <c r="T2190" s="673"/>
      <c r="U2190" s="673"/>
      <c r="V2190" s="636"/>
      <c r="W2190" s="674"/>
      <c r="X2190" s="674"/>
      <c r="Y2190" s="674"/>
      <c r="Z2190" s="674"/>
      <c r="AA2190" s="674"/>
      <c r="AB2190" s="674"/>
      <c r="AC2190" s="637"/>
      <c r="AD2190" s="638"/>
      <c r="AE2190" s="639"/>
      <c r="AF2190" s="640"/>
    </row>
    <row r="2191" spans="1:32" ht="20.100000000000001" customHeight="1">
      <c r="A2191" s="635"/>
      <c r="B2191" s="671"/>
      <c r="C2191" s="671"/>
      <c r="D2191" s="671"/>
      <c r="E2191" s="671"/>
      <c r="F2191" s="671"/>
      <c r="G2191" s="671"/>
      <c r="H2191" s="671"/>
      <c r="I2191" s="671"/>
      <c r="J2191" s="671"/>
      <c r="K2191" s="671"/>
      <c r="L2191" s="672"/>
      <c r="M2191" s="672"/>
      <c r="N2191" s="672"/>
      <c r="O2191" s="672"/>
      <c r="P2191" s="672"/>
      <c r="Q2191" s="673"/>
      <c r="R2191" s="673"/>
      <c r="S2191" s="673"/>
      <c r="T2191" s="673"/>
      <c r="U2191" s="673"/>
      <c r="V2191" s="636"/>
      <c r="W2191" s="674"/>
      <c r="X2191" s="674"/>
      <c r="Y2191" s="674"/>
      <c r="Z2191" s="674"/>
      <c r="AA2191" s="674"/>
      <c r="AB2191" s="674"/>
      <c r="AC2191" s="637"/>
      <c r="AD2191" s="638"/>
      <c r="AE2191" s="639"/>
      <c r="AF2191" s="640"/>
    </row>
    <row r="2192" spans="1:32" ht="20.100000000000001" customHeight="1">
      <c r="A2192" s="635"/>
      <c r="B2192" s="671"/>
      <c r="C2192" s="671"/>
      <c r="D2192" s="671"/>
      <c r="E2192" s="671"/>
      <c r="F2192" s="671"/>
      <c r="G2192" s="671"/>
      <c r="H2192" s="671"/>
      <c r="I2192" s="671"/>
      <c r="J2192" s="671"/>
      <c r="K2192" s="671"/>
      <c r="L2192" s="672"/>
      <c r="M2192" s="672"/>
      <c r="N2192" s="672"/>
      <c r="O2192" s="672"/>
      <c r="P2192" s="672"/>
      <c r="Q2192" s="673"/>
      <c r="R2192" s="673"/>
      <c r="S2192" s="673"/>
      <c r="T2192" s="673"/>
      <c r="U2192" s="673"/>
      <c r="V2192" s="636"/>
      <c r="W2192" s="674"/>
      <c r="X2192" s="674"/>
      <c r="Y2192" s="674"/>
      <c r="Z2192" s="674"/>
      <c r="AA2192" s="674"/>
      <c r="AB2192" s="674"/>
      <c r="AC2192" s="637"/>
      <c r="AD2192" s="638"/>
      <c r="AE2192" s="639"/>
      <c r="AF2192" s="640"/>
    </row>
    <row r="2193" spans="1:32" ht="20.100000000000001" customHeight="1">
      <c r="A2193" s="635"/>
      <c r="B2193" s="671"/>
      <c r="C2193" s="671"/>
      <c r="D2193" s="671"/>
      <c r="E2193" s="671"/>
      <c r="F2193" s="671"/>
      <c r="G2193" s="671"/>
      <c r="H2193" s="671"/>
      <c r="I2193" s="671"/>
      <c r="J2193" s="671"/>
      <c r="K2193" s="671"/>
      <c r="L2193" s="672"/>
      <c r="M2193" s="672"/>
      <c r="N2193" s="672"/>
      <c r="O2193" s="672"/>
      <c r="P2193" s="672"/>
      <c r="Q2193" s="673"/>
      <c r="R2193" s="673"/>
      <c r="S2193" s="673"/>
      <c r="T2193" s="673"/>
      <c r="U2193" s="673"/>
      <c r="V2193" s="636"/>
      <c r="W2193" s="674"/>
      <c r="X2193" s="674"/>
      <c r="Y2193" s="674"/>
      <c r="Z2193" s="674"/>
      <c r="AA2193" s="674"/>
      <c r="AB2193" s="674"/>
      <c r="AC2193" s="637"/>
      <c r="AD2193" s="638"/>
      <c r="AE2193" s="639"/>
      <c r="AF2193" s="640"/>
    </row>
    <row r="2194" spans="1:32" ht="20.100000000000001" customHeight="1">
      <c r="A2194" s="635"/>
      <c r="B2194" s="671"/>
      <c r="C2194" s="671"/>
      <c r="D2194" s="671"/>
      <c r="E2194" s="671"/>
      <c r="F2194" s="671"/>
      <c r="G2194" s="671"/>
      <c r="H2194" s="671"/>
      <c r="I2194" s="671"/>
      <c r="J2194" s="671"/>
      <c r="K2194" s="671"/>
      <c r="L2194" s="672"/>
      <c r="M2194" s="672"/>
      <c r="N2194" s="672"/>
      <c r="O2194" s="672"/>
      <c r="P2194" s="672"/>
      <c r="Q2194" s="673"/>
      <c r="R2194" s="673"/>
      <c r="S2194" s="673"/>
      <c r="T2194" s="673"/>
      <c r="U2194" s="673"/>
      <c r="V2194" s="636"/>
      <c r="W2194" s="674"/>
      <c r="X2194" s="674"/>
      <c r="Y2194" s="674"/>
      <c r="Z2194" s="674"/>
      <c r="AA2194" s="674"/>
      <c r="AB2194" s="674"/>
      <c r="AC2194" s="637"/>
      <c r="AD2194" s="638"/>
      <c r="AE2194" s="639"/>
      <c r="AF2194" s="640"/>
    </row>
    <row r="2195" spans="1:32" ht="20.100000000000001" customHeight="1">
      <c r="A2195" s="635"/>
      <c r="B2195" s="671"/>
      <c r="C2195" s="671"/>
      <c r="D2195" s="671"/>
      <c r="E2195" s="671"/>
      <c r="F2195" s="671"/>
      <c r="G2195" s="671"/>
      <c r="H2195" s="671"/>
      <c r="I2195" s="671"/>
      <c r="J2195" s="671"/>
      <c r="K2195" s="671"/>
      <c r="L2195" s="672"/>
      <c r="M2195" s="672"/>
      <c r="N2195" s="672"/>
      <c r="O2195" s="672"/>
      <c r="P2195" s="672"/>
      <c r="Q2195" s="673"/>
      <c r="R2195" s="673"/>
      <c r="S2195" s="673"/>
      <c r="T2195" s="673"/>
      <c r="U2195" s="673"/>
      <c r="V2195" s="636"/>
      <c r="W2195" s="674"/>
      <c r="X2195" s="674"/>
      <c r="Y2195" s="674"/>
      <c r="Z2195" s="674"/>
      <c r="AA2195" s="674"/>
      <c r="AB2195" s="674"/>
      <c r="AC2195" s="637"/>
      <c r="AD2195" s="638"/>
      <c r="AE2195" s="639"/>
      <c r="AF2195" s="640"/>
    </row>
    <row r="2196" spans="1:32" ht="20.100000000000001" customHeight="1">
      <c r="A2196" s="635"/>
      <c r="B2196" s="671"/>
      <c r="C2196" s="671"/>
      <c r="D2196" s="671"/>
      <c r="E2196" s="671"/>
      <c r="F2196" s="671"/>
      <c r="G2196" s="671"/>
      <c r="H2196" s="671"/>
      <c r="I2196" s="671"/>
      <c r="J2196" s="671"/>
      <c r="K2196" s="671"/>
      <c r="L2196" s="672"/>
      <c r="M2196" s="672"/>
      <c r="N2196" s="672"/>
      <c r="O2196" s="672"/>
      <c r="P2196" s="672"/>
      <c r="Q2196" s="673"/>
      <c r="R2196" s="673"/>
      <c r="S2196" s="673"/>
      <c r="T2196" s="673"/>
      <c r="U2196" s="673"/>
      <c r="V2196" s="636"/>
      <c r="W2196" s="674"/>
      <c r="X2196" s="674"/>
      <c r="Y2196" s="674"/>
      <c r="Z2196" s="674"/>
      <c r="AA2196" s="674"/>
      <c r="AB2196" s="674"/>
      <c r="AC2196" s="637"/>
      <c r="AD2196" s="638"/>
      <c r="AE2196" s="639"/>
      <c r="AF2196" s="640"/>
    </row>
    <row r="2197" spans="1:32" ht="20.100000000000001" customHeight="1">
      <c r="A2197" s="635"/>
      <c r="B2197" s="671"/>
      <c r="C2197" s="671"/>
      <c r="D2197" s="671"/>
      <c r="E2197" s="671"/>
      <c r="F2197" s="671"/>
      <c r="G2197" s="671"/>
      <c r="H2197" s="671"/>
      <c r="I2197" s="671"/>
      <c r="J2197" s="671"/>
      <c r="K2197" s="671"/>
      <c r="L2197" s="672"/>
      <c r="M2197" s="672"/>
      <c r="N2197" s="672"/>
      <c r="O2197" s="672"/>
      <c r="P2197" s="672"/>
      <c r="Q2197" s="673"/>
      <c r="R2197" s="673"/>
      <c r="S2197" s="673"/>
      <c r="T2197" s="673"/>
      <c r="U2197" s="673"/>
      <c r="V2197" s="636"/>
      <c r="W2197" s="674"/>
      <c r="X2197" s="674"/>
      <c r="Y2197" s="674"/>
      <c r="Z2197" s="674"/>
      <c r="AA2197" s="674"/>
      <c r="AB2197" s="674"/>
      <c r="AC2197" s="637"/>
      <c r="AD2197" s="638"/>
      <c r="AE2197" s="639"/>
      <c r="AF2197" s="640"/>
    </row>
    <row r="2198" spans="1:32" ht="20.100000000000001" customHeight="1">
      <c r="A2198" s="635"/>
      <c r="B2198" s="671"/>
      <c r="C2198" s="671"/>
      <c r="D2198" s="671"/>
      <c r="E2198" s="671"/>
      <c r="F2198" s="671"/>
      <c r="G2198" s="671"/>
      <c r="H2198" s="671"/>
      <c r="I2198" s="671"/>
      <c r="J2198" s="671"/>
      <c r="K2198" s="671"/>
      <c r="L2198" s="672"/>
      <c r="M2198" s="672"/>
      <c r="N2198" s="672"/>
      <c r="O2198" s="672"/>
      <c r="P2198" s="672"/>
      <c r="Q2198" s="673"/>
      <c r="R2198" s="673"/>
      <c r="S2198" s="673"/>
      <c r="T2198" s="673"/>
      <c r="U2198" s="673"/>
      <c r="V2198" s="636"/>
      <c r="W2198" s="674"/>
      <c r="X2198" s="674"/>
      <c r="Y2198" s="674"/>
      <c r="Z2198" s="674"/>
      <c r="AA2198" s="674"/>
      <c r="AB2198" s="674"/>
      <c r="AC2198" s="637"/>
      <c r="AD2198" s="638"/>
      <c r="AE2198" s="639"/>
      <c r="AF2198" s="640"/>
    </row>
    <row r="2199" spans="1:32" ht="20.100000000000001" customHeight="1">
      <c r="A2199" s="635"/>
      <c r="B2199" s="671"/>
      <c r="C2199" s="671"/>
      <c r="D2199" s="671"/>
      <c r="E2199" s="671"/>
      <c r="F2199" s="671"/>
      <c r="G2199" s="671"/>
      <c r="H2199" s="671"/>
      <c r="I2199" s="671"/>
      <c r="J2199" s="671"/>
      <c r="K2199" s="671"/>
      <c r="L2199" s="672"/>
      <c r="M2199" s="672"/>
      <c r="N2199" s="672"/>
      <c r="O2199" s="672"/>
      <c r="P2199" s="672"/>
      <c r="Q2199" s="673"/>
      <c r="R2199" s="673"/>
      <c r="S2199" s="673"/>
      <c r="T2199" s="673"/>
      <c r="U2199" s="673"/>
      <c r="V2199" s="636"/>
      <c r="W2199" s="674"/>
      <c r="X2199" s="674"/>
      <c r="Y2199" s="674"/>
      <c r="Z2199" s="674"/>
      <c r="AA2199" s="674"/>
      <c r="AB2199" s="674"/>
      <c r="AC2199" s="637"/>
      <c r="AD2199" s="638"/>
      <c r="AE2199" s="639"/>
      <c r="AF2199" s="640"/>
    </row>
    <row r="2200" spans="1:32" ht="20.100000000000001" customHeight="1">
      <c r="A2200" s="635"/>
      <c r="B2200" s="671"/>
      <c r="C2200" s="671"/>
      <c r="D2200" s="671"/>
      <c r="E2200" s="671"/>
      <c r="F2200" s="671"/>
      <c r="G2200" s="671"/>
      <c r="H2200" s="671"/>
      <c r="I2200" s="671"/>
      <c r="J2200" s="671"/>
      <c r="K2200" s="671"/>
      <c r="L2200" s="672"/>
      <c r="M2200" s="672"/>
      <c r="N2200" s="672"/>
      <c r="O2200" s="672"/>
      <c r="P2200" s="672"/>
      <c r="Q2200" s="673"/>
      <c r="R2200" s="673"/>
      <c r="S2200" s="673"/>
      <c r="T2200" s="673"/>
      <c r="U2200" s="673"/>
      <c r="V2200" s="636"/>
      <c r="W2200" s="674"/>
      <c r="X2200" s="674"/>
      <c r="Y2200" s="674"/>
      <c r="Z2200" s="674"/>
      <c r="AA2200" s="674"/>
      <c r="AB2200" s="674"/>
      <c r="AC2200" s="637"/>
      <c r="AD2200" s="638"/>
      <c r="AE2200" s="639"/>
      <c r="AF2200" s="640"/>
    </row>
    <row r="2201" spans="1:32" ht="20.100000000000001" customHeight="1">
      <c r="A2201" s="635"/>
      <c r="B2201" s="671"/>
      <c r="C2201" s="671"/>
      <c r="D2201" s="671"/>
      <c r="E2201" s="671"/>
      <c r="F2201" s="671"/>
      <c r="G2201" s="671"/>
      <c r="H2201" s="671"/>
      <c r="I2201" s="671"/>
      <c r="J2201" s="671"/>
      <c r="K2201" s="671"/>
      <c r="L2201" s="672"/>
      <c r="M2201" s="672"/>
      <c r="N2201" s="672"/>
      <c r="O2201" s="672"/>
      <c r="P2201" s="672"/>
      <c r="Q2201" s="673"/>
      <c r="R2201" s="673"/>
      <c r="S2201" s="673"/>
      <c r="T2201" s="673"/>
      <c r="U2201" s="673"/>
      <c r="V2201" s="636"/>
      <c r="W2201" s="674"/>
      <c r="X2201" s="674"/>
      <c r="Y2201" s="674"/>
      <c r="Z2201" s="674"/>
      <c r="AA2201" s="674"/>
      <c r="AB2201" s="674"/>
      <c r="AC2201" s="637"/>
      <c r="AD2201" s="638"/>
      <c r="AE2201" s="639"/>
      <c r="AF2201" s="640"/>
    </row>
    <row r="2202" spans="1:32" ht="20.100000000000001" customHeight="1">
      <c r="A2202" s="635"/>
      <c r="B2202" s="671"/>
      <c r="C2202" s="671"/>
      <c r="D2202" s="671"/>
      <c r="E2202" s="671"/>
      <c r="F2202" s="671"/>
      <c r="G2202" s="671"/>
      <c r="H2202" s="671"/>
      <c r="I2202" s="671"/>
      <c r="J2202" s="671"/>
      <c r="K2202" s="671"/>
      <c r="L2202" s="672"/>
      <c r="M2202" s="672"/>
      <c r="N2202" s="672"/>
      <c r="O2202" s="672"/>
      <c r="P2202" s="672"/>
      <c r="Q2202" s="673"/>
      <c r="R2202" s="673"/>
      <c r="S2202" s="673"/>
      <c r="T2202" s="673"/>
      <c r="U2202" s="673"/>
      <c r="V2202" s="636"/>
      <c r="W2202" s="674"/>
      <c r="X2202" s="674"/>
      <c r="Y2202" s="674"/>
      <c r="Z2202" s="674"/>
      <c r="AA2202" s="674"/>
      <c r="AB2202" s="674"/>
      <c r="AC2202" s="637"/>
      <c r="AD2202" s="638"/>
      <c r="AE2202" s="639"/>
      <c r="AF2202" s="640"/>
    </row>
    <row r="2203" spans="1:32" ht="20.100000000000001" customHeight="1">
      <c r="A2203" s="635"/>
      <c r="B2203" s="671"/>
      <c r="C2203" s="671"/>
      <c r="D2203" s="671"/>
      <c r="E2203" s="671"/>
      <c r="F2203" s="671"/>
      <c r="G2203" s="671"/>
      <c r="H2203" s="671"/>
      <c r="I2203" s="671"/>
      <c r="J2203" s="671"/>
      <c r="K2203" s="671"/>
      <c r="L2203" s="672"/>
      <c r="M2203" s="672"/>
      <c r="N2203" s="672"/>
      <c r="O2203" s="672"/>
      <c r="P2203" s="672"/>
      <c r="Q2203" s="673"/>
      <c r="R2203" s="673"/>
      <c r="S2203" s="673"/>
      <c r="T2203" s="673"/>
      <c r="U2203" s="673"/>
      <c r="V2203" s="636"/>
      <c r="W2203" s="674"/>
      <c r="X2203" s="674"/>
      <c r="Y2203" s="674"/>
      <c r="Z2203" s="674"/>
      <c r="AA2203" s="674"/>
      <c r="AB2203" s="674"/>
      <c r="AC2203" s="637"/>
      <c r="AD2203" s="638"/>
      <c r="AE2203" s="639"/>
      <c r="AF2203" s="640"/>
    </row>
    <row r="2204" spans="1:32" ht="20.100000000000001" customHeight="1">
      <c r="A2204" s="635"/>
      <c r="B2204" s="671"/>
      <c r="C2204" s="671"/>
      <c r="D2204" s="671"/>
      <c r="E2204" s="671"/>
      <c r="F2204" s="671"/>
      <c r="G2204" s="671"/>
      <c r="H2204" s="671"/>
      <c r="I2204" s="671"/>
      <c r="J2204" s="671"/>
      <c r="K2204" s="671"/>
      <c r="L2204" s="672"/>
      <c r="M2204" s="672"/>
      <c r="N2204" s="672"/>
      <c r="O2204" s="672"/>
      <c r="P2204" s="672"/>
      <c r="Q2204" s="673"/>
      <c r="R2204" s="673"/>
      <c r="S2204" s="673"/>
      <c r="T2204" s="673"/>
      <c r="U2204" s="673"/>
      <c r="V2204" s="636"/>
      <c r="W2204" s="674"/>
      <c r="X2204" s="674"/>
      <c r="Y2204" s="674"/>
      <c r="Z2204" s="674"/>
      <c r="AA2204" s="674"/>
      <c r="AB2204" s="674"/>
      <c r="AC2204" s="637"/>
      <c r="AD2204" s="638"/>
      <c r="AE2204" s="639"/>
      <c r="AF2204" s="640"/>
    </row>
    <row r="2205" spans="1:32" ht="20.100000000000001" customHeight="1">
      <c r="A2205" s="635"/>
      <c r="B2205" s="671"/>
      <c r="C2205" s="671"/>
      <c r="D2205" s="671"/>
      <c r="E2205" s="671"/>
      <c r="F2205" s="671"/>
      <c r="G2205" s="671"/>
      <c r="H2205" s="671"/>
      <c r="I2205" s="671"/>
      <c r="J2205" s="671"/>
      <c r="K2205" s="671"/>
      <c r="L2205" s="672"/>
      <c r="M2205" s="672"/>
      <c r="N2205" s="672"/>
      <c r="O2205" s="672"/>
      <c r="P2205" s="672"/>
      <c r="Q2205" s="673"/>
      <c r="R2205" s="673"/>
      <c r="S2205" s="673"/>
      <c r="T2205" s="673"/>
      <c r="U2205" s="673"/>
      <c r="V2205" s="636"/>
      <c r="W2205" s="674"/>
      <c r="X2205" s="674"/>
      <c r="Y2205" s="674"/>
      <c r="Z2205" s="674"/>
      <c r="AA2205" s="674"/>
      <c r="AB2205" s="674"/>
      <c r="AC2205" s="637"/>
      <c r="AD2205" s="638"/>
      <c r="AE2205" s="639"/>
      <c r="AF2205" s="640"/>
    </row>
    <row r="2206" spans="1:32" ht="20.100000000000001" customHeight="1">
      <c r="A2206" s="635"/>
      <c r="B2206" s="671"/>
      <c r="C2206" s="671"/>
      <c r="D2206" s="671"/>
      <c r="E2206" s="671"/>
      <c r="F2206" s="671"/>
      <c r="G2206" s="671"/>
      <c r="H2206" s="671"/>
      <c r="I2206" s="671"/>
      <c r="J2206" s="671"/>
      <c r="K2206" s="671"/>
      <c r="L2206" s="672"/>
      <c r="M2206" s="672"/>
      <c r="N2206" s="672"/>
      <c r="O2206" s="672"/>
      <c r="P2206" s="672"/>
      <c r="Q2206" s="673"/>
      <c r="R2206" s="673"/>
      <c r="S2206" s="673"/>
      <c r="T2206" s="673"/>
      <c r="U2206" s="673"/>
      <c r="V2206" s="636"/>
      <c r="W2206" s="674"/>
      <c r="X2206" s="674"/>
      <c r="Y2206" s="674"/>
      <c r="Z2206" s="674"/>
      <c r="AA2206" s="674"/>
      <c r="AB2206" s="674"/>
      <c r="AC2206" s="637"/>
      <c r="AD2206" s="638"/>
      <c r="AE2206" s="639"/>
      <c r="AF2206" s="640"/>
    </row>
    <row r="2207" spans="1:32" ht="20.100000000000001" customHeight="1">
      <c r="A2207" s="635"/>
      <c r="B2207" s="671"/>
      <c r="C2207" s="671"/>
      <c r="D2207" s="671"/>
      <c r="E2207" s="671"/>
      <c r="F2207" s="671"/>
      <c r="G2207" s="671"/>
      <c r="H2207" s="671"/>
      <c r="I2207" s="671"/>
      <c r="J2207" s="671"/>
      <c r="K2207" s="671"/>
      <c r="L2207" s="672"/>
      <c r="M2207" s="672"/>
      <c r="N2207" s="672"/>
      <c r="O2207" s="672"/>
      <c r="P2207" s="672"/>
      <c r="Q2207" s="673"/>
      <c r="R2207" s="673"/>
      <c r="S2207" s="673"/>
      <c r="T2207" s="673"/>
      <c r="U2207" s="673"/>
      <c r="V2207" s="636"/>
      <c r="W2207" s="674"/>
      <c r="X2207" s="674"/>
      <c r="Y2207" s="674"/>
      <c r="Z2207" s="674"/>
      <c r="AA2207" s="674"/>
      <c r="AB2207" s="674"/>
      <c r="AC2207" s="637"/>
      <c r="AD2207" s="638"/>
      <c r="AE2207" s="639"/>
      <c r="AF2207" s="640"/>
    </row>
    <row r="2208" spans="1:32" ht="20.100000000000001" customHeight="1">
      <c r="A2208" s="635"/>
      <c r="B2208" s="671"/>
      <c r="C2208" s="671"/>
      <c r="D2208" s="671"/>
      <c r="E2208" s="671"/>
      <c r="F2208" s="671"/>
      <c r="G2208" s="671"/>
      <c r="H2208" s="671"/>
      <c r="I2208" s="671"/>
      <c r="J2208" s="671"/>
      <c r="K2208" s="671"/>
      <c r="L2208" s="672"/>
      <c r="M2208" s="672"/>
      <c r="N2208" s="672"/>
      <c r="O2208" s="672"/>
      <c r="P2208" s="672"/>
      <c r="Q2208" s="673"/>
      <c r="R2208" s="673"/>
      <c r="S2208" s="673"/>
      <c r="T2208" s="673"/>
      <c r="U2208" s="673"/>
      <c r="V2208" s="636"/>
      <c r="W2208" s="674"/>
      <c r="X2208" s="674"/>
      <c r="Y2208" s="674"/>
      <c r="Z2208" s="674"/>
      <c r="AA2208" s="674"/>
      <c r="AB2208" s="674"/>
      <c r="AC2208" s="637"/>
      <c r="AD2208" s="638"/>
      <c r="AE2208" s="639"/>
      <c r="AF2208" s="640"/>
    </row>
    <row r="2209" spans="1:32" ht="20.100000000000001" customHeight="1">
      <c r="A2209" s="635"/>
      <c r="B2209" s="671"/>
      <c r="C2209" s="671"/>
      <c r="D2209" s="671"/>
      <c r="E2209" s="671"/>
      <c r="F2209" s="671"/>
      <c r="G2209" s="671"/>
      <c r="H2209" s="671"/>
      <c r="I2209" s="671"/>
      <c r="J2209" s="671"/>
      <c r="K2209" s="671"/>
      <c r="L2209" s="672"/>
      <c r="M2209" s="672"/>
      <c r="N2209" s="672"/>
      <c r="O2209" s="672"/>
      <c r="P2209" s="672"/>
      <c r="Q2209" s="673"/>
      <c r="R2209" s="673"/>
      <c r="S2209" s="673"/>
      <c r="T2209" s="673"/>
      <c r="U2209" s="673"/>
      <c r="V2209" s="636"/>
      <c r="W2209" s="674"/>
      <c r="X2209" s="674"/>
      <c r="Y2209" s="674"/>
      <c r="Z2209" s="674"/>
      <c r="AA2209" s="674"/>
      <c r="AB2209" s="674"/>
      <c r="AC2209" s="637"/>
      <c r="AD2209" s="638"/>
      <c r="AE2209" s="639"/>
      <c r="AF2209" s="640"/>
    </row>
    <row r="2210" spans="1:32" ht="20.100000000000001" customHeight="1">
      <c r="A2210" s="635"/>
      <c r="B2210" s="671"/>
      <c r="C2210" s="671"/>
      <c r="D2210" s="671"/>
      <c r="E2210" s="671"/>
      <c r="F2210" s="671"/>
      <c r="G2210" s="671"/>
      <c r="H2210" s="671"/>
      <c r="I2210" s="671"/>
      <c r="J2210" s="671"/>
      <c r="K2210" s="671"/>
      <c r="L2210" s="672"/>
      <c r="M2210" s="672"/>
      <c r="N2210" s="672"/>
      <c r="O2210" s="672"/>
      <c r="P2210" s="672"/>
      <c r="Q2210" s="673"/>
      <c r="R2210" s="673"/>
      <c r="S2210" s="673"/>
      <c r="T2210" s="673"/>
      <c r="U2210" s="673"/>
      <c r="V2210" s="636"/>
      <c r="W2210" s="674"/>
      <c r="X2210" s="674"/>
      <c r="Y2210" s="674"/>
      <c r="Z2210" s="674"/>
      <c r="AA2210" s="674"/>
      <c r="AB2210" s="674"/>
      <c r="AC2210" s="637"/>
      <c r="AD2210" s="638"/>
      <c r="AE2210" s="639"/>
      <c r="AF2210" s="640"/>
    </row>
    <row r="2211" spans="1:32" ht="20.100000000000001" customHeight="1">
      <c r="A2211" s="635"/>
      <c r="B2211" s="671"/>
      <c r="C2211" s="671"/>
      <c r="D2211" s="671"/>
      <c r="E2211" s="671"/>
      <c r="F2211" s="671"/>
      <c r="G2211" s="671"/>
      <c r="H2211" s="671"/>
      <c r="I2211" s="671"/>
      <c r="J2211" s="671"/>
      <c r="K2211" s="671"/>
      <c r="L2211" s="672"/>
      <c r="M2211" s="672"/>
      <c r="N2211" s="672"/>
      <c r="O2211" s="672"/>
      <c r="P2211" s="672"/>
      <c r="Q2211" s="673"/>
      <c r="R2211" s="673"/>
      <c r="S2211" s="673"/>
      <c r="T2211" s="673"/>
      <c r="U2211" s="673"/>
      <c r="V2211" s="636"/>
      <c r="W2211" s="674"/>
      <c r="X2211" s="674"/>
      <c r="Y2211" s="674"/>
      <c r="Z2211" s="674"/>
      <c r="AA2211" s="674"/>
      <c r="AB2211" s="674"/>
      <c r="AC2211" s="637"/>
      <c r="AD2211" s="638"/>
      <c r="AE2211" s="639"/>
      <c r="AF2211" s="640"/>
    </row>
    <row r="2212" spans="1:32" ht="20.100000000000001" customHeight="1">
      <c r="A2212" s="635"/>
      <c r="B2212" s="671"/>
      <c r="C2212" s="671"/>
      <c r="D2212" s="671"/>
      <c r="E2212" s="671"/>
      <c r="F2212" s="671"/>
      <c r="G2212" s="671"/>
      <c r="H2212" s="671"/>
      <c r="I2212" s="671"/>
      <c r="J2212" s="671"/>
      <c r="K2212" s="671"/>
      <c r="L2212" s="672"/>
      <c r="M2212" s="672"/>
      <c r="N2212" s="672"/>
      <c r="O2212" s="672"/>
      <c r="P2212" s="672"/>
      <c r="Q2212" s="673"/>
      <c r="R2212" s="673"/>
      <c r="S2212" s="673"/>
      <c r="T2212" s="673"/>
      <c r="U2212" s="673"/>
      <c r="V2212" s="636"/>
      <c r="W2212" s="674"/>
      <c r="X2212" s="674"/>
      <c r="Y2212" s="674"/>
      <c r="Z2212" s="674"/>
      <c r="AA2212" s="674"/>
      <c r="AB2212" s="674"/>
      <c r="AC2212" s="637"/>
      <c r="AD2212" s="638"/>
      <c r="AE2212" s="639"/>
      <c r="AF2212" s="640"/>
    </row>
    <row r="2213" spans="1:32" ht="20.100000000000001" customHeight="1">
      <c r="A2213" s="635"/>
      <c r="B2213" s="671"/>
      <c r="C2213" s="671"/>
      <c r="D2213" s="671"/>
      <c r="E2213" s="671"/>
      <c r="F2213" s="671"/>
      <c r="G2213" s="671"/>
      <c r="H2213" s="671"/>
      <c r="I2213" s="671"/>
      <c r="J2213" s="671"/>
      <c r="K2213" s="671"/>
      <c r="L2213" s="672"/>
      <c r="M2213" s="672"/>
      <c r="N2213" s="672"/>
      <c r="O2213" s="672"/>
      <c r="P2213" s="672"/>
      <c r="Q2213" s="673"/>
      <c r="R2213" s="673"/>
      <c r="S2213" s="673"/>
      <c r="T2213" s="673"/>
      <c r="U2213" s="673"/>
      <c r="V2213" s="636"/>
      <c r="W2213" s="674"/>
      <c r="X2213" s="674"/>
      <c r="Y2213" s="674"/>
      <c r="Z2213" s="674"/>
      <c r="AA2213" s="674"/>
      <c r="AB2213" s="674"/>
      <c r="AC2213" s="637"/>
      <c r="AD2213" s="638"/>
      <c r="AE2213" s="639"/>
      <c r="AF2213" s="640"/>
    </row>
    <row r="2214" spans="1:32" ht="20.100000000000001" customHeight="1">
      <c r="A2214" s="635"/>
      <c r="B2214" s="671"/>
      <c r="C2214" s="671"/>
      <c r="D2214" s="671"/>
      <c r="E2214" s="671"/>
      <c r="F2214" s="671"/>
      <c r="G2214" s="671"/>
      <c r="H2214" s="671"/>
      <c r="I2214" s="671"/>
      <c r="J2214" s="671"/>
      <c r="K2214" s="671"/>
      <c r="L2214" s="672"/>
      <c r="M2214" s="672"/>
      <c r="N2214" s="672"/>
      <c r="O2214" s="672"/>
      <c r="P2214" s="672"/>
      <c r="Q2214" s="673"/>
      <c r="R2214" s="673"/>
      <c r="S2214" s="673"/>
      <c r="T2214" s="673"/>
      <c r="U2214" s="673"/>
      <c r="V2214" s="636"/>
      <c r="W2214" s="674"/>
      <c r="X2214" s="674"/>
      <c r="Y2214" s="674"/>
      <c r="Z2214" s="674"/>
      <c r="AA2214" s="674"/>
      <c r="AB2214" s="674"/>
      <c r="AC2214" s="637"/>
      <c r="AD2214" s="638"/>
      <c r="AE2214" s="639"/>
      <c r="AF2214" s="640"/>
    </row>
    <row r="2215" spans="1:32" ht="20.100000000000001" customHeight="1">
      <c r="A2215" s="635"/>
      <c r="B2215" s="671"/>
      <c r="C2215" s="671"/>
      <c r="D2215" s="671"/>
      <c r="E2215" s="671"/>
      <c r="F2215" s="671"/>
      <c r="G2215" s="671"/>
      <c r="H2215" s="671"/>
      <c r="I2215" s="671"/>
      <c r="J2215" s="671"/>
      <c r="K2215" s="671"/>
      <c r="L2215" s="672"/>
      <c r="M2215" s="672"/>
      <c r="N2215" s="672"/>
      <c r="O2215" s="672"/>
      <c r="P2215" s="672"/>
      <c r="Q2215" s="673"/>
      <c r="R2215" s="673"/>
      <c r="S2215" s="673"/>
      <c r="T2215" s="673"/>
      <c r="U2215" s="673"/>
      <c r="V2215" s="636"/>
      <c r="W2215" s="674"/>
      <c r="X2215" s="674"/>
      <c r="Y2215" s="674"/>
      <c r="Z2215" s="674"/>
      <c r="AA2215" s="674"/>
      <c r="AB2215" s="674"/>
      <c r="AC2215" s="637"/>
      <c r="AD2215" s="638"/>
      <c r="AE2215" s="639"/>
      <c r="AF2215" s="640"/>
    </row>
    <row r="2216" spans="1:32" ht="20.100000000000001" customHeight="1">
      <c r="A2216" s="635"/>
      <c r="B2216" s="671"/>
      <c r="C2216" s="671"/>
      <c r="D2216" s="671"/>
      <c r="E2216" s="671"/>
      <c r="F2216" s="671"/>
      <c r="G2216" s="671"/>
      <c r="H2216" s="671"/>
      <c r="I2216" s="671"/>
      <c r="J2216" s="671"/>
      <c r="K2216" s="671"/>
      <c r="L2216" s="672"/>
      <c r="M2216" s="672"/>
      <c r="N2216" s="672"/>
      <c r="O2216" s="672"/>
      <c r="P2216" s="672"/>
      <c r="Q2216" s="673"/>
      <c r="R2216" s="673"/>
      <c r="S2216" s="673"/>
      <c r="T2216" s="673"/>
      <c r="U2216" s="673"/>
      <c r="V2216" s="636"/>
      <c r="W2216" s="674"/>
      <c r="X2216" s="674"/>
      <c r="Y2216" s="674"/>
      <c r="Z2216" s="674"/>
      <c r="AA2216" s="674"/>
      <c r="AB2216" s="674"/>
      <c r="AC2216" s="637"/>
      <c r="AD2216" s="638"/>
      <c r="AE2216" s="639"/>
      <c r="AF2216" s="640"/>
    </row>
    <row r="2217" spans="1:32" ht="20.100000000000001" customHeight="1">
      <c r="A2217" s="635"/>
      <c r="B2217" s="671"/>
      <c r="C2217" s="671"/>
      <c r="D2217" s="671"/>
      <c r="E2217" s="671"/>
      <c r="F2217" s="671"/>
      <c r="G2217" s="671"/>
      <c r="H2217" s="671"/>
      <c r="I2217" s="671"/>
      <c r="J2217" s="671"/>
      <c r="K2217" s="671"/>
      <c r="L2217" s="672"/>
      <c r="M2217" s="672"/>
      <c r="N2217" s="672"/>
      <c r="O2217" s="672"/>
      <c r="P2217" s="672"/>
      <c r="Q2217" s="673"/>
      <c r="R2217" s="673"/>
      <c r="S2217" s="673"/>
      <c r="T2217" s="673"/>
      <c r="U2217" s="673"/>
      <c r="V2217" s="636"/>
      <c r="W2217" s="674"/>
      <c r="X2217" s="674"/>
      <c r="Y2217" s="674"/>
      <c r="Z2217" s="674"/>
      <c r="AA2217" s="674"/>
      <c r="AB2217" s="674"/>
      <c r="AC2217" s="637"/>
      <c r="AD2217" s="638"/>
      <c r="AE2217" s="639"/>
      <c r="AF2217" s="640"/>
    </row>
    <row r="2218" spans="1:32" ht="20.100000000000001" customHeight="1">
      <c r="A2218" s="635"/>
      <c r="B2218" s="671"/>
      <c r="C2218" s="671"/>
      <c r="D2218" s="671"/>
      <c r="E2218" s="671"/>
      <c r="F2218" s="671"/>
      <c r="G2218" s="671"/>
      <c r="H2218" s="671"/>
      <c r="I2218" s="671"/>
      <c r="J2218" s="671"/>
      <c r="K2218" s="671"/>
      <c r="L2218" s="672"/>
      <c r="M2218" s="672"/>
      <c r="N2218" s="672"/>
      <c r="O2218" s="672"/>
      <c r="P2218" s="672"/>
      <c r="Q2218" s="673"/>
      <c r="R2218" s="673"/>
      <c r="S2218" s="673"/>
      <c r="T2218" s="673"/>
      <c r="U2218" s="673"/>
      <c r="V2218" s="636"/>
      <c r="W2218" s="674"/>
      <c r="X2218" s="674"/>
      <c r="Y2218" s="674"/>
      <c r="Z2218" s="674"/>
      <c r="AA2218" s="674"/>
      <c r="AB2218" s="674"/>
      <c r="AC2218" s="637"/>
      <c r="AD2218" s="638"/>
      <c r="AE2218" s="639"/>
      <c r="AF2218" s="640"/>
    </row>
    <row r="2219" spans="1:32" ht="20.100000000000001" customHeight="1">
      <c r="A2219" s="635"/>
      <c r="B2219" s="671"/>
      <c r="C2219" s="671"/>
      <c r="D2219" s="671"/>
      <c r="E2219" s="671"/>
      <c r="F2219" s="671"/>
      <c r="G2219" s="671"/>
      <c r="H2219" s="671"/>
      <c r="I2219" s="671"/>
      <c r="J2219" s="671"/>
      <c r="K2219" s="671"/>
      <c r="L2219" s="672"/>
      <c r="M2219" s="672"/>
      <c r="N2219" s="672"/>
      <c r="O2219" s="672"/>
      <c r="P2219" s="672"/>
      <c r="Q2219" s="673"/>
      <c r="R2219" s="673"/>
      <c r="S2219" s="673"/>
      <c r="T2219" s="673"/>
      <c r="U2219" s="673"/>
      <c r="V2219" s="636"/>
      <c r="W2219" s="674"/>
      <c r="X2219" s="674"/>
      <c r="Y2219" s="674"/>
      <c r="Z2219" s="674"/>
      <c r="AA2219" s="674"/>
      <c r="AB2219" s="674"/>
      <c r="AC2219" s="637"/>
      <c r="AD2219" s="638"/>
      <c r="AE2219" s="639"/>
      <c r="AF2219" s="640"/>
    </row>
    <row r="2220" spans="1:32" ht="20.100000000000001" customHeight="1">
      <c r="A2220" s="635"/>
      <c r="B2220" s="671"/>
      <c r="C2220" s="671"/>
      <c r="D2220" s="671"/>
      <c r="E2220" s="671"/>
      <c r="F2220" s="671"/>
      <c r="G2220" s="671"/>
      <c r="H2220" s="671"/>
      <c r="I2220" s="671"/>
      <c r="J2220" s="671"/>
      <c r="K2220" s="671"/>
      <c r="L2220" s="672"/>
      <c r="M2220" s="672"/>
      <c r="N2220" s="672"/>
      <c r="O2220" s="672"/>
      <c r="P2220" s="672"/>
      <c r="Q2220" s="673"/>
      <c r="R2220" s="673"/>
      <c r="S2220" s="673"/>
      <c r="T2220" s="673"/>
      <c r="U2220" s="673"/>
      <c r="V2220" s="636"/>
      <c r="W2220" s="674"/>
      <c r="X2220" s="674"/>
      <c r="Y2220" s="674"/>
      <c r="Z2220" s="674"/>
      <c r="AA2220" s="674"/>
      <c r="AB2220" s="674"/>
      <c r="AC2220" s="637"/>
      <c r="AD2220" s="638"/>
      <c r="AE2220" s="639"/>
      <c r="AF2220" s="640"/>
    </row>
    <row r="2221" spans="1:32" ht="20.100000000000001" customHeight="1">
      <c r="A2221" s="635"/>
      <c r="B2221" s="671"/>
      <c r="C2221" s="671"/>
      <c r="D2221" s="671"/>
      <c r="E2221" s="671"/>
      <c r="F2221" s="671"/>
      <c r="G2221" s="671"/>
      <c r="H2221" s="671"/>
      <c r="I2221" s="671"/>
      <c r="J2221" s="671"/>
      <c r="K2221" s="671"/>
      <c r="L2221" s="672"/>
      <c r="M2221" s="672"/>
      <c r="N2221" s="672"/>
      <c r="O2221" s="672"/>
      <c r="P2221" s="672"/>
      <c r="Q2221" s="673"/>
      <c r="R2221" s="673"/>
      <c r="S2221" s="673"/>
      <c r="T2221" s="673"/>
      <c r="U2221" s="673"/>
      <c r="V2221" s="636"/>
      <c r="W2221" s="674"/>
      <c r="X2221" s="674"/>
      <c r="Y2221" s="674"/>
      <c r="Z2221" s="674"/>
      <c r="AA2221" s="674"/>
      <c r="AB2221" s="674"/>
      <c r="AC2221" s="637"/>
      <c r="AD2221" s="638"/>
      <c r="AE2221" s="639"/>
      <c r="AF2221" s="640"/>
    </row>
    <row r="2222" spans="1:32" ht="20.100000000000001" customHeight="1">
      <c r="A2222" s="635"/>
      <c r="B2222" s="671"/>
      <c r="C2222" s="671"/>
      <c r="D2222" s="671"/>
      <c r="E2222" s="671"/>
      <c r="F2222" s="671"/>
      <c r="G2222" s="671"/>
      <c r="H2222" s="671"/>
      <c r="I2222" s="671"/>
      <c r="J2222" s="671"/>
      <c r="K2222" s="671"/>
      <c r="L2222" s="672"/>
      <c r="M2222" s="672"/>
      <c r="N2222" s="672"/>
      <c r="O2222" s="672"/>
      <c r="P2222" s="672"/>
      <c r="Q2222" s="673"/>
      <c r="R2222" s="673"/>
      <c r="S2222" s="673"/>
      <c r="T2222" s="673"/>
      <c r="U2222" s="673"/>
      <c r="V2222" s="636"/>
      <c r="W2222" s="674"/>
      <c r="X2222" s="674"/>
      <c r="Y2222" s="674"/>
      <c r="Z2222" s="674"/>
      <c r="AA2222" s="674"/>
      <c r="AB2222" s="674"/>
      <c r="AC2222" s="637"/>
      <c r="AD2222" s="638"/>
      <c r="AE2222" s="639"/>
      <c r="AF2222" s="640"/>
    </row>
    <row r="2223" spans="1:32" ht="20.100000000000001" customHeight="1">
      <c r="A2223" s="635"/>
      <c r="B2223" s="671"/>
      <c r="C2223" s="671"/>
      <c r="D2223" s="671"/>
      <c r="E2223" s="671"/>
      <c r="F2223" s="671"/>
      <c r="G2223" s="671"/>
      <c r="H2223" s="671"/>
      <c r="I2223" s="671"/>
      <c r="J2223" s="671"/>
      <c r="K2223" s="671"/>
      <c r="L2223" s="672"/>
      <c r="M2223" s="672"/>
      <c r="N2223" s="672"/>
      <c r="O2223" s="672"/>
      <c r="P2223" s="672"/>
      <c r="Q2223" s="673"/>
      <c r="R2223" s="673"/>
      <c r="S2223" s="673"/>
      <c r="T2223" s="673"/>
      <c r="U2223" s="673"/>
      <c r="V2223" s="636"/>
      <c r="W2223" s="674"/>
      <c r="X2223" s="674"/>
      <c r="Y2223" s="674"/>
      <c r="Z2223" s="674"/>
      <c r="AA2223" s="674"/>
      <c r="AB2223" s="674"/>
      <c r="AC2223" s="637"/>
      <c r="AD2223" s="638"/>
      <c r="AE2223" s="639"/>
      <c r="AF2223" s="640"/>
    </row>
    <row r="2224" spans="1:32" ht="20.100000000000001" customHeight="1">
      <c r="A2224" s="635"/>
      <c r="B2224" s="671"/>
      <c r="C2224" s="671"/>
      <c r="D2224" s="671"/>
      <c r="E2224" s="671"/>
      <c r="F2224" s="671"/>
      <c r="G2224" s="671"/>
      <c r="H2224" s="671"/>
      <c r="I2224" s="671"/>
      <c r="J2224" s="671"/>
      <c r="K2224" s="671"/>
      <c r="L2224" s="672"/>
      <c r="M2224" s="672"/>
      <c r="N2224" s="672"/>
      <c r="O2224" s="672"/>
      <c r="P2224" s="672"/>
      <c r="Q2224" s="673"/>
      <c r="R2224" s="673"/>
      <c r="S2224" s="673"/>
      <c r="T2224" s="673"/>
      <c r="U2224" s="673"/>
      <c r="V2224" s="636"/>
      <c r="W2224" s="674"/>
      <c r="X2224" s="674"/>
      <c r="Y2224" s="674"/>
      <c r="Z2224" s="674"/>
      <c r="AA2224" s="674"/>
      <c r="AB2224" s="674"/>
      <c r="AC2224" s="637"/>
      <c r="AD2224" s="638"/>
      <c r="AE2224" s="639"/>
      <c r="AF2224" s="640"/>
    </row>
    <row r="2225" spans="1:32" ht="20.100000000000001" customHeight="1">
      <c r="A2225" s="635"/>
      <c r="B2225" s="671"/>
      <c r="C2225" s="671"/>
      <c r="D2225" s="671"/>
      <c r="E2225" s="671"/>
      <c r="F2225" s="671"/>
      <c r="G2225" s="671"/>
      <c r="H2225" s="671"/>
      <c r="I2225" s="671"/>
      <c r="J2225" s="671"/>
      <c r="K2225" s="671"/>
      <c r="L2225" s="672"/>
      <c r="M2225" s="672"/>
      <c r="N2225" s="672"/>
      <c r="O2225" s="672"/>
      <c r="P2225" s="672"/>
      <c r="Q2225" s="673"/>
      <c r="R2225" s="673"/>
      <c r="S2225" s="673"/>
      <c r="T2225" s="673"/>
      <c r="U2225" s="673"/>
      <c r="V2225" s="636"/>
      <c r="W2225" s="674"/>
      <c r="X2225" s="674"/>
      <c r="Y2225" s="674"/>
      <c r="Z2225" s="674"/>
      <c r="AA2225" s="674"/>
      <c r="AB2225" s="674"/>
      <c r="AC2225" s="637"/>
      <c r="AD2225" s="638"/>
      <c r="AE2225" s="639"/>
      <c r="AF2225" s="640"/>
    </row>
    <row r="2226" spans="1:32" ht="20.100000000000001" customHeight="1">
      <c r="A2226" s="635"/>
      <c r="B2226" s="671"/>
      <c r="C2226" s="671"/>
      <c r="D2226" s="671"/>
      <c r="E2226" s="671"/>
      <c r="F2226" s="671"/>
      <c r="G2226" s="671"/>
      <c r="H2226" s="671"/>
      <c r="I2226" s="671"/>
      <c r="J2226" s="671"/>
      <c r="K2226" s="671"/>
      <c r="L2226" s="672"/>
      <c r="M2226" s="672"/>
      <c r="N2226" s="672"/>
      <c r="O2226" s="672"/>
      <c r="P2226" s="672"/>
      <c r="Q2226" s="673"/>
      <c r="R2226" s="673"/>
      <c r="S2226" s="673"/>
      <c r="T2226" s="673"/>
      <c r="U2226" s="673"/>
      <c r="V2226" s="636"/>
      <c r="W2226" s="674"/>
      <c r="X2226" s="674"/>
      <c r="Y2226" s="674"/>
      <c r="Z2226" s="674"/>
      <c r="AA2226" s="674"/>
      <c r="AB2226" s="674"/>
      <c r="AC2226" s="637"/>
      <c r="AD2226" s="638"/>
      <c r="AE2226" s="639"/>
      <c r="AF2226" s="640"/>
    </row>
    <row r="2227" spans="1:32" ht="20.100000000000001" customHeight="1">
      <c r="A2227" s="635"/>
      <c r="B2227" s="671"/>
      <c r="C2227" s="671"/>
      <c r="D2227" s="671"/>
      <c r="E2227" s="671"/>
      <c r="F2227" s="671"/>
      <c r="G2227" s="671"/>
      <c r="H2227" s="671"/>
      <c r="I2227" s="671"/>
      <c r="J2227" s="671"/>
      <c r="K2227" s="671"/>
      <c r="L2227" s="672"/>
      <c r="M2227" s="672"/>
      <c r="N2227" s="672"/>
      <c r="O2227" s="672"/>
      <c r="P2227" s="672"/>
      <c r="Q2227" s="673"/>
      <c r="R2227" s="673"/>
      <c r="S2227" s="673"/>
      <c r="T2227" s="673"/>
      <c r="U2227" s="673"/>
      <c r="V2227" s="636"/>
      <c r="W2227" s="674"/>
      <c r="X2227" s="674"/>
      <c r="Y2227" s="674"/>
      <c r="Z2227" s="674"/>
      <c r="AA2227" s="674"/>
      <c r="AB2227" s="674"/>
      <c r="AC2227" s="637"/>
      <c r="AD2227" s="638"/>
      <c r="AE2227" s="639"/>
      <c r="AF2227" s="640"/>
    </row>
    <row r="2228" spans="1:32" ht="20.100000000000001" customHeight="1">
      <c r="A2228" s="635"/>
      <c r="B2228" s="671"/>
      <c r="C2228" s="671"/>
      <c r="D2228" s="671"/>
      <c r="E2228" s="671"/>
      <c r="F2228" s="671"/>
      <c r="G2228" s="671"/>
      <c r="H2228" s="671"/>
      <c r="I2228" s="671"/>
      <c r="J2228" s="671"/>
      <c r="K2228" s="671"/>
      <c r="L2228" s="672"/>
      <c r="M2228" s="672"/>
      <c r="N2228" s="672"/>
      <c r="O2228" s="672"/>
      <c r="P2228" s="672"/>
      <c r="Q2228" s="673"/>
      <c r="R2228" s="673"/>
      <c r="S2228" s="673"/>
      <c r="T2228" s="673"/>
      <c r="U2228" s="673"/>
      <c r="V2228" s="636"/>
      <c r="W2228" s="674"/>
      <c r="X2228" s="674"/>
      <c r="Y2228" s="674"/>
      <c r="Z2228" s="674"/>
      <c r="AA2228" s="674"/>
      <c r="AB2228" s="674"/>
      <c r="AC2228" s="637"/>
      <c r="AD2228" s="638"/>
      <c r="AE2228" s="639"/>
      <c r="AF2228" s="640"/>
    </row>
    <row r="2229" spans="1:32" ht="20.100000000000001" customHeight="1">
      <c r="A2229" s="635"/>
      <c r="B2229" s="671"/>
      <c r="C2229" s="671"/>
      <c r="D2229" s="671"/>
      <c r="E2229" s="671"/>
      <c r="F2229" s="671"/>
      <c r="G2229" s="671"/>
      <c r="H2229" s="671"/>
      <c r="I2229" s="671"/>
      <c r="J2229" s="671"/>
      <c r="K2229" s="671"/>
      <c r="L2229" s="672"/>
      <c r="M2229" s="672"/>
      <c r="N2229" s="672"/>
      <c r="O2229" s="672"/>
      <c r="P2229" s="672"/>
      <c r="Q2229" s="673"/>
      <c r="R2229" s="673"/>
      <c r="S2229" s="673"/>
      <c r="T2229" s="673"/>
      <c r="U2229" s="673"/>
      <c r="V2229" s="636"/>
      <c r="W2229" s="674"/>
      <c r="X2229" s="674"/>
      <c r="Y2229" s="674"/>
      <c r="Z2229" s="674"/>
      <c r="AA2229" s="674"/>
      <c r="AB2229" s="674"/>
      <c r="AC2229" s="637"/>
      <c r="AD2229" s="638"/>
      <c r="AE2229" s="639"/>
      <c r="AF2229" s="640"/>
    </row>
    <row r="2230" spans="1:32" ht="20.100000000000001" customHeight="1">
      <c r="A2230" s="635"/>
      <c r="B2230" s="671"/>
      <c r="C2230" s="671"/>
      <c r="D2230" s="671"/>
      <c r="E2230" s="671"/>
      <c r="F2230" s="671"/>
      <c r="G2230" s="671"/>
      <c r="H2230" s="671"/>
      <c r="I2230" s="671"/>
      <c r="J2230" s="671"/>
      <c r="K2230" s="671"/>
      <c r="L2230" s="672"/>
      <c r="M2230" s="672"/>
      <c r="N2230" s="672"/>
      <c r="O2230" s="672"/>
      <c r="P2230" s="672"/>
      <c r="Q2230" s="673"/>
      <c r="R2230" s="673"/>
      <c r="S2230" s="673"/>
      <c r="T2230" s="673"/>
      <c r="U2230" s="673"/>
      <c r="V2230" s="636"/>
      <c r="W2230" s="674"/>
      <c r="X2230" s="674"/>
      <c r="Y2230" s="674"/>
      <c r="Z2230" s="674"/>
      <c r="AA2230" s="674"/>
      <c r="AB2230" s="674"/>
      <c r="AC2230" s="637"/>
      <c r="AD2230" s="638"/>
      <c r="AE2230" s="639"/>
      <c r="AF2230" s="640"/>
    </row>
    <row r="2231" spans="1:32" ht="20.100000000000001" customHeight="1">
      <c r="A2231" s="635"/>
      <c r="B2231" s="671"/>
      <c r="C2231" s="671"/>
      <c r="D2231" s="671"/>
      <c r="E2231" s="671"/>
      <c r="F2231" s="671"/>
      <c r="G2231" s="671"/>
      <c r="H2231" s="671"/>
      <c r="I2231" s="671"/>
      <c r="J2231" s="671"/>
      <c r="K2231" s="671"/>
      <c r="L2231" s="672"/>
      <c r="M2231" s="672"/>
      <c r="N2231" s="672"/>
      <c r="O2231" s="672"/>
      <c r="P2231" s="672"/>
      <c r="Q2231" s="673"/>
      <c r="R2231" s="673"/>
      <c r="S2231" s="673"/>
      <c r="T2231" s="673"/>
      <c r="U2231" s="673"/>
      <c r="V2231" s="636"/>
      <c r="W2231" s="674"/>
      <c r="X2231" s="674"/>
      <c r="Y2231" s="674"/>
      <c r="Z2231" s="674"/>
      <c r="AA2231" s="674"/>
      <c r="AB2231" s="674"/>
      <c r="AC2231" s="637"/>
      <c r="AD2231" s="638"/>
      <c r="AE2231" s="639"/>
      <c r="AF2231" s="640"/>
    </row>
    <row r="2232" spans="1:32" ht="20.100000000000001" customHeight="1">
      <c r="A2232" s="635"/>
      <c r="B2232" s="671"/>
      <c r="C2232" s="671"/>
      <c r="D2232" s="671"/>
      <c r="E2232" s="671"/>
      <c r="F2232" s="671"/>
      <c r="G2232" s="671"/>
      <c r="H2232" s="671"/>
      <c r="I2232" s="671"/>
      <c r="J2232" s="671"/>
      <c r="K2232" s="671"/>
      <c r="L2232" s="672"/>
      <c r="M2232" s="672"/>
      <c r="N2232" s="672"/>
      <c r="O2232" s="672"/>
      <c r="P2232" s="672"/>
      <c r="Q2232" s="673"/>
      <c r="R2232" s="673"/>
      <c r="S2232" s="673"/>
      <c r="T2232" s="673"/>
      <c r="U2232" s="673"/>
      <c r="V2232" s="636"/>
      <c r="W2232" s="674"/>
      <c r="X2232" s="674"/>
      <c r="Y2232" s="674"/>
      <c r="Z2232" s="674"/>
      <c r="AA2232" s="674"/>
      <c r="AB2232" s="674"/>
      <c r="AC2232" s="637"/>
      <c r="AD2232" s="638"/>
      <c r="AE2232" s="639"/>
      <c r="AF2232" s="640"/>
    </row>
    <row r="2233" spans="1:32" ht="20.100000000000001" customHeight="1">
      <c r="A2233" s="635"/>
      <c r="B2233" s="671"/>
      <c r="C2233" s="671"/>
      <c r="D2233" s="671"/>
      <c r="E2233" s="671"/>
      <c r="F2233" s="671"/>
      <c r="G2233" s="671"/>
      <c r="H2233" s="671"/>
      <c r="I2233" s="671"/>
      <c r="J2233" s="671"/>
      <c r="K2233" s="671"/>
      <c r="L2233" s="672"/>
      <c r="M2233" s="672"/>
      <c r="N2233" s="672"/>
      <c r="O2233" s="672"/>
      <c r="P2233" s="672"/>
      <c r="Q2233" s="673"/>
      <c r="R2233" s="673"/>
      <c r="S2233" s="673"/>
      <c r="T2233" s="673"/>
      <c r="U2233" s="673"/>
      <c r="V2233" s="636"/>
      <c r="W2233" s="674"/>
      <c r="X2233" s="674"/>
      <c r="Y2233" s="674"/>
      <c r="Z2233" s="674"/>
      <c r="AA2233" s="674"/>
      <c r="AB2233" s="674"/>
      <c r="AC2233" s="637"/>
      <c r="AD2233" s="638"/>
      <c r="AE2233" s="639"/>
      <c r="AF2233" s="640"/>
    </row>
    <row r="2234" spans="1:32" ht="20.100000000000001" customHeight="1">
      <c r="A2234" s="635"/>
      <c r="B2234" s="671"/>
      <c r="C2234" s="671"/>
      <c r="D2234" s="671"/>
      <c r="E2234" s="671"/>
      <c r="F2234" s="671"/>
      <c r="G2234" s="671"/>
      <c r="H2234" s="671"/>
      <c r="I2234" s="671"/>
      <c r="J2234" s="671"/>
      <c r="K2234" s="671"/>
      <c r="L2234" s="672"/>
      <c r="M2234" s="672"/>
      <c r="N2234" s="672"/>
      <c r="O2234" s="672"/>
      <c r="P2234" s="672"/>
      <c r="Q2234" s="673"/>
      <c r="R2234" s="673"/>
      <c r="S2234" s="673"/>
      <c r="T2234" s="673"/>
      <c r="U2234" s="673"/>
      <c r="V2234" s="636"/>
      <c r="W2234" s="674"/>
      <c r="X2234" s="674"/>
      <c r="Y2234" s="674"/>
      <c r="Z2234" s="674"/>
      <c r="AA2234" s="674"/>
      <c r="AB2234" s="674"/>
      <c r="AC2234" s="637"/>
      <c r="AD2234" s="638"/>
      <c r="AE2234" s="639"/>
      <c r="AF2234" s="640"/>
    </row>
    <row r="2235" spans="1:32" ht="20.100000000000001" customHeight="1">
      <c r="A2235" s="635"/>
      <c r="B2235" s="671"/>
      <c r="C2235" s="671"/>
      <c r="D2235" s="671"/>
      <c r="E2235" s="671"/>
      <c r="F2235" s="671"/>
      <c r="G2235" s="671"/>
      <c r="H2235" s="671"/>
      <c r="I2235" s="671"/>
      <c r="J2235" s="671"/>
      <c r="K2235" s="671"/>
      <c r="L2235" s="672"/>
      <c r="M2235" s="672"/>
      <c r="N2235" s="672"/>
      <c r="O2235" s="672"/>
      <c r="P2235" s="672"/>
      <c r="Q2235" s="673"/>
      <c r="R2235" s="673"/>
      <c r="S2235" s="673"/>
      <c r="T2235" s="673"/>
      <c r="U2235" s="673"/>
      <c r="V2235" s="636"/>
      <c r="W2235" s="674"/>
      <c r="X2235" s="674"/>
      <c r="Y2235" s="674"/>
      <c r="Z2235" s="674"/>
      <c r="AA2235" s="674"/>
      <c r="AB2235" s="674"/>
      <c r="AC2235" s="637"/>
      <c r="AD2235" s="638"/>
      <c r="AE2235" s="639"/>
      <c r="AF2235" s="640"/>
    </row>
    <row r="2236" spans="1:32" ht="20.100000000000001" customHeight="1">
      <c r="A2236" s="635"/>
      <c r="B2236" s="671"/>
      <c r="C2236" s="671"/>
      <c r="D2236" s="671"/>
      <c r="E2236" s="671"/>
      <c r="F2236" s="671"/>
      <c r="G2236" s="671"/>
      <c r="H2236" s="671"/>
      <c r="I2236" s="671"/>
      <c r="J2236" s="671"/>
      <c r="K2236" s="671"/>
      <c r="L2236" s="672"/>
      <c r="M2236" s="672"/>
      <c r="N2236" s="672"/>
      <c r="O2236" s="672"/>
      <c r="P2236" s="672"/>
      <c r="Q2236" s="673"/>
      <c r="R2236" s="673"/>
      <c r="S2236" s="673"/>
      <c r="T2236" s="673"/>
      <c r="U2236" s="673"/>
      <c r="V2236" s="636"/>
      <c r="W2236" s="674"/>
      <c r="X2236" s="674"/>
      <c r="Y2236" s="674"/>
      <c r="Z2236" s="674"/>
      <c r="AA2236" s="674"/>
      <c r="AB2236" s="674"/>
      <c r="AC2236" s="637"/>
      <c r="AD2236" s="638"/>
      <c r="AE2236" s="639"/>
      <c r="AF2236" s="640"/>
    </row>
    <row r="2237" spans="1:32" ht="20.100000000000001" customHeight="1">
      <c r="A2237" s="635"/>
      <c r="B2237" s="671"/>
      <c r="C2237" s="671"/>
      <c r="D2237" s="671"/>
      <c r="E2237" s="671"/>
      <c r="F2237" s="671"/>
      <c r="G2237" s="671"/>
      <c r="H2237" s="671"/>
      <c r="I2237" s="671"/>
      <c r="J2237" s="671"/>
      <c r="K2237" s="671"/>
      <c r="L2237" s="672"/>
      <c r="M2237" s="672"/>
      <c r="N2237" s="672"/>
      <c r="O2237" s="672"/>
      <c r="P2237" s="672"/>
      <c r="Q2237" s="673"/>
      <c r="R2237" s="673"/>
      <c r="S2237" s="673"/>
      <c r="T2237" s="673"/>
      <c r="U2237" s="673"/>
      <c r="V2237" s="636"/>
      <c r="W2237" s="674"/>
      <c r="X2237" s="674"/>
      <c r="Y2237" s="674"/>
      <c r="Z2237" s="674"/>
      <c r="AA2237" s="674"/>
      <c r="AB2237" s="674"/>
      <c r="AC2237" s="637"/>
      <c r="AD2237" s="638"/>
      <c r="AE2237" s="639"/>
      <c r="AF2237" s="640"/>
    </row>
    <row r="2238" spans="1:32" ht="20.100000000000001" customHeight="1">
      <c r="A2238" s="635"/>
      <c r="B2238" s="671"/>
      <c r="C2238" s="671"/>
      <c r="D2238" s="671"/>
      <c r="E2238" s="671"/>
      <c r="F2238" s="671"/>
      <c r="G2238" s="671"/>
      <c r="H2238" s="671"/>
      <c r="I2238" s="671"/>
      <c r="J2238" s="671"/>
      <c r="K2238" s="671"/>
      <c r="L2238" s="672"/>
      <c r="M2238" s="672"/>
      <c r="N2238" s="672"/>
      <c r="O2238" s="672"/>
      <c r="P2238" s="672"/>
      <c r="Q2238" s="673"/>
      <c r="R2238" s="673"/>
      <c r="S2238" s="673"/>
      <c r="T2238" s="673"/>
      <c r="U2238" s="673"/>
      <c r="V2238" s="636"/>
      <c r="W2238" s="674"/>
      <c r="X2238" s="674"/>
      <c r="Y2238" s="674"/>
      <c r="Z2238" s="674"/>
      <c r="AA2238" s="674"/>
      <c r="AB2238" s="674"/>
      <c r="AC2238" s="637"/>
      <c r="AD2238" s="638"/>
      <c r="AE2238" s="639"/>
      <c r="AF2238" s="640"/>
    </row>
    <row r="2239" spans="1:32" ht="20.100000000000001" customHeight="1">
      <c r="A2239" s="635"/>
      <c r="B2239" s="671"/>
      <c r="C2239" s="671"/>
      <c r="D2239" s="671"/>
      <c r="E2239" s="671"/>
      <c r="F2239" s="671"/>
      <c r="G2239" s="671"/>
      <c r="H2239" s="671"/>
      <c r="I2239" s="671"/>
      <c r="J2239" s="671"/>
      <c r="K2239" s="671"/>
      <c r="L2239" s="672"/>
      <c r="M2239" s="672"/>
      <c r="N2239" s="672"/>
      <c r="O2239" s="672"/>
      <c r="P2239" s="672"/>
      <c r="Q2239" s="673"/>
      <c r="R2239" s="673"/>
      <c r="S2239" s="673"/>
      <c r="T2239" s="673"/>
      <c r="U2239" s="673"/>
      <c r="V2239" s="636"/>
      <c r="W2239" s="674"/>
      <c r="X2239" s="674"/>
      <c r="Y2239" s="674"/>
      <c r="Z2239" s="674"/>
      <c r="AA2239" s="674"/>
      <c r="AB2239" s="674"/>
      <c r="AC2239" s="637"/>
      <c r="AD2239" s="638"/>
      <c r="AE2239" s="639"/>
      <c r="AF2239" s="640"/>
    </row>
    <row r="2240" spans="1:32" ht="20.100000000000001" customHeight="1">
      <c r="A2240" s="635"/>
      <c r="B2240" s="671"/>
      <c r="C2240" s="671"/>
      <c r="D2240" s="671"/>
      <c r="E2240" s="671"/>
      <c r="F2240" s="671"/>
      <c r="G2240" s="671"/>
      <c r="H2240" s="671"/>
      <c r="I2240" s="671"/>
      <c r="J2240" s="671"/>
      <c r="K2240" s="671"/>
      <c r="L2240" s="672"/>
      <c r="M2240" s="672"/>
      <c r="N2240" s="672"/>
      <c r="O2240" s="672"/>
      <c r="P2240" s="672"/>
      <c r="Q2240" s="673"/>
      <c r="R2240" s="673"/>
      <c r="S2240" s="673"/>
      <c r="T2240" s="673"/>
      <c r="U2240" s="673"/>
      <c r="V2240" s="636"/>
      <c r="W2240" s="674"/>
      <c r="X2240" s="674"/>
      <c r="Y2240" s="674"/>
      <c r="Z2240" s="674"/>
      <c r="AA2240" s="674"/>
      <c r="AB2240" s="674"/>
      <c r="AC2240" s="637"/>
      <c r="AD2240" s="638"/>
      <c r="AE2240" s="639"/>
      <c r="AF2240" s="640"/>
    </row>
    <row r="2241" spans="1:32" ht="20.100000000000001" customHeight="1">
      <c r="A2241" s="635"/>
      <c r="B2241" s="671"/>
      <c r="C2241" s="671"/>
      <c r="D2241" s="671"/>
      <c r="E2241" s="671"/>
      <c r="F2241" s="671"/>
      <c r="G2241" s="671"/>
      <c r="H2241" s="671"/>
      <c r="I2241" s="671"/>
      <c r="J2241" s="671"/>
      <c r="K2241" s="671"/>
      <c r="L2241" s="672"/>
      <c r="M2241" s="672"/>
      <c r="N2241" s="672"/>
      <c r="O2241" s="672"/>
      <c r="P2241" s="672"/>
      <c r="Q2241" s="673"/>
      <c r="R2241" s="673"/>
      <c r="S2241" s="673"/>
      <c r="T2241" s="673"/>
      <c r="U2241" s="673"/>
      <c r="V2241" s="636"/>
      <c r="W2241" s="674"/>
      <c r="X2241" s="674"/>
      <c r="Y2241" s="674"/>
      <c r="Z2241" s="674"/>
      <c r="AA2241" s="674"/>
      <c r="AB2241" s="674"/>
      <c r="AC2241" s="637"/>
      <c r="AD2241" s="638"/>
      <c r="AE2241" s="639"/>
      <c r="AF2241" s="640"/>
    </row>
    <row r="2242" spans="1:32" ht="20.100000000000001" customHeight="1">
      <c r="A2242" s="635"/>
      <c r="B2242" s="671"/>
      <c r="C2242" s="671"/>
      <c r="D2242" s="671"/>
      <c r="E2242" s="671"/>
      <c r="F2242" s="671"/>
      <c r="G2242" s="671"/>
      <c r="H2242" s="671"/>
      <c r="I2242" s="671"/>
      <c r="J2242" s="671"/>
      <c r="K2242" s="671"/>
      <c r="L2242" s="672"/>
      <c r="M2242" s="672"/>
      <c r="N2242" s="672"/>
      <c r="O2242" s="672"/>
      <c r="P2242" s="672"/>
      <c r="Q2242" s="673"/>
      <c r="R2242" s="673"/>
      <c r="S2242" s="673"/>
      <c r="T2242" s="673"/>
      <c r="U2242" s="673"/>
      <c r="V2242" s="636"/>
      <c r="W2242" s="674"/>
      <c r="X2242" s="674"/>
      <c r="Y2242" s="674"/>
      <c r="Z2242" s="674"/>
      <c r="AA2242" s="674"/>
      <c r="AB2242" s="674"/>
      <c r="AC2242" s="637"/>
      <c r="AD2242" s="638"/>
      <c r="AE2242" s="639"/>
      <c r="AF2242" s="640"/>
    </row>
    <row r="2243" spans="1:32" ht="20.100000000000001" customHeight="1">
      <c r="A2243" s="635"/>
      <c r="B2243" s="671"/>
      <c r="C2243" s="671"/>
      <c r="D2243" s="671"/>
      <c r="E2243" s="671"/>
      <c r="F2243" s="671"/>
      <c r="G2243" s="671"/>
      <c r="H2243" s="671"/>
      <c r="I2243" s="671"/>
      <c r="J2243" s="671"/>
      <c r="K2243" s="671"/>
      <c r="L2243" s="672"/>
      <c r="M2243" s="672"/>
      <c r="N2243" s="672"/>
      <c r="O2243" s="672"/>
      <c r="P2243" s="672"/>
      <c r="Q2243" s="673"/>
      <c r="R2243" s="673"/>
      <c r="S2243" s="673"/>
      <c r="T2243" s="673"/>
      <c r="U2243" s="673"/>
      <c r="V2243" s="636"/>
      <c r="W2243" s="674"/>
      <c r="X2243" s="674"/>
      <c r="Y2243" s="674"/>
      <c r="Z2243" s="674"/>
      <c r="AA2243" s="674"/>
      <c r="AB2243" s="674"/>
      <c r="AC2243" s="637"/>
      <c r="AD2243" s="638"/>
      <c r="AE2243" s="639"/>
      <c r="AF2243" s="640"/>
    </row>
    <row r="2244" spans="1:32" ht="20.100000000000001" customHeight="1">
      <c r="A2244" s="635"/>
      <c r="B2244" s="671"/>
      <c r="C2244" s="671"/>
      <c r="D2244" s="671"/>
      <c r="E2244" s="671"/>
      <c r="F2244" s="671"/>
      <c r="G2244" s="671"/>
      <c r="H2244" s="671"/>
      <c r="I2244" s="671"/>
      <c r="J2244" s="671"/>
      <c r="K2244" s="671"/>
      <c r="L2244" s="672"/>
      <c r="M2244" s="672"/>
      <c r="N2244" s="672"/>
      <c r="O2244" s="672"/>
      <c r="P2244" s="672"/>
      <c r="Q2244" s="673"/>
      <c r="R2244" s="673"/>
      <c r="S2244" s="673"/>
      <c r="T2244" s="673"/>
      <c r="U2244" s="673"/>
      <c r="V2244" s="636"/>
      <c r="W2244" s="674"/>
      <c r="X2244" s="674"/>
      <c r="Y2244" s="674"/>
      <c r="Z2244" s="674"/>
      <c r="AA2244" s="674"/>
      <c r="AB2244" s="674"/>
      <c r="AC2244" s="637"/>
      <c r="AD2244" s="638"/>
      <c r="AE2244" s="639"/>
      <c r="AF2244" s="640"/>
    </row>
    <row r="2245" spans="1:32" ht="20.100000000000001" customHeight="1">
      <c r="A2245" s="635"/>
      <c r="B2245" s="671"/>
      <c r="C2245" s="671"/>
      <c r="D2245" s="671"/>
      <c r="E2245" s="671"/>
      <c r="F2245" s="671"/>
      <c r="G2245" s="671"/>
      <c r="H2245" s="671"/>
      <c r="I2245" s="671"/>
      <c r="J2245" s="671"/>
      <c r="K2245" s="671"/>
      <c r="L2245" s="672"/>
      <c r="M2245" s="672"/>
      <c r="N2245" s="672"/>
      <c r="O2245" s="672"/>
      <c r="P2245" s="672"/>
      <c r="Q2245" s="673"/>
      <c r="R2245" s="673"/>
      <c r="S2245" s="673"/>
      <c r="T2245" s="673"/>
      <c r="U2245" s="673"/>
      <c r="V2245" s="636"/>
      <c r="W2245" s="674"/>
      <c r="X2245" s="674"/>
      <c r="Y2245" s="674"/>
      <c r="Z2245" s="674"/>
      <c r="AA2245" s="674"/>
      <c r="AB2245" s="674"/>
      <c r="AC2245" s="637"/>
      <c r="AD2245" s="638"/>
      <c r="AE2245" s="639"/>
      <c r="AF2245" s="640"/>
    </row>
    <row r="2246" spans="1:32" ht="20.100000000000001" customHeight="1">
      <c r="A2246" s="635"/>
      <c r="B2246" s="671"/>
      <c r="C2246" s="671"/>
      <c r="D2246" s="671"/>
      <c r="E2246" s="671"/>
      <c r="F2246" s="671"/>
      <c r="G2246" s="671"/>
      <c r="H2246" s="671"/>
      <c r="I2246" s="671"/>
      <c r="J2246" s="671"/>
      <c r="K2246" s="671"/>
      <c r="L2246" s="672"/>
      <c r="M2246" s="672"/>
      <c r="N2246" s="672"/>
      <c r="O2246" s="672"/>
      <c r="P2246" s="672"/>
      <c r="Q2246" s="673"/>
      <c r="R2246" s="673"/>
      <c r="S2246" s="673"/>
      <c r="T2246" s="673"/>
      <c r="U2246" s="673"/>
      <c r="V2246" s="636"/>
      <c r="W2246" s="674"/>
      <c r="X2246" s="674"/>
      <c r="Y2246" s="674"/>
      <c r="Z2246" s="674"/>
      <c r="AA2246" s="674"/>
      <c r="AB2246" s="674"/>
      <c r="AC2246" s="637"/>
      <c r="AD2246" s="638"/>
      <c r="AE2246" s="639"/>
      <c r="AF2246" s="640"/>
    </row>
    <row r="2247" spans="1:32" ht="20.100000000000001" customHeight="1">
      <c r="A2247" s="635"/>
      <c r="B2247" s="671"/>
      <c r="C2247" s="671"/>
      <c r="D2247" s="671"/>
      <c r="E2247" s="671"/>
      <c r="F2247" s="671"/>
      <c r="G2247" s="671"/>
      <c r="H2247" s="671"/>
      <c r="I2247" s="671"/>
      <c r="J2247" s="671"/>
      <c r="K2247" s="671"/>
      <c r="L2247" s="672"/>
      <c r="M2247" s="672"/>
      <c r="N2247" s="672"/>
      <c r="O2247" s="672"/>
      <c r="P2247" s="672"/>
      <c r="Q2247" s="673"/>
      <c r="R2247" s="673"/>
      <c r="S2247" s="673"/>
      <c r="T2247" s="673"/>
      <c r="U2247" s="673"/>
      <c r="V2247" s="636"/>
      <c r="W2247" s="674"/>
      <c r="X2247" s="674"/>
      <c r="Y2247" s="674"/>
      <c r="Z2247" s="674"/>
      <c r="AA2247" s="674"/>
      <c r="AB2247" s="674"/>
      <c r="AC2247" s="637"/>
      <c r="AD2247" s="638"/>
      <c r="AE2247" s="639"/>
      <c r="AF2247" s="640"/>
    </row>
    <row r="2248" spans="1:32" ht="20.100000000000001" customHeight="1">
      <c r="A2248" s="635"/>
      <c r="B2248" s="671"/>
      <c r="C2248" s="671"/>
      <c r="D2248" s="671"/>
      <c r="E2248" s="671"/>
      <c r="F2248" s="671"/>
      <c r="G2248" s="671"/>
      <c r="H2248" s="671"/>
      <c r="I2248" s="671"/>
      <c r="J2248" s="671"/>
      <c r="K2248" s="671"/>
      <c r="L2248" s="672"/>
      <c r="M2248" s="672"/>
      <c r="N2248" s="672"/>
      <c r="O2248" s="672"/>
      <c r="P2248" s="672"/>
      <c r="Q2248" s="673"/>
      <c r="R2248" s="673"/>
      <c r="S2248" s="673"/>
      <c r="T2248" s="673"/>
      <c r="U2248" s="673"/>
      <c r="V2248" s="636"/>
      <c r="W2248" s="674"/>
      <c r="X2248" s="674"/>
      <c r="Y2248" s="674"/>
      <c r="Z2248" s="674"/>
      <c r="AA2248" s="674"/>
      <c r="AB2248" s="674"/>
      <c r="AC2248" s="637"/>
      <c r="AD2248" s="638"/>
      <c r="AE2248" s="639"/>
      <c r="AF2248" s="640"/>
    </row>
    <row r="2249" spans="1:32" ht="20.100000000000001" customHeight="1">
      <c r="A2249" s="635"/>
      <c r="B2249" s="671"/>
      <c r="C2249" s="671"/>
      <c r="D2249" s="671"/>
      <c r="E2249" s="671"/>
      <c r="F2249" s="671"/>
      <c r="G2249" s="671"/>
      <c r="H2249" s="671"/>
      <c r="I2249" s="671"/>
      <c r="J2249" s="671"/>
      <c r="K2249" s="671"/>
      <c r="L2249" s="672"/>
      <c r="M2249" s="672"/>
      <c r="N2249" s="672"/>
      <c r="O2249" s="672"/>
      <c r="P2249" s="672"/>
      <c r="Q2249" s="673"/>
      <c r="R2249" s="673"/>
      <c r="S2249" s="673"/>
      <c r="T2249" s="673"/>
      <c r="U2249" s="673"/>
      <c r="V2249" s="636"/>
      <c r="W2249" s="674"/>
      <c r="X2249" s="674"/>
      <c r="Y2249" s="674"/>
      <c r="Z2249" s="674"/>
      <c r="AA2249" s="674"/>
      <c r="AB2249" s="674"/>
      <c r="AC2249" s="637"/>
      <c r="AD2249" s="638"/>
      <c r="AE2249" s="639"/>
      <c r="AF2249" s="640"/>
    </row>
    <row r="2250" spans="1:32" ht="20.100000000000001" customHeight="1">
      <c r="A2250" s="635"/>
      <c r="B2250" s="671"/>
      <c r="C2250" s="671"/>
      <c r="D2250" s="671"/>
      <c r="E2250" s="671"/>
      <c r="F2250" s="671"/>
      <c r="G2250" s="671"/>
      <c r="H2250" s="671"/>
      <c r="I2250" s="671"/>
      <c r="J2250" s="671"/>
      <c r="K2250" s="671"/>
      <c r="L2250" s="672"/>
      <c r="M2250" s="672"/>
      <c r="N2250" s="672"/>
      <c r="O2250" s="672"/>
      <c r="P2250" s="672"/>
      <c r="Q2250" s="673"/>
      <c r="R2250" s="673"/>
      <c r="S2250" s="673"/>
      <c r="T2250" s="673"/>
      <c r="U2250" s="673"/>
      <c r="V2250" s="636"/>
      <c r="W2250" s="674"/>
      <c r="X2250" s="674"/>
      <c r="Y2250" s="674"/>
      <c r="Z2250" s="674"/>
      <c r="AA2250" s="674"/>
      <c r="AB2250" s="674"/>
      <c r="AC2250" s="637"/>
      <c r="AD2250" s="638"/>
      <c r="AE2250" s="639"/>
      <c r="AF2250" s="640"/>
    </row>
    <row r="2251" spans="1:32" ht="20.100000000000001" customHeight="1">
      <c r="A2251" s="635"/>
      <c r="B2251" s="671"/>
      <c r="C2251" s="671"/>
      <c r="D2251" s="671"/>
      <c r="E2251" s="671"/>
      <c r="F2251" s="671"/>
      <c r="G2251" s="671"/>
      <c r="H2251" s="671"/>
      <c r="I2251" s="671"/>
      <c r="J2251" s="671"/>
      <c r="K2251" s="671"/>
      <c r="L2251" s="672"/>
      <c r="M2251" s="672"/>
      <c r="N2251" s="672"/>
      <c r="O2251" s="672"/>
      <c r="P2251" s="672"/>
      <c r="Q2251" s="673"/>
      <c r="R2251" s="673"/>
      <c r="S2251" s="673"/>
      <c r="T2251" s="673"/>
      <c r="U2251" s="673"/>
      <c r="V2251" s="636"/>
      <c r="W2251" s="674"/>
      <c r="X2251" s="674"/>
      <c r="Y2251" s="674"/>
      <c r="Z2251" s="674"/>
      <c r="AA2251" s="674"/>
      <c r="AB2251" s="674"/>
      <c r="AC2251" s="637"/>
      <c r="AD2251" s="638"/>
      <c r="AE2251" s="639"/>
      <c r="AF2251" s="640"/>
    </row>
    <row r="2252" spans="1:32" ht="20.100000000000001" customHeight="1">
      <c r="A2252" s="635"/>
      <c r="B2252" s="671"/>
      <c r="C2252" s="671"/>
      <c r="D2252" s="671"/>
      <c r="E2252" s="671"/>
      <c r="F2252" s="671"/>
      <c r="G2252" s="671"/>
      <c r="H2252" s="671"/>
      <c r="I2252" s="671"/>
      <c r="J2252" s="671"/>
      <c r="K2252" s="671"/>
      <c r="L2252" s="672"/>
      <c r="M2252" s="672"/>
      <c r="N2252" s="672"/>
      <c r="O2252" s="672"/>
      <c r="P2252" s="672"/>
      <c r="Q2252" s="673"/>
      <c r="R2252" s="673"/>
      <c r="S2252" s="673"/>
      <c r="T2252" s="673"/>
      <c r="U2252" s="673"/>
      <c r="V2252" s="636"/>
      <c r="W2252" s="674"/>
      <c r="X2252" s="674"/>
      <c r="Y2252" s="674"/>
      <c r="Z2252" s="674"/>
      <c r="AA2252" s="674"/>
      <c r="AB2252" s="674"/>
      <c r="AC2252" s="637"/>
      <c r="AD2252" s="638"/>
      <c r="AE2252" s="639"/>
      <c r="AF2252" s="640"/>
    </row>
    <row r="2253" spans="1:32" ht="20.100000000000001" customHeight="1">
      <c r="A2253" s="635"/>
      <c r="B2253" s="671"/>
      <c r="C2253" s="671"/>
      <c r="D2253" s="671"/>
      <c r="E2253" s="671"/>
      <c r="F2253" s="671"/>
      <c r="G2253" s="671"/>
      <c r="H2253" s="671"/>
      <c r="I2253" s="671"/>
      <c r="J2253" s="671"/>
      <c r="K2253" s="671"/>
      <c r="L2253" s="672"/>
      <c r="M2253" s="672"/>
      <c r="N2253" s="672"/>
      <c r="O2253" s="672"/>
      <c r="P2253" s="672"/>
      <c r="Q2253" s="673"/>
      <c r="R2253" s="673"/>
      <c r="S2253" s="673"/>
      <c r="T2253" s="673"/>
      <c r="U2253" s="673"/>
      <c r="V2253" s="636"/>
      <c r="W2253" s="674"/>
      <c r="X2253" s="674"/>
      <c r="Y2253" s="674"/>
      <c r="Z2253" s="674"/>
      <c r="AA2253" s="674"/>
      <c r="AB2253" s="674"/>
      <c r="AC2253" s="637"/>
      <c r="AD2253" s="638"/>
      <c r="AE2253" s="639"/>
      <c r="AF2253" s="640"/>
    </row>
    <row r="2254" spans="1:32" ht="20.100000000000001" customHeight="1">
      <c r="A2254" s="635"/>
      <c r="B2254" s="671"/>
      <c r="C2254" s="671"/>
      <c r="D2254" s="671"/>
      <c r="E2254" s="671"/>
      <c r="F2254" s="671"/>
      <c r="G2254" s="671"/>
      <c r="H2254" s="671"/>
      <c r="I2254" s="671"/>
      <c r="J2254" s="671"/>
      <c r="K2254" s="671"/>
      <c r="L2254" s="672"/>
      <c r="M2254" s="672"/>
      <c r="N2254" s="672"/>
      <c r="O2254" s="672"/>
      <c r="P2254" s="672"/>
      <c r="Q2254" s="673"/>
      <c r="R2254" s="673"/>
      <c r="S2254" s="673"/>
      <c r="T2254" s="673"/>
      <c r="U2254" s="673"/>
      <c r="V2254" s="636"/>
      <c r="W2254" s="674"/>
      <c r="X2254" s="674"/>
      <c r="Y2254" s="674"/>
      <c r="Z2254" s="674"/>
      <c r="AA2254" s="674"/>
      <c r="AB2254" s="674"/>
      <c r="AC2254" s="637"/>
      <c r="AD2254" s="638"/>
      <c r="AE2254" s="639"/>
      <c r="AF2254" s="640"/>
    </row>
    <row r="2255" spans="1:32" ht="20.100000000000001" customHeight="1">
      <c r="A2255" s="635"/>
      <c r="B2255" s="671"/>
      <c r="C2255" s="671"/>
      <c r="D2255" s="671"/>
      <c r="E2255" s="671"/>
      <c r="F2255" s="671"/>
      <c r="G2255" s="671"/>
      <c r="H2255" s="671"/>
      <c r="I2255" s="671"/>
      <c r="J2255" s="671"/>
      <c r="K2255" s="671"/>
      <c r="L2255" s="672"/>
      <c r="M2255" s="672"/>
      <c r="N2255" s="672"/>
      <c r="O2255" s="672"/>
      <c r="P2255" s="672"/>
      <c r="Q2255" s="673"/>
      <c r="R2255" s="673"/>
      <c r="S2255" s="673"/>
      <c r="T2255" s="673"/>
      <c r="U2255" s="673"/>
      <c r="V2255" s="636"/>
      <c r="W2255" s="674"/>
      <c r="X2255" s="674"/>
      <c r="Y2255" s="674"/>
      <c r="Z2255" s="674"/>
      <c r="AA2255" s="674"/>
      <c r="AB2255" s="674"/>
      <c r="AC2255" s="637"/>
      <c r="AD2255" s="638"/>
      <c r="AE2255" s="639"/>
      <c r="AF2255" s="640"/>
    </row>
    <row r="2256" spans="1:32" ht="20.100000000000001" customHeight="1">
      <c r="A2256" s="635"/>
      <c r="B2256" s="671"/>
      <c r="C2256" s="671"/>
      <c r="D2256" s="671"/>
      <c r="E2256" s="671"/>
      <c r="F2256" s="671"/>
      <c r="G2256" s="671"/>
      <c r="H2256" s="671"/>
      <c r="I2256" s="671"/>
      <c r="J2256" s="671"/>
      <c r="K2256" s="671"/>
      <c r="L2256" s="672"/>
      <c r="M2256" s="672"/>
      <c r="N2256" s="672"/>
      <c r="O2256" s="672"/>
      <c r="P2256" s="672"/>
      <c r="Q2256" s="673"/>
      <c r="R2256" s="673"/>
      <c r="S2256" s="673"/>
      <c r="T2256" s="673"/>
      <c r="U2256" s="673"/>
      <c r="V2256" s="636"/>
      <c r="W2256" s="674"/>
      <c r="X2256" s="674"/>
      <c r="Y2256" s="674"/>
      <c r="Z2256" s="674"/>
      <c r="AA2256" s="674"/>
      <c r="AB2256" s="674"/>
      <c r="AC2256" s="637"/>
      <c r="AD2256" s="638"/>
      <c r="AE2256" s="639"/>
      <c r="AF2256" s="640"/>
    </row>
    <row r="2257" spans="1:32" ht="20.100000000000001" customHeight="1">
      <c r="A2257" s="635"/>
      <c r="B2257" s="671"/>
      <c r="C2257" s="671"/>
      <c r="D2257" s="671"/>
      <c r="E2257" s="671"/>
      <c r="F2257" s="671"/>
      <c r="G2257" s="671"/>
      <c r="H2257" s="671"/>
      <c r="I2257" s="671"/>
      <c r="J2257" s="671"/>
      <c r="K2257" s="671"/>
      <c r="L2257" s="672"/>
      <c r="M2257" s="672"/>
      <c r="N2257" s="672"/>
      <c r="O2257" s="672"/>
      <c r="P2257" s="672"/>
      <c r="Q2257" s="673"/>
      <c r="R2257" s="673"/>
      <c r="S2257" s="673"/>
      <c r="T2257" s="673"/>
      <c r="U2257" s="673"/>
      <c r="V2257" s="636"/>
      <c r="W2257" s="674"/>
      <c r="X2257" s="674"/>
      <c r="Y2257" s="674"/>
      <c r="Z2257" s="674"/>
      <c r="AA2257" s="674"/>
      <c r="AB2257" s="674"/>
      <c r="AC2257" s="637"/>
      <c r="AD2257" s="638"/>
      <c r="AE2257" s="639"/>
      <c r="AF2257" s="640"/>
    </row>
    <row r="2258" spans="1:32" ht="20.100000000000001" customHeight="1">
      <c r="A2258" s="635"/>
      <c r="B2258" s="671"/>
      <c r="C2258" s="671"/>
      <c r="D2258" s="671"/>
      <c r="E2258" s="671"/>
      <c r="F2258" s="671"/>
      <c r="G2258" s="671"/>
      <c r="H2258" s="671"/>
      <c r="I2258" s="671"/>
      <c r="J2258" s="671"/>
      <c r="K2258" s="671"/>
      <c r="L2258" s="672"/>
      <c r="M2258" s="672"/>
      <c r="N2258" s="672"/>
      <c r="O2258" s="672"/>
      <c r="P2258" s="672"/>
      <c r="Q2258" s="673"/>
      <c r="R2258" s="673"/>
      <c r="S2258" s="673"/>
      <c r="T2258" s="673"/>
      <c r="U2258" s="673"/>
      <c r="V2258" s="636"/>
      <c r="W2258" s="674"/>
      <c r="X2258" s="674"/>
      <c r="Y2258" s="674"/>
      <c r="Z2258" s="674"/>
      <c r="AA2258" s="674"/>
      <c r="AB2258" s="674"/>
      <c r="AC2258" s="637"/>
      <c r="AD2258" s="638"/>
      <c r="AE2258" s="639"/>
      <c r="AF2258" s="640"/>
    </row>
    <row r="2259" spans="1:32" ht="20.100000000000001" customHeight="1">
      <c r="A2259" s="635"/>
      <c r="B2259" s="671"/>
      <c r="C2259" s="671"/>
      <c r="D2259" s="671"/>
      <c r="E2259" s="671"/>
      <c r="F2259" s="671"/>
      <c r="G2259" s="671"/>
      <c r="H2259" s="671"/>
      <c r="I2259" s="671"/>
      <c r="J2259" s="671"/>
      <c r="K2259" s="671"/>
      <c r="L2259" s="672"/>
      <c r="M2259" s="672"/>
      <c r="N2259" s="672"/>
      <c r="O2259" s="672"/>
      <c r="P2259" s="672"/>
      <c r="Q2259" s="673"/>
      <c r="R2259" s="673"/>
      <c r="S2259" s="673"/>
      <c r="T2259" s="673"/>
      <c r="U2259" s="673"/>
      <c r="V2259" s="636"/>
      <c r="W2259" s="674"/>
      <c r="X2259" s="674"/>
      <c r="Y2259" s="674"/>
      <c r="Z2259" s="674"/>
      <c r="AA2259" s="674"/>
      <c r="AB2259" s="674"/>
      <c r="AC2259" s="637"/>
      <c r="AD2259" s="638"/>
      <c r="AE2259" s="639"/>
      <c r="AF2259" s="640"/>
    </row>
    <row r="2260" spans="1:32" ht="20.100000000000001" customHeight="1">
      <c r="A2260" s="635"/>
      <c r="B2260" s="671"/>
      <c r="C2260" s="671"/>
      <c r="D2260" s="671"/>
      <c r="E2260" s="671"/>
      <c r="F2260" s="671"/>
      <c r="G2260" s="671"/>
      <c r="H2260" s="671"/>
      <c r="I2260" s="671"/>
      <c r="J2260" s="671"/>
      <c r="K2260" s="671"/>
      <c r="L2260" s="672"/>
      <c r="M2260" s="672"/>
      <c r="N2260" s="672"/>
      <c r="O2260" s="672"/>
      <c r="P2260" s="672"/>
      <c r="Q2260" s="673"/>
      <c r="R2260" s="673"/>
      <c r="S2260" s="673"/>
      <c r="T2260" s="673"/>
      <c r="U2260" s="673"/>
      <c r="V2260" s="636"/>
      <c r="W2260" s="674"/>
      <c r="X2260" s="674"/>
      <c r="Y2260" s="674"/>
      <c r="Z2260" s="674"/>
      <c r="AA2260" s="674"/>
      <c r="AB2260" s="674"/>
      <c r="AC2260" s="637"/>
      <c r="AD2260" s="638"/>
      <c r="AE2260" s="639"/>
      <c r="AF2260" s="640"/>
    </row>
    <row r="2261" spans="1:32" ht="20.100000000000001" customHeight="1">
      <c r="A2261" s="635"/>
      <c r="B2261" s="671"/>
      <c r="C2261" s="671"/>
      <c r="D2261" s="671"/>
      <c r="E2261" s="671"/>
      <c r="F2261" s="671"/>
      <c r="G2261" s="671"/>
      <c r="H2261" s="671"/>
      <c r="I2261" s="671"/>
      <c r="J2261" s="671"/>
      <c r="K2261" s="671"/>
      <c r="L2261" s="672"/>
      <c r="M2261" s="672"/>
      <c r="N2261" s="672"/>
      <c r="O2261" s="672"/>
      <c r="P2261" s="672"/>
      <c r="Q2261" s="673"/>
      <c r="R2261" s="673"/>
      <c r="S2261" s="673"/>
      <c r="T2261" s="673"/>
      <c r="U2261" s="673"/>
      <c r="V2261" s="636"/>
      <c r="W2261" s="674"/>
      <c r="X2261" s="674"/>
      <c r="Y2261" s="674"/>
      <c r="Z2261" s="674"/>
      <c r="AA2261" s="674"/>
      <c r="AB2261" s="674"/>
      <c r="AC2261" s="637"/>
      <c r="AD2261" s="638"/>
      <c r="AE2261" s="639"/>
      <c r="AF2261" s="640"/>
    </row>
    <row r="2262" spans="1:32" ht="20.100000000000001" customHeight="1">
      <c r="A2262" s="635"/>
      <c r="B2262" s="671"/>
      <c r="C2262" s="671"/>
      <c r="D2262" s="671"/>
      <c r="E2262" s="671"/>
      <c r="F2262" s="671"/>
      <c r="G2262" s="671"/>
      <c r="H2262" s="671"/>
      <c r="I2262" s="671"/>
      <c r="J2262" s="671"/>
      <c r="K2262" s="671"/>
      <c r="L2262" s="672"/>
      <c r="M2262" s="672"/>
      <c r="N2262" s="672"/>
      <c r="O2262" s="672"/>
      <c r="P2262" s="672"/>
      <c r="Q2262" s="673"/>
      <c r="R2262" s="673"/>
      <c r="S2262" s="673"/>
      <c r="T2262" s="673"/>
      <c r="U2262" s="673"/>
      <c r="V2262" s="636"/>
      <c r="W2262" s="674"/>
      <c r="X2262" s="674"/>
      <c r="Y2262" s="674"/>
      <c r="Z2262" s="674"/>
      <c r="AA2262" s="674"/>
      <c r="AB2262" s="674"/>
      <c r="AC2262" s="637"/>
      <c r="AD2262" s="638"/>
      <c r="AE2262" s="639"/>
      <c r="AF2262" s="640"/>
    </row>
    <row r="2263" spans="1:32" ht="20.100000000000001" customHeight="1">
      <c r="A2263" s="635"/>
      <c r="B2263" s="671"/>
      <c r="C2263" s="671"/>
      <c r="D2263" s="671"/>
      <c r="E2263" s="671"/>
      <c r="F2263" s="671"/>
      <c r="G2263" s="671"/>
      <c r="H2263" s="671"/>
      <c r="I2263" s="671"/>
      <c r="J2263" s="671"/>
      <c r="K2263" s="671"/>
      <c r="L2263" s="672"/>
      <c r="M2263" s="672"/>
      <c r="N2263" s="672"/>
      <c r="O2263" s="672"/>
      <c r="P2263" s="672"/>
      <c r="Q2263" s="673"/>
      <c r="R2263" s="673"/>
      <c r="S2263" s="673"/>
      <c r="T2263" s="673"/>
      <c r="U2263" s="673"/>
      <c r="V2263" s="636"/>
      <c r="W2263" s="674"/>
      <c r="X2263" s="674"/>
      <c r="Y2263" s="674"/>
      <c r="Z2263" s="674"/>
      <c r="AA2263" s="674"/>
      <c r="AB2263" s="674"/>
      <c r="AC2263" s="637"/>
      <c r="AD2263" s="638"/>
      <c r="AE2263" s="639"/>
      <c r="AF2263" s="640"/>
    </row>
    <row r="2264" spans="1:32" ht="20.100000000000001" customHeight="1">
      <c r="A2264" s="635"/>
      <c r="B2264" s="671"/>
      <c r="C2264" s="671"/>
      <c r="D2264" s="671"/>
      <c r="E2264" s="671"/>
      <c r="F2264" s="671"/>
      <c r="G2264" s="671"/>
      <c r="H2264" s="671"/>
      <c r="I2264" s="671"/>
      <c r="J2264" s="671"/>
      <c r="K2264" s="671"/>
      <c r="L2264" s="672"/>
      <c r="M2264" s="672"/>
      <c r="N2264" s="672"/>
      <c r="O2264" s="672"/>
      <c r="P2264" s="672"/>
      <c r="Q2264" s="673"/>
      <c r="R2264" s="673"/>
      <c r="S2264" s="673"/>
      <c r="T2264" s="673"/>
      <c r="U2264" s="673"/>
      <c r="V2264" s="636"/>
      <c r="W2264" s="674"/>
      <c r="X2264" s="674"/>
      <c r="Y2264" s="674"/>
      <c r="Z2264" s="674"/>
      <c r="AA2264" s="674"/>
      <c r="AB2264" s="674"/>
      <c r="AC2264" s="637"/>
      <c r="AD2264" s="638"/>
      <c r="AE2264" s="639"/>
      <c r="AF2264" s="640"/>
    </row>
    <row r="2265" spans="1:32" ht="20.100000000000001" customHeight="1">
      <c r="A2265" s="635"/>
      <c r="B2265" s="671"/>
      <c r="C2265" s="671"/>
      <c r="D2265" s="671"/>
      <c r="E2265" s="671"/>
      <c r="F2265" s="671"/>
      <c r="G2265" s="671"/>
      <c r="H2265" s="671"/>
      <c r="I2265" s="671"/>
      <c r="J2265" s="671"/>
      <c r="K2265" s="671"/>
      <c r="L2265" s="672"/>
      <c r="M2265" s="672"/>
      <c r="N2265" s="672"/>
      <c r="O2265" s="672"/>
      <c r="P2265" s="672"/>
      <c r="Q2265" s="673"/>
      <c r="R2265" s="673"/>
      <c r="S2265" s="673"/>
      <c r="T2265" s="673"/>
      <c r="U2265" s="673"/>
      <c r="V2265" s="636"/>
      <c r="W2265" s="674"/>
      <c r="X2265" s="674"/>
      <c r="Y2265" s="674"/>
      <c r="Z2265" s="674"/>
      <c r="AA2265" s="674"/>
      <c r="AB2265" s="674"/>
      <c r="AC2265" s="637"/>
      <c r="AD2265" s="638"/>
      <c r="AE2265" s="639"/>
      <c r="AF2265" s="640"/>
    </row>
    <row r="2266" spans="1:32" ht="20.100000000000001" customHeight="1">
      <c r="A2266" s="635"/>
      <c r="B2266" s="671"/>
      <c r="C2266" s="671"/>
      <c r="D2266" s="671"/>
      <c r="E2266" s="671"/>
      <c r="F2266" s="671"/>
      <c r="G2266" s="671"/>
      <c r="H2266" s="671"/>
      <c r="I2266" s="671"/>
      <c r="J2266" s="671"/>
      <c r="K2266" s="671"/>
      <c r="L2266" s="672"/>
      <c r="M2266" s="672"/>
      <c r="N2266" s="672"/>
      <c r="O2266" s="672"/>
      <c r="P2266" s="672"/>
      <c r="Q2266" s="673"/>
      <c r="R2266" s="673"/>
      <c r="S2266" s="673"/>
      <c r="T2266" s="673"/>
      <c r="U2266" s="673"/>
      <c r="V2266" s="636"/>
      <c r="W2266" s="674"/>
      <c r="X2266" s="674"/>
      <c r="Y2266" s="674"/>
      <c r="Z2266" s="674"/>
      <c r="AA2266" s="674"/>
      <c r="AB2266" s="674"/>
      <c r="AC2266" s="637"/>
      <c r="AD2266" s="638"/>
      <c r="AE2266" s="639"/>
      <c r="AF2266" s="640"/>
    </row>
    <row r="2267" spans="1:32" ht="20.100000000000001" customHeight="1">
      <c r="A2267" s="635"/>
      <c r="B2267" s="671"/>
      <c r="C2267" s="671"/>
      <c r="D2267" s="671"/>
      <c r="E2267" s="671"/>
      <c r="F2267" s="671"/>
      <c r="G2267" s="671"/>
      <c r="H2267" s="671"/>
      <c r="I2267" s="671"/>
      <c r="J2267" s="671"/>
      <c r="K2267" s="671"/>
      <c r="L2267" s="672"/>
      <c r="M2267" s="672"/>
      <c r="N2267" s="672"/>
      <c r="O2267" s="672"/>
      <c r="P2267" s="672"/>
      <c r="Q2267" s="673"/>
      <c r="R2267" s="673"/>
      <c r="S2267" s="673"/>
      <c r="T2267" s="673"/>
      <c r="U2267" s="673"/>
      <c r="V2267" s="636"/>
      <c r="W2267" s="674"/>
      <c r="X2267" s="674"/>
      <c r="Y2267" s="674"/>
      <c r="Z2267" s="674"/>
      <c r="AA2267" s="674"/>
      <c r="AB2267" s="674"/>
      <c r="AC2267" s="637"/>
      <c r="AD2267" s="638"/>
      <c r="AE2267" s="639"/>
      <c r="AF2267" s="640"/>
    </row>
    <row r="2268" spans="1:32" ht="20.100000000000001" customHeight="1">
      <c r="A2268" s="635"/>
      <c r="B2268" s="671"/>
      <c r="C2268" s="671"/>
      <c r="D2268" s="671"/>
      <c r="E2268" s="671"/>
      <c r="F2268" s="671"/>
      <c r="G2268" s="671"/>
      <c r="H2268" s="671"/>
      <c r="I2268" s="671"/>
      <c r="J2268" s="671"/>
      <c r="K2268" s="671"/>
      <c r="L2268" s="672"/>
      <c r="M2268" s="672"/>
      <c r="N2268" s="672"/>
      <c r="O2268" s="672"/>
      <c r="P2268" s="672"/>
      <c r="Q2268" s="673"/>
      <c r="R2268" s="673"/>
      <c r="S2268" s="673"/>
      <c r="T2268" s="673"/>
      <c r="U2268" s="673"/>
      <c r="V2268" s="636"/>
      <c r="W2268" s="674"/>
      <c r="X2268" s="674"/>
      <c r="Y2268" s="674"/>
      <c r="Z2268" s="674"/>
      <c r="AA2268" s="674"/>
      <c r="AB2268" s="674"/>
      <c r="AC2268" s="637"/>
      <c r="AD2268" s="638"/>
      <c r="AE2268" s="639"/>
      <c r="AF2268" s="640"/>
    </row>
    <row r="2269" spans="1:32" ht="20.100000000000001" customHeight="1">
      <c r="A2269" s="635"/>
      <c r="B2269" s="671"/>
      <c r="C2269" s="671"/>
      <c r="D2269" s="671"/>
      <c r="E2269" s="671"/>
      <c r="F2269" s="671"/>
      <c r="G2269" s="671"/>
      <c r="H2269" s="671"/>
      <c r="I2269" s="671"/>
      <c r="J2269" s="671"/>
      <c r="K2269" s="671"/>
      <c r="L2269" s="672"/>
      <c r="M2269" s="672"/>
      <c r="N2269" s="672"/>
      <c r="O2269" s="672"/>
      <c r="P2269" s="672"/>
      <c r="Q2269" s="673"/>
      <c r="R2269" s="673"/>
      <c r="S2269" s="673"/>
      <c r="T2269" s="673"/>
      <c r="U2269" s="673"/>
      <c r="V2269" s="636"/>
      <c r="W2269" s="674"/>
      <c r="X2269" s="674"/>
      <c r="Y2269" s="674"/>
      <c r="Z2269" s="674"/>
      <c r="AA2269" s="674"/>
      <c r="AB2269" s="674"/>
      <c r="AC2269" s="637"/>
      <c r="AD2269" s="638"/>
      <c r="AE2269" s="639"/>
      <c r="AF2269" s="640"/>
    </row>
    <row r="2270" spans="1:32" ht="20.100000000000001" customHeight="1">
      <c r="A2270" s="635"/>
      <c r="B2270" s="671"/>
      <c r="C2270" s="671"/>
      <c r="D2270" s="671"/>
      <c r="E2270" s="671"/>
      <c r="F2270" s="671"/>
      <c r="G2270" s="671"/>
      <c r="H2270" s="671"/>
      <c r="I2270" s="671"/>
      <c r="J2270" s="671"/>
      <c r="K2270" s="671"/>
      <c r="L2270" s="672"/>
      <c r="M2270" s="672"/>
      <c r="N2270" s="672"/>
      <c r="O2270" s="672"/>
      <c r="P2270" s="672"/>
      <c r="Q2270" s="673"/>
      <c r="R2270" s="673"/>
      <c r="S2270" s="673"/>
      <c r="T2270" s="673"/>
      <c r="U2270" s="673"/>
      <c r="V2270" s="636"/>
      <c r="W2270" s="674"/>
      <c r="X2270" s="674"/>
      <c r="Y2270" s="674"/>
      <c r="Z2270" s="674"/>
      <c r="AA2270" s="674"/>
      <c r="AB2270" s="674"/>
      <c r="AC2270" s="637"/>
      <c r="AD2270" s="638"/>
      <c r="AE2270" s="639"/>
      <c r="AF2270" s="640"/>
    </row>
    <row r="2271" spans="1:32" ht="20.100000000000001" customHeight="1">
      <c r="A2271" s="635"/>
      <c r="B2271" s="671"/>
      <c r="C2271" s="671"/>
      <c r="D2271" s="671"/>
      <c r="E2271" s="671"/>
      <c r="F2271" s="671"/>
      <c r="G2271" s="671"/>
      <c r="H2271" s="671"/>
      <c r="I2271" s="671"/>
      <c r="J2271" s="671"/>
      <c r="K2271" s="671"/>
      <c r="L2271" s="672"/>
      <c r="M2271" s="672"/>
      <c r="N2271" s="672"/>
      <c r="O2271" s="672"/>
      <c r="P2271" s="672"/>
      <c r="Q2271" s="673"/>
      <c r="R2271" s="673"/>
      <c r="S2271" s="673"/>
      <c r="T2271" s="673"/>
      <c r="U2271" s="673"/>
      <c r="V2271" s="636"/>
      <c r="W2271" s="674"/>
      <c r="X2271" s="674"/>
      <c r="Y2271" s="674"/>
      <c r="Z2271" s="674"/>
      <c r="AA2271" s="674"/>
      <c r="AB2271" s="674"/>
      <c r="AC2271" s="637"/>
      <c r="AD2271" s="638"/>
      <c r="AE2271" s="639"/>
      <c r="AF2271" s="640"/>
    </row>
    <row r="2272" spans="1:32" ht="20.100000000000001" customHeight="1">
      <c r="A2272" s="635"/>
      <c r="B2272" s="671"/>
      <c r="C2272" s="671"/>
      <c r="D2272" s="671"/>
      <c r="E2272" s="671"/>
      <c r="F2272" s="671"/>
      <c r="G2272" s="671"/>
      <c r="H2272" s="671"/>
      <c r="I2272" s="671"/>
      <c r="J2272" s="671"/>
      <c r="K2272" s="671"/>
      <c r="L2272" s="672"/>
      <c r="M2272" s="672"/>
      <c r="N2272" s="672"/>
      <c r="O2272" s="672"/>
      <c r="P2272" s="672"/>
      <c r="Q2272" s="673"/>
      <c r="R2272" s="673"/>
      <c r="S2272" s="673"/>
      <c r="T2272" s="673"/>
      <c r="U2272" s="673"/>
      <c r="V2272" s="636"/>
      <c r="W2272" s="674"/>
      <c r="X2272" s="674"/>
      <c r="Y2272" s="674"/>
      <c r="Z2272" s="674"/>
      <c r="AA2272" s="674"/>
      <c r="AB2272" s="674"/>
      <c r="AC2272" s="637"/>
      <c r="AD2272" s="638"/>
      <c r="AE2272" s="639"/>
      <c r="AF2272" s="640"/>
    </row>
    <row r="2273" spans="1:32" ht="20.100000000000001" customHeight="1">
      <c r="A2273" s="635"/>
      <c r="B2273" s="671"/>
      <c r="C2273" s="671"/>
      <c r="D2273" s="671"/>
      <c r="E2273" s="671"/>
      <c r="F2273" s="671"/>
      <c r="G2273" s="671"/>
      <c r="H2273" s="671"/>
      <c r="I2273" s="671"/>
      <c r="J2273" s="671"/>
      <c r="K2273" s="671"/>
      <c r="L2273" s="672"/>
      <c r="M2273" s="672"/>
      <c r="N2273" s="672"/>
      <c r="O2273" s="672"/>
      <c r="P2273" s="672"/>
      <c r="Q2273" s="673"/>
      <c r="R2273" s="673"/>
      <c r="S2273" s="673"/>
      <c r="T2273" s="673"/>
      <c r="U2273" s="673"/>
      <c r="V2273" s="636"/>
      <c r="W2273" s="674"/>
      <c r="X2273" s="674"/>
      <c r="Y2273" s="674"/>
      <c r="Z2273" s="674"/>
      <c r="AA2273" s="674"/>
      <c r="AB2273" s="674"/>
      <c r="AC2273" s="637"/>
      <c r="AD2273" s="638"/>
      <c r="AE2273" s="639"/>
      <c r="AF2273" s="640"/>
    </row>
    <row r="2274" spans="1:32" ht="20.100000000000001" customHeight="1">
      <c r="A2274" s="635"/>
      <c r="B2274" s="671"/>
      <c r="C2274" s="671"/>
      <c r="D2274" s="671"/>
      <c r="E2274" s="671"/>
      <c r="F2274" s="671"/>
      <c r="G2274" s="671"/>
      <c r="H2274" s="671"/>
      <c r="I2274" s="671"/>
      <c r="J2274" s="671"/>
      <c r="K2274" s="671"/>
      <c r="L2274" s="672"/>
      <c r="M2274" s="672"/>
      <c r="N2274" s="672"/>
      <c r="O2274" s="672"/>
      <c r="P2274" s="672"/>
      <c r="Q2274" s="673"/>
      <c r="R2274" s="673"/>
      <c r="S2274" s="673"/>
      <c r="T2274" s="673"/>
      <c r="U2274" s="673"/>
      <c r="V2274" s="636"/>
      <c r="W2274" s="674"/>
      <c r="X2274" s="674"/>
      <c r="Y2274" s="674"/>
      <c r="Z2274" s="674"/>
      <c r="AA2274" s="674"/>
      <c r="AB2274" s="674"/>
      <c r="AC2274" s="637"/>
      <c r="AD2274" s="638"/>
      <c r="AE2274" s="639"/>
      <c r="AF2274" s="640"/>
    </row>
    <row r="2275" spans="1:32" ht="20.100000000000001" customHeight="1">
      <c r="A2275" s="635"/>
      <c r="B2275" s="671"/>
      <c r="C2275" s="671"/>
      <c r="D2275" s="671"/>
      <c r="E2275" s="671"/>
      <c r="F2275" s="671"/>
      <c r="G2275" s="671"/>
      <c r="H2275" s="671"/>
      <c r="I2275" s="671"/>
      <c r="J2275" s="671"/>
      <c r="K2275" s="671"/>
      <c r="L2275" s="672"/>
      <c r="M2275" s="672"/>
      <c r="N2275" s="672"/>
      <c r="O2275" s="672"/>
      <c r="P2275" s="672"/>
      <c r="Q2275" s="673"/>
      <c r="R2275" s="673"/>
      <c r="S2275" s="673"/>
      <c r="T2275" s="673"/>
      <c r="U2275" s="673"/>
      <c r="V2275" s="636"/>
      <c r="W2275" s="674"/>
      <c r="X2275" s="674"/>
      <c r="Y2275" s="674"/>
      <c r="Z2275" s="674"/>
      <c r="AA2275" s="674"/>
      <c r="AB2275" s="674"/>
      <c r="AC2275" s="637"/>
      <c r="AD2275" s="638"/>
      <c r="AE2275" s="639"/>
      <c r="AF2275" s="640"/>
    </row>
    <row r="2276" spans="1:32" ht="20.100000000000001" customHeight="1">
      <c r="A2276" s="635"/>
      <c r="B2276" s="671"/>
      <c r="C2276" s="671"/>
      <c r="D2276" s="671"/>
      <c r="E2276" s="671"/>
      <c r="F2276" s="671"/>
      <c r="G2276" s="671"/>
      <c r="H2276" s="671"/>
      <c r="I2276" s="671"/>
      <c r="J2276" s="671"/>
      <c r="K2276" s="671"/>
      <c r="L2276" s="672"/>
      <c r="M2276" s="672"/>
      <c r="N2276" s="672"/>
      <c r="O2276" s="672"/>
      <c r="P2276" s="672"/>
      <c r="Q2276" s="673"/>
      <c r="R2276" s="673"/>
      <c r="S2276" s="673"/>
      <c r="T2276" s="673"/>
      <c r="U2276" s="673"/>
      <c r="V2276" s="636"/>
      <c r="W2276" s="674"/>
      <c r="X2276" s="674"/>
      <c r="Y2276" s="674"/>
      <c r="Z2276" s="674"/>
      <c r="AA2276" s="674"/>
      <c r="AB2276" s="674"/>
      <c r="AC2276" s="637"/>
      <c r="AD2276" s="638"/>
      <c r="AE2276" s="639"/>
      <c r="AF2276" s="640"/>
    </row>
    <row r="2277" spans="1:32" ht="20.100000000000001" customHeight="1">
      <c r="A2277" s="635"/>
      <c r="B2277" s="671"/>
      <c r="C2277" s="671"/>
      <c r="D2277" s="671"/>
      <c r="E2277" s="671"/>
      <c r="F2277" s="671"/>
      <c r="G2277" s="671"/>
      <c r="H2277" s="671"/>
      <c r="I2277" s="671"/>
      <c r="J2277" s="671"/>
      <c r="K2277" s="671"/>
      <c r="L2277" s="672"/>
      <c r="M2277" s="672"/>
      <c r="N2277" s="672"/>
      <c r="O2277" s="672"/>
      <c r="P2277" s="672"/>
      <c r="Q2277" s="673"/>
      <c r="R2277" s="673"/>
      <c r="S2277" s="673"/>
      <c r="T2277" s="673"/>
      <c r="U2277" s="673"/>
      <c r="V2277" s="636"/>
      <c r="W2277" s="674"/>
      <c r="X2277" s="674"/>
      <c r="Y2277" s="674"/>
      <c r="Z2277" s="674"/>
      <c r="AA2277" s="674"/>
      <c r="AB2277" s="674"/>
      <c r="AC2277" s="637"/>
      <c r="AD2277" s="638"/>
      <c r="AE2277" s="639"/>
      <c r="AF2277" s="640"/>
    </row>
    <row r="2278" spans="1:32" ht="20.100000000000001" customHeight="1">
      <c r="A2278" s="635"/>
      <c r="B2278" s="671"/>
      <c r="C2278" s="671"/>
      <c r="D2278" s="671"/>
      <c r="E2278" s="671"/>
      <c r="F2278" s="671"/>
      <c r="G2278" s="671"/>
      <c r="H2278" s="671"/>
      <c r="I2278" s="671"/>
      <c r="J2278" s="671"/>
      <c r="K2278" s="671"/>
      <c r="L2278" s="672"/>
      <c r="M2278" s="672"/>
      <c r="N2278" s="672"/>
      <c r="O2278" s="672"/>
      <c r="P2278" s="672"/>
      <c r="Q2278" s="673"/>
      <c r="R2278" s="673"/>
      <c r="S2278" s="673"/>
      <c r="T2278" s="673"/>
      <c r="U2278" s="673"/>
      <c r="V2278" s="636"/>
      <c r="W2278" s="674"/>
      <c r="X2278" s="674"/>
      <c r="Y2278" s="674"/>
      <c r="Z2278" s="674"/>
      <c r="AA2278" s="674"/>
      <c r="AB2278" s="674"/>
      <c r="AC2278" s="637"/>
      <c r="AD2278" s="638"/>
      <c r="AE2278" s="639"/>
      <c r="AF2278" s="640"/>
    </row>
    <row r="2279" spans="1:32" ht="20.100000000000001" customHeight="1">
      <c r="A2279" s="635"/>
      <c r="B2279" s="671"/>
      <c r="C2279" s="671"/>
      <c r="D2279" s="671"/>
      <c r="E2279" s="671"/>
      <c r="F2279" s="671"/>
      <c r="G2279" s="671"/>
      <c r="H2279" s="671"/>
      <c r="I2279" s="671"/>
      <c r="J2279" s="671"/>
      <c r="K2279" s="671"/>
      <c r="L2279" s="672"/>
      <c r="M2279" s="672"/>
      <c r="N2279" s="672"/>
      <c r="O2279" s="672"/>
      <c r="P2279" s="672"/>
      <c r="Q2279" s="673"/>
      <c r="R2279" s="673"/>
      <c r="S2279" s="673"/>
      <c r="T2279" s="673"/>
      <c r="U2279" s="673"/>
      <c r="V2279" s="636"/>
      <c r="W2279" s="674"/>
      <c r="X2279" s="674"/>
      <c r="Y2279" s="674"/>
      <c r="Z2279" s="674"/>
      <c r="AA2279" s="674"/>
      <c r="AB2279" s="674"/>
      <c r="AC2279" s="637"/>
      <c r="AD2279" s="638"/>
      <c r="AE2279" s="639"/>
      <c r="AF2279" s="640"/>
    </row>
    <row r="2280" spans="1:32" ht="20.100000000000001" customHeight="1">
      <c r="A2280" s="635"/>
      <c r="B2280" s="671"/>
      <c r="C2280" s="671"/>
      <c r="D2280" s="671"/>
      <c r="E2280" s="671"/>
      <c r="F2280" s="671"/>
      <c r="G2280" s="671"/>
      <c r="H2280" s="671"/>
      <c r="I2280" s="671"/>
      <c r="J2280" s="671"/>
      <c r="K2280" s="671"/>
      <c r="L2280" s="672"/>
      <c r="M2280" s="672"/>
      <c r="N2280" s="672"/>
      <c r="O2280" s="672"/>
      <c r="P2280" s="672"/>
      <c r="Q2280" s="673"/>
      <c r="R2280" s="673"/>
      <c r="S2280" s="673"/>
      <c r="T2280" s="673"/>
      <c r="U2280" s="673"/>
      <c r="V2280" s="636"/>
      <c r="W2280" s="674"/>
      <c r="X2280" s="674"/>
      <c r="Y2280" s="674"/>
      <c r="Z2280" s="674"/>
      <c r="AA2280" s="674"/>
      <c r="AB2280" s="674"/>
      <c r="AC2280" s="637"/>
      <c r="AD2280" s="638"/>
      <c r="AE2280" s="639"/>
      <c r="AF2280" s="640"/>
    </row>
    <row r="2281" spans="1:32" ht="20.100000000000001" customHeight="1">
      <c r="A2281" s="635"/>
      <c r="B2281" s="671"/>
      <c r="C2281" s="671"/>
      <c r="D2281" s="671"/>
      <c r="E2281" s="671"/>
      <c r="F2281" s="671"/>
      <c r="G2281" s="671"/>
      <c r="H2281" s="671"/>
      <c r="I2281" s="671"/>
      <c r="J2281" s="671"/>
      <c r="K2281" s="671"/>
      <c r="L2281" s="672"/>
      <c r="M2281" s="672"/>
      <c r="N2281" s="672"/>
      <c r="O2281" s="672"/>
      <c r="P2281" s="672"/>
      <c r="Q2281" s="673"/>
      <c r="R2281" s="673"/>
      <c r="S2281" s="673"/>
      <c r="T2281" s="673"/>
      <c r="U2281" s="673"/>
      <c r="V2281" s="636"/>
      <c r="W2281" s="674"/>
      <c r="X2281" s="674"/>
      <c r="Y2281" s="674"/>
      <c r="Z2281" s="674"/>
      <c r="AA2281" s="674"/>
      <c r="AB2281" s="674"/>
      <c r="AC2281" s="637"/>
      <c r="AD2281" s="638"/>
      <c r="AE2281" s="639"/>
      <c r="AF2281" s="640"/>
    </row>
    <row r="2282" spans="1:32" ht="20.100000000000001" customHeight="1">
      <c r="A2282" s="635"/>
      <c r="B2282" s="671"/>
      <c r="C2282" s="671"/>
      <c r="D2282" s="671"/>
      <c r="E2282" s="671"/>
      <c r="F2282" s="671"/>
      <c r="G2282" s="671"/>
      <c r="H2282" s="671"/>
      <c r="I2282" s="671"/>
      <c r="J2282" s="671"/>
      <c r="K2282" s="671"/>
      <c r="L2282" s="672"/>
      <c r="M2282" s="672"/>
      <c r="N2282" s="672"/>
      <c r="O2282" s="672"/>
      <c r="P2282" s="672"/>
      <c r="Q2282" s="673"/>
      <c r="R2282" s="673"/>
      <c r="S2282" s="673"/>
      <c r="T2282" s="673"/>
      <c r="U2282" s="673"/>
      <c r="V2282" s="636"/>
      <c r="W2282" s="674"/>
      <c r="X2282" s="674"/>
      <c r="Y2282" s="674"/>
      <c r="Z2282" s="674"/>
      <c r="AA2282" s="674"/>
      <c r="AB2282" s="674"/>
      <c r="AC2282" s="637"/>
      <c r="AD2282" s="638"/>
      <c r="AE2282" s="639"/>
      <c r="AF2282" s="640"/>
    </row>
    <row r="2283" spans="1:32" ht="20.100000000000001" customHeight="1">
      <c r="A2283" s="635"/>
      <c r="B2283" s="671"/>
      <c r="C2283" s="671"/>
      <c r="D2283" s="671"/>
      <c r="E2283" s="671"/>
      <c r="F2283" s="671"/>
      <c r="G2283" s="671"/>
      <c r="H2283" s="671"/>
      <c r="I2283" s="671"/>
      <c r="J2283" s="671"/>
      <c r="K2283" s="671"/>
      <c r="L2283" s="672"/>
      <c r="M2283" s="672"/>
      <c r="N2283" s="672"/>
      <c r="O2283" s="672"/>
      <c r="P2283" s="672"/>
      <c r="Q2283" s="673"/>
      <c r="R2283" s="673"/>
      <c r="S2283" s="673"/>
      <c r="T2283" s="673"/>
      <c r="U2283" s="673"/>
      <c r="V2283" s="636"/>
      <c r="W2283" s="674"/>
      <c r="X2283" s="674"/>
      <c r="Y2283" s="674"/>
      <c r="Z2283" s="674"/>
      <c r="AA2283" s="674"/>
      <c r="AB2283" s="674"/>
      <c r="AC2283" s="637"/>
      <c r="AD2283" s="638"/>
      <c r="AE2283" s="639"/>
      <c r="AF2283" s="640"/>
    </row>
    <row r="2284" spans="1:32" ht="20.100000000000001" customHeight="1">
      <c r="A2284" s="635"/>
      <c r="B2284" s="671"/>
      <c r="C2284" s="671"/>
      <c r="D2284" s="671"/>
      <c r="E2284" s="671"/>
      <c r="F2284" s="671"/>
      <c r="G2284" s="671"/>
      <c r="H2284" s="671"/>
      <c r="I2284" s="671"/>
      <c r="J2284" s="671"/>
      <c r="K2284" s="671"/>
      <c r="L2284" s="672"/>
      <c r="M2284" s="672"/>
      <c r="N2284" s="672"/>
      <c r="O2284" s="672"/>
      <c r="P2284" s="672"/>
      <c r="Q2284" s="673"/>
      <c r="R2284" s="673"/>
      <c r="S2284" s="673"/>
      <c r="T2284" s="673"/>
      <c r="U2284" s="673"/>
      <c r="V2284" s="636"/>
      <c r="W2284" s="674"/>
      <c r="X2284" s="674"/>
      <c r="Y2284" s="674"/>
      <c r="Z2284" s="674"/>
      <c r="AA2284" s="674"/>
      <c r="AB2284" s="674"/>
      <c r="AC2284" s="637"/>
      <c r="AD2284" s="638"/>
      <c r="AE2284" s="639"/>
      <c r="AF2284" s="640"/>
    </row>
    <row r="2285" spans="1:32" ht="20.100000000000001" customHeight="1">
      <c r="A2285" s="635"/>
      <c r="B2285" s="671"/>
      <c r="C2285" s="671"/>
      <c r="D2285" s="671"/>
      <c r="E2285" s="671"/>
      <c r="F2285" s="671"/>
      <c r="G2285" s="671"/>
      <c r="H2285" s="671"/>
      <c r="I2285" s="671"/>
      <c r="J2285" s="671"/>
      <c r="K2285" s="671"/>
      <c r="L2285" s="672"/>
      <c r="M2285" s="672"/>
      <c r="N2285" s="672"/>
      <c r="O2285" s="672"/>
      <c r="P2285" s="672"/>
      <c r="Q2285" s="673"/>
      <c r="R2285" s="673"/>
      <c r="S2285" s="673"/>
      <c r="T2285" s="673"/>
      <c r="U2285" s="673"/>
      <c r="V2285" s="636"/>
      <c r="W2285" s="674"/>
      <c r="X2285" s="674"/>
      <c r="Y2285" s="674"/>
      <c r="Z2285" s="674"/>
      <c r="AA2285" s="674"/>
      <c r="AB2285" s="674"/>
      <c r="AC2285" s="637"/>
      <c r="AD2285" s="638"/>
      <c r="AE2285" s="639"/>
      <c r="AF2285" s="640"/>
    </row>
    <row r="2286" spans="1:32" ht="20.100000000000001" customHeight="1">
      <c r="A2286" s="635"/>
      <c r="B2286" s="671"/>
      <c r="C2286" s="671"/>
      <c r="D2286" s="671"/>
      <c r="E2286" s="671"/>
      <c r="F2286" s="671"/>
      <c r="G2286" s="671"/>
      <c r="H2286" s="671"/>
      <c r="I2286" s="671"/>
      <c r="J2286" s="671"/>
      <c r="K2286" s="671"/>
      <c r="L2286" s="672"/>
      <c r="M2286" s="672"/>
      <c r="N2286" s="672"/>
      <c r="O2286" s="672"/>
      <c r="P2286" s="672"/>
      <c r="Q2286" s="673"/>
      <c r="R2286" s="673"/>
      <c r="S2286" s="673"/>
      <c r="T2286" s="673"/>
      <c r="U2286" s="673"/>
      <c r="V2286" s="636"/>
      <c r="W2286" s="674"/>
      <c r="X2286" s="674"/>
      <c r="Y2286" s="674"/>
      <c r="Z2286" s="674"/>
      <c r="AA2286" s="674"/>
      <c r="AB2286" s="674"/>
      <c r="AC2286" s="637"/>
      <c r="AD2286" s="638"/>
      <c r="AE2286" s="639"/>
      <c r="AF2286" s="640"/>
    </row>
    <row r="2287" spans="1:32" ht="20.100000000000001" customHeight="1">
      <c r="A2287" s="635"/>
      <c r="B2287" s="671"/>
      <c r="C2287" s="671"/>
      <c r="D2287" s="671"/>
      <c r="E2287" s="671"/>
      <c r="F2287" s="671"/>
      <c r="G2287" s="671"/>
      <c r="H2287" s="671"/>
      <c r="I2287" s="671"/>
      <c r="J2287" s="671"/>
      <c r="K2287" s="671"/>
      <c r="L2287" s="672"/>
      <c r="M2287" s="672"/>
      <c r="N2287" s="672"/>
      <c r="O2287" s="672"/>
      <c r="P2287" s="672"/>
      <c r="Q2287" s="673"/>
      <c r="R2287" s="673"/>
      <c r="S2287" s="673"/>
      <c r="T2287" s="673"/>
      <c r="U2287" s="673"/>
      <c r="V2287" s="636"/>
      <c r="W2287" s="674"/>
      <c r="X2287" s="674"/>
      <c r="Y2287" s="674"/>
      <c r="Z2287" s="674"/>
      <c r="AA2287" s="674"/>
      <c r="AB2287" s="674"/>
      <c r="AC2287" s="637"/>
      <c r="AD2287" s="638"/>
      <c r="AE2287" s="639"/>
      <c r="AF2287" s="640"/>
    </row>
    <row r="2288" spans="1:32" ht="20.100000000000001" customHeight="1">
      <c r="A2288" s="635"/>
      <c r="B2288" s="671"/>
      <c r="C2288" s="671"/>
      <c r="D2288" s="671"/>
      <c r="E2288" s="671"/>
      <c r="F2288" s="671"/>
      <c r="G2288" s="671"/>
      <c r="H2288" s="671"/>
      <c r="I2288" s="671"/>
      <c r="J2288" s="671"/>
      <c r="K2288" s="671"/>
      <c r="L2288" s="672"/>
      <c r="M2288" s="672"/>
      <c r="N2288" s="672"/>
      <c r="O2288" s="672"/>
      <c r="P2288" s="672"/>
      <c r="Q2288" s="673"/>
      <c r="R2288" s="673"/>
      <c r="S2288" s="673"/>
      <c r="T2288" s="673"/>
      <c r="U2288" s="673"/>
      <c r="V2288" s="636"/>
      <c r="W2288" s="674"/>
      <c r="X2288" s="674"/>
      <c r="Y2288" s="674"/>
      <c r="Z2288" s="674"/>
      <c r="AA2288" s="674"/>
      <c r="AB2288" s="674"/>
      <c r="AC2288" s="637"/>
      <c r="AD2288" s="638"/>
      <c r="AE2288" s="639"/>
      <c r="AF2288" s="640"/>
    </row>
    <row r="2289" spans="1:32" ht="20.100000000000001" customHeight="1">
      <c r="A2289" s="635"/>
      <c r="B2289" s="671"/>
      <c r="C2289" s="671"/>
      <c r="D2289" s="671"/>
      <c r="E2289" s="671"/>
      <c r="F2289" s="671"/>
      <c r="G2289" s="671"/>
      <c r="H2289" s="671"/>
      <c r="I2289" s="671"/>
      <c r="J2289" s="671"/>
      <c r="K2289" s="671"/>
      <c r="L2289" s="672"/>
      <c r="M2289" s="672"/>
      <c r="N2289" s="672"/>
      <c r="O2289" s="672"/>
      <c r="P2289" s="672"/>
      <c r="Q2289" s="673"/>
      <c r="R2289" s="673"/>
      <c r="S2289" s="673"/>
      <c r="T2289" s="673"/>
      <c r="U2289" s="673"/>
      <c r="V2289" s="636"/>
      <c r="W2289" s="674"/>
      <c r="X2289" s="674"/>
      <c r="Y2289" s="674"/>
      <c r="Z2289" s="674"/>
      <c r="AA2289" s="674"/>
      <c r="AB2289" s="674"/>
      <c r="AC2289" s="637"/>
      <c r="AD2289" s="638"/>
      <c r="AE2289" s="639"/>
      <c r="AF2289" s="640"/>
    </row>
    <row r="2290" spans="1:32" ht="20.100000000000001" customHeight="1">
      <c r="A2290" s="635"/>
      <c r="B2290" s="671"/>
      <c r="C2290" s="671"/>
      <c r="D2290" s="671"/>
      <c r="E2290" s="671"/>
      <c r="F2290" s="671"/>
      <c r="G2290" s="671"/>
      <c r="H2290" s="671"/>
      <c r="I2290" s="671"/>
      <c r="J2290" s="671"/>
      <c r="K2290" s="671"/>
      <c r="L2290" s="672"/>
      <c r="M2290" s="672"/>
      <c r="N2290" s="672"/>
      <c r="O2290" s="672"/>
      <c r="P2290" s="672"/>
      <c r="Q2290" s="673"/>
      <c r="R2290" s="673"/>
      <c r="S2290" s="673"/>
      <c r="T2290" s="673"/>
      <c r="U2290" s="673"/>
      <c r="V2290" s="636"/>
      <c r="W2290" s="674"/>
      <c r="X2290" s="674"/>
      <c r="Y2290" s="674"/>
      <c r="Z2290" s="674"/>
      <c r="AA2290" s="674"/>
      <c r="AB2290" s="674"/>
      <c r="AC2290" s="637"/>
      <c r="AD2290" s="638"/>
      <c r="AE2290" s="639"/>
      <c r="AF2290" s="640"/>
    </row>
    <row r="2291" spans="1:32" ht="20.100000000000001" customHeight="1">
      <c r="A2291" s="635"/>
      <c r="B2291" s="671"/>
      <c r="C2291" s="671"/>
      <c r="D2291" s="671"/>
      <c r="E2291" s="671"/>
      <c r="F2291" s="671"/>
      <c r="G2291" s="671"/>
      <c r="H2291" s="671"/>
      <c r="I2291" s="671"/>
      <c r="J2291" s="671"/>
      <c r="K2291" s="671"/>
      <c r="L2291" s="672"/>
      <c r="M2291" s="672"/>
      <c r="N2291" s="672"/>
      <c r="O2291" s="672"/>
      <c r="P2291" s="672"/>
      <c r="Q2291" s="673"/>
      <c r="R2291" s="673"/>
      <c r="S2291" s="673"/>
      <c r="T2291" s="673"/>
      <c r="U2291" s="673"/>
      <c r="V2291" s="636"/>
      <c r="W2291" s="674"/>
      <c r="X2291" s="674"/>
      <c r="Y2291" s="674"/>
      <c r="Z2291" s="674"/>
      <c r="AA2291" s="674"/>
      <c r="AB2291" s="674"/>
      <c r="AC2291" s="637"/>
      <c r="AD2291" s="638"/>
      <c r="AE2291" s="639"/>
      <c r="AF2291" s="640"/>
    </row>
    <row r="2292" spans="1:32" ht="20.100000000000001" customHeight="1">
      <c r="A2292" s="635"/>
      <c r="B2292" s="671"/>
      <c r="C2292" s="671"/>
      <c r="D2292" s="671"/>
      <c r="E2292" s="671"/>
      <c r="F2292" s="671"/>
      <c r="G2292" s="671"/>
      <c r="H2292" s="671"/>
      <c r="I2292" s="671"/>
      <c r="J2292" s="671"/>
      <c r="K2292" s="671"/>
      <c r="L2292" s="672"/>
      <c r="M2292" s="672"/>
      <c r="N2292" s="672"/>
      <c r="O2292" s="672"/>
      <c r="P2292" s="672"/>
      <c r="Q2292" s="673"/>
      <c r="R2292" s="673"/>
      <c r="S2292" s="673"/>
      <c r="T2292" s="673"/>
      <c r="U2292" s="673"/>
      <c r="V2292" s="636"/>
      <c r="W2292" s="674"/>
      <c r="X2292" s="674"/>
      <c r="Y2292" s="674"/>
      <c r="Z2292" s="674"/>
      <c r="AA2292" s="674"/>
      <c r="AB2292" s="674"/>
      <c r="AC2292" s="637"/>
      <c r="AD2292" s="638"/>
      <c r="AE2292" s="639"/>
      <c r="AF2292" s="640"/>
    </row>
    <row r="2293" spans="1:32" ht="20.100000000000001" customHeight="1">
      <c r="A2293" s="635"/>
      <c r="B2293" s="671"/>
      <c r="C2293" s="671"/>
      <c r="D2293" s="671"/>
      <c r="E2293" s="671"/>
      <c r="F2293" s="671"/>
      <c r="G2293" s="671"/>
      <c r="H2293" s="671"/>
      <c r="I2293" s="671"/>
      <c r="J2293" s="671"/>
      <c r="K2293" s="671"/>
      <c r="L2293" s="672"/>
      <c r="M2293" s="672"/>
      <c r="N2293" s="672"/>
      <c r="O2293" s="672"/>
      <c r="P2293" s="672"/>
      <c r="Q2293" s="673"/>
      <c r="R2293" s="673"/>
      <c r="S2293" s="673"/>
      <c r="T2293" s="673"/>
      <c r="U2293" s="673"/>
      <c r="V2293" s="636"/>
      <c r="W2293" s="674"/>
      <c r="X2293" s="674"/>
      <c r="Y2293" s="674"/>
      <c r="Z2293" s="674"/>
      <c r="AA2293" s="674"/>
      <c r="AB2293" s="674"/>
      <c r="AC2293" s="637"/>
      <c r="AD2293" s="638"/>
      <c r="AE2293" s="639"/>
      <c r="AF2293" s="640"/>
    </row>
    <row r="2294" spans="1:32" ht="20.100000000000001" customHeight="1">
      <c r="A2294" s="635"/>
      <c r="B2294" s="671"/>
      <c r="C2294" s="671"/>
      <c r="D2294" s="671"/>
      <c r="E2294" s="671"/>
      <c r="F2294" s="671"/>
      <c r="G2294" s="671"/>
      <c r="H2294" s="671"/>
      <c r="I2294" s="671"/>
      <c r="J2294" s="671"/>
      <c r="K2294" s="671"/>
      <c r="L2294" s="672"/>
      <c r="M2294" s="672"/>
      <c r="N2294" s="672"/>
      <c r="O2294" s="672"/>
      <c r="P2294" s="672"/>
      <c r="Q2294" s="673"/>
      <c r="R2294" s="673"/>
      <c r="S2294" s="673"/>
      <c r="T2294" s="673"/>
      <c r="U2294" s="673"/>
      <c r="V2294" s="636"/>
      <c r="W2294" s="674"/>
      <c r="X2294" s="674"/>
      <c r="Y2294" s="674"/>
      <c r="Z2294" s="674"/>
      <c r="AA2294" s="674"/>
      <c r="AB2294" s="674"/>
      <c r="AC2294" s="637"/>
      <c r="AD2294" s="638"/>
      <c r="AE2294" s="639"/>
      <c r="AF2294" s="640"/>
    </row>
  </sheetData>
  <sheetProtection algorithmName="SHA-512" hashValue="iUP/ZmRTOJDQQrZM0XOU2S2UYOgzdvwvL9KHutTGxM6fUvr4ILZe3kNihyFEEbK0hUoZ2vowtD79I8lAA1UOxg==" saltValue="gthmUGajstSZgrntP4PK/Q==" spinCount="100000" sheet="1" sort="0" autoFilter="0"/>
  <dataConsolidate/>
  <mergeCells count="11351">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Z89:AB89"/>
    <mergeCell ref="Z90:AB90"/>
    <mergeCell ref="Q113:U113"/>
    <mergeCell ref="Q111:U111"/>
    <mergeCell ref="Q110:U110"/>
    <mergeCell ref="Q109:U109"/>
    <mergeCell ref="Q99:U99"/>
    <mergeCell ref="Q98:U98"/>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11:P111"/>
    <mergeCell ref="L112:P112"/>
    <mergeCell ref="L113:P113"/>
    <mergeCell ref="L118:P118"/>
    <mergeCell ref="L119:P119"/>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L108:P108"/>
    <mergeCell ref="B92:K92"/>
    <mergeCell ref="B93:K93"/>
    <mergeCell ref="Q74:U74"/>
    <mergeCell ref="Q77:U77"/>
    <mergeCell ref="L103:P103"/>
    <mergeCell ref="L89:P89"/>
    <mergeCell ref="L90:P90"/>
    <mergeCell ref="L82:P82"/>
    <mergeCell ref="Q100:U100"/>
    <mergeCell ref="Q101:U101"/>
    <mergeCell ref="Q94:U94"/>
    <mergeCell ref="L60:P60"/>
    <mergeCell ref="L61:P61"/>
    <mergeCell ref="L62:P62"/>
    <mergeCell ref="Q54:U54"/>
    <mergeCell ref="B59:K59"/>
    <mergeCell ref="B56:K56"/>
    <mergeCell ref="Q61:U61"/>
    <mergeCell ref="B60:K60"/>
    <mergeCell ref="B61:K61"/>
    <mergeCell ref="L54:P54"/>
    <mergeCell ref="B114:K114"/>
    <mergeCell ref="B115:K115"/>
    <mergeCell ref="B119:K119"/>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52:Y52"/>
    <mergeCell ref="Z50:AB50"/>
    <mergeCell ref="A30:AG30"/>
    <mergeCell ref="AF33:AF34"/>
    <mergeCell ref="A31:AF31"/>
    <mergeCell ref="W45:Y45"/>
    <mergeCell ref="Z33:AB34"/>
    <mergeCell ref="Z35:AB35"/>
    <mergeCell ref="Z36:AB36"/>
    <mergeCell ref="Z37:AB37"/>
    <mergeCell ref="W53:Y53"/>
    <mergeCell ref="AG33:AG34"/>
    <mergeCell ref="Q33:V33"/>
    <mergeCell ref="AE33:AE34"/>
    <mergeCell ref="Z52:AB52"/>
    <mergeCell ref="Z53:AB53"/>
    <mergeCell ref="Q34:U34"/>
    <mergeCell ref="Q43:U43"/>
    <mergeCell ref="Q39:U39"/>
    <mergeCell ref="Q40:U40"/>
    <mergeCell ref="Q36:U36"/>
    <mergeCell ref="W35:Y35"/>
    <mergeCell ref="W39:Y39"/>
    <mergeCell ref="W40:Y40"/>
    <mergeCell ref="W41:Y41"/>
    <mergeCell ref="W42:Y42"/>
    <mergeCell ref="W43:Y43"/>
    <mergeCell ref="W44:Y44"/>
    <mergeCell ref="B53:K53"/>
    <mergeCell ref="Q53:U53"/>
    <mergeCell ref="L53:P53"/>
    <mergeCell ref="W143:Y143"/>
    <mergeCell ref="Z143:AB143"/>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L20:AF20"/>
    <mergeCell ref="AC33:AC34"/>
    <mergeCell ref="W54:Y54"/>
    <mergeCell ref="W55:Y55"/>
    <mergeCell ref="W56:Y56"/>
    <mergeCell ref="Z61:AB61"/>
    <mergeCell ref="Z62:AB62"/>
    <mergeCell ref="Z63:AB63"/>
    <mergeCell ref="Z64:AB64"/>
    <mergeCell ref="Z65:AB65"/>
    <mergeCell ref="Z54:AB54"/>
    <mergeCell ref="Z55:AB55"/>
    <mergeCell ref="Z56:AB56"/>
    <mergeCell ref="Z57:AB57"/>
    <mergeCell ref="Z58:AB58"/>
    <mergeCell ref="Z59:AB59"/>
    <mergeCell ref="Z60:AB60"/>
    <mergeCell ref="Q57:U57"/>
    <mergeCell ref="W57:Y57"/>
    <mergeCell ref="W58:Y58"/>
    <mergeCell ref="W59:Y59"/>
    <mergeCell ref="W60:Y60"/>
    <mergeCell ref="W61:Y61"/>
    <mergeCell ref="Q67:U67"/>
    <mergeCell ref="Q66:U66"/>
    <mergeCell ref="Q55:U55"/>
    <mergeCell ref="Q56:U56"/>
    <mergeCell ref="B55:K55"/>
    <mergeCell ref="Q62:U62"/>
    <mergeCell ref="Q59:U59"/>
    <mergeCell ref="Q60:U60"/>
    <mergeCell ref="Q58:U58"/>
    <mergeCell ref="W67:Y67"/>
    <mergeCell ref="Z68:AB68"/>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808" t="s">
        <v>3</v>
      </c>
      <c r="AD1" s="808"/>
      <c r="AE1" s="808"/>
      <c r="AF1" s="808" t="str">
        <f>IF(基本情報入力シート!C11="","",基本情報入力シート!C11)</f>
        <v>東京都</v>
      </c>
      <c r="AG1" s="808"/>
      <c r="AH1" s="808"/>
      <c r="AI1" s="808"/>
      <c r="AJ1" s="808"/>
      <c r="AK1" s="809"/>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810" t="s">
        <v>2233</v>
      </c>
      <c r="C3" s="810"/>
      <c r="D3" s="810"/>
      <c r="E3" s="810"/>
      <c r="F3" s="810"/>
      <c r="G3" s="810"/>
      <c r="H3" s="810"/>
      <c r="I3" s="810"/>
      <c r="J3" s="810"/>
      <c r="K3" s="810"/>
      <c r="L3" s="810"/>
      <c r="M3" s="810"/>
      <c r="N3" s="810"/>
      <c r="O3" s="810"/>
      <c r="P3" s="810"/>
      <c r="Q3" s="810"/>
      <c r="R3" s="810"/>
      <c r="S3" s="810"/>
      <c r="T3" s="810"/>
      <c r="U3" s="810"/>
      <c r="V3" s="810"/>
      <c r="W3" s="810"/>
      <c r="X3" s="810"/>
      <c r="Y3" s="810"/>
      <c r="Z3" s="810"/>
      <c r="AA3" s="810"/>
      <c r="AB3" s="810"/>
      <c r="AC3" s="810"/>
      <c r="AD3" s="810"/>
      <c r="AE3" s="810"/>
      <c r="AF3" s="810"/>
      <c r="AG3" s="810"/>
      <c r="AH3" s="810"/>
      <c r="AI3" s="810"/>
      <c r="AJ3" s="810"/>
      <c r="AK3" s="810"/>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811" t="s">
        <v>8</v>
      </c>
      <c r="C5" s="811"/>
      <c r="D5" s="811"/>
      <c r="E5" s="811"/>
      <c r="F5" s="811"/>
      <c r="G5" s="811"/>
      <c r="H5" s="806" t="str">
        <f>IF(基本情報入力シート!L15="","",基本情報入力シート!L15)</f>
        <v>○○サービスジギョウショ</v>
      </c>
      <c r="I5" s="806"/>
      <c r="J5" s="806"/>
      <c r="K5" s="806"/>
      <c r="L5" s="806"/>
      <c r="M5" s="806"/>
      <c r="N5" s="806"/>
      <c r="O5" s="806"/>
      <c r="P5" s="806"/>
      <c r="Q5" s="806"/>
      <c r="R5" s="806"/>
      <c r="S5" s="806"/>
      <c r="T5" s="806"/>
      <c r="U5" s="806"/>
      <c r="V5" s="806"/>
      <c r="W5" s="806"/>
      <c r="X5" s="806"/>
      <c r="Y5" s="806"/>
      <c r="Z5" s="806"/>
      <c r="AA5" s="806"/>
      <c r="AB5" s="806"/>
      <c r="AC5" s="806"/>
      <c r="AD5" s="806"/>
      <c r="AE5" s="806"/>
      <c r="AF5" s="806"/>
      <c r="AG5" s="806"/>
      <c r="AH5" s="806"/>
      <c r="AI5" s="806"/>
      <c r="AJ5" s="806"/>
      <c r="AK5" s="807"/>
      <c r="AL5" s="19"/>
      <c r="AM5" s="19"/>
      <c r="AN5" s="19"/>
      <c r="AO5" s="19"/>
      <c r="AP5" s="19"/>
      <c r="AQ5" s="19"/>
      <c r="AR5" s="19"/>
      <c r="AS5" s="19"/>
      <c r="AT5" s="19"/>
      <c r="AU5" s="19"/>
      <c r="AV5" s="19"/>
      <c r="AW5" s="19"/>
      <c r="AX5" s="19"/>
      <c r="AY5" s="19"/>
    </row>
    <row r="6" spans="1:51" s="13" customFormat="1" ht="25.5" customHeight="1">
      <c r="A6" s="19"/>
      <c r="B6" s="812" t="s">
        <v>46</v>
      </c>
      <c r="C6" s="812"/>
      <c r="D6" s="812"/>
      <c r="E6" s="812"/>
      <c r="F6" s="812"/>
      <c r="G6" s="812"/>
      <c r="H6" s="813" t="str">
        <f>IF(基本情報入力シート!L16="","",基本情報入力シート!L16)</f>
        <v>○○サービス事業所</v>
      </c>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c r="AH6" s="813"/>
      <c r="AI6" s="813"/>
      <c r="AJ6" s="813"/>
      <c r="AK6" s="814"/>
      <c r="AL6" s="19"/>
      <c r="AM6" s="19"/>
      <c r="AN6" s="19"/>
      <c r="AO6" s="19"/>
      <c r="AP6" s="19"/>
      <c r="AQ6" s="19"/>
      <c r="AR6" s="19"/>
      <c r="AS6" s="19"/>
      <c r="AT6" s="19"/>
      <c r="AU6" s="19"/>
      <c r="AV6" s="19"/>
      <c r="AW6" s="19"/>
      <c r="AX6" s="19"/>
      <c r="AY6" s="19"/>
    </row>
    <row r="7" spans="1:51" s="13" customFormat="1" ht="12.75" customHeight="1">
      <c r="A7" s="19"/>
      <c r="B7" s="800" t="s">
        <v>47</v>
      </c>
      <c r="C7" s="800"/>
      <c r="D7" s="800"/>
      <c r="E7" s="800"/>
      <c r="F7" s="800"/>
      <c r="G7" s="800"/>
      <c r="H7" s="120" t="s">
        <v>11</v>
      </c>
      <c r="I7" s="801" t="str">
        <f>IF(基本情報入力シート!AO18="－","",基本情報入力シート!AO18)</f>
        <v>100-１２３４</v>
      </c>
      <c r="J7" s="801"/>
      <c r="K7" s="801"/>
      <c r="L7" s="80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800"/>
      <c r="C8" s="800"/>
      <c r="D8" s="800"/>
      <c r="E8" s="800"/>
      <c r="F8" s="800"/>
      <c r="G8" s="800"/>
      <c r="H8" s="802" t="str">
        <f>IF(基本情報入力シート!L18="","",基本情報入力シート!L18)</f>
        <v>東京都千代田区霞が関1-2-2</v>
      </c>
      <c r="I8" s="802"/>
      <c r="J8" s="802"/>
      <c r="K8" s="802"/>
      <c r="L8" s="802"/>
      <c r="M8" s="802"/>
      <c r="N8" s="802"/>
      <c r="O8" s="802"/>
      <c r="P8" s="802"/>
      <c r="Q8" s="802"/>
      <c r="R8" s="802"/>
      <c r="S8" s="802"/>
      <c r="T8" s="802"/>
      <c r="U8" s="802"/>
      <c r="V8" s="802"/>
      <c r="W8" s="802"/>
      <c r="X8" s="802"/>
      <c r="Y8" s="802"/>
      <c r="Z8" s="802"/>
      <c r="AA8" s="802"/>
      <c r="AB8" s="802"/>
      <c r="AC8" s="802"/>
      <c r="AD8" s="802"/>
      <c r="AE8" s="802"/>
      <c r="AF8" s="802"/>
      <c r="AG8" s="802"/>
      <c r="AH8" s="802"/>
      <c r="AI8" s="802"/>
      <c r="AJ8" s="802"/>
      <c r="AK8" s="802"/>
      <c r="AL8" s="19"/>
      <c r="AM8" s="19"/>
      <c r="AN8" s="19"/>
      <c r="AO8" s="19"/>
      <c r="AP8" s="19"/>
      <c r="AQ8" s="19"/>
      <c r="AR8" s="19"/>
      <c r="AS8" s="19"/>
      <c r="AT8" s="19"/>
      <c r="AU8" s="19"/>
      <c r="AV8" s="19"/>
      <c r="AW8" s="19"/>
      <c r="AX8" s="19"/>
      <c r="AY8" s="19" t="b">
        <v>1</v>
      </c>
    </row>
    <row r="9" spans="1:51" s="13" customFormat="1" ht="16.5" customHeight="1">
      <c r="A9" s="19"/>
      <c r="B9" s="800"/>
      <c r="C9" s="800"/>
      <c r="D9" s="800"/>
      <c r="E9" s="800"/>
      <c r="F9" s="800"/>
      <c r="G9" s="800"/>
      <c r="H9" s="803" t="str">
        <f>IF(基本情報入力シート!L19="","",基本情報入力シート!L19)</f>
        <v>○○ビル○○号室</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9"/>
      <c r="AM9" s="19"/>
      <c r="AN9" s="19"/>
      <c r="AO9" s="19"/>
      <c r="AP9" s="19"/>
      <c r="AQ9" s="19"/>
      <c r="AR9" s="19"/>
      <c r="AS9" s="19"/>
      <c r="AT9" s="19"/>
      <c r="AU9" s="19"/>
      <c r="AV9" s="19"/>
      <c r="AW9" s="19"/>
      <c r="AX9" s="19"/>
      <c r="AY9" s="19"/>
    </row>
    <row r="10" spans="1:51" s="13" customFormat="1" ht="13.5" customHeight="1">
      <c r="A10" s="19"/>
      <c r="B10" s="805" t="s">
        <v>8</v>
      </c>
      <c r="C10" s="805"/>
      <c r="D10" s="805"/>
      <c r="E10" s="805"/>
      <c r="F10" s="805"/>
      <c r="G10" s="805"/>
      <c r="H10" s="806" t="str">
        <f>IF(基本情報入力シート!L23="","",基本情報入力シート!L23)</f>
        <v>コウロウ　ハナコ</v>
      </c>
      <c r="I10" s="806"/>
      <c r="J10" s="806"/>
      <c r="K10" s="806"/>
      <c r="L10" s="806"/>
      <c r="M10" s="806"/>
      <c r="N10" s="806"/>
      <c r="O10" s="806"/>
      <c r="P10" s="806"/>
      <c r="Q10" s="806"/>
      <c r="R10" s="806"/>
      <c r="S10" s="806"/>
      <c r="T10" s="806"/>
      <c r="U10" s="806"/>
      <c r="V10" s="806"/>
      <c r="W10" s="806"/>
      <c r="X10" s="806"/>
      <c r="Y10" s="806"/>
      <c r="Z10" s="806"/>
      <c r="AA10" s="806"/>
      <c r="AB10" s="806"/>
      <c r="AC10" s="806"/>
      <c r="AD10" s="806"/>
      <c r="AE10" s="806"/>
      <c r="AF10" s="806"/>
      <c r="AG10" s="806"/>
      <c r="AH10" s="806"/>
      <c r="AI10" s="806"/>
      <c r="AJ10" s="806"/>
      <c r="AK10" s="807"/>
      <c r="AL10" s="19"/>
      <c r="AM10" s="19"/>
      <c r="AN10" s="19"/>
      <c r="AO10" s="19"/>
      <c r="AP10" s="19"/>
      <c r="AQ10" s="19"/>
      <c r="AR10" s="19"/>
      <c r="AS10" s="19"/>
      <c r="AT10" s="19"/>
      <c r="AU10" s="19"/>
      <c r="AV10" s="19"/>
      <c r="AW10" s="19"/>
      <c r="AX10" s="19"/>
      <c r="AY10" s="19"/>
    </row>
    <row r="11" spans="1:51" s="13" customFormat="1" ht="22.5" customHeight="1">
      <c r="A11" s="19"/>
      <c r="B11" s="826" t="s">
        <v>48</v>
      </c>
      <c r="C11" s="826"/>
      <c r="D11" s="826"/>
      <c r="E11" s="826"/>
      <c r="F11" s="826"/>
      <c r="G11" s="826"/>
      <c r="H11" s="827" t="str">
        <f>IF(基本情報入力シート!L24="","",基本情報入力シート!L24)</f>
        <v>厚労　花子</v>
      </c>
      <c r="I11" s="827"/>
      <c r="J11" s="827"/>
      <c r="K11" s="827"/>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8"/>
      <c r="AL11" s="19"/>
      <c r="AM11" s="19"/>
      <c r="AN11" s="19"/>
      <c r="AO11" s="19"/>
      <c r="AP11" s="19"/>
      <c r="AQ11" s="19"/>
      <c r="AR11" s="19"/>
      <c r="AS11" s="19"/>
      <c r="AT11" s="19"/>
      <c r="AU11" s="19"/>
      <c r="AV11" s="19"/>
      <c r="AW11" s="19"/>
      <c r="AX11" s="19"/>
      <c r="AY11" s="19"/>
    </row>
    <row r="12" spans="1:51" s="13" customFormat="1" ht="18.75" customHeight="1">
      <c r="A12" s="19"/>
      <c r="B12" s="829" t="s">
        <v>49</v>
      </c>
      <c r="C12" s="829"/>
      <c r="D12" s="829"/>
      <c r="E12" s="829"/>
      <c r="F12" s="829"/>
      <c r="G12" s="829"/>
      <c r="H12" s="829" t="s">
        <v>26</v>
      </c>
      <c r="I12" s="830"/>
      <c r="J12" s="830"/>
      <c r="K12" s="830"/>
      <c r="L12" s="831" t="str">
        <f>IF(基本情報入力シート!L25="","",基本情報入力シート!L25)</f>
        <v>03-3571-XXXX</v>
      </c>
      <c r="M12" s="831"/>
      <c r="N12" s="831"/>
      <c r="O12" s="831"/>
      <c r="P12" s="831"/>
      <c r="Q12" s="831"/>
      <c r="R12" s="831"/>
      <c r="S12" s="831"/>
      <c r="T12" s="831"/>
      <c r="U12" s="831"/>
      <c r="V12" s="832" t="s">
        <v>27</v>
      </c>
      <c r="W12" s="832"/>
      <c r="X12" s="832"/>
      <c r="Y12" s="832"/>
      <c r="Z12" s="831" t="str">
        <f>IF(基本情報入力シート!L26="","",基本情報入力シート!L26)</f>
        <v>aaa@aaa.aa.jp</v>
      </c>
      <c r="AA12" s="831"/>
      <c r="AB12" s="831"/>
      <c r="AC12" s="831"/>
      <c r="AD12" s="831"/>
      <c r="AE12" s="831"/>
      <c r="AF12" s="831"/>
      <c r="AG12" s="831"/>
      <c r="AH12" s="831"/>
      <c r="AI12" s="831"/>
      <c r="AJ12" s="831"/>
      <c r="AK12" s="833"/>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15" t="s">
        <v>51</v>
      </c>
      <c r="C15" s="815"/>
      <c r="D15" s="815"/>
      <c r="E15" s="815"/>
      <c r="F15" s="815"/>
      <c r="G15" s="815"/>
      <c r="H15" s="815"/>
      <c r="I15" s="815"/>
      <c r="J15" s="815"/>
      <c r="K15" s="815"/>
      <c r="L15" s="815"/>
      <c r="M15" s="815"/>
      <c r="N15" s="815"/>
      <c r="O15" s="815"/>
      <c r="P15" s="815"/>
      <c r="Q15" s="816"/>
      <c r="R15" s="816"/>
      <c r="S15" s="816"/>
      <c r="T15" s="816"/>
      <c r="U15" s="816"/>
      <c r="V15" s="816"/>
      <c r="W15" s="817"/>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818" t="s">
        <v>53</v>
      </c>
      <c r="D16" s="818"/>
      <c r="E16" s="818"/>
      <c r="F16" s="818"/>
      <c r="G16" s="818"/>
      <c r="H16" s="818"/>
      <c r="I16" s="818"/>
      <c r="J16" s="818"/>
      <c r="K16" s="818"/>
      <c r="L16" s="818"/>
      <c r="M16" s="818"/>
      <c r="N16" s="818"/>
      <c r="O16" s="818"/>
      <c r="P16" s="818"/>
      <c r="Q16" s="819">
        <f>SUM('別紙様式2-2（個票（４、５月））'!L5:N5,'別紙様式2-3（個票（６月以降））'!K6)</f>
        <v>39676656</v>
      </c>
      <c r="R16" s="820"/>
      <c r="S16" s="820"/>
      <c r="T16" s="820"/>
      <c r="U16" s="820"/>
      <c r="V16" s="821"/>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91" t="s">
        <v>2459</v>
      </c>
      <c r="D17" s="782"/>
      <c r="E17" s="782"/>
      <c r="F17" s="782"/>
      <c r="G17" s="782"/>
      <c r="H17" s="782"/>
      <c r="I17" s="782"/>
      <c r="J17" s="782"/>
      <c r="K17" s="782"/>
      <c r="L17" s="782"/>
      <c r="M17" s="782"/>
      <c r="N17" s="782"/>
      <c r="O17" s="782"/>
      <c r="P17" s="782"/>
      <c r="Q17" s="819">
        <f>SUM('別紙様式2-2（個票（４、５月））'!L7:N7,'別紙様式2-3（個票（６月以降））'!K8:O8)</f>
        <v>10226040</v>
      </c>
      <c r="R17" s="822"/>
      <c r="S17" s="822"/>
      <c r="T17" s="822"/>
      <c r="U17" s="822"/>
      <c r="V17" s="823"/>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824" t="s">
        <v>2235</v>
      </c>
      <c r="D18" s="824"/>
      <c r="E18" s="824"/>
      <c r="F18" s="824"/>
      <c r="G18" s="824"/>
      <c r="H18" s="824"/>
      <c r="I18" s="824"/>
      <c r="J18" s="824"/>
      <c r="K18" s="824"/>
      <c r="L18" s="824"/>
      <c r="M18" s="824"/>
      <c r="N18" s="824"/>
      <c r="O18" s="824"/>
      <c r="P18" s="824"/>
      <c r="Q18" s="825">
        <v>1000000000</v>
      </c>
      <c r="R18" s="825"/>
      <c r="S18" s="825"/>
      <c r="T18" s="825"/>
      <c r="U18" s="825"/>
      <c r="V18" s="825"/>
      <c r="W18" s="129" t="s">
        <v>54</v>
      </c>
      <c r="X18" s="23" t="s">
        <v>56</v>
      </c>
      <c r="Y18" s="536"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15" t="s">
        <v>2236</v>
      </c>
      <c r="C20" s="834"/>
      <c r="D20" s="834"/>
      <c r="E20" s="834"/>
      <c r="F20" s="834"/>
      <c r="G20" s="834"/>
      <c r="H20" s="834"/>
      <c r="I20" s="834"/>
      <c r="J20" s="834"/>
      <c r="K20" s="834"/>
      <c r="L20" s="834"/>
      <c r="M20" s="834"/>
      <c r="N20" s="834"/>
      <c r="O20" s="834"/>
      <c r="P20" s="834"/>
      <c r="Q20" s="835"/>
      <c r="R20" s="835"/>
      <c r="S20" s="835"/>
      <c r="T20" s="835"/>
      <c r="U20" s="835"/>
      <c r="V20" s="835"/>
      <c r="W20" s="836"/>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2237</v>
      </c>
      <c r="C21" s="782" t="s">
        <v>2238</v>
      </c>
      <c r="D21" s="782"/>
      <c r="E21" s="782"/>
      <c r="F21" s="782"/>
      <c r="G21" s="782"/>
      <c r="H21" s="782"/>
      <c r="I21" s="782"/>
      <c r="J21" s="782"/>
      <c r="K21" s="782"/>
      <c r="L21" s="782"/>
      <c r="M21" s="782"/>
      <c r="N21" s="782"/>
      <c r="O21" s="782"/>
      <c r="P21" s="837"/>
      <c r="Q21" s="838">
        <f>Q17</f>
        <v>10226040</v>
      </c>
      <c r="R21" s="839"/>
      <c r="S21" s="839"/>
      <c r="T21" s="839"/>
      <c r="U21" s="839"/>
      <c r="V21" s="840"/>
      <c r="W21" s="125" t="s">
        <v>54</v>
      </c>
      <c r="X21" s="23" t="s">
        <v>56</v>
      </c>
      <c r="Y21" s="841" t="str">
        <f>IFERROR(IF(Q21&lt;=0,"",IF(Q22&gt;=Q21,"○","×")),"")</f>
        <v>×</v>
      </c>
      <c r="Z21" s="23" t="s">
        <v>56</v>
      </c>
      <c r="AA21" s="787"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2239</v>
      </c>
      <c r="C22" s="782" t="s">
        <v>2240</v>
      </c>
      <c r="D22" s="782"/>
      <c r="E22" s="782"/>
      <c r="F22" s="782"/>
      <c r="G22" s="782"/>
      <c r="H22" s="782"/>
      <c r="I22" s="782"/>
      <c r="J22" s="782"/>
      <c r="K22" s="782"/>
      <c r="L22" s="782"/>
      <c r="M22" s="782"/>
      <c r="N22" s="782"/>
      <c r="O22" s="782"/>
      <c r="P22" s="837"/>
      <c r="Q22" s="844">
        <v>9116610</v>
      </c>
      <c r="R22" s="845"/>
      <c r="S22" s="845"/>
      <c r="T22" s="845"/>
      <c r="U22" s="845"/>
      <c r="V22" s="846"/>
      <c r="W22" s="125" t="s">
        <v>54</v>
      </c>
      <c r="X22" s="23" t="s">
        <v>56</v>
      </c>
      <c r="Y22" s="842"/>
      <c r="Z22" s="23"/>
      <c r="AA22" s="843"/>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2241</v>
      </c>
      <c r="C23" s="782" t="s">
        <v>2242</v>
      </c>
      <c r="D23" s="782"/>
      <c r="E23" s="782"/>
      <c r="F23" s="782"/>
      <c r="G23" s="782"/>
      <c r="H23" s="782"/>
      <c r="I23" s="782"/>
      <c r="J23" s="782"/>
      <c r="K23" s="782"/>
      <c r="L23" s="782"/>
      <c r="M23" s="782"/>
      <c r="N23" s="782"/>
      <c r="O23" s="782"/>
      <c r="P23" s="837"/>
      <c r="Q23" s="844">
        <v>500000</v>
      </c>
      <c r="R23" s="845"/>
      <c r="S23" s="845"/>
      <c r="T23" s="845"/>
      <c r="U23" s="845"/>
      <c r="V23" s="846"/>
      <c r="W23" s="125" t="s">
        <v>54</v>
      </c>
      <c r="X23" s="23"/>
      <c r="Y23" s="23"/>
      <c r="Z23" s="23"/>
      <c r="AA23" s="843"/>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2243</v>
      </c>
      <c r="C24" s="782" t="s">
        <v>2244</v>
      </c>
      <c r="D24" s="782"/>
      <c r="E24" s="782"/>
      <c r="F24" s="782"/>
      <c r="G24" s="782"/>
      <c r="H24" s="782"/>
      <c r="I24" s="782"/>
      <c r="J24" s="782"/>
      <c r="K24" s="782"/>
      <c r="L24" s="782"/>
      <c r="M24" s="782"/>
      <c r="N24" s="782"/>
      <c r="O24" s="782"/>
      <c r="P24" s="837"/>
      <c r="Q24" s="856">
        <f>Q22+Q23</f>
        <v>9616610</v>
      </c>
      <c r="R24" s="857"/>
      <c r="S24" s="857"/>
      <c r="T24" s="857"/>
      <c r="U24" s="857"/>
      <c r="V24" s="858"/>
      <c r="W24" s="125" t="s">
        <v>54</v>
      </c>
      <c r="X24" s="18"/>
      <c r="Y24" s="18"/>
      <c r="Z24" s="18" t="s">
        <v>56</v>
      </c>
      <c r="AA24" s="788"/>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59" t="s">
        <v>2245</v>
      </c>
      <c r="D26" s="859"/>
      <c r="E26" s="859"/>
      <c r="F26" s="859"/>
      <c r="G26" s="859"/>
      <c r="H26" s="859"/>
      <c r="I26" s="859"/>
      <c r="J26" s="859"/>
      <c r="K26" s="859"/>
      <c r="L26" s="859"/>
      <c r="M26" s="859"/>
      <c r="N26" s="859"/>
      <c r="O26" s="859"/>
      <c r="P26" s="859"/>
      <c r="Q26" s="859"/>
      <c r="R26" s="859"/>
      <c r="S26" s="859"/>
      <c r="T26" s="859"/>
      <c r="U26" s="859"/>
      <c r="V26" s="859"/>
      <c r="W26" s="859"/>
      <c r="X26" s="859"/>
      <c r="Y26" s="859"/>
      <c r="Z26" s="859"/>
      <c r="AA26" s="859"/>
      <c r="AB26" s="859"/>
      <c r="AC26" s="859"/>
      <c r="AD26" s="859"/>
      <c r="AE26" s="859"/>
      <c r="AF26" s="859"/>
      <c r="AG26" s="859"/>
      <c r="AH26" s="859"/>
      <c r="AI26" s="859"/>
      <c r="AJ26" s="859"/>
      <c r="AK26" s="85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60" t="s">
        <v>2234</v>
      </c>
      <c r="C28" s="860"/>
      <c r="D28" s="860"/>
      <c r="E28" s="860"/>
      <c r="F28" s="860"/>
      <c r="G28" s="860"/>
      <c r="H28" s="860"/>
      <c r="I28" s="860"/>
      <c r="J28" s="860"/>
      <c r="K28" s="860"/>
      <c r="L28" s="860"/>
      <c r="M28" s="860"/>
      <c r="N28" s="860"/>
      <c r="O28" s="860"/>
      <c r="P28" s="860"/>
      <c r="Q28" s="860"/>
      <c r="R28" s="860"/>
      <c r="S28" s="860"/>
      <c r="T28" s="860"/>
      <c r="U28" s="860"/>
      <c r="V28" s="860"/>
      <c r="W28" s="860"/>
      <c r="X28" s="860"/>
      <c r="Y28" s="860"/>
      <c r="Z28" s="860"/>
      <c r="AA28" s="860"/>
      <c r="AB28" s="860"/>
      <c r="AC28" s="860"/>
      <c r="AD28" s="860"/>
      <c r="AE28" s="860"/>
      <c r="AF28" s="860"/>
      <c r="AG28" s="860"/>
      <c r="AH28" s="860"/>
      <c r="AI28" s="860"/>
      <c r="AJ28" s="860"/>
      <c r="AK28" s="860"/>
      <c r="AL28" s="18"/>
      <c r="AM28" s="18"/>
      <c r="AN28" s="18"/>
      <c r="AO28" s="18"/>
      <c r="AP28" s="18"/>
      <c r="AQ28" s="18"/>
      <c r="AR28" s="18"/>
      <c r="AS28" s="18"/>
      <c r="AT28" s="18"/>
      <c r="AU28" s="18"/>
      <c r="AV28" s="18"/>
      <c r="AW28" s="18"/>
      <c r="AX28" s="18"/>
      <c r="AY28" s="18"/>
    </row>
    <row r="29" spans="1:51" ht="19.149999999999999" customHeight="1" thickBot="1">
      <c r="A29" s="18"/>
      <c r="B29" s="861" t="s">
        <v>59</v>
      </c>
      <c r="C29" s="861"/>
      <c r="D29" s="861"/>
      <c r="E29" s="861"/>
      <c r="F29" s="861"/>
      <c r="G29" s="861"/>
      <c r="H29" s="861"/>
      <c r="I29" s="861"/>
      <c r="J29" s="861"/>
      <c r="K29" s="861"/>
      <c r="L29" s="861"/>
      <c r="M29" s="861"/>
      <c r="N29" s="861"/>
      <c r="O29" s="861"/>
      <c r="P29" s="861"/>
      <c r="Q29" s="861"/>
      <c r="R29" s="861"/>
      <c r="S29" s="861"/>
      <c r="T29" s="861"/>
      <c r="U29" s="861"/>
      <c r="V29" s="861"/>
      <c r="W29" s="861"/>
      <c r="X29" s="861"/>
      <c r="Y29" s="861"/>
      <c r="Z29" s="861"/>
      <c r="AA29" s="861"/>
      <c r="AB29" s="861"/>
      <c r="AC29" s="861"/>
      <c r="AD29" s="861"/>
      <c r="AE29" s="861"/>
      <c r="AF29" s="861"/>
      <c r="AG29" s="861"/>
      <c r="AH29" s="861"/>
      <c r="AI29" s="861"/>
      <c r="AJ29" s="861"/>
      <c r="AK29" s="861"/>
      <c r="AL29" s="18"/>
      <c r="AM29" s="18"/>
      <c r="AN29" s="18"/>
      <c r="AO29" s="18"/>
      <c r="AP29" s="18"/>
      <c r="AQ29" s="18"/>
      <c r="AR29" s="18"/>
      <c r="AS29" s="136"/>
      <c r="AT29" s="18"/>
      <c r="AU29" s="18"/>
      <c r="AV29" s="18"/>
      <c r="AW29" s="18"/>
      <c r="AX29" s="18"/>
      <c r="AY29" s="18"/>
    </row>
    <row r="30" spans="1:51" ht="18" customHeight="1" thickBot="1">
      <c r="A30" s="18"/>
      <c r="B30" s="795" t="s">
        <v>60</v>
      </c>
      <c r="C30" s="795"/>
      <c r="D30" s="795"/>
      <c r="E30" s="795"/>
      <c r="F30" s="795"/>
      <c r="G30" s="795"/>
      <c r="H30" s="795"/>
      <c r="I30" s="795"/>
      <c r="J30" s="795"/>
      <c r="K30" s="795"/>
      <c r="L30" s="795"/>
      <c r="M30" s="795"/>
      <c r="N30" s="795"/>
      <c r="O30" s="795"/>
      <c r="P30" s="795"/>
      <c r="Q30" s="795"/>
      <c r="R30" s="795"/>
      <c r="S30" s="795"/>
      <c r="T30" s="795"/>
      <c r="U30" s="795"/>
      <c r="V30" s="795"/>
      <c r="W30" s="795"/>
      <c r="X30" s="795"/>
      <c r="Y30" s="795"/>
      <c r="Z30" s="795"/>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818" t="s">
        <v>61</v>
      </c>
      <c r="D31" s="818"/>
      <c r="E31" s="818"/>
      <c r="F31" s="818"/>
      <c r="G31" s="818"/>
      <c r="H31" s="818"/>
      <c r="I31" s="818"/>
      <c r="J31" s="818"/>
      <c r="K31" s="818"/>
      <c r="L31" s="818"/>
      <c r="M31" s="818"/>
      <c r="N31" s="818"/>
      <c r="O31" s="818"/>
      <c r="P31" s="818"/>
      <c r="Q31" s="818"/>
      <c r="R31" s="818"/>
      <c r="S31" s="818"/>
      <c r="T31" s="862">
        <f>SUM('別紙様式2-2（個票（４、５月））'!L6:N6,'別紙様式2-3（個票（６月以降））'!K7)</f>
        <v>15273205</v>
      </c>
      <c r="U31" s="862"/>
      <c r="V31" s="862"/>
      <c r="W31" s="862"/>
      <c r="X31" s="862"/>
      <c r="Y31" s="862"/>
      <c r="Z31" s="128" t="s">
        <v>54</v>
      </c>
      <c r="AA31" s="29" t="s">
        <v>56</v>
      </c>
      <c r="AB31" s="787" t="str">
        <f>IF(H6="", "", IFERROR(IF(T32&gt;=T31,"○","×"),""))</f>
        <v>○</v>
      </c>
      <c r="AC31" s="141"/>
      <c r="AD31" s="142"/>
      <c r="AE31" s="142"/>
      <c r="AF31" s="142"/>
      <c r="AG31" s="142"/>
      <c r="AH31" s="142"/>
      <c r="AI31" s="142"/>
      <c r="AJ31" s="142"/>
      <c r="AK31" s="142"/>
      <c r="AL31" s="18"/>
      <c r="AM31" s="847" t="s">
        <v>62</v>
      </c>
      <c r="AN31" s="848"/>
      <c r="AO31" s="848"/>
      <c r="AP31" s="848"/>
      <c r="AQ31" s="848"/>
      <c r="AR31" s="848"/>
      <c r="AS31" s="848"/>
      <c r="AT31" s="848"/>
      <c r="AU31" s="848"/>
      <c r="AV31" s="848"/>
      <c r="AW31" s="848"/>
      <c r="AX31" s="848"/>
      <c r="AY31" s="849"/>
    </row>
    <row r="32" spans="1:51" ht="28.5" customHeight="1" thickBot="1">
      <c r="A32" s="18"/>
      <c r="B32" s="140" t="s">
        <v>55</v>
      </c>
      <c r="C32" s="782" t="s">
        <v>63</v>
      </c>
      <c r="D32" s="782"/>
      <c r="E32" s="782"/>
      <c r="F32" s="782"/>
      <c r="G32" s="782"/>
      <c r="H32" s="782"/>
      <c r="I32" s="782"/>
      <c r="J32" s="782"/>
      <c r="K32" s="782"/>
      <c r="L32" s="782"/>
      <c r="M32" s="782"/>
      <c r="N32" s="782"/>
      <c r="O32" s="782"/>
      <c r="P32" s="782"/>
      <c r="Q32" s="782"/>
      <c r="R32" s="782"/>
      <c r="S32" s="782"/>
      <c r="T32" s="853">
        <v>100000000</v>
      </c>
      <c r="U32" s="853"/>
      <c r="V32" s="853"/>
      <c r="W32" s="853"/>
      <c r="X32" s="853"/>
      <c r="Y32" s="854"/>
      <c r="Z32" s="126" t="s">
        <v>54</v>
      </c>
      <c r="AA32" s="29" t="s">
        <v>56</v>
      </c>
      <c r="AB32" s="863"/>
      <c r="AC32" s="141"/>
      <c r="AD32" s="142"/>
      <c r="AE32" s="142"/>
      <c r="AF32" s="142"/>
      <c r="AG32" s="142"/>
      <c r="AH32" s="142"/>
      <c r="AI32" s="142"/>
      <c r="AJ32" s="142"/>
      <c r="AK32" s="142"/>
      <c r="AL32" s="18"/>
      <c r="AM32" s="850"/>
      <c r="AN32" s="851"/>
      <c r="AO32" s="851"/>
      <c r="AP32" s="851"/>
      <c r="AQ32" s="851"/>
      <c r="AR32" s="851"/>
      <c r="AS32" s="851"/>
      <c r="AT32" s="851"/>
      <c r="AU32" s="851"/>
      <c r="AV32" s="851"/>
      <c r="AW32" s="851"/>
      <c r="AX32" s="851"/>
      <c r="AY32" s="852"/>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3"/>
      <c r="AM34" s="145"/>
      <c r="AN34" s="145"/>
      <c r="AO34" s="145"/>
      <c r="AP34" s="145"/>
      <c r="AQ34" s="18"/>
      <c r="AR34" s="18"/>
      <c r="AS34" s="18"/>
      <c r="AT34" s="18"/>
      <c r="AU34" s="18"/>
      <c r="AV34" s="18"/>
      <c r="AW34" s="18"/>
      <c r="AX34" s="136"/>
      <c r="AY34" s="18"/>
    </row>
    <row r="35" spans="1:66" ht="13.9" customHeight="1">
      <c r="A35" s="18"/>
      <c r="B35" s="134" t="s">
        <v>58</v>
      </c>
      <c r="C35" s="855" t="s">
        <v>64</v>
      </c>
      <c r="D35" s="855"/>
      <c r="E35" s="855"/>
      <c r="F35" s="855"/>
      <c r="G35" s="855"/>
      <c r="H35" s="855"/>
      <c r="I35" s="855"/>
      <c r="J35" s="855"/>
      <c r="K35" s="855"/>
      <c r="L35" s="855"/>
      <c r="M35" s="855"/>
      <c r="N35" s="855"/>
      <c r="O35" s="855"/>
      <c r="P35" s="855"/>
      <c r="Q35" s="855"/>
      <c r="R35" s="855"/>
      <c r="S35" s="855"/>
      <c r="T35" s="855"/>
      <c r="U35" s="855"/>
      <c r="V35" s="855"/>
      <c r="W35" s="855"/>
      <c r="X35" s="855"/>
      <c r="Y35" s="855"/>
      <c r="Z35" s="855"/>
      <c r="AA35" s="855"/>
      <c r="AB35" s="855"/>
      <c r="AC35" s="855"/>
      <c r="AD35" s="855"/>
      <c r="AE35" s="855"/>
      <c r="AF35" s="855"/>
      <c r="AG35" s="855"/>
      <c r="AH35" s="855"/>
      <c r="AI35" s="855"/>
      <c r="AJ35" s="855"/>
      <c r="AK35" s="855"/>
      <c r="AL35" s="543"/>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2499</v>
      </c>
      <c r="BJ36" s="27"/>
      <c r="BK36" s="27"/>
      <c r="BL36" s="27"/>
      <c r="BM36" s="27"/>
      <c r="BN36" s="27"/>
    </row>
    <row r="37" spans="1:66" s="24" customFormat="1" ht="23.45" customHeight="1" thickBot="1">
      <c r="A37" s="57"/>
      <c r="B37" s="770" t="s">
        <v>65</v>
      </c>
      <c r="C37" s="770"/>
      <c r="D37" s="770"/>
      <c r="E37" s="770"/>
      <c r="F37" s="770"/>
      <c r="G37" s="770"/>
      <c r="H37" s="770"/>
      <c r="I37" s="770"/>
      <c r="J37" s="770"/>
      <c r="K37" s="770"/>
      <c r="L37" s="770"/>
      <c r="M37" s="770"/>
      <c r="N37" s="770"/>
      <c r="O37" s="770"/>
      <c r="P37" s="770"/>
      <c r="Q37" s="770"/>
      <c r="R37" s="770"/>
      <c r="S37" s="770"/>
      <c r="T37" s="770"/>
      <c r="U37" s="770"/>
      <c r="V37" s="770"/>
      <c r="W37" s="770"/>
      <c r="X37" s="770"/>
      <c r="Y37" s="770"/>
      <c r="Z37" s="770"/>
      <c r="AA37" s="770"/>
      <c r="AB37" s="770"/>
      <c r="AC37" s="770"/>
      <c r="AD37" s="770"/>
      <c r="AE37" s="770"/>
      <c r="AF37" s="770"/>
      <c r="AG37" s="770"/>
      <c r="AH37" s="770"/>
      <c r="AI37" s="770"/>
      <c r="AJ37" s="770"/>
      <c r="AK37" s="770"/>
      <c r="AL37" s="57"/>
      <c r="AM37" s="541"/>
      <c r="AN37" s="541"/>
      <c r="AO37" s="541"/>
      <c r="AP37" s="541"/>
      <c r="AQ37" s="541"/>
      <c r="AR37" s="541"/>
      <c r="AS37" s="541"/>
      <c r="AT37" s="541"/>
      <c r="AU37" s="541"/>
      <c r="AV37" s="541"/>
      <c r="AW37" s="541"/>
      <c r="AX37" s="541"/>
      <c r="AY37" s="541"/>
      <c r="BA37" s="794" t="s">
        <v>66</v>
      </c>
      <c r="BB37" s="794"/>
      <c r="BC37" s="794"/>
      <c r="BD37" s="794"/>
      <c r="BE37" s="794" t="s">
        <v>66</v>
      </c>
      <c r="BF37" s="794"/>
      <c r="BG37" s="794"/>
      <c r="BH37" s="794"/>
      <c r="BI37" s="773" t="s">
        <v>2500</v>
      </c>
      <c r="BJ37" s="774"/>
      <c r="BK37" s="774"/>
      <c r="BL37" s="774"/>
      <c r="BM37" s="774"/>
      <c r="BN37" s="775"/>
    </row>
    <row r="38" spans="1:66" s="13" customFormat="1" ht="18" customHeight="1" thickBot="1">
      <c r="A38" s="19"/>
      <c r="B38" s="795" t="s">
        <v>2203</v>
      </c>
      <c r="C38" s="795"/>
      <c r="D38" s="795"/>
      <c r="E38" s="795"/>
      <c r="F38" s="795"/>
      <c r="G38" s="795"/>
      <c r="H38" s="795"/>
      <c r="I38" s="795"/>
      <c r="J38" s="795"/>
      <c r="K38" s="795"/>
      <c r="L38" s="795"/>
      <c r="M38" s="795"/>
      <c r="N38" s="795"/>
      <c r="O38" s="795"/>
      <c r="P38" s="795"/>
      <c r="Q38" s="795"/>
      <c r="R38" s="795"/>
      <c r="S38" s="795"/>
      <c r="T38" s="795"/>
      <c r="U38" s="795"/>
      <c r="V38" s="795"/>
      <c r="W38" s="795"/>
      <c r="X38" s="795"/>
      <c r="Y38" s="795"/>
      <c r="Z38" s="795"/>
      <c r="AA38" s="795"/>
      <c r="AB38" s="795"/>
      <c r="AC38" s="795"/>
      <c r="AD38" s="795"/>
      <c r="AE38" s="795"/>
      <c r="AF38" s="795"/>
      <c r="AG38" s="795"/>
      <c r="AH38" s="795"/>
      <c r="AI38" s="795"/>
      <c r="AJ38" s="795"/>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1"/>
      <c r="AN38" s="541"/>
      <c r="AO38" s="541"/>
      <c r="AP38" s="541"/>
      <c r="AQ38" s="541"/>
      <c r="AR38" s="541"/>
      <c r="AS38" s="541"/>
      <c r="AT38" s="541"/>
      <c r="AU38" s="541"/>
      <c r="AV38" s="541"/>
      <c r="AW38" s="541"/>
      <c r="AX38" s="541"/>
      <c r="AY38" s="541"/>
      <c r="BA38" s="792">
        <f>COUNTIF('別紙様式2-2（個票（４、５月））'!O:O,"処遇改善加算Ⅰ")+COUNTIF('別紙様式2-2（個票（４、５月））'!O:O,"処遇改善加算Ⅱ")+COUNTIF('別紙様式2-2（個票（４、５月））'!O:O,"処遇改善加算Ⅲ")+COUNTIF('別紙様式2-2（個票（４、５月））'!O:O,"処遇改善加算Ⅳ")</f>
        <v>6</v>
      </c>
      <c r="BB38" s="792"/>
      <c r="BC38" s="792"/>
      <c r="BD38" s="792"/>
      <c r="BE38" s="793">
        <f>COUNTIF('別紙様式2-3（個票（６月以降））'!O:O,"*処遇改善加算Ⅰ*")+COUNTIF('別紙様式2-3（個票（６月以降））'!O:O,"*処遇改善加算Ⅱ*")+COUNTIF('別紙様式2-3（個票（６月以降））'!O:O,"処遇改善加算Ⅲ")+COUNTIF('別紙様式2-3（個票（６月以降））'!O:O,"処遇改善加算Ⅳ")</f>
        <v>6</v>
      </c>
      <c r="BF38" s="793"/>
      <c r="BG38" s="793"/>
      <c r="BH38" s="793"/>
      <c r="BI38" s="776">
        <f>COUNTIF('別紙様式2-3（個票（６月以降））'!BR13:BR1213,"対象")</f>
        <v>1</v>
      </c>
      <c r="BJ38" s="777"/>
      <c r="BK38" s="777"/>
      <c r="BL38" s="777"/>
      <c r="BM38" s="777"/>
      <c r="BN38" s="778"/>
    </row>
    <row r="39" spans="1:66" s="13" customFormat="1" ht="33" customHeight="1" thickBot="1">
      <c r="A39" s="19"/>
      <c r="B39" s="791" t="s">
        <v>67</v>
      </c>
      <c r="C39" s="795"/>
      <c r="D39" s="795"/>
      <c r="E39" s="795"/>
      <c r="F39" s="795"/>
      <c r="G39" s="795"/>
      <c r="H39" s="795"/>
      <c r="I39" s="795"/>
      <c r="J39" s="795"/>
      <c r="K39" s="795"/>
      <c r="L39" s="795"/>
      <c r="M39" s="795"/>
      <c r="N39" s="795"/>
      <c r="O39" s="795"/>
      <c r="P39" s="795"/>
      <c r="Q39" s="795"/>
      <c r="R39" s="795"/>
      <c r="S39" s="795"/>
      <c r="T39" s="795"/>
      <c r="U39" s="795"/>
      <c r="V39" s="795"/>
      <c r="W39" s="795"/>
      <c r="X39" s="795"/>
      <c r="Y39" s="795"/>
      <c r="Z39" s="795"/>
      <c r="AA39" s="795"/>
      <c r="AB39" s="795"/>
      <c r="AC39" s="795"/>
      <c r="AD39" s="795"/>
      <c r="AE39" s="795"/>
      <c r="AF39" s="795"/>
      <c r="AG39" s="795"/>
      <c r="AH39" s="795"/>
      <c r="AI39" s="795"/>
      <c r="AJ39" s="795"/>
      <c r="AK39" s="622" t="s">
        <v>30</v>
      </c>
      <c r="AL39" s="19"/>
      <c r="AM39" s="541"/>
      <c r="AN39" s="541"/>
      <c r="AO39" s="541"/>
      <c r="AP39" s="541"/>
      <c r="AQ39" s="541"/>
      <c r="AR39" s="541"/>
      <c r="AS39" s="541"/>
      <c r="AT39" s="541"/>
      <c r="AU39" s="541"/>
      <c r="AV39" s="541"/>
      <c r="AW39" s="541"/>
      <c r="AX39" s="541"/>
      <c r="AY39" s="541"/>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770" t="s">
        <v>68</v>
      </c>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c r="AH41" s="789"/>
      <c r="AI41" s="789"/>
      <c r="AJ41" s="789"/>
      <c r="AK41" s="789"/>
      <c r="AL41" s="19"/>
      <c r="AM41" s="541"/>
      <c r="AN41" s="541"/>
      <c r="AO41" s="541"/>
      <c r="AP41" s="541"/>
      <c r="AQ41" s="541"/>
      <c r="AR41" s="541"/>
      <c r="AS41" s="541"/>
      <c r="AT41" s="541"/>
      <c r="AU41" s="541"/>
      <c r="AV41" s="541"/>
      <c r="AW41" s="541"/>
      <c r="AX41" s="541"/>
      <c r="AY41" s="541"/>
      <c r="BA41" s="790" t="s">
        <v>69</v>
      </c>
      <c r="BB41" s="790"/>
      <c r="BC41" s="790"/>
      <c r="BD41" s="790"/>
      <c r="BE41" s="790" t="s">
        <v>69</v>
      </c>
      <c r="BF41" s="790"/>
      <c r="BG41" s="790"/>
      <c r="BH41" s="790"/>
    </row>
    <row r="42" spans="1:66" s="13" customFormat="1" ht="18" customHeight="1" thickBot="1">
      <c r="A42" s="19"/>
      <c r="B42" s="791" t="s">
        <v>2207</v>
      </c>
      <c r="C42" s="791"/>
      <c r="D42" s="791"/>
      <c r="E42" s="791"/>
      <c r="F42" s="791"/>
      <c r="G42" s="791"/>
      <c r="H42" s="791"/>
      <c r="I42" s="791"/>
      <c r="J42" s="791"/>
      <c r="K42" s="791"/>
      <c r="L42" s="791"/>
      <c r="M42" s="791"/>
      <c r="N42" s="791"/>
      <c r="O42" s="791"/>
      <c r="P42" s="791"/>
      <c r="Q42" s="791"/>
      <c r="R42" s="791"/>
      <c r="S42" s="791"/>
      <c r="T42" s="791"/>
      <c r="U42" s="791"/>
      <c r="V42" s="791"/>
      <c r="W42" s="791"/>
      <c r="X42" s="791"/>
      <c r="Y42" s="791"/>
      <c r="Z42" s="791"/>
      <c r="AA42" s="791"/>
      <c r="AB42" s="791"/>
      <c r="AC42" s="791"/>
      <c r="AD42" s="791"/>
      <c r="AE42" s="791"/>
      <c r="AF42" s="791"/>
      <c r="AG42" s="791"/>
      <c r="AH42" s="791"/>
      <c r="AI42" s="791"/>
      <c r="AJ42" s="791"/>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1"/>
      <c r="AN42" s="541"/>
      <c r="AO42" s="541"/>
      <c r="AP42" s="541"/>
      <c r="AQ42" s="541"/>
      <c r="AR42" s="541"/>
      <c r="AS42" s="541"/>
      <c r="AT42" s="541"/>
      <c r="AU42" s="541"/>
      <c r="AV42" s="541"/>
      <c r="AW42" s="541"/>
      <c r="AX42" s="541"/>
      <c r="AY42" s="541"/>
      <c r="BA42" s="792">
        <f>COUNTIF('別紙様式2-2（個票（４、５月））'!O13:O1213,"処遇改善加算Ⅰ")+COUNTIF('別紙様式2-2（個票（４、５月））'!O13:O1213,"処遇改善加算Ⅱ")+COUNTIF('別紙様式2-2（個票（４、５月））'!O13:O1213,"処遇改善加算Ⅲ")</f>
        <v>4</v>
      </c>
      <c r="BB42" s="792"/>
      <c r="BC42" s="792"/>
      <c r="BD42" s="792"/>
      <c r="BE42" s="793">
        <f>COUNTIF('別紙様式2-3（個票（６月以降））'!O:O,"*処遇改善加算Ⅰ*")+COUNTIF('別紙様式2-3（個票（６月以降））'!O:O,"*処遇改善加算Ⅱ*")+COUNTIF('別紙様式2-3（個票（６月以降））'!O:O,"処遇改善加算Ⅲ")</f>
        <v>6</v>
      </c>
      <c r="BF42" s="793"/>
      <c r="BG42" s="793"/>
      <c r="BH42" s="793"/>
    </row>
    <row r="43" spans="1:66" s="13" customFormat="1" ht="30.6" customHeight="1" thickBot="1">
      <c r="A43" s="19"/>
      <c r="B43" s="791" t="s">
        <v>70</v>
      </c>
      <c r="C43" s="795"/>
      <c r="D43" s="795"/>
      <c r="E43" s="795"/>
      <c r="F43" s="795"/>
      <c r="G43" s="795"/>
      <c r="H43" s="795"/>
      <c r="I43" s="795"/>
      <c r="J43" s="795"/>
      <c r="K43" s="795"/>
      <c r="L43" s="795"/>
      <c r="M43" s="795"/>
      <c r="N43" s="795"/>
      <c r="O43" s="795"/>
      <c r="P43" s="795"/>
      <c r="Q43" s="795"/>
      <c r="R43" s="795"/>
      <c r="S43" s="795"/>
      <c r="T43" s="795"/>
      <c r="U43" s="795"/>
      <c r="V43" s="795"/>
      <c r="W43" s="795"/>
      <c r="X43" s="795"/>
      <c r="Y43" s="795"/>
      <c r="Z43" s="795"/>
      <c r="AA43" s="795"/>
      <c r="AB43" s="795"/>
      <c r="AC43" s="795"/>
      <c r="AD43" s="795"/>
      <c r="AE43" s="795"/>
      <c r="AF43" s="795"/>
      <c r="AG43" s="795"/>
      <c r="AH43" s="795"/>
      <c r="AI43" s="795"/>
      <c r="AJ43" s="795"/>
      <c r="AK43" s="622" t="s">
        <v>30</v>
      </c>
      <c r="AL43" s="19"/>
      <c r="AM43" s="541"/>
      <c r="AN43" s="541"/>
      <c r="AO43" s="541"/>
      <c r="AP43" s="541"/>
      <c r="AQ43" s="541"/>
      <c r="AR43" s="541"/>
      <c r="AS43" s="541"/>
      <c r="AT43" s="541"/>
      <c r="AU43" s="541"/>
      <c r="AV43" s="541"/>
      <c r="AW43" s="541"/>
      <c r="AX43" s="541"/>
      <c r="AY43" s="541"/>
      <c r="BA43" s="379"/>
      <c r="BB43" s="379"/>
      <c r="BC43" s="379"/>
      <c r="BD43" s="379"/>
      <c r="BE43" s="380"/>
      <c r="BF43" s="380"/>
      <c r="BG43" s="380"/>
      <c r="BH43" s="380"/>
    </row>
    <row r="44" spans="1:66" s="13" customFormat="1" ht="6" customHeight="1">
      <c r="A44" s="19"/>
      <c r="B44" s="543"/>
      <c r="C44" s="543"/>
      <c r="D44" s="543"/>
      <c r="E44" s="543"/>
      <c r="F44" s="543"/>
      <c r="G44" s="543"/>
      <c r="H44" s="543"/>
      <c r="I44" s="543"/>
      <c r="J44" s="543"/>
      <c r="K44" s="543"/>
      <c r="L44" s="543"/>
      <c r="M44" s="543"/>
      <c r="N44" s="543"/>
      <c r="O44" s="543"/>
      <c r="P44" s="543"/>
      <c r="Q44" s="543"/>
      <c r="R44" s="543"/>
      <c r="S44" s="543"/>
      <c r="T44" s="543"/>
      <c r="U44" s="543"/>
      <c r="V44" s="543"/>
      <c r="W44" s="543"/>
      <c r="X44" s="543"/>
      <c r="Y44" s="543"/>
      <c r="Z44" s="543"/>
      <c r="AA44" s="543"/>
      <c r="AB44" s="543"/>
      <c r="AC44" s="543"/>
      <c r="AD44" s="543"/>
      <c r="AE44" s="543"/>
      <c r="AF44" s="543"/>
      <c r="AG44" s="543"/>
      <c r="AH44" s="543"/>
      <c r="AI44" s="543"/>
      <c r="AJ44" s="543"/>
      <c r="AK44" s="543"/>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797" t="s">
        <v>71</v>
      </c>
      <c r="C45" s="798"/>
      <c r="D45" s="798"/>
      <c r="E45" s="798"/>
      <c r="F45" s="798"/>
      <c r="G45" s="798"/>
      <c r="H45" s="798"/>
      <c r="I45" s="798"/>
      <c r="J45" s="798"/>
      <c r="K45" s="798"/>
      <c r="L45" s="798"/>
      <c r="M45" s="798"/>
      <c r="N45" s="798"/>
      <c r="O45" s="798"/>
      <c r="P45" s="798"/>
      <c r="Q45" s="798"/>
      <c r="R45" s="798"/>
      <c r="S45" s="798"/>
      <c r="T45" s="798"/>
      <c r="U45" s="798"/>
      <c r="V45" s="798"/>
      <c r="W45" s="798"/>
      <c r="X45" s="798"/>
      <c r="Y45" s="798"/>
      <c r="Z45" s="798"/>
      <c r="AA45" s="798"/>
      <c r="AB45" s="798"/>
      <c r="AC45" s="798"/>
      <c r="AD45" s="798"/>
      <c r="AE45" s="798"/>
      <c r="AF45" s="798"/>
      <c r="AG45" s="798"/>
      <c r="AH45" s="798"/>
      <c r="AI45" s="798"/>
      <c r="AJ45" s="798"/>
      <c r="AK45" s="798"/>
      <c r="AL45" s="19"/>
      <c r="AM45" s="19"/>
      <c r="AN45" s="19"/>
      <c r="AO45" s="19"/>
      <c r="AP45" s="19"/>
      <c r="AQ45" s="19"/>
      <c r="AR45" s="19"/>
      <c r="AS45" s="19"/>
      <c r="AT45" s="19"/>
      <c r="AU45" s="19"/>
      <c r="AV45" s="19"/>
      <c r="AW45" s="19"/>
      <c r="AX45" s="19"/>
      <c r="AY45" s="19"/>
      <c r="BA45" s="792" t="s">
        <v>72</v>
      </c>
      <c r="BB45" s="792"/>
      <c r="BC45" s="792"/>
      <c r="BD45" s="792"/>
      <c r="BE45" s="792" t="s">
        <v>72</v>
      </c>
      <c r="BF45" s="792"/>
      <c r="BG45" s="792"/>
      <c r="BH45" s="792"/>
    </row>
    <row r="46" spans="1:66" ht="18" customHeight="1" thickBot="1">
      <c r="A46" s="18"/>
      <c r="B46" s="866" t="s">
        <v>2204</v>
      </c>
      <c r="C46" s="866"/>
      <c r="D46" s="866"/>
      <c r="E46" s="866"/>
      <c r="F46" s="866"/>
      <c r="G46" s="866"/>
      <c r="H46" s="866"/>
      <c r="I46" s="866"/>
      <c r="J46" s="866"/>
      <c r="K46" s="866"/>
      <c r="L46" s="866"/>
      <c r="M46" s="866"/>
      <c r="N46" s="866"/>
      <c r="O46" s="866"/>
      <c r="P46" s="866"/>
      <c r="Q46" s="866"/>
      <c r="R46" s="866"/>
      <c r="S46" s="866"/>
      <c r="T46" s="866"/>
      <c r="U46" s="866"/>
      <c r="V46" s="866"/>
      <c r="W46" s="866"/>
      <c r="X46" s="866"/>
      <c r="Y46" s="866"/>
      <c r="Z46" s="866"/>
      <c r="AA46" s="866"/>
      <c r="AB46" s="866"/>
      <c r="AC46" s="866"/>
      <c r="AD46" s="866"/>
      <c r="AE46" s="866"/>
      <c r="AF46" s="866"/>
      <c r="AG46" s="866"/>
      <c r="AH46" s="866"/>
      <c r="AI46" s="866"/>
      <c r="AJ46" s="866"/>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67">
        <f>COUNTIF('別紙様式2-2（個票（４、５月））'!O13:O1213,"処遇改善加算Ⅰ")+COUNTIF('別紙様式2-2（個票（４、５月））'!O13:O1213,"処遇改善加算Ⅱ")</f>
        <v>2</v>
      </c>
      <c r="BB46" s="867"/>
      <c r="BC46" s="867"/>
      <c r="BD46" s="867"/>
      <c r="BE46" s="868">
        <f>COUNTIF('別紙様式2-3（個票（６月以降））'!O:O,"*処遇改善加算Ⅰ*")+COUNTIF('別紙様式2-3（個票（６月以降））'!O:O,"*処遇改善加算Ⅱ*")</f>
        <v>3</v>
      </c>
      <c r="BF46" s="868"/>
      <c r="BG46" s="868"/>
      <c r="BH46" s="868"/>
    </row>
    <row r="47" spans="1:66" ht="30.6" customHeight="1" thickBot="1">
      <c r="A47" s="18"/>
      <c r="B47" s="791" t="s">
        <v>2468</v>
      </c>
      <c r="C47" s="795"/>
      <c r="D47" s="795"/>
      <c r="E47" s="795"/>
      <c r="F47" s="795"/>
      <c r="G47" s="795"/>
      <c r="H47" s="795"/>
      <c r="I47" s="795"/>
      <c r="J47" s="795"/>
      <c r="K47" s="795"/>
      <c r="L47" s="795"/>
      <c r="M47" s="795"/>
      <c r="N47" s="795"/>
      <c r="O47" s="795"/>
      <c r="P47" s="795"/>
      <c r="Q47" s="795"/>
      <c r="R47" s="795"/>
      <c r="S47" s="795"/>
      <c r="T47" s="795"/>
      <c r="U47" s="795"/>
      <c r="V47" s="795"/>
      <c r="W47" s="795"/>
      <c r="X47" s="795"/>
      <c r="Y47" s="795"/>
      <c r="Z47" s="795"/>
      <c r="AA47" s="795"/>
      <c r="AB47" s="795"/>
      <c r="AC47" s="795"/>
      <c r="AD47" s="795"/>
      <c r="AE47" s="795"/>
      <c r="AF47" s="795"/>
      <c r="AG47" s="795"/>
      <c r="AH47" s="795"/>
      <c r="AI47" s="795"/>
      <c r="AJ47" s="795"/>
      <c r="AK47" s="622"/>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29"/>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797" t="s">
        <v>2246</v>
      </c>
      <c r="C50" s="798"/>
      <c r="D50" s="798"/>
      <c r="E50" s="798"/>
      <c r="F50" s="798"/>
      <c r="G50" s="798"/>
      <c r="H50" s="798"/>
      <c r="I50" s="798"/>
      <c r="J50" s="798"/>
      <c r="K50" s="798"/>
      <c r="L50" s="798"/>
      <c r="M50" s="798"/>
      <c r="N50" s="798"/>
      <c r="O50" s="798"/>
      <c r="P50" s="798"/>
      <c r="Q50" s="798"/>
      <c r="R50" s="798"/>
      <c r="S50" s="798"/>
      <c r="T50" s="798"/>
      <c r="U50" s="798"/>
      <c r="V50" s="798"/>
      <c r="W50" s="798"/>
      <c r="X50" s="798"/>
      <c r="Y50" s="798"/>
      <c r="Z50" s="798"/>
      <c r="AA50" s="798"/>
      <c r="AB50" s="798"/>
      <c r="AC50" s="798"/>
      <c r="AD50" s="798"/>
      <c r="AE50" s="798"/>
      <c r="AF50" s="798"/>
      <c r="AG50" s="798"/>
      <c r="AH50" s="798"/>
      <c r="AI50" s="798"/>
      <c r="AJ50" s="798"/>
      <c r="AK50" s="798"/>
      <c r="AL50" s="18"/>
      <c r="AM50" s="18"/>
      <c r="AN50" s="18"/>
      <c r="AO50" s="18"/>
      <c r="AP50" s="18"/>
      <c r="AQ50" s="18"/>
      <c r="AR50" s="18"/>
      <c r="AS50" s="18"/>
      <c r="AT50" s="18"/>
      <c r="AU50" s="18"/>
      <c r="AV50" s="18"/>
      <c r="AW50" s="18"/>
      <c r="AX50" s="18"/>
      <c r="AY50" s="18"/>
      <c r="AZ50" s="13"/>
      <c r="BA50" s="799" t="s">
        <v>73</v>
      </c>
      <c r="BB50" s="799"/>
      <c r="BC50" s="799"/>
      <c r="BD50" s="799"/>
      <c r="BE50" s="799" t="s">
        <v>73</v>
      </c>
      <c r="BF50" s="799"/>
      <c r="BG50" s="799"/>
      <c r="BH50" s="799"/>
    </row>
    <row r="51" spans="1:60" ht="18" customHeight="1" thickBot="1">
      <c r="A51" s="18"/>
      <c r="B51" s="864" t="s">
        <v>2205</v>
      </c>
      <c r="C51" s="864"/>
      <c r="D51" s="864"/>
      <c r="E51" s="864"/>
      <c r="F51" s="864"/>
      <c r="G51" s="864"/>
      <c r="H51" s="864"/>
      <c r="I51" s="864"/>
      <c r="J51" s="864"/>
      <c r="K51" s="864"/>
      <c r="L51" s="864"/>
      <c r="M51" s="864"/>
      <c r="N51" s="864"/>
      <c r="O51" s="864"/>
      <c r="P51" s="864"/>
      <c r="Q51" s="864"/>
      <c r="R51" s="864"/>
      <c r="S51" s="864"/>
      <c r="T51" s="864"/>
      <c r="U51" s="864"/>
      <c r="V51" s="864"/>
      <c r="W51" s="864"/>
      <c r="X51" s="864"/>
      <c r="Y51" s="864"/>
      <c r="Z51" s="864"/>
      <c r="AA51" s="864"/>
      <c r="AB51" s="864"/>
      <c r="AC51" s="864"/>
      <c r="AD51" s="864"/>
      <c r="AE51" s="864"/>
      <c r="AF51" s="864"/>
      <c r="AG51" s="864"/>
      <c r="AH51" s="864"/>
      <c r="AI51" s="864"/>
      <c r="AJ51" s="864"/>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65">
        <f>COUNTIF('別紙様式2-2（個票（４、５月））'!O13:O1213,"処遇改善加算Ⅰ")</f>
        <v>1</v>
      </c>
      <c r="BB51" s="865"/>
      <c r="BC51" s="865"/>
      <c r="BD51" s="865"/>
      <c r="BE51" s="865">
        <f>COUNTIF('別紙様式2-3（個票（６月以降））'!O13:O1213,"*処遇改善加算Ⅰ*")</f>
        <v>3</v>
      </c>
      <c r="BF51" s="865"/>
      <c r="BG51" s="865"/>
      <c r="BH51" s="86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82" t="s">
        <v>74</v>
      </c>
      <c r="C53" s="883"/>
      <c r="D53" s="883"/>
      <c r="E53" s="883"/>
      <c r="F53" s="883"/>
      <c r="G53" s="883"/>
      <c r="H53" s="883"/>
      <c r="I53" s="883"/>
      <c r="J53" s="883"/>
      <c r="K53" s="883"/>
      <c r="L53" s="883"/>
      <c r="M53" s="883"/>
      <c r="N53" s="883"/>
      <c r="O53" s="883"/>
      <c r="P53" s="883"/>
      <c r="Q53" s="883"/>
      <c r="R53" s="883"/>
      <c r="S53" s="883"/>
      <c r="T53" s="883"/>
      <c r="U53" s="883"/>
      <c r="V53" s="883"/>
      <c r="W53" s="883"/>
      <c r="X53" s="883"/>
      <c r="Y53" s="883"/>
      <c r="Z53" s="883"/>
      <c r="AA53" s="883"/>
      <c r="AB53" s="883"/>
      <c r="AC53" s="883"/>
      <c r="AD53" s="883"/>
      <c r="AE53" s="883"/>
      <c r="AF53" s="883"/>
      <c r="AG53" s="883"/>
      <c r="AH53" s="883"/>
      <c r="AI53" s="883"/>
      <c r="AJ53" s="883"/>
      <c r="AK53" s="883"/>
      <c r="AL53" s="96"/>
      <c r="AM53" s="19"/>
      <c r="AN53" s="157"/>
      <c r="AO53" s="19"/>
      <c r="AP53" s="19"/>
      <c r="AQ53" s="19"/>
      <c r="AR53" s="19"/>
      <c r="AS53" s="19"/>
      <c r="AT53" s="19"/>
      <c r="AU53" s="19"/>
      <c r="AV53" s="19"/>
      <c r="AW53" s="19"/>
      <c r="AX53" s="19"/>
      <c r="AY53" s="19"/>
    </row>
    <row r="54" spans="1:60" s="24" customFormat="1" ht="16.899999999999999" customHeight="1" thickBot="1">
      <c r="A54" s="57"/>
      <c r="B54" s="884" t="s">
        <v>75</v>
      </c>
      <c r="C54" s="885"/>
      <c r="D54" s="885"/>
      <c r="E54" s="885"/>
      <c r="F54" s="885"/>
      <c r="G54" s="885"/>
      <c r="H54" s="885"/>
      <c r="I54" s="885"/>
      <c r="J54" s="885"/>
      <c r="K54" s="885"/>
      <c r="L54" s="885"/>
      <c r="M54" s="885"/>
      <c r="N54" s="885"/>
      <c r="O54" s="885"/>
      <c r="P54" s="885"/>
      <c r="Q54" s="885"/>
      <c r="R54" s="885"/>
      <c r="S54" s="885"/>
      <c r="T54" s="885"/>
      <c r="U54" s="885"/>
      <c r="V54" s="885"/>
      <c r="W54" s="885"/>
      <c r="X54" s="885"/>
      <c r="Y54" s="885"/>
      <c r="Z54" s="885"/>
      <c r="AA54" s="885"/>
      <c r="AB54" s="885"/>
      <c r="AC54" s="885"/>
      <c r="AD54" s="885"/>
      <c r="AE54" s="885"/>
      <c r="AF54" s="885"/>
      <c r="AG54" s="885"/>
      <c r="AH54" s="885"/>
      <c r="AI54" s="885"/>
      <c r="AJ54" s="885"/>
      <c r="AK54" s="563"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1"/>
      <c r="AN54" s="541"/>
      <c r="AO54" s="541"/>
      <c r="AP54" s="541"/>
      <c r="AQ54" s="541"/>
      <c r="AR54" s="541"/>
      <c r="AS54" s="541"/>
      <c r="AT54" s="541"/>
      <c r="AU54" s="541"/>
      <c r="AV54" s="541"/>
      <c r="AW54" s="541"/>
      <c r="AX54" s="541"/>
      <c r="AY54" s="541"/>
    </row>
    <row r="55" spans="1:60" s="24" customFormat="1" ht="31.5" customHeight="1" thickTop="1" thickBot="1">
      <c r="A55" s="57"/>
      <c r="B55" s="791" t="s">
        <v>2190</v>
      </c>
      <c r="C55" s="795"/>
      <c r="D55" s="795"/>
      <c r="E55" s="795"/>
      <c r="F55" s="795"/>
      <c r="G55" s="795"/>
      <c r="H55" s="795"/>
      <c r="I55" s="795"/>
      <c r="J55" s="795"/>
      <c r="K55" s="795"/>
      <c r="L55" s="795"/>
      <c r="M55" s="795"/>
      <c r="N55" s="795"/>
      <c r="O55" s="795"/>
      <c r="P55" s="795"/>
      <c r="Q55" s="795"/>
      <c r="R55" s="795"/>
      <c r="S55" s="795"/>
      <c r="T55" s="795"/>
      <c r="U55" s="795"/>
      <c r="V55" s="795"/>
      <c r="W55" s="795"/>
      <c r="X55" s="795"/>
      <c r="Y55" s="795"/>
      <c r="Z55" s="795"/>
      <c r="AA55" s="795"/>
      <c r="AB55" s="795"/>
      <c r="AC55" s="795"/>
      <c r="AD55" s="795"/>
      <c r="AE55" s="795"/>
      <c r="AF55" s="795"/>
      <c r="AG55" s="795"/>
      <c r="AH55" s="795"/>
      <c r="AI55" s="795"/>
      <c r="AJ55" s="795"/>
      <c r="AK55" s="623" t="s">
        <v>30</v>
      </c>
      <c r="AL55" s="96"/>
      <c r="AM55" s="158"/>
      <c r="AN55" s="541"/>
      <c r="AO55" s="541"/>
      <c r="AP55" s="541"/>
      <c r="AQ55" s="541"/>
      <c r="AR55" s="541"/>
      <c r="AS55" s="541"/>
      <c r="AT55" s="541"/>
      <c r="AU55" s="541"/>
      <c r="AV55" s="541"/>
      <c r="AW55" s="541"/>
      <c r="AX55" s="541"/>
      <c r="AY55" s="541"/>
    </row>
    <row r="56" spans="1:60" s="24" customFormat="1" ht="31.5" customHeight="1" thickTop="1" thickBot="1">
      <c r="A56" s="57"/>
      <c r="B56" s="886" t="s">
        <v>2191</v>
      </c>
      <c r="C56" s="886"/>
      <c r="D56" s="886"/>
      <c r="E56" s="886"/>
      <c r="F56" s="886"/>
      <c r="G56" s="886"/>
      <c r="H56" s="886"/>
      <c r="I56" s="886"/>
      <c r="J56" s="886"/>
      <c r="K56" s="886"/>
      <c r="L56" s="886"/>
      <c r="M56" s="886"/>
      <c r="N56" s="886"/>
      <c r="O56" s="886"/>
      <c r="P56" s="886"/>
      <c r="Q56" s="886"/>
      <c r="R56" s="886"/>
      <c r="S56" s="886"/>
      <c r="T56" s="886"/>
      <c r="U56" s="886"/>
      <c r="V56" s="886"/>
      <c r="W56" s="886"/>
      <c r="X56" s="886"/>
      <c r="Y56" s="886"/>
      <c r="Z56" s="886"/>
      <c r="AA56" s="886"/>
      <c r="AB56" s="886"/>
      <c r="AC56" s="886"/>
      <c r="AD56" s="886"/>
      <c r="AE56" s="886"/>
      <c r="AF56" s="886"/>
      <c r="AG56" s="886"/>
      <c r="AH56" s="886"/>
      <c r="AI56" s="886"/>
      <c r="AJ56" s="887"/>
      <c r="AK56" s="564"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88" t="str">
        <f>IF(H6="","",IF(OR(BA46&gt;0,BE46&gt;0),"該当",""))</f>
        <v>該当</v>
      </c>
      <c r="AJ58" s="889"/>
      <c r="AK58" s="579"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779" t="s">
        <v>2525</v>
      </c>
      <c r="D59" s="779"/>
      <c r="E59" s="779"/>
      <c r="F59" s="779"/>
      <c r="G59" s="779"/>
      <c r="H59" s="779"/>
      <c r="I59" s="779"/>
      <c r="J59" s="779"/>
      <c r="K59" s="779"/>
      <c r="L59" s="779"/>
      <c r="M59" s="779"/>
      <c r="N59" s="779"/>
      <c r="O59" s="779"/>
      <c r="P59" s="779"/>
      <c r="Q59" s="779"/>
      <c r="R59" s="779"/>
      <c r="S59" s="779"/>
      <c r="T59" s="779"/>
      <c r="U59" s="779"/>
      <c r="V59" s="779"/>
      <c r="W59" s="779"/>
      <c r="X59" s="779"/>
      <c r="Y59" s="779"/>
      <c r="Z59" s="779"/>
      <c r="AA59" s="779"/>
      <c r="AB59" s="779"/>
      <c r="AC59" s="779"/>
      <c r="AD59" s="779"/>
      <c r="AE59" s="779"/>
      <c r="AF59" s="779"/>
      <c r="AG59" s="779"/>
      <c r="AH59" s="779"/>
      <c r="AI59" s="779"/>
      <c r="AJ59" s="779"/>
      <c r="AK59" s="779"/>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2523</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80" t="str">
        <f>IF(OR(BA38-BA46&gt;0,BE38-BE46&gt;0),"該当","")</f>
        <v>該当</v>
      </c>
      <c r="AJ61" s="781"/>
      <c r="AK61" s="580"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779" t="s">
        <v>2469</v>
      </c>
      <c r="D62" s="779"/>
      <c r="E62" s="779"/>
      <c r="F62" s="779"/>
      <c r="G62" s="779"/>
      <c r="H62" s="779"/>
      <c r="I62" s="779"/>
      <c r="J62" s="779"/>
      <c r="K62" s="779"/>
      <c r="L62" s="779"/>
      <c r="M62" s="779"/>
      <c r="N62" s="779"/>
      <c r="O62" s="779"/>
      <c r="P62" s="779"/>
      <c r="Q62" s="779"/>
      <c r="R62" s="779"/>
      <c r="S62" s="779"/>
      <c r="T62" s="779"/>
      <c r="U62" s="779"/>
      <c r="V62" s="779"/>
      <c r="W62" s="779"/>
      <c r="X62" s="779"/>
      <c r="Y62" s="779"/>
      <c r="Z62" s="779"/>
      <c r="AA62" s="779"/>
      <c r="AB62" s="779"/>
      <c r="AC62" s="779"/>
      <c r="AD62" s="779"/>
      <c r="AE62" s="779"/>
      <c r="AF62" s="779"/>
      <c r="AG62" s="779"/>
      <c r="AH62" s="779"/>
      <c r="AI62" s="779"/>
      <c r="AJ62" s="779"/>
      <c r="AK62" s="779"/>
      <c r="AL62" s="19"/>
      <c r="AM62" s="19"/>
      <c r="AN62" s="19"/>
      <c r="AO62" s="19"/>
      <c r="AP62" s="19"/>
      <c r="AQ62" s="19"/>
      <c r="AR62" s="19"/>
      <c r="AS62" s="19"/>
      <c r="AT62" s="19"/>
      <c r="AU62" s="19"/>
      <c r="AV62" s="19"/>
      <c r="AW62" s="19"/>
      <c r="AX62" s="19"/>
      <c r="AY62" s="19"/>
    </row>
    <row r="63" spans="1:60" ht="9.9499999999999993" customHeight="1" thickBot="1">
      <c r="A63" s="18"/>
      <c r="B63" s="16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19"/>
      <c r="AM63" s="19"/>
      <c r="AN63" s="19"/>
      <c r="AO63" s="19"/>
      <c r="AP63" s="19"/>
      <c r="AQ63" s="19"/>
      <c r="AR63" s="19"/>
      <c r="AS63" s="19"/>
      <c r="AT63" s="19"/>
      <c r="AU63" s="19"/>
      <c r="AV63" s="19"/>
      <c r="AW63" s="19"/>
      <c r="AX63" s="19"/>
      <c r="AY63" s="19"/>
    </row>
    <row r="64" spans="1:60" ht="21" customHeight="1" thickBot="1">
      <c r="A64" s="18"/>
      <c r="B64" s="594" t="s">
        <v>2501</v>
      </c>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780" t="str">
        <f>IF(BI38&gt;0,"該当","")</f>
        <v>該当</v>
      </c>
      <c r="AJ64" s="781"/>
      <c r="AK64" s="580"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45" customHeight="1">
      <c r="A65" s="18"/>
      <c r="B65" s="161" t="s">
        <v>77</v>
      </c>
      <c r="C65" s="779" t="s">
        <v>2502</v>
      </c>
      <c r="D65" s="779"/>
      <c r="E65" s="779"/>
      <c r="F65" s="779"/>
      <c r="G65" s="779"/>
      <c r="H65" s="779"/>
      <c r="I65" s="779"/>
      <c r="J65" s="779"/>
      <c r="K65" s="779"/>
      <c r="L65" s="779"/>
      <c r="M65" s="779"/>
      <c r="N65" s="779"/>
      <c r="O65" s="779"/>
      <c r="P65" s="779"/>
      <c r="Q65" s="779"/>
      <c r="R65" s="779"/>
      <c r="S65" s="779"/>
      <c r="T65" s="779"/>
      <c r="U65" s="779"/>
      <c r="V65" s="779"/>
      <c r="W65" s="779"/>
      <c r="X65" s="779"/>
      <c r="Y65" s="779"/>
      <c r="Z65" s="779"/>
      <c r="AA65" s="779"/>
      <c r="AB65" s="779"/>
      <c r="AC65" s="779"/>
      <c r="AD65" s="779"/>
      <c r="AE65" s="779"/>
      <c r="AF65" s="779"/>
      <c r="AG65" s="779"/>
      <c r="AH65" s="779"/>
      <c r="AI65" s="779"/>
      <c r="AJ65" s="779"/>
      <c r="AK65" s="779"/>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69" t="s">
        <v>78</v>
      </c>
      <c r="C67" s="870"/>
      <c r="D67" s="871"/>
      <c r="E67" s="872" t="s">
        <v>79</v>
      </c>
      <c r="F67" s="873"/>
      <c r="G67" s="873"/>
      <c r="H67" s="873"/>
      <c r="I67" s="873"/>
      <c r="J67" s="873"/>
      <c r="K67" s="873"/>
      <c r="L67" s="873"/>
      <c r="M67" s="873"/>
      <c r="N67" s="873"/>
      <c r="O67" s="873"/>
      <c r="P67" s="873"/>
      <c r="Q67" s="873"/>
      <c r="R67" s="873"/>
      <c r="S67" s="873"/>
      <c r="T67" s="873"/>
      <c r="U67" s="873"/>
      <c r="V67" s="873"/>
      <c r="W67" s="873"/>
      <c r="X67" s="873"/>
      <c r="Y67" s="873"/>
      <c r="Z67" s="873"/>
      <c r="AA67" s="873"/>
      <c r="AB67" s="873"/>
      <c r="AC67" s="873"/>
      <c r="AD67" s="873"/>
      <c r="AE67" s="873"/>
      <c r="AF67" s="873"/>
      <c r="AG67" s="873"/>
      <c r="AH67" s="873"/>
      <c r="AI67" s="873"/>
      <c r="AJ67" s="873"/>
      <c r="AK67" s="874"/>
      <c r="AL67" s="19"/>
      <c r="AM67" s="18"/>
      <c r="AN67" s="541"/>
      <c r="AO67" s="541"/>
      <c r="AP67" s="541"/>
      <c r="AQ67" s="541"/>
      <c r="AR67" s="541"/>
      <c r="AS67" s="541"/>
      <c r="AT67" s="541"/>
      <c r="AU67" s="541"/>
      <c r="AV67" s="541"/>
      <c r="AW67" s="541"/>
      <c r="AX67" s="541"/>
      <c r="AY67" s="541"/>
      <c r="AZ67" s="54"/>
      <c r="BA67" s="163" t="s">
        <v>80</v>
      </c>
    </row>
    <row r="68" spans="1:53" ht="15.6" customHeight="1">
      <c r="A68" s="18"/>
      <c r="B68" s="729" t="s">
        <v>81</v>
      </c>
      <c r="C68" s="730"/>
      <c r="D68" s="730"/>
      <c r="E68" s="877" t="s">
        <v>267</v>
      </c>
      <c r="F68" s="878"/>
      <c r="G68" s="879" t="s">
        <v>2247</v>
      </c>
      <c r="H68" s="880"/>
      <c r="I68" s="880"/>
      <c r="J68" s="880"/>
      <c r="K68" s="880"/>
      <c r="L68" s="880"/>
      <c r="M68" s="880"/>
      <c r="N68" s="880"/>
      <c r="O68" s="880"/>
      <c r="P68" s="880"/>
      <c r="Q68" s="880"/>
      <c r="R68" s="880"/>
      <c r="S68" s="880"/>
      <c r="T68" s="880"/>
      <c r="U68" s="880"/>
      <c r="V68" s="880"/>
      <c r="W68" s="880"/>
      <c r="X68" s="880"/>
      <c r="Y68" s="880"/>
      <c r="Z68" s="880"/>
      <c r="AA68" s="880"/>
      <c r="AB68" s="880"/>
      <c r="AC68" s="880"/>
      <c r="AD68" s="880"/>
      <c r="AE68" s="880"/>
      <c r="AF68" s="880"/>
      <c r="AG68" s="880"/>
      <c r="AH68" s="880"/>
      <c r="AI68" s="880"/>
      <c r="AJ68" s="880"/>
      <c r="AK68" s="881"/>
      <c r="AL68" s="19"/>
      <c r="AM68" s="847" t="str">
        <f>IF(AI58="該当", "！この区分（４項目）から２つ以上の取組が選択されていません。",  "！この区分（４項目）から１つ以上の取組が選択されていません。")</f>
        <v>！この区分（４項目）から２つ以上の取組が選択されていません。</v>
      </c>
      <c r="AN68" s="848"/>
      <c r="AO68" s="848"/>
      <c r="AP68" s="848"/>
      <c r="AQ68" s="848"/>
      <c r="AR68" s="848"/>
      <c r="AS68" s="848"/>
      <c r="AT68" s="848"/>
      <c r="AU68" s="848"/>
      <c r="AV68" s="848"/>
      <c r="AW68" s="848"/>
      <c r="AX68" s="849"/>
      <c r="AY68" s="19"/>
      <c r="AZ68" s="13"/>
      <c r="BA68" s="892">
        <f>COUNTIF(E68:F71, "✓")+COUNTIF(E68:F71, "誓約")</f>
        <v>2</v>
      </c>
    </row>
    <row r="69" spans="1:53" ht="15" customHeight="1" thickBot="1">
      <c r="A69" s="18"/>
      <c r="B69" s="706"/>
      <c r="C69" s="732"/>
      <c r="D69" s="732"/>
      <c r="E69" s="893"/>
      <c r="F69" s="894"/>
      <c r="G69" s="879" t="s">
        <v>82</v>
      </c>
      <c r="H69" s="880"/>
      <c r="I69" s="880"/>
      <c r="J69" s="880"/>
      <c r="K69" s="880"/>
      <c r="L69" s="880"/>
      <c r="M69" s="880"/>
      <c r="N69" s="880"/>
      <c r="O69" s="880"/>
      <c r="P69" s="880"/>
      <c r="Q69" s="880"/>
      <c r="R69" s="880"/>
      <c r="S69" s="880"/>
      <c r="T69" s="880"/>
      <c r="U69" s="880"/>
      <c r="V69" s="880"/>
      <c r="W69" s="880"/>
      <c r="X69" s="880"/>
      <c r="Y69" s="880"/>
      <c r="Z69" s="880"/>
      <c r="AA69" s="880"/>
      <c r="AB69" s="880"/>
      <c r="AC69" s="880"/>
      <c r="AD69" s="880"/>
      <c r="AE69" s="880"/>
      <c r="AF69" s="880"/>
      <c r="AG69" s="880"/>
      <c r="AH69" s="880"/>
      <c r="AI69" s="880"/>
      <c r="AJ69" s="880"/>
      <c r="AK69" s="881"/>
      <c r="AL69" s="19"/>
      <c r="AM69" s="850"/>
      <c r="AN69" s="851"/>
      <c r="AO69" s="851"/>
      <c r="AP69" s="851"/>
      <c r="AQ69" s="851"/>
      <c r="AR69" s="851"/>
      <c r="AS69" s="851"/>
      <c r="AT69" s="851"/>
      <c r="AU69" s="851"/>
      <c r="AV69" s="851"/>
      <c r="AW69" s="851"/>
      <c r="AX69" s="852"/>
      <c r="AY69" s="158"/>
      <c r="AZ69" s="164"/>
      <c r="BA69" s="892"/>
    </row>
    <row r="70" spans="1:53" ht="24.6" customHeight="1">
      <c r="A70" s="18"/>
      <c r="B70" s="706"/>
      <c r="C70" s="732"/>
      <c r="D70" s="732"/>
      <c r="E70" s="893" t="s">
        <v>30</v>
      </c>
      <c r="F70" s="894"/>
      <c r="G70" s="879" t="s">
        <v>2248</v>
      </c>
      <c r="H70" s="880"/>
      <c r="I70" s="880"/>
      <c r="J70" s="880"/>
      <c r="K70" s="880"/>
      <c r="L70" s="880"/>
      <c r="M70" s="880"/>
      <c r="N70" s="880"/>
      <c r="O70" s="880"/>
      <c r="P70" s="880"/>
      <c r="Q70" s="880"/>
      <c r="R70" s="880"/>
      <c r="S70" s="880"/>
      <c r="T70" s="880"/>
      <c r="U70" s="880"/>
      <c r="V70" s="880"/>
      <c r="W70" s="880"/>
      <c r="X70" s="880"/>
      <c r="Y70" s="880"/>
      <c r="Z70" s="880"/>
      <c r="AA70" s="880"/>
      <c r="AB70" s="880"/>
      <c r="AC70" s="880"/>
      <c r="AD70" s="880"/>
      <c r="AE70" s="880"/>
      <c r="AF70" s="880"/>
      <c r="AG70" s="880"/>
      <c r="AH70" s="880"/>
      <c r="AI70" s="880"/>
      <c r="AJ70" s="880"/>
      <c r="AK70" s="881"/>
      <c r="AL70" s="19"/>
      <c r="AM70" s="158"/>
      <c r="AN70" s="158"/>
      <c r="AO70" s="158"/>
      <c r="AP70" s="158"/>
      <c r="AQ70" s="158"/>
      <c r="AR70" s="158"/>
      <c r="AS70" s="158"/>
      <c r="AT70" s="158"/>
      <c r="AU70" s="158"/>
      <c r="AV70" s="158"/>
      <c r="AW70" s="158"/>
      <c r="AX70" s="158"/>
      <c r="AY70" s="158"/>
      <c r="AZ70" s="164"/>
      <c r="BA70" s="892"/>
    </row>
    <row r="71" spans="1:53" ht="15" customHeight="1" thickBot="1">
      <c r="A71" s="18"/>
      <c r="B71" s="875"/>
      <c r="C71" s="876"/>
      <c r="D71" s="876"/>
      <c r="E71" s="895"/>
      <c r="F71" s="896"/>
      <c r="G71" s="879" t="s">
        <v>2249</v>
      </c>
      <c r="H71" s="880"/>
      <c r="I71" s="880"/>
      <c r="J71" s="880"/>
      <c r="K71" s="880"/>
      <c r="L71" s="880"/>
      <c r="M71" s="880"/>
      <c r="N71" s="880"/>
      <c r="O71" s="880"/>
      <c r="P71" s="880"/>
      <c r="Q71" s="880"/>
      <c r="R71" s="880"/>
      <c r="S71" s="880"/>
      <c r="T71" s="880"/>
      <c r="U71" s="880"/>
      <c r="V71" s="880"/>
      <c r="W71" s="880"/>
      <c r="X71" s="880"/>
      <c r="Y71" s="880"/>
      <c r="Z71" s="880"/>
      <c r="AA71" s="880"/>
      <c r="AB71" s="880"/>
      <c r="AC71" s="880"/>
      <c r="AD71" s="880"/>
      <c r="AE71" s="880"/>
      <c r="AF71" s="880"/>
      <c r="AG71" s="880"/>
      <c r="AH71" s="880"/>
      <c r="AI71" s="880"/>
      <c r="AJ71" s="880"/>
      <c r="AK71" s="881"/>
      <c r="AL71" s="19"/>
      <c r="AM71" s="534"/>
      <c r="AN71" s="534"/>
      <c r="AO71" s="534"/>
      <c r="AP71" s="534"/>
      <c r="AQ71" s="534"/>
      <c r="AR71" s="534"/>
      <c r="AS71" s="534"/>
      <c r="AT71" s="534"/>
      <c r="AU71" s="534"/>
      <c r="AV71" s="534"/>
      <c r="AW71" s="534"/>
      <c r="AX71" s="534"/>
      <c r="AY71" s="19"/>
      <c r="AZ71" s="13"/>
      <c r="BA71" s="892"/>
    </row>
    <row r="72" spans="1:53" ht="39.6" customHeight="1">
      <c r="A72" s="18"/>
      <c r="B72" s="729" t="s">
        <v>83</v>
      </c>
      <c r="C72" s="730"/>
      <c r="D72" s="730"/>
      <c r="E72" s="877" t="s">
        <v>30</v>
      </c>
      <c r="F72" s="878"/>
      <c r="G72" s="879" t="s">
        <v>2250</v>
      </c>
      <c r="H72" s="880"/>
      <c r="I72" s="880"/>
      <c r="J72" s="880"/>
      <c r="K72" s="880"/>
      <c r="L72" s="880"/>
      <c r="M72" s="880"/>
      <c r="N72" s="880"/>
      <c r="O72" s="880"/>
      <c r="P72" s="880"/>
      <c r="Q72" s="880"/>
      <c r="R72" s="880"/>
      <c r="S72" s="880"/>
      <c r="T72" s="880"/>
      <c r="U72" s="880"/>
      <c r="V72" s="880"/>
      <c r="W72" s="880"/>
      <c r="X72" s="880"/>
      <c r="Y72" s="880"/>
      <c r="Z72" s="880"/>
      <c r="AA72" s="880"/>
      <c r="AB72" s="880"/>
      <c r="AC72" s="880"/>
      <c r="AD72" s="880"/>
      <c r="AE72" s="880"/>
      <c r="AF72" s="880"/>
      <c r="AG72" s="880"/>
      <c r="AH72" s="880"/>
      <c r="AI72" s="880"/>
      <c r="AJ72" s="880"/>
      <c r="AK72" s="881"/>
      <c r="AL72" s="19"/>
      <c r="AM72" s="847" t="str">
        <f>IF(AI58="該当", "！この区分（４項目）から２つ以上の取組が選択されていません。",  "！この区分（４項目）から１つ以上の取組が選択されていません。")</f>
        <v>！この区分（４項目）から２つ以上の取組が選択されていません。</v>
      </c>
      <c r="AN72" s="848"/>
      <c r="AO72" s="848"/>
      <c r="AP72" s="848"/>
      <c r="AQ72" s="848"/>
      <c r="AR72" s="848"/>
      <c r="AS72" s="848"/>
      <c r="AT72" s="848"/>
      <c r="AU72" s="848"/>
      <c r="AV72" s="848"/>
      <c r="AW72" s="848"/>
      <c r="AX72" s="849"/>
      <c r="AY72" s="19"/>
      <c r="AZ72" s="13"/>
      <c r="BA72" s="892">
        <f>COUNTIF(E72:F75, "✓")+COUNTIF(E72:F75, "誓約")</f>
        <v>2</v>
      </c>
    </row>
    <row r="73" spans="1:53" ht="15" customHeight="1" thickBot="1">
      <c r="A73" s="18"/>
      <c r="B73" s="706"/>
      <c r="C73" s="732"/>
      <c r="D73" s="732"/>
      <c r="E73" s="893" t="s">
        <v>30</v>
      </c>
      <c r="F73" s="894"/>
      <c r="G73" s="879" t="s">
        <v>2251</v>
      </c>
      <c r="H73" s="880"/>
      <c r="I73" s="880"/>
      <c r="J73" s="880"/>
      <c r="K73" s="880"/>
      <c r="L73" s="880"/>
      <c r="M73" s="880"/>
      <c r="N73" s="880"/>
      <c r="O73" s="880"/>
      <c r="P73" s="880"/>
      <c r="Q73" s="880"/>
      <c r="R73" s="880"/>
      <c r="S73" s="880"/>
      <c r="T73" s="880"/>
      <c r="U73" s="880"/>
      <c r="V73" s="880"/>
      <c r="W73" s="880"/>
      <c r="X73" s="880"/>
      <c r="Y73" s="880"/>
      <c r="Z73" s="880"/>
      <c r="AA73" s="880"/>
      <c r="AB73" s="880"/>
      <c r="AC73" s="880"/>
      <c r="AD73" s="880"/>
      <c r="AE73" s="880"/>
      <c r="AF73" s="880"/>
      <c r="AG73" s="880"/>
      <c r="AH73" s="880"/>
      <c r="AI73" s="880"/>
      <c r="AJ73" s="880"/>
      <c r="AK73" s="881"/>
      <c r="AL73" s="19"/>
      <c r="AM73" s="850"/>
      <c r="AN73" s="851"/>
      <c r="AO73" s="851"/>
      <c r="AP73" s="851"/>
      <c r="AQ73" s="851"/>
      <c r="AR73" s="851"/>
      <c r="AS73" s="851"/>
      <c r="AT73" s="851"/>
      <c r="AU73" s="851"/>
      <c r="AV73" s="851"/>
      <c r="AW73" s="851"/>
      <c r="AX73" s="852"/>
      <c r="AY73" s="158"/>
      <c r="AZ73" s="164"/>
      <c r="BA73" s="892"/>
    </row>
    <row r="74" spans="1:53" ht="15" customHeight="1">
      <c r="A74" s="18"/>
      <c r="B74" s="706"/>
      <c r="C74" s="732"/>
      <c r="D74" s="732"/>
      <c r="E74" s="904"/>
      <c r="F74" s="905"/>
      <c r="G74" s="879" t="s">
        <v>84</v>
      </c>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c r="AJ74" s="880"/>
      <c r="AK74" s="881"/>
      <c r="AL74" s="19"/>
      <c r="AM74" s="533"/>
      <c r="AN74" s="158"/>
      <c r="AO74" s="158"/>
      <c r="AP74" s="158"/>
      <c r="AQ74" s="158"/>
      <c r="AR74" s="158"/>
      <c r="AS74" s="158"/>
      <c r="AT74" s="158"/>
      <c r="AU74" s="158"/>
      <c r="AV74" s="158"/>
      <c r="AW74" s="158"/>
      <c r="AX74" s="158"/>
      <c r="AY74" s="158"/>
      <c r="AZ74" s="164"/>
      <c r="BA74" s="892"/>
    </row>
    <row r="75" spans="1:53" ht="15" customHeight="1" thickBot="1">
      <c r="A75" s="18"/>
      <c r="B75" s="875"/>
      <c r="C75" s="876"/>
      <c r="D75" s="876"/>
      <c r="E75" s="890"/>
      <c r="F75" s="891"/>
      <c r="G75" s="879" t="s">
        <v>85</v>
      </c>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c r="AJ75" s="880"/>
      <c r="AK75" s="881"/>
      <c r="AL75" s="19"/>
      <c r="AM75" s="534"/>
      <c r="AN75" s="534"/>
      <c r="AO75" s="534"/>
      <c r="AP75" s="534"/>
      <c r="AQ75" s="534"/>
      <c r="AR75" s="534"/>
      <c r="AS75" s="534"/>
      <c r="AT75" s="534"/>
      <c r="AU75" s="534"/>
      <c r="AV75" s="534"/>
      <c r="AW75" s="534"/>
      <c r="AX75" s="534"/>
      <c r="AY75" s="19"/>
      <c r="AZ75" s="13"/>
      <c r="BA75" s="892"/>
    </row>
    <row r="76" spans="1:53" ht="15" customHeight="1">
      <c r="A76" s="18"/>
      <c r="B76" s="729" t="s">
        <v>86</v>
      </c>
      <c r="C76" s="730"/>
      <c r="D76" s="900"/>
      <c r="E76" s="877"/>
      <c r="F76" s="878"/>
      <c r="G76" s="879" t="s">
        <v>2252</v>
      </c>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c r="AJ76" s="880"/>
      <c r="AK76" s="881"/>
      <c r="AL76" s="19"/>
      <c r="AM76" s="847" t="str">
        <f>IF(AI58="該当", "！この区分（４項目）から２つ以上の取組が選択されていません。",  "！この区分（４項目）から１つ以上の取組が選択されていません。")</f>
        <v>！この区分（４項目）から２つ以上の取組が選択されていません。</v>
      </c>
      <c r="AN76" s="848"/>
      <c r="AO76" s="848"/>
      <c r="AP76" s="848"/>
      <c r="AQ76" s="848"/>
      <c r="AR76" s="848"/>
      <c r="AS76" s="848"/>
      <c r="AT76" s="848"/>
      <c r="AU76" s="848"/>
      <c r="AV76" s="848"/>
      <c r="AW76" s="848"/>
      <c r="AX76" s="849"/>
      <c r="AY76" s="19"/>
      <c r="AZ76" s="13"/>
      <c r="BA76" s="892">
        <f>COUNTIF(E76:F80, "✓")+COUNTIF(E76:F80, "誓約")</f>
        <v>2</v>
      </c>
    </row>
    <row r="77" spans="1:53" ht="28.15" customHeight="1" thickBot="1">
      <c r="A77" s="18"/>
      <c r="B77" s="706"/>
      <c r="C77" s="901"/>
      <c r="D77" s="902"/>
      <c r="E77" s="893" t="s">
        <v>30</v>
      </c>
      <c r="F77" s="894"/>
      <c r="G77" s="879" t="s">
        <v>87</v>
      </c>
      <c r="H77" s="880"/>
      <c r="I77" s="880"/>
      <c r="J77" s="880"/>
      <c r="K77" s="880"/>
      <c r="L77" s="880"/>
      <c r="M77" s="880"/>
      <c r="N77" s="880"/>
      <c r="O77" s="880"/>
      <c r="P77" s="880"/>
      <c r="Q77" s="880"/>
      <c r="R77" s="880"/>
      <c r="S77" s="880"/>
      <c r="T77" s="880"/>
      <c r="U77" s="880"/>
      <c r="V77" s="880"/>
      <c r="W77" s="880"/>
      <c r="X77" s="880"/>
      <c r="Y77" s="880"/>
      <c r="Z77" s="880"/>
      <c r="AA77" s="880"/>
      <c r="AB77" s="880"/>
      <c r="AC77" s="880"/>
      <c r="AD77" s="880"/>
      <c r="AE77" s="880"/>
      <c r="AF77" s="880"/>
      <c r="AG77" s="880"/>
      <c r="AH77" s="880"/>
      <c r="AI77" s="880"/>
      <c r="AJ77" s="880"/>
      <c r="AK77" s="881"/>
      <c r="AL77" s="19"/>
      <c r="AM77" s="850"/>
      <c r="AN77" s="851"/>
      <c r="AO77" s="851"/>
      <c r="AP77" s="851"/>
      <c r="AQ77" s="851"/>
      <c r="AR77" s="851"/>
      <c r="AS77" s="851"/>
      <c r="AT77" s="851"/>
      <c r="AU77" s="851"/>
      <c r="AV77" s="851"/>
      <c r="AW77" s="851"/>
      <c r="AX77" s="852"/>
      <c r="AY77" s="158"/>
      <c r="AZ77" s="164"/>
      <c r="BA77" s="892"/>
    </row>
    <row r="78" spans="1:53" ht="45.6" customHeight="1">
      <c r="A78" s="18"/>
      <c r="B78" s="706"/>
      <c r="C78" s="901"/>
      <c r="D78" s="902"/>
      <c r="E78" s="893"/>
      <c r="F78" s="894"/>
      <c r="G78" s="879" t="s">
        <v>2253</v>
      </c>
      <c r="H78" s="880"/>
      <c r="I78" s="880"/>
      <c r="J78" s="880"/>
      <c r="K78" s="880"/>
      <c r="L78" s="880"/>
      <c r="M78" s="880"/>
      <c r="N78" s="880"/>
      <c r="O78" s="880"/>
      <c r="P78" s="880"/>
      <c r="Q78" s="880"/>
      <c r="R78" s="880"/>
      <c r="S78" s="880"/>
      <c r="T78" s="880"/>
      <c r="U78" s="880"/>
      <c r="V78" s="880"/>
      <c r="W78" s="880"/>
      <c r="X78" s="880"/>
      <c r="Y78" s="880"/>
      <c r="Z78" s="880"/>
      <c r="AA78" s="880"/>
      <c r="AB78" s="880"/>
      <c r="AC78" s="880"/>
      <c r="AD78" s="880"/>
      <c r="AE78" s="880"/>
      <c r="AF78" s="880"/>
      <c r="AG78" s="880"/>
      <c r="AH78" s="880"/>
      <c r="AI78" s="880"/>
      <c r="AJ78" s="880"/>
      <c r="AK78" s="881"/>
      <c r="AL78" s="19"/>
      <c r="AM78" s="158"/>
      <c r="AN78" s="158"/>
      <c r="AO78" s="158"/>
      <c r="AP78" s="158"/>
      <c r="AQ78" s="158"/>
      <c r="AR78" s="158"/>
      <c r="AS78" s="158"/>
      <c r="AT78" s="158"/>
      <c r="AU78" s="158"/>
      <c r="AV78" s="158"/>
      <c r="AW78" s="158"/>
      <c r="AX78" s="158"/>
      <c r="AY78" s="158"/>
      <c r="AZ78" s="164"/>
      <c r="BA78" s="892"/>
    </row>
    <row r="79" spans="1:53" ht="27" customHeight="1" thickBot="1">
      <c r="A79" s="18"/>
      <c r="B79" s="706"/>
      <c r="C79" s="901"/>
      <c r="D79" s="902"/>
      <c r="E79" s="890" t="s">
        <v>30</v>
      </c>
      <c r="F79" s="891"/>
      <c r="G79" s="879" t="s">
        <v>2254</v>
      </c>
      <c r="H79" s="880"/>
      <c r="I79" s="880"/>
      <c r="J79" s="880"/>
      <c r="K79" s="880"/>
      <c r="L79" s="880"/>
      <c r="M79" s="880"/>
      <c r="N79" s="880"/>
      <c r="O79" s="880"/>
      <c r="P79" s="880"/>
      <c r="Q79" s="880"/>
      <c r="R79" s="880"/>
      <c r="S79" s="880"/>
      <c r="T79" s="880"/>
      <c r="U79" s="880"/>
      <c r="V79" s="880"/>
      <c r="W79" s="880"/>
      <c r="X79" s="880"/>
      <c r="Y79" s="880"/>
      <c r="Z79" s="880"/>
      <c r="AA79" s="880"/>
      <c r="AB79" s="880"/>
      <c r="AC79" s="880"/>
      <c r="AD79" s="880"/>
      <c r="AE79" s="880"/>
      <c r="AF79" s="880"/>
      <c r="AG79" s="880"/>
      <c r="AH79" s="880"/>
      <c r="AI79" s="880"/>
      <c r="AJ79" s="880"/>
      <c r="AK79" s="881"/>
      <c r="AL79" s="19"/>
      <c r="AM79" s="534"/>
      <c r="AN79" s="534"/>
      <c r="AO79" s="534"/>
      <c r="AP79" s="534"/>
      <c r="AQ79" s="534"/>
      <c r="AR79" s="534"/>
      <c r="AS79" s="534"/>
      <c r="AT79" s="534"/>
      <c r="AU79" s="534"/>
      <c r="AV79" s="534"/>
      <c r="AW79" s="534"/>
      <c r="AX79" s="534"/>
      <c r="AY79" s="19"/>
      <c r="AZ79" s="13"/>
      <c r="BA79" s="892"/>
    </row>
    <row r="80" spans="1:53" ht="15" customHeight="1" thickBot="1">
      <c r="A80" s="18"/>
      <c r="B80" s="875"/>
      <c r="C80" s="876"/>
      <c r="D80" s="903"/>
      <c r="E80" s="897"/>
      <c r="F80" s="898"/>
      <c r="G80" s="879" t="s">
        <v>2255</v>
      </c>
      <c r="H80" s="880"/>
      <c r="I80" s="880"/>
      <c r="J80" s="880"/>
      <c r="K80" s="880"/>
      <c r="L80" s="880"/>
      <c r="M80" s="880"/>
      <c r="N80" s="880"/>
      <c r="O80" s="880"/>
      <c r="P80" s="880"/>
      <c r="Q80" s="880"/>
      <c r="R80" s="880"/>
      <c r="S80" s="880"/>
      <c r="T80" s="880"/>
      <c r="U80" s="880"/>
      <c r="V80" s="880"/>
      <c r="W80" s="880"/>
      <c r="X80" s="880"/>
      <c r="Y80" s="880"/>
      <c r="Z80" s="880"/>
      <c r="AA80" s="880"/>
      <c r="AB80" s="880"/>
      <c r="AC80" s="880"/>
      <c r="AD80" s="880"/>
      <c r="AE80" s="880"/>
      <c r="AF80" s="880"/>
      <c r="AG80" s="880"/>
      <c r="AH80" s="880"/>
      <c r="AI80" s="880"/>
      <c r="AJ80" s="880"/>
      <c r="AK80" s="881"/>
      <c r="AL80" s="19"/>
      <c r="AM80" s="899" t="str">
        <f>IF(AI58="該当", "！この区分（４項目）から２つ以上の取組が選択されていません。",  "！この区分（４項目）から１つ以上の取組が選択されていません。")</f>
        <v>！この区分（４項目）から２つ以上の取組が選択されていません。</v>
      </c>
      <c r="AN80" s="848"/>
      <c r="AO80" s="848"/>
      <c r="AP80" s="848"/>
      <c r="AQ80" s="848"/>
      <c r="AR80" s="848"/>
      <c r="AS80" s="848"/>
      <c r="AT80" s="848"/>
      <c r="AU80" s="848"/>
      <c r="AV80" s="848"/>
      <c r="AW80" s="848"/>
      <c r="AX80" s="849"/>
      <c r="AY80" s="19"/>
      <c r="AZ80" s="13"/>
      <c r="BA80" s="892">
        <f>COUNTIF(E81:F84, "✓")+COUNTIF(E81:F84, "誓約")</f>
        <v>2</v>
      </c>
    </row>
    <row r="81" spans="1:53" ht="32.450000000000003" customHeight="1" thickBot="1">
      <c r="A81" s="18"/>
      <c r="B81" s="729" t="s">
        <v>88</v>
      </c>
      <c r="C81" s="730"/>
      <c r="D81" s="900"/>
      <c r="E81" s="893"/>
      <c r="F81" s="894"/>
      <c r="G81" s="879" t="s">
        <v>2256</v>
      </c>
      <c r="H81" s="880"/>
      <c r="I81" s="880"/>
      <c r="J81" s="880"/>
      <c r="K81" s="880"/>
      <c r="L81" s="880"/>
      <c r="M81" s="880"/>
      <c r="N81" s="880"/>
      <c r="O81" s="880"/>
      <c r="P81" s="880"/>
      <c r="Q81" s="880"/>
      <c r="R81" s="880"/>
      <c r="S81" s="880"/>
      <c r="T81" s="880"/>
      <c r="U81" s="880"/>
      <c r="V81" s="880"/>
      <c r="W81" s="880"/>
      <c r="X81" s="880"/>
      <c r="Y81" s="880"/>
      <c r="Z81" s="880"/>
      <c r="AA81" s="880"/>
      <c r="AB81" s="880"/>
      <c r="AC81" s="880"/>
      <c r="AD81" s="880"/>
      <c r="AE81" s="880"/>
      <c r="AF81" s="880"/>
      <c r="AG81" s="880"/>
      <c r="AH81" s="880"/>
      <c r="AI81" s="880"/>
      <c r="AJ81" s="880"/>
      <c r="AK81" s="881"/>
      <c r="AL81" s="18"/>
      <c r="AM81" s="850"/>
      <c r="AN81" s="851"/>
      <c r="AO81" s="851"/>
      <c r="AP81" s="851"/>
      <c r="AQ81" s="851"/>
      <c r="AR81" s="851"/>
      <c r="AS81" s="851"/>
      <c r="AT81" s="851"/>
      <c r="AU81" s="851"/>
      <c r="AV81" s="851"/>
      <c r="AW81" s="851"/>
      <c r="AX81" s="852"/>
      <c r="AY81" s="158"/>
      <c r="AZ81" s="164"/>
      <c r="BA81" s="892"/>
    </row>
    <row r="82" spans="1:53" ht="28.15" customHeight="1">
      <c r="A82" s="18"/>
      <c r="B82" s="706"/>
      <c r="C82" s="901"/>
      <c r="D82" s="902"/>
      <c r="E82" s="893"/>
      <c r="F82" s="894"/>
      <c r="G82" s="879" t="s">
        <v>2257</v>
      </c>
      <c r="H82" s="880"/>
      <c r="I82" s="880"/>
      <c r="J82" s="880"/>
      <c r="K82" s="880"/>
      <c r="L82" s="880"/>
      <c r="M82" s="880"/>
      <c r="N82" s="880"/>
      <c r="O82" s="880"/>
      <c r="P82" s="880"/>
      <c r="Q82" s="880"/>
      <c r="R82" s="880"/>
      <c r="S82" s="880"/>
      <c r="T82" s="880"/>
      <c r="U82" s="880"/>
      <c r="V82" s="880"/>
      <c r="W82" s="880"/>
      <c r="X82" s="880"/>
      <c r="Y82" s="880"/>
      <c r="Z82" s="880"/>
      <c r="AA82" s="880"/>
      <c r="AB82" s="880"/>
      <c r="AC82" s="880"/>
      <c r="AD82" s="880"/>
      <c r="AE82" s="880"/>
      <c r="AF82" s="880"/>
      <c r="AG82" s="880"/>
      <c r="AH82" s="880"/>
      <c r="AI82" s="880"/>
      <c r="AJ82" s="880"/>
      <c r="AK82" s="881"/>
      <c r="AL82" s="19"/>
      <c r="AM82" s="158"/>
      <c r="AN82" s="158"/>
      <c r="AO82" s="158"/>
      <c r="AP82" s="158"/>
      <c r="AQ82" s="158"/>
      <c r="AR82" s="158"/>
      <c r="AS82" s="158"/>
      <c r="AT82" s="158"/>
      <c r="AU82" s="158"/>
      <c r="AV82" s="158"/>
      <c r="AW82" s="158"/>
      <c r="AX82" s="158"/>
      <c r="AY82" s="158"/>
      <c r="AZ82" s="164"/>
      <c r="BA82" s="892"/>
    </row>
    <row r="83" spans="1:53" ht="29.25" customHeight="1">
      <c r="A83" s="18"/>
      <c r="B83" s="706"/>
      <c r="C83" s="901"/>
      <c r="D83" s="902"/>
      <c r="E83" s="890" t="s">
        <v>30</v>
      </c>
      <c r="F83" s="891"/>
      <c r="G83" s="879" t="s">
        <v>2262</v>
      </c>
      <c r="H83" s="880"/>
      <c r="I83" s="880"/>
      <c r="J83" s="880"/>
      <c r="K83" s="880"/>
      <c r="L83" s="880"/>
      <c r="M83" s="880"/>
      <c r="N83" s="880"/>
      <c r="O83" s="880"/>
      <c r="P83" s="880"/>
      <c r="Q83" s="880"/>
      <c r="R83" s="880"/>
      <c r="S83" s="880"/>
      <c r="T83" s="880"/>
      <c r="U83" s="880"/>
      <c r="V83" s="880"/>
      <c r="W83" s="880"/>
      <c r="X83" s="880"/>
      <c r="Y83" s="880"/>
      <c r="Z83" s="880"/>
      <c r="AA83" s="880"/>
      <c r="AB83" s="880"/>
      <c r="AC83" s="880"/>
      <c r="AD83" s="880"/>
      <c r="AE83" s="880"/>
      <c r="AF83" s="880"/>
      <c r="AG83" s="880"/>
      <c r="AH83" s="880"/>
      <c r="AI83" s="880"/>
      <c r="AJ83" s="880"/>
      <c r="AK83" s="881"/>
      <c r="AL83" s="19"/>
      <c r="AM83" s="158"/>
      <c r="AN83" s="158"/>
      <c r="AO83" s="158"/>
      <c r="AP83" s="158"/>
      <c r="AQ83" s="158"/>
      <c r="AR83" s="158"/>
      <c r="AS83" s="158"/>
      <c r="AT83" s="158"/>
      <c r="AU83" s="158"/>
      <c r="AV83" s="158"/>
      <c r="AW83" s="158"/>
      <c r="AX83" s="158"/>
      <c r="AY83" s="19"/>
      <c r="AZ83" s="13"/>
      <c r="BA83" s="892"/>
    </row>
    <row r="84" spans="1:53" ht="28.15" customHeight="1" thickBot="1">
      <c r="A84" s="18"/>
      <c r="B84" s="875"/>
      <c r="C84" s="876"/>
      <c r="D84" s="903"/>
      <c r="E84" s="897" t="s">
        <v>30</v>
      </c>
      <c r="F84" s="898"/>
      <c r="G84" s="879" t="s">
        <v>2258</v>
      </c>
      <c r="H84" s="880"/>
      <c r="I84" s="880"/>
      <c r="J84" s="880"/>
      <c r="K84" s="880"/>
      <c r="L84" s="880"/>
      <c r="M84" s="880"/>
      <c r="N84" s="880"/>
      <c r="O84" s="880"/>
      <c r="P84" s="880"/>
      <c r="Q84" s="880"/>
      <c r="R84" s="880"/>
      <c r="S84" s="880"/>
      <c r="T84" s="880"/>
      <c r="U84" s="880"/>
      <c r="V84" s="880"/>
      <c r="W84" s="880"/>
      <c r="X84" s="880"/>
      <c r="Y84" s="880"/>
      <c r="Z84" s="880"/>
      <c r="AA84" s="880"/>
      <c r="AB84" s="880"/>
      <c r="AC84" s="880"/>
      <c r="AD84" s="880"/>
      <c r="AE84" s="880"/>
      <c r="AF84" s="880"/>
      <c r="AG84" s="880"/>
      <c r="AH84" s="880"/>
      <c r="AI84" s="880"/>
      <c r="AJ84" s="880"/>
      <c r="AK84" s="881"/>
      <c r="AL84" s="19"/>
      <c r="AM84" s="906"/>
      <c r="AN84" s="906"/>
      <c r="AO84" s="906"/>
      <c r="AP84" s="906"/>
      <c r="AQ84" s="906"/>
      <c r="AR84" s="906"/>
      <c r="AS84" s="906"/>
      <c r="AT84" s="906"/>
      <c r="AU84" s="906"/>
      <c r="AV84" s="906"/>
      <c r="AW84" s="906"/>
      <c r="AX84" s="906"/>
      <c r="AY84" s="19"/>
      <c r="AZ84" s="13"/>
      <c r="BA84" s="907">
        <f>COUNTIF(E85:F91, "✓")+COUNTIF(E85:F91, "誓約")</f>
        <v>1</v>
      </c>
    </row>
    <row r="85" spans="1:53" ht="15" customHeight="1" thickBot="1">
      <c r="A85" s="18"/>
      <c r="B85" s="729" t="s">
        <v>89</v>
      </c>
      <c r="C85" s="730"/>
      <c r="D85" s="900"/>
      <c r="E85" s="893" t="s">
        <v>267</v>
      </c>
      <c r="F85" s="894"/>
      <c r="G85" s="879" t="s">
        <v>90</v>
      </c>
      <c r="H85" s="880"/>
      <c r="I85" s="880"/>
      <c r="J85" s="880"/>
      <c r="K85" s="880"/>
      <c r="L85" s="880"/>
      <c r="M85" s="880"/>
      <c r="N85" s="880"/>
      <c r="O85" s="880"/>
      <c r="P85" s="880"/>
      <c r="Q85" s="880"/>
      <c r="R85" s="880"/>
      <c r="S85" s="880"/>
      <c r="T85" s="880"/>
      <c r="U85" s="880"/>
      <c r="V85" s="880"/>
      <c r="W85" s="880"/>
      <c r="X85" s="880"/>
      <c r="Y85" s="880"/>
      <c r="Z85" s="880"/>
      <c r="AA85" s="880"/>
      <c r="AB85" s="880"/>
      <c r="AC85" s="880"/>
      <c r="AD85" s="880"/>
      <c r="AE85" s="880"/>
      <c r="AF85" s="880"/>
      <c r="AG85" s="880"/>
      <c r="AH85" s="880"/>
      <c r="AI85" s="880"/>
      <c r="AJ85" s="880"/>
      <c r="AK85" s="881"/>
      <c r="AL85" s="19"/>
      <c r="AM85" s="910" t="str">
        <f>IF(AND(AI58="該当", E85= ""), "！⑱の取組は必須です。",  "")</f>
        <v/>
      </c>
      <c r="AN85" s="911"/>
      <c r="AO85" s="911"/>
      <c r="AP85" s="911"/>
      <c r="AQ85" s="911"/>
      <c r="AR85" s="911"/>
      <c r="AS85" s="911"/>
      <c r="AT85" s="911"/>
      <c r="AU85" s="911"/>
      <c r="AV85" s="911"/>
      <c r="AW85" s="911"/>
      <c r="AX85" s="912"/>
      <c r="AY85" s="158"/>
      <c r="AZ85" s="164"/>
      <c r="BA85" s="908"/>
    </row>
    <row r="86" spans="1:53" ht="26.45" customHeight="1">
      <c r="A86" s="18"/>
      <c r="B86" s="706"/>
      <c r="C86" s="901"/>
      <c r="D86" s="902"/>
      <c r="E86" s="893"/>
      <c r="F86" s="894"/>
      <c r="G86" s="879" t="s">
        <v>91</v>
      </c>
      <c r="H86" s="880"/>
      <c r="I86" s="880"/>
      <c r="J86" s="880"/>
      <c r="K86" s="880"/>
      <c r="L86" s="880"/>
      <c r="M86" s="880"/>
      <c r="N86" s="880"/>
      <c r="O86" s="880"/>
      <c r="P86" s="880"/>
      <c r="Q86" s="880"/>
      <c r="R86" s="880"/>
      <c r="S86" s="880"/>
      <c r="T86" s="880"/>
      <c r="U86" s="880"/>
      <c r="V86" s="880"/>
      <c r="W86" s="880"/>
      <c r="X86" s="880"/>
      <c r="Y86" s="880"/>
      <c r="Z86" s="880"/>
      <c r="AA86" s="880"/>
      <c r="AB86" s="880"/>
      <c r="AC86" s="880"/>
      <c r="AD86" s="880"/>
      <c r="AE86" s="880"/>
      <c r="AF86" s="880"/>
      <c r="AG86" s="880"/>
      <c r="AH86" s="880"/>
      <c r="AI86" s="880"/>
      <c r="AJ86" s="880"/>
      <c r="AK86" s="881"/>
      <c r="AL86" s="19"/>
      <c r="AM86" s="847" t="str">
        <f>IF(AI58="該当", "！この区分（８項目）から３つ以上の取組が選択されていません。",  "！この区分（４項目）から２つ以上の取組が選択されていません。")</f>
        <v>！この区分（８項目）から３つ以上の取組が選択されていません。</v>
      </c>
      <c r="AN86" s="848"/>
      <c r="AO86" s="848"/>
      <c r="AP86" s="848"/>
      <c r="AQ86" s="848"/>
      <c r="AR86" s="848"/>
      <c r="AS86" s="848"/>
      <c r="AT86" s="848"/>
      <c r="AU86" s="848"/>
      <c r="AV86" s="848"/>
      <c r="AW86" s="848"/>
      <c r="AX86" s="849"/>
      <c r="AY86" s="158"/>
      <c r="AZ86" s="164"/>
      <c r="BA86" s="908"/>
    </row>
    <row r="87" spans="1:53" ht="15" customHeight="1" thickBot="1">
      <c r="A87" s="18"/>
      <c r="B87" s="706"/>
      <c r="C87" s="901"/>
      <c r="D87" s="902"/>
      <c r="E87" s="893"/>
      <c r="F87" s="894"/>
      <c r="G87" s="879" t="s">
        <v>92</v>
      </c>
      <c r="H87" s="880"/>
      <c r="I87" s="880"/>
      <c r="J87" s="880"/>
      <c r="K87" s="880"/>
      <c r="L87" s="880"/>
      <c r="M87" s="880"/>
      <c r="N87" s="880"/>
      <c r="O87" s="880"/>
      <c r="P87" s="880"/>
      <c r="Q87" s="880"/>
      <c r="R87" s="880"/>
      <c r="S87" s="880"/>
      <c r="T87" s="880"/>
      <c r="U87" s="880"/>
      <c r="V87" s="880"/>
      <c r="W87" s="880"/>
      <c r="X87" s="880"/>
      <c r="Y87" s="880"/>
      <c r="Z87" s="880"/>
      <c r="AA87" s="880"/>
      <c r="AB87" s="880"/>
      <c r="AC87" s="880"/>
      <c r="AD87" s="880"/>
      <c r="AE87" s="880"/>
      <c r="AF87" s="880"/>
      <c r="AG87" s="880"/>
      <c r="AH87" s="880"/>
      <c r="AI87" s="880"/>
      <c r="AJ87" s="880"/>
      <c r="AK87" s="881"/>
      <c r="AL87" s="19"/>
      <c r="AM87" s="850"/>
      <c r="AN87" s="851"/>
      <c r="AO87" s="851"/>
      <c r="AP87" s="851"/>
      <c r="AQ87" s="851"/>
      <c r="AR87" s="851"/>
      <c r="AS87" s="851"/>
      <c r="AT87" s="851"/>
      <c r="AU87" s="851"/>
      <c r="AV87" s="851"/>
      <c r="AW87" s="851"/>
      <c r="AX87" s="852"/>
      <c r="AY87" s="19"/>
      <c r="AZ87" s="13"/>
      <c r="BA87" s="908"/>
    </row>
    <row r="88" spans="1:53" ht="27.6" customHeight="1">
      <c r="A88" s="18"/>
      <c r="B88" s="706"/>
      <c r="C88" s="901"/>
      <c r="D88" s="902"/>
      <c r="E88" s="893"/>
      <c r="F88" s="894"/>
      <c r="G88" s="879" t="s">
        <v>2259</v>
      </c>
      <c r="H88" s="880"/>
      <c r="I88" s="880"/>
      <c r="J88" s="880"/>
      <c r="K88" s="880"/>
      <c r="L88" s="880"/>
      <c r="M88" s="880"/>
      <c r="N88" s="880"/>
      <c r="O88" s="880"/>
      <c r="P88" s="880"/>
      <c r="Q88" s="880"/>
      <c r="R88" s="880"/>
      <c r="S88" s="880"/>
      <c r="T88" s="880"/>
      <c r="U88" s="880"/>
      <c r="V88" s="880"/>
      <c r="W88" s="880"/>
      <c r="X88" s="880"/>
      <c r="Y88" s="880"/>
      <c r="Z88" s="880"/>
      <c r="AA88" s="880"/>
      <c r="AB88" s="880"/>
      <c r="AC88" s="880"/>
      <c r="AD88" s="880"/>
      <c r="AE88" s="880"/>
      <c r="AF88" s="880"/>
      <c r="AG88" s="880"/>
      <c r="AH88" s="880"/>
      <c r="AI88" s="880"/>
      <c r="AJ88" s="880"/>
      <c r="AK88" s="881"/>
      <c r="AL88" s="19"/>
      <c r="AM88" s="158"/>
      <c r="AN88" s="158"/>
      <c r="AO88" s="158"/>
      <c r="AP88" s="158"/>
      <c r="AQ88" s="158"/>
      <c r="AR88" s="158"/>
      <c r="AS88" s="158"/>
      <c r="AT88" s="158"/>
      <c r="AU88" s="158"/>
      <c r="AV88" s="158"/>
      <c r="AW88" s="158"/>
      <c r="AX88" s="158"/>
      <c r="AY88" s="158"/>
      <c r="AZ88" s="164"/>
      <c r="BA88" s="908"/>
    </row>
    <row r="89" spans="1:53" ht="28.15" customHeight="1">
      <c r="A89" s="18"/>
      <c r="B89" s="706"/>
      <c r="C89" s="901"/>
      <c r="D89" s="902"/>
      <c r="E89" s="893"/>
      <c r="F89" s="894"/>
      <c r="G89" s="879" t="s">
        <v>93</v>
      </c>
      <c r="H89" s="880"/>
      <c r="I89" s="880"/>
      <c r="J89" s="880"/>
      <c r="K89" s="880"/>
      <c r="L89" s="880"/>
      <c r="M89" s="880"/>
      <c r="N89" s="880"/>
      <c r="O89" s="880"/>
      <c r="P89" s="880"/>
      <c r="Q89" s="880"/>
      <c r="R89" s="880"/>
      <c r="S89" s="880"/>
      <c r="T89" s="880"/>
      <c r="U89" s="880"/>
      <c r="V89" s="880"/>
      <c r="W89" s="880"/>
      <c r="X89" s="880"/>
      <c r="Y89" s="880"/>
      <c r="Z89" s="880"/>
      <c r="AA89" s="880"/>
      <c r="AB89" s="880"/>
      <c r="AC89" s="880"/>
      <c r="AD89" s="880"/>
      <c r="AE89" s="880"/>
      <c r="AF89" s="880"/>
      <c r="AG89" s="880"/>
      <c r="AH89" s="880"/>
      <c r="AI89" s="880"/>
      <c r="AJ89" s="880"/>
      <c r="AK89" s="881"/>
      <c r="AL89" s="19"/>
      <c r="AM89" s="158"/>
      <c r="AN89" s="158"/>
      <c r="AO89" s="158"/>
      <c r="AP89" s="158"/>
      <c r="AQ89" s="158"/>
      <c r="AR89" s="158"/>
      <c r="AS89" s="158"/>
      <c r="AT89" s="158"/>
      <c r="AU89" s="158"/>
      <c r="AV89" s="158"/>
      <c r="AW89" s="158"/>
      <c r="AX89" s="158"/>
      <c r="AY89" s="158"/>
      <c r="AZ89" s="164"/>
      <c r="BA89" s="908"/>
    </row>
    <row r="90" spans="1:53" ht="46.9" customHeight="1">
      <c r="A90" s="18"/>
      <c r="B90" s="706"/>
      <c r="C90" s="901"/>
      <c r="D90" s="902"/>
      <c r="E90" s="893"/>
      <c r="F90" s="894"/>
      <c r="G90" s="879" t="s">
        <v>2263</v>
      </c>
      <c r="H90" s="880"/>
      <c r="I90" s="880"/>
      <c r="J90" s="880"/>
      <c r="K90" s="880"/>
      <c r="L90" s="880"/>
      <c r="M90" s="880"/>
      <c r="N90" s="880"/>
      <c r="O90" s="880"/>
      <c r="P90" s="880"/>
      <c r="Q90" s="880"/>
      <c r="R90" s="880"/>
      <c r="S90" s="880"/>
      <c r="T90" s="880"/>
      <c r="U90" s="880"/>
      <c r="V90" s="880"/>
      <c r="W90" s="880"/>
      <c r="X90" s="880"/>
      <c r="Y90" s="880"/>
      <c r="Z90" s="880"/>
      <c r="AA90" s="880"/>
      <c r="AB90" s="880"/>
      <c r="AC90" s="880"/>
      <c r="AD90" s="880"/>
      <c r="AE90" s="880"/>
      <c r="AF90" s="880"/>
      <c r="AG90" s="880"/>
      <c r="AH90" s="880"/>
      <c r="AI90" s="880"/>
      <c r="AJ90" s="880"/>
      <c r="AK90" s="881"/>
      <c r="AL90" s="19"/>
      <c r="AM90" s="158"/>
      <c r="AN90" s="158"/>
      <c r="AO90" s="158"/>
      <c r="AP90" s="158"/>
      <c r="AQ90" s="158"/>
      <c r="AR90" s="158"/>
      <c r="AS90" s="158"/>
      <c r="AT90" s="158"/>
      <c r="AU90" s="158"/>
      <c r="AV90" s="158"/>
      <c r="AW90" s="158"/>
      <c r="AX90" s="158"/>
      <c r="AY90" s="19"/>
      <c r="AZ90" s="13"/>
      <c r="BA90" s="908"/>
    </row>
    <row r="91" spans="1:53" ht="42.6" customHeight="1">
      <c r="A91" s="18"/>
      <c r="B91" s="706"/>
      <c r="C91" s="901"/>
      <c r="D91" s="902"/>
      <c r="E91" s="893"/>
      <c r="F91" s="894"/>
      <c r="G91" s="879" t="s">
        <v>94</v>
      </c>
      <c r="H91" s="880"/>
      <c r="I91" s="880"/>
      <c r="J91" s="880"/>
      <c r="K91" s="880"/>
      <c r="L91" s="880"/>
      <c r="M91" s="880"/>
      <c r="N91" s="880"/>
      <c r="O91" s="880"/>
      <c r="P91" s="880"/>
      <c r="Q91" s="880"/>
      <c r="R91" s="880"/>
      <c r="S91" s="880"/>
      <c r="T91" s="880"/>
      <c r="U91" s="880"/>
      <c r="V91" s="880"/>
      <c r="W91" s="880"/>
      <c r="X91" s="880"/>
      <c r="Y91" s="880"/>
      <c r="Z91" s="880"/>
      <c r="AA91" s="880"/>
      <c r="AB91" s="880"/>
      <c r="AC91" s="880"/>
      <c r="AD91" s="880"/>
      <c r="AE91" s="880"/>
      <c r="AF91" s="880"/>
      <c r="AG91" s="880"/>
      <c r="AH91" s="880"/>
      <c r="AI91" s="880"/>
      <c r="AJ91" s="880"/>
      <c r="AK91" s="881"/>
      <c r="AL91" s="19"/>
      <c r="AM91" s="158"/>
      <c r="AN91" s="158"/>
      <c r="AO91" s="158"/>
      <c r="AP91" s="158"/>
      <c r="AQ91" s="158"/>
      <c r="AR91" s="158"/>
      <c r="AS91" s="158"/>
      <c r="AT91" s="158"/>
      <c r="AU91" s="158"/>
      <c r="AV91" s="158"/>
      <c r="AW91" s="158"/>
      <c r="AX91" s="158"/>
      <c r="AY91" s="19"/>
      <c r="AZ91" s="13"/>
      <c r="BA91" s="909"/>
    </row>
    <row r="92" spans="1:53" ht="28.15" customHeight="1" thickBot="1">
      <c r="A92" s="18"/>
      <c r="B92" s="875"/>
      <c r="C92" s="876"/>
      <c r="D92" s="903"/>
      <c r="E92" s="897" t="s">
        <v>267</v>
      </c>
      <c r="F92" s="898"/>
      <c r="G92" s="914" t="s">
        <v>95</v>
      </c>
      <c r="H92" s="915"/>
      <c r="I92" s="915"/>
      <c r="J92" s="915"/>
      <c r="K92" s="915"/>
      <c r="L92" s="915"/>
      <c r="M92" s="915"/>
      <c r="N92" s="915"/>
      <c r="O92" s="915"/>
      <c r="P92" s="915"/>
      <c r="Q92" s="915"/>
      <c r="R92" s="915"/>
      <c r="S92" s="915"/>
      <c r="T92" s="915"/>
      <c r="U92" s="915"/>
      <c r="V92" s="915"/>
      <c r="W92" s="915"/>
      <c r="X92" s="915"/>
      <c r="Y92" s="915"/>
      <c r="Z92" s="915"/>
      <c r="AA92" s="915"/>
      <c r="AB92" s="915"/>
      <c r="AC92" s="915"/>
      <c r="AD92" s="915"/>
      <c r="AE92" s="915"/>
      <c r="AF92" s="915"/>
      <c r="AG92" s="915"/>
      <c r="AH92" s="915"/>
      <c r="AI92" s="915"/>
      <c r="AJ92" s="915"/>
      <c r="AK92" s="916"/>
      <c r="AL92" s="19"/>
      <c r="AM92" s="158"/>
      <c r="AN92" s="158"/>
      <c r="AO92" s="158"/>
      <c r="AP92" s="158"/>
      <c r="AQ92" s="158"/>
      <c r="AR92" s="158"/>
      <c r="AS92" s="158"/>
      <c r="AT92" s="158"/>
      <c r="AU92" s="158"/>
      <c r="AV92" s="158"/>
      <c r="AW92" s="158"/>
      <c r="AX92" s="158"/>
      <c r="AY92" s="19"/>
      <c r="AZ92" s="13"/>
      <c r="BA92" s="540"/>
    </row>
    <row r="93" spans="1:53" ht="24" customHeight="1">
      <c r="A93" s="18"/>
      <c r="B93" s="729" t="s">
        <v>96</v>
      </c>
      <c r="C93" s="730"/>
      <c r="D93" s="900"/>
      <c r="E93" s="877" t="s">
        <v>30</v>
      </c>
      <c r="F93" s="878"/>
      <c r="G93" s="879" t="s">
        <v>2264</v>
      </c>
      <c r="H93" s="880"/>
      <c r="I93" s="880"/>
      <c r="J93" s="880"/>
      <c r="K93" s="880"/>
      <c r="L93" s="880"/>
      <c r="M93" s="880"/>
      <c r="N93" s="880"/>
      <c r="O93" s="880"/>
      <c r="P93" s="880"/>
      <c r="Q93" s="880"/>
      <c r="R93" s="880"/>
      <c r="S93" s="880"/>
      <c r="T93" s="880"/>
      <c r="U93" s="880"/>
      <c r="V93" s="880"/>
      <c r="W93" s="880"/>
      <c r="X93" s="880"/>
      <c r="Y93" s="880"/>
      <c r="Z93" s="880"/>
      <c r="AA93" s="880"/>
      <c r="AB93" s="880"/>
      <c r="AC93" s="880"/>
      <c r="AD93" s="880"/>
      <c r="AE93" s="880"/>
      <c r="AF93" s="880"/>
      <c r="AG93" s="880"/>
      <c r="AH93" s="880"/>
      <c r="AI93" s="880"/>
      <c r="AJ93" s="880"/>
      <c r="AK93" s="881"/>
      <c r="AL93" s="165"/>
      <c r="AM93" s="847" t="str">
        <f>IF(AI58="該当", "！この区分（４項目）から２つ以上の取組が選択されていません。",  "！この区分（４項目）から１つ以上の取組が選択されていません。")</f>
        <v>！この区分（４項目）から２つ以上の取組が選択されていません。</v>
      </c>
      <c r="AN93" s="848"/>
      <c r="AO93" s="848"/>
      <c r="AP93" s="848"/>
      <c r="AQ93" s="848"/>
      <c r="AR93" s="848"/>
      <c r="AS93" s="848"/>
      <c r="AT93" s="848"/>
      <c r="AU93" s="848"/>
      <c r="AV93" s="848"/>
      <c r="AW93" s="848"/>
      <c r="AX93" s="849"/>
      <c r="AY93" s="19"/>
      <c r="AZ93" s="13"/>
      <c r="BA93" s="892">
        <f>COUNTIF(E93:F96, "✓")+COUNTIF(E93:F96, "誓約")</f>
        <v>2</v>
      </c>
    </row>
    <row r="94" spans="1:53" ht="27.75" customHeight="1" thickBot="1">
      <c r="A94" s="18"/>
      <c r="B94" s="706"/>
      <c r="C94" s="901"/>
      <c r="D94" s="902"/>
      <c r="E94" s="893" t="s">
        <v>30</v>
      </c>
      <c r="F94" s="894"/>
      <c r="G94" s="879" t="s">
        <v>2265</v>
      </c>
      <c r="H94" s="880"/>
      <c r="I94" s="880"/>
      <c r="J94" s="880"/>
      <c r="K94" s="880"/>
      <c r="L94" s="880"/>
      <c r="M94" s="880"/>
      <c r="N94" s="880"/>
      <c r="O94" s="880"/>
      <c r="P94" s="880"/>
      <c r="Q94" s="880"/>
      <c r="R94" s="880"/>
      <c r="S94" s="880"/>
      <c r="T94" s="880"/>
      <c r="U94" s="880"/>
      <c r="V94" s="880"/>
      <c r="W94" s="880"/>
      <c r="X94" s="880"/>
      <c r="Y94" s="880"/>
      <c r="Z94" s="880"/>
      <c r="AA94" s="880"/>
      <c r="AB94" s="880"/>
      <c r="AC94" s="880"/>
      <c r="AD94" s="880"/>
      <c r="AE94" s="880"/>
      <c r="AF94" s="880"/>
      <c r="AG94" s="880"/>
      <c r="AH94" s="880"/>
      <c r="AI94" s="880"/>
      <c r="AJ94" s="880"/>
      <c r="AK94" s="881"/>
      <c r="AL94" s="19"/>
      <c r="AM94" s="850"/>
      <c r="AN94" s="851"/>
      <c r="AO94" s="851"/>
      <c r="AP94" s="851"/>
      <c r="AQ94" s="851"/>
      <c r="AR94" s="851"/>
      <c r="AS94" s="851"/>
      <c r="AT94" s="851"/>
      <c r="AU94" s="851"/>
      <c r="AV94" s="851"/>
      <c r="AW94" s="851"/>
      <c r="AX94" s="852"/>
      <c r="AY94" s="158"/>
      <c r="AZ94" s="164"/>
      <c r="BA94" s="892"/>
    </row>
    <row r="95" spans="1:53" ht="15" customHeight="1">
      <c r="A95" s="18"/>
      <c r="B95" s="706"/>
      <c r="C95" s="901"/>
      <c r="D95" s="902"/>
      <c r="E95" s="893"/>
      <c r="F95" s="894"/>
      <c r="G95" s="879" t="s">
        <v>2260</v>
      </c>
      <c r="H95" s="880"/>
      <c r="I95" s="880"/>
      <c r="J95" s="880"/>
      <c r="K95" s="880"/>
      <c r="L95" s="880"/>
      <c r="M95" s="880"/>
      <c r="N95" s="880"/>
      <c r="O95" s="880"/>
      <c r="P95" s="880"/>
      <c r="Q95" s="880"/>
      <c r="R95" s="880"/>
      <c r="S95" s="880"/>
      <c r="T95" s="880"/>
      <c r="U95" s="880"/>
      <c r="V95" s="880"/>
      <c r="W95" s="880"/>
      <c r="X95" s="880"/>
      <c r="Y95" s="880"/>
      <c r="Z95" s="880"/>
      <c r="AA95" s="880"/>
      <c r="AB95" s="880"/>
      <c r="AC95" s="880"/>
      <c r="AD95" s="880"/>
      <c r="AE95" s="880"/>
      <c r="AF95" s="880"/>
      <c r="AG95" s="880"/>
      <c r="AH95" s="880"/>
      <c r="AI95" s="880"/>
      <c r="AJ95" s="880"/>
      <c r="AK95" s="881"/>
      <c r="AL95" s="19"/>
      <c r="AM95" s="541"/>
      <c r="AN95" s="541"/>
      <c r="AO95" s="541"/>
      <c r="AP95" s="541"/>
      <c r="AQ95" s="541"/>
      <c r="AR95" s="541"/>
      <c r="AS95" s="541"/>
      <c r="AT95" s="541"/>
      <c r="AU95" s="541"/>
      <c r="AV95" s="541"/>
      <c r="AW95" s="541"/>
      <c r="AX95" s="541"/>
      <c r="AY95" s="158"/>
      <c r="AZ95" s="164"/>
      <c r="BA95" s="892"/>
    </row>
    <row r="96" spans="1:53" ht="15" customHeight="1" thickBot="1">
      <c r="A96" s="18"/>
      <c r="B96" s="875"/>
      <c r="C96" s="876"/>
      <c r="D96" s="903"/>
      <c r="E96" s="897"/>
      <c r="F96" s="898"/>
      <c r="G96" s="881" t="s">
        <v>2261</v>
      </c>
      <c r="H96" s="913"/>
      <c r="I96" s="913"/>
      <c r="J96" s="913"/>
      <c r="K96" s="913"/>
      <c r="L96" s="913"/>
      <c r="M96" s="913"/>
      <c r="N96" s="913"/>
      <c r="O96" s="913"/>
      <c r="P96" s="913"/>
      <c r="Q96" s="913"/>
      <c r="R96" s="913"/>
      <c r="S96" s="913"/>
      <c r="T96" s="913"/>
      <c r="U96" s="913"/>
      <c r="V96" s="913"/>
      <c r="W96" s="913"/>
      <c r="X96" s="913"/>
      <c r="Y96" s="913"/>
      <c r="Z96" s="913"/>
      <c r="AA96" s="913"/>
      <c r="AB96" s="913"/>
      <c r="AC96" s="913"/>
      <c r="AD96" s="913"/>
      <c r="AE96" s="913"/>
      <c r="AF96" s="913"/>
      <c r="AG96" s="913"/>
      <c r="AH96" s="913"/>
      <c r="AI96" s="913"/>
      <c r="AJ96" s="913"/>
      <c r="AK96" s="913"/>
      <c r="AL96" s="18"/>
      <c r="AM96" s="541"/>
      <c r="AN96" s="541"/>
      <c r="AO96" s="541"/>
      <c r="AP96" s="541"/>
      <c r="AQ96" s="541"/>
      <c r="AR96" s="541"/>
      <c r="AS96" s="541"/>
      <c r="AT96" s="541"/>
      <c r="AU96" s="541"/>
      <c r="AV96" s="541"/>
      <c r="AW96" s="541"/>
      <c r="AX96" s="541"/>
      <c r="AY96" s="18"/>
      <c r="BA96" s="89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6" t="s">
        <v>97</v>
      </c>
      <c r="C98" s="547"/>
      <c r="D98" s="547"/>
      <c r="E98" s="547"/>
      <c r="F98" s="547"/>
      <c r="G98" s="547"/>
      <c r="H98" s="547"/>
      <c r="I98" s="547"/>
      <c r="J98" s="547"/>
      <c r="K98" s="547"/>
      <c r="L98" s="547"/>
      <c r="M98" s="547"/>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796" t="s">
        <v>2194</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930"/>
      <c r="AK99" s="531" t="str">
        <f>IF($AI58="該当",IF(OR($F100="✓",$F101="✓"),"○","×"),"")</f>
        <v>○</v>
      </c>
      <c r="AL99" s="18"/>
      <c r="AY99" s="167"/>
    </row>
    <row r="100" spans="1:56" s="167" customFormat="1" ht="30.6" customHeight="1">
      <c r="A100" s="165"/>
      <c r="B100" s="931" t="s">
        <v>99</v>
      </c>
      <c r="C100" s="932"/>
      <c r="D100" s="932"/>
      <c r="E100" s="933" t="b">
        <v>0</v>
      </c>
      <c r="F100" s="624"/>
      <c r="G100" s="937" t="s">
        <v>2266</v>
      </c>
      <c r="H100" s="937"/>
      <c r="I100" s="937"/>
      <c r="J100" s="937"/>
      <c r="K100" s="937"/>
      <c r="L100" s="937"/>
      <c r="M100" s="937"/>
      <c r="N100" s="937"/>
      <c r="O100" s="937"/>
      <c r="P100" s="937"/>
      <c r="Q100" s="937"/>
      <c r="R100" s="937"/>
      <c r="S100" s="937"/>
      <c r="T100" s="937"/>
      <c r="U100" s="937"/>
      <c r="V100" s="937"/>
      <c r="W100" s="937"/>
      <c r="X100" s="937"/>
      <c r="Y100" s="937"/>
      <c r="Z100" s="937"/>
      <c r="AA100" s="937"/>
      <c r="AB100" s="937"/>
      <c r="AC100" s="937"/>
      <c r="AD100" s="937"/>
      <c r="AE100" s="937"/>
      <c r="AF100" s="937"/>
      <c r="AG100" s="937"/>
      <c r="AH100" s="937"/>
      <c r="AI100" s="937"/>
      <c r="AJ100" s="937"/>
      <c r="AK100" s="938"/>
      <c r="AL100" s="19"/>
      <c r="AM100" s="939" t="s">
        <v>98</v>
      </c>
      <c r="AN100" s="940"/>
      <c r="AO100" s="940"/>
      <c r="AP100" s="940"/>
      <c r="AQ100" s="940"/>
      <c r="AR100" s="940"/>
      <c r="AS100" s="940"/>
      <c r="AT100" s="940"/>
      <c r="AU100" s="940"/>
      <c r="AV100" s="940"/>
      <c r="AW100" s="940"/>
      <c r="AX100" s="941"/>
    </row>
    <row r="101" spans="1:56" s="167" customFormat="1" ht="22.9" customHeight="1" thickBot="1">
      <c r="A101" s="165"/>
      <c r="B101" s="934"/>
      <c r="C101" s="935"/>
      <c r="D101" s="935"/>
      <c r="E101" s="936" t="b">
        <v>0</v>
      </c>
      <c r="F101" s="625" t="s">
        <v>30</v>
      </c>
      <c r="G101" s="945" t="s">
        <v>100</v>
      </c>
      <c r="H101" s="945"/>
      <c r="I101" s="945"/>
      <c r="J101" s="945"/>
      <c r="K101" s="945"/>
      <c r="L101" s="945"/>
      <c r="M101" s="945"/>
      <c r="N101" s="945"/>
      <c r="O101" s="945"/>
      <c r="P101" s="945"/>
      <c r="Q101" s="945"/>
      <c r="R101" s="945"/>
      <c r="S101" s="945"/>
      <c r="T101" s="945"/>
      <c r="U101" s="945"/>
      <c r="V101" s="945"/>
      <c r="W101" s="945"/>
      <c r="X101" s="945"/>
      <c r="Y101" s="945"/>
      <c r="Z101" s="945"/>
      <c r="AA101" s="945"/>
      <c r="AB101" s="945"/>
      <c r="AC101" s="945"/>
      <c r="AD101" s="945"/>
      <c r="AE101" s="945"/>
      <c r="AF101" s="945"/>
      <c r="AG101" s="945"/>
      <c r="AH101" s="945"/>
      <c r="AI101" s="945"/>
      <c r="AJ101" s="945"/>
      <c r="AK101" s="946"/>
      <c r="AL101" s="18"/>
      <c r="AM101" s="942"/>
      <c r="AN101" s="943"/>
      <c r="AO101" s="943"/>
      <c r="AP101" s="943"/>
      <c r="AQ101" s="943"/>
      <c r="AR101" s="943"/>
      <c r="AS101" s="943"/>
      <c r="AT101" s="943"/>
      <c r="AU101" s="943"/>
      <c r="AV101" s="943"/>
      <c r="AW101" s="943"/>
      <c r="AX101" s="944"/>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2472</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947"/>
      <c r="AN103" s="947"/>
      <c r="AO103" s="947"/>
      <c r="AP103" s="947"/>
      <c r="AQ103" s="947"/>
      <c r="AR103" s="947"/>
      <c r="AS103" s="947"/>
      <c r="AT103" s="947"/>
      <c r="AU103" s="947"/>
      <c r="AV103" s="947"/>
      <c r="AW103" s="947"/>
      <c r="AX103" s="947"/>
      <c r="AY103" s="947"/>
      <c r="BA103" s="917" t="s">
        <v>66</v>
      </c>
      <c r="BB103" s="917"/>
      <c r="BC103" s="917"/>
      <c r="BD103" s="917"/>
    </row>
    <row r="104" spans="1:56" ht="27.6" customHeight="1" thickBot="1">
      <c r="A104" s="81"/>
      <c r="B104" s="104" t="s">
        <v>2267</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947"/>
      <c r="AN104" s="947"/>
      <c r="AO104" s="947"/>
      <c r="AP104" s="947"/>
      <c r="AQ104" s="947"/>
      <c r="AR104" s="947"/>
      <c r="AS104" s="947"/>
      <c r="AT104" s="947"/>
      <c r="AU104" s="947"/>
      <c r="AV104" s="947"/>
      <c r="AW104" s="947"/>
      <c r="AX104" s="947"/>
      <c r="AY104" s="947"/>
    </row>
    <row r="105" spans="1:56" ht="229.5" customHeight="1" thickBot="1">
      <c r="A105" s="81"/>
      <c r="B105" s="918" t="s">
        <v>2526</v>
      </c>
      <c r="C105" s="919"/>
      <c r="D105" s="919"/>
      <c r="E105" s="919"/>
      <c r="F105" s="919"/>
      <c r="G105" s="919"/>
      <c r="H105" s="919"/>
      <c r="I105" s="919"/>
      <c r="J105" s="919"/>
      <c r="K105" s="919"/>
      <c r="L105" s="919"/>
      <c r="M105" s="919"/>
      <c r="N105" s="919"/>
      <c r="O105" s="919"/>
      <c r="P105" s="919"/>
      <c r="Q105" s="919"/>
      <c r="R105" s="919"/>
      <c r="S105" s="919"/>
      <c r="T105" s="919"/>
      <c r="U105" s="919"/>
      <c r="V105" s="919"/>
      <c r="W105" s="919"/>
      <c r="X105" s="919"/>
      <c r="Y105" s="919"/>
      <c r="Z105" s="919"/>
      <c r="AA105" s="919"/>
      <c r="AB105" s="919"/>
      <c r="AC105" s="919"/>
      <c r="AD105" s="919"/>
      <c r="AE105" s="919"/>
      <c r="AF105" s="919"/>
      <c r="AG105" s="919"/>
      <c r="AH105" s="919"/>
      <c r="AI105" s="919"/>
      <c r="AJ105" s="919"/>
      <c r="AK105" s="536"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4" t="s">
        <v>2473</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2"/>
      <c r="B108" s="528" t="s">
        <v>2474</v>
      </c>
      <c r="C108" s="978" t="s">
        <v>2475</v>
      </c>
      <c r="D108" s="979"/>
      <c r="E108" s="979"/>
      <c r="F108" s="979"/>
      <c r="G108" s="979"/>
      <c r="H108" s="979"/>
      <c r="I108" s="979"/>
      <c r="J108" s="979"/>
      <c r="K108" s="979"/>
      <c r="L108" s="979"/>
      <c r="M108" s="979"/>
      <c r="N108" s="979"/>
      <c r="O108" s="979"/>
      <c r="P108" s="979"/>
      <c r="Q108" s="979"/>
      <c r="R108" s="979"/>
      <c r="S108" s="979"/>
      <c r="T108" s="979"/>
      <c r="U108" s="979"/>
      <c r="V108" s="795"/>
      <c r="W108" s="784">
        <f>IFERROR('別紙様式2-3（個票（６月以降））'!BO10,"")</f>
        <v>10355687</v>
      </c>
      <c r="X108" s="785"/>
      <c r="Y108" s="785"/>
      <c r="Z108" s="785"/>
      <c r="AA108" s="573" t="s">
        <v>54</v>
      </c>
      <c r="AB108" s="78"/>
      <c r="AC108" s="617"/>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2"/>
      <c r="B109" s="590" t="s">
        <v>55</v>
      </c>
      <c r="C109" s="782" t="s">
        <v>2507</v>
      </c>
      <c r="D109" s="782"/>
      <c r="E109" s="782"/>
      <c r="F109" s="782"/>
      <c r="G109" s="782"/>
      <c r="H109" s="782"/>
      <c r="I109" s="782"/>
      <c r="J109" s="782"/>
      <c r="K109" s="782"/>
      <c r="L109" s="782"/>
      <c r="M109" s="782"/>
      <c r="N109" s="782"/>
      <c r="O109" s="782"/>
      <c r="P109" s="782"/>
      <c r="Q109" s="782"/>
      <c r="R109" s="782"/>
      <c r="S109" s="782"/>
      <c r="T109" s="782"/>
      <c r="U109" s="782"/>
      <c r="V109" s="783"/>
      <c r="W109" s="784">
        <f>IFERROR('別紙様式2-2（個票（４、５月））'!BJ10+'別紙様式2-3（個票（６月以降））'!BV10,"")</f>
        <v>3109810</v>
      </c>
      <c r="X109" s="785"/>
      <c r="Y109" s="785"/>
      <c r="Z109" s="786"/>
      <c r="AA109" s="573"/>
      <c r="AB109" s="78"/>
      <c r="AC109" s="617"/>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2"/>
      <c r="B110" s="590" t="s">
        <v>2519</v>
      </c>
      <c r="C110" s="782" t="s">
        <v>2522</v>
      </c>
      <c r="D110" s="782"/>
      <c r="E110" s="782"/>
      <c r="F110" s="782"/>
      <c r="G110" s="782"/>
      <c r="H110" s="782"/>
      <c r="I110" s="782"/>
      <c r="J110" s="782"/>
      <c r="K110" s="782"/>
      <c r="L110" s="782"/>
      <c r="M110" s="782"/>
      <c r="N110" s="782"/>
      <c r="O110" s="782"/>
      <c r="P110" s="782"/>
      <c r="Q110" s="782"/>
      <c r="R110" s="782"/>
      <c r="S110" s="782"/>
      <c r="T110" s="782"/>
      <c r="U110" s="782"/>
      <c r="V110" s="783"/>
      <c r="W110" s="784">
        <f>IFERROR(W108+W109,"")</f>
        <v>13465497</v>
      </c>
      <c r="X110" s="785"/>
      <c r="Y110" s="785"/>
      <c r="Z110" s="786"/>
      <c r="AA110" s="573"/>
      <c r="AB110" s="78" t="s">
        <v>56</v>
      </c>
      <c r="AC110" s="787"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2"/>
      <c r="B111" s="590" t="s">
        <v>2521</v>
      </c>
      <c r="C111" s="837" t="s">
        <v>2520</v>
      </c>
      <c r="D111" s="977"/>
      <c r="E111" s="977"/>
      <c r="F111" s="977"/>
      <c r="G111" s="977"/>
      <c r="H111" s="977"/>
      <c r="I111" s="977"/>
      <c r="J111" s="977"/>
      <c r="K111" s="977"/>
      <c r="L111" s="977"/>
      <c r="M111" s="977"/>
      <c r="N111" s="977"/>
      <c r="O111" s="977"/>
      <c r="P111" s="977"/>
      <c r="Q111" s="977"/>
      <c r="R111" s="977"/>
      <c r="S111" s="977"/>
      <c r="T111" s="977"/>
      <c r="U111" s="977"/>
      <c r="V111" s="791"/>
      <c r="W111" s="948">
        <f>T32</f>
        <v>100000000</v>
      </c>
      <c r="X111" s="948"/>
      <c r="Y111" s="948"/>
      <c r="Z111" s="948"/>
      <c r="AA111" s="573" t="s">
        <v>54</v>
      </c>
      <c r="AB111" s="78" t="s">
        <v>56</v>
      </c>
      <c r="AC111" s="788"/>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0" t="s">
        <v>103</v>
      </c>
      <c r="C115" s="544"/>
      <c r="D115" s="544"/>
      <c r="E115" s="544"/>
      <c r="F115" s="544"/>
      <c r="G115" s="544"/>
      <c r="H115" s="544"/>
      <c r="I115" s="544"/>
      <c r="J115" s="544"/>
      <c r="K115" s="544"/>
      <c r="L115" s="544"/>
      <c r="M115" s="544"/>
      <c r="N115" s="544"/>
      <c r="O115" s="544"/>
      <c r="P115" s="544"/>
      <c r="Q115" s="544"/>
      <c r="R115" s="544"/>
      <c r="S115" s="544"/>
      <c r="T115" s="544"/>
      <c r="U115" s="544"/>
      <c r="V115" s="544"/>
      <c r="W115" s="544"/>
      <c r="X115" s="544"/>
      <c r="Y115" s="544"/>
      <c r="Z115" s="544"/>
      <c r="AA115" s="544"/>
      <c r="AB115" s="544"/>
      <c r="AC115" s="544"/>
      <c r="AD115" s="545"/>
      <c r="AE115" s="920" t="s">
        <v>104</v>
      </c>
      <c r="AF115" s="921"/>
      <c r="AG115" s="921"/>
      <c r="AH115" s="921"/>
      <c r="AI115" s="921"/>
      <c r="AJ115" s="922"/>
      <c r="AK115" s="536" t="str">
        <f>IF(H6="", "", IF(AND(BA116=TRUE,OR(BA117=TRUE),BA118=TRUE,BA119=TRUE, BA121=TRUE, BA120=TRUE,BA122=TRUE),"○","×"))</f>
        <v>○</v>
      </c>
      <c r="AL115" s="18"/>
      <c r="AM115" s="923" t="s">
        <v>105</v>
      </c>
      <c r="AN115" s="924"/>
      <c r="AO115" s="924"/>
      <c r="AP115" s="924"/>
      <c r="AQ115" s="924"/>
      <c r="AR115" s="924"/>
      <c r="AS115" s="924"/>
      <c r="AT115" s="924"/>
      <c r="AU115" s="924"/>
      <c r="AV115" s="924"/>
      <c r="AW115" s="924"/>
      <c r="AX115" s="924"/>
      <c r="AY115" s="925"/>
      <c r="BA115" s="174"/>
    </row>
    <row r="116" spans="1:54" s="13" customFormat="1" ht="48.75" customHeight="1">
      <c r="A116" s="151"/>
      <c r="B116" s="175"/>
      <c r="C116" s="926" t="s">
        <v>2214</v>
      </c>
      <c r="D116" s="782"/>
      <c r="E116" s="782"/>
      <c r="F116" s="782"/>
      <c r="G116" s="782"/>
      <c r="H116" s="782"/>
      <c r="I116" s="782"/>
      <c r="J116" s="782"/>
      <c r="K116" s="782"/>
      <c r="L116" s="782"/>
      <c r="M116" s="782"/>
      <c r="N116" s="782"/>
      <c r="O116" s="782"/>
      <c r="P116" s="782"/>
      <c r="Q116" s="782"/>
      <c r="R116" s="782"/>
      <c r="S116" s="782"/>
      <c r="T116" s="782"/>
      <c r="U116" s="782"/>
      <c r="V116" s="782"/>
      <c r="W116" s="782"/>
      <c r="X116" s="782"/>
      <c r="Y116" s="782"/>
      <c r="Z116" s="782"/>
      <c r="AA116" s="782"/>
      <c r="AB116" s="782"/>
      <c r="AC116" s="782"/>
      <c r="AD116" s="837"/>
      <c r="AE116" s="927" t="s">
        <v>106</v>
      </c>
      <c r="AF116" s="928"/>
      <c r="AG116" s="928"/>
      <c r="AH116" s="928"/>
      <c r="AI116" s="928"/>
      <c r="AJ116" s="928"/>
      <c r="AK116" s="929"/>
      <c r="AL116" s="18"/>
      <c r="AM116" s="19"/>
      <c r="AN116" s="541"/>
      <c r="AO116" s="541"/>
      <c r="AP116" s="541"/>
      <c r="AQ116" s="541"/>
      <c r="AR116" s="541"/>
      <c r="AS116" s="541"/>
      <c r="AT116" s="541"/>
      <c r="AU116" s="541"/>
      <c r="AV116" s="541"/>
      <c r="AW116" s="19"/>
      <c r="AX116" s="19"/>
      <c r="AY116" s="19"/>
      <c r="AZ116" s="153"/>
      <c r="BA116" s="176" t="b">
        <v>1</v>
      </c>
      <c r="BB116" s="177"/>
    </row>
    <row r="117" spans="1:54" s="13" customFormat="1" ht="37.15" customHeight="1">
      <c r="A117" s="19"/>
      <c r="B117" s="178"/>
      <c r="C117" s="926" t="s">
        <v>2268</v>
      </c>
      <c r="D117" s="782"/>
      <c r="E117" s="782"/>
      <c r="F117" s="782"/>
      <c r="G117" s="782"/>
      <c r="H117" s="782"/>
      <c r="I117" s="782"/>
      <c r="J117" s="782"/>
      <c r="K117" s="782"/>
      <c r="L117" s="782"/>
      <c r="M117" s="782"/>
      <c r="N117" s="782"/>
      <c r="O117" s="782"/>
      <c r="P117" s="782"/>
      <c r="Q117" s="782"/>
      <c r="R117" s="782"/>
      <c r="S117" s="782"/>
      <c r="T117" s="782"/>
      <c r="U117" s="782"/>
      <c r="V117" s="782"/>
      <c r="W117" s="782"/>
      <c r="X117" s="782"/>
      <c r="Y117" s="782"/>
      <c r="Z117" s="782"/>
      <c r="AA117" s="782"/>
      <c r="AB117" s="782"/>
      <c r="AC117" s="782"/>
      <c r="AD117" s="837"/>
      <c r="AE117" s="927" t="s">
        <v>106</v>
      </c>
      <c r="AF117" s="928"/>
      <c r="AG117" s="928"/>
      <c r="AH117" s="928"/>
      <c r="AI117" s="928"/>
      <c r="AJ117" s="928"/>
      <c r="AK117" s="928"/>
      <c r="AL117" s="18"/>
      <c r="AM117" s="19"/>
      <c r="AN117" s="541"/>
      <c r="AO117" s="541"/>
      <c r="AP117" s="541"/>
      <c r="AQ117" s="541"/>
      <c r="AR117" s="541"/>
      <c r="AS117" s="541"/>
      <c r="AT117" s="541"/>
      <c r="AU117" s="541"/>
      <c r="AV117" s="541"/>
      <c r="AW117" s="19"/>
      <c r="AX117" s="19"/>
      <c r="AY117" s="19"/>
      <c r="BA117" s="152" t="b">
        <v>1</v>
      </c>
    </row>
    <row r="118" spans="1:54" s="13" customFormat="1" ht="36.6" customHeight="1">
      <c r="A118" s="19"/>
      <c r="B118" s="178"/>
      <c r="C118" s="949" t="s">
        <v>2196</v>
      </c>
      <c r="D118" s="950"/>
      <c r="E118" s="950"/>
      <c r="F118" s="950"/>
      <c r="G118" s="950"/>
      <c r="H118" s="950"/>
      <c r="I118" s="950"/>
      <c r="J118" s="950"/>
      <c r="K118" s="950"/>
      <c r="L118" s="950"/>
      <c r="M118" s="950"/>
      <c r="N118" s="950"/>
      <c r="O118" s="950"/>
      <c r="P118" s="950"/>
      <c r="Q118" s="950"/>
      <c r="R118" s="950"/>
      <c r="S118" s="950"/>
      <c r="T118" s="950"/>
      <c r="U118" s="950"/>
      <c r="V118" s="950"/>
      <c r="W118" s="950"/>
      <c r="X118" s="950"/>
      <c r="Y118" s="950"/>
      <c r="Z118" s="950"/>
      <c r="AA118" s="950"/>
      <c r="AB118" s="950"/>
      <c r="AC118" s="950"/>
      <c r="AD118" s="951"/>
      <c r="AE118" s="927" t="s">
        <v>107</v>
      </c>
      <c r="AF118" s="928"/>
      <c r="AG118" s="928"/>
      <c r="AH118" s="928"/>
      <c r="AI118" s="928"/>
      <c r="AJ118" s="928"/>
      <c r="AK118" s="928"/>
      <c r="AL118" s="18"/>
      <c r="AM118" s="19"/>
      <c r="AN118" s="19"/>
      <c r="AO118" s="19"/>
      <c r="AP118" s="541"/>
      <c r="AQ118" s="19"/>
      <c r="AR118" s="19"/>
      <c r="AS118" s="19"/>
      <c r="AT118" s="19"/>
      <c r="AU118" s="19"/>
      <c r="AV118" s="19"/>
      <c r="AW118" s="19"/>
      <c r="AX118" s="19"/>
      <c r="AY118" s="19"/>
      <c r="BA118" s="152" t="b">
        <v>1</v>
      </c>
    </row>
    <row r="119" spans="1:54" s="13" customFormat="1" ht="28.9" customHeight="1">
      <c r="A119" s="19"/>
      <c r="B119" s="178"/>
      <c r="C119" s="949" t="s">
        <v>108</v>
      </c>
      <c r="D119" s="950"/>
      <c r="E119" s="950"/>
      <c r="F119" s="950"/>
      <c r="G119" s="950"/>
      <c r="H119" s="950"/>
      <c r="I119" s="950"/>
      <c r="J119" s="950"/>
      <c r="K119" s="950"/>
      <c r="L119" s="950"/>
      <c r="M119" s="950"/>
      <c r="N119" s="950"/>
      <c r="O119" s="950"/>
      <c r="P119" s="950"/>
      <c r="Q119" s="950"/>
      <c r="R119" s="950"/>
      <c r="S119" s="950"/>
      <c r="T119" s="950"/>
      <c r="U119" s="950"/>
      <c r="V119" s="950"/>
      <c r="W119" s="950"/>
      <c r="X119" s="950"/>
      <c r="Y119" s="950"/>
      <c r="Z119" s="950"/>
      <c r="AA119" s="950"/>
      <c r="AB119" s="950"/>
      <c r="AC119" s="950"/>
      <c r="AD119" s="951"/>
      <c r="AE119" s="957" t="s">
        <v>109</v>
      </c>
      <c r="AF119" s="958"/>
      <c r="AG119" s="958"/>
      <c r="AH119" s="958"/>
      <c r="AI119" s="958"/>
      <c r="AJ119" s="958"/>
      <c r="AK119" s="958"/>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949" t="s">
        <v>110</v>
      </c>
      <c r="D120" s="950"/>
      <c r="E120" s="950"/>
      <c r="F120" s="950"/>
      <c r="G120" s="950"/>
      <c r="H120" s="950"/>
      <c r="I120" s="950"/>
      <c r="J120" s="950"/>
      <c r="K120" s="950"/>
      <c r="L120" s="950"/>
      <c r="M120" s="950"/>
      <c r="N120" s="950"/>
      <c r="O120" s="950"/>
      <c r="P120" s="950"/>
      <c r="Q120" s="950"/>
      <c r="R120" s="950"/>
      <c r="S120" s="950"/>
      <c r="T120" s="950"/>
      <c r="U120" s="950"/>
      <c r="V120" s="950"/>
      <c r="W120" s="950"/>
      <c r="X120" s="950"/>
      <c r="Y120" s="950"/>
      <c r="Z120" s="950"/>
      <c r="AA120" s="950"/>
      <c r="AB120" s="950"/>
      <c r="AC120" s="950"/>
      <c r="AD120" s="951"/>
      <c r="AE120" s="927" t="s">
        <v>111</v>
      </c>
      <c r="AF120" s="928"/>
      <c r="AG120" s="928"/>
      <c r="AH120" s="928"/>
      <c r="AI120" s="928"/>
      <c r="AJ120" s="928"/>
      <c r="AK120" s="928"/>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952" t="s">
        <v>112</v>
      </c>
      <c r="D121" s="953"/>
      <c r="E121" s="953"/>
      <c r="F121" s="953"/>
      <c r="G121" s="953"/>
      <c r="H121" s="953"/>
      <c r="I121" s="953"/>
      <c r="J121" s="953"/>
      <c r="K121" s="953"/>
      <c r="L121" s="953"/>
      <c r="M121" s="953"/>
      <c r="N121" s="953"/>
      <c r="O121" s="953"/>
      <c r="P121" s="953"/>
      <c r="Q121" s="953"/>
      <c r="R121" s="953"/>
      <c r="S121" s="953"/>
      <c r="T121" s="953"/>
      <c r="U121" s="953"/>
      <c r="V121" s="953"/>
      <c r="W121" s="953"/>
      <c r="X121" s="953"/>
      <c r="Y121" s="953"/>
      <c r="Z121" s="953"/>
      <c r="AA121" s="953"/>
      <c r="AB121" s="953"/>
      <c r="AC121" s="953"/>
      <c r="AD121" s="954"/>
      <c r="AE121" s="955" t="s">
        <v>113</v>
      </c>
      <c r="AF121" s="956"/>
      <c r="AG121" s="956"/>
      <c r="AH121" s="956"/>
      <c r="AI121" s="956"/>
      <c r="AJ121" s="956"/>
      <c r="AK121" s="956"/>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949" t="s">
        <v>114</v>
      </c>
      <c r="D122" s="950"/>
      <c r="E122" s="950"/>
      <c r="F122" s="950"/>
      <c r="G122" s="950"/>
      <c r="H122" s="950"/>
      <c r="I122" s="950"/>
      <c r="J122" s="950"/>
      <c r="K122" s="950"/>
      <c r="L122" s="950"/>
      <c r="M122" s="950"/>
      <c r="N122" s="950"/>
      <c r="O122" s="950"/>
      <c r="P122" s="950"/>
      <c r="Q122" s="950"/>
      <c r="R122" s="950"/>
      <c r="S122" s="950"/>
      <c r="T122" s="950"/>
      <c r="U122" s="950"/>
      <c r="V122" s="950"/>
      <c r="W122" s="950"/>
      <c r="X122" s="950"/>
      <c r="Y122" s="950"/>
      <c r="Z122" s="950"/>
      <c r="AA122" s="950"/>
      <c r="AB122" s="950"/>
      <c r="AC122" s="950"/>
      <c r="AD122" s="951"/>
      <c r="AE122" s="957" t="s">
        <v>109</v>
      </c>
      <c r="AF122" s="958"/>
      <c r="AG122" s="958"/>
      <c r="AH122" s="958"/>
      <c r="AI122" s="958"/>
      <c r="AJ122" s="958"/>
      <c r="AK122" s="958"/>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965" t="s">
        <v>2464</v>
      </c>
      <c r="D125" s="965"/>
      <c r="E125" s="965"/>
      <c r="F125" s="965"/>
      <c r="G125" s="965"/>
      <c r="H125" s="965"/>
      <c r="I125" s="965"/>
      <c r="J125" s="965"/>
      <c r="K125" s="965"/>
      <c r="L125" s="965"/>
      <c r="M125" s="965"/>
      <c r="N125" s="965"/>
      <c r="O125" s="965"/>
      <c r="P125" s="965"/>
      <c r="Q125" s="965"/>
      <c r="R125" s="965"/>
      <c r="S125" s="965"/>
      <c r="T125" s="965"/>
      <c r="U125" s="965"/>
      <c r="V125" s="965"/>
      <c r="W125" s="965"/>
      <c r="X125" s="965"/>
      <c r="Y125" s="965"/>
      <c r="Z125" s="965"/>
      <c r="AA125" s="965"/>
      <c r="AB125" s="965"/>
      <c r="AC125" s="965"/>
      <c r="AD125" s="965"/>
      <c r="AE125" s="965"/>
      <c r="AF125" s="965"/>
      <c r="AG125" s="965"/>
      <c r="AH125" s="965"/>
      <c r="AI125" s="965"/>
      <c r="AJ125" s="965"/>
      <c r="AK125" s="965"/>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8"/>
      <c r="D126" s="538"/>
      <c r="E126" s="538"/>
      <c r="F126" s="538"/>
      <c r="G126" s="538"/>
      <c r="H126" s="538"/>
      <c r="I126" s="538"/>
      <c r="J126" s="538"/>
      <c r="K126" s="538"/>
      <c r="L126" s="538"/>
      <c r="M126" s="538"/>
      <c r="N126" s="538"/>
      <c r="O126" s="538"/>
      <c r="P126" s="538"/>
      <c r="Q126" s="538"/>
      <c r="R126" s="538"/>
      <c r="S126" s="538"/>
      <c r="T126" s="538"/>
      <c r="U126" s="538"/>
      <c r="V126" s="538"/>
      <c r="W126" s="538"/>
      <c r="X126" s="538"/>
      <c r="Y126" s="538"/>
      <c r="Z126" s="538"/>
      <c r="AA126" s="538"/>
      <c r="AB126" s="538"/>
      <c r="AC126" s="538"/>
      <c r="AD126" s="538"/>
      <c r="AE126" s="538"/>
      <c r="AF126" s="538"/>
      <c r="AG126" s="538"/>
      <c r="AH126" s="538"/>
      <c r="AI126" s="538"/>
      <c r="AJ126" s="538"/>
      <c r="AK126" s="538"/>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1"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966" t="s">
        <v>117</v>
      </c>
      <c r="D129" s="966"/>
      <c r="E129" s="966"/>
      <c r="F129" s="966"/>
      <c r="G129" s="966"/>
      <c r="H129" s="966"/>
      <c r="I129" s="966"/>
      <c r="J129" s="966"/>
      <c r="K129" s="966"/>
      <c r="L129" s="966"/>
      <c r="M129" s="966"/>
      <c r="N129" s="966"/>
      <c r="O129" s="966"/>
      <c r="P129" s="966"/>
      <c r="Q129" s="966"/>
      <c r="R129" s="966"/>
      <c r="S129" s="966"/>
      <c r="T129" s="966"/>
      <c r="U129" s="966"/>
      <c r="V129" s="966"/>
      <c r="W129" s="966"/>
      <c r="X129" s="966"/>
      <c r="Y129" s="966"/>
      <c r="Z129" s="966"/>
      <c r="AA129" s="966"/>
      <c r="AB129" s="966"/>
      <c r="AC129" s="966"/>
      <c r="AD129" s="966"/>
      <c r="AE129" s="966"/>
      <c r="AF129" s="966"/>
      <c r="AG129" s="966"/>
      <c r="AH129" s="966"/>
      <c r="AI129" s="966"/>
      <c r="AJ129" s="96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967">
        <v>8</v>
      </c>
      <c r="F131" s="968"/>
      <c r="G131" s="187" t="s">
        <v>119</v>
      </c>
      <c r="H131" s="967">
        <v>4</v>
      </c>
      <c r="I131" s="968"/>
      <c r="J131" s="187" t="s">
        <v>120</v>
      </c>
      <c r="K131" s="967">
        <v>1</v>
      </c>
      <c r="L131" s="968"/>
      <c r="M131" s="187" t="s">
        <v>121</v>
      </c>
      <c r="N131" s="15"/>
      <c r="O131" s="969" t="s">
        <v>46</v>
      </c>
      <c r="P131" s="969"/>
      <c r="Q131" s="969"/>
      <c r="R131" s="970" t="str">
        <f>IF(H6="","",H6)</f>
        <v>○○サービス事業所</v>
      </c>
      <c r="S131" s="970"/>
      <c r="T131" s="970"/>
      <c r="U131" s="970"/>
      <c r="V131" s="970"/>
      <c r="W131" s="970"/>
      <c r="X131" s="970"/>
      <c r="Y131" s="970"/>
      <c r="Z131" s="970"/>
      <c r="AA131" s="970"/>
      <c r="AB131" s="970"/>
      <c r="AC131" s="970"/>
      <c r="AD131" s="970"/>
      <c r="AE131" s="970"/>
      <c r="AF131" s="970"/>
      <c r="AG131" s="970"/>
      <c r="AH131" s="970"/>
      <c r="AI131" s="970"/>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1003" t="s">
        <v>122</v>
      </c>
      <c r="O132" s="1003"/>
      <c r="P132" s="1003"/>
      <c r="Q132" s="1003"/>
      <c r="R132" s="959" t="s">
        <v>19</v>
      </c>
      <c r="S132" s="959"/>
      <c r="T132" s="960" t="str">
        <f>IF(基本情報入力シート!L20="", "", 基本情報入力シート!L20)</f>
        <v>代表取締役</v>
      </c>
      <c r="U132" s="960"/>
      <c r="V132" s="960"/>
      <c r="W132" s="960"/>
      <c r="X132" s="960"/>
      <c r="Y132" s="961" t="s">
        <v>21</v>
      </c>
      <c r="Z132" s="961"/>
      <c r="AA132" s="960" t="str">
        <f>IF(基本情報入力シート!L21="", "", 基本情報入力シート!L21)</f>
        <v>厚労　太郎</v>
      </c>
      <c r="AB132" s="960"/>
      <c r="AC132" s="960"/>
      <c r="AD132" s="960"/>
      <c r="AE132" s="960"/>
      <c r="AF132" s="960"/>
      <c r="AG132" s="960"/>
      <c r="AH132" s="960"/>
      <c r="AI132" s="960"/>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62" t="s">
        <v>127</v>
      </c>
      <c r="C139" s="963"/>
      <c r="D139" s="963"/>
      <c r="E139" s="963"/>
      <c r="F139" s="963"/>
      <c r="G139" s="963"/>
      <c r="H139" s="963"/>
      <c r="I139" s="963"/>
      <c r="J139" s="963"/>
      <c r="K139" s="963"/>
      <c r="L139" s="963"/>
      <c r="M139" s="963"/>
      <c r="N139" s="963"/>
      <c r="O139" s="963"/>
      <c r="P139" s="963"/>
      <c r="Q139" s="963"/>
      <c r="R139" s="963"/>
      <c r="S139" s="963"/>
      <c r="T139" s="963"/>
      <c r="U139" s="963"/>
      <c r="V139" s="963"/>
      <c r="W139" s="963"/>
      <c r="X139" s="963"/>
      <c r="Y139" s="963"/>
      <c r="Z139" s="963"/>
      <c r="AA139" s="963"/>
      <c r="AB139" s="963"/>
      <c r="AC139" s="963"/>
      <c r="AD139" s="963"/>
      <c r="AE139" s="963"/>
      <c r="AF139" s="963"/>
      <c r="AG139" s="963"/>
      <c r="AH139" s="963"/>
      <c r="AI139" s="963"/>
      <c r="AJ139" s="963"/>
      <c r="AK139" s="964"/>
      <c r="AL139" s="18"/>
    </row>
    <row r="140" spans="1:53">
      <c r="A140" s="18"/>
      <c r="B140" s="997" t="s">
        <v>2195</v>
      </c>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A140" s="998"/>
      <c r="AB140" s="998"/>
      <c r="AC140" s="998"/>
      <c r="AD140" s="998"/>
      <c r="AE140" s="998"/>
      <c r="AF140" s="998"/>
      <c r="AG140" s="998"/>
      <c r="AH140" s="998"/>
      <c r="AI140" s="998"/>
      <c r="AJ140" s="999"/>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62" t="s">
        <v>2269</v>
      </c>
      <c r="C142" s="963"/>
      <c r="D142" s="963"/>
      <c r="E142" s="963"/>
      <c r="F142" s="963"/>
      <c r="G142" s="963"/>
      <c r="H142" s="963"/>
      <c r="I142" s="963"/>
      <c r="J142" s="963"/>
      <c r="K142" s="963"/>
      <c r="L142" s="963"/>
      <c r="M142" s="963"/>
      <c r="N142" s="963"/>
      <c r="O142" s="963"/>
      <c r="P142" s="963"/>
      <c r="Q142" s="963"/>
      <c r="R142" s="963"/>
      <c r="S142" s="963"/>
      <c r="T142" s="963"/>
      <c r="U142" s="963"/>
      <c r="V142" s="963"/>
      <c r="W142" s="963"/>
      <c r="X142" s="963"/>
      <c r="Y142" s="963"/>
      <c r="Z142" s="963"/>
      <c r="AA142" s="963"/>
      <c r="AB142" s="963"/>
      <c r="AC142" s="963"/>
      <c r="AD142" s="963"/>
      <c r="AE142" s="963"/>
      <c r="AF142" s="963"/>
      <c r="AG142" s="963"/>
      <c r="AH142" s="963"/>
      <c r="AI142" s="963"/>
      <c r="AJ142" s="963"/>
      <c r="AK142" s="964"/>
      <c r="AL142" s="18"/>
    </row>
    <row r="143" spans="1:53" s="167" customFormat="1" ht="15" customHeight="1">
      <c r="A143" s="165"/>
      <c r="B143" s="205" t="s">
        <v>128</v>
      </c>
      <c r="C143" s="1000" t="s">
        <v>129</v>
      </c>
      <c r="D143" s="1001"/>
      <c r="E143" s="1001"/>
      <c r="F143" s="1001"/>
      <c r="G143" s="1001"/>
      <c r="H143" s="1001"/>
      <c r="I143" s="1002"/>
      <c r="J143" s="989" t="s">
        <v>130</v>
      </c>
      <c r="K143" s="989"/>
      <c r="L143" s="989"/>
      <c r="M143" s="989"/>
      <c r="N143" s="989"/>
      <c r="O143" s="989"/>
      <c r="P143" s="989"/>
      <c r="Q143" s="989"/>
      <c r="R143" s="989"/>
      <c r="S143" s="989"/>
      <c r="T143" s="989"/>
      <c r="U143" s="989"/>
      <c r="V143" s="989"/>
      <c r="W143" s="989"/>
      <c r="X143" s="989"/>
      <c r="Y143" s="989"/>
      <c r="Z143" s="989"/>
      <c r="AA143" s="989"/>
      <c r="AB143" s="989"/>
      <c r="AC143" s="989"/>
      <c r="AD143" s="989"/>
      <c r="AE143" s="989"/>
      <c r="AF143" s="989"/>
      <c r="AG143" s="989"/>
      <c r="AH143" s="989"/>
      <c r="AI143" s="989"/>
      <c r="AJ143" s="990"/>
      <c r="AK143" s="204" t="str">
        <f>IF(H6="", "",IF(AND(AK30="○", AB31="○"), "○", "×"))</f>
        <v>○</v>
      </c>
      <c r="AL143" s="18"/>
    </row>
    <row r="144" spans="1:53" s="167" customFormat="1" ht="25.9" customHeight="1">
      <c r="A144" s="165"/>
      <c r="B144" s="205" t="s">
        <v>131</v>
      </c>
      <c r="C144" s="994" t="s">
        <v>132</v>
      </c>
      <c r="D144" s="995"/>
      <c r="E144" s="995"/>
      <c r="F144" s="995"/>
      <c r="G144" s="995"/>
      <c r="H144" s="995"/>
      <c r="I144" s="996"/>
      <c r="J144" s="987" t="s">
        <v>133</v>
      </c>
      <c r="K144" s="987"/>
      <c r="L144" s="987"/>
      <c r="M144" s="987"/>
      <c r="N144" s="987"/>
      <c r="O144" s="987"/>
      <c r="P144" s="987"/>
      <c r="Q144" s="987"/>
      <c r="R144" s="987"/>
      <c r="S144" s="987"/>
      <c r="T144" s="987"/>
      <c r="U144" s="987"/>
      <c r="V144" s="987"/>
      <c r="W144" s="987"/>
      <c r="X144" s="987"/>
      <c r="Y144" s="987"/>
      <c r="Z144" s="987"/>
      <c r="AA144" s="987"/>
      <c r="AB144" s="987"/>
      <c r="AC144" s="987"/>
      <c r="AD144" s="987"/>
      <c r="AE144" s="987"/>
      <c r="AF144" s="987"/>
      <c r="AG144" s="987"/>
      <c r="AH144" s="987"/>
      <c r="AI144" s="987"/>
      <c r="AJ144" s="988"/>
      <c r="AK144" s="204" t="str">
        <f>IF(H6="","",IF(OR(AK38="○",AND(AK38="×",AK39="✓")),"○","×"))</f>
        <v>○</v>
      </c>
      <c r="AL144" s="206"/>
    </row>
    <row r="145" spans="1:38" s="167" customFormat="1" ht="24" customHeight="1">
      <c r="A145" s="19"/>
      <c r="B145" s="542" t="s">
        <v>134</v>
      </c>
      <c r="C145" s="994" t="s">
        <v>135</v>
      </c>
      <c r="D145" s="995"/>
      <c r="E145" s="995"/>
      <c r="F145" s="995"/>
      <c r="G145" s="995"/>
      <c r="H145" s="995"/>
      <c r="I145" s="996"/>
      <c r="J145" s="987" t="s">
        <v>136</v>
      </c>
      <c r="K145" s="987"/>
      <c r="L145" s="987"/>
      <c r="M145" s="987"/>
      <c r="N145" s="987"/>
      <c r="O145" s="987"/>
      <c r="P145" s="987"/>
      <c r="Q145" s="987"/>
      <c r="R145" s="987"/>
      <c r="S145" s="987"/>
      <c r="T145" s="987"/>
      <c r="U145" s="987"/>
      <c r="V145" s="987"/>
      <c r="W145" s="987"/>
      <c r="X145" s="987"/>
      <c r="Y145" s="987"/>
      <c r="Z145" s="987"/>
      <c r="AA145" s="987"/>
      <c r="AB145" s="987"/>
      <c r="AC145" s="987"/>
      <c r="AD145" s="987"/>
      <c r="AE145" s="987"/>
      <c r="AF145" s="987"/>
      <c r="AG145" s="987"/>
      <c r="AH145" s="987"/>
      <c r="AI145" s="987"/>
      <c r="AJ145" s="988"/>
      <c r="AK145" s="204" t="str">
        <f>IF(H6="","",IF(AND(BA42=0,BE42=0),"",IF(OR(AK42="○",AND(AK42="×",AK43="✓")),"○","×")))</f>
        <v>○</v>
      </c>
      <c r="AL145" s="18"/>
    </row>
    <row r="146" spans="1:38" s="13" customFormat="1" ht="26.25" customHeight="1">
      <c r="A146" s="19"/>
      <c r="B146" s="542" t="s">
        <v>137</v>
      </c>
      <c r="C146" s="994" t="s">
        <v>138</v>
      </c>
      <c r="D146" s="995"/>
      <c r="E146" s="995"/>
      <c r="F146" s="995"/>
      <c r="G146" s="995"/>
      <c r="H146" s="995"/>
      <c r="I146" s="996"/>
      <c r="J146" s="987" t="s">
        <v>2482</v>
      </c>
      <c r="K146" s="987"/>
      <c r="L146" s="987"/>
      <c r="M146" s="987"/>
      <c r="N146" s="987"/>
      <c r="O146" s="987"/>
      <c r="P146" s="987"/>
      <c r="Q146" s="987"/>
      <c r="R146" s="987"/>
      <c r="S146" s="987"/>
      <c r="T146" s="987"/>
      <c r="U146" s="987"/>
      <c r="V146" s="987"/>
      <c r="W146" s="987"/>
      <c r="X146" s="987"/>
      <c r="Y146" s="987"/>
      <c r="Z146" s="987"/>
      <c r="AA146" s="987"/>
      <c r="AB146" s="987"/>
      <c r="AC146" s="987"/>
      <c r="AD146" s="987"/>
      <c r="AE146" s="987"/>
      <c r="AF146" s="987"/>
      <c r="AG146" s="987"/>
      <c r="AH146" s="987"/>
      <c r="AI146" s="987"/>
      <c r="AJ146" s="988"/>
      <c r="AK146" s="204" t="str">
        <f>IF(H6="","",IF(AND(BA46=0,BE46=0),"",IF(AK46="○","○","×")))</f>
        <v>○</v>
      </c>
      <c r="AL146" s="18"/>
    </row>
    <row r="147" spans="1:38" s="13" customFormat="1" ht="18" customHeight="1">
      <c r="A147" s="19"/>
      <c r="B147" s="542" t="s">
        <v>139</v>
      </c>
      <c r="C147" s="994" t="s">
        <v>140</v>
      </c>
      <c r="D147" s="995"/>
      <c r="E147" s="995"/>
      <c r="F147" s="995"/>
      <c r="G147" s="995"/>
      <c r="H147" s="995"/>
      <c r="I147" s="996"/>
      <c r="J147" s="989" t="s">
        <v>2270</v>
      </c>
      <c r="K147" s="989"/>
      <c r="L147" s="989"/>
      <c r="M147" s="989"/>
      <c r="N147" s="989"/>
      <c r="O147" s="989"/>
      <c r="P147" s="989"/>
      <c r="Q147" s="989"/>
      <c r="R147" s="989"/>
      <c r="S147" s="989"/>
      <c r="T147" s="989"/>
      <c r="U147" s="989"/>
      <c r="V147" s="989"/>
      <c r="W147" s="989"/>
      <c r="X147" s="989"/>
      <c r="Y147" s="989"/>
      <c r="Z147" s="989"/>
      <c r="AA147" s="989"/>
      <c r="AB147" s="989"/>
      <c r="AC147" s="989"/>
      <c r="AD147" s="989"/>
      <c r="AE147" s="989"/>
      <c r="AF147" s="989"/>
      <c r="AG147" s="989"/>
      <c r="AH147" s="989"/>
      <c r="AI147" s="989"/>
      <c r="AJ147" s="990"/>
      <c r="AK147" s="204" t="str">
        <f>IF(H6="","",IF(AND(BA51=0,BE51=0),"",IF(AK51="○","○","×")))</f>
        <v>○</v>
      </c>
      <c r="AL147" s="206"/>
    </row>
    <row r="148" spans="1:38" s="13" customFormat="1" ht="22.15" customHeight="1">
      <c r="A148" s="19"/>
      <c r="B148" s="980" t="s">
        <v>141</v>
      </c>
      <c r="C148" s="981" t="s">
        <v>142</v>
      </c>
      <c r="D148" s="982"/>
      <c r="E148" s="982"/>
      <c r="F148" s="982"/>
      <c r="G148" s="982"/>
      <c r="H148" s="982"/>
      <c r="I148" s="983"/>
      <c r="J148" s="987" t="s">
        <v>2197</v>
      </c>
      <c r="K148" s="987"/>
      <c r="L148" s="987"/>
      <c r="M148" s="987"/>
      <c r="N148" s="987"/>
      <c r="O148" s="987"/>
      <c r="P148" s="987"/>
      <c r="Q148" s="987"/>
      <c r="R148" s="987"/>
      <c r="S148" s="987"/>
      <c r="T148" s="987"/>
      <c r="U148" s="987"/>
      <c r="V148" s="987"/>
      <c r="W148" s="987"/>
      <c r="X148" s="987"/>
      <c r="Y148" s="987"/>
      <c r="Z148" s="987"/>
      <c r="AA148" s="987"/>
      <c r="AB148" s="987"/>
      <c r="AC148" s="987"/>
      <c r="AD148" s="987"/>
      <c r="AE148" s="987"/>
      <c r="AF148" s="987"/>
      <c r="AG148" s="987"/>
      <c r="AH148" s="987"/>
      <c r="AI148" s="987"/>
      <c r="AJ148" s="988"/>
      <c r="AK148" s="204" t="str">
        <f>IF(H6="", "",IF(OR(AK54="○", AK56="○"), "○", "×"))</f>
        <v>○</v>
      </c>
      <c r="AL148" s="18"/>
    </row>
    <row r="149" spans="1:38" s="13" customFormat="1">
      <c r="A149" s="19"/>
      <c r="B149" s="980"/>
      <c r="C149" s="984"/>
      <c r="D149" s="985"/>
      <c r="E149" s="985"/>
      <c r="F149" s="985"/>
      <c r="G149" s="985"/>
      <c r="H149" s="985"/>
      <c r="I149" s="986"/>
      <c r="J149" s="989" t="s">
        <v>2271</v>
      </c>
      <c r="K149" s="989"/>
      <c r="L149" s="989"/>
      <c r="M149" s="989"/>
      <c r="N149" s="989"/>
      <c r="O149" s="989"/>
      <c r="P149" s="989"/>
      <c r="Q149" s="989"/>
      <c r="R149" s="989"/>
      <c r="S149" s="989"/>
      <c r="T149" s="989"/>
      <c r="U149" s="989"/>
      <c r="V149" s="989"/>
      <c r="W149" s="989"/>
      <c r="X149" s="989"/>
      <c r="Y149" s="989"/>
      <c r="Z149" s="989"/>
      <c r="AA149" s="989"/>
      <c r="AB149" s="989"/>
      <c r="AC149" s="989"/>
      <c r="AD149" s="989"/>
      <c r="AE149" s="989"/>
      <c r="AF149" s="989"/>
      <c r="AG149" s="989"/>
      <c r="AH149" s="989"/>
      <c r="AI149" s="989"/>
      <c r="AJ149" s="990"/>
      <c r="AK149" s="204" t="str">
        <f>IF(H6="", "", AK99)</f>
        <v>○</v>
      </c>
      <c r="AL149" s="18"/>
    </row>
    <row r="150" spans="1:38" ht="15" customHeight="1">
      <c r="A150" s="18"/>
      <c r="B150" s="375" t="s">
        <v>143</v>
      </c>
      <c r="C150" s="991" t="s">
        <v>144</v>
      </c>
      <c r="D150" s="991"/>
      <c r="E150" s="991"/>
      <c r="F150" s="991"/>
      <c r="G150" s="991"/>
      <c r="H150" s="991"/>
      <c r="I150" s="991"/>
      <c r="J150" s="992" t="s">
        <v>145</v>
      </c>
      <c r="K150" s="992"/>
      <c r="L150" s="992"/>
      <c r="M150" s="992"/>
      <c r="N150" s="992"/>
      <c r="O150" s="992"/>
      <c r="P150" s="992"/>
      <c r="Q150" s="992"/>
      <c r="R150" s="992"/>
      <c r="S150" s="992"/>
      <c r="T150" s="992"/>
      <c r="U150" s="992"/>
      <c r="V150" s="992"/>
      <c r="W150" s="992"/>
      <c r="X150" s="992"/>
      <c r="Y150" s="992"/>
      <c r="Z150" s="992"/>
      <c r="AA150" s="992"/>
      <c r="AB150" s="992"/>
      <c r="AC150" s="992"/>
      <c r="AD150" s="992"/>
      <c r="AE150" s="992"/>
      <c r="AF150" s="992"/>
      <c r="AG150" s="992"/>
      <c r="AH150" s="992"/>
      <c r="AI150" s="992"/>
      <c r="AJ150" s="993"/>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62" t="s">
        <v>146</v>
      </c>
      <c r="C152" s="963"/>
      <c r="D152" s="963"/>
      <c r="E152" s="963"/>
      <c r="F152" s="963"/>
      <c r="G152" s="963"/>
      <c r="H152" s="963"/>
      <c r="I152" s="963"/>
      <c r="J152" s="963"/>
      <c r="K152" s="963"/>
      <c r="L152" s="963"/>
      <c r="M152" s="963"/>
      <c r="N152" s="963"/>
      <c r="O152" s="963"/>
      <c r="P152" s="963"/>
      <c r="Q152" s="963"/>
      <c r="R152" s="963"/>
      <c r="S152" s="963"/>
      <c r="T152" s="963"/>
      <c r="U152" s="963"/>
      <c r="V152" s="963"/>
      <c r="W152" s="963"/>
      <c r="X152" s="963"/>
      <c r="Y152" s="963"/>
      <c r="Z152" s="963"/>
      <c r="AA152" s="963"/>
      <c r="AB152" s="963"/>
      <c r="AC152" s="963"/>
      <c r="AD152" s="963"/>
      <c r="AE152" s="963"/>
      <c r="AF152" s="963"/>
      <c r="AG152" s="963"/>
      <c r="AH152" s="963"/>
      <c r="AI152" s="963"/>
      <c r="AJ152" s="963"/>
      <c r="AK152" s="964"/>
      <c r="AL152" s="18"/>
    </row>
    <row r="153" spans="1:38" ht="13.15" customHeight="1">
      <c r="A153" s="18"/>
      <c r="B153" s="207" t="s">
        <v>58</v>
      </c>
      <c r="C153" s="971" t="s">
        <v>147</v>
      </c>
      <c r="D153" s="972"/>
      <c r="E153" s="972"/>
      <c r="F153" s="972"/>
      <c r="G153" s="972"/>
      <c r="H153" s="972"/>
      <c r="I153" s="972"/>
      <c r="J153" s="972"/>
      <c r="K153" s="972"/>
      <c r="L153" s="972"/>
      <c r="M153" s="972"/>
      <c r="N153" s="972"/>
      <c r="O153" s="972"/>
      <c r="P153" s="972"/>
      <c r="Q153" s="972"/>
      <c r="R153" s="972"/>
      <c r="S153" s="972"/>
      <c r="T153" s="972"/>
      <c r="U153" s="972"/>
      <c r="V153" s="972"/>
      <c r="W153" s="972"/>
      <c r="X153" s="972"/>
      <c r="Y153" s="972"/>
      <c r="Z153" s="972"/>
      <c r="AA153" s="972"/>
      <c r="AB153" s="972"/>
      <c r="AC153" s="972"/>
      <c r="AD153" s="972"/>
      <c r="AE153" s="972"/>
      <c r="AF153" s="972"/>
      <c r="AG153" s="972"/>
      <c r="AH153" s="972"/>
      <c r="AI153" s="972"/>
      <c r="AJ153" s="973"/>
      <c r="AK153" s="204" t="str">
        <f>IF(H6="", "",AK115)</f>
        <v>○</v>
      </c>
      <c r="AL153" s="18"/>
    </row>
    <row r="154" spans="1:38" ht="13.15" customHeight="1">
      <c r="A154" s="18"/>
      <c r="B154" s="208" t="s">
        <v>58</v>
      </c>
      <c r="C154" s="974" t="s">
        <v>148</v>
      </c>
      <c r="D154" s="975"/>
      <c r="E154" s="975"/>
      <c r="F154" s="975"/>
      <c r="G154" s="975"/>
      <c r="H154" s="975"/>
      <c r="I154" s="975"/>
      <c r="J154" s="975"/>
      <c r="K154" s="975"/>
      <c r="L154" s="975"/>
      <c r="M154" s="975"/>
      <c r="N154" s="975"/>
      <c r="O154" s="975"/>
      <c r="P154" s="975"/>
      <c r="Q154" s="975"/>
      <c r="R154" s="975"/>
      <c r="S154" s="975"/>
      <c r="T154" s="975"/>
      <c r="U154" s="975"/>
      <c r="V154" s="975"/>
      <c r="W154" s="975"/>
      <c r="X154" s="975"/>
      <c r="Y154" s="975"/>
      <c r="Z154" s="975"/>
      <c r="AA154" s="975"/>
      <c r="AB154" s="975"/>
      <c r="AC154" s="975"/>
      <c r="AD154" s="975"/>
      <c r="AE154" s="975"/>
      <c r="AF154" s="975"/>
      <c r="AG154" s="975"/>
      <c r="AH154" s="975"/>
      <c r="AI154" s="975"/>
      <c r="AJ154" s="976"/>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nWDMfwnbDNVRG4+E4uoh5wH6RYpGs7HeOc/2NBgBkSTdos5SpFj6GvzWgwcljEVF598txmg8u4V3h4Bos55XLQ==" saltValue="mW6fF1CZ1WxpETYToBoasA=="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125" style="17" hidden="1" customWidth="1"/>
    <col min="44" max="44" width="17.375" style="219" hidden="1" customWidth="1"/>
    <col min="45" max="45" width="20.25" style="17" hidden="1" customWidth="1"/>
    <col min="46" max="46" width="14.125" style="219" hidden="1" customWidth="1"/>
    <col min="47" max="47" width="14.25" style="219" hidden="1" customWidth="1"/>
    <col min="48" max="48" width="24.875" style="219" hidden="1" customWidth="1"/>
    <col min="49" max="49" width="24.375" style="219" hidden="1" customWidth="1"/>
    <col min="50" max="50" width="21.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19.75" style="219" hidden="1" customWidth="1"/>
    <col min="59" max="59" width="3.5" style="219" hidden="1" customWidth="1"/>
    <col min="60" max="60" width="14.25" style="219" hidden="1" customWidth="1"/>
    <col min="61" max="61" width="13.625" style="570" hidden="1" customWidth="1"/>
    <col min="62" max="62" width="14.875" style="570"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2" t="s">
        <v>3</v>
      </c>
      <c r="AK1" s="532" t="str">
        <f>IF(基本情報入力シート!C11="", "",基本情報入力シート!C11)</f>
        <v>東京都</v>
      </c>
      <c r="AL1" s="217"/>
      <c r="AM1" s="217"/>
      <c r="AN1" s="217"/>
      <c r="AO1" s="217"/>
      <c r="AP1" s="218"/>
      <c r="AQ1" s="217"/>
      <c r="AS1" s="218"/>
      <c r="BH1" s="220"/>
      <c r="BI1" s="569"/>
      <c r="BJ1" s="569"/>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69"/>
      <c r="BJ2" s="569"/>
      <c r="BK2"/>
      <c r="BL2"/>
      <c r="BM2"/>
      <c r="BN2"/>
      <c r="BO2"/>
      <c r="BP2"/>
    </row>
    <row r="3" spans="1:69" ht="27" customHeight="1" thickBot="1">
      <c r="A3" s="1011" t="s">
        <v>46</v>
      </c>
      <c r="B3" s="1011"/>
      <c r="C3" s="1012"/>
      <c r="D3" s="1013" t="str">
        <f>IF(基本情報入力シート!L16="","",基本情報入力シート!L16)</f>
        <v>○○サービス事業所</v>
      </c>
      <c r="E3" s="1014"/>
      <c r="F3" s="1014"/>
      <c r="G3" s="1014"/>
      <c r="H3" s="1014"/>
      <c r="I3" s="1014"/>
      <c r="J3" s="1015"/>
      <c r="K3" s="96"/>
      <c r="L3" s="227"/>
      <c r="M3" s="227"/>
      <c r="N3" s="227"/>
      <c r="O3" s="537"/>
      <c r="P3" s="537"/>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16" t="s">
        <v>2193</v>
      </c>
      <c r="AH4" s="1016"/>
      <c r="AI4" s="1016"/>
      <c r="AJ4" s="1016"/>
      <c r="AK4" s="1016"/>
      <c r="AL4" s="52"/>
      <c r="AM4" s="52"/>
      <c r="AN4" s="52"/>
      <c r="AO4" s="52"/>
      <c r="AP4" s="52"/>
      <c r="AS4" s="52"/>
      <c r="BL4" s="220"/>
      <c r="BM4"/>
      <c r="BN4"/>
      <c r="BO4"/>
      <c r="BP4"/>
    </row>
    <row r="5" spans="1:69" ht="35.25" customHeight="1" thickBot="1">
      <c r="A5" s="1017" t="s">
        <v>150</v>
      </c>
      <c r="B5" s="1018"/>
      <c r="C5" s="1018"/>
      <c r="D5" s="1018"/>
      <c r="E5" s="1018"/>
      <c r="F5" s="1018"/>
      <c r="G5" s="1018"/>
      <c r="H5" s="1018"/>
      <c r="I5" s="1018"/>
      <c r="J5" s="1018"/>
      <c r="K5" s="1019"/>
      <c r="L5" s="1020">
        <f>IFERROR(SUM(AC:AC),"")</f>
        <v>4835836</v>
      </c>
      <c r="M5" s="1021"/>
      <c r="N5" s="1022"/>
      <c r="O5" s="232" t="s">
        <v>54</v>
      </c>
      <c r="P5" s="537"/>
      <c r="Q5" s="233"/>
      <c r="R5" s="213"/>
      <c r="S5" s="214"/>
      <c r="T5" s="57"/>
      <c r="U5" s="215"/>
      <c r="V5" s="215"/>
      <c r="W5" s="215"/>
      <c r="X5" s="215"/>
      <c r="Y5" s="215"/>
      <c r="Z5" s="215"/>
      <c r="AA5" s="215"/>
      <c r="AB5" s="215"/>
      <c r="AC5" s="215"/>
      <c r="AD5" s="215"/>
      <c r="AE5" s="215"/>
      <c r="AF5" s="216"/>
      <c r="AG5" s="1023" t="s">
        <v>2229</v>
      </c>
      <c r="AH5" s="1024"/>
      <c r="AI5" s="1024"/>
      <c r="AJ5" s="1025"/>
      <c r="AK5" s="322">
        <f>COUNTIF(AU:AU,"対象")</f>
        <v>2</v>
      </c>
      <c r="AL5" s="53"/>
      <c r="AM5" s="53"/>
      <c r="AN5" s="53"/>
      <c r="AO5" s="53"/>
      <c r="AP5" s="231"/>
      <c r="AQ5" s="234"/>
      <c r="AS5" s="231"/>
      <c r="BL5" s="220"/>
      <c r="BM5"/>
      <c r="BN5"/>
      <c r="BO5"/>
      <c r="BP5"/>
    </row>
    <row r="6" spans="1:69" ht="35.25" customHeight="1" thickBot="1">
      <c r="A6" s="235"/>
      <c r="B6" s="1017" t="s">
        <v>151</v>
      </c>
      <c r="C6" s="1018"/>
      <c r="D6" s="1018"/>
      <c r="E6" s="1018"/>
      <c r="F6" s="1018"/>
      <c r="G6" s="1018"/>
      <c r="H6" s="1018"/>
      <c r="I6" s="1018"/>
      <c r="J6" s="1018"/>
      <c r="K6" s="1019"/>
      <c r="L6" s="1020">
        <f>IFERROR(SUM(AE:AE),"")</f>
        <v>2091515</v>
      </c>
      <c r="M6" s="1021"/>
      <c r="N6" s="1022"/>
      <c r="O6" s="232" t="s">
        <v>54</v>
      </c>
      <c r="P6" s="212"/>
      <c r="Q6" s="233"/>
      <c r="R6" s="213"/>
      <c r="S6" s="214"/>
      <c r="T6" s="57"/>
      <c r="U6" s="215"/>
      <c r="V6" s="215"/>
      <c r="W6" s="215"/>
      <c r="X6" s="215"/>
      <c r="Y6" s="215"/>
      <c r="Z6" s="215"/>
      <c r="AA6" s="215"/>
      <c r="AB6" s="215"/>
      <c r="AC6" s="215"/>
      <c r="AD6" s="215"/>
      <c r="AE6" s="215"/>
      <c r="AF6" s="216"/>
      <c r="AG6" s="1034" t="s">
        <v>2467</v>
      </c>
      <c r="AH6" s="1035"/>
      <c r="AI6" s="1035"/>
      <c r="AJ6" s="1036"/>
      <c r="AK6" s="565">
        <f>COUNTIF(AI13:AI1213,"○")</f>
        <v>2</v>
      </c>
      <c r="AL6" s="231"/>
      <c r="AM6" s="231"/>
      <c r="AN6" s="231"/>
      <c r="AO6" s="231"/>
      <c r="AP6" s="231"/>
      <c r="AQ6" s="234"/>
      <c r="AS6" s="231"/>
      <c r="AV6" s="236"/>
      <c r="AW6" s="236"/>
      <c r="AX6" s="236"/>
      <c r="AY6" s="1026"/>
      <c r="AZ6" s="1026"/>
      <c r="BA6" s="1026"/>
      <c r="BB6" s="1026"/>
      <c r="BC6" s="1026"/>
      <c r="BD6" s="1026"/>
      <c r="BE6" s="1026"/>
      <c r="BF6" s="1026"/>
      <c r="BG6" s="1026"/>
      <c r="BH6" s="1026"/>
      <c r="BI6" s="1026"/>
      <c r="BJ6" s="1026"/>
      <c r="BK6" s="551"/>
      <c r="BL6" s="1026"/>
      <c r="BM6" s="1026"/>
      <c r="BN6" s="1026"/>
      <c r="BO6" s="1026"/>
      <c r="BP6" s="1026"/>
    </row>
    <row r="7" spans="1:69" ht="35.25" customHeight="1">
      <c r="A7" s="1027" t="s">
        <v>2455</v>
      </c>
      <c r="B7" s="1028"/>
      <c r="C7" s="1028"/>
      <c r="D7" s="1028"/>
      <c r="E7" s="1028"/>
      <c r="F7" s="1028"/>
      <c r="G7" s="1028"/>
      <c r="H7" s="1028"/>
      <c r="I7" s="1028"/>
      <c r="J7" s="1028"/>
      <c r="K7" s="1029"/>
      <c r="L7" s="1030">
        <f>SUM(AD13:AD1213)</f>
        <v>0</v>
      </c>
      <c r="M7" s="1030"/>
      <c r="N7" s="1030"/>
      <c r="O7" s="232" t="s">
        <v>2456</v>
      </c>
      <c r="P7" s="212"/>
      <c r="Q7" s="233"/>
      <c r="R7" s="213"/>
      <c r="S7" s="214"/>
      <c r="T7" s="57"/>
      <c r="U7" s="215"/>
      <c r="V7" s="215"/>
      <c r="W7" s="215"/>
      <c r="X7" s="215"/>
      <c r="Y7" s="215"/>
      <c r="Z7" s="215"/>
      <c r="AA7" s="215"/>
      <c r="AB7" s="215"/>
      <c r="AC7" s="215"/>
      <c r="AD7" s="215"/>
      <c r="AE7" s="215"/>
      <c r="AF7" s="216"/>
      <c r="AG7" s="582"/>
      <c r="AH7" s="582"/>
      <c r="AI7" s="582"/>
      <c r="AJ7" s="582"/>
      <c r="AK7" s="566"/>
      <c r="AL7" s="231"/>
      <c r="AM7" s="231"/>
      <c r="AN7" s="231"/>
      <c r="AO7" s="231"/>
      <c r="AP7" s="231"/>
      <c r="AQ7" s="234"/>
      <c r="AS7" s="231"/>
      <c r="AV7" s="236"/>
      <c r="AW7" s="236"/>
      <c r="AX7" s="236"/>
      <c r="AY7" s="551"/>
      <c r="AZ7" s="551"/>
      <c r="BA7" s="551"/>
      <c r="BB7" s="551"/>
      <c r="BC7" s="551"/>
      <c r="BD7" s="551"/>
      <c r="BE7" s="551"/>
      <c r="BF7" s="551"/>
      <c r="BG7" s="551"/>
      <c r="BH7" s="551"/>
      <c r="BI7" s="571"/>
      <c r="BJ7" s="571"/>
      <c r="BK7" s="551"/>
      <c r="BL7" s="551"/>
      <c r="BM7" s="551"/>
      <c r="BN7" s="551"/>
      <c r="BO7" s="551"/>
      <c r="BP7" s="551"/>
    </row>
    <row r="8" spans="1:69" ht="35.25" customHeight="1">
      <c r="A8" s="1031" t="s">
        <v>2476</v>
      </c>
      <c r="B8" s="1031"/>
      <c r="C8" s="1031"/>
      <c r="D8" s="1031"/>
      <c r="E8" s="1031"/>
      <c r="F8" s="1031"/>
      <c r="G8" s="1031"/>
      <c r="H8" s="1031"/>
      <c r="I8" s="1031"/>
      <c r="J8" s="1031"/>
      <c r="K8" s="1031"/>
      <c r="L8" s="1032"/>
      <c r="M8" s="548"/>
      <c r="N8" s="548"/>
      <c r="O8" s="321"/>
      <c r="P8" s="212"/>
      <c r="Q8" s="233"/>
      <c r="R8" s="213"/>
      <c r="S8" s="214"/>
      <c r="T8" s="57"/>
      <c r="U8" s="215"/>
      <c r="V8" s="215"/>
      <c r="W8" s="215"/>
      <c r="X8" s="215"/>
      <c r="Y8" s="215"/>
      <c r="Z8" s="215"/>
      <c r="AA8" s="215"/>
      <c r="AB8" s="215"/>
      <c r="AC8" s="215"/>
      <c r="AD8" s="215"/>
      <c r="AE8" s="215"/>
      <c r="AF8" s="216"/>
      <c r="AG8" s="578"/>
      <c r="AH8" s="567"/>
      <c r="AI8" s="568"/>
      <c r="AJ8" s="568"/>
      <c r="AK8" s="527"/>
      <c r="AL8" s="231"/>
      <c r="AM8" s="231"/>
      <c r="AN8" s="231"/>
      <c r="AO8" s="231"/>
      <c r="AP8" s="231"/>
      <c r="AQ8" s="234"/>
      <c r="AS8" s="231"/>
      <c r="AV8" s="236"/>
      <c r="AW8" s="236"/>
      <c r="AX8" s="236"/>
      <c r="AY8" s="551"/>
      <c r="AZ8" s="551"/>
      <c r="BA8" s="551"/>
      <c r="BB8" s="551"/>
      <c r="BC8" s="551"/>
      <c r="BD8" s="551"/>
      <c r="BE8" s="551"/>
      <c r="BF8" s="551"/>
      <c r="BG8" s="551"/>
      <c r="BH8" s="551"/>
      <c r="BI8" s="571"/>
      <c r="BJ8" s="571"/>
      <c r="BK8" s="551"/>
      <c r="BL8" s="551"/>
      <c r="BM8" s="551"/>
      <c r="BN8" s="551"/>
      <c r="BO8" s="551"/>
      <c r="BP8" s="551"/>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33"/>
      <c r="AS9" s="1033"/>
      <c r="AT9" s="1033"/>
      <c r="AU9" s="1033"/>
      <c r="AV9" s="1033"/>
      <c r="AW9" s="1033"/>
      <c r="AX9" s="1033"/>
      <c r="AY9" s="1033"/>
      <c r="AZ9" s="549"/>
      <c r="BA9" s="1033"/>
      <c r="BB9" s="1033"/>
      <c r="BC9" s="1033"/>
      <c r="BD9" s="1033"/>
      <c r="BE9" s="1033"/>
      <c r="BF9" s="1033"/>
      <c r="BG9" s="549"/>
      <c r="BH9" s="1033"/>
      <c r="BI9" s="1033"/>
      <c r="BJ9" s="1033"/>
      <c r="BK9" s="1033"/>
      <c r="BL9" s="1033"/>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37" t="str">
        <f>IF(D3="", "", IFERROR(IF(COUNTIF(AQ13:AQ113,"未入力")=0,"○","×"),""))</f>
        <v>○</v>
      </c>
      <c r="AF10" s="1038"/>
      <c r="AG10" s="312" t="str">
        <f>IF(D3="", "", IFERROR(IF(COUNTIF(AR:AR,"未入力")=0,"○","×"),""))</f>
        <v>○</v>
      </c>
      <c r="AH10" s="312" t="str">
        <f>IF(D3="", "", IFERROR(IF(COUNTIF(AT:AT,"未入力")=0,"○","×"),""))</f>
        <v>○</v>
      </c>
      <c r="AI10" s="550"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1"/>
      <c r="BJ10" s="612">
        <f>BI11+BJ11</f>
        <v>3109810</v>
      </c>
    </row>
    <row r="11" spans="1:69" ht="53.25" customHeight="1" thickBot="1">
      <c r="A11" s="1039"/>
      <c r="B11" s="1041" t="s">
        <v>2224</v>
      </c>
      <c r="C11" s="1042"/>
      <c r="D11" s="1042"/>
      <c r="E11" s="1042"/>
      <c r="F11" s="1043"/>
      <c r="G11" s="1047" t="s">
        <v>32</v>
      </c>
      <c r="H11" s="1049" t="s">
        <v>33</v>
      </c>
      <c r="I11" s="1049"/>
      <c r="J11" s="1050" t="s">
        <v>152</v>
      </c>
      <c r="K11" s="1052" t="s">
        <v>35</v>
      </c>
      <c r="L11" s="1054" t="s">
        <v>2230</v>
      </c>
      <c r="M11" s="1056" t="s">
        <v>2451</v>
      </c>
      <c r="N11" s="1056"/>
      <c r="O11" s="1062" t="s">
        <v>153</v>
      </c>
      <c r="P11" s="1064" t="s">
        <v>2225</v>
      </c>
      <c r="Q11" s="1066" t="s">
        <v>2226</v>
      </c>
      <c r="R11" s="1067"/>
      <c r="S11" s="1067"/>
      <c r="T11" s="1067"/>
      <c r="U11" s="1067"/>
      <c r="V11" s="1067"/>
      <c r="W11" s="1067"/>
      <c r="X11" s="1067"/>
      <c r="Y11" s="1067"/>
      <c r="Z11" s="1067"/>
      <c r="AA11" s="1067"/>
      <c r="AB11" s="1068"/>
      <c r="AC11" s="1072" t="s">
        <v>2227</v>
      </c>
      <c r="AD11" s="1074" t="s">
        <v>2454</v>
      </c>
      <c r="AE11" s="1076" t="s">
        <v>154</v>
      </c>
      <c r="AF11" s="1064"/>
      <c r="AG11" s="552" t="s">
        <v>155</v>
      </c>
      <c r="AH11" s="552" t="s">
        <v>156</v>
      </c>
      <c r="AI11" s="552" t="s">
        <v>157</v>
      </c>
      <c r="AJ11" s="282" t="s">
        <v>158</v>
      </c>
      <c r="AK11" s="284" t="s">
        <v>159</v>
      </c>
      <c r="AL11" s="302"/>
      <c r="AM11" s="302"/>
      <c r="AN11" s="244"/>
      <c r="AO11" s="561" t="s">
        <v>160</v>
      </c>
      <c r="AP11" s="562"/>
      <c r="AR11" s="27"/>
      <c r="AS11" s="27"/>
      <c r="AT11" s="27"/>
      <c r="AU11" s="27"/>
      <c r="AV11" s="27"/>
      <c r="AW11" s="27"/>
      <c r="AX11" s="27"/>
      <c r="AY11" s="27"/>
      <c r="AZ11" s="27"/>
      <c r="BA11" s="27"/>
      <c r="BB11" s="27"/>
      <c r="BC11" s="27"/>
      <c r="BD11" s="27"/>
      <c r="BE11" s="27"/>
      <c r="BF11" s="27"/>
      <c r="BG11" s="27"/>
      <c r="BH11" s="27"/>
      <c r="BI11" s="601">
        <f>SUM(BI13:BI1213)/2</f>
        <v>3109810</v>
      </c>
      <c r="BJ11" s="601">
        <f>SUM(BJ13:BJ1213)/2</f>
        <v>0</v>
      </c>
      <c r="BN11" s="220"/>
      <c r="BO11" s="245"/>
      <c r="BP11"/>
    </row>
    <row r="12" spans="1:69" ht="182.25" customHeight="1" thickBot="1">
      <c r="A12" s="1040"/>
      <c r="B12" s="1044"/>
      <c r="C12" s="1045"/>
      <c r="D12" s="1045"/>
      <c r="E12" s="1045"/>
      <c r="F12" s="1046"/>
      <c r="G12" s="1048"/>
      <c r="H12" s="246" t="s">
        <v>161</v>
      </c>
      <c r="I12" s="246" t="s">
        <v>162</v>
      </c>
      <c r="J12" s="1051"/>
      <c r="K12" s="1053"/>
      <c r="L12" s="1055"/>
      <c r="M12" s="510" t="s">
        <v>2452</v>
      </c>
      <c r="N12" s="514" t="s">
        <v>2453</v>
      </c>
      <c r="O12" s="1063"/>
      <c r="P12" s="1065"/>
      <c r="Q12" s="1069"/>
      <c r="R12" s="1070"/>
      <c r="S12" s="1070"/>
      <c r="T12" s="1070"/>
      <c r="U12" s="1070"/>
      <c r="V12" s="1070"/>
      <c r="W12" s="1070"/>
      <c r="X12" s="1070"/>
      <c r="Y12" s="1070"/>
      <c r="Z12" s="1070"/>
      <c r="AA12" s="1070"/>
      <c r="AB12" s="1071"/>
      <c r="AC12" s="1073"/>
      <c r="AD12" s="1075"/>
      <c r="AE12" s="247" t="s">
        <v>163</v>
      </c>
      <c r="AF12" s="248" t="s">
        <v>2463</v>
      </c>
      <c r="AG12" s="249" t="s">
        <v>164</v>
      </c>
      <c r="AH12" s="250" t="s">
        <v>165</v>
      </c>
      <c r="AI12" s="250" t="s">
        <v>2478</v>
      </c>
      <c r="AJ12" s="283" t="s">
        <v>2228</v>
      </c>
      <c r="AK12" s="285" t="s">
        <v>2479</v>
      </c>
      <c r="AL12" s="1057" t="s">
        <v>166</v>
      </c>
      <c r="AM12" s="1058"/>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6"/>
      <c r="BH12" s="595" t="s">
        <v>2508</v>
      </c>
      <c r="BI12" s="613" t="s">
        <v>2509</v>
      </c>
      <c r="BJ12" s="613" t="s">
        <v>2510</v>
      </c>
      <c r="BK12"/>
      <c r="BL12"/>
      <c r="BM12"/>
      <c r="BN12"/>
      <c r="BO12"/>
      <c r="BP12"/>
    </row>
    <row r="13" spans="1:69" ht="109.9" customHeight="1" thickBot="1">
      <c r="A13" s="303">
        <v>1</v>
      </c>
      <c r="B13" s="1059" t="str">
        <f>IF(基本情報入力シート!B35="","",基本情報入力シート!B35)</f>
        <v>1234567899</v>
      </c>
      <c r="C13" s="1060"/>
      <c r="D13" s="1060"/>
      <c r="E13" s="1060"/>
      <c r="F13" s="1061"/>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7">
        <f>IF(基本情報入力シート!AF35=0, "",基本情報入力シート!AF35)</f>
        <v>618000</v>
      </c>
      <c r="M13" s="586" t="s">
        <v>270</v>
      </c>
      <c r="N13" s="521">
        <f>IFERROR(VLOOKUP(K13,【参考】数式用!$A$2:$F$57,MATCH(M13,【参考】数式用!$C$3:$F$3,0)+2,0),"")</f>
        <v>0.40200000000000002</v>
      </c>
      <c r="O13" s="511" t="s">
        <v>270</v>
      </c>
      <c r="P13" s="554">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496872</v>
      </c>
      <c r="AD13" s="515">
        <f>IFERROR(ROUNDDOWN(ROUND(L13*(P13-N13),0),0)*AA13,"")</f>
        <v>0</v>
      </c>
      <c r="AE13" s="307">
        <f>IFERROR(ROUNDDOWN(ROUNDDOWN(ROUND(L13*VLOOKUP(K13,【参考】数式用!$A$4:$F$57,MATCH("処遇改善加算Ⅳ",【参考】数式用!$C$3:$F$3,0)+2,0),0),0)*AA13*0.5,0), "")</f>
        <v>168714</v>
      </c>
      <c r="AF13" s="318" t="s">
        <v>2209</v>
      </c>
      <c r="AG13" s="319" t="s">
        <v>2209</v>
      </c>
      <c r="AH13" s="319" t="s">
        <v>189</v>
      </c>
      <c r="AI13" s="318" t="s">
        <v>2209</v>
      </c>
      <c r="AJ13" s="320"/>
      <c r="AK13" s="326" t="s">
        <v>2477</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6" t="str">
        <f>IFERROR(VLOOKUP(K13,【参考】数式用!$A$2:$N$57,14,FALSE),"")</f>
        <v>加算対象</v>
      </c>
      <c r="AP13" s="556" t="str">
        <f t="shared" ref="AP13:AP44" si="1">IF(AND(K13&lt;&gt;"",AO13="加算対象"),"N列に色付け","")</f>
        <v>N列に色付け</v>
      </c>
      <c r="AQ13" s="560" t="str">
        <f t="shared" ref="AQ13:AQ44" si="2">IF(AND(AE13&lt;&gt;0,AE13&lt;&gt;"",AO13="加算対象"),IF(AF13="○","入力済","未入力"),"")</f>
        <v>入力済</v>
      </c>
      <c r="AR13" s="539" t="str">
        <f t="shared" ref="AR13:AR44" si="3">IF(AND(O13&lt;&gt;"", AG13="",AO13="加算対象"), "未入力", "入力済")</f>
        <v>入力済</v>
      </c>
      <c r="AS13" s="556" t="str">
        <f>IF(AND(O13&lt;&gt;"", O13&lt;&gt;"処遇改善加算Ⅳ",AO13="加算対象"),"AH列に色付け","")</f>
        <v>AH列に色付け</v>
      </c>
      <c r="AT13" s="539" t="str">
        <f t="shared" ref="AT13:AT44" si="4">IF(AND(O13&lt;&gt;"", O13&lt;&gt;"処遇改善加算Ⅳ", AH13=""), "未入力", "入力済")</f>
        <v>入力済</v>
      </c>
      <c r="AU13" s="539" t="str">
        <f>IF(OR(O13="処遇改善加算Ⅰ",O13="処遇改善加算Ⅱ"),"対象","非対象")</f>
        <v>対象</v>
      </c>
      <c r="AV13" s="539">
        <f t="shared" ref="AV13:AV44" si="5">IF(AND(AO13="加算対象",O13&lt;&gt;"処遇改善加算Ⅲ",O13&lt;&gt;"処遇改善加算Ⅳ", O13&lt;&gt;"", AU13&lt;&gt;"対象外"), 1,"")</f>
        <v>1</v>
      </c>
      <c r="AW13" s="556" t="str">
        <f t="shared" ref="AW13:AW44" si="6">IF(AND(AV13=1, OR(AI13=0,AI13=""),AO13="加算対象"),"AH列に色付け","")</f>
        <v/>
      </c>
      <c r="AX13" s="556" t="str">
        <f>IF(AND(O13&lt;&gt;"", O13&lt;&gt;"処遇改善加算Ⅲ", O13&lt;&gt;"処遇改善加算Ⅳ",O13&lt;&gt;"処遇改善加算"), "対象", "")</f>
        <v>対象</v>
      </c>
      <c r="AY13" s="539" t="str">
        <f>IFERROR(VLOOKUP(K13,【参考】数式用!$AR$5:$AS$39,2, FALSE), "")</f>
        <v>居宅介護Ⅴ</v>
      </c>
      <c r="AZ13" s="556" t="str">
        <f>IF(AND(AO13="加算対象",O13="処遇改善加算Ⅰ"),"AJ列に色付け","")</f>
        <v/>
      </c>
      <c r="BA13" s="559" t="str">
        <f t="shared" ref="BA13:BA44" si="7">IF(AND(O13="処遇改善加算Ⅰ", AJ13=""), "未入力","入力済")</f>
        <v>入力済</v>
      </c>
      <c r="BB13" s="539" t="str">
        <f>IFERROR(VLOOKUP(K13,【参考】数式用!$AX$3:$AY$59, 2, FALSE), "")</f>
        <v>居宅介護R8</v>
      </c>
      <c r="BC13" s="577" t="str">
        <f>IF(COUNTIF(AG13:AI13,"*令和８年度特例要件を*")&gt;0,"AK列に色付け","")</f>
        <v>AK列に色付け</v>
      </c>
      <c r="BD13" s="559" t="str">
        <f t="shared" ref="BD13:BD44" si="8">IF(AND(COUNTIF(AG13:AI13,"*令和８年度特例要件を*")&gt;0,AK13=""), "未入力","入力済")</f>
        <v>入力済</v>
      </c>
      <c r="BE13" s="576" t="str">
        <f>IF(BC13="AK列に色付け","入力必要","")</f>
        <v>入力必要</v>
      </c>
      <c r="BF13" s="559" t="str">
        <f t="shared" ref="BF13:BF44" si="9">G13</f>
        <v>東京都</v>
      </c>
      <c r="BG13" s="596">
        <f>IF(COUNTIF(BE:BE,"*入力必要*"),1,0)</f>
        <v>1</v>
      </c>
      <c r="BH13" s="592"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4">
        <f>IFERROR(IF(BH13="Ⅱロ有り",ROUNDDOWN(L13*VLOOKUP(K13,【参考】数式用!$A$4:$J$42,10,FALSE)*AA13,0),""),"")</f>
        <v>545076</v>
      </c>
      <c r="BJ13" s="614" t="str">
        <f>IFERROR(IF(BH13="Ⅱロなし",ROUNDDOWN(L13*VLOOKUP(K13,【参考】数式用!$A$4:$J$42,8,FALSE)*AA13,0),""),"")</f>
        <v/>
      </c>
      <c r="BK13"/>
      <c r="BL13"/>
      <c r="BM13"/>
      <c r="BN13" s="256"/>
      <c r="BO13"/>
      <c r="BP13"/>
    </row>
    <row r="14" spans="1:69" s="257" customFormat="1" ht="109.9" customHeight="1" thickBot="1">
      <c r="A14" s="303">
        <v>2</v>
      </c>
      <c r="B14" s="1059" t="str">
        <f>IF(基本情報入力シート!B36="","",基本情報入力シート!B36)</f>
        <v>1234567900</v>
      </c>
      <c r="C14" s="1060"/>
      <c r="D14" s="1060"/>
      <c r="E14" s="1060"/>
      <c r="F14" s="1061"/>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7">
        <f>IF(基本情報入力シート!AF36=0, "",基本情報入力シート!AF36)</f>
        <v>4365540</v>
      </c>
      <c r="M14" s="587" t="s">
        <v>271</v>
      </c>
      <c r="N14" s="521">
        <f>IFERROR(VLOOKUP(K14,【参考】数式用!$A$2:$F$57,MATCH(M14,【参考】数式用!$C$3:$F$3,0)+2,0),"")</f>
        <v>5.4999999999999993E-2</v>
      </c>
      <c r="O14" s="511" t="s">
        <v>271</v>
      </c>
      <c r="P14" s="554">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6" t="str">
        <f>IFERROR(VLOOKUP(K14,【参考】数式用!$A$2:$N$57,14,FALSE),"")</f>
        <v>加算対象</v>
      </c>
      <c r="AP14" s="556" t="str">
        <f t="shared" si="1"/>
        <v>N列に色付け</v>
      </c>
      <c r="AQ14" s="560" t="str">
        <f t="shared" si="2"/>
        <v>入力済</v>
      </c>
      <c r="AR14" s="539" t="str">
        <f t="shared" si="3"/>
        <v>入力済</v>
      </c>
      <c r="AS14" s="577" t="str">
        <f t="shared" ref="AS14:AS77" si="12">IF(AND(O14&lt;&gt;"", O14&lt;&gt;"処遇改善加算Ⅳ",AO14="加算対象"),"AH列に色付け","")</f>
        <v/>
      </c>
      <c r="AT14" s="539" t="str">
        <f t="shared" si="4"/>
        <v>入力済</v>
      </c>
      <c r="AU14" s="539" t="str">
        <f t="shared" ref="AU14:AU45" si="13">IF(OR(O14="処遇改善加算Ⅰ",O14="処遇改善加算Ⅱ"),"対象","")</f>
        <v/>
      </c>
      <c r="AV14" s="539" t="str">
        <f t="shared" si="5"/>
        <v/>
      </c>
      <c r="AW14" s="556" t="str">
        <f t="shared" si="6"/>
        <v/>
      </c>
      <c r="AX14" s="577" t="str">
        <f t="shared" ref="AX14:AX77" si="14">IF(AND(O14&lt;&gt;"", O14&lt;&gt;"処遇改善加算Ⅲ", O14&lt;&gt;"処遇改善加算Ⅳ",O14&lt;&gt;"処遇改善加算"), "対象", "")</f>
        <v/>
      </c>
      <c r="AY14" s="539" t="str">
        <f>IFERROR(VLOOKUP(K14,【参考】数式用!$AR$5:$AS$39,2, FALSE), "")</f>
        <v>生活介護V</v>
      </c>
      <c r="AZ14" s="556" t="str">
        <f t="shared" ref="AZ14:AZ77" si="15">IF(AND(AO14="加算対象",O14="処遇改善加算Ⅰ"),"AJ列に色付け","")</f>
        <v/>
      </c>
      <c r="BA14" s="559" t="str">
        <f t="shared" si="7"/>
        <v>入力済</v>
      </c>
      <c r="BB14" s="539" t="str">
        <f>IFERROR(VLOOKUP(K14,【参考】数式用!$AX$3:$AY$59, 2, FALSE), "")</f>
        <v>生活介護R8</v>
      </c>
      <c r="BC14" s="577" t="str">
        <f t="shared" ref="BC14:BC77" si="16">IF(COUNTIF(AG14:AI14,"*令和８年度特例要件を*")&gt;0,"AK列に色付け","")</f>
        <v/>
      </c>
      <c r="BD14" s="559" t="str">
        <f t="shared" si="8"/>
        <v>入力済</v>
      </c>
      <c r="BE14" s="576" t="str">
        <f t="shared" ref="BE14:BE77" si="17">IF(BC14="AK列に色付け","入力必要","")</f>
        <v/>
      </c>
      <c r="BF14" s="559" t="str">
        <f t="shared" si="9"/>
        <v>東京都</v>
      </c>
      <c r="BG14" s="596"/>
      <c r="BH14" s="592"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4" t="str">
        <f>IFERROR(IF(BH14="Ⅱロ有り",ROUNDDOWN(L14*VLOOKUP(K14,【参考】数式用!$A$4:$J$42,10,FALSE)*AA14,0),""),"")</f>
        <v/>
      </c>
      <c r="BJ14" s="614" t="str">
        <f>IFERROR(IF(BH14="Ⅱロなし",ROUNDDOWN(L14*VLOOKUP(K14,【参考】数式用!$A$4:$J$42,8,FALSE)*AA14,0),""),"")</f>
        <v/>
      </c>
      <c r="BK14" s="219"/>
      <c r="BL14" s="219"/>
      <c r="BM14" s="219"/>
      <c r="BN14" s="219"/>
      <c r="BO14" s="219"/>
      <c r="BP14" s="220"/>
      <c r="BQ14"/>
    </row>
    <row r="15" spans="1:69" s="257" customFormat="1" ht="109.9" customHeight="1" thickBot="1">
      <c r="A15" s="303">
        <v>3</v>
      </c>
      <c r="B15" s="1059" t="str">
        <f>IF(基本情報入力シート!B37="","",基本情報入力シート!B37)</f>
        <v>1234567901</v>
      </c>
      <c r="C15" s="1060"/>
      <c r="D15" s="1060"/>
      <c r="E15" s="1060"/>
      <c r="F15" s="1061"/>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7">
        <f>IF(基本情報入力シート!AF37=0, "",基本情報入力シート!AF37)</f>
        <v>2121150</v>
      </c>
      <c r="M15" s="587" t="s">
        <v>182</v>
      </c>
      <c r="N15" s="521">
        <f>IFERROR(VLOOKUP(K15,【参考】数式用!$A$2:$F$57,MATCH(M15,【参考】数式用!$C$3:$F$3,0)+2,0),"")</f>
        <v>9.2999999999999999E-2</v>
      </c>
      <c r="O15" s="511" t="s">
        <v>182</v>
      </c>
      <c r="P15" s="554">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2359</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6" t="str">
        <f>IFERROR(VLOOKUP(K15,【参考】数式用!$A$2:$N$57,14,FALSE),"")</f>
        <v>加算対象</v>
      </c>
      <c r="AP15" s="556" t="str">
        <f t="shared" si="1"/>
        <v>N列に色付け</v>
      </c>
      <c r="AQ15" s="560" t="str">
        <f t="shared" si="2"/>
        <v>入力済</v>
      </c>
      <c r="AR15" s="539" t="str">
        <f t="shared" si="3"/>
        <v>入力済</v>
      </c>
      <c r="AS15" s="577" t="str">
        <f t="shared" si="12"/>
        <v>AH列に色付け</v>
      </c>
      <c r="AT15" s="539" t="str">
        <f t="shared" si="4"/>
        <v>入力済</v>
      </c>
      <c r="AU15" s="539" t="str">
        <f t="shared" si="13"/>
        <v>対象</v>
      </c>
      <c r="AV15" s="539">
        <f t="shared" si="5"/>
        <v>1</v>
      </c>
      <c r="AW15" s="556" t="str">
        <f t="shared" si="6"/>
        <v/>
      </c>
      <c r="AX15" s="577" t="str">
        <f t="shared" si="14"/>
        <v>対象</v>
      </c>
      <c r="AY15" s="539" t="str">
        <f>IFERROR(VLOOKUP(K15,【参考】数式用!$AR$5:$AS$39,2, FALSE), "")</f>
        <v>就労継続支援Ｂ型V</v>
      </c>
      <c r="AZ15" s="556" t="str">
        <f t="shared" si="15"/>
        <v>AJ列に色付け</v>
      </c>
      <c r="BA15" s="559" t="str">
        <f t="shared" si="7"/>
        <v>入力済</v>
      </c>
      <c r="BB15" s="539" t="str">
        <f>IFERROR(VLOOKUP(K15,【参考】数式用!$AX$3:$AY$59, 2, FALSE), "")</f>
        <v>就労継続支援Ｂ型R8</v>
      </c>
      <c r="BC15" s="577" t="str">
        <f t="shared" si="16"/>
        <v/>
      </c>
      <c r="BD15" s="559" t="str">
        <f t="shared" si="8"/>
        <v>入力済</v>
      </c>
      <c r="BE15" s="576" t="str">
        <f t="shared" si="17"/>
        <v/>
      </c>
      <c r="BF15" s="559" t="str">
        <f t="shared" si="9"/>
        <v>東京都</v>
      </c>
      <c r="BG15" s="596"/>
      <c r="BH15" s="592" t="str">
        <f t="shared" si="18"/>
        <v/>
      </c>
      <c r="BI15" s="614" t="str">
        <f>IFERROR(IF(BH15="Ⅱロ有り",ROUNDDOWN(L15*VLOOKUP(K15,【参考】数式用!$A$4:$J$42,10,FALSE)*AA15,0),""),"")</f>
        <v/>
      </c>
      <c r="BJ15" s="614" t="str">
        <f>IFERROR(IF(BH15="Ⅱロなし",ROUNDDOWN(L15*VLOOKUP(K15,【参考】数式用!$A$4:$J$42,8,FALSE)*AA15,0),""),"")</f>
        <v/>
      </c>
      <c r="BK15" s="219"/>
      <c r="BL15" s="219"/>
      <c r="BM15" s="219"/>
      <c r="BN15" s="219"/>
      <c r="BO15" s="219"/>
      <c r="BP15" s="220"/>
      <c r="BQ15"/>
    </row>
    <row r="16" spans="1:69" s="257" customFormat="1" ht="109.9" customHeight="1" thickBot="1">
      <c r="A16" s="303">
        <v>3</v>
      </c>
      <c r="B16" s="1059" t="str">
        <f>IF(基本情報入力シート!B38="","",基本情報入力シート!B38)</f>
        <v>1234567902</v>
      </c>
      <c r="C16" s="1060"/>
      <c r="D16" s="1060"/>
      <c r="E16" s="1060"/>
      <c r="F16" s="1061"/>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7">
        <f>IF(基本情報入力シート!AF38=0, "",基本情報入力シート!AF38)</f>
        <v>6219600</v>
      </c>
      <c r="M16" s="587" t="s">
        <v>271</v>
      </c>
      <c r="N16" s="521">
        <f>IFERROR(VLOOKUP(K16,【参考】数式用!$A$2:$F$57,MATCH(M16,【参考】数式用!$C$3:$F$3,0)+2,0),"")</f>
        <v>0.08</v>
      </c>
      <c r="O16" s="511" t="s">
        <v>271</v>
      </c>
      <c r="P16" s="554">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2524</v>
      </c>
      <c r="AL16" s="324" t="str">
        <f t="shared" si="0"/>
        <v/>
      </c>
      <c r="AM16" s="325" t="str">
        <f t="shared" si="20"/>
        <v/>
      </c>
      <c r="AN16" s="255"/>
      <c r="AO16" s="556" t="str">
        <f>IFERROR(VLOOKUP(K16,【参考】数式用!$A$2:$N$57,14,FALSE),"")</f>
        <v>加算対象</v>
      </c>
      <c r="AP16" s="556" t="str">
        <f t="shared" si="1"/>
        <v>N列に色付け</v>
      </c>
      <c r="AQ16" s="560" t="str">
        <f t="shared" si="2"/>
        <v>入力済</v>
      </c>
      <c r="AR16" s="539" t="str">
        <f t="shared" si="3"/>
        <v>入力済</v>
      </c>
      <c r="AS16" s="577" t="str">
        <f t="shared" si="12"/>
        <v/>
      </c>
      <c r="AT16" s="539" t="str">
        <f t="shared" si="4"/>
        <v>入力済</v>
      </c>
      <c r="AU16" s="539" t="str">
        <f t="shared" si="13"/>
        <v/>
      </c>
      <c r="AV16" s="539" t="str">
        <f t="shared" si="5"/>
        <v/>
      </c>
      <c r="AW16" s="556" t="str">
        <f t="shared" si="6"/>
        <v/>
      </c>
      <c r="AX16" s="577" t="str">
        <f t="shared" si="14"/>
        <v/>
      </c>
      <c r="AY16" s="539" t="str">
        <f>IFERROR(VLOOKUP(K16,【参考】数式用!$AR$5:$AS$39,2, FALSE), "")</f>
        <v>自立訓練_生活訓練_V</v>
      </c>
      <c r="AZ16" s="556" t="str">
        <f t="shared" si="15"/>
        <v/>
      </c>
      <c r="BA16" s="559" t="str">
        <f t="shared" si="7"/>
        <v>入力済</v>
      </c>
      <c r="BB16" s="539" t="str">
        <f>IFERROR(VLOOKUP(K16,【参考】数式用!$AX$3:$AY$59, 2, FALSE), "")</f>
        <v>自立訓練_生活訓練_R8</v>
      </c>
      <c r="BC16" s="577" t="str">
        <f t="shared" si="16"/>
        <v>AK列に色付け</v>
      </c>
      <c r="BD16" s="559" t="str">
        <f t="shared" si="8"/>
        <v>入力済</v>
      </c>
      <c r="BE16" s="576" t="str">
        <f t="shared" si="17"/>
        <v>入力必要</v>
      </c>
      <c r="BF16" s="559" t="str">
        <f t="shared" si="9"/>
        <v>東京都</v>
      </c>
      <c r="BG16" s="596"/>
      <c r="BH16" s="592" t="str">
        <f t="shared" si="18"/>
        <v>Ⅱロ有り</v>
      </c>
      <c r="BI16" s="614">
        <f>IFERROR(IF(BH16="Ⅱロ有り",ROUNDDOWN(L16*VLOOKUP(K16,【参考】数式用!$A$4:$J$42,10,FALSE)*AA16,0),""),"")</f>
        <v>2077346</v>
      </c>
      <c r="BJ16" s="614" t="str">
        <f>IFERROR(IF(BH16="Ⅱロなし",ROUNDDOWN(L16*VLOOKUP(K16,【参考】数式用!$A$4:$J$42,8,FALSE)*AA16,0),""),"")</f>
        <v/>
      </c>
      <c r="BK16" s="219"/>
      <c r="BL16" s="219"/>
      <c r="BM16" s="219"/>
      <c r="BN16" s="219"/>
      <c r="BO16" s="219"/>
      <c r="BP16" s="220"/>
      <c r="BQ16"/>
    </row>
    <row r="17" spans="1:69" s="257" customFormat="1" ht="109.9" customHeight="1" thickBot="1">
      <c r="A17" s="303">
        <v>4</v>
      </c>
      <c r="B17" s="1059" t="str">
        <f>IF(基本情報入力シート!B39="","",基本情報入力シート!B39)</f>
        <v>1234567903</v>
      </c>
      <c r="C17" s="1060"/>
      <c r="D17" s="1060"/>
      <c r="E17" s="1060"/>
      <c r="F17" s="1061"/>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7">
        <f>IF(基本情報入力シート!AF39=0, "",基本情報入力シート!AF39)</f>
        <v>10642600</v>
      </c>
      <c r="M17" s="587" t="s">
        <v>196</v>
      </c>
      <c r="N17" s="521">
        <f>IFERROR(VLOOKUP(K17,【参考】数式用!$A$2:$F$57,MATCH(M17,【参考】数式用!$C$3:$F$3,0)+2,0),"")</f>
        <v>0.11599999999999999</v>
      </c>
      <c r="O17" s="511" t="s">
        <v>196</v>
      </c>
      <c r="P17" s="554">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2460</v>
      </c>
      <c r="AL17" s="324" t="str">
        <f t="shared" si="0"/>
        <v/>
      </c>
      <c r="AM17" s="325" t="str">
        <f t="shared" si="20"/>
        <v/>
      </c>
      <c r="AN17" s="255"/>
      <c r="AO17" s="556" t="str">
        <f>IFERROR(VLOOKUP(K17,【参考】数式用!$A$2:$N$57,14,FALSE),"")</f>
        <v>加算対象</v>
      </c>
      <c r="AP17" s="556" t="str">
        <f t="shared" si="1"/>
        <v>N列に色付け</v>
      </c>
      <c r="AQ17" s="560" t="str">
        <f t="shared" si="2"/>
        <v>入力済</v>
      </c>
      <c r="AR17" s="539" t="str">
        <f t="shared" si="3"/>
        <v>入力済</v>
      </c>
      <c r="AS17" s="577" t="str">
        <f t="shared" si="12"/>
        <v>AH列に色付け</v>
      </c>
      <c r="AT17" s="539" t="str">
        <f t="shared" si="4"/>
        <v>入力済</v>
      </c>
      <c r="AU17" s="539" t="str">
        <f t="shared" si="13"/>
        <v/>
      </c>
      <c r="AV17" s="539" t="str">
        <f t="shared" si="5"/>
        <v/>
      </c>
      <c r="AW17" s="556" t="str">
        <f t="shared" si="6"/>
        <v/>
      </c>
      <c r="AX17" s="577" t="str">
        <f t="shared" si="14"/>
        <v/>
      </c>
      <c r="AY17" s="539" t="str">
        <f>IFERROR(VLOOKUP(K17,【参考】数式用!$AR$5:$AS$39,2, FALSE), "")</f>
        <v>療養介護V</v>
      </c>
      <c r="AZ17" s="556" t="str">
        <f t="shared" si="15"/>
        <v/>
      </c>
      <c r="BA17" s="559" t="str">
        <f t="shared" si="7"/>
        <v>入力済</v>
      </c>
      <c r="BB17" s="539" t="str">
        <f>IFERROR(VLOOKUP(K17,【参考】数式用!$AX$3:$AY$59, 2, FALSE), "")</f>
        <v>療養介護R8</v>
      </c>
      <c r="BC17" s="577" t="str">
        <f t="shared" si="16"/>
        <v>AK列に色付け</v>
      </c>
      <c r="BD17" s="559" t="str">
        <f t="shared" si="8"/>
        <v>入力済</v>
      </c>
      <c r="BE17" s="576" t="str">
        <f t="shared" si="17"/>
        <v>入力必要</v>
      </c>
      <c r="BF17" s="559" t="str">
        <f t="shared" si="9"/>
        <v>東京都</v>
      </c>
      <c r="BG17" s="596"/>
      <c r="BH17" s="592" t="str">
        <f t="shared" si="18"/>
        <v>Ⅱロ有り</v>
      </c>
      <c r="BI17" s="614">
        <f>IFERROR(IF(BH17="Ⅱロ有り",ROUNDDOWN(L17*VLOOKUP(K17,【参考】数式用!$A$4:$J$42,10,FALSE)*AA17,0),""),"")</f>
        <v>3597198</v>
      </c>
      <c r="BJ17" s="614" t="str">
        <f>IFERROR(IF(BH17="Ⅱロなし",ROUNDDOWN(L17*VLOOKUP(K17,【参考】数式用!$A$4:$J$42,8,FALSE)*AA17,0),""),"")</f>
        <v/>
      </c>
      <c r="BK17" s="219"/>
      <c r="BL17" s="219"/>
      <c r="BM17" s="219"/>
      <c r="BN17" s="219"/>
      <c r="BO17" s="219"/>
      <c r="BP17" s="220"/>
      <c r="BQ17"/>
    </row>
    <row r="18" spans="1:69" s="257" customFormat="1" ht="109.9" customHeight="1" thickBot="1">
      <c r="A18" s="303">
        <v>5</v>
      </c>
      <c r="B18" s="1059" t="str">
        <f>IF(基本情報入力シート!B40="","",基本情報入力シート!B40)</f>
        <v>1234567904</v>
      </c>
      <c r="C18" s="1060"/>
      <c r="D18" s="1060"/>
      <c r="E18" s="1060"/>
      <c r="F18" s="1061"/>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7">
        <f>IF(基本情報入力シート!AF40=0, "",基本情報入力シート!AF40)</f>
        <v>474500</v>
      </c>
      <c r="M18" s="587"/>
      <c r="N18" s="521" t="str">
        <f>IFERROR(VLOOKUP(K18,【参考】数式用!$A$2:$F$57,MATCH(M18,【参考】数式用!$C$3:$F$3,0)+2,0),"")</f>
        <v/>
      </c>
      <c r="O18" s="511"/>
      <c r="P18" s="554"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6" t="str">
        <f>IFERROR(VLOOKUP(K18,【参考】数式用!$A$2:$N$57,14,FALSE),"")</f>
        <v>加算対象外</v>
      </c>
      <c r="AP18" s="556" t="str">
        <f t="shared" si="1"/>
        <v/>
      </c>
      <c r="AQ18" s="560" t="str">
        <f t="shared" si="2"/>
        <v/>
      </c>
      <c r="AR18" s="539" t="str">
        <f t="shared" si="3"/>
        <v>入力済</v>
      </c>
      <c r="AS18" s="577" t="str">
        <f t="shared" si="12"/>
        <v/>
      </c>
      <c r="AT18" s="539" t="str">
        <f t="shared" si="4"/>
        <v>入力済</v>
      </c>
      <c r="AU18" s="539" t="str">
        <f t="shared" si="13"/>
        <v/>
      </c>
      <c r="AV18" s="539" t="str">
        <f t="shared" si="5"/>
        <v/>
      </c>
      <c r="AW18" s="556" t="str">
        <f t="shared" si="6"/>
        <v/>
      </c>
      <c r="AX18" s="577" t="str">
        <f t="shared" si="14"/>
        <v/>
      </c>
      <c r="AY18" s="539" t="str">
        <f>IFERROR(VLOOKUP(K18,【参考】数式用!$AR$5:$AS$39,2, FALSE), "")</f>
        <v/>
      </c>
      <c r="AZ18" s="556" t="str">
        <f t="shared" si="15"/>
        <v/>
      </c>
      <c r="BA18" s="559" t="str">
        <f t="shared" si="7"/>
        <v>入力済</v>
      </c>
      <c r="BB18" s="539" t="str">
        <f>IFERROR(VLOOKUP(K18,【参考】数式用!$AX$3:$AY$59, 2, FALSE), "")</f>
        <v>計画相談支援R8</v>
      </c>
      <c r="BC18" s="577" t="str">
        <f t="shared" si="16"/>
        <v/>
      </c>
      <c r="BD18" s="559" t="str">
        <f t="shared" si="8"/>
        <v>入力済</v>
      </c>
      <c r="BE18" s="576" t="str">
        <f t="shared" si="17"/>
        <v/>
      </c>
      <c r="BF18" s="559" t="str">
        <f t="shared" si="9"/>
        <v>東京都</v>
      </c>
      <c r="BG18" s="610"/>
      <c r="BH18" s="592" t="str">
        <f t="shared" si="18"/>
        <v/>
      </c>
      <c r="BI18" s="614" t="str">
        <f>IFERROR(IF(BH18="Ⅱロ有り",ROUNDDOWN(L18*VLOOKUP(K18,【参考】数式用!$A$4:$J$42,10,FALSE)*AA18,0),""),"")</f>
        <v/>
      </c>
      <c r="BJ18" s="614" t="str">
        <f>IFERROR(IF(BH18="Ⅱロなし",ROUNDDOWN(L18*VLOOKUP(K18,【参考】数式用!$A$4:$J$42,8,FALSE)*AA18,0),""),"")</f>
        <v/>
      </c>
    </row>
    <row r="19" spans="1:69" s="257" customFormat="1" ht="109.9" customHeight="1" thickBot="1">
      <c r="A19" s="303">
        <v>6</v>
      </c>
      <c r="B19" s="1059" t="str">
        <f>IF(基本情報入力シート!B41="","",基本情報入力シート!B41)</f>
        <v>1234567905</v>
      </c>
      <c r="C19" s="1060"/>
      <c r="D19" s="1060"/>
      <c r="E19" s="1060"/>
      <c r="F19" s="1061"/>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7">
        <f>IF(基本情報入力シート!AF41=0, "",基本情報入力シート!AF41)</f>
        <v>379600</v>
      </c>
      <c r="M19" s="587"/>
      <c r="N19" s="521" t="str">
        <f>IFERROR(VLOOKUP(K19,【参考】数式用!$A$2:$F$57,MATCH(M19,【参考】数式用!$C$3:$F$3,0)+2,0),"")</f>
        <v/>
      </c>
      <c r="O19" s="511"/>
      <c r="P19" s="554"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6" t="str">
        <f>IFERROR(VLOOKUP(K19,【参考】数式用!$A$2:$N$57,14,FALSE),"")</f>
        <v>加算対象外</v>
      </c>
      <c r="AP19" s="556" t="str">
        <f t="shared" si="1"/>
        <v/>
      </c>
      <c r="AQ19" s="560" t="str">
        <f t="shared" si="2"/>
        <v/>
      </c>
      <c r="AR19" s="539" t="str">
        <f t="shared" si="3"/>
        <v>入力済</v>
      </c>
      <c r="AS19" s="577" t="str">
        <f t="shared" si="12"/>
        <v/>
      </c>
      <c r="AT19" s="539" t="str">
        <f t="shared" si="4"/>
        <v>入力済</v>
      </c>
      <c r="AU19" s="539" t="str">
        <f t="shared" si="13"/>
        <v/>
      </c>
      <c r="AV19" s="539" t="str">
        <f t="shared" si="5"/>
        <v/>
      </c>
      <c r="AW19" s="556" t="str">
        <f t="shared" si="6"/>
        <v/>
      </c>
      <c r="AX19" s="577" t="str">
        <f t="shared" si="14"/>
        <v/>
      </c>
      <c r="AY19" s="539" t="str">
        <f>IFERROR(VLOOKUP(K19,【参考】数式用!$AR$5:$AS$39,2, FALSE), "")</f>
        <v/>
      </c>
      <c r="AZ19" s="556" t="str">
        <f t="shared" si="15"/>
        <v/>
      </c>
      <c r="BA19" s="559" t="str">
        <f t="shared" si="7"/>
        <v>入力済</v>
      </c>
      <c r="BB19" s="539" t="str">
        <f>IFERROR(VLOOKUP(K19,【参考】数式用!$AX$3:$AY$59, 2, FALSE), "")</f>
        <v>地域相談支援_地域移行支援_R8</v>
      </c>
      <c r="BC19" s="577" t="str">
        <f t="shared" si="16"/>
        <v/>
      </c>
      <c r="BD19" s="559" t="str">
        <f t="shared" si="8"/>
        <v>入力済</v>
      </c>
      <c r="BE19" s="576" t="str">
        <f t="shared" si="17"/>
        <v/>
      </c>
      <c r="BF19" s="559" t="str">
        <f t="shared" si="9"/>
        <v>東京都</v>
      </c>
      <c r="BG19" s="610"/>
      <c r="BH19" s="592" t="str">
        <f t="shared" si="18"/>
        <v/>
      </c>
      <c r="BI19" s="614" t="str">
        <f>IFERROR(IF(BH19="Ⅱロ有り",ROUNDDOWN(L19*VLOOKUP(K19,【参考】数式用!$A$4:$J$42,10,FALSE)*AA19,0),""),"")</f>
        <v/>
      </c>
      <c r="BJ19" s="614" t="str">
        <f>IFERROR(IF(BH19="Ⅱロなし",ROUNDDOWN(L19*VLOOKUP(K19,【参考】数式用!$A$4:$J$42,8,FALSE)*AA19,0),""),"")</f>
        <v/>
      </c>
    </row>
    <row r="20" spans="1:69" s="257" customFormat="1" ht="109.9" customHeight="1" thickBot="1">
      <c r="A20" s="303">
        <v>7</v>
      </c>
      <c r="B20" s="1059" t="str">
        <f>IF(基本情報入力シート!B42="","",基本情報入力シート!B42)</f>
        <v>1234567906</v>
      </c>
      <c r="C20" s="1060"/>
      <c r="D20" s="1060"/>
      <c r="E20" s="1060"/>
      <c r="F20" s="1061"/>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7" t="str">
        <f>IF(基本情報入力シート!AF42=0, "",基本情報入力シート!AF42)</f>
        <v/>
      </c>
      <c r="M20" s="587" t="s">
        <v>196</v>
      </c>
      <c r="N20" s="521">
        <f>IFERROR(VLOOKUP(K20,【参考】数式用!$A$2:$F$57,MATCH(M20,【参考】数式用!$C$3:$F$3,0)+2,0),"")</f>
        <v>8.4000000000000005E-2</v>
      </c>
      <c r="O20" s="511" t="s">
        <v>196</v>
      </c>
      <c r="P20" s="554">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t="str">
        <f t="shared" si="10"/>
        <v/>
      </c>
      <c r="AD20" s="515" t="str">
        <f t="shared" si="11"/>
        <v/>
      </c>
      <c r="AE20" s="307" t="str">
        <f>IFERROR(ROUNDDOWN(ROUNDDOWN(ROUND(L20*VLOOKUP(K20,【参考】数式用!$A$4:$F$57,MATCH("処遇改善加算Ⅳ",【参考】数式用!$C$3:$F$3,0)+2,0),0),0)*AA20*0.5,0), "")</f>
        <v/>
      </c>
      <c r="AF20" s="318" t="s">
        <v>2209</v>
      </c>
      <c r="AG20" s="319" t="s">
        <v>2209</v>
      </c>
      <c r="AH20" s="319" t="s">
        <v>2209</v>
      </c>
      <c r="AI20" s="318"/>
      <c r="AJ20" s="320"/>
      <c r="AK20" s="326"/>
      <c r="AL20" s="324" t="str">
        <f t="shared" si="0"/>
        <v/>
      </c>
      <c r="AM20" s="325" t="str">
        <f t="shared" si="20"/>
        <v/>
      </c>
      <c r="AN20" s="255"/>
      <c r="AO20" s="556" t="str">
        <f>IFERROR(VLOOKUP(K20,【参考】数式用!$A$2:$N$57,14,FALSE),"")</f>
        <v>加算対象</v>
      </c>
      <c r="AP20" s="556" t="str">
        <f t="shared" si="1"/>
        <v>N列に色付け</v>
      </c>
      <c r="AQ20" s="560" t="str">
        <f t="shared" si="2"/>
        <v/>
      </c>
      <c r="AR20" s="539" t="str">
        <f t="shared" si="3"/>
        <v>入力済</v>
      </c>
      <c r="AS20" s="577" t="str">
        <f t="shared" si="12"/>
        <v>AH列に色付け</v>
      </c>
      <c r="AT20" s="539" t="str">
        <f t="shared" si="4"/>
        <v>入力済</v>
      </c>
      <c r="AU20" s="539" t="str">
        <f t="shared" si="13"/>
        <v/>
      </c>
      <c r="AV20" s="539" t="str">
        <f t="shared" si="5"/>
        <v/>
      </c>
      <c r="AW20" s="556" t="str">
        <f t="shared" si="6"/>
        <v/>
      </c>
      <c r="AX20" s="577" t="str">
        <f t="shared" si="14"/>
        <v/>
      </c>
      <c r="AY20" s="539" t="str">
        <f>IFERROR(VLOOKUP(K20,【参考】数式用!$AR$5:$AS$39,2, FALSE), "")</f>
        <v>障害者支援施設_生活介護V</v>
      </c>
      <c r="AZ20" s="556" t="str">
        <f t="shared" si="15"/>
        <v/>
      </c>
      <c r="BA20" s="559" t="str">
        <f t="shared" si="7"/>
        <v>入力済</v>
      </c>
      <c r="BB20" s="539" t="str">
        <f>IFERROR(VLOOKUP(K20,【参考】数式用!$AX$3:$AY$59, 2, FALSE), "")</f>
        <v>障害者支援施設_生活介護R8</v>
      </c>
      <c r="BC20" s="577" t="str">
        <f t="shared" si="16"/>
        <v/>
      </c>
      <c r="BD20" s="559" t="str">
        <f t="shared" si="8"/>
        <v>入力済</v>
      </c>
      <c r="BE20" s="576" t="str">
        <f t="shared" si="17"/>
        <v/>
      </c>
      <c r="BF20" s="559" t="str">
        <f t="shared" si="9"/>
        <v>東京都</v>
      </c>
      <c r="BG20" s="610"/>
      <c r="BH20" s="592" t="str">
        <f t="shared" si="18"/>
        <v/>
      </c>
      <c r="BI20" s="614" t="str">
        <f>IFERROR(IF(BH20="Ⅱロ有り",ROUNDDOWN(L20*VLOOKUP(K20,【参考】数式用!$A$4:$J$42,10,FALSE)*AA20,0),""),"")</f>
        <v/>
      </c>
      <c r="BJ20" s="614" t="str">
        <f>IFERROR(IF(BH20="Ⅱロなし",ROUNDDOWN(L20*VLOOKUP(K20,【参考】数式用!$A$4:$J$42,8,FALSE)*AA20,0),""),"")</f>
        <v/>
      </c>
    </row>
    <row r="21" spans="1:69" s="257" customFormat="1" ht="109.9" customHeight="1" thickBot="1">
      <c r="A21" s="303">
        <v>8</v>
      </c>
      <c r="B21" s="1059" t="str">
        <f>IF(基本情報入力シート!B43="","",基本情報入力シート!B43)</f>
        <v/>
      </c>
      <c r="C21" s="1060"/>
      <c r="D21" s="1060"/>
      <c r="E21" s="1060"/>
      <c r="F21" s="106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87"/>
      <c r="N21" s="521" t="str">
        <f>IFERROR(VLOOKUP(K21,【参考】数式用!$A$2:$F$57,MATCH(M21,【参考】数式用!$C$3:$F$3,0)+2,0),"")</f>
        <v/>
      </c>
      <c r="O21" s="511"/>
      <c r="P21" s="554"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6" t="str">
        <f>IFERROR(VLOOKUP(K21,【参考】数式用!$A$2:$N$57,14,FALSE),"")</f>
        <v/>
      </c>
      <c r="AP21" s="556" t="str">
        <f t="shared" si="1"/>
        <v/>
      </c>
      <c r="AQ21" s="560" t="str">
        <f t="shared" si="2"/>
        <v/>
      </c>
      <c r="AR21" s="539" t="str">
        <f t="shared" si="3"/>
        <v>入力済</v>
      </c>
      <c r="AS21" s="577" t="str">
        <f t="shared" si="12"/>
        <v/>
      </c>
      <c r="AT21" s="539" t="str">
        <f t="shared" si="4"/>
        <v>入力済</v>
      </c>
      <c r="AU21" s="539" t="str">
        <f t="shared" si="13"/>
        <v/>
      </c>
      <c r="AV21" s="539" t="str">
        <f t="shared" si="5"/>
        <v/>
      </c>
      <c r="AW21" s="556" t="str">
        <f t="shared" si="6"/>
        <v/>
      </c>
      <c r="AX21" s="577" t="str">
        <f t="shared" si="14"/>
        <v/>
      </c>
      <c r="AY21" s="539" t="str">
        <f>IFERROR(VLOOKUP(K21,【参考】数式用!$AR$5:$AS$39,2, FALSE), "")</f>
        <v/>
      </c>
      <c r="AZ21" s="556" t="str">
        <f t="shared" si="15"/>
        <v/>
      </c>
      <c r="BA21" s="559" t="str">
        <f t="shared" si="7"/>
        <v>入力済</v>
      </c>
      <c r="BB21" s="539" t="str">
        <f>IFERROR(VLOOKUP(K21,【参考】数式用!$AX$3:$AY$59, 2, FALSE), "")</f>
        <v/>
      </c>
      <c r="BC21" s="577" t="str">
        <f t="shared" si="16"/>
        <v/>
      </c>
      <c r="BD21" s="559" t="str">
        <f t="shared" si="8"/>
        <v>入力済</v>
      </c>
      <c r="BE21" s="576" t="str">
        <f t="shared" si="17"/>
        <v/>
      </c>
      <c r="BF21" s="559" t="str">
        <f t="shared" si="9"/>
        <v/>
      </c>
      <c r="BG21" s="610"/>
      <c r="BH21" s="592" t="str">
        <f t="shared" si="18"/>
        <v/>
      </c>
      <c r="BI21" s="614" t="str">
        <f>IFERROR(IF(BH21="Ⅱロ有り",ROUNDDOWN(L21*VLOOKUP(K21,【参考】数式用!$A$4:$J$42,10,FALSE)*AA21,0),""),"")</f>
        <v/>
      </c>
      <c r="BJ21" s="614" t="str">
        <f>IFERROR(IF(BH21="Ⅱロなし",ROUNDDOWN(L21*VLOOKUP(K21,【参考】数式用!$A$4:$J$42,8,FALSE)*AA21,0),""),"")</f>
        <v/>
      </c>
    </row>
    <row r="22" spans="1:69" s="257" customFormat="1" ht="109.9" customHeight="1" thickBot="1">
      <c r="A22" s="303">
        <v>9</v>
      </c>
      <c r="B22" s="1059" t="str">
        <f>IF(基本情報入力シート!B44="","",基本情報入力シート!B44)</f>
        <v/>
      </c>
      <c r="C22" s="1060"/>
      <c r="D22" s="1060"/>
      <c r="E22" s="1060"/>
      <c r="F22" s="106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87"/>
      <c r="N22" s="521" t="str">
        <f>IFERROR(VLOOKUP(K22,【参考】数式用!$A$2:$F$57,MATCH(M22,【参考】数式用!$C$3:$F$3,0)+2,0),"")</f>
        <v/>
      </c>
      <c r="O22" s="511"/>
      <c r="P22" s="554"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6" t="str">
        <f>IFERROR(VLOOKUP(K22,【参考】数式用!$A$2:$N$57,14,FALSE),"")</f>
        <v/>
      </c>
      <c r="AP22" s="556" t="str">
        <f t="shared" si="1"/>
        <v/>
      </c>
      <c r="AQ22" s="560" t="str">
        <f t="shared" si="2"/>
        <v/>
      </c>
      <c r="AR22" s="539" t="str">
        <f t="shared" si="3"/>
        <v>入力済</v>
      </c>
      <c r="AS22" s="577" t="str">
        <f t="shared" si="12"/>
        <v/>
      </c>
      <c r="AT22" s="539" t="str">
        <f t="shared" si="4"/>
        <v>入力済</v>
      </c>
      <c r="AU22" s="539" t="str">
        <f t="shared" si="13"/>
        <v/>
      </c>
      <c r="AV22" s="539" t="str">
        <f t="shared" si="5"/>
        <v/>
      </c>
      <c r="AW22" s="556" t="str">
        <f t="shared" si="6"/>
        <v/>
      </c>
      <c r="AX22" s="577" t="str">
        <f t="shared" si="14"/>
        <v/>
      </c>
      <c r="AY22" s="539" t="str">
        <f>IFERROR(VLOOKUP(K22,【参考】数式用!$AR$5:$AS$39,2, FALSE), "")</f>
        <v/>
      </c>
      <c r="AZ22" s="556" t="str">
        <f t="shared" si="15"/>
        <v/>
      </c>
      <c r="BA22" s="559" t="str">
        <f t="shared" si="7"/>
        <v>入力済</v>
      </c>
      <c r="BB22" s="539" t="str">
        <f>IFERROR(VLOOKUP(K22,【参考】数式用!$AX$3:$AY$59, 2, FALSE), "")</f>
        <v/>
      </c>
      <c r="BC22" s="577" t="str">
        <f t="shared" si="16"/>
        <v/>
      </c>
      <c r="BD22" s="559" t="str">
        <f t="shared" si="8"/>
        <v>入力済</v>
      </c>
      <c r="BE22" s="576" t="str">
        <f t="shared" si="17"/>
        <v/>
      </c>
      <c r="BF22" s="559" t="str">
        <f t="shared" si="9"/>
        <v/>
      </c>
      <c r="BG22" s="610"/>
      <c r="BH22" s="592" t="str">
        <f t="shared" si="18"/>
        <v/>
      </c>
      <c r="BI22" s="614" t="str">
        <f>IFERROR(IF(BH22="Ⅱロ有り",ROUNDDOWN(L22*VLOOKUP(K22,【参考】数式用!$A$4:$J$42,10,FALSE)*AA22,0),""),"")</f>
        <v/>
      </c>
      <c r="BJ22" s="614" t="str">
        <f>IFERROR(IF(BH22="Ⅱロなし",ROUNDDOWN(L22*VLOOKUP(K22,【参考】数式用!$A$4:$J$42,8,FALSE)*AA22,0),""),"")</f>
        <v/>
      </c>
    </row>
    <row r="23" spans="1:69" s="257" customFormat="1" ht="109.9" customHeight="1" thickBot="1">
      <c r="A23" s="303">
        <v>10</v>
      </c>
      <c r="B23" s="1059" t="str">
        <f>IF(基本情報入力シート!B45="","",基本情報入力シート!B45)</f>
        <v/>
      </c>
      <c r="C23" s="1060"/>
      <c r="D23" s="1060"/>
      <c r="E23" s="1060"/>
      <c r="F23" s="106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87"/>
      <c r="N23" s="521" t="str">
        <f>IFERROR(VLOOKUP(K23,【参考】数式用!$A$2:$F$57,MATCH(M23,【参考】数式用!$C$3:$F$3,0)+2,0),"")</f>
        <v/>
      </c>
      <c r="O23" s="511"/>
      <c r="P23" s="554"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6" t="str">
        <f>IFERROR(VLOOKUP(K23,【参考】数式用!$A$2:$N$57,14,FALSE),"")</f>
        <v/>
      </c>
      <c r="AP23" s="556" t="str">
        <f t="shared" si="1"/>
        <v/>
      </c>
      <c r="AQ23" s="560" t="str">
        <f t="shared" si="2"/>
        <v/>
      </c>
      <c r="AR23" s="539" t="str">
        <f t="shared" si="3"/>
        <v>入力済</v>
      </c>
      <c r="AS23" s="577" t="str">
        <f t="shared" si="12"/>
        <v/>
      </c>
      <c r="AT23" s="539" t="str">
        <f t="shared" si="4"/>
        <v>入力済</v>
      </c>
      <c r="AU23" s="539" t="str">
        <f t="shared" si="13"/>
        <v/>
      </c>
      <c r="AV23" s="539" t="str">
        <f t="shared" si="5"/>
        <v/>
      </c>
      <c r="AW23" s="556" t="str">
        <f t="shared" si="6"/>
        <v/>
      </c>
      <c r="AX23" s="577" t="str">
        <f t="shared" si="14"/>
        <v/>
      </c>
      <c r="AY23" s="539" t="str">
        <f>IFERROR(VLOOKUP(K23,【参考】数式用!$AR$5:$AS$39,2, FALSE), "")</f>
        <v/>
      </c>
      <c r="AZ23" s="556" t="str">
        <f t="shared" si="15"/>
        <v/>
      </c>
      <c r="BA23" s="559" t="str">
        <f t="shared" si="7"/>
        <v>入力済</v>
      </c>
      <c r="BB23" s="539" t="str">
        <f>IFERROR(VLOOKUP(K23,【参考】数式用!$AX$3:$AY$59, 2, FALSE), "")</f>
        <v/>
      </c>
      <c r="BC23" s="577" t="str">
        <f t="shared" si="16"/>
        <v/>
      </c>
      <c r="BD23" s="559" t="str">
        <f t="shared" si="8"/>
        <v>入力済</v>
      </c>
      <c r="BE23" s="576" t="str">
        <f t="shared" si="17"/>
        <v/>
      </c>
      <c r="BF23" s="559" t="str">
        <f t="shared" si="9"/>
        <v/>
      </c>
      <c r="BG23" s="610"/>
      <c r="BH23" s="592" t="str">
        <f t="shared" si="18"/>
        <v/>
      </c>
      <c r="BI23" s="614" t="str">
        <f>IFERROR(IF(BH23="Ⅱロ有り",ROUNDDOWN(L23*VLOOKUP(K23,【参考】数式用!$A$4:$J$42,10,FALSE)*AA23,0),""),"")</f>
        <v/>
      </c>
      <c r="BJ23" s="614" t="str">
        <f>IFERROR(IF(BH23="Ⅱロなし",ROUNDDOWN(L23*VLOOKUP(K23,【参考】数式用!$A$4:$J$42,8,FALSE)*AA23,0),""),"")</f>
        <v/>
      </c>
    </row>
    <row r="24" spans="1:69" s="257" customFormat="1" ht="109.9" customHeight="1" thickBot="1">
      <c r="A24" s="303">
        <v>11</v>
      </c>
      <c r="B24" s="1059" t="str">
        <f>IF(基本情報入力シート!B46="","",基本情報入力シート!B46)</f>
        <v/>
      </c>
      <c r="C24" s="1060"/>
      <c r="D24" s="1060"/>
      <c r="E24" s="1060"/>
      <c r="F24" s="106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87"/>
      <c r="N24" s="521" t="str">
        <f>IFERROR(VLOOKUP(K24,【参考】数式用!$A$2:$F$57,MATCH(M24,【参考】数式用!$C$3:$F$3,0)+2,0),"")</f>
        <v/>
      </c>
      <c r="O24" s="511"/>
      <c r="P24" s="554"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6" t="str">
        <f>IFERROR(VLOOKUP(K24,【参考】数式用!$A$2:$N$57,14,FALSE),"")</f>
        <v/>
      </c>
      <c r="AP24" s="556" t="str">
        <f t="shared" si="1"/>
        <v/>
      </c>
      <c r="AQ24" s="560" t="str">
        <f t="shared" si="2"/>
        <v/>
      </c>
      <c r="AR24" s="539" t="str">
        <f t="shared" si="3"/>
        <v>入力済</v>
      </c>
      <c r="AS24" s="577" t="str">
        <f t="shared" si="12"/>
        <v/>
      </c>
      <c r="AT24" s="539" t="str">
        <f t="shared" si="4"/>
        <v>入力済</v>
      </c>
      <c r="AU24" s="539" t="str">
        <f t="shared" si="13"/>
        <v/>
      </c>
      <c r="AV24" s="539" t="str">
        <f t="shared" si="5"/>
        <v/>
      </c>
      <c r="AW24" s="556" t="str">
        <f t="shared" si="6"/>
        <v/>
      </c>
      <c r="AX24" s="577" t="str">
        <f t="shared" si="14"/>
        <v/>
      </c>
      <c r="AY24" s="539" t="str">
        <f>IFERROR(VLOOKUP(K24,【参考】数式用!$AR$5:$AS$39,2, FALSE), "")</f>
        <v/>
      </c>
      <c r="AZ24" s="556" t="str">
        <f t="shared" si="15"/>
        <v/>
      </c>
      <c r="BA24" s="559" t="str">
        <f t="shared" si="7"/>
        <v>入力済</v>
      </c>
      <c r="BB24" s="539" t="str">
        <f>IFERROR(VLOOKUP(K24,【参考】数式用!$AX$3:$AY$59, 2, FALSE), "")</f>
        <v/>
      </c>
      <c r="BC24" s="577" t="str">
        <f t="shared" si="16"/>
        <v/>
      </c>
      <c r="BD24" s="559" t="str">
        <f t="shared" si="8"/>
        <v>入力済</v>
      </c>
      <c r="BE24" s="576" t="str">
        <f t="shared" si="17"/>
        <v/>
      </c>
      <c r="BF24" s="559" t="str">
        <f t="shared" si="9"/>
        <v/>
      </c>
      <c r="BG24" s="610"/>
      <c r="BH24" s="592" t="str">
        <f t="shared" si="18"/>
        <v/>
      </c>
      <c r="BI24" s="614" t="str">
        <f>IFERROR(IF(BH24="Ⅱロ有り",ROUNDDOWN(L24*VLOOKUP(K24,【参考】数式用!$A$4:$J$42,10,FALSE)*AA24,0),""),"")</f>
        <v/>
      </c>
      <c r="BJ24" s="614" t="str">
        <f>IFERROR(IF(BH24="Ⅱロなし",ROUNDDOWN(L24*VLOOKUP(K24,【参考】数式用!$A$4:$J$42,8,FALSE)*AA24,0),""),"")</f>
        <v/>
      </c>
    </row>
    <row r="25" spans="1:69" s="257" customFormat="1" ht="109.9" customHeight="1" thickBot="1">
      <c r="A25" s="303">
        <v>12</v>
      </c>
      <c r="B25" s="1059" t="str">
        <f>IF(基本情報入力シート!B47="","",基本情報入力シート!B47)</f>
        <v/>
      </c>
      <c r="C25" s="1060"/>
      <c r="D25" s="1060"/>
      <c r="E25" s="1060"/>
      <c r="F25" s="106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87"/>
      <c r="N25" s="521" t="str">
        <f>IFERROR(VLOOKUP(K25,【参考】数式用!$A$2:$F$57,MATCH(M25,【参考】数式用!$C$3:$F$3,0)+2,0),"")</f>
        <v/>
      </c>
      <c r="O25" s="511"/>
      <c r="P25" s="554"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6" t="str">
        <f>IFERROR(VLOOKUP(K25,【参考】数式用!$A$2:$N$57,14,FALSE),"")</f>
        <v/>
      </c>
      <c r="AP25" s="556" t="str">
        <f t="shared" si="1"/>
        <v/>
      </c>
      <c r="AQ25" s="560" t="str">
        <f t="shared" si="2"/>
        <v/>
      </c>
      <c r="AR25" s="539" t="str">
        <f t="shared" si="3"/>
        <v>入力済</v>
      </c>
      <c r="AS25" s="577" t="str">
        <f t="shared" si="12"/>
        <v/>
      </c>
      <c r="AT25" s="539" t="str">
        <f t="shared" si="4"/>
        <v>入力済</v>
      </c>
      <c r="AU25" s="539" t="str">
        <f t="shared" si="13"/>
        <v/>
      </c>
      <c r="AV25" s="539" t="str">
        <f t="shared" si="5"/>
        <v/>
      </c>
      <c r="AW25" s="556" t="str">
        <f t="shared" si="6"/>
        <v/>
      </c>
      <c r="AX25" s="577" t="str">
        <f t="shared" si="14"/>
        <v/>
      </c>
      <c r="AY25" s="539" t="str">
        <f>IFERROR(VLOOKUP(K25,【参考】数式用!$AR$5:$AS$39,2, FALSE), "")</f>
        <v/>
      </c>
      <c r="AZ25" s="556" t="str">
        <f t="shared" si="15"/>
        <v/>
      </c>
      <c r="BA25" s="559" t="str">
        <f t="shared" si="7"/>
        <v>入力済</v>
      </c>
      <c r="BB25" s="539" t="str">
        <f>IFERROR(VLOOKUP(K25,【参考】数式用!$AX$3:$AY$59, 2, FALSE), "")</f>
        <v/>
      </c>
      <c r="BC25" s="577" t="str">
        <f t="shared" si="16"/>
        <v/>
      </c>
      <c r="BD25" s="559" t="str">
        <f t="shared" si="8"/>
        <v>入力済</v>
      </c>
      <c r="BE25" s="576" t="str">
        <f t="shared" si="17"/>
        <v/>
      </c>
      <c r="BF25" s="559" t="str">
        <f t="shared" si="9"/>
        <v/>
      </c>
      <c r="BG25" s="610"/>
      <c r="BH25" s="592" t="str">
        <f t="shared" si="18"/>
        <v/>
      </c>
      <c r="BI25" s="614" t="str">
        <f>IFERROR(IF(BH25="Ⅱロ有り",ROUNDDOWN(L25*VLOOKUP(K25,【参考】数式用!$A$4:$J$42,10,FALSE)*AA25,0),""),"")</f>
        <v/>
      </c>
      <c r="BJ25" s="614" t="str">
        <f>IFERROR(IF(BH25="Ⅱロなし",ROUNDDOWN(L25*VLOOKUP(K25,【参考】数式用!$A$4:$J$42,8,FALSE)*AA25,0),""),"")</f>
        <v/>
      </c>
    </row>
    <row r="26" spans="1:69" s="257" customFormat="1" ht="109.9" customHeight="1" thickBot="1">
      <c r="A26" s="303">
        <v>13</v>
      </c>
      <c r="B26" s="1059" t="str">
        <f>IF(基本情報入力シート!B48="","",基本情報入力シート!B48)</f>
        <v/>
      </c>
      <c r="C26" s="1060"/>
      <c r="D26" s="1060"/>
      <c r="E26" s="1060"/>
      <c r="F26" s="106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87"/>
      <c r="N26" s="521" t="str">
        <f>IFERROR(VLOOKUP(K26,【参考】数式用!$A$2:$F$57,MATCH(M26,【参考】数式用!$C$3:$F$3,0)+2,0),"")</f>
        <v/>
      </c>
      <c r="O26" s="511"/>
      <c r="P26" s="554"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6" t="str">
        <f>IFERROR(VLOOKUP(K26,【参考】数式用!$A$2:$N$57,14,FALSE),"")</f>
        <v/>
      </c>
      <c r="AP26" s="556" t="str">
        <f t="shared" si="1"/>
        <v/>
      </c>
      <c r="AQ26" s="560" t="str">
        <f t="shared" si="2"/>
        <v/>
      </c>
      <c r="AR26" s="539" t="str">
        <f t="shared" si="3"/>
        <v>入力済</v>
      </c>
      <c r="AS26" s="577" t="str">
        <f t="shared" si="12"/>
        <v/>
      </c>
      <c r="AT26" s="539" t="str">
        <f t="shared" si="4"/>
        <v>入力済</v>
      </c>
      <c r="AU26" s="539" t="str">
        <f t="shared" si="13"/>
        <v/>
      </c>
      <c r="AV26" s="539" t="str">
        <f t="shared" si="5"/>
        <v/>
      </c>
      <c r="AW26" s="556" t="str">
        <f t="shared" si="6"/>
        <v/>
      </c>
      <c r="AX26" s="577" t="str">
        <f t="shared" si="14"/>
        <v/>
      </c>
      <c r="AY26" s="539" t="str">
        <f>IFERROR(VLOOKUP(K26,【参考】数式用!$AR$5:$AS$39,2, FALSE), "")</f>
        <v/>
      </c>
      <c r="AZ26" s="556" t="str">
        <f t="shared" si="15"/>
        <v/>
      </c>
      <c r="BA26" s="559" t="str">
        <f t="shared" si="7"/>
        <v>入力済</v>
      </c>
      <c r="BB26" s="539" t="str">
        <f>IFERROR(VLOOKUP(K26,【参考】数式用!$AX$3:$AY$59, 2, FALSE), "")</f>
        <v/>
      </c>
      <c r="BC26" s="577" t="str">
        <f t="shared" si="16"/>
        <v/>
      </c>
      <c r="BD26" s="559" t="str">
        <f t="shared" si="8"/>
        <v>入力済</v>
      </c>
      <c r="BE26" s="576" t="str">
        <f t="shared" si="17"/>
        <v/>
      </c>
      <c r="BF26" s="559" t="str">
        <f t="shared" si="9"/>
        <v/>
      </c>
      <c r="BG26" s="610"/>
      <c r="BH26" s="592" t="str">
        <f t="shared" si="18"/>
        <v/>
      </c>
      <c r="BI26" s="614" t="str">
        <f>IFERROR(IF(BH26="Ⅱロ有り",ROUNDDOWN(L26*VLOOKUP(K26,【参考】数式用!$A$4:$J$42,10,FALSE)*AA26,0),""),"")</f>
        <v/>
      </c>
      <c r="BJ26" s="614" t="str">
        <f>IFERROR(IF(BH26="Ⅱロなし",ROUNDDOWN(L26*VLOOKUP(K26,【参考】数式用!$A$4:$J$42,8,FALSE)*AA26,0),""),"")</f>
        <v/>
      </c>
    </row>
    <row r="27" spans="1:69" s="257" customFormat="1" ht="109.9" customHeight="1" thickBot="1">
      <c r="A27" s="303">
        <v>14</v>
      </c>
      <c r="B27" s="1059" t="str">
        <f>IF(基本情報入力シート!B49="","",基本情報入力シート!B49)</f>
        <v/>
      </c>
      <c r="C27" s="1060"/>
      <c r="D27" s="1060"/>
      <c r="E27" s="1060"/>
      <c r="F27" s="106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87"/>
      <c r="N27" s="521" t="str">
        <f>IFERROR(VLOOKUP(K27,【参考】数式用!$A$2:$F$57,MATCH(M27,【参考】数式用!$C$3:$F$3,0)+2,0),"")</f>
        <v/>
      </c>
      <c r="O27" s="511"/>
      <c r="P27" s="554"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6" t="str">
        <f>IFERROR(VLOOKUP(K27,【参考】数式用!$A$2:$N$57,14,FALSE),"")</f>
        <v/>
      </c>
      <c r="AP27" s="556" t="str">
        <f t="shared" si="1"/>
        <v/>
      </c>
      <c r="AQ27" s="560" t="str">
        <f t="shared" si="2"/>
        <v/>
      </c>
      <c r="AR27" s="539" t="str">
        <f t="shared" si="3"/>
        <v>入力済</v>
      </c>
      <c r="AS27" s="577" t="str">
        <f t="shared" si="12"/>
        <v/>
      </c>
      <c r="AT27" s="539" t="str">
        <f t="shared" si="4"/>
        <v>入力済</v>
      </c>
      <c r="AU27" s="539" t="str">
        <f t="shared" si="13"/>
        <v/>
      </c>
      <c r="AV27" s="539" t="str">
        <f t="shared" si="5"/>
        <v/>
      </c>
      <c r="AW27" s="556" t="str">
        <f t="shared" si="6"/>
        <v/>
      </c>
      <c r="AX27" s="577" t="str">
        <f t="shared" si="14"/>
        <v/>
      </c>
      <c r="AY27" s="539" t="str">
        <f>IFERROR(VLOOKUP(K27,【参考】数式用!$AR$5:$AS$39,2, FALSE), "")</f>
        <v/>
      </c>
      <c r="AZ27" s="556" t="str">
        <f t="shared" si="15"/>
        <v/>
      </c>
      <c r="BA27" s="559" t="str">
        <f t="shared" si="7"/>
        <v>入力済</v>
      </c>
      <c r="BB27" s="539" t="str">
        <f>IFERROR(VLOOKUP(K27,【参考】数式用!$AX$3:$AY$59, 2, FALSE), "")</f>
        <v/>
      </c>
      <c r="BC27" s="577" t="str">
        <f t="shared" si="16"/>
        <v/>
      </c>
      <c r="BD27" s="559" t="str">
        <f t="shared" si="8"/>
        <v>入力済</v>
      </c>
      <c r="BE27" s="576" t="str">
        <f t="shared" si="17"/>
        <v/>
      </c>
      <c r="BF27" s="559" t="str">
        <f t="shared" si="9"/>
        <v/>
      </c>
      <c r="BG27" s="610"/>
      <c r="BH27" s="592" t="str">
        <f t="shared" si="18"/>
        <v/>
      </c>
      <c r="BI27" s="614" t="str">
        <f>IFERROR(IF(BH27="Ⅱロ有り",ROUNDDOWN(L27*VLOOKUP(K27,【参考】数式用!$A$4:$J$42,10,FALSE)*AA27,0),""),"")</f>
        <v/>
      </c>
      <c r="BJ27" s="614" t="str">
        <f>IFERROR(IF(BH27="Ⅱロなし",ROUNDDOWN(L27*VLOOKUP(K27,【参考】数式用!$A$4:$J$42,8,FALSE)*AA27,0),""),"")</f>
        <v/>
      </c>
    </row>
    <row r="28" spans="1:69" s="257" customFormat="1" ht="109.9" customHeight="1" thickBot="1">
      <c r="A28" s="303">
        <v>15</v>
      </c>
      <c r="B28" s="1059" t="str">
        <f>IF(基本情報入力シート!B50="","",基本情報入力シート!B50)</f>
        <v/>
      </c>
      <c r="C28" s="1060"/>
      <c r="D28" s="1060"/>
      <c r="E28" s="1060"/>
      <c r="F28" s="106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87"/>
      <c r="N28" s="521" t="str">
        <f>IFERROR(VLOOKUP(K28,【参考】数式用!$A$2:$F$57,MATCH(M28,【参考】数式用!$C$3:$F$3,0)+2,0),"")</f>
        <v/>
      </c>
      <c r="O28" s="511"/>
      <c r="P28" s="554"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6" t="str">
        <f>IFERROR(VLOOKUP(K28,【参考】数式用!$A$2:$N$57,14,FALSE),"")</f>
        <v/>
      </c>
      <c r="AP28" s="556" t="str">
        <f t="shared" si="1"/>
        <v/>
      </c>
      <c r="AQ28" s="560" t="str">
        <f t="shared" si="2"/>
        <v/>
      </c>
      <c r="AR28" s="539" t="str">
        <f t="shared" si="3"/>
        <v>入力済</v>
      </c>
      <c r="AS28" s="577" t="str">
        <f t="shared" si="12"/>
        <v/>
      </c>
      <c r="AT28" s="539" t="str">
        <f t="shared" si="4"/>
        <v>入力済</v>
      </c>
      <c r="AU28" s="539" t="str">
        <f t="shared" si="13"/>
        <v/>
      </c>
      <c r="AV28" s="539" t="str">
        <f t="shared" si="5"/>
        <v/>
      </c>
      <c r="AW28" s="556" t="str">
        <f t="shared" si="6"/>
        <v/>
      </c>
      <c r="AX28" s="577" t="str">
        <f t="shared" si="14"/>
        <v/>
      </c>
      <c r="AY28" s="539" t="str">
        <f>IFERROR(VLOOKUP(K28,【参考】数式用!$AR$5:$AS$39,2, FALSE), "")</f>
        <v/>
      </c>
      <c r="AZ28" s="556" t="str">
        <f t="shared" si="15"/>
        <v/>
      </c>
      <c r="BA28" s="559" t="str">
        <f t="shared" si="7"/>
        <v>入力済</v>
      </c>
      <c r="BB28" s="539" t="str">
        <f>IFERROR(VLOOKUP(K28,【参考】数式用!$AX$3:$AY$59, 2, FALSE), "")</f>
        <v/>
      </c>
      <c r="BC28" s="577" t="str">
        <f t="shared" si="16"/>
        <v/>
      </c>
      <c r="BD28" s="559" t="str">
        <f t="shared" si="8"/>
        <v>入力済</v>
      </c>
      <c r="BE28" s="576" t="str">
        <f t="shared" si="17"/>
        <v/>
      </c>
      <c r="BF28" s="559" t="str">
        <f t="shared" si="9"/>
        <v/>
      </c>
      <c r="BG28" s="610"/>
      <c r="BH28" s="592" t="str">
        <f t="shared" si="18"/>
        <v/>
      </c>
      <c r="BI28" s="614" t="str">
        <f>IFERROR(IF(BH28="Ⅱロ有り",ROUNDDOWN(L28*VLOOKUP(K28,【参考】数式用!$A$4:$J$42,10,FALSE)*AA28,0),""),"")</f>
        <v/>
      </c>
      <c r="BJ28" s="614" t="str">
        <f>IFERROR(IF(BH28="Ⅱロなし",ROUNDDOWN(L28*VLOOKUP(K28,【参考】数式用!$A$4:$J$42,8,FALSE)*AA28,0),""),"")</f>
        <v/>
      </c>
    </row>
    <row r="29" spans="1:69" s="257" customFormat="1" ht="109.9" customHeight="1" thickBot="1">
      <c r="A29" s="303">
        <v>16</v>
      </c>
      <c r="B29" s="1059" t="str">
        <f>IF(基本情報入力シート!B51="","",基本情報入力シート!B51)</f>
        <v/>
      </c>
      <c r="C29" s="1060"/>
      <c r="D29" s="1060"/>
      <c r="E29" s="1060"/>
      <c r="F29" s="106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87"/>
      <c r="N29" s="521" t="str">
        <f>IFERROR(VLOOKUP(K29,【参考】数式用!$A$2:$F$57,MATCH(M29,【参考】数式用!$C$3:$F$3,0)+2,0),"")</f>
        <v/>
      </c>
      <c r="O29" s="511"/>
      <c r="P29" s="554"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6" t="str">
        <f>IFERROR(VLOOKUP(K29,【参考】数式用!$A$2:$N$57,14,FALSE),"")</f>
        <v/>
      </c>
      <c r="AP29" s="556" t="str">
        <f t="shared" si="1"/>
        <v/>
      </c>
      <c r="AQ29" s="560" t="str">
        <f t="shared" si="2"/>
        <v/>
      </c>
      <c r="AR29" s="539" t="str">
        <f t="shared" si="3"/>
        <v>入力済</v>
      </c>
      <c r="AS29" s="577" t="str">
        <f t="shared" si="12"/>
        <v/>
      </c>
      <c r="AT29" s="539" t="str">
        <f t="shared" si="4"/>
        <v>入力済</v>
      </c>
      <c r="AU29" s="539" t="str">
        <f t="shared" si="13"/>
        <v/>
      </c>
      <c r="AV29" s="539" t="str">
        <f t="shared" si="5"/>
        <v/>
      </c>
      <c r="AW29" s="556" t="str">
        <f t="shared" si="6"/>
        <v/>
      </c>
      <c r="AX29" s="577" t="str">
        <f t="shared" si="14"/>
        <v/>
      </c>
      <c r="AY29" s="539" t="str">
        <f>IFERROR(VLOOKUP(K29,【参考】数式用!$AR$5:$AS$39,2, FALSE), "")</f>
        <v/>
      </c>
      <c r="AZ29" s="556" t="str">
        <f t="shared" si="15"/>
        <v/>
      </c>
      <c r="BA29" s="559" t="str">
        <f t="shared" si="7"/>
        <v>入力済</v>
      </c>
      <c r="BB29" s="539" t="str">
        <f>IFERROR(VLOOKUP(K29,【参考】数式用!$AX$3:$AY$59, 2, FALSE), "")</f>
        <v/>
      </c>
      <c r="BC29" s="577" t="str">
        <f t="shared" si="16"/>
        <v/>
      </c>
      <c r="BD29" s="559" t="str">
        <f t="shared" si="8"/>
        <v>入力済</v>
      </c>
      <c r="BE29" s="576" t="str">
        <f t="shared" si="17"/>
        <v/>
      </c>
      <c r="BF29" s="559" t="str">
        <f t="shared" si="9"/>
        <v/>
      </c>
      <c r="BG29" s="610"/>
      <c r="BH29" s="592" t="str">
        <f t="shared" si="18"/>
        <v/>
      </c>
      <c r="BI29" s="614" t="str">
        <f>IFERROR(IF(BH29="Ⅱロ有り",ROUNDDOWN(L29*VLOOKUP(K29,【参考】数式用!$A$4:$J$42,10,FALSE)*AA29,0),""),"")</f>
        <v/>
      </c>
      <c r="BJ29" s="614" t="str">
        <f>IFERROR(IF(BH29="Ⅱロなし",ROUNDDOWN(L29*VLOOKUP(K29,【参考】数式用!$A$4:$J$42,8,FALSE)*AA29,0),""),"")</f>
        <v/>
      </c>
    </row>
    <row r="30" spans="1:69" s="257" customFormat="1" ht="109.9" customHeight="1" thickBot="1">
      <c r="A30" s="303">
        <v>17</v>
      </c>
      <c r="B30" s="1059" t="str">
        <f>IF(基本情報入力シート!B52="","",基本情報入力シート!B52)</f>
        <v/>
      </c>
      <c r="C30" s="1060"/>
      <c r="D30" s="1060"/>
      <c r="E30" s="1060"/>
      <c r="F30" s="106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87"/>
      <c r="N30" s="521" t="str">
        <f>IFERROR(VLOOKUP(K30,【参考】数式用!$A$2:$F$57,MATCH(M30,【参考】数式用!$C$3:$F$3,0)+2,0),"")</f>
        <v/>
      </c>
      <c r="O30" s="511"/>
      <c r="P30" s="554"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6" t="str">
        <f>IFERROR(VLOOKUP(K30,【参考】数式用!$A$2:$N$57,14,FALSE),"")</f>
        <v/>
      </c>
      <c r="AP30" s="556" t="str">
        <f t="shared" si="1"/>
        <v/>
      </c>
      <c r="AQ30" s="560" t="str">
        <f t="shared" si="2"/>
        <v/>
      </c>
      <c r="AR30" s="539" t="str">
        <f t="shared" si="3"/>
        <v>入力済</v>
      </c>
      <c r="AS30" s="577" t="str">
        <f t="shared" si="12"/>
        <v/>
      </c>
      <c r="AT30" s="539" t="str">
        <f t="shared" si="4"/>
        <v>入力済</v>
      </c>
      <c r="AU30" s="539" t="str">
        <f t="shared" si="13"/>
        <v/>
      </c>
      <c r="AV30" s="539" t="str">
        <f t="shared" si="5"/>
        <v/>
      </c>
      <c r="AW30" s="556" t="str">
        <f t="shared" si="6"/>
        <v/>
      </c>
      <c r="AX30" s="577" t="str">
        <f t="shared" si="14"/>
        <v/>
      </c>
      <c r="AY30" s="539" t="str">
        <f>IFERROR(VLOOKUP(K30,【参考】数式用!$AR$5:$AS$39,2, FALSE), "")</f>
        <v/>
      </c>
      <c r="AZ30" s="556" t="str">
        <f t="shared" si="15"/>
        <v/>
      </c>
      <c r="BA30" s="559" t="str">
        <f t="shared" si="7"/>
        <v>入力済</v>
      </c>
      <c r="BB30" s="539" t="str">
        <f>IFERROR(VLOOKUP(K30,【参考】数式用!$AX$3:$AY$59, 2, FALSE), "")</f>
        <v/>
      </c>
      <c r="BC30" s="577" t="str">
        <f t="shared" si="16"/>
        <v/>
      </c>
      <c r="BD30" s="559" t="str">
        <f t="shared" si="8"/>
        <v>入力済</v>
      </c>
      <c r="BE30" s="576" t="str">
        <f t="shared" si="17"/>
        <v/>
      </c>
      <c r="BF30" s="559" t="str">
        <f t="shared" si="9"/>
        <v/>
      </c>
      <c r="BG30" s="610"/>
      <c r="BH30" s="592" t="str">
        <f t="shared" si="18"/>
        <v/>
      </c>
      <c r="BI30" s="614" t="str">
        <f>IFERROR(IF(BH30="Ⅱロ有り",ROUNDDOWN(L30*VLOOKUP(K30,【参考】数式用!$A$4:$J$42,10,FALSE)*AA30,0),""),"")</f>
        <v/>
      </c>
      <c r="BJ30" s="614" t="str">
        <f>IFERROR(IF(BH30="Ⅱロなし",ROUNDDOWN(L30*VLOOKUP(K30,【参考】数式用!$A$4:$J$42,8,FALSE)*AA30,0),""),"")</f>
        <v/>
      </c>
    </row>
    <row r="31" spans="1:69" s="257" customFormat="1" ht="109.9" customHeight="1" thickBot="1">
      <c r="A31" s="303">
        <v>18</v>
      </c>
      <c r="B31" s="1059" t="str">
        <f>IF(基本情報入力シート!B53="","",基本情報入力シート!B53)</f>
        <v/>
      </c>
      <c r="C31" s="1060"/>
      <c r="D31" s="1060"/>
      <c r="E31" s="1060"/>
      <c r="F31" s="106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87"/>
      <c r="N31" s="521" t="str">
        <f>IFERROR(VLOOKUP(K31,【参考】数式用!$A$2:$F$57,MATCH(M31,【参考】数式用!$C$3:$F$3,0)+2,0),"")</f>
        <v/>
      </c>
      <c r="O31" s="511"/>
      <c r="P31" s="554"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6" t="str">
        <f>IFERROR(VLOOKUP(K31,【参考】数式用!$A$2:$N$57,14,FALSE),"")</f>
        <v/>
      </c>
      <c r="AP31" s="556" t="str">
        <f t="shared" si="1"/>
        <v/>
      </c>
      <c r="AQ31" s="560" t="str">
        <f t="shared" si="2"/>
        <v/>
      </c>
      <c r="AR31" s="539" t="str">
        <f t="shared" si="3"/>
        <v>入力済</v>
      </c>
      <c r="AS31" s="577" t="str">
        <f t="shared" si="12"/>
        <v/>
      </c>
      <c r="AT31" s="539" t="str">
        <f t="shared" si="4"/>
        <v>入力済</v>
      </c>
      <c r="AU31" s="539" t="str">
        <f t="shared" si="13"/>
        <v/>
      </c>
      <c r="AV31" s="539" t="str">
        <f t="shared" si="5"/>
        <v/>
      </c>
      <c r="AW31" s="556" t="str">
        <f t="shared" si="6"/>
        <v/>
      </c>
      <c r="AX31" s="577" t="str">
        <f t="shared" si="14"/>
        <v/>
      </c>
      <c r="AY31" s="539" t="str">
        <f>IFERROR(VLOOKUP(K31,【参考】数式用!$AR$5:$AS$39,2, FALSE), "")</f>
        <v/>
      </c>
      <c r="AZ31" s="556" t="str">
        <f t="shared" si="15"/>
        <v/>
      </c>
      <c r="BA31" s="559" t="str">
        <f t="shared" si="7"/>
        <v>入力済</v>
      </c>
      <c r="BB31" s="539" t="str">
        <f>IFERROR(VLOOKUP(K31,【参考】数式用!$AX$3:$AY$59, 2, FALSE), "")</f>
        <v/>
      </c>
      <c r="BC31" s="577" t="str">
        <f t="shared" si="16"/>
        <v/>
      </c>
      <c r="BD31" s="559" t="str">
        <f t="shared" si="8"/>
        <v>入力済</v>
      </c>
      <c r="BE31" s="576" t="str">
        <f t="shared" si="17"/>
        <v/>
      </c>
      <c r="BF31" s="559" t="str">
        <f t="shared" si="9"/>
        <v/>
      </c>
      <c r="BG31" s="610"/>
      <c r="BH31" s="592" t="str">
        <f t="shared" si="18"/>
        <v/>
      </c>
      <c r="BI31" s="614" t="str">
        <f>IFERROR(IF(BH31="Ⅱロ有り",ROUNDDOWN(L31*VLOOKUP(K31,【参考】数式用!$A$4:$J$42,10,FALSE)*AA31,0),""),"")</f>
        <v/>
      </c>
      <c r="BJ31" s="614" t="str">
        <f>IFERROR(IF(BH31="Ⅱロなし",ROUNDDOWN(L31*VLOOKUP(K31,【参考】数式用!$A$4:$J$42,8,FALSE)*AA31,0),""),"")</f>
        <v/>
      </c>
    </row>
    <row r="32" spans="1:69" s="257" customFormat="1" ht="109.9" customHeight="1" thickBot="1">
      <c r="A32" s="303">
        <v>19</v>
      </c>
      <c r="B32" s="1059" t="str">
        <f>IF(基本情報入力シート!B54="","",基本情報入力シート!B54)</f>
        <v/>
      </c>
      <c r="C32" s="1060"/>
      <c r="D32" s="1060"/>
      <c r="E32" s="1060"/>
      <c r="F32" s="106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87"/>
      <c r="N32" s="521" t="str">
        <f>IFERROR(VLOOKUP(K32,【参考】数式用!$A$2:$F$57,MATCH(M32,【参考】数式用!$C$3:$F$3,0)+2,0),"")</f>
        <v/>
      </c>
      <c r="O32" s="511"/>
      <c r="P32" s="554"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6" t="str">
        <f>IFERROR(VLOOKUP(K32,【参考】数式用!$A$2:$N$57,14,FALSE),"")</f>
        <v/>
      </c>
      <c r="AP32" s="556" t="str">
        <f t="shared" si="1"/>
        <v/>
      </c>
      <c r="AQ32" s="560" t="str">
        <f t="shared" si="2"/>
        <v/>
      </c>
      <c r="AR32" s="539" t="str">
        <f t="shared" si="3"/>
        <v>入力済</v>
      </c>
      <c r="AS32" s="577" t="str">
        <f t="shared" si="12"/>
        <v/>
      </c>
      <c r="AT32" s="539" t="str">
        <f t="shared" si="4"/>
        <v>入力済</v>
      </c>
      <c r="AU32" s="539" t="str">
        <f t="shared" si="13"/>
        <v/>
      </c>
      <c r="AV32" s="539" t="str">
        <f t="shared" si="5"/>
        <v/>
      </c>
      <c r="AW32" s="556" t="str">
        <f t="shared" si="6"/>
        <v/>
      </c>
      <c r="AX32" s="577" t="str">
        <f t="shared" si="14"/>
        <v/>
      </c>
      <c r="AY32" s="539" t="str">
        <f>IFERROR(VLOOKUP(K32,【参考】数式用!$AR$5:$AS$39,2, FALSE), "")</f>
        <v/>
      </c>
      <c r="AZ32" s="556" t="str">
        <f t="shared" si="15"/>
        <v/>
      </c>
      <c r="BA32" s="559" t="str">
        <f t="shared" si="7"/>
        <v>入力済</v>
      </c>
      <c r="BB32" s="539" t="str">
        <f>IFERROR(VLOOKUP(K32,【参考】数式用!$AX$3:$AY$59, 2, FALSE), "")</f>
        <v/>
      </c>
      <c r="BC32" s="577" t="str">
        <f t="shared" si="16"/>
        <v/>
      </c>
      <c r="BD32" s="559" t="str">
        <f t="shared" si="8"/>
        <v>入力済</v>
      </c>
      <c r="BE32" s="576" t="str">
        <f t="shared" si="17"/>
        <v/>
      </c>
      <c r="BF32" s="559" t="str">
        <f t="shared" si="9"/>
        <v/>
      </c>
      <c r="BG32" s="610"/>
      <c r="BH32" s="592" t="str">
        <f t="shared" si="18"/>
        <v/>
      </c>
      <c r="BI32" s="614" t="str">
        <f>IFERROR(IF(BH32="Ⅱロ有り",ROUNDDOWN(L32*VLOOKUP(K32,【参考】数式用!$A$4:$J$42,10,FALSE)*AA32,0),""),"")</f>
        <v/>
      </c>
      <c r="BJ32" s="614" t="str">
        <f>IFERROR(IF(BH32="Ⅱロなし",ROUNDDOWN(L32*VLOOKUP(K32,【参考】数式用!$A$4:$J$42,8,FALSE)*AA32,0),""),"")</f>
        <v/>
      </c>
    </row>
    <row r="33" spans="1:62" s="257" customFormat="1" ht="109.9" customHeight="1" thickBot="1">
      <c r="A33" s="303">
        <v>20</v>
      </c>
      <c r="B33" s="1059" t="str">
        <f>IF(基本情報入力シート!B55="","",基本情報入力シート!B55)</f>
        <v/>
      </c>
      <c r="C33" s="1060"/>
      <c r="D33" s="1060"/>
      <c r="E33" s="1060"/>
      <c r="F33" s="106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87"/>
      <c r="N33" s="521" t="str">
        <f>IFERROR(VLOOKUP(K33,【参考】数式用!$A$2:$F$57,MATCH(M33,【参考】数式用!$C$3:$F$3,0)+2,0),"")</f>
        <v/>
      </c>
      <c r="O33" s="511"/>
      <c r="P33" s="554"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6" t="str">
        <f>IFERROR(VLOOKUP(K33,【参考】数式用!$A$2:$N$57,14,FALSE),"")</f>
        <v/>
      </c>
      <c r="AP33" s="556" t="str">
        <f t="shared" si="1"/>
        <v/>
      </c>
      <c r="AQ33" s="560" t="str">
        <f t="shared" si="2"/>
        <v/>
      </c>
      <c r="AR33" s="539" t="str">
        <f t="shared" si="3"/>
        <v>入力済</v>
      </c>
      <c r="AS33" s="577" t="str">
        <f t="shared" si="12"/>
        <v/>
      </c>
      <c r="AT33" s="539" t="str">
        <f t="shared" si="4"/>
        <v>入力済</v>
      </c>
      <c r="AU33" s="539" t="str">
        <f t="shared" si="13"/>
        <v/>
      </c>
      <c r="AV33" s="539" t="str">
        <f t="shared" si="5"/>
        <v/>
      </c>
      <c r="AW33" s="556" t="str">
        <f t="shared" si="6"/>
        <v/>
      </c>
      <c r="AX33" s="577" t="str">
        <f t="shared" si="14"/>
        <v/>
      </c>
      <c r="AY33" s="539" t="str">
        <f>IFERROR(VLOOKUP(K33,【参考】数式用!$AR$5:$AS$39,2, FALSE), "")</f>
        <v/>
      </c>
      <c r="AZ33" s="556" t="str">
        <f t="shared" si="15"/>
        <v/>
      </c>
      <c r="BA33" s="559" t="str">
        <f t="shared" si="7"/>
        <v>入力済</v>
      </c>
      <c r="BB33" s="539" t="str">
        <f>IFERROR(VLOOKUP(K33,【参考】数式用!$AX$3:$AY$59, 2, FALSE), "")</f>
        <v/>
      </c>
      <c r="BC33" s="577" t="str">
        <f t="shared" si="16"/>
        <v/>
      </c>
      <c r="BD33" s="559" t="str">
        <f t="shared" si="8"/>
        <v>入力済</v>
      </c>
      <c r="BE33" s="576" t="str">
        <f t="shared" si="17"/>
        <v/>
      </c>
      <c r="BF33" s="559" t="str">
        <f t="shared" si="9"/>
        <v/>
      </c>
      <c r="BG33" s="610"/>
      <c r="BH33" s="592" t="str">
        <f t="shared" si="18"/>
        <v/>
      </c>
      <c r="BI33" s="614" t="str">
        <f>IFERROR(IF(BH33="Ⅱロ有り",ROUNDDOWN(L33*VLOOKUP(K33,【参考】数式用!$A$4:$J$42,10,FALSE)*AA33,0),""),"")</f>
        <v/>
      </c>
      <c r="BJ33" s="614" t="str">
        <f>IFERROR(IF(BH33="Ⅱロなし",ROUNDDOWN(L33*VLOOKUP(K33,【参考】数式用!$A$4:$J$42,8,FALSE)*AA33,0),""),"")</f>
        <v/>
      </c>
    </row>
    <row r="34" spans="1:62" s="257" customFormat="1" ht="109.9" customHeight="1" thickBot="1">
      <c r="A34" s="303">
        <v>21</v>
      </c>
      <c r="B34" s="1059" t="str">
        <f>IF(基本情報入力シート!B56="","",基本情報入力シート!B56)</f>
        <v/>
      </c>
      <c r="C34" s="1060"/>
      <c r="D34" s="1060"/>
      <c r="E34" s="1060"/>
      <c r="F34" s="106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87"/>
      <c r="N34" s="521" t="str">
        <f>IFERROR(VLOOKUP(K34,【参考】数式用!$A$2:$F$57,MATCH(M34,【参考】数式用!$C$3:$F$3,0)+2,0),"")</f>
        <v/>
      </c>
      <c r="O34" s="511"/>
      <c r="P34" s="554"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6" t="str">
        <f>IFERROR(VLOOKUP(K34,【参考】数式用!$A$2:$N$57,14,FALSE),"")</f>
        <v/>
      </c>
      <c r="AP34" s="556" t="str">
        <f t="shared" si="1"/>
        <v/>
      </c>
      <c r="AQ34" s="560" t="str">
        <f t="shared" si="2"/>
        <v/>
      </c>
      <c r="AR34" s="539" t="str">
        <f t="shared" si="3"/>
        <v>入力済</v>
      </c>
      <c r="AS34" s="577" t="str">
        <f t="shared" si="12"/>
        <v/>
      </c>
      <c r="AT34" s="539" t="str">
        <f t="shared" si="4"/>
        <v>入力済</v>
      </c>
      <c r="AU34" s="539" t="str">
        <f t="shared" si="13"/>
        <v/>
      </c>
      <c r="AV34" s="539" t="str">
        <f t="shared" si="5"/>
        <v/>
      </c>
      <c r="AW34" s="556" t="str">
        <f t="shared" si="6"/>
        <v/>
      </c>
      <c r="AX34" s="577" t="str">
        <f t="shared" si="14"/>
        <v/>
      </c>
      <c r="AY34" s="539" t="str">
        <f>IFERROR(VLOOKUP(K34,【参考】数式用!$AR$5:$AS$39,2, FALSE), "")</f>
        <v/>
      </c>
      <c r="AZ34" s="556" t="str">
        <f t="shared" si="15"/>
        <v/>
      </c>
      <c r="BA34" s="559" t="str">
        <f t="shared" si="7"/>
        <v>入力済</v>
      </c>
      <c r="BB34" s="539" t="str">
        <f>IFERROR(VLOOKUP(K34,【参考】数式用!$AX$3:$AY$59, 2, FALSE), "")</f>
        <v/>
      </c>
      <c r="BC34" s="577" t="str">
        <f t="shared" si="16"/>
        <v/>
      </c>
      <c r="BD34" s="559" t="str">
        <f t="shared" si="8"/>
        <v>入力済</v>
      </c>
      <c r="BE34" s="576" t="str">
        <f t="shared" si="17"/>
        <v/>
      </c>
      <c r="BF34" s="559" t="str">
        <f t="shared" si="9"/>
        <v/>
      </c>
      <c r="BG34" s="610"/>
      <c r="BH34" s="592" t="str">
        <f t="shared" si="18"/>
        <v/>
      </c>
      <c r="BI34" s="614" t="str">
        <f>IFERROR(IF(BH34="Ⅱロ有り",ROUNDDOWN(L34*VLOOKUP(K34,【参考】数式用!$A$4:$J$42,10,FALSE)*AA34,0),""),"")</f>
        <v/>
      </c>
      <c r="BJ34" s="614" t="str">
        <f>IFERROR(IF(BH34="Ⅱロなし",ROUNDDOWN(L34*VLOOKUP(K34,【参考】数式用!$A$4:$J$42,8,FALSE)*AA34,0),""),"")</f>
        <v/>
      </c>
    </row>
    <row r="35" spans="1:62" s="257" customFormat="1" ht="109.9" customHeight="1" thickBot="1">
      <c r="A35" s="303">
        <v>22</v>
      </c>
      <c r="B35" s="1059" t="str">
        <f>IF(基本情報入力シート!B57="","",基本情報入力シート!B57)</f>
        <v/>
      </c>
      <c r="C35" s="1060"/>
      <c r="D35" s="1060"/>
      <c r="E35" s="1060"/>
      <c r="F35" s="106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87"/>
      <c r="N35" s="521" t="str">
        <f>IFERROR(VLOOKUP(K35,【参考】数式用!$A$2:$F$57,MATCH(M35,【参考】数式用!$C$3:$F$3,0)+2,0),"")</f>
        <v/>
      </c>
      <c r="O35" s="511"/>
      <c r="P35" s="554"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6" t="str">
        <f>IFERROR(VLOOKUP(K35,【参考】数式用!$A$2:$N$57,14,FALSE),"")</f>
        <v/>
      </c>
      <c r="AP35" s="556" t="str">
        <f t="shared" si="1"/>
        <v/>
      </c>
      <c r="AQ35" s="560" t="str">
        <f t="shared" si="2"/>
        <v/>
      </c>
      <c r="AR35" s="539" t="str">
        <f t="shared" si="3"/>
        <v>入力済</v>
      </c>
      <c r="AS35" s="577" t="str">
        <f t="shared" si="12"/>
        <v/>
      </c>
      <c r="AT35" s="539" t="str">
        <f t="shared" si="4"/>
        <v>入力済</v>
      </c>
      <c r="AU35" s="539" t="str">
        <f t="shared" si="13"/>
        <v/>
      </c>
      <c r="AV35" s="539" t="str">
        <f t="shared" si="5"/>
        <v/>
      </c>
      <c r="AW35" s="556" t="str">
        <f t="shared" si="6"/>
        <v/>
      </c>
      <c r="AX35" s="577" t="str">
        <f t="shared" si="14"/>
        <v/>
      </c>
      <c r="AY35" s="539" t="str">
        <f>IFERROR(VLOOKUP(K35,【参考】数式用!$AR$5:$AS$39,2, FALSE), "")</f>
        <v/>
      </c>
      <c r="AZ35" s="556" t="str">
        <f t="shared" si="15"/>
        <v/>
      </c>
      <c r="BA35" s="559" t="str">
        <f t="shared" si="7"/>
        <v>入力済</v>
      </c>
      <c r="BB35" s="539" t="str">
        <f>IFERROR(VLOOKUP(K35,【参考】数式用!$AX$3:$AY$59, 2, FALSE), "")</f>
        <v/>
      </c>
      <c r="BC35" s="577" t="str">
        <f t="shared" si="16"/>
        <v/>
      </c>
      <c r="BD35" s="559" t="str">
        <f t="shared" si="8"/>
        <v>入力済</v>
      </c>
      <c r="BE35" s="576" t="str">
        <f t="shared" si="17"/>
        <v/>
      </c>
      <c r="BF35" s="559" t="str">
        <f t="shared" si="9"/>
        <v/>
      </c>
      <c r="BG35" s="610"/>
      <c r="BH35" s="592" t="str">
        <f t="shared" si="18"/>
        <v/>
      </c>
      <c r="BI35" s="614" t="str">
        <f>IFERROR(IF(BH35="Ⅱロ有り",ROUNDDOWN(L35*VLOOKUP(K35,【参考】数式用!$A$4:$J$42,10,FALSE)*AA35,0),""),"")</f>
        <v/>
      </c>
      <c r="BJ35" s="614" t="str">
        <f>IFERROR(IF(BH35="Ⅱロなし",ROUNDDOWN(L35*VLOOKUP(K35,【参考】数式用!$A$4:$J$42,8,FALSE)*AA35,0),""),"")</f>
        <v/>
      </c>
    </row>
    <row r="36" spans="1:62" s="257" customFormat="1" ht="109.9" customHeight="1" thickBot="1">
      <c r="A36" s="303">
        <v>23</v>
      </c>
      <c r="B36" s="1059" t="str">
        <f>IF(基本情報入力シート!B58="","",基本情報入力シート!B58)</f>
        <v/>
      </c>
      <c r="C36" s="1060"/>
      <c r="D36" s="1060"/>
      <c r="E36" s="1060"/>
      <c r="F36" s="106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87"/>
      <c r="N36" s="521" t="str">
        <f>IFERROR(VLOOKUP(K36,【参考】数式用!$A$2:$F$57,MATCH(M36,【参考】数式用!$C$3:$F$3,0)+2,0),"")</f>
        <v/>
      </c>
      <c r="O36" s="511"/>
      <c r="P36" s="554"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6" t="str">
        <f>IFERROR(VLOOKUP(K36,【参考】数式用!$A$2:$N$57,14,FALSE),"")</f>
        <v/>
      </c>
      <c r="AP36" s="556" t="str">
        <f t="shared" si="1"/>
        <v/>
      </c>
      <c r="AQ36" s="560" t="str">
        <f t="shared" si="2"/>
        <v/>
      </c>
      <c r="AR36" s="539" t="str">
        <f t="shared" si="3"/>
        <v>入力済</v>
      </c>
      <c r="AS36" s="577" t="str">
        <f t="shared" si="12"/>
        <v/>
      </c>
      <c r="AT36" s="539" t="str">
        <f t="shared" si="4"/>
        <v>入力済</v>
      </c>
      <c r="AU36" s="539" t="str">
        <f t="shared" si="13"/>
        <v/>
      </c>
      <c r="AV36" s="539" t="str">
        <f t="shared" si="5"/>
        <v/>
      </c>
      <c r="AW36" s="556" t="str">
        <f t="shared" si="6"/>
        <v/>
      </c>
      <c r="AX36" s="577" t="str">
        <f t="shared" si="14"/>
        <v/>
      </c>
      <c r="AY36" s="539" t="str">
        <f>IFERROR(VLOOKUP(K36,【参考】数式用!$AR$5:$AS$39,2, FALSE), "")</f>
        <v/>
      </c>
      <c r="AZ36" s="556" t="str">
        <f t="shared" si="15"/>
        <v/>
      </c>
      <c r="BA36" s="559" t="str">
        <f t="shared" si="7"/>
        <v>入力済</v>
      </c>
      <c r="BB36" s="539" t="str">
        <f>IFERROR(VLOOKUP(K36,【参考】数式用!$AX$3:$AY$59, 2, FALSE), "")</f>
        <v/>
      </c>
      <c r="BC36" s="577" t="str">
        <f t="shared" si="16"/>
        <v/>
      </c>
      <c r="BD36" s="559" t="str">
        <f t="shared" si="8"/>
        <v>入力済</v>
      </c>
      <c r="BE36" s="576" t="str">
        <f t="shared" si="17"/>
        <v/>
      </c>
      <c r="BF36" s="559" t="str">
        <f t="shared" si="9"/>
        <v/>
      </c>
      <c r="BG36" s="610"/>
      <c r="BH36" s="592" t="str">
        <f t="shared" si="18"/>
        <v/>
      </c>
      <c r="BI36" s="614" t="str">
        <f>IFERROR(IF(BH36="Ⅱロ有り",ROUNDDOWN(L36*VLOOKUP(K36,【参考】数式用!$A$4:$J$42,10,FALSE)*AA36,0),""),"")</f>
        <v/>
      </c>
      <c r="BJ36" s="614" t="str">
        <f>IFERROR(IF(BH36="Ⅱロなし",ROUNDDOWN(L36*VLOOKUP(K36,【参考】数式用!$A$4:$J$42,8,FALSE)*AA36,0),""),"")</f>
        <v/>
      </c>
    </row>
    <row r="37" spans="1:62" s="257" customFormat="1" ht="109.9" customHeight="1" thickBot="1">
      <c r="A37" s="303">
        <v>24</v>
      </c>
      <c r="B37" s="1059" t="str">
        <f>IF(基本情報入力シート!B59="","",基本情報入力シート!B59)</f>
        <v/>
      </c>
      <c r="C37" s="1060"/>
      <c r="D37" s="1060"/>
      <c r="E37" s="1060"/>
      <c r="F37" s="106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87"/>
      <c r="N37" s="521" t="str">
        <f>IFERROR(VLOOKUP(K37,【参考】数式用!$A$2:$F$57,MATCH(M37,【参考】数式用!$C$3:$F$3,0)+2,0),"")</f>
        <v/>
      </c>
      <c r="O37" s="511"/>
      <c r="P37" s="554"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6" t="str">
        <f>IFERROR(VLOOKUP(K37,【参考】数式用!$A$2:$N$57,14,FALSE),"")</f>
        <v/>
      </c>
      <c r="AP37" s="556" t="str">
        <f t="shared" si="1"/>
        <v/>
      </c>
      <c r="AQ37" s="560" t="str">
        <f t="shared" si="2"/>
        <v/>
      </c>
      <c r="AR37" s="539" t="str">
        <f t="shared" si="3"/>
        <v>入力済</v>
      </c>
      <c r="AS37" s="577" t="str">
        <f t="shared" si="12"/>
        <v/>
      </c>
      <c r="AT37" s="539" t="str">
        <f t="shared" si="4"/>
        <v>入力済</v>
      </c>
      <c r="AU37" s="539" t="str">
        <f t="shared" si="13"/>
        <v/>
      </c>
      <c r="AV37" s="539" t="str">
        <f t="shared" si="5"/>
        <v/>
      </c>
      <c r="AW37" s="556" t="str">
        <f t="shared" si="6"/>
        <v/>
      </c>
      <c r="AX37" s="577" t="str">
        <f t="shared" si="14"/>
        <v/>
      </c>
      <c r="AY37" s="539" t="str">
        <f>IFERROR(VLOOKUP(K37,【参考】数式用!$AR$5:$AS$39,2, FALSE), "")</f>
        <v/>
      </c>
      <c r="AZ37" s="556" t="str">
        <f t="shared" si="15"/>
        <v/>
      </c>
      <c r="BA37" s="559" t="str">
        <f t="shared" si="7"/>
        <v>入力済</v>
      </c>
      <c r="BB37" s="539" t="str">
        <f>IFERROR(VLOOKUP(K37,【参考】数式用!$AX$3:$AY$59, 2, FALSE), "")</f>
        <v/>
      </c>
      <c r="BC37" s="577" t="str">
        <f t="shared" si="16"/>
        <v/>
      </c>
      <c r="BD37" s="559" t="str">
        <f t="shared" si="8"/>
        <v>入力済</v>
      </c>
      <c r="BE37" s="576" t="str">
        <f t="shared" si="17"/>
        <v/>
      </c>
      <c r="BF37" s="559" t="str">
        <f t="shared" si="9"/>
        <v/>
      </c>
      <c r="BG37" s="610"/>
      <c r="BH37" s="592" t="str">
        <f t="shared" si="18"/>
        <v/>
      </c>
      <c r="BI37" s="614" t="str">
        <f>IFERROR(IF(BH37="Ⅱロ有り",ROUNDDOWN(L37*VLOOKUP(K37,【参考】数式用!$A$4:$J$42,10,FALSE)*AA37,0),""),"")</f>
        <v/>
      </c>
      <c r="BJ37" s="614" t="str">
        <f>IFERROR(IF(BH37="Ⅱロなし",ROUNDDOWN(L37*VLOOKUP(K37,【参考】数式用!$A$4:$J$42,8,FALSE)*AA37,0),""),"")</f>
        <v/>
      </c>
    </row>
    <row r="38" spans="1:62" s="257" customFormat="1" ht="109.9" customHeight="1" thickBot="1">
      <c r="A38" s="303">
        <v>25</v>
      </c>
      <c r="B38" s="1059" t="str">
        <f>IF(基本情報入力シート!B60="","",基本情報入力シート!B60)</f>
        <v/>
      </c>
      <c r="C38" s="1060"/>
      <c r="D38" s="1060"/>
      <c r="E38" s="1060"/>
      <c r="F38" s="106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87"/>
      <c r="N38" s="521" t="str">
        <f>IFERROR(VLOOKUP(K38,【参考】数式用!$A$2:$F$57,MATCH(M38,【参考】数式用!$C$3:$F$3,0)+2,0),"")</f>
        <v/>
      </c>
      <c r="O38" s="511"/>
      <c r="P38" s="554"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6" t="str">
        <f>IFERROR(VLOOKUP(K38,【参考】数式用!$A$2:$N$57,14,FALSE),"")</f>
        <v/>
      </c>
      <c r="AP38" s="556" t="str">
        <f t="shared" si="1"/>
        <v/>
      </c>
      <c r="AQ38" s="560" t="str">
        <f t="shared" si="2"/>
        <v/>
      </c>
      <c r="AR38" s="539" t="str">
        <f t="shared" si="3"/>
        <v>入力済</v>
      </c>
      <c r="AS38" s="577" t="str">
        <f t="shared" si="12"/>
        <v/>
      </c>
      <c r="AT38" s="539" t="str">
        <f t="shared" si="4"/>
        <v>入力済</v>
      </c>
      <c r="AU38" s="539" t="str">
        <f t="shared" si="13"/>
        <v/>
      </c>
      <c r="AV38" s="539" t="str">
        <f t="shared" si="5"/>
        <v/>
      </c>
      <c r="AW38" s="556" t="str">
        <f t="shared" si="6"/>
        <v/>
      </c>
      <c r="AX38" s="577" t="str">
        <f t="shared" si="14"/>
        <v/>
      </c>
      <c r="AY38" s="539" t="str">
        <f>IFERROR(VLOOKUP(K38,【参考】数式用!$AR$5:$AS$39,2, FALSE), "")</f>
        <v/>
      </c>
      <c r="AZ38" s="556" t="str">
        <f t="shared" si="15"/>
        <v/>
      </c>
      <c r="BA38" s="559" t="str">
        <f t="shared" si="7"/>
        <v>入力済</v>
      </c>
      <c r="BB38" s="539" t="str">
        <f>IFERROR(VLOOKUP(K38,【参考】数式用!$AX$3:$AY$59, 2, FALSE), "")</f>
        <v/>
      </c>
      <c r="BC38" s="577" t="str">
        <f t="shared" si="16"/>
        <v/>
      </c>
      <c r="BD38" s="559" t="str">
        <f t="shared" si="8"/>
        <v>入力済</v>
      </c>
      <c r="BE38" s="576" t="str">
        <f t="shared" si="17"/>
        <v/>
      </c>
      <c r="BF38" s="559" t="str">
        <f t="shared" si="9"/>
        <v/>
      </c>
      <c r="BG38" s="610"/>
      <c r="BH38" s="592" t="str">
        <f t="shared" si="18"/>
        <v/>
      </c>
      <c r="BI38" s="614" t="str">
        <f>IFERROR(IF(BH38="Ⅱロ有り",ROUNDDOWN(L38*VLOOKUP(K38,【参考】数式用!$A$4:$J$42,10,FALSE)*AA38,0),""),"")</f>
        <v/>
      </c>
      <c r="BJ38" s="614" t="str">
        <f>IFERROR(IF(BH38="Ⅱロなし",ROUNDDOWN(L38*VLOOKUP(K38,【参考】数式用!$A$4:$J$42,8,FALSE)*AA38,0),""),"")</f>
        <v/>
      </c>
    </row>
    <row r="39" spans="1:62" s="257" customFormat="1" ht="109.9" customHeight="1" thickBot="1">
      <c r="A39" s="303">
        <v>26</v>
      </c>
      <c r="B39" s="1059" t="str">
        <f>IF(基本情報入力シート!B61="","",基本情報入力シート!B61)</f>
        <v/>
      </c>
      <c r="C39" s="1060"/>
      <c r="D39" s="1060"/>
      <c r="E39" s="1060"/>
      <c r="F39" s="106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87"/>
      <c r="N39" s="521" t="str">
        <f>IFERROR(VLOOKUP(K39,【参考】数式用!$A$2:$F$57,MATCH(M39,【参考】数式用!$C$3:$F$3,0)+2,0),"")</f>
        <v/>
      </c>
      <c r="O39" s="511"/>
      <c r="P39" s="554"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6" t="str">
        <f>IFERROR(VLOOKUP(K39,【参考】数式用!$A$2:$N$57,14,FALSE),"")</f>
        <v/>
      </c>
      <c r="AP39" s="556" t="str">
        <f t="shared" si="1"/>
        <v/>
      </c>
      <c r="AQ39" s="560" t="str">
        <f t="shared" si="2"/>
        <v/>
      </c>
      <c r="AR39" s="539" t="str">
        <f t="shared" si="3"/>
        <v>入力済</v>
      </c>
      <c r="AS39" s="577" t="str">
        <f t="shared" si="12"/>
        <v/>
      </c>
      <c r="AT39" s="539" t="str">
        <f t="shared" si="4"/>
        <v>入力済</v>
      </c>
      <c r="AU39" s="539" t="str">
        <f t="shared" si="13"/>
        <v/>
      </c>
      <c r="AV39" s="539" t="str">
        <f t="shared" si="5"/>
        <v/>
      </c>
      <c r="AW39" s="556" t="str">
        <f t="shared" si="6"/>
        <v/>
      </c>
      <c r="AX39" s="577" t="str">
        <f t="shared" si="14"/>
        <v/>
      </c>
      <c r="AY39" s="539" t="str">
        <f>IFERROR(VLOOKUP(K39,【参考】数式用!$AR$5:$AS$39,2, FALSE), "")</f>
        <v/>
      </c>
      <c r="AZ39" s="556" t="str">
        <f t="shared" si="15"/>
        <v/>
      </c>
      <c r="BA39" s="559" t="str">
        <f t="shared" si="7"/>
        <v>入力済</v>
      </c>
      <c r="BB39" s="539" t="str">
        <f>IFERROR(VLOOKUP(K39,【参考】数式用!$AX$3:$AY$59, 2, FALSE), "")</f>
        <v/>
      </c>
      <c r="BC39" s="577" t="str">
        <f t="shared" si="16"/>
        <v/>
      </c>
      <c r="BD39" s="559" t="str">
        <f t="shared" si="8"/>
        <v>入力済</v>
      </c>
      <c r="BE39" s="576" t="str">
        <f t="shared" si="17"/>
        <v/>
      </c>
      <c r="BF39" s="559" t="str">
        <f t="shared" si="9"/>
        <v/>
      </c>
      <c r="BG39" s="610"/>
      <c r="BH39" s="592" t="str">
        <f t="shared" si="18"/>
        <v/>
      </c>
      <c r="BI39" s="614" t="str">
        <f>IFERROR(IF(BH39="Ⅱロ有り",ROUNDDOWN(L39*VLOOKUP(K39,【参考】数式用!$A$4:$J$42,10,FALSE)*AA39,0),""),"")</f>
        <v/>
      </c>
      <c r="BJ39" s="614" t="str">
        <f>IFERROR(IF(BH39="Ⅱロなし",ROUNDDOWN(L39*VLOOKUP(K39,【参考】数式用!$A$4:$J$42,8,FALSE)*AA39,0),""),"")</f>
        <v/>
      </c>
    </row>
    <row r="40" spans="1:62" s="257" customFormat="1" ht="109.9" customHeight="1" thickBot="1">
      <c r="A40" s="303">
        <v>27</v>
      </c>
      <c r="B40" s="1059" t="str">
        <f>IF(基本情報入力シート!B62="","",基本情報入力シート!B62)</f>
        <v/>
      </c>
      <c r="C40" s="1060"/>
      <c r="D40" s="1060"/>
      <c r="E40" s="1060"/>
      <c r="F40" s="106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87"/>
      <c r="N40" s="521" t="str">
        <f>IFERROR(VLOOKUP(K40,【参考】数式用!$A$2:$F$57,MATCH(M40,【参考】数式用!$C$3:$F$3,0)+2,0),"")</f>
        <v/>
      </c>
      <c r="O40" s="511"/>
      <c r="P40" s="554"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6" t="str">
        <f>IFERROR(VLOOKUP(K40,【参考】数式用!$A$2:$N$57,14,FALSE),"")</f>
        <v/>
      </c>
      <c r="AP40" s="556" t="str">
        <f t="shared" si="1"/>
        <v/>
      </c>
      <c r="AQ40" s="560" t="str">
        <f t="shared" si="2"/>
        <v/>
      </c>
      <c r="AR40" s="539" t="str">
        <f t="shared" si="3"/>
        <v>入力済</v>
      </c>
      <c r="AS40" s="577" t="str">
        <f t="shared" si="12"/>
        <v/>
      </c>
      <c r="AT40" s="539" t="str">
        <f t="shared" si="4"/>
        <v>入力済</v>
      </c>
      <c r="AU40" s="539" t="str">
        <f t="shared" si="13"/>
        <v/>
      </c>
      <c r="AV40" s="539" t="str">
        <f t="shared" si="5"/>
        <v/>
      </c>
      <c r="AW40" s="556" t="str">
        <f t="shared" si="6"/>
        <v/>
      </c>
      <c r="AX40" s="577" t="str">
        <f t="shared" si="14"/>
        <v/>
      </c>
      <c r="AY40" s="539" t="str">
        <f>IFERROR(VLOOKUP(K40,【参考】数式用!$AR$5:$AS$39,2, FALSE), "")</f>
        <v/>
      </c>
      <c r="AZ40" s="556" t="str">
        <f t="shared" si="15"/>
        <v/>
      </c>
      <c r="BA40" s="559" t="str">
        <f t="shared" si="7"/>
        <v>入力済</v>
      </c>
      <c r="BB40" s="539" t="str">
        <f>IFERROR(VLOOKUP(K40,【参考】数式用!$AX$3:$AY$59, 2, FALSE), "")</f>
        <v/>
      </c>
      <c r="BC40" s="577" t="str">
        <f t="shared" si="16"/>
        <v/>
      </c>
      <c r="BD40" s="559" t="str">
        <f t="shared" si="8"/>
        <v>入力済</v>
      </c>
      <c r="BE40" s="576" t="str">
        <f t="shared" si="17"/>
        <v/>
      </c>
      <c r="BF40" s="559" t="str">
        <f t="shared" si="9"/>
        <v/>
      </c>
      <c r="BG40" s="610"/>
      <c r="BH40" s="592" t="str">
        <f t="shared" si="18"/>
        <v/>
      </c>
      <c r="BI40" s="614" t="str">
        <f>IFERROR(IF(BH40="Ⅱロ有り",ROUNDDOWN(L40*VLOOKUP(K40,【参考】数式用!$A$4:$J$42,10,FALSE)*AA40,0),""),"")</f>
        <v/>
      </c>
      <c r="BJ40" s="614" t="str">
        <f>IFERROR(IF(BH40="Ⅱロなし",ROUNDDOWN(L40*VLOOKUP(K40,【参考】数式用!$A$4:$J$42,8,FALSE)*AA40,0),""),"")</f>
        <v/>
      </c>
    </row>
    <row r="41" spans="1:62" s="257" customFormat="1" ht="109.9" customHeight="1" thickBot="1">
      <c r="A41" s="303">
        <v>28</v>
      </c>
      <c r="B41" s="1059" t="str">
        <f>IF(基本情報入力シート!B63="","",基本情報入力シート!B63)</f>
        <v/>
      </c>
      <c r="C41" s="1060"/>
      <c r="D41" s="1060"/>
      <c r="E41" s="1060"/>
      <c r="F41" s="106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87"/>
      <c r="N41" s="521" t="str">
        <f>IFERROR(VLOOKUP(K41,【参考】数式用!$A$2:$F$57,MATCH(M41,【参考】数式用!$C$3:$F$3,0)+2,0),"")</f>
        <v/>
      </c>
      <c r="O41" s="511"/>
      <c r="P41" s="554"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6" t="str">
        <f>IFERROR(VLOOKUP(K41,【参考】数式用!$A$2:$N$57,14,FALSE),"")</f>
        <v/>
      </c>
      <c r="AP41" s="556" t="str">
        <f t="shared" si="1"/>
        <v/>
      </c>
      <c r="AQ41" s="560" t="str">
        <f t="shared" si="2"/>
        <v/>
      </c>
      <c r="AR41" s="539" t="str">
        <f t="shared" si="3"/>
        <v>入力済</v>
      </c>
      <c r="AS41" s="577" t="str">
        <f t="shared" si="12"/>
        <v/>
      </c>
      <c r="AT41" s="539" t="str">
        <f t="shared" si="4"/>
        <v>入力済</v>
      </c>
      <c r="AU41" s="539" t="str">
        <f t="shared" si="13"/>
        <v/>
      </c>
      <c r="AV41" s="539" t="str">
        <f t="shared" si="5"/>
        <v/>
      </c>
      <c r="AW41" s="556" t="str">
        <f t="shared" si="6"/>
        <v/>
      </c>
      <c r="AX41" s="577" t="str">
        <f t="shared" si="14"/>
        <v/>
      </c>
      <c r="AY41" s="539" t="str">
        <f>IFERROR(VLOOKUP(K41,【参考】数式用!$AR$5:$AS$39,2, FALSE), "")</f>
        <v/>
      </c>
      <c r="AZ41" s="556" t="str">
        <f t="shared" si="15"/>
        <v/>
      </c>
      <c r="BA41" s="559" t="str">
        <f t="shared" si="7"/>
        <v>入力済</v>
      </c>
      <c r="BB41" s="539" t="str">
        <f>IFERROR(VLOOKUP(K41,【参考】数式用!$AX$3:$AY$59, 2, FALSE), "")</f>
        <v/>
      </c>
      <c r="BC41" s="577" t="str">
        <f t="shared" si="16"/>
        <v/>
      </c>
      <c r="BD41" s="559" t="str">
        <f t="shared" si="8"/>
        <v>入力済</v>
      </c>
      <c r="BE41" s="576" t="str">
        <f t="shared" si="17"/>
        <v/>
      </c>
      <c r="BF41" s="559" t="str">
        <f t="shared" si="9"/>
        <v/>
      </c>
      <c r="BG41" s="610"/>
      <c r="BH41" s="592" t="str">
        <f t="shared" si="18"/>
        <v/>
      </c>
      <c r="BI41" s="614" t="str">
        <f>IFERROR(IF(BH41="Ⅱロ有り",ROUNDDOWN(L41*VLOOKUP(K41,【参考】数式用!$A$4:$J$42,10,FALSE)*AA41,0),""),"")</f>
        <v/>
      </c>
      <c r="BJ41" s="614" t="str">
        <f>IFERROR(IF(BH41="Ⅱロなし",ROUNDDOWN(L41*VLOOKUP(K41,【参考】数式用!$A$4:$J$42,8,FALSE)*AA41,0),""),"")</f>
        <v/>
      </c>
    </row>
    <row r="42" spans="1:62" ht="109.9" customHeight="1" thickBot="1">
      <c r="A42" s="303">
        <v>29</v>
      </c>
      <c r="B42" s="1059" t="str">
        <f>IF(基本情報入力シート!B64="","",基本情報入力シート!B64)</f>
        <v/>
      </c>
      <c r="C42" s="1060"/>
      <c r="D42" s="1060"/>
      <c r="E42" s="1060"/>
      <c r="F42" s="106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87"/>
      <c r="N42" s="521" t="str">
        <f>IFERROR(VLOOKUP(K42,【参考】数式用!$A$2:$F$57,MATCH(M42,【参考】数式用!$C$3:$F$3,0)+2,0),"")</f>
        <v/>
      </c>
      <c r="O42" s="511"/>
      <c r="P42" s="554"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6" t="str">
        <f>IFERROR(VLOOKUP(K42,【参考】数式用!$A$2:$N$57,14,FALSE),"")</f>
        <v/>
      </c>
      <c r="AP42" s="556" t="str">
        <f t="shared" si="1"/>
        <v/>
      </c>
      <c r="AQ42" s="560" t="str">
        <f t="shared" si="2"/>
        <v/>
      </c>
      <c r="AR42" s="539" t="str">
        <f t="shared" si="3"/>
        <v>入力済</v>
      </c>
      <c r="AS42" s="577" t="str">
        <f t="shared" si="12"/>
        <v/>
      </c>
      <c r="AT42" s="539" t="str">
        <f t="shared" si="4"/>
        <v>入力済</v>
      </c>
      <c r="AU42" s="539" t="str">
        <f t="shared" si="13"/>
        <v/>
      </c>
      <c r="AV42" s="539" t="str">
        <f t="shared" si="5"/>
        <v/>
      </c>
      <c r="AW42" s="556" t="str">
        <f t="shared" si="6"/>
        <v/>
      </c>
      <c r="AX42" s="577" t="str">
        <f t="shared" si="14"/>
        <v/>
      </c>
      <c r="AY42" s="539" t="str">
        <f>IFERROR(VLOOKUP(K42,【参考】数式用!$AR$5:$AS$39,2, FALSE), "")</f>
        <v/>
      </c>
      <c r="AZ42" s="556" t="str">
        <f t="shared" si="15"/>
        <v/>
      </c>
      <c r="BA42" s="559" t="str">
        <f t="shared" si="7"/>
        <v>入力済</v>
      </c>
      <c r="BB42" s="539" t="str">
        <f>IFERROR(VLOOKUP(K42,【参考】数式用!$AX$3:$AY$59, 2, FALSE), "")</f>
        <v/>
      </c>
      <c r="BC42" s="577" t="str">
        <f t="shared" si="16"/>
        <v/>
      </c>
      <c r="BD42" s="559" t="str">
        <f t="shared" si="8"/>
        <v>入力済</v>
      </c>
      <c r="BE42" s="576" t="str">
        <f t="shared" si="17"/>
        <v/>
      </c>
      <c r="BF42" s="559" t="str">
        <f t="shared" si="9"/>
        <v/>
      </c>
      <c r="BG42" s="596"/>
      <c r="BH42" s="592" t="str">
        <f t="shared" si="18"/>
        <v/>
      </c>
      <c r="BI42" s="614" t="str">
        <f>IFERROR(IF(BH42="Ⅱロ有り",ROUNDDOWN(L42*VLOOKUP(K42,【参考】数式用!$A$4:$J$42,10,FALSE)*AA42,0),""),"")</f>
        <v/>
      </c>
      <c r="BJ42" s="614" t="str">
        <f>IFERROR(IF(BH42="Ⅱロなし",ROUNDDOWN(L42*VLOOKUP(K42,【参考】数式用!$A$4:$J$42,8,FALSE)*AA42,0),""),"")</f>
        <v/>
      </c>
    </row>
    <row r="43" spans="1:62" ht="109.9" customHeight="1" thickBot="1">
      <c r="A43" s="303">
        <v>30</v>
      </c>
      <c r="B43" s="1059" t="str">
        <f>IF(基本情報入力シート!B65="","",基本情報入力シート!B65)</f>
        <v/>
      </c>
      <c r="C43" s="1060"/>
      <c r="D43" s="1060"/>
      <c r="E43" s="1060"/>
      <c r="F43" s="106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87"/>
      <c r="N43" s="521" t="str">
        <f>IFERROR(VLOOKUP(K43,【参考】数式用!$A$2:$F$57,MATCH(M43,【参考】数式用!$C$3:$F$3,0)+2,0),"")</f>
        <v/>
      </c>
      <c r="O43" s="511"/>
      <c r="P43" s="554"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6" t="str">
        <f>IFERROR(VLOOKUP(K43,【参考】数式用!$A$2:$N$57,14,FALSE),"")</f>
        <v/>
      </c>
      <c r="AP43" s="556" t="str">
        <f t="shared" si="1"/>
        <v/>
      </c>
      <c r="AQ43" s="560" t="str">
        <f t="shared" si="2"/>
        <v/>
      </c>
      <c r="AR43" s="539" t="str">
        <f t="shared" si="3"/>
        <v>入力済</v>
      </c>
      <c r="AS43" s="577" t="str">
        <f t="shared" si="12"/>
        <v/>
      </c>
      <c r="AT43" s="539" t="str">
        <f t="shared" si="4"/>
        <v>入力済</v>
      </c>
      <c r="AU43" s="539" t="str">
        <f t="shared" si="13"/>
        <v/>
      </c>
      <c r="AV43" s="539" t="str">
        <f t="shared" si="5"/>
        <v/>
      </c>
      <c r="AW43" s="556" t="str">
        <f t="shared" si="6"/>
        <v/>
      </c>
      <c r="AX43" s="577" t="str">
        <f t="shared" si="14"/>
        <v/>
      </c>
      <c r="AY43" s="539" t="str">
        <f>IFERROR(VLOOKUP(K43,【参考】数式用!$AR$5:$AS$39,2, FALSE), "")</f>
        <v/>
      </c>
      <c r="AZ43" s="556" t="str">
        <f t="shared" si="15"/>
        <v/>
      </c>
      <c r="BA43" s="559" t="str">
        <f t="shared" si="7"/>
        <v>入力済</v>
      </c>
      <c r="BB43" s="539" t="str">
        <f>IFERROR(VLOOKUP(K43,【参考】数式用!$AX$3:$AY$59, 2, FALSE), "")</f>
        <v/>
      </c>
      <c r="BC43" s="577" t="str">
        <f t="shared" si="16"/>
        <v/>
      </c>
      <c r="BD43" s="559" t="str">
        <f t="shared" si="8"/>
        <v>入力済</v>
      </c>
      <c r="BE43" s="576" t="str">
        <f t="shared" si="17"/>
        <v/>
      </c>
      <c r="BF43" s="559" t="str">
        <f t="shared" si="9"/>
        <v/>
      </c>
      <c r="BG43" s="596"/>
      <c r="BH43" s="592" t="str">
        <f t="shared" si="18"/>
        <v/>
      </c>
      <c r="BI43" s="614" t="str">
        <f>IFERROR(IF(BH43="Ⅱロ有り",ROUNDDOWN(L43*VLOOKUP(K43,【参考】数式用!$A$4:$J$42,10,FALSE)*AA43,0),""),"")</f>
        <v/>
      </c>
      <c r="BJ43" s="614" t="str">
        <f>IFERROR(IF(BH43="Ⅱロなし",ROUNDDOWN(L43*VLOOKUP(K43,【参考】数式用!$A$4:$J$42,8,FALSE)*AA43,0),""),"")</f>
        <v/>
      </c>
    </row>
    <row r="44" spans="1:62" ht="109.9" customHeight="1" thickBot="1">
      <c r="A44" s="303">
        <v>31</v>
      </c>
      <c r="B44" s="1059" t="str">
        <f>IF(基本情報入力シート!B66="","",基本情報入力シート!B66)</f>
        <v/>
      </c>
      <c r="C44" s="1060"/>
      <c r="D44" s="1060"/>
      <c r="E44" s="1060"/>
      <c r="F44" s="106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87"/>
      <c r="N44" s="521" t="str">
        <f>IFERROR(VLOOKUP(K44,【参考】数式用!$A$2:$F$57,MATCH(M44,【参考】数式用!$C$3:$F$3,0)+2,0),"")</f>
        <v/>
      </c>
      <c r="O44" s="511"/>
      <c r="P44" s="554"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6" t="str">
        <f>IFERROR(VLOOKUP(K44,【参考】数式用!$A$2:$N$57,14,FALSE),"")</f>
        <v/>
      </c>
      <c r="AP44" s="556" t="str">
        <f t="shared" si="1"/>
        <v/>
      </c>
      <c r="AQ44" s="560" t="str">
        <f t="shared" si="2"/>
        <v/>
      </c>
      <c r="AR44" s="539" t="str">
        <f t="shared" si="3"/>
        <v>入力済</v>
      </c>
      <c r="AS44" s="577" t="str">
        <f t="shared" si="12"/>
        <v/>
      </c>
      <c r="AT44" s="539" t="str">
        <f t="shared" si="4"/>
        <v>入力済</v>
      </c>
      <c r="AU44" s="539" t="str">
        <f t="shared" si="13"/>
        <v/>
      </c>
      <c r="AV44" s="539" t="str">
        <f t="shared" si="5"/>
        <v/>
      </c>
      <c r="AW44" s="556" t="str">
        <f t="shared" si="6"/>
        <v/>
      </c>
      <c r="AX44" s="577" t="str">
        <f t="shared" si="14"/>
        <v/>
      </c>
      <c r="AY44" s="539" t="str">
        <f>IFERROR(VLOOKUP(K44,【参考】数式用!$AR$5:$AS$39,2, FALSE), "")</f>
        <v/>
      </c>
      <c r="AZ44" s="556" t="str">
        <f t="shared" si="15"/>
        <v/>
      </c>
      <c r="BA44" s="559" t="str">
        <f t="shared" si="7"/>
        <v>入力済</v>
      </c>
      <c r="BB44" s="539" t="str">
        <f>IFERROR(VLOOKUP(K44,【参考】数式用!$AX$3:$AY$59, 2, FALSE), "")</f>
        <v/>
      </c>
      <c r="BC44" s="577" t="str">
        <f t="shared" si="16"/>
        <v/>
      </c>
      <c r="BD44" s="559" t="str">
        <f t="shared" si="8"/>
        <v>入力済</v>
      </c>
      <c r="BE44" s="576" t="str">
        <f t="shared" si="17"/>
        <v/>
      </c>
      <c r="BF44" s="559" t="str">
        <f t="shared" si="9"/>
        <v/>
      </c>
      <c r="BG44" s="596"/>
      <c r="BH44" s="592" t="str">
        <f t="shared" si="18"/>
        <v/>
      </c>
      <c r="BI44" s="614" t="str">
        <f>IFERROR(IF(BH44="Ⅱロ有り",ROUNDDOWN(L44*VLOOKUP(K44,【参考】数式用!$A$4:$J$42,10,FALSE)*AA44,0),""),"")</f>
        <v/>
      </c>
      <c r="BJ44" s="614" t="str">
        <f>IFERROR(IF(BH44="Ⅱロなし",ROUNDDOWN(L44*VLOOKUP(K44,【参考】数式用!$A$4:$J$42,8,FALSE)*AA44,0),""),"")</f>
        <v/>
      </c>
    </row>
    <row r="45" spans="1:62" ht="109.9" customHeight="1" thickBot="1">
      <c r="A45" s="303">
        <v>32</v>
      </c>
      <c r="B45" s="1059" t="str">
        <f>IF(基本情報入力シート!B67="","",基本情報入力シート!B67)</f>
        <v/>
      </c>
      <c r="C45" s="1060"/>
      <c r="D45" s="1060"/>
      <c r="E45" s="1060"/>
      <c r="F45" s="106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87"/>
      <c r="N45" s="521" t="str">
        <f>IFERROR(VLOOKUP(K45,【参考】数式用!$A$2:$F$57,MATCH(M45,【参考】数式用!$C$3:$F$3,0)+2,0),"")</f>
        <v/>
      </c>
      <c r="O45" s="511"/>
      <c r="P45" s="554"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6" t="str">
        <f>IFERROR(VLOOKUP(K45,【参考】数式用!$A$2:$N$57,14,FALSE),"")</f>
        <v/>
      </c>
      <c r="AP45" s="556" t="str">
        <f t="shared" ref="AP45:AP76" si="23">IF(AND(K45&lt;&gt;"",AO45="加算対象"),"N列に色付け","")</f>
        <v/>
      </c>
      <c r="AQ45" s="560" t="str">
        <f t="shared" ref="AQ45:AQ76" si="24">IF(AND(AE45&lt;&gt;0,AE45&lt;&gt;"",AO45="加算対象"),IF(AF45="○","入力済","未入力"),"")</f>
        <v/>
      </c>
      <c r="AR45" s="539" t="str">
        <f t="shared" ref="AR45:AR76" si="25">IF(AND(O45&lt;&gt;"", AG45="",AO45="加算対象"), "未入力", "入力済")</f>
        <v>入力済</v>
      </c>
      <c r="AS45" s="577" t="str">
        <f t="shared" si="12"/>
        <v/>
      </c>
      <c r="AT45" s="539" t="str">
        <f t="shared" ref="AT45:AT76" si="26">IF(AND(O45&lt;&gt;"", O45&lt;&gt;"処遇改善加算Ⅳ", AH45=""), "未入力", "入力済")</f>
        <v>入力済</v>
      </c>
      <c r="AU45" s="539" t="str">
        <f t="shared" si="13"/>
        <v/>
      </c>
      <c r="AV45" s="539" t="str">
        <f t="shared" ref="AV45:AV76" si="27">IF(AND(AO45="加算対象",O45&lt;&gt;"処遇改善加算Ⅲ",O45&lt;&gt;"処遇改善加算Ⅳ", O45&lt;&gt;"", AU45&lt;&gt;"対象外"), 1,"")</f>
        <v/>
      </c>
      <c r="AW45" s="556" t="str">
        <f t="shared" ref="AW45:AW76" si="28">IF(AND(AV45=1, OR(AI45=0,AI45=""),AO45="加算対象"),"AH列に色付け","")</f>
        <v/>
      </c>
      <c r="AX45" s="577" t="str">
        <f t="shared" si="14"/>
        <v/>
      </c>
      <c r="AY45" s="539" t="str">
        <f>IFERROR(VLOOKUP(K45,【参考】数式用!$AR$5:$AS$39,2, FALSE), "")</f>
        <v/>
      </c>
      <c r="AZ45" s="556" t="str">
        <f t="shared" si="15"/>
        <v/>
      </c>
      <c r="BA45" s="559" t="str">
        <f t="shared" ref="BA45:BA76" si="29">IF(AND(O45="処遇改善加算Ⅰ", AJ45=""), "未入力","入力済")</f>
        <v>入力済</v>
      </c>
      <c r="BB45" s="539" t="str">
        <f>IFERROR(VLOOKUP(K45,【参考】数式用!$AX$3:$AY$59, 2, FALSE), "")</f>
        <v/>
      </c>
      <c r="BC45" s="577" t="str">
        <f t="shared" si="16"/>
        <v/>
      </c>
      <c r="BD45" s="559" t="str">
        <f t="shared" ref="BD45:BD76" si="30">IF(AND(COUNTIF(AG45:AI45,"*令和８年度特例要件を*")&gt;0,AK45=""), "未入力","入力済")</f>
        <v>入力済</v>
      </c>
      <c r="BE45" s="576" t="str">
        <f t="shared" si="17"/>
        <v/>
      </c>
      <c r="BF45" s="559" t="str">
        <f t="shared" ref="BF45:BF76" si="31">G45</f>
        <v/>
      </c>
      <c r="BG45" s="596"/>
      <c r="BH45" s="592" t="str">
        <f t="shared" si="18"/>
        <v/>
      </c>
      <c r="BI45" s="614" t="str">
        <f>IFERROR(IF(BH45="Ⅱロ有り",ROUNDDOWN(L45*VLOOKUP(K45,【参考】数式用!$A$4:$J$42,10,FALSE)*AA45,0),""),"")</f>
        <v/>
      </c>
      <c r="BJ45" s="614" t="str">
        <f>IFERROR(IF(BH45="Ⅱロなし",ROUNDDOWN(L45*VLOOKUP(K45,【参考】数式用!$A$4:$J$42,8,FALSE)*AA45,0),""),"")</f>
        <v/>
      </c>
    </row>
    <row r="46" spans="1:62" ht="109.9" customHeight="1" thickBot="1">
      <c r="A46" s="303">
        <v>33</v>
      </c>
      <c r="B46" s="1059" t="str">
        <f>IF(基本情報入力シート!B68="","",基本情報入力シート!B68)</f>
        <v/>
      </c>
      <c r="C46" s="1060"/>
      <c r="D46" s="1060"/>
      <c r="E46" s="1060"/>
      <c r="F46" s="106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87"/>
      <c r="N46" s="521" t="str">
        <f>IFERROR(VLOOKUP(K46,【参考】数式用!$A$2:$F$57,MATCH(M46,【参考】数式用!$C$3:$F$3,0)+2,0),"")</f>
        <v/>
      </c>
      <c r="O46" s="511"/>
      <c r="P46" s="554"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6" t="str">
        <f>IFERROR(VLOOKUP(K46,【参考】数式用!$A$2:$N$57,14,FALSE),"")</f>
        <v/>
      </c>
      <c r="AP46" s="556" t="str">
        <f t="shared" si="23"/>
        <v/>
      </c>
      <c r="AQ46" s="560" t="str">
        <f t="shared" si="24"/>
        <v/>
      </c>
      <c r="AR46" s="539" t="str">
        <f t="shared" si="25"/>
        <v>入力済</v>
      </c>
      <c r="AS46" s="577" t="str">
        <f t="shared" si="12"/>
        <v/>
      </c>
      <c r="AT46" s="539" t="str">
        <f t="shared" si="26"/>
        <v>入力済</v>
      </c>
      <c r="AU46" s="539" t="str">
        <f t="shared" ref="AU46:AU77" si="32">IF(OR(O46="処遇改善加算Ⅰ",O46="処遇改善加算Ⅱ"),"対象","")</f>
        <v/>
      </c>
      <c r="AV46" s="539" t="str">
        <f t="shared" si="27"/>
        <v/>
      </c>
      <c r="AW46" s="556" t="str">
        <f t="shared" si="28"/>
        <v/>
      </c>
      <c r="AX46" s="577" t="str">
        <f t="shared" si="14"/>
        <v/>
      </c>
      <c r="AY46" s="539" t="str">
        <f>IFERROR(VLOOKUP(K46,【参考】数式用!$AR$5:$AS$39,2, FALSE), "")</f>
        <v/>
      </c>
      <c r="AZ46" s="556" t="str">
        <f t="shared" si="15"/>
        <v/>
      </c>
      <c r="BA46" s="559" t="str">
        <f t="shared" si="29"/>
        <v>入力済</v>
      </c>
      <c r="BB46" s="539" t="str">
        <f>IFERROR(VLOOKUP(K46,【参考】数式用!$AX$3:$AY$59, 2, FALSE), "")</f>
        <v/>
      </c>
      <c r="BC46" s="577" t="str">
        <f t="shared" si="16"/>
        <v/>
      </c>
      <c r="BD46" s="559" t="str">
        <f t="shared" si="30"/>
        <v>入力済</v>
      </c>
      <c r="BE46" s="576" t="str">
        <f t="shared" si="17"/>
        <v/>
      </c>
      <c r="BF46" s="559" t="str">
        <f t="shared" si="31"/>
        <v/>
      </c>
      <c r="BG46" s="596"/>
      <c r="BH46" s="592" t="str">
        <f t="shared" si="18"/>
        <v/>
      </c>
      <c r="BI46" s="614" t="str">
        <f>IFERROR(IF(BH46="Ⅱロ有り",ROUNDDOWN(L46*VLOOKUP(K46,【参考】数式用!$A$4:$J$42,10,FALSE)*AA46,0),""),"")</f>
        <v/>
      </c>
      <c r="BJ46" s="614" t="str">
        <f>IFERROR(IF(BH46="Ⅱロなし",ROUNDDOWN(L46*VLOOKUP(K46,【参考】数式用!$A$4:$J$42,8,FALSE)*AA46,0),""),"")</f>
        <v/>
      </c>
    </row>
    <row r="47" spans="1:62" ht="109.9" customHeight="1" thickBot="1">
      <c r="A47" s="303">
        <v>34</v>
      </c>
      <c r="B47" s="1059" t="str">
        <f>IF(基本情報入力シート!B69="","",基本情報入力シート!B69)</f>
        <v/>
      </c>
      <c r="C47" s="1060"/>
      <c r="D47" s="1060"/>
      <c r="E47" s="1060"/>
      <c r="F47" s="106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87"/>
      <c r="N47" s="521" t="str">
        <f>IFERROR(VLOOKUP(K47,【参考】数式用!$A$2:$F$57,MATCH(M47,【参考】数式用!$C$3:$F$3,0)+2,0),"")</f>
        <v/>
      </c>
      <c r="O47" s="511"/>
      <c r="P47" s="554"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6" t="str">
        <f>IFERROR(VLOOKUP(K47,【参考】数式用!$A$2:$N$57,14,FALSE),"")</f>
        <v/>
      </c>
      <c r="AP47" s="556" t="str">
        <f t="shared" si="23"/>
        <v/>
      </c>
      <c r="AQ47" s="560" t="str">
        <f t="shared" si="24"/>
        <v/>
      </c>
      <c r="AR47" s="539" t="str">
        <f t="shared" si="25"/>
        <v>入力済</v>
      </c>
      <c r="AS47" s="577" t="str">
        <f t="shared" si="12"/>
        <v/>
      </c>
      <c r="AT47" s="539" t="str">
        <f t="shared" si="26"/>
        <v>入力済</v>
      </c>
      <c r="AU47" s="539" t="str">
        <f t="shared" si="32"/>
        <v/>
      </c>
      <c r="AV47" s="539" t="str">
        <f t="shared" si="27"/>
        <v/>
      </c>
      <c r="AW47" s="556" t="str">
        <f t="shared" si="28"/>
        <v/>
      </c>
      <c r="AX47" s="577" t="str">
        <f t="shared" si="14"/>
        <v/>
      </c>
      <c r="AY47" s="539" t="str">
        <f>IFERROR(VLOOKUP(K47,【参考】数式用!$AR$5:$AS$39,2, FALSE), "")</f>
        <v/>
      </c>
      <c r="AZ47" s="556" t="str">
        <f t="shared" si="15"/>
        <v/>
      </c>
      <c r="BA47" s="559" t="str">
        <f t="shared" si="29"/>
        <v>入力済</v>
      </c>
      <c r="BB47" s="539" t="str">
        <f>IFERROR(VLOOKUP(K47,【参考】数式用!$AX$3:$AY$59, 2, FALSE), "")</f>
        <v/>
      </c>
      <c r="BC47" s="577" t="str">
        <f t="shared" si="16"/>
        <v/>
      </c>
      <c r="BD47" s="559" t="str">
        <f t="shared" si="30"/>
        <v>入力済</v>
      </c>
      <c r="BE47" s="576" t="str">
        <f t="shared" si="17"/>
        <v/>
      </c>
      <c r="BF47" s="559" t="str">
        <f t="shared" si="31"/>
        <v/>
      </c>
      <c r="BG47" s="596"/>
      <c r="BH47" s="592" t="str">
        <f t="shared" si="18"/>
        <v/>
      </c>
      <c r="BI47" s="614" t="str">
        <f>IFERROR(IF(BH47="Ⅱロ有り",ROUNDDOWN(L47*VLOOKUP(K47,【参考】数式用!$A$4:$J$42,10,FALSE)*AA47,0),""),"")</f>
        <v/>
      </c>
      <c r="BJ47" s="614" t="str">
        <f>IFERROR(IF(BH47="Ⅱロなし",ROUNDDOWN(L47*VLOOKUP(K47,【参考】数式用!$A$4:$J$42,8,FALSE)*AA47,0),""),"")</f>
        <v/>
      </c>
    </row>
    <row r="48" spans="1:62" ht="109.9" customHeight="1" thickBot="1">
      <c r="A48" s="303">
        <v>35</v>
      </c>
      <c r="B48" s="1059" t="str">
        <f>IF(基本情報入力シート!B70="","",基本情報入力シート!B70)</f>
        <v/>
      </c>
      <c r="C48" s="1060"/>
      <c r="D48" s="1060"/>
      <c r="E48" s="1060"/>
      <c r="F48" s="106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87"/>
      <c r="N48" s="521" t="str">
        <f>IFERROR(VLOOKUP(K48,【参考】数式用!$A$2:$F$57,MATCH(M48,【参考】数式用!$C$3:$F$3,0)+2,0),"")</f>
        <v/>
      </c>
      <c r="O48" s="511"/>
      <c r="P48" s="554"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6" t="str">
        <f>IFERROR(VLOOKUP(K48,【参考】数式用!$A$2:$N$57,14,FALSE),"")</f>
        <v/>
      </c>
      <c r="AP48" s="556" t="str">
        <f t="shared" si="23"/>
        <v/>
      </c>
      <c r="AQ48" s="560" t="str">
        <f t="shared" si="24"/>
        <v/>
      </c>
      <c r="AR48" s="539" t="str">
        <f t="shared" si="25"/>
        <v>入力済</v>
      </c>
      <c r="AS48" s="577" t="str">
        <f t="shared" si="12"/>
        <v/>
      </c>
      <c r="AT48" s="539" t="str">
        <f t="shared" si="26"/>
        <v>入力済</v>
      </c>
      <c r="AU48" s="539" t="str">
        <f t="shared" si="32"/>
        <v/>
      </c>
      <c r="AV48" s="539" t="str">
        <f t="shared" si="27"/>
        <v/>
      </c>
      <c r="AW48" s="556" t="str">
        <f t="shared" si="28"/>
        <v/>
      </c>
      <c r="AX48" s="577" t="str">
        <f t="shared" si="14"/>
        <v/>
      </c>
      <c r="AY48" s="539" t="str">
        <f>IFERROR(VLOOKUP(K48,【参考】数式用!$AR$5:$AS$39,2, FALSE), "")</f>
        <v/>
      </c>
      <c r="AZ48" s="556" t="str">
        <f t="shared" si="15"/>
        <v/>
      </c>
      <c r="BA48" s="559" t="str">
        <f t="shared" si="29"/>
        <v>入力済</v>
      </c>
      <c r="BB48" s="539" t="str">
        <f>IFERROR(VLOOKUP(K48,【参考】数式用!$AX$3:$AY$59, 2, FALSE), "")</f>
        <v/>
      </c>
      <c r="BC48" s="577" t="str">
        <f t="shared" si="16"/>
        <v/>
      </c>
      <c r="BD48" s="559" t="str">
        <f t="shared" si="30"/>
        <v>入力済</v>
      </c>
      <c r="BE48" s="576" t="str">
        <f t="shared" si="17"/>
        <v/>
      </c>
      <c r="BF48" s="559" t="str">
        <f t="shared" si="31"/>
        <v/>
      </c>
      <c r="BG48" s="596"/>
      <c r="BH48" s="592" t="str">
        <f t="shared" si="18"/>
        <v/>
      </c>
      <c r="BI48" s="614" t="str">
        <f>IFERROR(IF(BH48="Ⅱロ有り",ROUNDDOWN(L48*VLOOKUP(K48,【参考】数式用!$A$4:$J$42,10,FALSE)*AA48,0),""),"")</f>
        <v/>
      </c>
      <c r="BJ48" s="614" t="str">
        <f>IFERROR(IF(BH48="Ⅱロなし",ROUNDDOWN(L48*VLOOKUP(K48,【参考】数式用!$A$4:$J$42,8,FALSE)*AA48,0),""),"")</f>
        <v/>
      </c>
    </row>
    <row r="49" spans="1:62" ht="109.9" customHeight="1" thickBot="1">
      <c r="A49" s="303">
        <v>36</v>
      </c>
      <c r="B49" s="1059" t="str">
        <f>IF(基本情報入力シート!B71="","",基本情報入力シート!B71)</f>
        <v/>
      </c>
      <c r="C49" s="1060"/>
      <c r="D49" s="1060"/>
      <c r="E49" s="1060"/>
      <c r="F49" s="106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87"/>
      <c r="N49" s="521" t="str">
        <f>IFERROR(VLOOKUP(K49,【参考】数式用!$A$2:$F$57,MATCH(M49,【参考】数式用!$C$3:$F$3,0)+2,0),"")</f>
        <v/>
      </c>
      <c r="O49" s="511"/>
      <c r="P49" s="554"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6" t="str">
        <f>IFERROR(VLOOKUP(K49,【参考】数式用!$A$2:$N$57,14,FALSE),"")</f>
        <v/>
      </c>
      <c r="AP49" s="556" t="str">
        <f t="shared" si="23"/>
        <v/>
      </c>
      <c r="AQ49" s="560" t="str">
        <f t="shared" si="24"/>
        <v/>
      </c>
      <c r="AR49" s="539" t="str">
        <f t="shared" si="25"/>
        <v>入力済</v>
      </c>
      <c r="AS49" s="577" t="str">
        <f t="shared" si="12"/>
        <v/>
      </c>
      <c r="AT49" s="539" t="str">
        <f t="shared" si="26"/>
        <v>入力済</v>
      </c>
      <c r="AU49" s="539" t="str">
        <f t="shared" si="32"/>
        <v/>
      </c>
      <c r="AV49" s="539" t="str">
        <f t="shared" si="27"/>
        <v/>
      </c>
      <c r="AW49" s="556" t="str">
        <f t="shared" si="28"/>
        <v/>
      </c>
      <c r="AX49" s="577" t="str">
        <f t="shared" si="14"/>
        <v/>
      </c>
      <c r="AY49" s="539" t="str">
        <f>IFERROR(VLOOKUP(K49,【参考】数式用!$AR$5:$AS$39,2, FALSE), "")</f>
        <v/>
      </c>
      <c r="AZ49" s="556" t="str">
        <f t="shared" si="15"/>
        <v/>
      </c>
      <c r="BA49" s="559" t="str">
        <f t="shared" si="29"/>
        <v>入力済</v>
      </c>
      <c r="BB49" s="539" t="str">
        <f>IFERROR(VLOOKUP(K49,【参考】数式用!$AX$3:$AY$59, 2, FALSE), "")</f>
        <v/>
      </c>
      <c r="BC49" s="577" t="str">
        <f t="shared" si="16"/>
        <v/>
      </c>
      <c r="BD49" s="559" t="str">
        <f t="shared" si="30"/>
        <v>入力済</v>
      </c>
      <c r="BE49" s="576" t="str">
        <f t="shared" si="17"/>
        <v/>
      </c>
      <c r="BF49" s="559" t="str">
        <f t="shared" si="31"/>
        <v/>
      </c>
      <c r="BG49" s="596"/>
      <c r="BH49" s="592" t="str">
        <f t="shared" si="18"/>
        <v/>
      </c>
      <c r="BI49" s="614" t="str">
        <f>IFERROR(IF(BH49="Ⅱロ有り",ROUNDDOWN(L49*VLOOKUP(K49,【参考】数式用!$A$4:$J$42,10,FALSE)*AA49,0),""),"")</f>
        <v/>
      </c>
      <c r="BJ49" s="614" t="str">
        <f>IFERROR(IF(BH49="Ⅱロなし",ROUNDDOWN(L49*VLOOKUP(K49,【参考】数式用!$A$4:$J$42,8,FALSE)*AA49,0),""),"")</f>
        <v/>
      </c>
    </row>
    <row r="50" spans="1:62" ht="109.9" customHeight="1" thickBot="1">
      <c r="A50" s="303">
        <v>37</v>
      </c>
      <c r="B50" s="1059" t="str">
        <f>IF(基本情報入力シート!B72="","",基本情報入力シート!B72)</f>
        <v/>
      </c>
      <c r="C50" s="1060"/>
      <c r="D50" s="1060"/>
      <c r="E50" s="1060"/>
      <c r="F50" s="106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87"/>
      <c r="N50" s="521" t="str">
        <f>IFERROR(VLOOKUP(K50,【参考】数式用!$A$2:$F$57,MATCH(M50,【参考】数式用!$C$3:$F$3,0)+2,0),"")</f>
        <v/>
      </c>
      <c r="O50" s="511"/>
      <c r="P50" s="554"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6" t="str">
        <f>IFERROR(VLOOKUP(K50,【参考】数式用!$A$2:$N$57,14,FALSE),"")</f>
        <v/>
      </c>
      <c r="AP50" s="556" t="str">
        <f t="shared" si="23"/>
        <v/>
      </c>
      <c r="AQ50" s="560" t="str">
        <f t="shared" si="24"/>
        <v/>
      </c>
      <c r="AR50" s="539" t="str">
        <f t="shared" si="25"/>
        <v>入力済</v>
      </c>
      <c r="AS50" s="577" t="str">
        <f t="shared" si="12"/>
        <v/>
      </c>
      <c r="AT50" s="539" t="str">
        <f t="shared" si="26"/>
        <v>入力済</v>
      </c>
      <c r="AU50" s="539" t="str">
        <f t="shared" si="32"/>
        <v/>
      </c>
      <c r="AV50" s="539" t="str">
        <f t="shared" si="27"/>
        <v/>
      </c>
      <c r="AW50" s="556" t="str">
        <f t="shared" si="28"/>
        <v/>
      </c>
      <c r="AX50" s="577" t="str">
        <f t="shared" si="14"/>
        <v/>
      </c>
      <c r="AY50" s="539" t="str">
        <f>IFERROR(VLOOKUP(K50,【参考】数式用!$AR$5:$AS$39,2, FALSE), "")</f>
        <v/>
      </c>
      <c r="AZ50" s="556" t="str">
        <f t="shared" si="15"/>
        <v/>
      </c>
      <c r="BA50" s="559" t="str">
        <f t="shared" si="29"/>
        <v>入力済</v>
      </c>
      <c r="BB50" s="539" t="str">
        <f>IFERROR(VLOOKUP(K50,【参考】数式用!$AX$3:$AY$59, 2, FALSE), "")</f>
        <v/>
      </c>
      <c r="BC50" s="577" t="str">
        <f t="shared" si="16"/>
        <v/>
      </c>
      <c r="BD50" s="559" t="str">
        <f t="shared" si="30"/>
        <v>入力済</v>
      </c>
      <c r="BE50" s="576" t="str">
        <f t="shared" si="17"/>
        <v/>
      </c>
      <c r="BF50" s="559" t="str">
        <f t="shared" si="31"/>
        <v/>
      </c>
      <c r="BG50" s="596"/>
      <c r="BH50" s="592" t="str">
        <f t="shared" si="18"/>
        <v/>
      </c>
      <c r="BI50" s="614" t="str">
        <f>IFERROR(IF(BH50="Ⅱロ有り",ROUNDDOWN(L50*VLOOKUP(K50,【参考】数式用!$A$4:$J$42,10,FALSE)*AA50,0),""),"")</f>
        <v/>
      </c>
      <c r="BJ50" s="614" t="str">
        <f>IFERROR(IF(BH50="Ⅱロなし",ROUNDDOWN(L50*VLOOKUP(K50,【参考】数式用!$A$4:$J$42,8,FALSE)*AA50,0),""),"")</f>
        <v/>
      </c>
    </row>
    <row r="51" spans="1:62" ht="109.9" customHeight="1" thickBot="1">
      <c r="A51" s="303">
        <v>38</v>
      </c>
      <c r="B51" s="1059" t="str">
        <f>IF(基本情報入力シート!B73="","",基本情報入力シート!B73)</f>
        <v/>
      </c>
      <c r="C51" s="1060"/>
      <c r="D51" s="1060"/>
      <c r="E51" s="1060"/>
      <c r="F51" s="106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87"/>
      <c r="N51" s="521" t="str">
        <f>IFERROR(VLOOKUP(K51,【参考】数式用!$A$2:$F$57,MATCH(M51,【参考】数式用!$C$3:$F$3,0)+2,0),"")</f>
        <v/>
      </c>
      <c r="O51" s="511"/>
      <c r="P51" s="554"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6" t="str">
        <f>IFERROR(VLOOKUP(K51,【参考】数式用!$A$2:$N$57,14,FALSE),"")</f>
        <v/>
      </c>
      <c r="AP51" s="556" t="str">
        <f t="shared" si="23"/>
        <v/>
      </c>
      <c r="AQ51" s="560" t="str">
        <f t="shared" si="24"/>
        <v/>
      </c>
      <c r="AR51" s="539" t="str">
        <f t="shared" si="25"/>
        <v>入力済</v>
      </c>
      <c r="AS51" s="577" t="str">
        <f t="shared" si="12"/>
        <v/>
      </c>
      <c r="AT51" s="539" t="str">
        <f t="shared" si="26"/>
        <v>入力済</v>
      </c>
      <c r="AU51" s="539" t="str">
        <f t="shared" si="32"/>
        <v/>
      </c>
      <c r="AV51" s="539" t="str">
        <f t="shared" si="27"/>
        <v/>
      </c>
      <c r="AW51" s="556" t="str">
        <f t="shared" si="28"/>
        <v/>
      </c>
      <c r="AX51" s="577" t="str">
        <f t="shared" si="14"/>
        <v/>
      </c>
      <c r="AY51" s="539" t="str">
        <f>IFERROR(VLOOKUP(K51,【参考】数式用!$AR$5:$AS$39,2, FALSE), "")</f>
        <v/>
      </c>
      <c r="AZ51" s="556" t="str">
        <f t="shared" si="15"/>
        <v/>
      </c>
      <c r="BA51" s="559" t="str">
        <f t="shared" si="29"/>
        <v>入力済</v>
      </c>
      <c r="BB51" s="539" t="str">
        <f>IFERROR(VLOOKUP(K51,【参考】数式用!$AX$3:$AY$59, 2, FALSE), "")</f>
        <v/>
      </c>
      <c r="BC51" s="577" t="str">
        <f t="shared" si="16"/>
        <v/>
      </c>
      <c r="BD51" s="559" t="str">
        <f t="shared" si="30"/>
        <v>入力済</v>
      </c>
      <c r="BE51" s="576" t="str">
        <f t="shared" si="17"/>
        <v/>
      </c>
      <c r="BF51" s="559" t="str">
        <f t="shared" si="31"/>
        <v/>
      </c>
      <c r="BG51" s="596"/>
      <c r="BH51" s="592" t="str">
        <f t="shared" si="18"/>
        <v/>
      </c>
      <c r="BI51" s="614" t="str">
        <f>IFERROR(IF(BH51="Ⅱロ有り",ROUNDDOWN(L51*VLOOKUP(K51,【参考】数式用!$A$4:$J$42,10,FALSE)*AA51,0),""),"")</f>
        <v/>
      </c>
      <c r="BJ51" s="614" t="str">
        <f>IFERROR(IF(BH51="Ⅱロなし",ROUNDDOWN(L51*VLOOKUP(K51,【参考】数式用!$A$4:$J$42,8,FALSE)*AA51,0),""),"")</f>
        <v/>
      </c>
    </row>
    <row r="52" spans="1:62" ht="109.9" customHeight="1" thickBot="1">
      <c r="A52" s="303">
        <v>39</v>
      </c>
      <c r="B52" s="1059" t="str">
        <f>IF(基本情報入力シート!B74="","",基本情報入力シート!B74)</f>
        <v/>
      </c>
      <c r="C52" s="1060"/>
      <c r="D52" s="1060"/>
      <c r="E52" s="1060"/>
      <c r="F52" s="106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87"/>
      <c r="N52" s="521" t="str">
        <f>IFERROR(VLOOKUP(K52,【参考】数式用!$A$2:$F$57,MATCH(M52,【参考】数式用!$C$3:$F$3,0)+2,0),"")</f>
        <v/>
      </c>
      <c r="O52" s="511"/>
      <c r="P52" s="554"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6" t="str">
        <f>IFERROR(VLOOKUP(K52,【参考】数式用!$A$2:$N$57,14,FALSE),"")</f>
        <v/>
      </c>
      <c r="AP52" s="556" t="str">
        <f t="shared" si="23"/>
        <v/>
      </c>
      <c r="AQ52" s="560" t="str">
        <f t="shared" si="24"/>
        <v/>
      </c>
      <c r="AR52" s="539" t="str">
        <f t="shared" si="25"/>
        <v>入力済</v>
      </c>
      <c r="AS52" s="577" t="str">
        <f t="shared" si="12"/>
        <v/>
      </c>
      <c r="AT52" s="539" t="str">
        <f t="shared" si="26"/>
        <v>入力済</v>
      </c>
      <c r="AU52" s="539" t="str">
        <f t="shared" si="32"/>
        <v/>
      </c>
      <c r="AV52" s="539" t="str">
        <f t="shared" si="27"/>
        <v/>
      </c>
      <c r="AW52" s="556" t="str">
        <f t="shared" si="28"/>
        <v/>
      </c>
      <c r="AX52" s="577" t="str">
        <f t="shared" si="14"/>
        <v/>
      </c>
      <c r="AY52" s="539" t="str">
        <f>IFERROR(VLOOKUP(K52,【参考】数式用!$AR$5:$AS$39,2, FALSE), "")</f>
        <v/>
      </c>
      <c r="AZ52" s="556" t="str">
        <f t="shared" si="15"/>
        <v/>
      </c>
      <c r="BA52" s="559" t="str">
        <f t="shared" si="29"/>
        <v>入力済</v>
      </c>
      <c r="BB52" s="539" t="str">
        <f>IFERROR(VLOOKUP(K52,【参考】数式用!$AX$3:$AY$59, 2, FALSE), "")</f>
        <v/>
      </c>
      <c r="BC52" s="577" t="str">
        <f t="shared" si="16"/>
        <v/>
      </c>
      <c r="BD52" s="559" t="str">
        <f t="shared" si="30"/>
        <v>入力済</v>
      </c>
      <c r="BE52" s="576" t="str">
        <f t="shared" si="17"/>
        <v/>
      </c>
      <c r="BF52" s="559" t="str">
        <f t="shared" si="31"/>
        <v/>
      </c>
      <c r="BG52" s="596"/>
      <c r="BH52" s="592" t="str">
        <f t="shared" si="18"/>
        <v/>
      </c>
      <c r="BI52" s="614" t="str">
        <f>IFERROR(IF(BH52="Ⅱロ有り",ROUNDDOWN(L52*VLOOKUP(K52,【参考】数式用!$A$4:$J$42,10,FALSE)*AA52,0),""),"")</f>
        <v/>
      </c>
      <c r="BJ52" s="614" t="str">
        <f>IFERROR(IF(BH52="Ⅱロなし",ROUNDDOWN(L52*VLOOKUP(K52,【参考】数式用!$A$4:$J$42,8,FALSE)*AA52,0),""),"")</f>
        <v/>
      </c>
    </row>
    <row r="53" spans="1:62" ht="109.9" customHeight="1" thickBot="1">
      <c r="A53" s="303">
        <v>40</v>
      </c>
      <c r="B53" s="1059" t="str">
        <f>IF(基本情報入力シート!B75="","",基本情報入力シート!B75)</f>
        <v/>
      </c>
      <c r="C53" s="1060"/>
      <c r="D53" s="1060"/>
      <c r="E53" s="1060"/>
      <c r="F53" s="106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87"/>
      <c r="N53" s="521" t="str">
        <f>IFERROR(VLOOKUP(K53,【参考】数式用!$A$2:$F$57,MATCH(M53,【参考】数式用!$C$3:$F$3,0)+2,0),"")</f>
        <v/>
      </c>
      <c r="O53" s="511"/>
      <c r="P53" s="554"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6" t="str">
        <f>IFERROR(VLOOKUP(K53,【参考】数式用!$A$2:$N$57,14,FALSE),"")</f>
        <v/>
      </c>
      <c r="AP53" s="556" t="str">
        <f t="shared" si="23"/>
        <v/>
      </c>
      <c r="AQ53" s="560" t="str">
        <f t="shared" si="24"/>
        <v/>
      </c>
      <c r="AR53" s="539" t="str">
        <f t="shared" si="25"/>
        <v>入力済</v>
      </c>
      <c r="AS53" s="577" t="str">
        <f t="shared" si="12"/>
        <v/>
      </c>
      <c r="AT53" s="539" t="str">
        <f t="shared" si="26"/>
        <v>入力済</v>
      </c>
      <c r="AU53" s="539" t="str">
        <f t="shared" si="32"/>
        <v/>
      </c>
      <c r="AV53" s="539" t="str">
        <f t="shared" si="27"/>
        <v/>
      </c>
      <c r="AW53" s="556" t="str">
        <f t="shared" si="28"/>
        <v/>
      </c>
      <c r="AX53" s="577" t="str">
        <f t="shared" si="14"/>
        <v/>
      </c>
      <c r="AY53" s="539" t="str">
        <f>IFERROR(VLOOKUP(K53,【参考】数式用!$AR$5:$AS$39,2, FALSE), "")</f>
        <v/>
      </c>
      <c r="AZ53" s="556" t="str">
        <f t="shared" si="15"/>
        <v/>
      </c>
      <c r="BA53" s="559" t="str">
        <f t="shared" si="29"/>
        <v>入力済</v>
      </c>
      <c r="BB53" s="539" t="str">
        <f>IFERROR(VLOOKUP(K53,【参考】数式用!$AX$3:$AY$59, 2, FALSE), "")</f>
        <v/>
      </c>
      <c r="BC53" s="577" t="str">
        <f t="shared" si="16"/>
        <v/>
      </c>
      <c r="BD53" s="559" t="str">
        <f t="shared" si="30"/>
        <v>入力済</v>
      </c>
      <c r="BE53" s="576" t="str">
        <f t="shared" si="17"/>
        <v/>
      </c>
      <c r="BF53" s="559" t="str">
        <f t="shared" si="31"/>
        <v/>
      </c>
      <c r="BG53" s="596"/>
      <c r="BH53" s="592" t="str">
        <f t="shared" si="18"/>
        <v/>
      </c>
      <c r="BI53" s="614" t="str">
        <f>IFERROR(IF(BH53="Ⅱロ有り",ROUNDDOWN(L53*VLOOKUP(K53,【参考】数式用!$A$4:$J$42,10,FALSE)*AA53,0),""),"")</f>
        <v/>
      </c>
      <c r="BJ53" s="614" t="str">
        <f>IFERROR(IF(BH53="Ⅱロなし",ROUNDDOWN(L53*VLOOKUP(K53,【参考】数式用!$A$4:$J$42,8,FALSE)*AA53,0),""),"")</f>
        <v/>
      </c>
    </row>
    <row r="54" spans="1:62" ht="109.9" customHeight="1" thickBot="1">
      <c r="A54" s="303">
        <v>41</v>
      </c>
      <c r="B54" s="1059" t="str">
        <f>IF(基本情報入力シート!B76="","",基本情報入力シート!B76)</f>
        <v/>
      </c>
      <c r="C54" s="1060"/>
      <c r="D54" s="1060"/>
      <c r="E54" s="1060"/>
      <c r="F54" s="106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87"/>
      <c r="N54" s="521" t="str">
        <f>IFERROR(VLOOKUP(K54,【参考】数式用!$A$2:$F$57,MATCH(M54,【参考】数式用!$C$3:$F$3,0)+2,0),"")</f>
        <v/>
      </c>
      <c r="O54" s="511"/>
      <c r="P54" s="554"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6" t="str">
        <f>IFERROR(VLOOKUP(K54,【参考】数式用!$A$2:$N$57,14,FALSE),"")</f>
        <v/>
      </c>
      <c r="AP54" s="556" t="str">
        <f t="shared" si="23"/>
        <v/>
      </c>
      <c r="AQ54" s="560" t="str">
        <f t="shared" si="24"/>
        <v/>
      </c>
      <c r="AR54" s="539" t="str">
        <f t="shared" si="25"/>
        <v>入力済</v>
      </c>
      <c r="AS54" s="577" t="str">
        <f t="shared" si="12"/>
        <v/>
      </c>
      <c r="AT54" s="539" t="str">
        <f t="shared" si="26"/>
        <v>入力済</v>
      </c>
      <c r="AU54" s="539" t="str">
        <f t="shared" si="32"/>
        <v/>
      </c>
      <c r="AV54" s="539" t="str">
        <f t="shared" si="27"/>
        <v/>
      </c>
      <c r="AW54" s="556" t="str">
        <f t="shared" si="28"/>
        <v/>
      </c>
      <c r="AX54" s="577" t="str">
        <f t="shared" si="14"/>
        <v/>
      </c>
      <c r="AY54" s="539" t="str">
        <f>IFERROR(VLOOKUP(K54,【参考】数式用!$AR$5:$AS$39,2, FALSE), "")</f>
        <v/>
      </c>
      <c r="AZ54" s="556" t="str">
        <f t="shared" si="15"/>
        <v/>
      </c>
      <c r="BA54" s="559" t="str">
        <f t="shared" si="29"/>
        <v>入力済</v>
      </c>
      <c r="BB54" s="539" t="str">
        <f>IFERROR(VLOOKUP(K54,【参考】数式用!$AX$3:$AY$59, 2, FALSE), "")</f>
        <v/>
      </c>
      <c r="BC54" s="577" t="str">
        <f t="shared" si="16"/>
        <v/>
      </c>
      <c r="BD54" s="559" t="str">
        <f t="shared" si="30"/>
        <v>入力済</v>
      </c>
      <c r="BE54" s="576" t="str">
        <f t="shared" si="17"/>
        <v/>
      </c>
      <c r="BF54" s="559" t="str">
        <f t="shared" si="31"/>
        <v/>
      </c>
      <c r="BG54" s="596"/>
      <c r="BH54" s="592" t="str">
        <f t="shared" si="18"/>
        <v/>
      </c>
      <c r="BI54" s="614" t="str">
        <f>IFERROR(IF(BH54="Ⅱロ有り",ROUNDDOWN(L54*VLOOKUP(K54,【参考】数式用!$A$4:$J$42,10,FALSE)*AA54,0),""),"")</f>
        <v/>
      </c>
      <c r="BJ54" s="614" t="str">
        <f>IFERROR(IF(BH54="Ⅱロなし",ROUNDDOWN(L54*VLOOKUP(K54,【参考】数式用!$A$4:$J$42,8,FALSE)*AA54,0),""),"")</f>
        <v/>
      </c>
    </row>
    <row r="55" spans="1:62" ht="109.9" customHeight="1" thickBot="1">
      <c r="A55" s="303">
        <v>42</v>
      </c>
      <c r="B55" s="1059" t="str">
        <f>IF(基本情報入力シート!B77="","",基本情報入力シート!B77)</f>
        <v/>
      </c>
      <c r="C55" s="1060"/>
      <c r="D55" s="1060"/>
      <c r="E55" s="1060"/>
      <c r="F55" s="106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87"/>
      <c r="N55" s="521" t="str">
        <f>IFERROR(VLOOKUP(K55,【参考】数式用!$A$2:$F$57,MATCH(M55,【参考】数式用!$C$3:$F$3,0)+2,0),"")</f>
        <v/>
      </c>
      <c r="O55" s="511"/>
      <c r="P55" s="554"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6" t="str">
        <f>IFERROR(VLOOKUP(K55,【参考】数式用!$A$2:$N$57,14,FALSE),"")</f>
        <v/>
      </c>
      <c r="AP55" s="556" t="str">
        <f t="shared" si="23"/>
        <v/>
      </c>
      <c r="AQ55" s="560" t="str">
        <f t="shared" si="24"/>
        <v/>
      </c>
      <c r="AR55" s="539" t="str">
        <f t="shared" si="25"/>
        <v>入力済</v>
      </c>
      <c r="AS55" s="577" t="str">
        <f t="shared" si="12"/>
        <v/>
      </c>
      <c r="AT55" s="539" t="str">
        <f t="shared" si="26"/>
        <v>入力済</v>
      </c>
      <c r="AU55" s="539" t="str">
        <f t="shared" si="32"/>
        <v/>
      </c>
      <c r="AV55" s="539" t="str">
        <f t="shared" si="27"/>
        <v/>
      </c>
      <c r="AW55" s="556" t="str">
        <f t="shared" si="28"/>
        <v/>
      </c>
      <c r="AX55" s="577" t="str">
        <f t="shared" si="14"/>
        <v/>
      </c>
      <c r="AY55" s="539" t="str">
        <f>IFERROR(VLOOKUP(K55,【参考】数式用!$AR$5:$AS$39,2, FALSE), "")</f>
        <v/>
      </c>
      <c r="AZ55" s="556" t="str">
        <f t="shared" si="15"/>
        <v/>
      </c>
      <c r="BA55" s="559" t="str">
        <f t="shared" si="29"/>
        <v>入力済</v>
      </c>
      <c r="BB55" s="539" t="str">
        <f>IFERROR(VLOOKUP(K55,【参考】数式用!$AX$3:$AY$59, 2, FALSE), "")</f>
        <v/>
      </c>
      <c r="BC55" s="577" t="str">
        <f t="shared" si="16"/>
        <v/>
      </c>
      <c r="BD55" s="559" t="str">
        <f t="shared" si="30"/>
        <v>入力済</v>
      </c>
      <c r="BE55" s="576" t="str">
        <f t="shared" si="17"/>
        <v/>
      </c>
      <c r="BF55" s="559" t="str">
        <f t="shared" si="31"/>
        <v/>
      </c>
      <c r="BG55" s="596"/>
      <c r="BH55" s="592" t="str">
        <f t="shared" si="18"/>
        <v/>
      </c>
      <c r="BI55" s="614" t="str">
        <f>IFERROR(IF(BH55="Ⅱロ有り",ROUNDDOWN(L55*VLOOKUP(K55,【参考】数式用!$A$4:$J$42,10,FALSE)*AA55,0),""),"")</f>
        <v/>
      </c>
      <c r="BJ55" s="614" t="str">
        <f>IFERROR(IF(BH55="Ⅱロなし",ROUNDDOWN(L55*VLOOKUP(K55,【参考】数式用!$A$4:$J$42,8,FALSE)*AA55,0),""),"")</f>
        <v/>
      </c>
    </row>
    <row r="56" spans="1:62" ht="109.9" customHeight="1" thickBot="1">
      <c r="A56" s="303">
        <v>43</v>
      </c>
      <c r="B56" s="1059" t="str">
        <f>IF(基本情報入力シート!B78="","",基本情報入力シート!B78)</f>
        <v/>
      </c>
      <c r="C56" s="1060"/>
      <c r="D56" s="1060"/>
      <c r="E56" s="1060"/>
      <c r="F56" s="106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87"/>
      <c r="N56" s="521" t="str">
        <f>IFERROR(VLOOKUP(K56,【参考】数式用!$A$2:$F$57,MATCH(M56,【参考】数式用!$C$3:$F$3,0)+2,0),"")</f>
        <v/>
      </c>
      <c r="O56" s="511"/>
      <c r="P56" s="554"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6" t="str">
        <f>IFERROR(VLOOKUP(K56,【参考】数式用!$A$2:$N$57,14,FALSE),"")</f>
        <v/>
      </c>
      <c r="AP56" s="556" t="str">
        <f t="shared" si="23"/>
        <v/>
      </c>
      <c r="AQ56" s="560" t="str">
        <f t="shared" si="24"/>
        <v/>
      </c>
      <c r="AR56" s="539" t="str">
        <f t="shared" si="25"/>
        <v>入力済</v>
      </c>
      <c r="AS56" s="577" t="str">
        <f t="shared" si="12"/>
        <v/>
      </c>
      <c r="AT56" s="539" t="str">
        <f t="shared" si="26"/>
        <v>入力済</v>
      </c>
      <c r="AU56" s="539" t="str">
        <f t="shared" si="32"/>
        <v/>
      </c>
      <c r="AV56" s="539" t="str">
        <f t="shared" si="27"/>
        <v/>
      </c>
      <c r="AW56" s="556" t="str">
        <f t="shared" si="28"/>
        <v/>
      </c>
      <c r="AX56" s="577" t="str">
        <f t="shared" si="14"/>
        <v/>
      </c>
      <c r="AY56" s="539" t="str">
        <f>IFERROR(VLOOKUP(K56,【参考】数式用!$AR$5:$AS$39,2, FALSE), "")</f>
        <v/>
      </c>
      <c r="AZ56" s="556" t="str">
        <f t="shared" si="15"/>
        <v/>
      </c>
      <c r="BA56" s="559" t="str">
        <f t="shared" si="29"/>
        <v>入力済</v>
      </c>
      <c r="BB56" s="539" t="str">
        <f>IFERROR(VLOOKUP(K56,【参考】数式用!$AX$3:$AY$59, 2, FALSE), "")</f>
        <v/>
      </c>
      <c r="BC56" s="577" t="str">
        <f t="shared" si="16"/>
        <v/>
      </c>
      <c r="BD56" s="559" t="str">
        <f t="shared" si="30"/>
        <v>入力済</v>
      </c>
      <c r="BE56" s="576" t="str">
        <f t="shared" si="17"/>
        <v/>
      </c>
      <c r="BF56" s="559" t="str">
        <f t="shared" si="31"/>
        <v/>
      </c>
      <c r="BG56" s="596"/>
      <c r="BH56" s="592" t="str">
        <f t="shared" si="18"/>
        <v/>
      </c>
      <c r="BI56" s="614" t="str">
        <f>IFERROR(IF(BH56="Ⅱロ有り",ROUNDDOWN(L56*VLOOKUP(K56,【参考】数式用!$A$4:$J$42,10,FALSE)*AA56,0),""),"")</f>
        <v/>
      </c>
      <c r="BJ56" s="614" t="str">
        <f>IFERROR(IF(BH56="Ⅱロなし",ROUNDDOWN(L56*VLOOKUP(K56,【参考】数式用!$A$4:$J$42,8,FALSE)*AA56,0),""),"")</f>
        <v/>
      </c>
    </row>
    <row r="57" spans="1:62" ht="109.9" customHeight="1" thickBot="1">
      <c r="A57" s="303">
        <v>44</v>
      </c>
      <c r="B57" s="1059" t="str">
        <f>IF(基本情報入力シート!B79="","",基本情報入力シート!B79)</f>
        <v/>
      </c>
      <c r="C57" s="1060"/>
      <c r="D57" s="1060"/>
      <c r="E57" s="1060"/>
      <c r="F57" s="106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87"/>
      <c r="N57" s="521" t="str">
        <f>IFERROR(VLOOKUP(K57,【参考】数式用!$A$2:$F$57,MATCH(M57,【参考】数式用!$C$3:$F$3,0)+2,0),"")</f>
        <v/>
      </c>
      <c r="O57" s="511"/>
      <c r="P57" s="554"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6" t="str">
        <f>IFERROR(VLOOKUP(K57,【参考】数式用!$A$2:$N$57,14,FALSE),"")</f>
        <v/>
      </c>
      <c r="AP57" s="556" t="str">
        <f t="shared" si="23"/>
        <v/>
      </c>
      <c r="AQ57" s="560" t="str">
        <f t="shared" si="24"/>
        <v/>
      </c>
      <c r="AR57" s="539" t="str">
        <f t="shared" si="25"/>
        <v>入力済</v>
      </c>
      <c r="AS57" s="577" t="str">
        <f t="shared" si="12"/>
        <v/>
      </c>
      <c r="AT57" s="539" t="str">
        <f t="shared" si="26"/>
        <v>入力済</v>
      </c>
      <c r="AU57" s="539" t="str">
        <f t="shared" si="32"/>
        <v/>
      </c>
      <c r="AV57" s="539" t="str">
        <f t="shared" si="27"/>
        <v/>
      </c>
      <c r="AW57" s="556" t="str">
        <f t="shared" si="28"/>
        <v/>
      </c>
      <c r="AX57" s="577" t="str">
        <f t="shared" si="14"/>
        <v/>
      </c>
      <c r="AY57" s="539" t="str">
        <f>IFERROR(VLOOKUP(K57,【参考】数式用!$AR$5:$AS$39,2, FALSE), "")</f>
        <v/>
      </c>
      <c r="AZ57" s="556" t="str">
        <f t="shared" si="15"/>
        <v/>
      </c>
      <c r="BA57" s="559" t="str">
        <f t="shared" si="29"/>
        <v>入力済</v>
      </c>
      <c r="BB57" s="539" t="str">
        <f>IFERROR(VLOOKUP(K57,【参考】数式用!$AX$3:$AY$59, 2, FALSE), "")</f>
        <v/>
      </c>
      <c r="BC57" s="577" t="str">
        <f t="shared" si="16"/>
        <v/>
      </c>
      <c r="BD57" s="559" t="str">
        <f t="shared" si="30"/>
        <v>入力済</v>
      </c>
      <c r="BE57" s="576" t="str">
        <f t="shared" si="17"/>
        <v/>
      </c>
      <c r="BF57" s="559" t="str">
        <f t="shared" si="31"/>
        <v/>
      </c>
      <c r="BG57" s="596"/>
      <c r="BH57" s="592" t="str">
        <f t="shared" si="18"/>
        <v/>
      </c>
      <c r="BI57" s="614" t="str">
        <f>IFERROR(IF(BH57="Ⅱロ有り",ROUNDDOWN(L57*VLOOKUP(K57,【参考】数式用!$A$4:$J$42,10,FALSE)*AA57,0),""),"")</f>
        <v/>
      </c>
      <c r="BJ57" s="614" t="str">
        <f>IFERROR(IF(BH57="Ⅱロなし",ROUNDDOWN(L57*VLOOKUP(K57,【参考】数式用!$A$4:$J$42,8,FALSE)*AA57,0),""),"")</f>
        <v/>
      </c>
    </row>
    <row r="58" spans="1:62" ht="109.9" customHeight="1" thickBot="1">
      <c r="A58" s="303">
        <v>45</v>
      </c>
      <c r="B58" s="1059" t="str">
        <f>IF(基本情報入力シート!B80="","",基本情報入力シート!B80)</f>
        <v/>
      </c>
      <c r="C58" s="1060"/>
      <c r="D58" s="1060"/>
      <c r="E58" s="1060"/>
      <c r="F58" s="106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87"/>
      <c r="N58" s="521" t="str">
        <f>IFERROR(VLOOKUP(K58,【参考】数式用!$A$2:$F$57,MATCH(M58,【参考】数式用!$C$3:$F$3,0)+2,0),"")</f>
        <v/>
      </c>
      <c r="O58" s="511"/>
      <c r="P58" s="554"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6" t="str">
        <f>IFERROR(VLOOKUP(K58,【参考】数式用!$A$2:$N$57,14,FALSE),"")</f>
        <v/>
      </c>
      <c r="AP58" s="556" t="str">
        <f t="shared" si="23"/>
        <v/>
      </c>
      <c r="AQ58" s="560" t="str">
        <f t="shared" si="24"/>
        <v/>
      </c>
      <c r="AR58" s="539" t="str">
        <f t="shared" si="25"/>
        <v>入力済</v>
      </c>
      <c r="AS58" s="577" t="str">
        <f t="shared" si="12"/>
        <v/>
      </c>
      <c r="AT58" s="539" t="str">
        <f t="shared" si="26"/>
        <v>入力済</v>
      </c>
      <c r="AU58" s="539" t="str">
        <f t="shared" si="32"/>
        <v/>
      </c>
      <c r="AV58" s="539" t="str">
        <f t="shared" si="27"/>
        <v/>
      </c>
      <c r="AW58" s="556" t="str">
        <f t="shared" si="28"/>
        <v/>
      </c>
      <c r="AX58" s="577" t="str">
        <f t="shared" si="14"/>
        <v/>
      </c>
      <c r="AY58" s="539" t="str">
        <f>IFERROR(VLOOKUP(K58,【参考】数式用!$AR$5:$AS$39,2, FALSE), "")</f>
        <v/>
      </c>
      <c r="AZ58" s="556" t="str">
        <f t="shared" si="15"/>
        <v/>
      </c>
      <c r="BA58" s="559" t="str">
        <f t="shared" si="29"/>
        <v>入力済</v>
      </c>
      <c r="BB58" s="539" t="str">
        <f>IFERROR(VLOOKUP(K58,【参考】数式用!$AX$3:$AY$59, 2, FALSE), "")</f>
        <v/>
      </c>
      <c r="BC58" s="577" t="str">
        <f t="shared" si="16"/>
        <v/>
      </c>
      <c r="BD58" s="559" t="str">
        <f t="shared" si="30"/>
        <v>入力済</v>
      </c>
      <c r="BE58" s="576" t="str">
        <f t="shared" si="17"/>
        <v/>
      </c>
      <c r="BF58" s="559" t="str">
        <f t="shared" si="31"/>
        <v/>
      </c>
      <c r="BG58" s="596"/>
      <c r="BH58" s="592" t="str">
        <f t="shared" si="18"/>
        <v/>
      </c>
      <c r="BI58" s="614" t="str">
        <f>IFERROR(IF(BH58="Ⅱロ有り",ROUNDDOWN(L58*VLOOKUP(K58,【参考】数式用!$A$4:$J$42,10,FALSE)*AA58,0),""),"")</f>
        <v/>
      </c>
      <c r="BJ58" s="614" t="str">
        <f>IFERROR(IF(BH58="Ⅱロなし",ROUNDDOWN(L58*VLOOKUP(K58,【参考】数式用!$A$4:$J$42,8,FALSE)*AA58,0),""),"")</f>
        <v/>
      </c>
    </row>
    <row r="59" spans="1:62" ht="109.9" customHeight="1" thickBot="1">
      <c r="A59" s="303">
        <v>46</v>
      </c>
      <c r="B59" s="1059" t="str">
        <f>IF(基本情報入力シート!B81="","",基本情報入力シート!B81)</f>
        <v/>
      </c>
      <c r="C59" s="1060"/>
      <c r="D59" s="1060"/>
      <c r="E59" s="1060"/>
      <c r="F59" s="106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87"/>
      <c r="N59" s="521" t="str">
        <f>IFERROR(VLOOKUP(K59,【参考】数式用!$A$2:$F$57,MATCH(M59,【参考】数式用!$C$3:$F$3,0)+2,0),"")</f>
        <v/>
      </c>
      <c r="O59" s="511"/>
      <c r="P59" s="554"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6" t="str">
        <f>IFERROR(VLOOKUP(K59,【参考】数式用!$A$2:$N$57,14,FALSE),"")</f>
        <v/>
      </c>
      <c r="AP59" s="556" t="str">
        <f t="shared" si="23"/>
        <v/>
      </c>
      <c r="AQ59" s="560" t="str">
        <f t="shared" si="24"/>
        <v/>
      </c>
      <c r="AR59" s="539" t="str">
        <f t="shared" si="25"/>
        <v>入力済</v>
      </c>
      <c r="AS59" s="577" t="str">
        <f t="shared" si="12"/>
        <v/>
      </c>
      <c r="AT59" s="539" t="str">
        <f t="shared" si="26"/>
        <v>入力済</v>
      </c>
      <c r="AU59" s="539" t="str">
        <f t="shared" si="32"/>
        <v/>
      </c>
      <c r="AV59" s="539" t="str">
        <f t="shared" si="27"/>
        <v/>
      </c>
      <c r="AW59" s="556" t="str">
        <f t="shared" si="28"/>
        <v/>
      </c>
      <c r="AX59" s="577" t="str">
        <f t="shared" si="14"/>
        <v/>
      </c>
      <c r="AY59" s="539" t="str">
        <f>IFERROR(VLOOKUP(K59,【参考】数式用!$AR$5:$AS$39,2, FALSE), "")</f>
        <v/>
      </c>
      <c r="AZ59" s="556" t="str">
        <f t="shared" si="15"/>
        <v/>
      </c>
      <c r="BA59" s="559" t="str">
        <f t="shared" si="29"/>
        <v>入力済</v>
      </c>
      <c r="BB59" s="539" t="str">
        <f>IFERROR(VLOOKUP(K59,【参考】数式用!$AX$3:$AY$59, 2, FALSE), "")</f>
        <v/>
      </c>
      <c r="BC59" s="577" t="str">
        <f t="shared" si="16"/>
        <v/>
      </c>
      <c r="BD59" s="559" t="str">
        <f t="shared" si="30"/>
        <v>入力済</v>
      </c>
      <c r="BE59" s="576" t="str">
        <f t="shared" si="17"/>
        <v/>
      </c>
      <c r="BF59" s="559" t="str">
        <f t="shared" si="31"/>
        <v/>
      </c>
      <c r="BG59" s="596"/>
      <c r="BH59" s="592" t="str">
        <f t="shared" si="18"/>
        <v/>
      </c>
      <c r="BI59" s="614" t="str">
        <f>IFERROR(IF(BH59="Ⅱロ有り",ROUNDDOWN(L59*VLOOKUP(K59,【参考】数式用!$A$4:$J$42,10,FALSE)*AA59,0),""),"")</f>
        <v/>
      </c>
      <c r="BJ59" s="614" t="str">
        <f>IFERROR(IF(BH59="Ⅱロなし",ROUNDDOWN(L59*VLOOKUP(K59,【参考】数式用!$A$4:$J$42,8,FALSE)*AA59,0),""),"")</f>
        <v/>
      </c>
    </row>
    <row r="60" spans="1:62" ht="109.9" customHeight="1" thickBot="1">
      <c r="A60" s="303">
        <v>47</v>
      </c>
      <c r="B60" s="1059" t="str">
        <f>IF(基本情報入力シート!B82="","",基本情報入力シート!B82)</f>
        <v/>
      </c>
      <c r="C60" s="1060"/>
      <c r="D60" s="1060"/>
      <c r="E60" s="1060"/>
      <c r="F60" s="106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87"/>
      <c r="N60" s="521" t="str">
        <f>IFERROR(VLOOKUP(K60,【参考】数式用!$A$2:$F$57,MATCH(M60,【参考】数式用!$C$3:$F$3,0)+2,0),"")</f>
        <v/>
      </c>
      <c r="O60" s="511"/>
      <c r="P60" s="554"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6" t="str">
        <f>IFERROR(VLOOKUP(K60,【参考】数式用!$A$2:$N$57,14,FALSE),"")</f>
        <v/>
      </c>
      <c r="AP60" s="556" t="str">
        <f t="shared" si="23"/>
        <v/>
      </c>
      <c r="AQ60" s="560" t="str">
        <f t="shared" si="24"/>
        <v/>
      </c>
      <c r="AR60" s="539" t="str">
        <f t="shared" si="25"/>
        <v>入力済</v>
      </c>
      <c r="AS60" s="577" t="str">
        <f t="shared" si="12"/>
        <v/>
      </c>
      <c r="AT60" s="539" t="str">
        <f t="shared" si="26"/>
        <v>入力済</v>
      </c>
      <c r="AU60" s="539" t="str">
        <f t="shared" si="32"/>
        <v/>
      </c>
      <c r="AV60" s="539" t="str">
        <f t="shared" si="27"/>
        <v/>
      </c>
      <c r="AW60" s="556" t="str">
        <f t="shared" si="28"/>
        <v/>
      </c>
      <c r="AX60" s="577" t="str">
        <f t="shared" si="14"/>
        <v/>
      </c>
      <c r="AY60" s="539" t="str">
        <f>IFERROR(VLOOKUP(K60,【参考】数式用!$AR$5:$AS$39,2, FALSE), "")</f>
        <v/>
      </c>
      <c r="AZ60" s="556" t="str">
        <f t="shared" si="15"/>
        <v/>
      </c>
      <c r="BA60" s="559" t="str">
        <f t="shared" si="29"/>
        <v>入力済</v>
      </c>
      <c r="BB60" s="539" t="str">
        <f>IFERROR(VLOOKUP(K60,【参考】数式用!$AX$3:$AY$59, 2, FALSE), "")</f>
        <v/>
      </c>
      <c r="BC60" s="577" t="str">
        <f t="shared" si="16"/>
        <v/>
      </c>
      <c r="BD60" s="559" t="str">
        <f t="shared" si="30"/>
        <v>入力済</v>
      </c>
      <c r="BE60" s="576" t="str">
        <f t="shared" si="17"/>
        <v/>
      </c>
      <c r="BF60" s="559" t="str">
        <f t="shared" si="31"/>
        <v/>
      </c>
      <c r="BG60" s="596"/>
      <c r="BH60" s="592" t="str">
        <f t="shared" si="18"/>
        <v/>
      </c>
      <c r="BI60" s="614" t="str">
        <f>IFERROR(IF(BH60="Ⅱロ有り",ROUNDDOWN(L60*VLOOKUP(K60,【参考】数式用!$A$4:$J$42,10,FALSE)*AA60,0),""),"")</f>
        <v/>
      </c>
      <c r="BJ60" s="614" t="str">
        <f>IFERROR(IF(BH60="Ⅱロなし",ROUNDDOWN(L60*VLOOKUP(K60,【参考】数式用!$A$4:$J$42,8,FALSE)*AA60,0),""),"")</f>
        <v/>
      </c>
    </row>
    <row r="61" spans="1:62" ht="109.9" customHeight="1" thickBot="1">
      <c r="A61" s="303">
        <v>48</v>
      </c>
      <c r="B61" s="1059" t="str">
        <f>IF(基本情報入力シート!B83="","",基本情報入力シート!B83)</f>
        <v/>
      </c>
      <c r="C61" s="1060"/>
      <c r="D61" s="1060"/>
      <c r="E61" s="1060"/>
      <c r="F61" s="106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87"/>
      <c r="N61" s="521" t="str">
        <f>IFERROR(VLOOKUP(K61,【参考】数式用!$A$2:$F$57,MATCH(M61,【参考】数式用!$C$3:$F$3,0)+2,0),"")</f>
        <v/>
      </c>
      <c r="O61" s="511"/>
      <c r="P61" s="554"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6" t="str">
        <f>IFERROR(VLOOKUP(K61,【参考】数式用!$A$2:$N$57,14,FALSE),"")</f>
        <v/>
      </c>
      <c r="AP61" s="556" t="str">
        <f t="shared" si="23"/>
        <v/>
      </c>
      <c r="AQ61" s="560" t="str">
        <f t="shared" si="24"/>
        <v/>
      </c>
      <c r="AR61" s="539" t="str">
        <f t="shared" si="25"/>
        <v>入力済</v>
      </c>
      <c r="AS61" s="577" t="str">
        <f t="shared" si="12"/>
        <v/>
      </c>
      <c r="AT61" s="539" t="str">
        <f t="shared" si="26"/>
        <v>入力済</v>
      </c>
      <c r="AU61" s="539" t="str">
        <f t="shared" si="32"/>
        <v/>
      </c>
      <c r="AV61" s="539" t="str">
        <f t="shared" si="27"/>
        <v/>
      </c>
      <c r="AW61" s="556" t="str">
        <f t="shared" si="28"/>
        <v/>
      </c>
      <c r="AX61" s="577" t="str">
        <f t="shared" si="14"/>
        <v/>
      </c>
      <c r="AY61" s="539" t="str">
        <f>IFERROR(VLOOKUP(K61,【参考】数式用!$AR$5:$AS$39,2, FALSE), "")</f>
        <v/>
      </c>
      <c r="AZ61" s="556" t="str">
        <f t="shared" si="15"/>
        <v/>
      </c>
      <c r="BA61" s="559" t="str">
        <f t="shared" si="29"/>
        <v>入力済</v>
      </c>
      <c r="BB61" s="539" t="str">
        <f>IFERROR(VLOOKUP(K61,【参考】数式用!$AX$3:$AY$59, 2, FALSE), "")</f>
        <v/>
      </c>
      <c r="BC61" s="577" t="str">
        <f t="shared" si="16"/>
        <v/>
      </c>
      <c r="BD61" s="559" t="str">
        <f t="shared" si="30"/>
        <v>入力済</v>
      </c>
      <c r="BE61" s="576" t="str">
        <f t="shared" si="17"/>
        <v/>
      </c>
      <c r="BF61" s="559" t="str">
        <f t="shared" si="31"/>
        <v/>
      </c>
      <c r="BG61" s="596"/>
      <c r="BH61" s="592" t="str">
        <f t="shared" si="18"/>
        <v/>
      </c>
      <c r="BI61" s="614" t="str">
        <f>IFERROR(IF(BH61="Ⅱロ有り",ROUNDDOWN(L61*VLOOKUP(K61,【参考】数式用!$A$4:$J$42,10,FALSE)*AA61,0),""),"")</f>
        <v/>
      </c>
      <c r="BJ61" s="614" t="str">
        <f>IFERROR(IF(BH61="Ⅱロなし",ROUNDDOWN(L61*VLOOKUP(K61,【参考】数式用!$A$4:$J$42,8,FALSE)*AA61,0),""),"")</f>
        <v/>
      </c>
    </row>
    <row r="62" spans="1:62" ht="109.9" customHeight="1" thickBot="1">
      <c r="A62" s="303">
        <v>49</v>
      </c>
      <c r="B62" s="1059" t="str">
        <f>IF(基本情報入力シート!B84="","",基本情報入力シート!B84)</f>
        <v/>
      </c>
      <c r="C62" s="1060"/>
      <c r="D62" s="1060"/>
      <c r="E62" s="1060"/>
      <c r="F62" s="106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87"/>
      <c r="N62" s="521" t="str">
        <f>IFERROR(VLOOKUP(K62,【参考】数式用!$A$2:$F$57,MATCH(M62,【参考】数式用!$C$3:$F$3,0)+2,0),"")</f>
        <v/>
      </c>
      <c r="O62" s="511"/>
      <c r="P62" s="554"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6" t="str">
        <f>IFERROR(VLOOKUP(K62,【参考】数式用!$A$2:$N$57,14,FALSE),"")</f>
        <v/>
      </c>
      <c r="AP62" s="556" t="str">
        <f t="shared" si="23"/>
        <v/>
      </c>
      <c r="AQ62" s="560" t="str">
        <f t="shared" si="24"/>
        <v/>
      </c>
      <c r="AR62" s="539" t="str">
        <f t="shared" si="25"/>
        <v>入力済</v>
      </c>
      <c r="AS62" s="577" t="str">
        <f t="shared" si="12"/>
        <v/>
      </c>
      <c r="AT62" s="539" t="str">
        <f t="shared" si="26"/>
        <v>入力済</v>
      </c>
      <c r="AU62" s="539" t="str">
        <f t="shared" si="32"/>
        <v/>
      </c>
      <c r="AV62" s="539" t="str">
        <f t="shared" si="27"/>
        <v/>
      </c>
      <c r="AW62" s="556" t="str">
        <f t="shared" si="28"/>
        <v/>
      </c>
      <c r="AX62" s="577" t="str">
        <f t="shared" si="14"/>
        <v/>
      </c>
      <c r="AY62" s="539" t="str">
        <f>IFERROR(VLOOKUP(K62,【参考】数式用!$AR$5:$AS$39,2, FALSE), "")</f>
        <v/>
      </c>
      <c r="AZ62" s="556" t="str">
        <f t="shared" si="15"/>
        <v/>
      </c>
      <c r="BA62" s="559" t="str">
        <f t="shared" si="29"/>
        <v>入力済</v>
      </c>
      <c r="BB62" s="539" t="str">
        <f>IFERROR(VLOOKUP(K62,【参考】数式用!$AX$3:$AY$59, 2, FALSE), "")</f>
        <v/>
      </c>
      <c r="BC62" s="577" t="str">
        <f t="shared" si="16"/>
        <v/>
      </c>
      <c r="BD62" s="559" t="str">
        <f t="shared" si="30"/>
        <v>入力済</v>
      </c>
      <c r="BE62" s="576" t="str">
        <f t="shared" si="17"/>
        <v/>
      </c>
      <c r="BF62" s="559" t="str">
        <f t="shared" si="31"/>
        <v/>
      </c>
      <c r="BG62" s="596"/>
      <c r="BH62" s="592" t="str">
        <f t="shared" si="18"/>
        <v/>
      </c>
      <c r="BI62" s="614" t="str">
        <f>IFERROR(IF(BH62="Ⅱロ有り",ROUNDDOWN(L62*VLOOKUP(K62,【参考】数式用!$A$4:$J$42,10,FALSE)*AA62,0),""),"")</f>
        <v/>
      </c>
      <c r="BJ62" s="614" t="str">
        <f>IFERROR(IF(BH62="Ⅱロなし",ROUNDDOWN(L62*VLOOKUP(K62,【参考】数式用!$A$4:$J$42,8,FALSE)*AA62,0),""),"")</f>
        <v/>
      </c>
    </row>
    <row r="63" spans="1:62" ht="109.9" customHeight="1" thickBot="1">
      <c r="A63" s="303">
        <v>50</v>
      </c>
      <c r="B63" s="1059" t="str">
        <f>IF(基本情報入力シート!B85="","",基本情報入力シート!B85)</f>
        <v/>
      </c>
      <c r="C63" s="1060"/>
      <c r="D63" s="1060"/>
      <c r="E63" s="1060"/>
      <c r="F63" s="106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87"/>
      <c r="N63" s="521" t="str">
        <f>IFERROR(VLOOKUP(K63,【参考】数式用!$A$2:$F$57,MATCH(M63,【参考】数式用!$C$3:$F$3,0)+2,0),"")</f>
        <v/>
      </c>
      <c r="O63" s="511"/>
      <c r="P63" s="554"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6" t="str">
        <f>IFERROR(VLOOKUP(K63,【参考】数式用!$A$2:$N$57,14,FALSE),"")</f>
        <v/>
      </c>
      <c r="AP63" s="556" t="str">
        <f t="shared" si="23"/>
        <v/>
      </c>
      <c r="AQ63" s="560" t="str">
        <f t="shared" si="24"/>
        <v/>
      </c>
      <c r="AR63" s="539" t="str">
        <f t="shared" si="25"/>
        <v>入力済</v>
      </c>
      <c r="AS63" s="577" t="str">
        <f t="shared" si="12"/>
        <v/>
      </c>
      <c r="AT63" s="539" t="str">
        <f t="shared" si="26"/>
        <v>入力済</v>
      </c>
      <c r="AU63" s="539" t="str">
        <f t="shared" si="32"/>
        <v/>
      </c>
      <c r="AV63" s="539" t="str">
        <f t="shared" si="27"/>
        <v/>
      </c>
      <c r="AW63" s="556" t="str">
        <f t="shared" si="28"/>
        <v/>
      </c>
      <c r="AX63" s="577" t="str">
        <f t="shared" si="14"/>
        <v/>
      </c>
      <c r="AY63" s="539" t="str">
        <f>IFERROR(VLOOKUP(K63,【参考】数式用!$AR$5:$AS$39,2, FALSE), "")</f>
        <v/>
      </c>
      <c r="AZ63" s="556" t="str">
        <f t="shared" si="15"/>
        <v/>
      </c>
      <c r="BA63" s="559" t="str">
        <f t="shared" si="29"/>
        <v>入力済</v>
      </c>
      <c r="BB63" s="539" t="str">
        <f>IFERROR(VLOOKUP(K63,【参考】数式用!$AX$3:$AY$59, 2, FALSE), "")</f>
        <v/>
      </c>
      <c r="BC63" s="577" t="str">
        <f t="shared" si="16"/>
        <v/>
      </c>
      <c r="BD63" s="559" t="str">
        <f t="shared" si="30"/>
        <v>入力済</v>
      </c>
      <c r="BE63" s="576" t="str">
        <f t="shared" si="17"/>
        <v/>
      </c>
      <c r="BF63" s="559" t="str">
        <f t="shared" si="31"/>
        <v/>
      </c>
      <c r="BG63" s="596"/>
      <c r="BH63" s="592" t="str">
        <f t="shared" si="18"/>
        <v/>
      </c>
      <c r="BI63" s="614" t="str">
        <f>IFERROR(IF(BH63="Ⅱロ有り",ROUNDDOWN(L63*VLOOKUP(K63,【参考】数式用!$A$4:$J$42,10,FALSE)*AA63,0),""),"")</f>
        <v/>
      </c>
      <c r="BJ63" s="614" t="str">
        <f>IFERROR(IF(BH63="Ⅱロなし",ROUNDDOWN(L63*VLOOKUP(K63,【参考】数式用!$A$4:$J$42,8,FALSE)*AA63,0),""),"")</f>
        <v/>
      </c>
    </row>
    <row r="64" spans="1:62" ht="109.9" customHeight="1" thickBot="1">
      <c r="A64" s="303">
        <v>51</v>
      </c>
      <c r="B64" s="1059" t="str">
        <f>IF(基本情報入力シート!B86="","",基本情報入力シート!B86)</f>
        <v/>
      </c>
      <c r="C64" s="1060"/>
      <c r="D64" s="1060"/>
      <c r="E64" s="1060"/>
      <c r="F64" s="106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87"/>
      <c r="N64" s="521" t="str">
        <f>IFERROR(VLOOKUP(K64,【参考】数式用!$A$2:$F$57,MATCH(M64,【参考】数式用!$C$3:$F$3,0)+2,0),"")</f>
        <v/>
      </c>
      <c r="O64" s="511"/>
      <c r="P64" s="554"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6" t="str">
        <f>IFERROR(VLOOKUP(K64,【参考】数式用!$A$2:$N$57,14,FALSE),"")</f>
        <v/>
      </c>
      <c r="AP64" s="556" t="str">
        <f t="shared" si="23"/>
        <v/>
      </c>
      <c r="AQ64" s="560" t="str">
        <f t="shared" si="24"/>
        <v/>
      </c>
      <c r="AR64" s="539" t="str">
        <f t="shared" si="25"/>
        <v>入力済</v>
      </c>
      <c r="AS64" s="577" t="str">
        <f t="shared" si="12"/>
        <v/>
      </c>
      <c r="AT64" s="539" t="str">
        <f t="shared" si="26"/>
        <v>入力済</v>
      </c>
      <c r="AU64" s="539" t="str">
        <f t="shared" si="32"/>
        <v/>
      </c>
      <c r="AV64" s="539" t="str">
        <f t="shared" si="27"/>
        <v/>
      </c>
      <c r="AW64" s="556" t="str">
        <f t="shared" si="28"/>
        <v/>
      </c>
      <c r="AX64" s="577" t="str">
        <f t="shared" si="14"/>
        <v/>
      </c>
      <c r="AY64" s="539" t="str">
        <f>IFERROR(VLOOKUP(K64,【参考】数式用!$AR$5:$AS$39,2, FALSE), "")</f>
        <v/>
      </c>
      <c r="AZ64" s="556" t="str">
        <f t="shared" si="15"/>
        <v/>
      </c>
      <c r="BA64" s="559" t="str">
        <f t="shared" si="29"/>
        <v>入力済</v>
      </c>
      <c r="BB64" s="539" t="str">
        <f>IFERROR(VLOOKUP(K64,【参考】数式用!$AX$3:$AY$59, 2, FALSE), "")</f>
        <v/>
      </c>
      <c r="BC64" s="577" t="str">
        <f t="shared" si="16"/>
        <v/>
      </c>
      <c r="BD64" s="559" t="str">
        <f t="shared" si="30"/>
        <v>入力済</v>
      </c>
      <c r="BE64" s="576" t="str">
        <f t="shared" si="17"/>
        <v/>
      </c>
      <c r="BF64" s="559" t="str">
        <f t="shared" si="31"/>
        <v/>
      </c>
      <c r="BG64" s="596"/>
      <c r="BH64" s="592" t="str">
        <f t="shared" si="18"/>
        <v/>
      </c>
      <c r="BI64" s="614" t="str">
        <f>IFERROR(IF(BH64="Ⅱロ有り",ROUNDDOWN(L64*VLOOKUP(K64,【参考】数式用!$A$4:$J$42,10,FALSE)*AA64,0),""),"")</f>
        <v/>
      </c>
      <c r="BJ64" s="614" t="str">
        <f>IFERROR(IF(BH64="Ⅱロなし",ROUNDDOWN(L64*VLOOKUP(K64,【参考】数式用!$A$4:$J$42,8,FALSE)*AA64,0),""),"")</f>
        <v/>
      </c>
    </row>
    <row r="65" spans="1:62" ht="109.9" customHeight="1" thickBot="1">
      <c r="A65" s="303">
        <v>52</v>
      </c>
      <c r="B65" s="1059" t="str">
        <f>IF(基本情報入力シート!B87="","",基本情報入力シート!B87)</f>
        <v/>
      </c>
      <c r="C65" s="1060"/>
      <c r="D65" s="1060"/>
      <c r="E65" s="1060"/>
      <c r="F65" s="106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87"/>
      <c r="N65" s="521" t="str">
        <f>IFERROR(VLOOKUP(K65,【参考】数式用!$A$2:$F$57,MATCH(M65,【参考】数式用!$C$3:$F$3,0)+2,0),"")</f>
        <v/>
      </c>
      <c r="O65" s="511"/>
      <c r="P65" s="554"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6" t="str">
        <f>IFERROR(VLOOKUP(K65,【参考】数式用!$A$2:$N$57,14,FALSE),"")</f>
        <v/>
      </c>
      <c r="AP65" s="556" t="str">
        <f t="shared" si="23"/>
        <v/>
      </c>
      <c r="AQ65" s="560" t="str">
        <f t="shared" si="24"/>
        <v/>
      </c>
      <c r="AR65" s="539" t="str">
        <f t="shared" si="25"/>
        <v>入力済</v>
      </c>
      <c r="AS65" s="577" t="str">
        <f t="shared" si="12"/>
        <v/>
      </c>
      <c r="AT65" s="539" t="str">
        <f t="shared" si="26"/>
        <v>入力済</v>
      </c>
      <c r="AU65" s="539" t="str">
        <f t="shared" si="32"/>
        <v/>
      </c>
      <c r="AV65" s="539" t="str">
        <f t="shared" si="27"/>
        <v/>
      </c>
      <c r="AW65" s="556" t="str">
        <f t="shared" si="28"/>
        <v/>
      </c>
      <c r="AX65" s="577" t="str">
        <f t="shared" si="14"/>
        <v/>
      </c>
      <c r="AY65" s="539" t="str">
        <f>IFERROR(VLOOKUP(K65,【参考】数式用!$AR$5:$AS$39,2, FALSE), "")</f>
        <v/>
      </c>
      <c r="AZ65" s="556" t="str">
        <f t="shared" si="15"/>
        <v/>
      </c>
      <c r="BA65" s="559" t="str">
        <f t="shared" si="29"/>
        <v>入力済</v>
      </c>
      <c r="BB65" s="539" t="str">
        <f>IFERROR(VLOOKUP(K65,【参考】数式用!$AX$3:$AY$59, 2, FALSE), "")</f>
        <v/>
      </c>
      <c r="BC65" s="577" t="str">
        <f t="shared" si="16"/>
        <v/>
      </c>
      <c r="BD65" s="559" t="str">
        <f t="shared" si="30"/>
        <v>入力済</v>
      </c>
      <c r="BE65" s="576" t="str">
        <f t="shared" si="17"/>
        <v/>
      </c>
      <c r="BF65" s="559" t="str">
        <f t="shared" si="31"/>
        <v/>
      </c>
      <c r="BG65" s="596"/>
      <c r="BH65" s="592" t="str">
        <f t="shared" si="18"/>
        <v/>
      </c>
      <c r="BI65" s="614" t="str">
        <f>IFERROR(IF(BH65="Ⅱロ有り",ROUNDDOWN(L65*VLOOKUP(K65,【参考】数式用!$A$4:$J$42,10,FALSE)*AA65,0),""),"")</f>
        <v/>
      </c>
      <c r="BJ65" s="614" t="str">
        <f>IFERROR(IF(BH65="Ⅱロなし",ROUNDDOWN(L65*VLOOKUP(K65,【参考】数式用!$A$4:$J$42,8,FALSE)*AA65,0),""),"")</f>
        <v/>
      </c>
    </row>
    <row r="66" spans="1:62" ht="109.9" customHeight="1" thickBot="1">
      <c r="A66" s="303">
        <v>53</v>
      </c>
      <c r="B66" s="1059" t="str">
        <f>IF(基本情報入力シート!B88="","",基本情報入力シート!B88)</f>
        <v/>
      </c>
      <c r="C66" s="1060"/>
      <c r="D66" s="1060"/>
      <c r="E66" s="1060"/>
      <c r="F66" s="106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87"/>
      <c r="N66" s="521" t="str">
        <f>IFERROR(VLOOKUP(K66,【参考】数式用!$A$2:$F$57,MATCH(M66,【参考】数式用!$C$3:$F$3,0)+2,0),"")</f>
        <v/>
      </c>
      <c r="O66" s="511"/>
      <c r="P66" s="554"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6" t="str">
        <f>IFERROR(VLOOKUP(K66,【参考】数式用!$A$2:$N$57,14,FALSE),"")</f>
        <v/>
      </c>
      <c r="AP66" s="556" t="str">
        <f t="shared" si="23"/>
        <v/>
      </c>
      <c r="AQ66" s="560" t="str">
        <f t="shared" si="24"/>
        <v/>
      </c>
      <c r="AR66" s="539" t="str">
        <f t="shared" si="25"/>
        <v>入力済</v>
      </c>
      <c r="AS66" s="577" t="str">
        <f t="shared" si="12"/>
        <v/>
      </c>
      <c r="AT66" s="539" t="str">
        <f t="shared" si="26"/>
        <v>入力済</v>
      </c>
      <c r="AU66" s="539" t="str">
        <f t="shared" si="32"/>
        <v/>
      </c>
      <c r="AV66" s="539" t="str">
        <f t="shared" si="27"/>
        <v/>
      </c>
      <c r="AW66" s="556" t="str">
        <f t="shared" si="28"/>
        <v/>
      </c>
      <c r="AX66" s="577" t="str">
        <f t="shared" si="14"/>
        <v/>
      </c>
      <c r="AY66" s="539" t="str">
        <f>IFERROR(VLOOKUP(K66,【参考】数式用!$AR$5:$AS$39,2, FALSE), "")</f>
        <v/>
      </c>
      <c r="AZ66" s="556" t="str">
        <f t="shared" si="15"/>
        <v/>
      </c>
      <c r="BA66" s="559" t="str">
        <f t="shared" si="29"/>
        <v>入力済</v>
      </c>
      <c r="BB66" s="539" t="str">
        <f>IFERROR(VLOOKUP(K66,【参考】数式用!$AX$3:$AY$59, 2, FALSE), "")</f>
        <v/>
      </c>
      <c r="BC66" s="577" t="str">
        <f t="shared" si="16"/>
        <v/>
      </c>
      <c r="BD66" s="559" t="str">
        <f t="shared" si="30"/>
        <v>入力済</v>
      </c>
      <c r="BE66" s="576" t="str">
        <f t="shared" si="17"/>
        <v/>
      </c>
      <c r="BF66" s="559" t="str">
        <f t="shared" si="31"/>
        <v/>
      </c>
      <c r="BG66" s="596"/>
      <c r="BH66" s="592" t="str">
        <f t="shared" si="18"/>
        <v/>
      </c>
      <c r="BI66" s="614" t="str">
        <f>IFERROR(IF(BH66="Ⅱロ有り",ROUNDDOWN(L66*VLOOKUP(K66,【参考】数式用!$A$4:$J$42,10,FALSE)*AA66,0),""),"")</f>
        <v/>
      </c>
      <c r="BJ66" s="614" t="str">
        <f>IFERROR(IF(BH66="Ⅱロなし",ROUNDDOWN(L66*VLOOKUP(K66,【参考】数式用!$A$4:$J$42,8,FALSE)*AA66,0),""),"")</f>
        <v/>
      </c>
    </row>
    <row r="67" spans="1:62" ht="109.9" customHeight="1" thickBot="1">
      <c r="A67" s="303">
        <v>54</v>
      </c>
      <c r="B67" s="1059" t="str">
        <f>IF(基本情報入力シート!B89="","",基本情報入力シート!B89)</f>
        <v/>
      </c>
      <c r="C67" s="1060"/>
      <c r="D67" s="1060"/>
      <c r="E67" s="1060"/>
      <c r="F67" s="106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87"/>
      <c r="N67" s="521" t="str">
        <f>IFERROR(VLOOKUP(K67,【参考】数式用!$A$2:$F$57,MATCH(M67,【参考】数式用!$C$3:$F$3,0)+2,0),"")</f>
        <v/>
      </c>
      <c r="O67" s="511"/>
      <c r="P67" s="554"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6" t="str">
        <f>IFERROR(VLOOKUP(K67,【参考】数式用!$A$2:$N$57,14,FALSE),"")</f>
        <v/>
      </c>
      <c r="AP67" s="556" t="str">
        <f t="shared" si="23"/>
        <v/>
      </c>
      <c r="AQ67" s="560" t="str">
        <f t="shared" si="24"/>
        <v/>
      </c>
      <c r="AR67" s="539" t="str">
        <f t="shared" si="25"/>
        <v>入力済</v>
      </c>
      <c r="AS67" s="577" t="str">
        <f t="shared" si="12"/>
        <v/>
      </c>
      <c r="AT67" s="539" t="str">
        <f t="shared" si="26"/>
        <v>入力済</v>
      </c>
      <c r="AU67" s="539" t="str">
        <f t="shared" si="32"/>
        <v/>
      </c>
      <c r="AV67" s="539" t="str">
        <f t="shared" si="27"/>
        <v/>
      </c>
      <c r="AW67" s="556" t="str">
        <f t="shared" si="28"/>
        <v/>
      </c>
      <c r="AX67" s="577" t="str">
        <f t="shared" si="14"/>
        <v/>
      </c>
      <c r="AY67" s="539" t="str">
        <f>IFERROR(VLOOKUP(K67,【参考】数式用!$AR$5:$AS$39,2, FALSE), "")</f>
        <v/>
      </c>
      <c r="AZ67" s="556" t="str">
        <f t="shared" si="15"/>
        <v/>
      </c>
      <c r="BA67" s="559" t="str">
        <f t="shared" si="29"/>
        <v>入力済</v>
      </c>
      <c r="BB67" s="539" t="str">
        <f>IFERROR(VLOOKUP(K67,【参考】数式用!$AX$3:$AY$59, 2, FALSE), "")</f>
        <v/>
      </c>
      <c r="BC67" s="577" t="str">
        <f t="shared" si="16"/>
        <v/>
      </c>
      <c r="BD67" s="559" t="str">
        <f t="shared" si="30"/>
        <v>入力済</v>
      </c>
      <c r="BE67" s="576" t="str">
        <f t="shared" si="17"/>
        <v/>
      </c>
      <c r="BF67" s="559" t="str">
        <f t="shared" si="31"/>
        <v/>
      </c>
      <c r="BG67" s="596"/>
      <c r="BH67" s="592" t="str">
        <f t="shared" si="18"/>
        <v/>
      </c>
      <c r="BI67" s="614" t="str">
        <f>IFERROR(IF(BH67="Ⅱロ有り",ROUNDDOWN(L67*VLOOKUP(K67,【参考】数式用!$A$4:$J$42,10,FALSE)*AA67,0),""),"")</f>
        <v/>
      </c>
      <c r="BJ67" s="614" t="str">
        <f>IFERROR(IF(BH67="Ⅱロなし",ROUNDDOWN(L67*VLOOKUP(K67,【参考】数式用!$A$4:$J$42,8,FALSE)*AA67,0),""),"")</f>
        <v/>
      </c>
    </row>
    <row r="68" spans="1:62" ht="109.9" customHeight="1" thickBot="1">
      <c r="A68" s="303">
        <v>55</v>
      </c>
      <c r="B68" s="1059" t="str">
        <f>IF(基本情報入力シート!B90="","",基本情報入力シート!B90)</f>
        <v/>
      </c>
      <c r="C68" s="1060"/>
      <c r="D68" s="1060"/>
      <c r="E68" s="1060"/>
      <c r="F68" s="106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87"/>
      <c r="N68" s="521" t="str">
        <f>IFERROR(VLOOKUP(K68,【参考】数式用!$A$2:$F$57,MATCH(M68,【参考】数式用!$C$3:$F$3,0)+2,0),"")</f>
        <v/>
      </c>
      <c r="O68" s="511"/>
      <c r="P68" s="554"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6" t="str">
        <f>IFERROR(VLOOKUP(K68,【参考】数式用!$A$2:$N$57,14,FALSE),"")</f>
        <v/>
      </c>
      <c r="AP68" s="556" t="str">
        <f t="shared" si="23"/>
        <v/>
      </c>
      <c r="AQ68" s="560" t="str">
        <f t="shared" si="24"/>
        <v/>
      </c>
      <c r="AR68" s="539" t="str">
        <f t="shared" si="25"/>
        <v>入力済</v>
      </c>
      <c r="AS68" s="577" t="str">
        <f t="shared" si="12"/>
        <v/>
      </c>
      <c r="AT68" s="539" t="str">
        <f t="shared" si="26"/>
        <v>入力済</v>
      </c>
      <c r="AU68" s="539" t="str">
        <f t="shared" si="32"/>
        <v/>
      </c>
      <c r="AV68" s="539" t="str">
        <f t="shared" si="27"/>
        <v/>
      </c>
      <c r="AW68" s="556" t="str">
        <f t="shared" si="28"/>
        <v/>
      </c>
      <c r="AX68" s="577" t="str">
        <f t="shared" si="14"/>
        <v/>
      </c>
      <c r="AY68" s="539" t="str">
        <f>IFERROR(VLOOKUP(K68,【参考】数式用!$AR$5:$AS$39,2, FALSE), "")</f>
        <v/>
      </c>
      <c r="AZ68" s="556" t="str">
        <f t="shared" si="15"/>
        <v/>
      </c>
      <c r="BA68" s="559" t="str">
        <f t="shared" si="29"/>
        <v>入力済</v>
      </c>
      <c r="BB68" s="539" t="str">
        <f>IFERROR(VLOOKUP(K68,【参考】数式用!$AX$3:$AY$59, 2, FALSE), "")</f>
        <v/>
      </c>
      <c r="BC68" s="577" t="str">
        <f t="shared" si="16"/>
        <v/>
      </c>
      <c r="BD68" s="559" t="str">
        <f t="shared" si="30"/>
        <v>入力済</v>
      </c>
      <c r="BE68" s="576" t="str">
        <f t="shared" si="17"/>
        <v/>
      </c>
      <c r="BF68" s="559" t="str">
        <f t="shared" si="31"/>
        <v/>
      </c>
      <c r="BG68" s="596"/>
      <c r="BH68" s="592" t="str">
        <f t="shared" si="18"/>
        <v/>
      </c>
      <c r="BI68" s="614" t="str">
        <f>IFERROR(IF(BH68="Ⅱロ有り",ROUNDDOWN(L68*VLOOKUP(K68,【参考】数式用!$A$4:$J$42,10,FALSE)*AA68,0),""),"")</f>
        <v/>
      </c>
      <c r="BJ68" s="614" t="str">
        <f>IFERROR(IF(BH68="Ⅱロなし",ROUNDDOWN(L68*VLOOKUP(K68,【参考】数式用!$A$4:$J$42,8,FALSE)*AA68,0),""),"")</f>
        <v/>
      </c>
    </row>
    <row r="69" spans="1:62" ht="109.9" customHeight="1" thickBot="1">
      <c r="A69" s="303">
        <v>56</v>
      </c>
      <c r="B69" s="1059" t="str">
        <f>IF(基本情報入力シート!B91="","",基本情報入力シート!B91)</f>
        <v/>
      </c>
      <c r="C69" s="1060"/>
      <c r="D69" s="1060"/>
      <c r="E69" s="1060"/>
      <c r="F69" s="106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87"/>
      <c r="N69" s="521" t="str">
        <f>IFERROR(VLOOKUP(K69,【参考】数式用!$A$2:$F$57,MATCH(M69,【参考】数式用!$C$3:$F$3,0)+2,0),"")</f>
        <v/>
      </c>
      <c r="O69" s="511"/>
      <c r="P69" s="554"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6" t="str">
        <f>IFERROR(VLOOKUP(K69,【参考】数式用!$A$2:$N$57,14,FALSE),"")</f>
        <v/>
      </c>
      <c r="AP69" s="556" t="str">
        <f t="shared" si="23"/>
        <v/>
      </c>
      <c r="AQ69" s="560" t="str">
        <f t="shared" si="24"/>
        <v/>
      </c>
      <c r="AR69" s="539" t="str">
        <f t="shared" si="25"/>
        <v>入力済</v>
      </c>
      <c r="AS69" s="577" t="str">
        <f t="shared" si="12"/>
        <v/>
      </c>
      <c r="AT69" s="539" t="str">
        <f t="shared" si="26"/>
        <v>入力済</v>
      </c>
      <c r="AU69" s="539" t="str">
        <f t="shared" si="32"/>
        <v/>
      </c>
      <c r="AV69" s="539" t="str">
        <f t="shared" si="27"/>
        <v/>
      </c>
      <c r="AW69" s="556" t="str">
        <f t="shared" si="28"/>
        <v/>
      </c>
      <c r="AX69" s="577" t="str">
        <f t="shared" si="14"/>
        <v/>
      </c>
      <c r="AY69" s="539" t="str">
        <f>IFERROR(VLOOKUP(K69,【参考】数式用!$AR$5:$AS$39,2, FALSE), "")</f>
        <v/>
      </c>
      <c r="AZ69" s="556" t="str">
        <f t="shared" si="15"/>
        <v/>
      </c>
      <c r="BA69" s="559" t="str">
        <f t="shared" si="29"/>
        <v>入力済</v>
      </c>
      <c r="BB69" s="539" t="str">
        <f>IFERROR(VLOOKUP(K69,【参考】数式用!$AX$3:$AY$59, 2, FALSE), "")</f>
        <v/>
      </c>
      <c r="BC69" s="577" t="str">
        <f t="shared" si="16"/>
        <v/>
      </c>
      <c r="BD69" s="559" t="str">
        <f t="shared" si="30"/>
        <v>入力済</v>
      </c>
      <c r="BE69" s="576" t="str">
        <f t="shared" si="17"/>
        <v/>
      </c>
      <c r="BF69" s="559" t="str">
        <f t="shared" si="31"/>
        <v/>
      </c>
      <c r="BG69" s="596"/>
      <c r="BH69" s="592" t="str">
        <f t="shared" si="18"/>
        <v/>
      </c>
      <c r="BI69" s="614" t="str">
        <f>IFERROR(IF(BH69="Ⅱロ有り",ROUNDDOWN(L69*VLOOKUP(K69,【参考】数式用!$A$4:$J$42,10,FALSE)*AA69,0),""),"")</f>
        <v/>
      </c>
      <c r="BJ69" s="614" t="str">
        <f>IFERROR(IF(BH69="Ⅱロなし",ROUNDDOWN(L69*VLOOKUP(K69,【参考】数式用!$A$4:$J$42,8,FALSE)*AA69,0),""),"")</f>
        <v/>
      </c>
    </row>
    <row r="70" spans="1:62" ht="109.9" customHeight="1" thickBot="1">
      <c r="A70" s="303">
        <v>57</v>
      </c>
      <c r="B70" s="1059" t="str">
        <f>IF(基本情報入力シート!B92="","",基本情報入力シート!B92)</f>
        <v/>
      </c>
      <c r="C70" s="1060"/>
      <c r="D70" s="1060"/>
      <c r="E70" s="1060"/>
      <c r="F70" s="106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87"/>
      <c r="N70" s="521" t="str">
        <f>IFERROR(VLOOKUP(K70,【参考】数式用!$A$2:$F$57,MATCH(M70,【参考】数式用!$C$3:$F$3,0)+2,0),"")</f>
        <v/>
      </c>
      <c r="O70" s="511"/>
      <c r="P70" s="554"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6" t="str">
        <f>IFERROR(VLOOKUP(K70,【参考】数式用!$A$2:$N$57,14,FALSE),"")</f>
        <v/>
      </c>
      <c r="AP70" s="556" t="str">
        <f t="shared" si="23"/>
        <v/>
      </c>
      <c r="AQ70" s="560" t="str">
        <f t="shared" si="24"/>
        <v/>
      </c>
      <c r="AR70" s="539" t="str">
        <f t="shared" si="25"/>
        <v>入力済</v>
      </c>
      <c r="AS70" s="577" t="str">
        <f t="shared" si="12"/>
        <v/>
      </c>
      <c r="AT70" s="539" t="str">
        <f t="shared" si="26"/>
        <v>入力済</v>
      </c>
      <c r="AU70" s="539" t="str">
        <f t="shared" si="32"/>
        <v/>
      </c>
      <c r="AV70" s="539" t="str">
        <f t="shared" si="27"/>
        <v/>
      </c>
      <c r="AW70" s="556" t="str">
        <f t="shared" si="28"/>
        <v/>
      </c>
      <c r="AX70" s="577" t="str">
        <f t="shared" si="14"/>
        <v/>
      </c>
      <c r="AY70" s="539" t="str">
        <f>IFERROR(VLOOKUP(K70,【参考】数式用!$AR$5:$AS$39,2, FALSE), "")</f>
        <v/>
      </c>
      <c r="AZ70" s="556" t="str">
        <f t="shared" si="15"/>
        <v/>
      </c>
      <c r="BA70" s="559" t="str">
        <f t="shared" si="29"/>
        <v>入力済</v>
      </c>
      <c r="BB70" s="539" t="str">
        <f>IFERROR(VLOOKUP(K70,【参考】数式用!$AX$3:$AY$59, 2, FALSE), "")</f>
        <v/>
      </c>
      <c r="BC70" s="577" t="str">
        <f t="shared" si="16"/>
        <v/>
      </c>
      <c r="BD70" s="559" t="str">
        <f t="shared" si="30"/>
        <v>入力済</v>
      </c>
      <c r="BE70" s="576" t="str">
        <f t="shared" si="17"/>
        <v/>
      </c>
      <c r="BF70" s="559" t="str">
        <f t="shared" si="31"/>
        <v/>
      </c>
      <c r="BG70" s="596"/>
      <c r="BH70" s="592" t="str">
        <f t="shared" si="18"/>
        <v/>
      </c>
      <c r="BI70" s="614" t="str">
        <f>IFERROR(IF(BH70="Ⅱロ有り",ROUNDDOWN(L70*VLOOKUP(K70,【参考】数式用!$A$4:$J$42,10,FALSE)*AA70,0),""),"")</f>
        <v/>
      </c>
      <c r="BJ70" s="614" t="str">
        <f>IFERROR(IF(BH70="Ⅱロなし",ROUNDDOWN(L70*VLOOKUP(K70,【参考】数式用!$A$4:$J$42,8,FALSE)*AA70,0),""),"")</f>
        <v/>
      </c>
    </row>
    <row r="71" spans="1:62" ht="109.9" customHeight="1" thickBot="1">
      <c r="A71" s="303">
        <v>58</v>
      </c>
      <c r="B71" s="1059" t="str">
        <f>IF(基本情報入力シート!B93="","",基本情報入力シート!B93)</f>
        <v/>
      </c>
      <c r="C71" s="1060"/>
      <c r="D71" s="1060"/>
      <c r="E71" s="1060"/>
      <c r="F71" s="106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87"/>
      <c r="N71" s="521" t="str">
        <f>IFERROR(VLOOKUP(K71,【参考】数式用!$A$2:$F$57,MATCH(M71,【参考】数式用!$C$3:$F$3,0)+2,0),"")</f>
        <v/>
      </c>
      <c r="O71" s="511"/>
      <c r="P71" s="554"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6" t="str">
        <f>IFERROR(VLOOKUP(K71,【参考】数式用!$A$2:$N$57,14,FALSE),"")</f>
        <v/>
      </c>
      <c r="AP71" s="556" t="str">
        <f t="shared" si="23"/>
        <v/>
      </c>
      <c r="AQ71" s="560" t="str">
        <f t="shared" si="24"/>
        <v/>
      </c>
      <c r="AR71" s="539" t="str">
        <f t="shared" si="25"/>
        <v>入力済</v>
      </c>
      <c r="AS71" s="577" t="str">
        <f t="shared" si="12"/>
        <v/>
      </c>
      <c r="AT71" s="539" t="str">
        <f t="shared" si="26"/>
        <v>入力済</v>
      </c>
      <c r="AU71" s="539" t="str">
        <f t="shared" si="32"/>
        <v/>
      </c>
      <c r="AV71" s="539" t="str">
        <f t="shared" si="27"/>
        <v/>
      </c>
      <c r="AW71" s="556" t="str">
        <f t="shared" si="28"/>
        <v/>
      </c>
      <c r="AX71" s="577" t="str">
        <f t="shared" si="14"/>
        <v/>
      </c>
      <c r="AY71" s="539" t="str">
        <f>IFERROR(VLOOKUP(K71,【参考】数式用!$AR$5:$AS$39,2, FALSE), "")</f>
        <v/>
      </c>
      <c r="AZ71" s="556" t="str">
        <f t="shared" si="15"/>
        <v/>
      </c>
      <c r="BA71" s="559" t="str">
        <f t="shared" si="29"/>
        <v>入力済</v>
      </c>
      <c r="BB71" s="539" t="str">
        <f>IFERROR(VLOOKUP(K71,【参考】数式用!$AX$3:$AY$59, 2, FALSE), "")</f>
        <v/>
      </c>
      <c r="BC71" s="577" t="str">
        <f t="shared" si="16"/>
        <v/>
      </c>
      <c r="BD71" s="559" t="str">
        <f t="shared" si="30"/>
        <v>入力済</v>
      </c>
      <c r="BE71" s="576" t="str">
        <f t="shared" si="17"/>
        <v/>
      </c>
      <c r="BF71" s="559" t="str">
        <f t="shared" si="31"/>
        <v/>
      </c>
      <c r="BG71" s="596"/>
      <c r="BH71" s="592" t="str">
        <f t="shared" si="18"/>
        <v/>
      </c>
      <c r="BI71" s="614" t="str">
        <f>IFERROR(IF(BH71="Ⅱロ有り",ROUNDDOWN(L71*VLOOKUP(K71,【参考】数式用!$A$4:$J$42,10,FALSE)*AA71,0),""),"")</f>
        <v/>
      </c>
      <c r="BJ71" s="614" t="str">
        <f>IFERROR(IF(BH71="Ⅱロなし",ROUNDDOWN(L71*VLOOKUP(K71,【参考】数式用!$A$4:$J$42,8,FALSE)*AA71,0),""),"")</f>
        <v/>
      </c>
    </row>
    <row r="72" spans="1:62" ht="109.9" customHeight="1" thickBot="1">
      <c r="A72" s="303">
        <v>59</v>
      </c>
      <c r="B72" s="1059" t="str">
        <f>IF(基本情報入力シート!B94="","",基本情報入力シート!B94)</f>
        <v/>
      </c>
      <c r="C72" s="1060"/>
      <c r="D72" s="1060"/>
      <c r="E72" s="1060"/>
      <c r="F72" s="106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87"/>
      <c r="N72" s="521" t="str">
        <f>IFERROR(VLOOKUP(K72,【参考】数式用!$A$2:$F$57,MATCH(M72,【参考】数式用!$C$3:$F$3,0)+2,0),"")</f>
        <v/>
      </c>
      <c r="O72" s="511"/>
      <c r="P72" s="554"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6" t="str">
        <f>IFERROR(VLOOKUP(K72,【参考】数式用!$A$2:$N$57,14,FALSE),"")</f>
        <v/>
      </c>
      <c r="AP72" s="556" t="str">
        <f t="shared" si="23"/>
        <v/>
      </c>
      <c r="AQ72" s="560" t="str">
        <f t="shared" si="24"/>
        <v/>
      </c>
      <c r="AR72" s="539" t="str">
        <f t="shared" si="25"/>
        <v>入力済</v>
      </c>
      <c r="AS72" s="577" t="str">
        <f t="shared" si="12"/>
        <v/>
      </c>
      <c r="AT72" s="539" t="str">
        <f t="shared" si="26"/>
        <v>入力済</v>
      </c>
      <c r="AU72" s="539" t="str">
        <f t="shared" si="32"/>
        <v/>
      </c>
      <c r="AV72" s="539" t="str">
        <f t="shared" si="27"/>
        <v/>
      </c>
      <c r="AW72" s="556" t="str">
        <f t="shared" si="28"/>
        <v/>
      </c>
      <c r="AX72" s="577" t="str">
        <f t="shared" si="14"/>
        <v/>
      </c>
      <c r="AY72" s="539" t="str">
        <f>IFERROR(VLOOKUP(K72,【参考】数式用!$AR$5:$AS$39,2, FALSE), "")</f>
        <v/>
      </c>
      <c r="AZ72" s="556" t="str">
        <f t="shared" si="15"/>
        <v/>
      </c>
      <c r="BA72" s="559" t="str">
        <f t="shared" si="29"/>
        <v>入力済</v>
      </c>
      <c r="BB72" s="539" t="str">
        <f>IFERROR(VLOOKUP(K72,【参考】数式用!$AX$3:$AY$59, 2, FALSE), "")</f>
        <v/>
      </c>
      <c r="BC72" s="577" t="str">
        <f t="shared" si="16"/>
        <v/>
      </c>
      <c r="BD72" s="559" t="str">
        <f t="shared" si="30"/>
        <v>入力済</v>
      </c>
      <c r="BE72" s="576" t="str">
        <f t="shared" si="17"/>
        <v/>
      </c>
      <c r="BF72" s="559" t="str">
        <f t="shared" si="31"/>
        <v/>
      </c>
      <c r="BG72" s="596"/>
      <c r="BH72" s="592" t="str">
        <f t="shared" si="18"/>
        <v/>
      </c>
      <c r="BI72" s="614" t="str">
        <f>IFERROR(IF(BH72="Ⅱロ有り",ROUNDDOWN(L72*VLOOKUP(K72,【参考】数式用!$A$4:$J$42,10,FALSE)*AA72,0),""),"")</f>
        <v/>
      </c>
      <c r="BJ72" s="614" t="str">
        <f>IFERROR(IF(BH72="Ⅱロなし",ROUNDDOWN(L72*VLOOKUP(K72,【参考】数式用!$A$4:$J$42,8,FALSE)*AA72,0),""),"")</f>
        <v/>
      </c>
    </row>
    <row r="73" spans="1:62" ht="109.9" customHeight="1" thickBot="1">
      <c r="A73" s="303">
        <v>60</v>
      </c>
      <c r="B73" s="1059" t="str">
        <f>IF(基本情報入力シート!B95="","",基本情報入力シート!B95)</f>
        <v/>
      </c>
      <c r="C73" s="1060"/>
      <c r="D73" s="1060"/>
      <c r="E73" s="1060"/>
      <c r="F73" s="106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87"/>
      <c r="N73" s="521" t="str">
        <f>IFERROR(VLOOKUP(K73,【参考】数式用!$A$2:$F$57,MATCH(M73,【参考】数式用!$C$3:$F$3,0)+2,0),"")</f>
        <v/>
      </c>
      <c r="O73" s="511"/>
      <c r="P73" s="554"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6" t="str">
        <f>IFERROR(VLOOKUP(K73,【参考】数式用!$A$2:$N$57,14,FALSE),"")</f>
        <v/>
      </c>
      <c r="AP73" s="556" t="str">
        <f t="shared" si="23"/>
        <v/>
      </c>
      <c r="AQ73" s="560" t="str">
        <f t="shared" si="24"/>
        <v/>
      </c>
      <c r="AR73" s="539" t="str">
        <f t="shared" si="25"/>
        <v>入力済</v>
      </c>
      <c r="AS73" s="577" t="str">
        <f t="shared" si="12"/>
        <v/>
      </c>
      <c r="AT73" s="539" t="str">
        <f t="shared" si="26"/>
        <v>入力済</v>
      </c>
      <c r="AU73" s="539" t="str">
        <f t="shared" si="32"/>
        <v/>
      </c>
      <c r="AV73" s="539" t="str">
        <f t="shared" si="27"/>
        <v/>
      </c>
      <c r="AW73" s="556" t="str">
        <f t="shared" si="28"/>
        <v/>
      </c>
      <c r="AX73" s="577" t="str">
        <f t="shared" si="14"/>
        <v/>
      </c>
      <c r="AY73" s="539" t="str">
        <f>IFERROR(VLOOKUP(K73,【参考】数式用!$AR$5:$AS$39,2, FALSE), "")</f>
        <v/>
      </c>
      <c r="AZ73" s="556" t="str">
        <f t="shared" si="15"/>
        <v/>
      </c>
      <c r="BA73" s="559" t="str">
        <f t="shared" si="29"/>
        <v>入力済</v>
      </c>
      <c r="BB73" s="539" t="str">
        <f>IFERROR(VLOOKUP(K73,【参考】数式用!$AX$3:$AY$59, 2, FALSE), "")</f>
        <v/>
      </c>
      <c r="BC73" s="577" t="str">
        <f t="shared" si="16"/>
        <v/>
      </c>
      <c r="BD73" s="559" t="str">
        <f t="shared" si="30"/>
        <v>入力済</v>
      </c>
      <c r="BE73" s="576" t="str">
        <f t="shared" si="17"/>
        <v/>
      </c>
      <c r="BF73" s="559" t="str">
        <f t="shared" si="31"/>
        <v/>
      </c>
      <c r="BG73" s="596"/>
      <c r="BH73" s="592" t="str">
        <f t="shared" si="18"/>
        <v/>
      </c>
      <c r="BI73" s="614" t="str">
        <f>IFERROR(IF(BH73="Ⅱロ有り",ROUNDDOWN(L73*VLOOKUP(K73,【参考】数式用!$A$4:$J$42,10,FALSE)*AA73,0),""),"")</f>
        <v/>
      </c>
      <c r="BJ73" s="614" t="str">
        <f>IFERROR(IF(BH73="Ⅱロなし",ROUNDDOWN(L73*VLOOKUP(K73,【参考】数式用!$A$4:$J$42,8,FALSE)*AA73,0),""),"")</f>
        <v/>
      </c>
    </row>
    <row r="74" spans="1:62" ht="109.9" customHeight="1" thickBot="1">
      <c r="A74" s="303">
        <v>61</v>
      </c>
      <c r="B74" s="1059" t="str">
        <f>IF(基本情報入力シート!B96="","",基本情報入力シート!B96)</f>
        <v/>
      </c>
      <c r="C74" s="1060"/>
      <c r="D74" s="1060"/>
      <c r="E74" s="1060"/>
      <c r="F74" s="106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87"/>
      <c r="N74" s="521" t="str">
        <f>IFERROR(VLOOKUP(K74,【参考】数式用!$A$2:$F$57,MATCH(M74,【参考】数式用!$C$3:$F$3,0)+2,0),"")</f>
        <v/>
      </c>
      <c r="O74" s="511"/>
      <c r="P74" s="554"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6" t="str">
        <f>IFERROR(VLOOKUP(K74,【参考】数式用!$A$2:$N$57,14,FALSE),"")</f>
        <v/>
      </c>
      <c r="AP74" s="556" t="str">
        <f t="shared" si="23"/>
        <v/>
      </c>
      <c r="AQ74" s="560" t="str">
        <f t="shared" si="24"/>
        <v/>
      </c>
      <c r="AR74" s="539" t="str">
        <f t="shared" si="25"/>
        <v>入力済</v>
      </c>
      <c r="AS74" s="577" t="str">
        <f t="shared" si="12"/>
        <v/>
      </c>
      <c r="AT74" s="539" t="str">
        <f t="shared" si="26"/>
        <v>入力済</v>
      </c>
      <c r="AU74" s="539" t="str">
        <f t="shared" si="32"/>
        <v/>
      </c>
      <c r="AV74" s="539" t="str">
        <f t="shared" si="27"/>
        <v/>
      </c>
      <c r="AW74" s="556" t="str">
        <f t="shared" si="28"/>
        <v/>
      </c>
      <c r="AX74" s="577" t="str">
        <f t="shared" si="14"/>
        <v/>
      </c>
      <c r="AY74" s="539" t="str">
        <f>IFERROR(VLOOKUP(K74,【参考】数式用!$AR$5:$AS$39,2, FALSE), "")</f>
        <v/>
      </c>
      <c r="AZ74" s="556" t="str">
        <f t="shared" si="15"/>
        <v/>
      </c>
      <c r="BA74" s="559" t="str">
        <f t="shared" si="29"/>
        <v>入力済</v>
      </c>
      <c r="BB74" s="539" t="str">
        <f>IFERROR(VLOOKUP(K74,【参考】数式用!$AX$3:$AY$59, 2, FALSE), "")</f>
        <v/>
      </c>
      <c r="BC74" s="577" t="str">
        <f t="shared" si="16"/>
        <v/>
      </c>
      <c r="BD74" s="559" t="str">
        <f t="shared" si="30"/>
        <v>入力済</v>
      </c>
      <c r="BE74" s="576" t="str">
        <f t="shared" si="17"/>
        <v/>
      </c>
      <c r="BF74" s="559" t="str">
        <f t="shared" si="31"/>
        <v/>
      </c>
      <c r="BG74" s="596"/>
      <c r="BH74" s="592" t="str">
        <f t="shared" si="18"/>
        <v/>
      </c>
      <c r="BI74" s="614" t="str">
        <f>IFERROR(IF(BH74="Ⅱロ有り",ROUNDDOWN(L74*VLOOKUP(K74,【参考】数式用!$A$4:$J$42,10,FALSE)*AA74,0),""),"")</f>
        <v/>
      </c>
      <c r="BJ74" s="614" t="str">
        <f>IFERROR(IF(BH74="Ⅱロなし",ROUNDDOWN(L74*VLOOKUP(K74,【参考】数式用!$A$4:$J$42,8,FALSE)*AA74,0),""),"")</f>
        <v/>
      </c>
    </row>
    <row r="75" spans="1:62" ht="109.9" customHeight="1" thickBot="1">
      <c r="A75" s="303">
        <v>62</v>
      </c>
      <c r="B75" s="1059" t="str">
        <f>IF(基本情報入力シート!B97="","",基本情報入力シート!B97)</f>
        <v/>
      </c>
      <c r="C75" s="1060"/>
      <c r="D75" s="1060"/>
      <c r="E75" s="1060"/>
      <c r="F75" s="106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87"/>
      <c r="N75" s="521" t="str">
        <f>IFERROR(VLOOKUP(K75,【参考】数式用!$A$2:$F$57,MATCH(M75,【参考】数式用!$C$3:$F$3,0)+2,0),"")</f>
        <v/>
      </c>
      <c r="O75" s="511"/>
      <c r="P75" s="554"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6" t="str">
        <f>IFERROR(VLOOKUP(K75,【参考】数式用!$A$2:$N$57,14,FALSE),"")</f>
        <v/>
      </c>
      <c r="AP75" s="556" t="str">
        <f t="shared" si="23"/>
        <v/>
      </c>
      <c r="AQ75" s="560" t="str">
        <f t="shared" si="24"/>
        <v/>
      </c>
      <c r="AR75" s="539" t="str">
        <f t="shared" si="25"/>
        <v>入力済</v>
      </c>
      <c r="AS75" s="577" t="str">
        <f t="shared" si="12"/>
        <v/>
      </c>
      <c r="AT75" s="539" t="str">
        <f t="shared" si="26"/>
        <v>入力済</v>
      </c>
      <c r="AU75" s="539" t="str">
        <f t="shared" si="32"/>
        <v/>
      </c>
      <c r="AV75" s="539" t="str">
        <f t="shared" si="27"/>
        <v/>
      </c>
      <c r="AW75" s="556" t="str">
        <f t="shared" si="28"/>
        <v/>
      </c>
      <c r="AX75" s="577" t="str">
        <f t="shared" si="14"/>
        <v/>
      </c>
      <c r="AY75" s="539" t="str">
        <f>IFERROR(VLOOKUP(K75,【参考】数式用!$AR$5:$AS$39,2, FALSE), "")</f>
        <v/>
      </c>
      <c r="AZ75" s="556" t="str">
        <f t="shared" si="15"/>
        <v/>
      </c>
      <c r="BA75" s="559" t="str">
        <f t="shared" si="29"/>
        <v>入力済</v>
      </c>
      <c r="BB75" s="539" t="str">
        <f>IFERROR(VLOOKUP(K75,【参考】数式用!$AX$3:$AY$59, 2, FALSE), "")</f>
        <v/>
      </c>
      <c r="BC75" s="577" t="str">
        <f t="shared" si="16"/>
        <v/>
      </c>
      <c r="BD75" s="559" t="str">
        <f t="shared" si="30"/>
        <v>入力済</v>
      </c>
      <c r="BE75" s="576" t="str">
        <f t="shared" si="17"/>
        <v/>
      </c>
      <c r="BF75" s="559" t="str">
        <f t="shared" si="31"/>
        <v/>
      </c>
      <c r="BG75" s="596"/>
      <c r="BH75" s="592" t="str">
        <f t="shared" si="18"/>
        <v/>
      </c>
      <c r="BI75" s="614" t="str">
        <f>IFERROR(IF(BH75="Ⅱロ有り",ROUNDDOWN(L75*VLOOKUP(K75,【参考】数式用!$A$4:$J$42,10,FALSE)*AA75,0),""),"")</f>
        <v/>
      </c>
      <c r="BJ75" s="614" t="str">
        <f>IFERROR(IF(BH75="Ⅱロなし",ROUNDDOWN(L75*VLOOKUP(K75,【参考】数式用!$A$4:$J$42,8,FALSE)*AA75,0),""),"")</f>
        <v/>
      </c>
    </row>
    <row r="76" spans="1:62" ht="109.9" customHeight="1" thickBot="1">
      <c r="A76" s="303">
        <v>63</v>
      </c>
      <c r="B76" s="1059" t="str">
        <f>IF(基本情報入力シート!B98="","",基本情報入力シート!B98)</f>
        <v/>
      </c>
      <c r="C76" s="1060"/>
      <c r="D76" s="1060"/>
      <c r="E76" s="1060"/>
      <c r="F76" s="106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87"/>
      <c r="N76" s="521" t="str">
        <f>IFERROR(VLOOKUP(K76,【参考】数式用!$A$2:$F$57,MATCH(M76,【参考】数式用!$C$3:$F$3,0)+2,0),"")</f>
        <v/>
      </c>
      <c r="O76" s="511"/>
      <c r="P76" s="554"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6" t="str">
        <f>IFERROR(VLOOKUP(K76,【参考】数式用!$A$2:$N$57,14,FALSE),"")</f>
        <v/>
      </c>
      <c r="AP76" s="556" t="str">
        <f t="shared" si="23"/>
        <v/>
      </c>
      <c r="AQ76" s="560" t="str">
        <f t="shared" si="24"/>
        <v/>
      </c>
      <c r="AR76" s="539" t="str">
        <f t="shared" si="25"/>
        <v>入力済</v>
      </c>
      <c r="AS76" s="577" t="str">
        <f t="shared" si="12"/>
        <v/>
      </c>
      <c r="AT76" s="539" t="str">
        <f t="shared" si="26"/>
        <v>入力済</v>
      </c>
      <c r="AU76" s="539" t="str">
        <f t="shared" si="32"/>
        <v/>
      </c>
      <c r="AV76" s="539" t="str">
        <f t="shared" si="27"/>
        <v/>
      </c>
      <c r="AW76" s="556" t="str">
        <f t="shared" si="28"/>
        <v/>
      </c>
      <c r="AX76" s="577" t="str">
        <f t="shared" si="14"/>
        <v/>
      </c>
      <c r="AY76" s="539" t="str">
        <f>IFERROR(VLOOKUP(K76,【参考】数式用!$AR$5:$AS$39,2, FALSE), "")</f>
        <v/>
      </c>
      <c r="AZ76" s="556" t="str">
        <f t="shared" si="15"/>
        <v/>
      </c>
      <c r="BA76" s="559" t="str">
        <f t="shared" si="29"/>
        <v>入力済</v>
      </c>
      <c r="BB76" s="539" t="str">
        <f>IFERROR(VLOOKUP(K76,【参考】数式用!$AX$3:$AY$59, 2, FALSE), "")</f>
        <v/>
      </c>
      <c r="BC76" s="577" t="str">
        <f t="shared" si="16"/>
        <v/>
      </c>
      <c r="BD76" s="559" t="str">
        <f t="shared" si="30"/>
        <v>入力済</v>
      </c>
      <c r="BE76" s="576" t="str">
        <f t="shared" si="17"/>
        <v/>
      </c>
      <c r="BF76" s="559" t="str">
        <f t="shared" si="31"/>
        <v/>
      </c>
      <c r="BG76" s="596"/>
      <c r="BH76" s="592" t="str">
        <f t="shared" si="18"/>
        <v/>
      </c>
      <c r="BI76" s="614" t="str">
        <f>IFERROR(IF(BH76="Ⅱロ有り",ROUNDDOWN(L76*VLOOKUP(K76,【参考】数式用!$A$4:$J$42,10,FALSE)*AA76,0),""),"")</f>
        <v/>
      </c>
      <c r="BJ76" s="614" t="str">
        <f>IFERROR(IF(BH76="Ⅱロなし",ROUNDDOWN(L76*VLOOKUP(K76,【参考】数式用!$A$4:$J$42,8,FALSE)*AA76,0),""),"")</f>
        <v/>
      </c>
    </row>
    <row r="77" spans="1:62" ht="109.9" customHeight="1" thickBot="1">
      <c r="A77" s="303">
        <v>64</v>
      </c>
      <c r="B77" s="1059" t="str">
        <f>IF(基本情報入力シート!B99="","",基本情報入力シート!B99)</f>
        <v/>
      </c>
      <c r="C77" s="1060"/>
      <c r="D77" s="1060"/>
      <c r="E77" s="1060"/>
      <c r="F77" s="106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87"/>
      <c r="N77" s="521" t="str">
        <f>IFERROR(VLOOKUP(K77,【参考】数式用!$A$2:$F$57,MATCH(M77,【参考】数式用!$C$3:$F$3,0)+2,0),"")</f>
        <v/>
      </c>
      <c r="O77" s="511"/>
      <c r="P77" s="554"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6" t="str">
        <f>IFERROR(VLOOKUP(K77,【参考】数式用!$A$2:$N$57,14,FALSE),"")</f>
        <v/>
      </c>
      <c r="AP77" s="556" t="str">
        <f t="shared" ref="AP77:AP108" si="34">IF(AND(K77&lt;&gt;"",AO77="加算対象"),"N列に色付け","")</f>
        <v/>
      </c>
      <c r="AQ77" s="560" t="str">
        <f t="shared" ref="AQ77:AQ113" si="35">IF(AND(AE77&lt;&gt;0,AE77&lt;&gt;"",AO77="加算対象"),IF(AF77="○","入力済","未入力"),"")</f>
        <v/>
      </c>
      <c r="AR77" s="539" t="str">
        <f t="shared" ref="AR77:AR113" si="36">IF(AND(O77&lt;&gt;"", AG77="",AO77="加算対象"), "未入力", "入力済")</f>
        <v>入力済</v>
      </c>
      <c r="AS77" s="577" t="str">
        <f t="shared" si="12"/>
        <v/>
      </c>
      <c r="AT77" s="539" t="str">
        <f t="shared" ref="AT77:AT113" si="37">IF(AND(O77&lt;&gt;"", O77&lt;&gt;"処遇改善加算Ⅳ", AH77=""), "未入力", "入力済")</f>
        <v>入力済</v>
      </c>
      <c r="AU77" s="539" t="str">
        <f t="shared" si="32"/>
        <v/>
      </c>
      <c r="AV77" s="539" t="str">
        <f t="shared" ref="AV77:AV108" si="38">IF(AND(AO77="加算対象",O77&lt;&gt;"処遇改善加算Ⅲ",O77&lt;&gt;"処遇改善加算Ⅳ", O77&lt;&gt;"", AU77&lt;&gt;"対象外"), 1,"")</f>
        <v/>
      </c>
      <c r="AW77" s="556" t="str">
        <f t="shared" ref="AW77:AW108" si="39">IF(AND(AV77=1, OR(AI77=0,AI77=""),AO77="加算対象"),"AH列に色付け","")</f>
        <v/>
      </c>
      <c r="AX77" s="577" t="str">
        <f t="shared" si="14"/>
        <v/>
      </c>
      <c r="AY77" s="539" t="str">
        <f>IFERROR(VLOOKUP(K77,【参考】数式用!$AR$5:$AS$39,2, FALSE), "")</f>
        <v/>
      </c>
      <c r="AZ77" s="556" t="str">
        <f t="shared" si="15"/>
        <v/>
      </c>
      <c r="BA77" s="559" t="str">
        <f t="shared" ref="BA77:BA113" si="40">IF(AND(O77="処遇改善加算Ⅰ", AJ77=""), "未入力","入力済")</f>
        <v>入力済</v>
      </c>
      <c r="BB77" s="539" t="str">
        <f>IFERROR(VLOOKUP(K77,【参考】数式用!$AX$3:$AY$59, 2, FALSE), "")</f>
        <v/>
      </c>
      <c r="BC77" s="577" t="str">
        <f t="shared" si="16"/>
        <v/>
      </c>
      <c r="BD77" s="559" t="str">
        <f t="shared" ref="BD77:BD113" si="41">IF(AND(COUNTIF(AG77:AI77,"*令和８年度特例要件を*")&gt;0,AK77=""), "未入力","入力済")</f>
        <v>入力済</v>
      </c>
      <c r="BE77" s="576" t="str">
        <f t="shared" si="17"/>
        <v/>
      </c>
      <c r="BF77" s="559" t="str">
        <f t="shared" ref="BF77:BF113" si="42">G77</f>
        <v/>
      </c>
      <c r="BG77" s="596"/>
      <c r="BH77" s="592" t="str">
        <f t="shared" si="18"/>
        <v/>
      </c>
      <c r="BI77" s="614" t="str">
        <f>IFERROR(IF(BH77="Ⅱロ有り",ROUNDDOWN(L77*VLOOKUP(K77,【参考】数式用!$A$4:$J$42,10,FALSE)*AA77,0),""),"")</f>
        <v/>
      </c>
      <c r="BJ77" s="614" t="str">
        <f>IFERROR(IF(BH77="Ⅱロなし",ROUNDDOWN(L77*VLOOKUP(K77,【参考】数式用!$A$4:$J$42,8,FALSE)*AA77,0),""),"")</f>
        <v/>
      </c>
    </row>
    <row r="78" spans="1:62" ht="109.9" customHeight="1" thickBot="1">
      <c r="A78" s="303">
        <v>65</v>
      </c>
      <c r="B78" s="1059" t="str">
        <f>IF(基本情報入力シート!B100="","",基本情報入力シート!B100)</f>
        <v/>
      </c>
      <c r="C78" s="1060"/>
      <c r="D78" s="1060"/>
      <c r="E78" s="1060"/>
      <c r="F78" s="106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87"/>
      <c r="N78" s="521" t="str">
        <f>IFERROR(VLOOKUP(K78,【参考】数式用!$A$2:$F$57,MATCH(M78,【参考】数式用!$C$3:$F$3,0)+2,0),"")</f>
        <v/>
      </c>
      <c r="O78" s="511"/>
      <c r="P78" s="554"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6" t="str">
        <f>IFERROR(VLOOKUP(K78,【参考】数式用!$A$2:$N$57,14,FALSE),"")</f>
        <v/>
      </c>
      <c r="AP78" s="556" t="str">
        <f t="shared" si="34"/>
        <v/>
      </c>
      <c r="AQ78" s="560" t="str">
        <f t="shared" si="35"/>
        <v/>
      </c>
      <c r="AR78" s="539" t="str">
        <f t="shared" si="36"/>
        <v>入力済</v>
      </c>
      <c r="AS78" s="577" t="str">
        <f t="shared" ref="AS78:AS113" si="45">IF(AND(O78&lt;&gt;"", O78&lt;&gt;"処遇改善加算Ⅳ",AO78="加算対象"),"AH列に色付け","")</f>
        <v/>
      </c>
      <c r="AT78" s="539" t="str">
        <f t="shared" si="37"/>
        <v>入力済</v>
      </c>
      <c r="AU78" s="539" t="str">
        <f t="shared" ref="AU78:AU113" si="46">IF(OR(O78="処遇改善加算Ⅰ",O78="処遇改善加算Ⅱ"),"対象","")</f>
        <v/>
      </c>
      <c r="AV78" s="539" t="str">
        <f t="shared" si="38"/>
        <v/>
      </c>
      <c r="AW78" s="556" t="str">
        <f t="shared" si="39"/>
        <v/>
      </c>
      <c r="AX78" s="577" t="str">
        <f t="shared" ref="AX78:AX113" si="47">IF(AND(O78&lt;&gt;"", O78&lt;&gt;"処遇改善加算Ⅲ", O78&lt;&gt;"処遇改善加算Ⅳ",O78&lt;&gt;"処遇改善加算"), "対象", "")</f>
        <v/>
      </c>
      <c r="AY78" s="539" t="str">
        <f>IFERROR(VLOOKUP(K78,【参考】数式用!$AR$5:$AS$39,2, FALSE), "")</f>
        <v/>
      </c>
      <c r="AZ78" s="556" t="str">
        <f t="shared" ref="AZ78:AZ113" si="48">IF(AND(AO78="加算対象",O78="処遇改善加算Ⅰ"),"AJ列に色付け","")</f>
        <v/>
      </c>
      <c r="BA78" s="559" t="str">
        <f t="shared" si="40"/>
        <v>入力済</v>
      </c>
      <c r="BB78" s="539" t="str">
        <f>IFERROR(VLOOKUP(K78,【参考】数式用!$AX$3:$AY$59, 2, FALSE), "")</f>
        <v/>
      </c>
      <c r="BC78" s="577" t="str">
        <f t="shared" ref="BC78:BC113" si="49">IF(COUNTIF(AG78:AI78,"*令和８年度特例要件を*")&gt;0,"AK列に色付け","")</f>
        <v/>
      </c>
      <c r="BD78" s="559" t="str">
        <f t="shared" si="41"/>
        <v>入力済</v>
      </c>
      <c r="BE78" s="576" t="str">
        <f t="shared" ref="BE78:BE113" si="50">IF(BC78="AK列に色付け","入力必要","")</f>
        <v/>
      </c>
      <c r="BF78" s="559" t="str">
        <f t="shared" si="42"/>
        <v/>
      </c>
      <c r="BG78" s="596"/>
      <c r="BH78" s="592"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4" t="str">
        <f>IFERROR(IF(BH78="Ⅱロ有り",ROUNDDOWN(L78*VLOOKUP(K78,【参考】数式用!$A$4:$J$42,10,FALSE)*AA78,0),""),"")</f>
        <v/>
      </c>
      <c r="BJ78" s="614" t="str">
        <f>IFERROR(IF(BH78="Ⅱロなし",ROUNDDOWN(L78*VLOOKUP(K78,【参考】数式用!$A$4:$J$42,8,FALSE)*AA78,0),""),"")</f>
        <v/>
      </c>
    </row>
    <row r="79" spans="1:62" ht="109.9" customHeight="1" thickBot="1">
      <c r="A79" s="303">
        <v>66</v>
      </c>
      <c r="B79" s="1059" t="str">
        <f>IF(基本情報入力シート!B101="","",基本情報入力シート!B101)</f>
        <v/>
      </c>
      <c r="C79" s="1060"/>
      <c r="D79" s="1060"/>
      <c r="E79" s="1060"/>
      <c r="F79" s="106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87"/>
      <c r="N79" s="521" t="str">
        <f>IFERROR(VLOOKUP(K79,【参考】数式用!$A$2:$F$57,MATCH(M79,【参考】数式用!$C$3:$F$3,0)+2,0),"")</f>
        <v/>
      </c>
      <c r="O79" s="511"/>
      <c r="P79" s="554"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6" t="str">
        <f>IFERROR(VLOOKUP(K79,【参考】数式用!$A$2:$N$57,14,FALSE),"")</f>
        <v/>
      </c>
      <c r="AP79" s="556" t="str">
        <f t="shared" si="34"/>
        <v/>
      </c>
      <c r="AQ79" s="560" t="str">
        <f t="shared" si="35"/>
        <v/>
      </c>
      <c r="AR79" s="539" t="str">
        <f t="shared" si="36"/>
        <v>入力済</v>
      </c>
      <c r="AS79" s="577" t="str">
        <f t="shared" si="45"/>
        <v/>
      </c>
      <c r="AT79" s="539" t="str">
        <f t="shared" si="37"/>
        <v>入力済</v>
      </c>
      <c r="AU79" s="539" t="str">
        <f t="shared" si="46"/>
        <v/>
      </c>
      <c r="AV79" s="539" t="str">
        <f t="shared" si="38"/>
        <v/>
      </c>
      <c r="AW79" s="556" t="str">
        <f t="shared" si="39"/>
        <v/>
      </c>
      <c r="AX79" s="577" t="str">
        <f t="shared" si="47"/>
        <v/>
      </c>
      <c r="AY79" s="539" t="str">
        <f>IFERROR(VLOOKUP(K79,【参考】数式用!$AR$5:$AS$39,2, FALSE), "")</f>
        <v/>
      </c>
      <c r="AZ79" s="556" t="str">
        <f t="shared" si="48"/>
        <v/>
      </c>
      <c r="BA79" s="559" t="str">
        <f t="shared" si="40"/>
        <v>入力済</v>
      </c>
      <c r="BB79" s="539" t="str">
        <f>IFERROR(VLOOKUP(K79,【参考】数式用!$AX$3:$AY$59, 2, FALSE), "")</f>
        <v/>
      </c>
      <c r="BC79" s="577" t="str">
        <f t="shared" si="49"/>
        <v/>
      </c>
      <c r="BD79" s="559" t="str">
        <f t="shared" si="41"/>
        <v>入力済</v>
      </c>
      <c r="BE79" s="576" t="str">
        <f t="shared" si="50"/>
        <v/>
      </c>
      <c r="BF79" s="559" t="str">
        <f t="shared" si="42"/>
        <v/>
      </c>
      <c r="BG79" s="596"/>
      <c r="BH79" s="592" t="str">
        <f t="shared" si="51"/>
        <v/>
      </c>
      <c r="BI79" s="614" t="str">
        <f>IFERROR(IF(BH79="Ⅱロ有り",ROUNDDOWN(L79*VLOOKUP(K79,【参考】数式用!$A$4:$J$42,10,FALSE)*AA79,0),""),"")</f>
        <v/>
      </c>
      <c r="BJ79" s="614" t="str">
        <f>IFERROR(IF(BH79="Ⅱロなし",ROUNDDOWN(L79*VLOOKUP(K79,【参考】数式用!$A$4:$J$42,8,FALSE)*AA79,0),""),"")</f>
        <v/>
      </c>
    </row>
    <row r="80" spans="1:62" ht="109.9" customHeight="1" thickBot="1">
      <c r="A80" s="303">
        <v>67</v>
      </c>
      <c r="B80" s="1059" t="str">
        <f>IF(基本情報入力シート!B102="","",基本情報入力シート!B102)</f>
        <v/>
      </c>
      <c r="C80" s="1060"/>
      <c r="D80" s="1060"/>
      <c r="E80" s="1060"/>
      <c r="F80" s="106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87"/>
      <c r="N80" s="521" t="str">
        <f>IFERROR(VLOOKUP(K80,【参考】数式用!$A$2:$F$57,MATCH(M80,【参考】数式用!$C$3:$F$3,0)+2,0),"")</f>
        <v/>
      </c>
      <c r="O80" s="511"/>
      <c r="P80" s="554"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6" t="str">
        <f>IFERROR(VLOOKUP(K80,【参考】数式用!$A$2:$N$57,14,FALSE),"")</f>
        <v/>
      </c>
      <c r="AP80" s="556" t="str">
        <f t="shared" si="34"/>
        <v/>
      </c>
      <c r="AQ80" s="560" t="str">
        <f t="shared" si="35"/>
        <v/>
      </c>
      <c r="AR80" s="539" t="str">
        <f t="shared" si="36"/>
        <v>入力済</v>
      </c>
      <c r="AS80" s="577" t="str">
        <f t="shared" si="45"/>
        <v/>
      </c>
      <c r="AT80" s="539" t="str">
        <f t="shared" si="37"/>
        <v>入力済</v>
      </c>
      <c r="AU80" s="539" t="str">
        <f t="shared" si="46"/>
        <v/>
      </c>
      <c r="AV80" s="539" t="str">
        <f t="shared" si="38"/>
        <v/>
      </c>
      <c r="AW80" s="556" t="str">
        <f t="shared" si="39"/>
        <v/>
      </c>
      <c r="AX80" s="577" t="str">
        <f t="shared" si="47"/>
        <v/>
      </c>
      <c r="AY80" s="539" t="str">
        <f>IFERROR(VLOOKUP(K80,【参考】数式用!$AR$5:$AS$39,2, FALSE), "")</f>
        <v/>
      </c>
      <c r="AZ80" s="556" t="str">
        <f t="shared" si="48"/>
        <v/>
      </c>
      <c r="BA80" s="559" t="str">
        <f t="shared" si="40"/>
        <v>入力済</v>
      </c>
      <c r="BB80" s="539" t="str">
        <f>IFERROR(VLOOKUP(K80,【参考】数式用!$AX$3:$AY$59, 2, FALSE), "")</f>
        <v/>
      </c>
      <c r="BC80" s="577" t="str">
        <f t="shared" si="49"/>
        <v/>
      </c>
      <c r="BD80" s="559" t="str">
        <f t="shared" si="41"/>
        <v>入力済</v>
      </c>
      <c r="BE80" s="576" t="str">
        <f t="shared" si="50"/>
        <v/>
      </c>
      <c r="BF80" s="559" t="str">
        <f t="shared" si="42"/>
        <v/>
      </c>
      <c r="BG80" s="596"/>
      <c r="BH80" s="592" t="str">
        <f t="shared" si="51"/>
        <v/>
      </c>
      <c r="BI80" s="614" t="str">
        <f>IFERROR(IF(BH80="Ⅱロ有り",ROUNDDOWN(L80*VLOOKUP(K80,【参考】数式用!$A$4:$J$42,10,FALSE)*AA80,0),""),"")</f>
        <v/>
      </c>
      <c r="BJ80" s="614" t="str">
        <f>IFERROR(IF(BH80="Ⅱロなし",ROUNDDOWN(L80*VLOOKUP(K80,【参考】数式用!$A$4:$J$42,8,FALSE)*AA80,0),""),"")</f>
        <v/>
      </c>
    </row>
    <row r="81" spans="1:62" ht="109.9" customHeight="1" thickBot="1">
      <c r="A81" s="303">
        <v>68</v>
      </c>
      <c r="B81" s="1059" t="str">
        <f>IF(基本情報入力シート!B103="","",基本情報入力シート!B103)</f>
        <v/>
      </c>
      <c r="C81" s="1060"/>
      <c r="D81" s="1060"/>
      <c r="E81" s="1060"/>
      <c r="F81" s="106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87"/>
      <c r="N81" s="521" t="str">
        <f>IFERROR(VLOOKUP(K81,【参考】数式用!$A$2:$F$57,MATCH(M81,【参考】数式用!$C$3:$F$3,0)+2,0),"")</f>
        <v/>
      </c>
      <c r="O81" s="511"/>
      <c r="P81" s="554"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6" t="str">
        <f>IFERROR(VLOOKUP(K81,【参考】数式用!$A$2:$N$57,14,FALSE),"")</f>
        <v/>
      </c>
      <c r="AP81" s="556" t="str">
        <f t="shared" si="34"/>
        <v/>
      </c>
      <c r="AQ81" s="560" t="str">
        <f t="shared" si="35"/>
        <v/>
      </c>
      <c r="AR81" s="539" t="str">
        <f t="shared" si="36"/>
        <v>入力済</v>
      </c>
      <c r="AS81" s="577" t="str">
        <f t="shared" si="45"/>
        <v/>
      </c>
      <c r="AT81" s="539" t="str">
        <f t="shared" si="37"/>
        <v>入力済</v>
      </c>
      <c r="AU81" s="539" t="str">
        <f t="shared" si="46"/>
        <v/>
      </c>
      <c r="AV81" s="539" t="str">
        <f t="shared" si="38"/>
        <v/>
      </c>
      <c r="AW81" s="556" t="str">
        <f t="shared" si="39"/>
        <v/>
      </c>
      <c r="AX81" s="577" t="str">
        <f t="shared" si="47"/>
        <v/>
      </c>
      <c r="AY81" s="539" t="str">
        <f>IFERROR(VLOOKUP(K81,【参考】数式用!$AR$5:$AS$39,2, FALSE), "")</f>
        <v/>
      </c>
      <c r="AZ81" s="556" t="str">
        <f t="shared" si="48"/>
        <v/>
      </c>
      <c r="BA81" s="559" t="str">
        <f t="shared" si="40"/>
        <v>入力済</v>
      </c>
      <c r="BB81" s="539" t="str">
        <f>IFERROR(VLOOKUP(K81,【参考】数式用!$AX$3:$AY$59, 2, FALSE), "")</f>
        <v/>
      </c>
      <c r="BC81" s="577" t="str">
        <f t="shared" si="49"/>
        <v/>
      </c>
      <c r="BD81" s="559" t="str">
        <f t="shared" si="41"/>
        <v>入力済</v>
      </c>
      <c r="BE81" s="576" t="str">
        <f t="shared" si="50"/>
        <v/>
      </c>
      <c r="BF81" s="559" t="str">
        <f t="shared" si="42"/>
        <v/>
      </c>
      <c r="BG81" s="596"/>
      <c r="BH81" s="592" t="str">
        <f t="shared" si="51"/>
        <v/>
      </c>
      <c r="BI81" s="614" t="str">
        <f>IFERROR(IF(BH81="Ⅱロ有り",ROUNDDOWN(L81*VLOOKUP(K81,【参考】数式用!$A$4:$J$42,10,FALSE)*AA81,0),""),"")</f>
        <v/>
      </c>
      <c r="BJ81" s="614" t="str">
        <f>IFERROR(IF(BH81="Ⅱロなし",ROUNDDOWN(L81*VLOOKUP(K81,【参考】数式用!$A$4:$J$42,8,FALSE)*AA81,0),""),"")</f>
        <v/>
      </c>
    </row>
    <row r="82" spans="1:62" ht="109.9" customHeight="1" thickBot="1">
      <c r="A82" s="303">
        <v>69</v>
      </c>
      <c r="B82" s="1059" t="str">
        <f>IF(基本情報入力シート!B104="","",基本情報入力シート!B104)</f>
        <v/>
      </c>
      <c r="C82" s="1060"/>
      <c r="D82" s="1060"/>
      <c r="E82" s="1060"/>
      <c r="F82" s="106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87"/>
      <c r="N82" s="521" t="str">
        <f>IFERROR(VLOOKUP(K82,【参考】数式用!$A$2:$F$57,MATCH(M82,【参考】数式用!$C$3:$F$3,0)+2,0),"")</f>
        <v/>
      </c>
      <c r="O82" s="511"/>
      <c r="P82" s="554"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6" t="str">
        <f>IFERROR(VLOOKUP(K82,【参考】数式用!$A$2:$N$57,14,FALSE),"")</f>
        <v/>
      </c>
      <c r="AP82" s="556" t="str">
        <f t="shared" si="34"/>
        <v/>
      </c>
      <c r="AQ82" s="560" t="str">
        <f t="shared" si="35"/>
        <v/>
      </c>
      <c r="AR82" s="539" t="str">
        <f t="shared" si="36"/>
        <v>入力済</v>
      </c>
      <c r="AS82" s="577" t="str">
        <f t="shared" si="45"/>
        <v/>
      </c>
      <c r="AT82" s="539" t="str">
        <f t="shared" si="37"/>
        <v>入力済</v>
      </c>
      <c r="AU82" s="539" t="str">
        <f t="shared" si="46"/>
        <v/>
      </c>
      <c r="AV82" s="539" t="str">
        <f t="shared" si="38"/>
        <v/>
      </c>
      <c r="AW82" s="556" t="str">
        <f t="shared" si="39"/>
        <v/>
      </c>
      <c r="AX82" s="577" t="str">
        <f t="shared" si="47"/>
        <v/>
      </c>
      <c r="AY82" s="539" t="str">
        <f>IFERROR(VLOOKUP(K82,【参考】数式用!$AR$5:$AS$39,2, FALSE), "")</f>
        <v/>
      </c>
      <c r="AZ82" s="556" t="str">
        <f t="shared" si="48"/>
        <v/>
      </c>
      <c r="BA82" s="559" t="str">
        <f t="shared" si="40"/>
        <v>入力済</v>
      </c>
      <c r="BB82" s="539" t="str">
        <f>IFERROR(VLOOKUP(K82,【参考】数式用!$AX$3:$AY$59, 2, FALSE), "")</f>
        <v/>
      </c>
      <c r="BC82" s="577" t="str">
        <f t="shared" si="49"/>
        <v/>
      </c>
      <c r="BD82" s="559" t="str">
        <f t="shared" si="41"/>
        <v>入力済</v>
      </c>
      <c r="BE82" s="576" t="str">
        <f t="shared" si="50"/>
        <v/>
      </c>
      <c r="BF82" s="559" t="str">
        <f t="shared" si="42"/>
        <v/>
      </c>
      <c r="BG82" s="596"/>
      <c r="BH82" s="592" t="str">
        <f t="shared" si="51"/>
        <v/>
      </c>
      <c r="BI82" s="614" t="str">
        <f>IFERROR(IF(BH82="Ⅱロ有り",ROUNDDOWN(L82*VLOOKUP(K82,【参考】数式用!$A$4:$J$42,10,FALSE)*AA82,0),""),"")</f>
        <v/>
      </c>
      <c r="BJ82" s="614" t="str">
        <f>IFERROR(IF(BH82="Ⅱロなし",ROUNDDOWN(L82*VLOOKUP(K82,【参考】数式用!$A$4:$J$42,8,FALSE)*AA82,0),""),"")</f>
        <v/>
      </c>
    </row>
    <row r="83" spans="1:62" ht="109.9" customHeight="1" thickBot="1">
      <c r="A83" s="303">
        <v>70</v>
      </c>
      <c r="B83" s="1059" t="str">
        <f>IF(基本情報入力シート!B105="","",基本情報入力シート!B105)</f>
        <v/>
      </c>
      <c r="C83" s="1060"/>
      <c r="D83" s="1060"/>
      <c r="E83" s="1060"/>
      <c r="F83" s="106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87"/>
      <c r="N83" s="521" t="str">
        <f>IFERROR(VLOOKUP(K83,【参考】数式用!$A$2:$F$57,MATCH(M83,【参考】数式用!$C$3:$F$3,0)+2,0),"")</f>
        <v/>
      </c>
      <c r="O83" s="511"/>
      <c r="P83" s="554"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6" t="str">
        <f>IFERROR(VLOOKUP(K83,【参考】数式用!$A$2:$N$57,14,FALSE),"")</f>
        <v/>
      </c>
      <c r="AP83" s="556" t="str">
        <f t="shared" si="34"/>
        <v/>
      </c>
      <c r="AQ83" s="560" t="str">
        <f t="shared" si="35"/>
        <v/>
      </c>
      <c r="AR83" s="539" t="str">
        <f t="shared" si="36"/>
        <v>入力済</v>
      </c>
      <c r="AS83" s="577" t="str">
        <f t="shared" si="45"/>
        <v/>
      </c>
      <c r="AT83" s="539" t="str">
        <f t="shared" si="37"/>
        <v>入力済</v>
      </c>
      <c r="AU83" s="539" t="str">
        <f t="shared" si="46"/>
        <v/>
      </c>
      <c r="AV83" s="539" t="str">
        <f t="shared" si="38"/>
        <v/>
      </c>
      <c r="AW83" s="556" t="str">
        <f t="shared" si="39"/>
        <v/>
      </c>
      <c r="AX83" s="577" t="str">
        <f t="shared" si="47"/>
        <v/>
      </c>
      <c r="AY83" s="539" t="str">
        <f>IFERROR(VLOOKUP(K83,【参考】数式用!$AR$5:$AS$39,2, FALSE), "")</f>
        <v/>
      </c>
      <c r="AZ83" s="556" t="str">
        <f t="shared" si="48"/>
        <v/>
      </c>
      <c r="BA83" s="559" t="str">
        <f t="shared" si="40"/>
        <v>入力済</v>
      </c>
      <c r="BB83" s="539" t="str">
        <f>IFERROR(VLOOKUP(K83,【参考】数式用!$AX$3:$AY$59, 2, FALSE), "")</f>
        <v/>
      </c>
      <c r="BC83" s="577" t="str">
        <f t="shared" si="49"/>
        <v/>
      </c>
      <c r="BD83" s="559" t="str">
        <f t="shared" si="41"/>
        <v>入力済</v>
      </c>
      <c r="BE83" s="576" t="str">
        <f t="shared" si="50"/>
        <v/>
      </c>
      <c r="BF83" s="559" t="str">
        <f t="shared" si="42"/>
        <v/>
      </c>
      <c r="BG83" s="596"/>
      <c r="BH83" s="592" t="str">
        <f t="shared" si="51"/>
        <v/>
      </c>
      <c r="BI83" s="614" t="str">
        <f>IFERROR(IF(BH83="Ⅱロ有り",ROUNDDOWN(L83*VLOOKUP(K83,【参考】数式用!$A$4:$J$42,10,FALSE)*AA83,0),""),"")</f>
        <v/>
      </c>
      <c r="BJ83" s="614" t="str">
        <f>IFERROR(IF(BH83="Ⅱロなし",ROUNDDOWN(L83*VLOOKUP(K83,【参考】数式用!$A$4:$J$42,8,FALSE)*AA83,0),""),"")</f>
        <v/>
      </c>
    </row>
    <row r="84" spans="1:62" ht="109.9" customHeight="1" thickBot="1">
      <c r="A84" s="303">
        <v>71</v>
      </c>
      <c r="B84" s="1059" t="str">
        <f>IF(基本情報入力シート!B106="","",基本情報入力シート!B106)</f>
        <v/>
      </c>
      <c r="C84" s="1060"/>
      <c r="D84" s="1060"/>
      <c r="E84" s="1060"/>
      <c r="F84" s="106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87"/>
      <c r="N84" s="521" t="str">
        <f>IFERROR(VLOOKUP(K84,【参考】数式用!$A$2:$F$57,MATCH(M84,【参考】数式用!$C$3:$F$3,0)+2,0),"")</f>
        <v/>
      </c>
      <c r="O84" s="511"/>
      <c r="P84" s="554"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6" t="str">
        <f>IFERROR(VLOOKUP(K84,【参考】数式用!$A$2:$N$57,14,FALSE),"")</f>
        <v/>
      </c>
      <c r="AP84" s="556" t="str">
        <f t="shared" si="34"/>
        <v/>
      </c>
      <c r="AQ84" s="560" t="str">
        <f t="shared" si="35"/>
        <v/>
      </c>
      <c r="AR84" s="539" t="str">
        <f t="shared" si="36"/>
        <v>入力済</v>
      </c>
      <c r="AS84" s="577" t="str">
        <f t="shared" si="45"/>
        <v/>
      </c>
      <c r="AT84" s="539" t="str">
        <f t="shared" si="37"/>
        <v>入力済</v>
      </c>
      <c r="AU84" s="539" t="str">
        <f t="shared" si="46"/>
        <v/>
      </c>
      <c r="AV84" s="539" t="str">
        <f t="shared" si="38"/>
        <v/>
      </c>
      <c r="AW84" s="556" t="str">
        <f t="shared" si="39"/>
        <v/>
      </c>
      <c r="AX84" s="577" t="str">
        <f t="shared" si="47"/>
        <v/>
      </c>
      <c r="AY84" s="539" t="str">
        <f>IFERROR(VLOOKUP(K84,【参考】数式用!$AR$5:$AS$39,2, FALSE), "")</f>
        <v/>
      </c>
      <c r="AZ84" s="556" t="str">
        <f t="shared" si="48"/>
        <v/>
      </c>
      <c r="BA84" s="559" t="str">
        <f t="shared" si="40"/>
        <v>入力済</v>
      </c>
      <c r="BB84" s="539" t="str">
        <f>IFERROR(VLOOKUP(K84,【参考】数式用!$AX$3:$AY$59, 2, FALSE), "")</f>
        <v/>
      </c>
      <c r="BC84" s="577" t="str">
        <f t="shared" si="49"/>
        <v/>
      </c>
      <c r="BD84" s="559" t="str">
        <f t="shared" si="41"/>
        <v>入力済</v>
      </c>
      <c r="BE84" s="576" t="str">
        <f t="shared" si="50"/>
        <v/>
      </c>
      <c r="BF84" s="559" t="str">
        <f t="shared" si="42"/>
        <v/>
      </c>
      <c r="BG84" s="596"/>
      <c r="BH84" s="592" t="str">
        <f t="shared" si="51"/>
        <v/>
      </c>
      <c r="BI84" s="614" t="str">
        <f>IFERROR(IF(BH84="Ⅱロ有り",ROUNDDOWN(L84*VLOOKUP(K84,【参考】数式用!$A$4:$J$42,10,FALSE)*AA84,0),""),"")</f>
        <v/>
      </c>
      <c r="BJ84" s="614" t="str">
        <f>IFERROR(IF(BH84="Ⅱロなし",ROUNDDOWN(L84*VLOOKUP(K84,【参考】数式用!$A$4:$J$42,8,FALSE)*AA84,0),""),"")</f>
        <v/>
      </c>
    </row>
    <row r="85" spans="1:62" ht="109.9" customHeight="1" thickBot="1">
      <c r="A85" s="303">
        <v>72</v>
      </c>
      <c r="B85" s="1059" t="str">
        <f>IF(基本情報入力シート!B107="","",基本情報入力シート!B107)</f>
        <v/>
      </c>
      <c r="C85" s="1060"/>
      <c r="D85" s="1060"/>
      <c r="E85" s="1060"/>
      <c r="F85" s="106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87"/>
      <c r="N85" s="521" t="str">
        <f>IFERROR(VLOOKUP(K85,【参考】数式用!$A$2:$F$57,MATCH(M85,【参考】数式用!$C$3:$F$3,0)+2,0),"")</f>
        <v/>
      </c>
      <c r="O85" s="511"/>
      <c r="P85" s="554"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6" t="str">
        <f>IFERROR(VLOOKUP(K85,【参考】数式用!$A$2:$N$57,14,FALSE),"")</f>
        <v/>
      </c>
      <c r="AP85" s="556" t="str">
        <f t="shared" si="34"/>
        <v/>
      </c>
      <c r="AQ85" s="560" t="str">
        <f t="shared" si="35"/>
        <v/>
      </c>
      <c r="AR85" s="539" t="str">
        <f t="shared" si="36"/>
        <v>入力済</v>
      </c>
      <c r="AS85" s="577" t="str">
        <f t="shared" si="45"/>
        <v/>
      </c>
      <c r="AT85" s="539" t="str">
        <f t="shared" si="37"/>
        <v>入力済</v>
      </c>
      <c r="AU85" s="539" t="str">
        <f t="shared" si="46"/>
        <v/>
      </c>
      <c r="AV85" s="539" t="str">
        <f t="shared" si="38"/>
        <v/>
      </c>
      <c r="AW85" s="556" t="str">
        <f t="shared" si="39"/>
        <v/>
      </c>
      <c r="AX85" s="577" t="str">
        <f t="shared" si="47"/>
        <v/>
      </c>
      <c r="AY85" s="539" t="str">
        <f>IFERROR(VLOOKUP(K85,【参考】数式用!$AR$5:$AS$39,2, FALSE), "")</f>
        <v/>
      </c>
      <c r="AZ85" s="556" t="str">
        <f t="shared" si="48"/>
        <v/>
      </c>
      <c r="BA85" s="559" t="str">
        <f t="shared" si="40"/>
        <v>入力済</v>
      </c>
      <c r="BB85" s="539" t="str">
        <f>IFERROR(VLOOKUP(K85,【参考】数式用!$AX$3:$AY$59, 2, FALSE), "")</f>
        <v/>
      </c>
      <c r="BC85" s="577" t="str">
        <f t="shared" si="49"/>
        <v/>
      </c>
      <c r="BD85" s="559" t="str">
        <f t="shared" si="41"/>
        <v>入力済</v>
      </c>
      <c r="BE85" s="576" t="str">
        <f t="shared" si="50"/>
        <v/>
      </c>
      <c r="BF85" s="559" t="str">
        <f t="shared" si="42"/>
        <v/>
      </c>
      <c r="BG85" s="596"/>
      <c r="BH85" s="592" t="str">
        <f t="shared" si="51"/>
        <v/>
      </c>
      <c r="BI85" s="614" t="str">
        <f>IFERROR(IF(BH85="Ⅱロ有り",ROUNDDOWN(L85*VLOOKUP(K85,【参考】数式用!$A$4:$J$42,10,FALSE)*AA85,0),""),"")</f>
        <v/>
      </c>
      <c r="BJ85" s="614" t="str">
        <f>IFERROR(IF(BH85="Ⅱロなし",ROUNDDOWN(L85*VLOOKUP(K85,【参考】数式用!$A$4:$J$42,8,FALSE)*AA85,0),""),"")</f>
        <v/>
      </c>
    </row>
    <row r="86" spans="1:62" ht="109.9" customHeight="1" thickBot="1">
      <c r="A86" s="303">
        <v>73</v>
      </c>
      <c r="B86" s="1059" t="str">
        <f>IF(基本情報入力シート!B108="","",基本情報入力シート!B108)</f>
        <v/>
      </c>
      <c r="C86" s="1060"/>
      <c r="D86" s="1060"/>
      <c r="E86" s="1060"/>
      <c r="F86" s="106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87"/>
      <c r="N86" s="521" t="str">
        <f>IFERROR(VLOOKUP(K86,【参考】数式用!$A$2:$F$57,MATCH(M86,【参考】数式用!$C$3:$F$3,0)+2,0),"")</f>
        <v/>
      </c>
      <c r="O86" s="511"/>
      <c r="P86" s="554"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6" t="str">
        <f>IFERROR(VLOOKUP(K86,【参考】数式用!$A$2:$N$57,14,FALSE),"")</f>
        <v/>
      </c>
      <c r="AP86" s="556" t="str">
        <f t="shared" si="34"/>
        <v/>
      </c>
      <c r="AQ86" s="560" t="str">
        <f t="shared" si="35"/>
        <v/>
      </c>
      <c r="AR86" s="539" t="str">
        <f t="shared" si="36"/>
        <v>入力済</v>
      </c>
      <c r="AS86" s="577" t="str">
        <f t="shared" si="45"/>
        <v/>
      </c>
      <c r="AT86" s="539" t="str">
        <f t="shared" si="37"/>
        <v>入力済</v>
      </c>
      <c r="AU86" s="539" t="str">
        <f t="shared" si="46"/>
        <v/>
      </c>
      <c r="AV86" s="539" t="str">
        <f t="shared" si="38"/>
        <v/>
      </c>
      <c r="AW86" s="556" t="str">
        <f t="shared" si="39"/>
        <v/>
      </c>
      <c r="AX86" s="577" t="str">
        <f t="shared" si="47"/>
        <v/>
      </c>
      <c r="AY86" s="539" t="str">
        <f>IFERROR(VLOOKUP(K86,【参考】数式用!$AR$5:$AS$39,2, FALSE), "")</f>
        <v/>
      </c>
      <c r="AZ86" s="556" t="str">
        <f t="shared" si="48"/>
        <v/>
      </c>
      <c r="BA86" s="559" t="str">
        <f t="shared" si="40"/>
        <v>入力済</v>
      </c>
      <c r="BB86" s="539" t="str">
        <f>IFERROR(VLOOKUP(K86,【参考】数式用!$AX$3:$AY$59, 2, FALSE), "")</f>
        <v/>
      </c>
      <c r="BC86" s="577" t="str">
        <f t="shared" si="49"/>
        <v/>
      </c>
      <c r="BD86" s="559" t="str">
        <f t="shared" si="41"/>
        <v>入力済</v>
      </c>
      <c r="BE86" s="576" t="str">
        <f t="shared" si="50"/>
        <v/>
      </c>
      <c r="BF86" s="559" t="str">
        <f t="shared" si="42"/>
        <v/>
      </c>
      <c r="BG86" s="596"/>
      <c r="BH86" s="592" t="str">
        <f t="shared" si="51"/>
        <v/>
      </c>
      <c r="BI86" s="614" t="str">
        <f>IFERROR(IF(BH86="Ⅱロ有り",ROUNDDOWN(L86*VLOOKUP(K86,【参考】数式用!$A$4:$J$42,10,FALSE)*AA86,0),""),"")</f>
        <v/>
      </c>
      <c r="BJ86" s="614" t="str">
        <f>IFERROR(IF(BH86="Ⅱロなし",ROUNDDOWN(L86*VLOOKUP(K86,【参考】数式用!$A$4:$J$42,8,FALSE)*AA86,0),""),"")</f>
        <v/>
      </c>
    </row>
    <row r="87" spans="1:62" ht="109.9" customHeight="1" thickBot="1">
      <c r="A87" s="303">
        <v>74</v>
      </c>
      <c r="B87" s="1059" t="str">
        <f>IF(基本情報入力シート!B109="","",基本情報入力シート!B109)</f>
        <v/>
      </c>
      <c r="C87" s="1060"/>
      <c r="D87" s="1060"/>
      <c r="E87" s="1060"/>
      <c r="F87" s="106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87"/>
      <c r="N87" s="521" t="str">
        <f>IFERROR(VLOOKUP(K87,【参考】数式用!$A$2:$F$57,MATCH(M87,【参考】数式用!$C$3:$F$3,0)+2,0),"")</f>
        <v/>
      </c>
      <c r="O87" s="511"/>
      <c r="P87" s="554"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6" t="str">
        <f>IFERROR(VLOOKUP(K87,【参考】数式用!$A$2:$N$57,14,FALSE),"")</f>
        <v/>
      </c>
      <c r="AP87" s="556" t="str">
        <f t="shared" si="34"/>
        <v/>
      </c>
      <c r="AQ87" s="560" t="str">
        <f t="shared" si="35"/>
        <v/>
      </c>
      <c r="AR87" s="539" t="str">
        <f t="shared" si="36"/>
        <v>入力済</v>
      </c>
      <c r="AS87" s="577" t="str">
        <f t="shared" si="45"/>
        <v/>
      </c>
      <c r="AT87" s="539" t="str">
        <f t="shared" si="37"/>
        <v>入力済</v>
      </c>
      <c r="AU87" s="539" t="str">
        <f t="shared" si="46"/>
        <v/>
      </c>
      <c r="AV87" s="539" t="str">
        <f t="shared" si="38"/>
        <v/>
      </c>
      <c r="AW87" s="556" t="str">
        <f t="shared" si="39"/>
        <v/>
      </c>
      <c r="AX87" s="577" t="str">
        <f t="shared" si="47"/>
        <v/>
      </c>
      <c r="AY87" s="539" t="str">
        <f>IFERROR(VLOOKUP(K87,【参考】数式用!$AR$5:$AS$39,2, FALSE), "")</f>
        <v/>
      </c>
      <c r="AZ87" s="556" t="str">
        <f t="shared" si="48"/>
        <v/>
      </c>
      <c r="BA87" s="559" t="str">
        <f t="shared" si="40"/>
        <v>入力済</v>
      </c>
      <c r="BB87" s="539" t="str">
        <f>IFERROR(VLOOKUP(K87,【参考】数式用!$AX$3:$AY$59, 2, FALSE), "")</f>
        <v/>
      </c>
      <c r="BC87" s="577" t="str">
        <f t="shared" si="49"/>
        <v/>
      </c>
      <c r="BD87" s="559" t="str">
        <f t="shared" si="41"/>
        <v>入力済</v>
      </c>
      <c r="BE87" s="576" t="str">
        <f t="shared" si="50"/>
        <v/>
      </c>
      <c r="BF87" s="559" t="str">
        <f t="shared" si="42"/>
        <v/>
      </c>
      <c r="BG87" s="596"/>
      <c r="BH87" s="592" t="str">
        <f t="shared" si="51"/>
        <v/>
      </c>
      <c r="BI87" s="614" t="str">
        <f>IFERROR(IF(BH87="Ⅱロ有り",ROUNDDOWN(L87*VLOOKUP(K87,【参考】数式用!$A$4:$J$42,10,FALSE)*AA87,0),""),"")</f>
        <v/>
      </c>
      <c r="BJ87" s="614" t="str">
        <f>IFERROR(IF(BH87="Ⅱロなし",ROUNDDOWN(L87*VLOOKUP(K87,【参考】数式用!$A$4:$J$42,8,FALSE)*AA87,0),""),"")</f>
        <v/>
      </c>
    </row>
    <row r="88" spans="1:62" ht="109.9" customHeight="1" thickBot="1">
      <c r="A88" s="303">
        <v>75</v>
      </c>
      <c r="B88" s="1059" t="str">
        <f>IF(基本情報入力シート!B110="","",基本情報入力シート!B110)</f>
        <v/>
      </c>
      <c r="C88" s="1060"/>
      <c r="D88" s="1060"/>
      <c r="E88" s="1060"/>
      <c r="F88" s="106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87"/>
      <c r="N88" s="521" t="str">
        <f>IFERROR(VLOOKUP(K88,【参考】数式用!$A$2:$F$57,MATCH(M88,【参考】数式用!$C$3:$F$3,0)+2,0),"")</f>
        <v/>
      </c>
      <c r="O88" s="511"/>
      <c r="P88" s="554"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6" t="str">
        <f>IFERROR(VLOOKUP(K88,【参考】数式用!$A$2:$N$57,14,FALSE),"")</f>
        <v/>
      </c>
      <c r="AP88" s="556" t="str">
        <f t="shared" si="34"/>
        <v/>
      </c>
      <c r="AQ88" s="560" t="str">
        <f t="shared" si="35"/>
        <v/>
      </c>
      <c r="AR88" s="539" t="str">
        <f t="shared" si="36"/>
        <v>入力済</v>
      </c>
      <c r="AS88" s="577" t="str">
        <f t="shared" si="45"/>
        <v/>
      </c>
      <c r="AT88" s="539" t="str">
        <f t="shared" si="37"/>
        <v>入力済</v>
      </c>
      <c r="AU88" s="539" t="str">
        <f t="shared" si="46"/>
        <v/>
      </c>
      <c r="AV88" s="539" t="str">
        <f t="shared" si="38"/>
        <v/>
      </c>
      <c r="AW88" s="556" t="str">
        <f t="shared" si="39"/>
        <v/>
      </c>
      <c r="AX88" s="577" t="str">
        <f t="shared" si="47"/>
        <v/>
      </c>
      <c r="AY88" s="539" t="str">
        <f>IFERROR(VLOOKUP(K88,【参考】数式用!$AR$5:$AS$39,2, FALSE), "")</f>
        <v/>
      </c>
      <c r="AZ88" s="556" t="str">
        <f t="shared" si="48"/>
        <v/>
      </c>
      <c r="BA88" s="559" t="str">
        <f t="shared" si="40"/>
        <v>入力済</v>
      </c>
      <c r="BB88" s="539" t="str">
        <f>IFERROR(VLOOKUP(K88,【参考】数式用!$AX$3:$AY$59, 2, FALSE), "")</f>
        <v/>
      </c>
      <c r="BC88" s="577" t="str">
        <f t="shared" si="49"/>
        <v/>
      </c>
      <c r="BD88" s="559" t="str">
        <f t="shared" si="41"/>
        <v>入力済</v>
      </c>
      <c r="BE88" s="576" t="str">
        <f t="shared" si="50"/>
        <v/>
      </c>
      <c r="BF88" s="559" t="str">
        <f t="shared" si="42"/>
        <v/>
      </c>
      <c r="BG88" s="596"/>
      <c r="BH88" s="592" t="str">
        <f t="shared" si="51"/>
        <v/>
      </c>
      <c r="BI88" s="614" t="str">
        <f>IFERROR(IF(BH88="Ⅱロ有り",ROUNDDOWN(L88*VLOOKUP(K88,【参考】数式用!$A$4:$J$42,10,FALSE)*AA88,0),""),"")</f>
        <v/>
      </c>
      <c r="BJ88" s="614" t="str">
        <f>IFERROR(IF(BH88="Ⅱロなし",ROUNDDOWN(L88*VLOOKUP(K88,【参考】数式用!$A$4:$J$42,8,FALSE)*AA88,0),""),"")</f>
        <v/>
      </c>
    </row>
    <row r="89" spans="1:62" ht="109.9" customHeight="1" thickBot="1">
      <c r="A89" s="303">
        <v>76</v>
      </c>
      <c r="B89" s="1059" t="str">
        <f>IF(基本情報入力シート!B111="","",基本情報入力シート!B111)</f>
        <v/>
      </c>
      <c r="C89" s="1060"/>
      <c r="D89" s="1060"/>
      <c r="E89" s="1060"/>
      <c r="F89" s="106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87"/>
      <c r="N89" s="521" t="str">
        <f>IFERROR(VLOOKUP(K89,【参考】数式用!$A$2:$F$57,MATCH(M89,【参考】数式用!$C$3:$F$3,0)+2,0),"")</f>
        <v/>
      </c>
      <c r="O89" s="511"/>
      <c r="P89" s="554"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6" t="str">
        <f>IFERROR(VLOOKUP(K89,【参考】数式用!$A$2:$N$57,14,FALSE),"")</f>
        <v/>
      </c>
      <c r="AP89" s="556" t="str">
        <f t="shared" si="34"/>
        <v/>
      </c>
      <c r="AQ89" s="560" t="str">
        <f t="shared" si="35"/>
        <v/>
      </c>
      <c r="AR89" s="539" t="str">
        <f t="shared" si="36"/>
        <v>入力済</v>
      </c>
      <c r="AS89" s="577" t="str">
        <f t="shared" si="45"/>
        <v/>
      </c>
      <c r="AT89" s="539" t="str">
        <f t="shared" si="37"/>
        <v>入力済</v>
      </c>
      <c r="AU89" s="539" t="str">
        <f t="shared" si="46"/>
        <v/>
      </c>
      <c r="AV89" s="539" t="str">
        <f t="shared" si="38"/>
        <v/>
      </c>
      <c r="AW89" s="556" t="str">
        <f t="shared" si="39"/>
        <v/>
      </c>
      <c r="AX89" s="577" t="str">
        <f t="shared" si="47"/>
        <v/>
      </c>
      <c r="AY89" s="539" t="str">
        <f>IFERROR(VLOOKUP(K89,【参考】数式用!$AR$5:$AS$39,2, FALSE), "")</f>
        <v/>
      </c>
      <c r="AZ89" s="556" t="str">
        <f t="shared" si="48"/>
        <v/>
      </c>
      <c r="BA89" s="559" t="str">
        <f t="shared" si="40"/>
        <v>入力済</v>
      </c>
      <c r="BB89" s="539" t="str">
        <f>IFERROR(VLOOKUP(K89,【参考】数式用!$AX$3:$AY$59, 2, FALSE), "")</f>
        <v/>
      </c>
      <c r="BC89" s="577" t="str">
        <f t="shared" si="49"/>
        <v/>
      </c>
      <c r="BD89" s="559" t="str">
        <f t="shared" si="41"/>
        <v>入力済</v>
      </c>
      <c r="BE89" s="576" t="str">
        <f t="shared" si="50"/>
        <v/>
      </c>
      <c r="BF89" s="559" t="str">
        <f t="shared" si="42"/>
        <v/>
      </c>
      <c r="BG89" s="596"/>
      <c r="BH89" s="592" t="str">
        <f t="shared" si="51"/>
        <v/>
      </c>
      <c r="BI89" s="614" t="str">
        <f>IFERROR(IF(BH89="Ⅱロ有り",ROUNDDOWN(L89*VLOOKUP(K89,【参考】数式用!$A$4:$J$42,10,FALSE)*AA89,0),""),"")</f>
        <v/>
      </c>
      <c r="BJ89" s="614" t="str">
        <f>IFERROR(IF(BH89="Ⅱロなし",ROUNDDOWN(L89*VLOOKUP(K89,【参考】数式用!$A$4:$J$42,8,FALSE)*AA89,0),""),"")</f>
        <v/>
      </c>
    </row>
    <row r="90" spans="1:62" ht="109.9" customHeight="1" thickBot="1">
      <c r="A90" s="303">
        <v>77</v>
      </c>
      <c r="B90" s="1059" t="str">
        <f>IF(基本情報入力シート!B112="","",基本情報入力シート!B112)</f>
        <v/>
      </c>
      <c r="C90" s="1060"/>
      <c r="D90" s="1060"/>
      <c r="E90" s="1060"/>
      <c r="F90" s="106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87"/>
      <c r="N90" s="521" t="str">
        <f>IFERROR(VLOOKUP(K90,【参考】数式用!$A$2:$F$57,MATCH(M90,【参考】数式用!$C$3:$F$3,0)+2,0),"")</f>
        <v/>
      </c>
      <c r="O90" s="511"/>
      <c r="P90" s="554"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6" t="str">
        <f>IFERROR(VLOOKUP(K90,【参考】数式用!$A$2:$N$57,14,FALSE),"")</f>
        <v/>
      </c>
      <c r="AP90" s="556" t="str">
        <f t="shared" si="34"/>
        <v/>
      </c>
      <c r="AQ90" s="560" t="str">
        <f t="shared" si="35"/>
        <v/>
      </c>
      <c r="AR90" s="539" t="str">
        <f t="shared" si="36"/>
        <v>入力済</v>
      </c>
      <c r="AS90" s="577" t="str">
        <f t="shared" si="45"/>
        <v/>
      </c>
      <c r="AT90" s="539" t="str">
        <f t="shared" si="37"/>
        <v>入力済</v>
      </c>
      <c r="AU90" s="539" t="str">
        <f t="shared" si="46"/>
        <v/>
      </c>
      <c r="AV90" s="539" t="str">
        <f t="shared" si="38"/>
        <v/>
      </c>
      <c r="AW90" s="556" t="str">
        <f t="shared" si="39"/>
        <v/>
      </c>
      <c r="AX90" s="577" t="str">
        <f t="shared" si="47"/>
        <v/>
      </c>
      <c r="AY90" s="539" t="str">
        <f>IFERROR(VLOOKUP(K90,【参考】数式用!$AR$5:$AS$39,2, FALSE), "")</f>
        <v/>
      </c>
      <c r="AZ90" s="556" t="str">
        <f t="shared" si="48"/>
        <v/>
      </c>
      <c r="BA90" s="559" t="str">
        <f t="shared" si="40"/>
        <v>入力済</v>
      </c>
      <c r="BB90" s="539" t="str">
        <f>IFERROR(VLOOKUP(K90,【参考】数式用!$AX$3:$AY$59, 2, FALSE), "")</f>
        <v/>
      </c>
      <c r="BC90" s="577" t="str">
        <f t="shared" si="49"/>
        <v/>
      </c>
      <c r="BD90" s="559" t="str">
        <f t="shared" si="41"/>
        <v>入力済</v>
      </c>
      <c r="BE90" s="576" t="str">
        <f t="shared" si="50"/>
        <v/>
      </c>
      <c r="BF90" s="559" t="str">
        <f t="shared" si="42"/>
        <v/>
      </c>
      <c r="BG90" s="596"/>
      <c r="BH90" s="592" t="str">
        <f t="shared" si="51"/>
        <v/>
      </c>
      <c r="BI90" s="614" t="str">
        <f>IFERROR(IF(BH90="Ⅱロ有り",ROUNDDOWN(L90*VLOOKUP(K90,【参考】数式用!$A$4:$J$42,10,FALSE)*AA90,0),""),"")</f>
        <v/>
      </c>
      <c r="BJ90" s="614" t="str">
        <f>IFERROR(IF(BH90="Ⅱロなし",ROUNDDOWN(L90*VLOOKUP(K90,【参考】数式用!$A$4:$J$42,8,FALSE)*AA90,0),""),"")</f>
        <v/>
      </c>
    </row>
    <row r="91" spans="1:62" ht="109.9" customHeight="1" thickBot="1">
      <c r="A91" s="303">
        <v>78</v>
      </c>
      <c r="B91" s="1059" t="str">
        <f>IF(基本情報入力シート!B113="","",基本情報入力シート!B113)</f>
        <v/>
      </c>
      <c r="C91" s="1060"/>
      <c r="D91" s="1060"/>
      <c r="E91" s="1060"/>
      <c r="F91" s="106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87"/>
      <c r="N91" s="521" t="str">
        <f>IFERROR(VLOOKUP(K91,【参考】数式用!$A$2:$F$57,MATCH(M91,【参考】数式用!$C$3:$F$3,0)+2,0),"")</f>
        <v/>
      </c>
      <c r="O91" s="511"/>
      <c r="P91" s="554"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6" t="str">
        <f>IFERROR(VLOOKUP(K91,【参考】数式用!$A$2:$N$57,14,FALSE),"")</f>
        <v/>
      </c>
      <c r="AP91" s="556" t="str">
        <f t="shared" si="34"/>
        <v/>
      </c>
      <c r="AQ91" s="560" t="str">
        <f t="shared" si="35"/>
        <v/>
      </c>
      <c r="AR91" s="539" t="str">
        <f t="shared" si="36"/>
        <v>入力済</v>
      </c>
      <c r="AS91" s="577" t="str">
        <f t="shared" si="45"/>
        <v/>
      </c>
      <c r="AT91" s="539" t="str">
        <f t="shared" si="37"/>
        <v>入力済</v>
      </c>
      <c r="AU91" s="539" t="str">
        <f t="shared" si="46"/>
        <v/>
      </c>
      <c r="AV91" s="539" t="str">
        <f t="shared" si="38"/>
        <v/>
      </c>
      <c r="AW91" s="556" t="str">
        <f t="shared" si="39"/>
        <v/>
      </c>
      <c r="AX91" s="577" t="str">
        <f t="shared" si="47"/>
        <v/>
      </c>
      <c r="AY91" s="539" t="str">
        <f>IFERROR(VLOOKUP(K91,【参考】数式用!$AR$5:$AS$39,2, FALSE), "")</f>
        <v/>
      </c>
      <c r="AZ91" s="556" t="str">
        <f t="shared" si="48"/>
        <v/>
      </c>
      <c r="BA91" s="559" t="str">
        <f t="shared" si="40"/>
        <v>入力済</v>
      </c>
      <c r="BB91" s="539" t="str">
        <f>IFERROR(VLOOKUP(K91,【参考】数式用!$AX$3:$AY$59, 2, FALSE), "")</f>
        <v/>
      </c>
      <c r="BC91" s="577" t="str">
        <f t="shared" si="49"/>
        <v/>
      </c>
      <c r="BD91" s="559" t="str">
        <f t="shared" si="41"/>
        <v>入力済</v>
      </c>
      <c r="BE91" s="576" t="str">
        <f t="shared" si="50"/>
        <v/>
      </c>
      <c r="BF91" s="559" t="str">
        <f t="shared" si="42"/>
        <v/>
      </c>
      <c r="BG91" s="596"/>
      <c r="BH91" s="592" t="str">
        <f t="shared" si="51"/>
        <v/>
      </c>
      <c r="BI91" s="614" t="str">
        <f>IFERROR(IF(BH91="Ⅱロ有り",ROUNDDOWN(L91*VLOOKUP(K91,【参考】数式用!$A$4:$J$42,10,FALSE)*AA91,0),""),"")</f>
        <v/>
      </c>
      <c r="BJ91" s="614" t="str">
        <f>IFERROR(IF(BH91="Ⅱロなし",ROUNDDOWN(L91*VLOOKUP(K91,【参考】数式用!$A$4:$J$42,8,FALSE)*AA91,0),""),"")</f>
        <v/>
      </c>
    </row>
    <row r="92" spans="1:62" ht="109.9" customHeight="1" thickBot="1">
      <c r="A92" s="303">
        <v>79</v>
      </c>
      <c r="B92" s="1059" t="str">
        <f>IF(基本情報入力シート!B114="","",基本情報入力シート!B114)</f>
        <v/>
      </c>
      <c r="C92" s="1060"/>
      <c r="D92" s="1060"/>
      <c r="E92" s="1060"/>
      <c r="F92" s="106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87"/>
      <c r="N92" s="521" t="str">
        <f>IFERROR(VLOOKUP(K92,【参考】数式用!$A$2:$F$57,MATCH(M92,【参考】数式用!$C$3:$F$3,0)+2,0),"")</f>
        <v/>
      </c>
      <c r="O92" s="511"/>
      <c r="P92" s="554"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6" t="str">
        <f>IFERROR(VLOOKUP(K92,【参考】数式用!$A$2:$N$57,14,FALSE),"")</f>
        <v/>
      </c>
      <c r="AP92" s="556" t="str">
        <f t="shared" si="34"/>
        <v/>
      </c>
      <c r="AQ92" s="560" t="str">
        <f t="shared" si="35"/>
        <v/>
      </c>
      <c r="AR92" s="539" t="str">
        <f t="shared" si="36"/>
        <v>入力済</v>
      </c>
      <c r="AS92" s="577" t="str">
        <f t="shared" si="45"/>
        <v/>
      </c>
      <c r="AT92" s="539" t="str">
        <f t="shared" si="37"/>
        <v>入力済</v>
      </c>
      <c r="AU92" s="539" t="str">
        <f t="shared" si="46"/>
        <v/>
      </c>
      <c r="AV92" s="539" t="str">
        <f t="shared" si="38"/>
        <v/>
      </c>
      <c r="AW92" s="556" t="str">
        <f t="shared" si="39"/>
        <v/>
      </c>
      <c r="AX92" s="577" t="str">
        <f t="shared" si="47"/>
        <v/>
      </c>
      <c r="AY92" s="539" t="str">
        <f>IFERROR(VLOOKUP(K92,【参考】数式用!$AR$5:$AS$39,2, FALSE), "")</f>
        <v/>
      </c>
      <c r="AZ92" s="556" t="str">
        <f t="shared" si="48"/>
        <v/>
      </c>
      <c r="BA92" s="559" t="str">
        <f t="shared" si="40"/>
        <v>入力済</v>
      </c>
      <c r="BB92" s="539" t="str">
        <f>IFERROR(VLOOKUP(K92,【参考】数式用!$AX$3:$AY$59, 2, FALSE), "")</f>
        <v/>
      </c>
      <c r="BC92" s="577" t="str">
        <f t="shared" si="49"/>
        <v/>
      </c>
      <c r="BD92" s="559" t="str">
        <f t="shared" si="41"/>
        <v>入力済</v>
      </c>
      <c r="BE92" s="576" t="str">
        <f t="shared" si="50"/>
        <v/>
      </c>
      <c r="BF92" s="559" t="str">
        <f t="shared" si="42"/>
        <v/>
      </c>
      <c r="BG92" s="596"/>
      <c r="BH92" s="592" t="str">
        <f t="shared" si="51"/>
        <v/>
      </c>
      <c r="BI92" s="614" t="str">
        <f>IFERROR(IF(BH92="Ⅱロ有り",ROUNDDOWN(L92*VLOOKUP(K92,【参考】数式用!$A$4:$J$42,10,FALSE)*AA92,0),""),"")</f>
        <v/>
      </c>
      <c r="BJ92" s="614" t="str">
        <f>IFERROR(IF(BH92="Ⅱロなし",ROUNDDOWN(L92*VLOOKUP(K92,【参考】数式用!$A$4:$J$42,8,FALSE)*AA92,0),""),"")</f>
        <v/>
      </c>
    </row>
    <row r="93" spans="1:62" ht="109.9" customHeight="1" thickBot="1">
      <c r="A93" s="303">
        <v>80</v>
      </c>
      <c r="B93" s="1059" t="str">
        <f>IF(基本情報入力シート!B115="","",基本情報入力シート!B115)</f>
        <v/>
      </c>
      <c r="C93" s="1060"/>
      <c r="D93" s="1060"/>
      <c r="E93" s="1060"/>
      <c r="F93" s="106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87"/>
      <c r="N93" s="521" t="str">
        <f>IFERROR(VLOOKUP(K93,【参考】数式用!$A$2:$F$57,MATCH(M93,【参考】数式用!$C$3:$F$3,0)+2,0),"")</f>
        <v/>
      </c>
      <c r="O93" s="511"/>
      <c r="P93" s="554"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6" t="str">
        <f>IFERROR(VLOOKUP(K93,【参考】数式用!$A$2:$N$57,14,FALSE),"")</f>
        <v/>
      </c>
      <c r="AP93" s="556" t="str">
        <f t="shared" si="34"/>
        <v/>
      </c>
      <c r="AQ93" s="560" t="str">
        <f t="shared" si="35"/>
        <v/>
      </c>
      <c r="AR93" s="539" t="str">
        <f t="shared" si="36"/>
        <v>入力済</v>
      </c>
      <c r="AS93" s="577" t="str">
        <f t="shared" si="45"/>
        <v/>
      </c>
      <c r="AT93" s="539" t="str">
        <f t="shared" si="37"/>
        <v>入力済</v>
      </c>
      <c r="AU93" s="539" t="str">
        <f t="shared" si="46"/>
        <v/>
      </c>
      <c r="AV93" s="539" t="str">
        <f t="shared" si="38"/>
        <v/>
      </c>
      <c r="AW93" s="556" t="str">
        <f t="shared" si="39"/>
        <v/>
      </c>
      <c r="AX93" s="577" t="str">
        <f t="shared" si="47"/>
        <v/>
      </c>
      <c r="AY93" s="539" t="str">
        <f>IFERROR(VLOOKUP(K93,【参考】数式用!$AR$5:$AS$39,2, FALSE), "")</f>
        <v/>
      </c>
      <c r="AZ93" s="556" t="str">
        <f t="shared" si="48"/>
        <v/>
      </c>
      <c r="BA93" s="559" t="str">
        <f t="shared" si="40"/>
        <v>入力済</v>
      </c>
      <c r="BB93" s="539" t="str">
        <f>IFERROR(VLOOKUP(K93,【参考】数式用!$AX$3:$AY$59, 2, FALSE), "")</f>
        <v/>
      </c>
      <c r="BC93" s="577" t="str">
        <f t="shared" si="49"/>
        <v/>
      </c>
      <c r="BD93" s="559" t="str">
        <f t="shared" si="41"/>
        <v>入力済</v>
      </c>
      <c r="BE93" s="576" t="str">
        <f t="shared" si="50"/>
        <v/>
      </c>
      <c r="BF93" s="559" t="str">
        <f t="shared" si="42"/>
        <v/>
      </c>
      <c r="BG93" s="596"/>
      <c r="BH93" s="592" t="str">
        <f t="shared" si="51"/>
        <v/>
      </c>
      <c r="BI93" s="614" t="str">
        <f>IFERROR(IF(BH93="Ⅱロ有り",ROUNDDOWN(L93*VLOOKUP(K93,【参考】数式用!$A$4:$J$42,10,FALSE)*AA93,0),""),"")</f>
        <v/>
      </c>
      <c r="BJ93" s="614" t="str">
        <f>IFERROR(IF(BH93="Ⅱロなし",ROUNDDOWN(L93*VLOOKUP(K93,【参考】数式用!$A$4:$J$42,8,FALSE)*AA93,0),""),"")</f>
        <v/>
      </c>
    </row>
    <row r="94" spans="1:62" ht="109.9" customHeight="1" thickBot="1">
      <c r="A94" s="303">
        <v>81</v>
      </c>
      <c r="B94" s="1059" t="str">
        <f>IF(基本情報入力シート!B116="","",基本情報入力シート!B116)</f>
        <v/>
      </c>
      <c r="C94" s="1060"/>
      <c r="D94" s="1060"/>
      <c r="E94" s="1060"/>
      <c r="F94" s="106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87"/>
      <c r="N94" s="521" t="str">
        <f>IFERROR(VLOOKUP(K94,【参考】数式用!$A$2:$F$57,MATCH(M94,【参考】数式用!$C$3:$F$3,0)+2,0),"")</f>
        <v/>
      </c>
      <c r="O94" s="511"/>
      <c r="P94" s="554"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6" t="str">
        <f>IFERROR(VLOOKUP(K94,【参考】数式用!$A$2:$N$57,14,FALSE),"")</f>
        <v/>
      </c>
      <c r="AP94" s="556" t="str">
        <f t="shared" si="34"/>
        <v/>
      </c>
      <c r="AQ94" s="560" t="str">
        <f t="shared" si="35"/>
        <v/>
      </c>
      <c r="AR94" s="539" t="str">
        <f t="shared" si="36"/>
        <v>入力済</v>
      </c>
      <c r="AS94" s="577" t="str">
        <f t="shared" si="45"/>
        <v/>
      </c>
      <c r="AT94" s="539" t="str">
        <f t="shared" si="37"/>
        <v>入力済</v>
      </c>
      <c r="AU94" s="539" t="str">
        <f t="shared" si="46"/>
        <v/>
      </c>
      <c r="AV94" s="539" t="str">
        <f t="shared" si="38"/>
        <v/>
      </c>
      <c r="AW94" s="556" t="str">
        <f t="shared" si="39"/>
        <v/>
      </c>
      <c r="AX94" s="577" t="str">
        <f t="shared" si="47"/>
        <v/>
      </c>
      <c r="AY94" s="539" t="str">
        <f>IFERROR(VLOOKUP(K94,【参考】数式用!$AR$5:$AS$39,2, FALSE), "")</f>
        <v/>
      </c>
      <c r="AZ94" s="556" t="str">
        <f t="shared" si="48"/>
        <v/>
      </c>
      <c r="BA94" s="559" t="str">
        <f t="shared" si="40"/>
        <v>入力済</v>
      </c>
      <c r="BB94" s="539" t="str">
        <f>IFERROR(VLOOKUP(K94,【参考】数式用!$AX$3:$AY$59, 2, FALSE), "")</f>
        <v/>
      </c>
      <c r="BC94" s="577" t="str">
        <f t="shared" si="49"/>
        <v/>
      </c>
      <c r="BD94" s="559" t="str">
        <f t="shared" si="41"/>
        <v>入力済</v>
      </c>
      <c r="BE94" s="576" t="str">
        <f t="shared" si="50"/>
        <v/>
      </c>
      <c r="BF94" s="559" t="str">
        <f t="shared" si="42"/>
        <v/>
      </c>
      <c r="BG94" s="596"/>
      <c r="BH94" s="592" t="str">
        <f t="shared" si="51"/>
        <v/>
      </c>
      <c r="BI94" s="614" t="str">
        <f>IFERROR(IF(BH94="Ⅱロ有り",ROUNDDOWN(L94*VLOOKUP(K94,【参考】数式用!$A$4:$J$42,10,FALSE)*AA94,0),""),"")</f>
        <v/>
      </c>
      <c r="BJ94" s="614" t="str">
        <f>IFERROR(IF(BH94="Ⅱロなし",ROUNDDOWN(L94*VLOOKUP(K94,【参考】数式用!$A$4:$J$42,8,FALSE)*AA94,0),""),"")</f>
        <v/>
      </c>
    </row>
    <row r="95" spans="1:62" ht="109.9" customHeight="1" thickBot="1">
      <c r="A95" s="303">
        <v>82</v>
      </c>
      <c r="B95" s="1059" t="str">
        <f>IF(基本情報入力シート!B117="","",基本情報入力シート!B117)</f>
        <v/>
      </c>
      <c r="C95" s="1060"/>
      <c r="D95" s="1060"/>
      <c r="E95" s="1060"/>
      <c r="F95" s="106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87"/>
      <c r="N95" s="521" t="str">
        <f>IFERROR(VLOOKUP(K95,【参考】数式用!$A$2:$F$57,MATCH(M95,【参考】数式用!$C$3:$F$3,0)+2,0),"")</f>
        <v/>
      </c>
      <c r="O95" s="511"/>
      <c r="P95" s="554"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6" t="str">
        <f>IFERROR(VLOOKUP(K95,【参考】数式用!$A$2:$N$57,14,FALSE),"")</f>
        <v/>
      </c>
      <c r="AP95" s="556" t="str">
        <f t="shared" si="34"/>
        <v/>
      </c>
      <c r="AQ95" s="560" t="str">
        <f t="shared" si="35"/>
        <v/>
      </c>
      <c r="AR95" s="539" t="str">
        <f t="shared" si="36"/>
        <v>入力済</v>
      </c>
      <c r="AS95" s="577" t="str">
        <f t="shared" si="45"/>
        <v/>
      </c>
      <c r="AT95" s="539" t="str">
        <f t="shared" si="37"/>
        <v>入力済</v>
      </c>
      <c r="AU95" s="539" t="str">
        <f t="shared" si="46"/>
        <v/>
      </c>
      <c r="AV95" s="539" t="str">
        <f t="shared" si="38"/>
        <v/>
      </c>
      <c r="AW95" s="556" t="str">
        <f t="shared" si="39"/>
        <v/>
      </c>
      <c r="AX95" s="577" t="str">
        <f t="shared" si="47"/>
        <v/>
      </c>
      <c r="AY95" s="539" t="str">
        <f>IFERROR(VLOOKUP(K95,【参考】数式用!$AR$5:$AS$39,2, FALSE), "")</f>
        <v/>
      </c>
      <c r="AZ95" s="556" t="str">
        <f t="shared" si="48"/>
        <v/>
      </c>
      <c r="BA95" s="559" t="str">
        <f t="shared" si="40"/>
        <v>入力済</v>
      </c>
      <c r="BB95" s="539" t="str">
        <f>IFERROR(VLOOKUP(K95,【参考】数式用!$AX$3:$AY$59, 2, FALSE), "")</f>
        <v/>
      </c>
      <c r="BC95" s="577" t="str">
        <f t="shared" si="49"/>
        <v/>
      </c>
      <c r="BD95" s="559" t="str">
        <f t="shared" si="41"/>
        <v>入力済</v>
      </c>
      <c r="BE95" s="576" t="str">
        <f t="shared" si="50"/>
        <v/>
      </c>
      <c r="BF95" s="559" t="str">
        <f t="shared" si="42"/>
        <v/>
      </c>
      <c r="BG95" s="596"/>
      <c r="BH95" s="592" t="str">
        <f t="shared" si="51"/>
        <v/>
      </c>
      <c r="BI95" s="614" t="str">
        <f>IFERROR(IF(BH95="Ⅱロ有り",ROUNDDOWN(L95*VLOOKUP(K95,【参考】数式用!$A$4:$J$42,10,FALSE)*AA95,0),""),"")</f>
        <v/>
      </c>
      <c r="BJ95" s="614" t="str">
        <f>IFERROR(IF(BH95="Ⅱロなし",ROUNDDOWN(L95*VLOOKUP(K95,【参考】数式用!$A$4:$J$42,8,FALSE)*AA95,0),""),"")</f>
        <v/>
      </c>
    </row>
    <row r="96" spans="1:62" ht="109.9" customHeight="1" thickBot="1">
      <c r="A96" s="303">
        <v>83</v>
      </c>
      <c r="B96" s="1059" t="str">
        <f>IF(基本情報入力シート!B118="","",基本情報入力シート!B118)</f>
        <v/>
      </c>
      <c r="C96" s="1060"/>
      <c r="D96" s="1060"/>
      <c r="E96" s="1060"/>
      <c r="F96" s="106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87"/>
      <c r="N96" s="521" t="str">
        <f>IFERROR(VLOOKUP(K96,【参考】数式用!$A$2:$F$57,MATCH(M96,【参考】数式用!$C$3:$F$3,0)+2,0),"")</f>
        <v/>
      </c>
      <c r="O96" s="511"/>
      <c r="P96" s="554"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6" t="str">
        <f>IFERROR(VLOOKUP(K96,【参考】数式用!$A$2:$N$57,14,FALSE),"")</f>
        <v/>
      </c>
      <c r="AP96" s="556" t="str">
        <f t="shared" si="34"/>
        <v/>
      </c>
      <c r="AQ96" s="560" t="str">
        <f t="shared" si="35"/>
        <v/>
      </c>
      <c r="AR96" s="539" t="str">
        <f t="shared" si="36"/>
        <v>入力済</v>
      </c>
      <c r="AS96" s="577" t="str">
        <f t="shared" si="45"/>
        <v/>
      </c>
      <c r="AT96" s="539" t="str">
        <f t="shared" si="37"/>
        <v>入力済</v>
      </c>
      <c r="AU96" s="539" t="str">
        <f t="shared" si="46"/>
        <v/>
      </c>
      <c r="AV96" s="539" t="str">
        <f t="shared" si="38"/>
        <v/>
      </c>
      <c r="AW96" s="556" t="str">
        <f t="shared" si="39"/>
        <v/>
      </c>
      <c r="AX96" s="577" t="str">
        <f t="shared" si="47"/>
        <v/>
      </c>
      <c r="AY96" s="539" t="str">
        <f>IFERROR(VLOOKUP(K96,【参考】数式用!$AR$5:$AS$39,2, FALSE), "")</f>
        <v/>
      </c>
      <c r="AZ96" s="556" t="str">
        <f t="shared" si="48"/>
        <v/>
      </c>
      <c r="BA96" s="559" t="str">
        <f t="shared" si="40"/>
        <v>入力済</v>
      </c>
      <c r="BB96" s="539" t="str">
        <f>IFERROR(VLOOKUP(K96,【参考】数式用!$AX$3:$AY$59, 2, FALSE), "")</f>
        <v/>
      </c>
      <c r="BC96" s="577" t="str">
        <f t="shared" si="49"/>
        <v/>
      </c>
      <c r="BD96" s="559" t="str">
        <f t="shared" si="41"/>
        <v>入力済</v>
      </c>
      <c r="BE96" s="576" t="str">
        <f t="shared" si="50"/>
        <v/>
      </c>
      <c r="BF96" s="559" t="str">
        <f t="shared" si="42"/>
        <v/>
      </c>
      <c r="BG96" s="596"/>
      <c r="BH96" s="592" t="str">
        <f t="shared" si="51"/>
        <v/>
      </c>
      <c r="BI96" s="614" t="str">
        <f>IFERROR(IF(BH96="Ⅱロ有り",ROUNDDOWN(L96*VLOOKUP(K96,【参考】数式用!$A$4:$J$42,10,FALSE)*AA96,0),""),"")</f>
        <v/>
      </c>
      <c r="BJ96" s="614" t="str">
        <f>IFERROR(IF(BH96="Ⅱロなし",ROUNDDOWN(L96*VLOOKUP(K96,【参考】数式用!$A$4:$J$42,8,FALSE)*AA96,0),""),"")</f>
        <v/>
      </c>
    </row>
    <row r="97" spans="1:62" ht="109.9" customHeight="1" thickBot="1">
      <c r="A97" s="303">
        <v>84</v>
      </c>
      <c r="B97" s="1059" t="str">
        <f>IF(基本情報入力シート!B119="","",基本情報入力シート!B119)</f>
        <v/>
      </c>
      <c r="C97" s="1060"/>
      <c r="D97" s="1060"/>
      <c r="E97" s="1060"/>
      <c r="F97" s="106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87"/>
      <c r="N97" s="521" t="str">
        <f>IFERROR(VLOOKUP(K97,【参考】数式用!$A$2:$F$57,MATCH(M97,【参考】数式用!$C$3:$F$3,0)+2,0),"")</f>
        <v/>
      </c>
      <c r="O97" s="511"/>
      <c r="P97" s="554"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6" t="str">
        <f>IFERROR(VLOOKUP(K97,【参考】数式用!$A$2:$N$57,14,FALSE),"")</f>
        <v/>
      </c>
      <c r="AP97" s="556" t="str">
        <f t="shared" si="34"/>
        <v/>
      </c>
      <c r="AQ97" s="560" t="str">
        <f t="shared" si="35"/>
        <v/>
      </c>
      <c r="AR97" s="539" t="str">
        <f t="shared" si="36"/>
        <v>入力済</v>
      </c>
      <c r="AS97" s="577" t="str">
        <f t="shared" si="45"/>
        <v/>
      </c>
      <c r="AT97" s="539" t="str">
        <f t="shared" si="37"/>
        <v>入力済</v>
      </c>
      <c r="AU97" s="539" t="str">
        <f t="shared" si="46"/>
        <v/>
      </c>
      <c r="AV97" s="539" t="str">
        <f t="shared" si="38"/>
        <v/>
      </c>
      <c r="AW97" s="556" t="str">
        <f t="shared" si="39"/>
        <v/>
      </c>
      <c r="AX97" s="577" t="str">
        <f t="shared" si="47"/>
        <v/>
      </c>
      <c r="AY97" s="539" t="str">
        <f>IFERROR(VLOOKUP(K97,【参考】数式用!$AR$5:$AS$39,2, FALSE), "")</f>
        <v/>
      </c>
      <c r="AZ97" s="556" t="str">
        <f t="shared" si="48"/>
        <v/>
      </c>
      <c r="BA97" s="559" t="str">
        <f t="shared" si="40"/>
        <v>入力済</v>
      </c>
      <c r="BB97" s="539" t="str">
        <f>IFERROR(VLOOKUP(K97,【参考】数式用!$AX$3:$AY$59, 2, FALSE), "")</f>
        <v/>
      </c>
      <c r="BC97" s="577" t="str">
        <f t="shared" si="49"/>
        <v/>
      </c>
      <c r="BD97" s="559" t="str">
        <f t="shared" si="41"/>
        <v>入力済</v>
      </c>
      <c r="BE97" s="576" t="str">
        <f t="shared" si="50"/>
        <v/>
      </c>
      <c r="BF97" s="559" t="str">
        <f t="shared" si="42"/>
        <v/>
      </c>
      <c r="BG97" s="596"/>
      <c r="BH97" s="592" t="str">
        <f t="shared" si="51"/>
        <v/>
      </c>
      <c r="BI97" s="614" t="str">
        <f>IFERROR(IF(BH97="Ⅱロ有り",ROUNDDOWN(L97*VLOOKUP(K97,【参考】数式用!$A$4:$J$42,10,FALSE)*AA97,0),""),"")</f>
        <v/>
      </c>
      <c r="BJ97" s="614" t="str">
        <f>IFERROR(IF(BH97="Ⅱロなし",ROUNDDOWN(L97*VLOOKUP(K97,【参考】数式用!$A$4:$J$42,8,FALSE)*AA97,0),""),"")</f>
        <v/>
      </c>
    </row>
    <row r="98" spans="1:62" ht="109.9" customHeight="1" thickBot="1">
      <c r="A98" s="303">
        <v>85</v>
      </c>
      <c r="B98" s="1059" t="str">
        <f>IF(基本情報入力シート!B120="","",基本情報入力シート!B120)</f>
        <v/>
      </c>
      <c r="C98" s="1060"/>
      <c r="D98" s="1060"/>
      <c r="E98" s="1060"/>
      <c r="F98" s="106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87"/>
      <c r="N98" s="521" t="str">
        <f>IFERROR(VLOOKUP(K98,【参考】数式用!$A$2:$F$57,MATCH(M98,【参考】数式用!$C$3:$F$3,0)+2,0),"")</f>
        <v/>
      </c>
      <c r="O98" s="511"/>
      <c r="P98" s="554"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6" t="str">
        <f>IFERROR(VLOOKUP(K98,【参考】数式用!$A$2:$N$57,14,FALSE),"")</f>
        <v/>
      </c>
      <c r="AP98" s="556" t="str">
        <f t="shared" si="34"/>
        <v/>
      </c>
      <c r="AQ98" s="560" t="str">
        <f t="shared" si="35"/>
        <v/>
      </c>
      <c r="AR98" s="539" t="str">
        <f t="shared" si="36"/>
        <v>入力済</v>
      </c>
      <c r="AS98" s="577" t="str">
        <f t="shared" si="45"/>
        <v/>
      </c>
      <c r="AT98" s="539" t="str">
        <f t="shared" si="37"/>
        <v>入力済</v>
      </c>
      <c r="AU98" s="539" t="str">
        <f t="shared" si="46"/>
        <v/>
      </c>
      <c r="AV98" s="539" t="str">
        <f t="shared" si="38"/>
        <v/>
      </c>
      <c r="AW98" s="556" t="str">
        <f t="shared" si="39"/>
        <v/>
      </c>
      <c r="AX98" s="577" t="str">
        <f t="shared" si="47"/>
        <v/>
      </c>
      <c r="AY98" s="539" t="str">
        <f>IFERROR(VLOOKUP(K98,【参考】数式用!$AR$5:$AS$39,2, FALSE), "")</f>
        <v/>
      </c>
      <c r="AZ98" s="556" t="str">
        <f t="shared" si="48"/>
        <v/>
      </c>
      <c r="BA98" s="559" t="str">
        <f t="shared" si="40"/>
        <v>入力済</v>
      </c>
      <c r="BB98" s="539" t="str">
        <f>IFERROR(VLOOKUP(K98,【参考】数式用!$AX$3:$AY$59, 2, FALSE), "")</f>
        <v/>
      </c>
      <c r="BC98" s="577" t="str">
        <f t="shared" si="49"/>
        <v/>
      </c>
      <c r="BD98" s="559" t="str">
        <f t="shared" si="41"/>
        <v>入力済</v>
      </c>
      <c r="BE98" s="576" t="str">
        <f t="shared" si="50"/>
        <v/>
      </c>
      <c r="BF98" s="559" t="str">
        <f t="shared" si="42"/>
        <v/>
      </c>
      <c r="BG98" s="596"/>
      <c r="BH98" s="592" t="str">
        <f t="shared" si="51"/>
        <v/>
      </c>
      <c r="BI98" s="614" t="str">
        <f>IFERROR(IF(BH98="Ⅱロ有り",ROUNDDOWN(L98*VLOOKUP(K98,【参考】数式用!$A$4:$J$42,10,FALSE)*AA98,0),""),"")</f>
        <v/>
      </c>
      <c r="BJ98" s="614" t="str">
        <f>IFERROR(IF(BH98="Ⅱロなし",ROUNDDOWN(L98*VLOOKUP(K98,【参考】数式用!$A$4:$J$42,8,FALSE)*AA98,0),""),"")</f>
        <v/>
      </c>
    </row>
    <row r="99" spans="1:62" ht="109.9" customHeight="1" thickBot="1">
      <c r="A99" s="303">
        <v>86</v>
      </c>
      <c r="B99" s="1059" t="str">
        <f>IF(基本情報入力シート!B121="","",基本情報入力シート!B121)</f>
        <v/>
      </c>
      <c r="C99" s="1060"/>
      <c r="D99" s="1060"/>
      <c r="E99" s="1060"/>
      <c r="F99" s="106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87"/>
      <c r="N99" s="521" t="str">
        <f>IFERROR(VLOOKUP(K99,【参考】数式用!$A$2:$F$57,MATCH(M99,【参考】数式用!$C$3:$F$3,0)+2,0),"")</f>
        <v/>
      </c>
      <c r="O99" s="511"/>
      <c r="P99" s="554"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6" t="str">
        <f>IFERROR(VLOOKUP(K99,【参考】数式用!$A$2:$N$57,14,FALSE),"")</f>
        <v/>
      </c>
      <c r="AP99" s="556" t="str">
        <f t="shared" si="34"/>
        <v/>
      </c>
      <c r="AQ99" s="560" t="str">
        <f t="shared" si="35"/>
        <v/>
      </c>
      <c r="AR99" s="539" t="str">
        <f t="shared" si="36"/>
        <v>入力済</v>
      </c>
      <c r="AS99" s="577" t="str">
        <f t="shared" si="45"/>
        <v/>
      </c>
      <c r="AT99" s="539" t="str">
        <f t="shared" si="37"/>
        <v>入力済</v>
      </c>
      <c r="AU99" s="539" t="str">
        <f t="shared" si="46"/>
        <v/>
      </c>
      <c r="AV99" s="539" t="str">
        <f t="shared" si="38"/>
        <v/>
      </c>
      <c r="AW99" s="556" t="str">
        <f t="shared" si="39"/>
        <v/>
      </c>
      <c r="AX99" s="577" t="str">
        <f t="shared" si="47"/>
        <v/>
      </c>
      <c r="AY99" s="539" t="str">
        <f>IFERROR(VLOOKUP(K99,【参考】数式用!$AR$5:$AS$39,2, FALSE), "")</f>
        <v/>
      </c>
      <c r="AZ99" s="556" t="str">
        <f t="shared" si="48"/>
        <v/>
      </c>
      <c r="BA99" s="559" t="str">
        <f t="shared" si="40"/>
        <v>入力済</v>
      </c>
      <c r="BB99" s="539" t="str">
        <f>IFERROR(VLOOKUP(K99,【参考】数式用!$AX$3:$AY$59, 2, FALSE), "")</f>
        <v/>
      </c>
      <c r="BC99" s="577" t="str">
        <f t="shared" si="49"/>
        <v/>
      </c>
      <c r="BD99" s="559" t="str">
        <f t="shared" si="41"/>
        <v>入力済</v>
      </c>
      <c r="BE99" s="576" t="str">
        <f t="shared" si="50"/>
        <v/>
      </c>
      <c r="BF99" s="559" t="str">
        <f t="shared" si="42"/>
        <v/>
      </c>
      <c r="BG99" s="596"/>
      <c r="BH99" s="592" t="str">
        <f t="shared" si="51"/>
        <v/>
      </c>
      <c r="BI99" s="614" t="str">
        <f>IFERROR(IF(BH99="Ⅱロ有り",ROUNDDOWN(L99*VLOOKUP(K99,【参考】数式用!$A$4:$J$42,10,FALSE)*AA99,0),""),"")</f>
        <v/>
      </c>
      <c r="BJ99" s="614" t="str">
        <f>IFERROR(IF(BH99="Ⅱロなし",ROUNDDOWN(L99*VLOOKUP(K99,【参考】数式用!$A$4:$J$42,8,FALSE)*AA99,0),""),"")</f>
        <v/>
      </c>
    </row>
    <row r="100" spans="1:62" ht="109.9" customHeight="1" thickBot="1">
      <c r="A100" s="303">
        <v>87</v>
      </c>
      <c r="B100" s="1059" t="str">
        <f>IF(基本情報入力シート!B122="","",基本情報入力シート!B122)</f>
        <v/>
      </c>
      <c r="C100" s="1060"/>
      <c r="D100" s="1060"/>
      <c r="E100" s="1060"/>
      <c r="F100" s="106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87"/>
      <c r="N100" s="521" t="str">
        <f>IFERROR(VLOOKUP(K100,【参考】数式用!$A$2:$F$57,MATCH(M100,【参考】数式用!$C$3:$F$3,0)+2,0),"")</f>
        <v/>
      </c>
      <c r="O100" s="511"/>
      <c r="P100" s="554"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6" t="str">
        <f>IFERROR(VLOOKUP(K100,【参考】数式用!$A$2:$N$57,14,FALSE),"")</f>
        <v/>
      </c>
      <c r="AP100" s="556" t="str">
        <f t="shared" si="34"/>
        <v/>
      </c>
      <c r="AQ100" s="560" t="str">
        <f t="shared" si="35"/>
        <v/>
      </c>
      <c r="AR100" s="539" t="str">
        <f t="shared" si="36"/>
        <v>入力済</v>
      </c>
      <c r="AS100" s="577" t="str">
        <f t="shared" si="45"/>
        <v/>
      </c>
      <c r="AT100" s="539" t="str">
        <f t="shared" si="37"/>
        <v>入力済</v>
      </c>
      <c r="AU100" s="539" t="str">
        <f t="shared" si="46"/>
        <v/>
      </c>
      <c r="AV100" s="539" t="str">
        <f t="shared" si="38"/>
        <v/>
      </c>
      <c r="AW100" s="556" t="str">
        <f t="shared" si="39"/>
        <v/>
      </c>
      <c r="AX100" s="577" t="str">
        <f t="shared" si="47"/>
        <v/>
      </c>
      <c r="AY100" s="539" t="str">
        <f>IFERROR(VLOOKUP(K100,【参考】数式用!$AR$5:$AS$39,2, FALSE), "")</f>
        <v/>
      </c>
      <c r="AZ100" s="556" t="str">
        <f t="shared" si="48"/>
        <v/>
      </c>
      <c r="BA100" s="559" t="str">
        <f t="shared" si="40"/>
        <v>入力済</v>
      </c>
      <c r="BB100" s="539" t="str">
        <f>IFERROR(VLOOKUP(K100,【参考】数式用!$AX$3:$AY$59, 2, FALSE), "")</f>
        <v/>
      </c>
      <c r="BC100" s="577" t="str">
        <f t="shared" si="49"/>
        <v/>
      </c>
      <c r="BD100" s="559" t="str">
        <f t="shared" si="41"/>
        <v>入力済</v>
      </c>
      <c r="BE100" s="576" t="str">
        <f t="shared" si="50"/>
        <v/>
      </c>
      <c r="BF100" s="559" t="str">
        <f t="shared" si="42"/>
        <v/>
      </c>
      <c r="BG100" s="596"/>
      <c r="BH100" s="592" t="str">
        <f t="shared" si="51"/>
        <v/>
      </c>
      <c r="BI100" s="614" t="str">
        <f>IFERROR(IF(BH100="Ⅱロ有り",ROUNDDOWN(L100*VLOOKUP(K100,【参考】数式用!$A$4:$J$42,10,FALSE)*AA100,0),""),"")</f>
        <v/>
      </c>
      <c r="BJ100" s="614" t="str">
        <f>IFERROR(IF(BH100="Ⅱロなし",ROUNDDOWN(L100*VLOOKUP(K100,【参考】数式用!$A$4:$J$42,8,FALSE)*AA100,0),""),"")</f>
        <v/>
      </c>
    </row>
    <row r="101" spans="1:62" ht="109.9" customHeight="1" thickBot="1">
      <c r="A101" s="303">
        <v>88</v>
      </c>
      <c r="B101" s="1059" t="str">
        <f>IF(基本情報入力シート!B123="","",基本情報入力シート!B123)</f>
        <v/>
      </c>
      <c r="C101" s="1060"/>
      <c r="D101" s="1060"/>
      <c r="E101" s="1060"/>
      <c r="F101" s="106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87"/>
      <c r="N101" s="521" t="str">
        <f>IFERROR(VLOOKUP(K101,【参考】数式用!$A$2:$F$57,MATCH(M101,【参考】数式用!$C$3:$F$3,0)+2,0),"")</f>
        <v/>
      </c>
      <c r="O101" s="511"/>
      <c r="P101" s="554"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6" t="str">
        <f>IFERROR(VLOOKUP(K101,【参考】数式用!$A$2:$N$57,14,FALSE),"")</f>
        <v/>
      </c>
      <c r="AP101" s="556" t="str">
        <f t="shared" si="34"/>
        <v/>
      </c>
      <c r="AQ101" s="560" t="str">
        <f t="shared" si="35"/>
        <v/>
      </c>
      <c r="AR101" s="539" t="str">
        <f t="shared" si="36"/>
        <v>入力済</v>
      </c>
      <c r="AS101" s="577" t="str">
        <f t="shared" si="45"/>
        <v/>
      </c>
      <c r="AT101" s="539" t="str">
        <f t="shared" si="37"/>
        <v>入力済</v>
      </c>
      <c r="AU101" s="539" t="str">
        <f t="shared" si="46"/>
        <v/>
      </c>
      <c r="AV101" s="539" t="str">
        <f t="shared" si="38"/>
        <v/>
      </c>
      <c r="AW101" s="556" t="str">
        <f t="shared" si="39"/>
        <v/>
      </c>
      <c r="AX101" s="577" t="str">
        <f t="shared" si="47"/>
        <v/>
      </c>
      <c r="AY101" s="539" t="str">
        <f>IFERROR(VLOOKUP(K101,【参考】数式用!$AR$5:$AS$39,2, FALSE), "")</f>
        <v/>
      </c>
      <c r="AZ101" s="556" t="str">
        <f t="shared" si="48"/>
        <v/>
      </c>
      <c r="BA101" s="559" t="str">
        <f t="shared" si="40"/>
        <v>入力済</v>
      </c>
      <c r="BB101" s="539" t="str">
        <f>IFERROR(VLOOKUP(K101,【参考】数式用!$AX$3:$AY$59, 2, FALSE), "")</f>
        <v/>
      </c>
      <c r="BC101" s="577" t="str">
        <f t="shared" si="49"/>
        <v/>
      </c>
      <c r="BD101" s="559" t="str">
        <f t="shared" si="41"/>
        <v>入力済</v>
      </c>
      <c r="BE101" s="576" t="str">
        <f t="shared" si="50"/>
        <v/>
      </c>
      <c r="BF101" s="559" t="str">
        <f t="shared" si="42"/>
        <v/>
      </c>
      <c r="BG101" s="596"/>
      <c r="BH101" s="592" t="str">
        <f t="shared" si="51"/>
        <v/>
      </c>
      <c r="BI101" s="614" t="str">
        <f>IFERROR(IF(BH101="Ⅱロ有り",ROUNDDOWN(L101*VLOOKUP(K101,【参考】数式用!$A$4:$J$42,10,FALSE)*AA101,0),""),"")</f>
        <v/>
      </c>
      <c r="BJ101" s="614" t="str">
        <f>IFERROR(IF(BH101="Ⅱロなし",ROUNDDOWN(L101*VLOOKUP(K101,【参考】数式用!$A$4:$J$42,8,FALSE)*AA101,0),""),"")</f>
        <v/>
      </c>
    </row>
    <row r="102" spans="1:62" ht="109.9" customHeight="1" thickBot="1">
      <c r="A102" s="303">
        <v>89</v>
      </c>
      <c r="B102" s="1059" t="str">
        <f>IF(基本情報入力シート!B124="","",基本情報入力シート!B124)</f>
        <v/>
      </c>
      <c r="C102" s="1060"/>
      <c r="D102" s="1060"/>
      <c r="E102" s="1060"/>
      <c r="F102" s="106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87"/>
      <c r="N102" s="521" t="str">
        <f>IFERROR(VLOOKUP(K102,【参考】数式用!$A$2:$F$57,MATCH(M102,【参考】数式用!$C$3:$F$3,0)+2,0),"")</f>
        <v/>
      </c>
      <c r="O102" s="511"/>
      <c r="P102" s="554"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6" t="str">
        <f>IFERROR(VLOOKUP(K102,【参考】数式用!$A$2:$N$57,14,FALSE),"")</f>
        <v/>
      </c>
      <c r="AP102" s="556" t="str">
        <f t="shared" si="34"/>
        <v/>
      </c>
      <c r="AQ102" s="560" t="str">
        <f t="shared" si="35"/>
        <v/>
      </c>
      <c r="AR102" s="539" t="str">
        <f t="shared" si="36"/>
        <v>入力済</v>
      </c>
      <c r="AS102" s="577" t="str">
        <f t="shared" si="45"/>
        <v/>
      </c>
      <c r="AT102" s="539" t="str">
        <f t="shared" si="37"/>
        <v>入力済</v>
      </c>
      <c r="AU102" s="539" t="str">
        <f t="shared" si="46"/>
        <v/>
      </c>
      <c r="AV102" s="539" t="str">
        <f t="shared" si="38"/>
        <v/>
      </c>
      <c r="AW102" s="556" t="str">
        <f t="shared" si="39"/>
        <v/>
      </c>
      <c r="AX102" s="577" t="str">
        <f t="shared" si="47"/>
        <v/>
      </c>
      <c r="AY102" s="539" t="str">
        <f>IFERROR(VLOOKUP(K102,【参考】数式用!$AR$5:$AS$39,2, FALSE), "")</f>
        <v/>
      </c>
      <c r="AZ102" s="556" t="str">
        <f t="shared" si="48"/>
        <v/>
      </c>
      <c r="BA102" s="559" t="str">
        <f t="shared" si="40"/>
        <v>入力済</v>
      </c>
      <c r="BB102" s="539" t="str">
        <f>IFERROR(VLOOKUP(K102,【参考】数式用!$AX$3:$AY$59, 2, FALSE), "")</f>
        <v/>
      </c>
      <c r="BC102" s="577" t="str">
        <f t="shared" si="49"/>
        <v/>
      </c>
      <c r="BD102" s="559" t="str">
        <f t="shared" si="41"/>
        <v>入力済</v>
      </c>
      <c r="BE102" s="576" t="str">
        <f t="shared" si="50"/>
        <v/>
      </c>
      <c r="BF102" s="559" t="str">
        <f t="shared" si="42"/>
        <v/>
      </c>
      <c r="BG102" s="596"/>
      <c r="BH102" s="592" t="str">
        <f t="shared" si="51"/>
        <v/>
      </c>
      <c r="BI102" s="614" t="str">
        <f>IFERROR(IF(BH102="Ⅱロ有り",ROUNDDOWN(L102*VLOOKUP(K102,【参考】数式用!$A$4:$J$42,10,FALSE)*AA102,0),""),"")</f>
        <v/>
      </c>
      <c r="BJ102" s="614" t="str">
        <f>IFERROR(IF(BH102="Ⅱロなし",ROUNDDOWN(L102*VLOOKUP(K102,【参考】数式用!$A$4:$J$42,8,FALSE)*AA102,0),""),"")</f>
        <v/>
      </c>
    </row>
    <row r="103" spans="1:62" ht="109.9" customHeight="1" thickBot="1">
      <c r="A103" s="303">
        <v>90</v>
      </c>
      <c r="B103" s="1059" t="str">
        <f>IF(基本情報入力シート!B125="","",基本情報入力シート!B125)</f>
        <v/>
      </c>
      <c r="C103" s="1060"/>
      <c r="D103" s="1060"/>
      <c r="E103" s="1060"/>
      <c r="F103" s="106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87"/>
      <c r="N103" s="521" t="str">
        <f>IFERROR(VLOOKUP(K103,【参考】数式用!$A$2:$F$57,MATCH(M103,【参考】数式用!$C$3:$F$3,0)+2,0),"")</f>
        <v/>
      </c>
      <c r="O103" s="511"/>
      <c r="P103" s="554"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6" t="str">
        <f>IFERROR(VLOOKUP(K103,【参考】数式用!$A$2:$N$57,14,FALSE),"")</f>
        <v/>
      </c>
      <c r="AP103" s="556" t="str">
        <f t="shared" si="34"/>
        <v/>
      </c>
      <c r="AQ103" s="560" t="str">
        <f t="shared" si="35"/>
        <v/>
      </c>
      <c r="AR103" s="539" t="str">
        <f t="shared" si="36"/>
        <v>入力済</v>
      </c>
      <c r="AS103" s="577" t="str">
        <f t="shared" si="45"/>
        <v/>
      </c>
      <c r="AT103" s="539" t="str">
        <f t="shared" si="37"/>
        <v>入力済</v>
      </c>
      <c r="AU103" s="539" t="str">
        <f t="shared" si="46"/>
        <v/>
      </c>
      <c r="AV103" s="539" t="str">
        <f t="shared" si="38"/>
        <v/>
      </c>
      <c r="AW103" s="556" t="str">
        <f t="shared" si="39"/>
        <v/>
      </c>
      <c r="AX103" s="577" t="str">
        <f t="shared" si="47"/>
        <v/>
      </c>
      <c r="AY103" s="539" t="str">
        <f>IFERROR(VLOOKUP(K103,【参考】数式用!$AR$5:$AS$39,2, FALSE), "")</f>
        <v/>
      </c>
      <c r="AZ103" s="556" t="str">
        <f t="shared" si="48"/>
        <v/>
      </c>
      <c r="BA103" s="559" t="str">
        <f t="shared" si="40"/>
        <v>入力済</v>
      </c>
      <c r="BB103" s="539" t="str">
        <f>IFERROR(VLOOKUP(K103,【参考】数式用!$AX$3:$AY$59, 2, FALSE), "")</f>
        <v/>
      </c>
      <c r="BC103" s="577" t="str">
        <f t="shared" si="49"/>
        <v/>
      </c>
      <c r="BD103" s="559" t="str">
        <f t="shared" si="41"/>
        <v>入力済</v>
      </c>
      <c r="BE103" s="576" t="str">
        <f t="shared" si="50"/>
        <v/>
      </c>
      <c r="BF103" s="559" t="str">
        <f t="shared" si="42"/>
        <v/>
      </c>
      <c r="BG103" s="596"/>
      <c r="BH103" s="592" t="str">
        <f t="shared" si="51"/>
        <v/>
      </c>
      <c r="BI103" s="614" t="str">
        <f>IFERROR(IF(BH103="Ⅱロ有り",ROUNDDOWN(L103*VLOOKUP(K103,【参考】数式用!$A$4:$J$42,10,FALSE)*AA103,0),""),"")</f>
        <v/>
      </c>
      <c r="BJ103" s="614" t="str">
        <f>IFERROR(IF(BH103="Ⅱロなし",ROUNDDOWN(L103*VLOOKUP(K103,【参考】数式用!$A$4:$J$42,8,FALSE)*AA103,0),""),"")</f>
        <v/>
      </c>
    </row>
    <row r="104" spans="1:62" ht="109.9" customHeight="1" thickBot="1">
      <c r="A104" s="303">
        <v>91</v>
      </c>
      <c r="B104" s="1059" t="str">
        <f>IF(基本情報入力シート!B126="","",基本情報入力シート!B126)</f>
        <v/>
      </c>
      <c r="C104" s="1060"/>
      <c r="D104" s="1060"/>
      <c r="E104" s="1060"/>
      <c r="F104" s="106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87"/>
      <c r="N104" s="521" t="str">
        <f>IFERROR(VLOOKUP(K104,【参考】数式用!$A$2:$F$57,MATCH(M104,【参考】数式用!$C$3:$F$3,0)+2,0),"")</f>
        <v/>
      </c>
      <c r="O104" s="511"/>
      <c r="P104" s="554"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6" t="str">
        <f>IFERROR(VLOOKUP(K104,【参考】数式用!$A$2:$N$57,14,FALSE),"")</f>
        <v/>
      </c>
      <c r="AP104" s="556" t="str">
        <f t="shared" si="34"/>
        <v/>
      </c>
      <c r="AQ104" s="560" t="str">
        <f t="shared" si="35"/>
        <v/>
      </c>
      <c r="AR104" s="539" t="str">
        <f t="shared" si="36"/>
        <v>入力済</v>
      </c>
      <c r="AS104" s="577" t="str">
        <f t="shared" si="45"/>
        <v/>
      </c>
      <c r="AT104" s="539" t="str">
        <f t="shared" si="37"/>
        <v>入力済</v>
      </c>
      <c r="AU104" s="539" t="str">
        <f t="shared" si="46"/>
        <v/>
      </c>
      <c r="AV104" s="539" t="str">
        <f t="shared" si="38"/>
        <v/>
      </c>
      <c r="AW104" s="556" t="str">
        <f t="shared" si="39"/>
        <v/>
      </c>
      <c r="AX104" s="577" t="str">
        <f t="shared" si="47"/>
        <v/>
      </c>
      <c r="AY104" s="539" t="str">
        <f>IFERROR(VLOOKUP(K104,【参考】数式用!$AR$5:$AS$39,2, FALSE), "")</f>
        <v/>
      </c>
      <c r="AZ104" s="556" t="str">
        <f t="shared" si="48"/>
        <v/>
      </c>
      <c r="BA104" s="559" t="str">
        <f t="shared" si="40"/>
        <v>入力済</v>
      </c>
      <c r="BB104" s="539" t="str">
        <f>IFERROR(VLOOKUP(K104,【参考】数式用!$AX$3:$AY$59, 2, FALSE), "")</f>
        <v/>
      </c>
      <c r="BC104" s="577" t="str">
        <f t="shared" si="49"/>
        <v/>
      </c>
      <c r="BD104" s="559" t="str">
        <f t="shared" si="41"/>
        <v>入力済</v>
      </c>
      <c r="BE104" s="576" t="str">
        <f t="shared" si="50"/>
        <v/>
      </c>
      <c r="BF104" s="559" t="str">
        <f t="shared" si="42"/>
        <v/>
      </c>
      <c r="BG104" s="596"/>
      <c r="BH104" s="592" t="str">
        <f t="shared" si="51"/>
        <v/>
      </c>
      <c r="BI104" s="614" t="str">
        <f>IFERROR(IF(BH104="Ⅱロ有り",ROUNDDOWN(L104*VLOOKUP(K104,【参考】数式用!$A$4:$J$42,10,FALSE)*AA104,0),""),"")</f>
        <v/>
      </c>
      <c r="BJ104" s="614" t="str">
        <f>IFERROR(IF(BH104="Ⅱロなし",ROUNDDOWN(L104*VLOOKUP(K104,【参考】数式用!$A$4:$J$42,8,FALSE)*AA104,0),""),"")</f>
        <v/>
      </c>
    </row>
    <row r="105" spans="1:62" ht="109.9" customHeight="1" thickBot="1">
      <c r="A105" s="303">
        <v>92</v>
      </c>
      <c r="B105" s="1059" t="str">
        <f>IF(基本情報入力シート!B127="","",基本情報入力シート!B127)</f>
        <v/>
      </c>
      <c r="C105" s="1060"/>
      <c r="D105" s="1060"/>
      <c r="E105" s="1060"/>
      <c r="F105" s="106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87"/>
      <c r="N105" s="521" t="str">
        <f>IFERROR(VLOOKUP(K105,【参考】数式用!$A$2:$F$57,MATCH(M105,【参考】数式用!$C$3:$F$3,0)+2,0),"")</f>
        <v/>
      </c>
      <c r="O105" s="511"/>
      <c r="P105" s="554"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6" t="str">
        <f>IFERROR(VLOOKUP(K105,【参考】数式用!$A$2:$N$57,14,FALSE),"")</f>
        <v/>
      </c>
      <c r="AP105" s="556" t="str">
        <f t="shared" si="34"/>
        <v/>
      </c>
      <c r="AQ105" s="560" t="str">
        <f t="shared" si="35"/>
        <v/>
      </c>
      <c r="AR105" s="539" t="str">
        <f t="shared" si="36"/>
        <v>入力済</v>
      </c>
      <c r="AS105" s="577" t="str">
        <f t="shared" si="45"/>
        <v/>
      </c>
      <c r="AT105" s="539" t="str">
        <f t="shared" si="37"/>
        <v>入力済</v>
      </c>
      <c r="AU105" s="539" t="str">
        <f t="shared" si="46"/>
        <v/>
      </c>
      <c r="AV105" s="539" t="str">
        <f t="shared" si="38"/>
        <v/>
      </c>
      <c r="AW105" s="556" t="str">
        <f t="shared" si="39"/>
        <v/>
      </c>
      <c r="AX105" s="577" t="str">
        <f t="shared" si="47"/>
        <v/>
      </c>
      <c r="AY105" s="539" t="str">
        <f>IFERROR(VLOOKUP(K105,【参考】数式用!$AR$5:$AS$39,2, FALSE), "")</f>
        <v/>
      </c>
      <c r="AZ105" s="556" t="str">
        <f t="shared" si="48"/>
        <v/>
      </c>
      <c r="BA105" s="559" t="str">
        <f t="shared" si="40"/>
        <v>入力済</v>
      </c>
      <c r="BB105" s="539" t="str">
        <f>IFERROR(VLOOKUP(K105,【参考】数式用!$AX$3:$AY$59, 2, FALSE), "")</f>
        <v/>
      </c>
      <c r="BC105" s="577" t="str">
        <f t="shared" si="49"/>
        <v/>
      </c>
      <c r="BD105" s="559" t="str">
        <f t="shared" si="41"/>
        <v>入力済</v>
      </c>
      <c r="BE105" s="576" t="str">
        <f t="shared" si="50"/>
        <v/>
      </c>
      <c r="BF105" s="559" t="str">
        <f t="shared" si="42"/>
        <v/>
      </c>
      <c r="BG105" s="596"/>
      <c r="BH105" s="592" t="str">
        <f t="shared" si="51"/>
        <v/>
      </c>
      <c r="BI105" s="614" t="str">
        <f>IFERROR(IF(BH105="Ⅱロ有り",ROUNDDOWN(L105*VLOOKUP(K105,【参考】数式用!$A$4:$J$42,10,FALSE)*AA105,0),""),"")</f>
        <v/>
      </c>
      <c r="BJ105" s="614" t="str">
        <f>IFERROR(IF(BH105="Ⅱロなし",ROUNDDOWN(L105*VLOOKUP(K105,【参考】数式用!$A$4:$J$42,8,FALSE)*AA105,0),""),"")</f>
        <v/>
      </c>
    </row>
    <row r="106" spans="1:62" ht="109.9" customHeight="1" thickBot="1">
      <c r="A106" s="303">
        <v>93</v>
      </c>
      <c r="B106" s="1059" t="str">
        <f>IF(基本情報入力シート!B128="","",基本情報入力シート!B128)</f>
        <v/>
      </c>
      <c r="C106" s="1060"/>
      <c r="D106" s="1060"/>
      <c r="E106" s="1060"/>
      <c r="F106" s="106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87"/>
      <c r="N106" s="521" t="str">
        <f>IFERROR(VLOOKUP(K106,【参考】数式用!$A$2:$F$57,MATCH(M106,【参考】数式用!$C$3:$F$3,0)+2,0),"")</f>
        <v/>
      </c>
      <c r="O106" s="511"/>
      <c r="P106" s="554"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6" t="str">
        <f>IFERROR(VLOOKUP(K106,【参考】数式用!$A$2:$N$57,14,FALSE),"")</f>
        <v/>
      </c>
      <c r="AP106" s="556" t="str">
        <f t="shared" si="34"/>
        <v/>
      </c>
      <c r="AQ106" s="560" t="str">
        <f t="shared" si="35"/>
        <v/>
      </c>
      <c r="AR106" s="539" t="str">
        <f t="shared" si="36"/>
        <v>入力済</v>
      </c>
      <c r="AS106" s="577" t="str">
        <f t="shared" si="45"/>
        <v/>
      </c>
      <c r="AT106" s="539" t="str">
        <f t="shared" si="37"/>
        <v>入力済</v>
      </c>
      <c r="AU106" s="539" t="str">
        <f t="shared" si="46"/>
        <v/>
      </c>
      <c r="AV106" s="539" t="str">
        <f t="shared" si="38"/>
        <v/>
      </c>
      <c r="AW106" s="556" t="str">
        <f t="shared" si="39"/>
        <v/>
      </c>
      <c r="AX106" s="577" t="str">
        <f t="shared" si="47"/>
        <v/>
      </c>
      <c r="AY106" s="539" t="str">
        <f>IFERROR(VLOOKUP(K106,【参考】数式用!$AR$5:$AS$39,2, FALSE), "")</f>
        <v/>
      </c>
      <c r="AZ106" s="556" t="str">
        <f t="shared" si="48"/>
        <v/>
      </c>
      <c r="BA106" s="559" t="str">
        <f t="shared" si="40"/>
        <v>入力済</v>
      </c>
      <c r="BB106" s="539" t="str">
        <f>IFERROR(VLOOKUP(K106,【参考】数式用!$AX$3:$AY$59, 2, FALSE), "")</f>
        <v/>
      </c>
      <c r="BC106" s="577" t="str">
        <f t="shared" si="49"/>
        <v/>
      </c>
      <c r="BD106" s="559" t="str">
        <f t="shared" si="41"/>
        <v>入力済</v>
      </c>
      <c r="BE106" s="576" t="str">
        <f t="shared" si="50"/>
        <v/>
      </c>
      <c r="BF106" s="559" t="str">
        <f t="shared" si="42"/>
        <v/>
      </c>
      <c r="BG106" s="596"/>
      <c r="BH106" s="592" t="str">
        <f t="shared" si="51"/>
        <v/>
      </c>
      <c r="BI106" s="614" t="str">
        <f>IFERROR(IF(BH106="Ⅱロ有り",ROUNDDOWN(L106*VLOOKUP(K106,【参考】数式用!$A$4:$J$42,10,FALSE)*AA106,0),""),"")</f>
        <v/>
      </c>
      <c r="BJ106" s="614" t="str">
        <f>IFERROR(IF(BH106="Ⅱロなし",ROUNDDOWN(L106*VLOOKUP(K106,【参考】数式用!$A$4:$J$42,8,FALSE)*AA106,0),""),"")</f>
        <v/>
      </c>
    </row>
    <row r="107" spans="1:62" ht="109.9" customHeight="1" thickBot="1">
      <c r="A107" s="303">
        <v>94</v>
      </c>
      <c r="B107" s="1059" t="str">
        <f>IF(基本情報入力シート!B129="","",基本情報入力シート!B129)</f>
        <v/>
      </c>
      <c r="C107" s="1060"/>
      <c r="D107" s="1060"/>
      <c r="E107" s="1060"/>
      <c r="F107" s="106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87"/>
      <c r="N107" s="521" t="str">
        <f>IFERROR(VLOOKUP(K107,【参考】数式用!$A$2:$F$57,MATCH(M107,【参考】数式用!$C$3:$F$3,0)+2,0),"")</f>
        <v/>
      </c>
      <c r="O107" s="511"/>
      <c r="P107" s="554"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6" t="str">
        <f>IFERROR(VLOOKUP(K107,【参考】数式用!$A$2:$N$57,14,FALSE),"")</f>
        <v/>
      </c>
      <c r="AP107" s="556" t="str">
        <f t="shared" si="34"/>
        <v/>
      </c>
      <c r="AQ107" s="560" t="str">
        <f t="shared" si="35"/>
        <v/>
      </c>
      <c r="AR107" s="539" t="str">
        <f t="shared" si="36"/>
        <v>入力済</v>
      </c>
      <c r="AS107" s="577" t="str">
        <f t="shared" si="45"/>
        <v/>
      </c>
      <c r="AT107" s="539" t="str">
        <f t="shared" si="37"/>
        <v>入力済</v>
      </c>
      <c r="AU107" s="539" t="str">
        <f t="shared" si="46"/>
        <v/>
      </c>
      <c r="AV107" s="539" t="str">
        <f t="shared" si="38"/>
        <v/>
      </c>
      <c r="AW107" s="556" t="str">
        <f t="shared" si="39"/>
        <v/>
      </c>
      <c r="AX107" s="577" t="str">
        <f t="shared" si="47"/>
        <v/>
      </c>
      <c r="AY107" s="539" t="str">
        <f>IFERROR(VLOOKUP(K107,【参考】数式用!$AR$5:$AS$39,2, FALSE), "")</f>
        <v/>
      </c>
      <c r="AZ107" s="556" t="str">
        <f t="shared" si="48"/>
        <v/>
      </c>
      <c r="BA107" s="559" t="str">
        <f t="shared" si="40"/>
        <v>入力済</v>
      </c>
      <c r="BB107" s="539" t="str">
        <f>IFERROR(VLOOKUP(K107,【参考】数式用!$AX$3:$AY$59, 2, FALSE), "")</f>
        <v/>
      </c>
      <c r="BC107" s="577" t="str">
        <f t="shared" si="49"/>
        <v/>
      </c>
      <c r="BD107" s="559" t="str">
        <f t="shared" si="41"/>
        <v>入力済</v>
      </c>
      <c r="BE107" s="576" t="str">
        <f t="shared" si="50"/>
        <v/>
      </c>
      <c r="BF107" s="559" t="str">
        <f t="shared" si="42"/>
        <v/>
      </c>
      <c r="BG107" s="596"/>
      <c r="BH107" s="592" t="str">
        <f t="shared" si="51"/>
        <v/>
      </c>
      <c r="BI107" s="614" t="str">
        <f>IFERROR(IF(BH107="Ⅱロ有り",ROUNDDOWN(L107*VLOOKUP(K107,【参考】数式用!$A$4:$J$42,10,FALSE)*AA107,0),""),"")</f>
        <v/>
      </c>
      <c r="BJ107" s="614" t="str">
        <f>IFERROR(IF(BH107="Ⅱロなし",ROUNDDOWN(L107*VLOOKUP(K107,【参考】数式用!$A$4:$J$42,8,FALSE)*AA107,0),""),"")</f>
        <v/>
      </c>
    </row>
    <row r="108" spans="1:62" ht="109.9" customHeight="1" thickBot="1">
      <c r="A108" s="303">
        <v>95</v>
      </c>
      <c r="B108" s="1059" t="str">
        <f>IF(基本情報入力シート!B130="","",基本情報入力シート!B130)</f>
        <v/>
      </c>
      <c r="C108" s="1060"/>
      <c r="D108" s="1060"/>
      <c r="E108" s="1060"/>
      <c r="F108" s="106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87"/>
      <c r="N108" s="521" t="str">
        <f>IFERROR(VLOOKUP(K108,【参考】数式用!$A$2:$F$57,MATCH(M108,【参考】数式用!$C$3:$F$3,0)+2,0),"")</f>
        <v/>
      </c>
      <c r="O108" s="511"/>
      <c r="P108" s="554"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6" t="str">
        <f>IFERROR(VLOOKUP(K108,【参考】数式用!$A$2:$N$57,14,FALSE),"")</f>
        <v/>
      </c>
      <c r="AP108" s="556" t="str">
        <f t="shared" si="34"/>
        <v/>
      </c>
      <c r="AQ108" s="560" t="str">
        <f t="shared" si="35"/>
        <v/>
      </c>
      <c r="AR108" s="539" t="str">
        <f t="shared" si="36"/>
        <v>入力済</v>
      </c>
      <c r="AS108" s="577" t="str">
        <f t="shared" si="45"/>
        <v/>
      </c>
      <c r="AT108" s="539" t="str">
        <f t="shared" si="37"/>
        <v>入力済</v>
      </c>
      <c r="AU108" s="539" t="str">
        <f t="shared" si="46"/>
        <v/>
      </c>
      <c r="AV108" s="539" t="str">
        <f t="shared" si="38"/>
        <v/>
      </c>
      <c r="AW108" s="556" t="str">
        <f t="shared" si="39"/>
        <v/>
      </c>
      <c r="AX108" s="577" t="str">
        <f t="shared" si="47"/>
        <v/>
      </c>
      <c r="AY108" s="539" t="str">
        <f>IFERROR(VLOOKUP(K108,【参考】数式用!$AR$5:$AS$39,2, FALSE), "")</f>
        <v/>
      </c>
      <c r="AZ108" s="556" t="str">
        <f t="shared" si="48"/>
        <v/>
      </c>
      <c r="BA108" s="559" t="str">
        <f t="shared" si="40"/>
        <v>入力済</v>
      </c>
      <c r="BB108" s="539" t="str">
        <f>IFERROR(VLOOKUP(K108,【参考】数式用!$AX$3:$AY$59, 2, FALSE), "")</f>
        <v/>
      </c>
      <c r="BC108" s="577" t="str">
        <f t="shared" si="49"/>
        <v/>
      </c>
      <c r="BD108" s="559" t="str">
        <f t="shared" si="41"/>
        <v>入力済</v>
      </c>
      <c r="BE108" s="576" t="str">
        <f t="shared" si="50"/>
        <v/>
      </c>
      <c r="BF108" s="559" t="str">
        <f t="shared" si="42"/>
        <v/>
      </c>
      <c r="BG108" s="596"/>
      <c r="BH108" s="592" t="str">
        <f t="shared" si="51"/>
        <v/>
      </c>
      <c r="BI108" s="614" t="str">
        <f>IFERROR(IF(BH108="Ⅱロ有り",ROUNDDOWN(L108*VLOOKUP(K108,【参考】数式用!$A$4:$J$42,10,FALSE)*AA108,0),""),"")</f>
        <v/>
      </c>
      <c r="BJ108" s="614" t="str">
        <f>IFERROR(IF(BH108="Ⅱロなし",ROUNDDOWN(L108*VLOOKUP(K108,【参考】数式用!$A$4:$J$42,8,FALSE)*AA108,0),""),"")</f>
        <v/>
      </c>
    </row>
    <row r="109" spans="1:62" ht="109.9" customHeight="1" thickBot="1">
      <c r="A109" s="303">
        <v>96</v>
      </c>
      <c r="B109" s="1059" t="str">
        <f>IF(基本情報入力シート!B131="","",基本情報入力シート!B131)</f>
        <v/>
      </c>
      <c r="C109" s="1060"/>
      <c r="D109" s="1060"/>
      <c r="E109" s="1060"/>
      <c r="F109" s="106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87"/>
      <c r="N109" s="521" t="str">
        <f>IFERROR(VLOOKUP(K109,【参考】数式用!$A$2:$F$57,MATCH(M109,【参考】数式用!$C$3:$F$3,0)+2,0),"")</f>
        <v/>
      </c>
      <c r="O109" s="511"/>
      <c r="P109" s="554"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6" t="str">
        <f>IFERROR(VLOOKUP(K109,【参考】数式用!$A$2:$N$57,14,FALSE),"")</f>
        <v/>
      </c>
      <c r="AP109" s="556" t="str">
        <f t="shared" ref="AP109:AP113" si="54">IF(AND(K109&lt;&gt;"",AO109="加算対象"),"N列に色付け","")</f>
        <v/>
      </c>
      <c r="AQ109" s="560" t="str">
        <f t="shared" si="35"/>
        <v/>
      </c>
      <c r="AR109" s="539" t="str">
        <f t="shared" si="36"/>
        <v>入力済</v>
      </c>
      <c r="AS109" s="577" t="str">
        <f t="shared" si="45"/>
        <v/>
      </c>
      <c r="AT109" s="539" t="str">
        <f t="shared" si="37"/>
        <v>入力済</v>
      </c>
      <c r="AU109" s="539" t="str">
        <f t="shared" si="46"/>
        <v/>
      </c>
      <c r="AV109" s="539" t="str">
        <f t="shared" ref="AV109:AV113" si="55">IF(AND(AO109="加算対象",O109&lt;&gt;"処遇改善加算Ⅲ",O109&lt;&gt;"処遇改善加算Ⅳ", O109&lt;&gt;"", AU109&lt;&gt;"対象外"), 1,"")</f>
        <v/>
      </c>
      <c r="AW109" s="556" t="str">
        <f t="shared" ref="AW109:AW113" si="56">IF(AND(AV109=1, OR(AI109=0,AI109=""),AO109="加算対象"),"AH列に色付け","")</f>
        <v/>
      </c>
      <c r="AX109" s="577" t="str">
        <f t="shared" si="47"/>
        <v/>
      </c>
      <c r="AY109" s="539" t="str">
        <f>IFERROR(VLOOKUP(K109,【参考】数式用!$AR$5:$AS$39,2, FALSE), "")</f>
        <v/>
      </c>
      <c r="AZ109" s="556" t="str">
        <f t="shared" si="48"/>
        <v/>
      </c>
      <c r="BA109" s="559" t="str">
        <f t="shared" si="40"/>
        <v>入力済</v>
      </c>
      <c r="BB109" s="539" t="str">
        <f>IFERROR(VLOOKUP(K109,【参考】数式用!$AX$3:$AY$59, 2, FALSE), "")</f>
        <v/>
      </c>
      <c r="BC109" s="577" t="str">
        <f t="shared" si="49"/>
        <v/>
      </c>
      <c r="BD109" s="559" t="str">
        <f t="shared" si="41"/>
        <v>入力済</v>
      </c>
      <c r="BE109" s="576" t="str">
        <f t="shared" si="50"/>
        <v/>
      </c>
      <c r="BF109" s="559" t="str">
        <f t="shared" si="42"/>
        <v/>
      </c>
      <c r="BG109" s="596"/>
      <c r="BH109" s="592" t="str">
        <f t="shared" si="51"/>
        <v/>
      </c>
      <c r="BI109" s="614" t="str">
        <f>IFERROR(IF(BH109="Ⅱロ有り",ROUNDDOWN(L109*VLOOKUP(K109,【参考】数式用!$A$4:$J$42,10,FALSE)*AA109,0),""),"")</f>
        <v/>
      </c>
      <c r="BJ109" s="614" t="str">
        <f>IFERROR(IF(BH109="Ⅱロなし",ROUNDDOWN(L109*VLOOKUP(K109,【参考】数式用!$A$4:$J$42,8,FALSE)*AA109,0),""),"")</f>
        <v/>
      </c>
    </row>
    <row r="110" spans="1:62" ht="109.9" customHeight="1" thickBot="1">
      <c r="A110" s="303">
        <v>97</v>
      </c>
      <c r="B110" s="1059" t="str">
        <f>IF(基本情報入力シート!B132="","",基本情報入力シート!B132)</f>
        <v/>
      </c>
      <c r="C110" s="1060"/>
      <c r="D110" s="1060"/>
      <c r="E110" s="1060"/>
      <c r="F110" s="106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87"/>
      <c r="N110" s="521" t="str">
        <f>IFERROR(VLOOKUP(K110,【参考】数式用!$A$2:$F$57,MATCH(M110,【参考】数式用!$C$3:$F$3,0)+2,0),"")</f>
        <v/>
      </c>
      <c r="O110" s="511"/>
      <c r="P110" s="554"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6" t="str">
        <f>IFERROR(VLOOKUP(K110,【参考】数式用!$A$2:$N$57,14,FALSE),"")</f>
        <v/>
      </c>
      <c r="AP110" s="556" t="str">
        <f t="shared" si="54"/>
        <v/>
      </c>
      <c r="AQ110" s="560" t="str">
        <f t="shared" si="35"/>
        <v/>
      </c>
      <c r="AR110" s="539" t="str">
        <f t="shared" si="36"/>
        <v>入力済</v>
      </c>
      <c r="AS110" s="577" t="str">
        <f t="shared" si="45"/>
        <v/>
      </c>
      <c r="AT110" s="539" t="str">
        <f t="shared" si="37"/>
        <v>入力済</v>
      </c>
      <c r="AU110" s="539" t="str">
        <f t="shared" si="46"/>
        <v/>
      </c>
      <c r="AV110" s="539" t="str">
        <f t="shared" si="55"/>
        <v/>
      </c>
      <c r="AW110" s="556" t="str">
        <f t="shared" si="56"/>
        <v/>
      </c>
      <c r="AX110" s="577" t="str">
        <f t="shared" si="47"/>
        <v/>
      </c>
      <c r="AY110" s="539" t="str">
        <f>IFERROR(VLOOKUP(K110,【参考】数式用!$AR$5:$AS$39,2, FALSE), "")</f>
        <v/>
      </c>
      <c r="AZ110" s="556" t="str">
        <f t="shared" si="48"/>
        <v/>
      </c>
      <c r="BA110" s="559" t="str">
        <f t="shared" si="40"/>
        <v>入力済</v>
      </c>
      <c r="BB110" s="539" t="str">
        <f>IFERROR(VLOOKUP(K110,【参考】数式用!$AX$3:$AY$59, 2, FALSE), "")</f>
        <v/>
      </c>
      <c r="BC110" s="577" t="str">
        <f t="shared" si="49"/>
        <v/>
      </c>
      <c r="BD110" s="559" t="str">
        <f t="shared" si="41"/>
        <v>入力済</v>
      </c>
      <c r="BE110" s="576" t="str">
        <f t="shared" si="50"/>
        <v/>
      </c>
      <c r="BF110" s="559" t="str">
        <f t="shared" si="42"/>
        <v/>
      </c>
      <c r="BG110" s="596"/>
      <c r="BH110" s="592" t="str">
        <f t="shared" si="51"/>
        <v/>
      </c>
      <c r="BI110" s="614" t="str">
        <f>IFERROR(IF(BH110="Ⅱロ有り",ROUNDDOWN(L110*VLOOKUP(K110,【参考】数式用!$A$4:$J$42,10,FALSE)*AA110,0),""),"")</f>
        <v/>
      </c>
      <c r="BJ110" s="614" t="str">
        <f>IFERROR(IF(BH110="Ⅱロなし",ROUNDDOWN(L110*VLOOKUP(K110,【参考】数式用!$A$4:$J$42,8,FALSE)*AA110,0),""),"")</f>
        <v/>
      </c>
    </row>
    <row r="111" spans="1:62" ht="109.9" customHeight="1" thickBot="1">
      <c r="A111" s="303">
        <v>98</v>
      </c>
      <c r="B111" s="1059" t="str">
        <f>IF(基本情報入力シート!B133="","",基本情報入力シート!B133)</f>
        <v/>
      </c>
      <c r="C111" s="1060"/>
      <c r="D111" s="1060"/>
      <c r="E111" s="1060"/>
      <c r="F111" s="106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87"/>
      <c r="N111" s="521" t="str">
        <f>IFERROR(VLOOKUP(K111,【参考】数式用!$A$2:$F$57,MATCH(M111,【参考】数式用!$C$3:$F$3,0)+2,0),"")</f>
        <v/>
      </c>
      <c r="O111" s="511"/>
      <c r="P111" s="554"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6" t="str">
        <f>IFERROR(VLOOKUP(K111,【参考】数式用!$A$2:$N$57,14,FALSE),"")</f>
        <v/>
      </c>
      <c r="AP111" s="556" t="str">
        <f t="shared" si="54"/>
        <v/>
      </c>
      <c r="AQ111" s="560" t="str">
        <f t="shared" si="35"/>
        <v/>
      </c>
      <c r="AR111" s="539" t="str">
        <f t="shared" si="36"/>
        <v>入力済</v>
      </c>
      <c r="AS111" s="577" t="str">
        <f t="shared" si="45"/>
        <v/>
      </c>
      <c r="AT111" s="539" t="str">
        <f t="shared" si="37"/>
        <v>入力済</v>
      </c>
      <c r="AU111" s="539" t="str">
        <f t="shared" si="46"/>
        <v/>
      </c>
      <c r="AV111" s="539" t="str">
        <f t="shared" si="55"/>
        <v/>
      </c>
      <c r="AW111" s="556" t="str">
        <f t="shared" si="56"/>
        <v/>
      </c>
      <c r="AX111" s="577" t="str">
        <f t="shared" si="47"/>
        <v/>
      </c>
      <c r="AY111" s="539" t="str">
        <f>IFERROR(VLOOKUP(K111,【参考】数式用!$AR$5:$AS$39,2, FALSE), "")</f>
        <v/>
      </c>
      <c r="AZ111" s="556" t="str">
        <f t="shared" si="48"/>
        <v/>
      </c>
      <c r="BA111" s="559" t="str">
        <f t="shared" si="40"/>
        <v>入力済</v>
      </c>
      <c r="BB111" s="539" t="str">
        <f>IFERROR(VLOOKUP(K111,【参考】数式用!$AX$3:$AY$59, 2, FALSE), "")</f>
        <v/>
      </c>
      <c r="BC111" s="577" t="str">
        <f t="shared" si="49"/>
        <v/>
      </c>
      <c r="BD111" s="559" t="str">
        <f t="shared" si="41"/>
        <v>入力済</v>
      </c>
      <c r="BE111" s="576" t="str">
        <f t="shared" si="50"/>
        <v/>
      </c>
      <c r="BF111" s="559" t="str">
        <f t="shared" si="42"/>
        <v/>
      </c>
      <c r="BG111" s="596"/>
      <c r="BH111" s="592" t="str">
        <f t="shared" si="51"/>
        <v/>
      </c>
      <c r="BI111" s="614" t="str">
        <f>IFERROR(IF(BH111="Ⅱロ有り",ROUNDDOWN(L111*VLOOKUP(K111,【参考】数式用!$A$4:$J$42,10,FALSE)*AA111,0),""),"")</f>
        <v/>
      </c>
      <c r="BJ111" s="614" t="str">
        <f>IFERROR(IF(BH111="Ⅱロなし",ROUNDDOWN(L111*VLOOKUP(K111,【参考】数式用!$A$4:$J$42,8,FALSE)*AA111,0),""),"")</f>
        <v/>
      </c>
    </row>
    <row r="112" spans="1:62" ht="109.9" customHeight="1" thickBot="1">
      <c r="A112" s="333">
        <v>99</v>
      </c>
      <c r="B112" s="1008" t="str">
        <f>IF(基本情報入力シート!B134="","",基本情報入力シート!B134)</f>
        <v/>
      </c>
      <c r="C112" s="1009"/>
      <c r="D112" s="1009"/>
      <c r="E112" s="1009"/>
      <c r="F112" s="101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8"/>
      <c r="N112" s="521"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6" t="str">
        <f>IFERROR(VLOOKUP(K112,【参考】数式用!$A$2:$N$57,14,FALSE),"")</f>
        <v/>
      </c>
      <c r="AP112" s="556" t="str">
        <f t="shared" si="54"/>
        <v/>
      </c>
      <c r="AQ112" s="560" t="str">
        <f t="shared" si="35"/>
        <v/>
      </c>
      <c r="AR112" s="539" t="str">
        <f t="shared" si="36"/>
        <v>入力済</v>
      </c>
      <c r="AS112" s="577" t="str">
        <f t="shared" si="45"/>
        <v/>
      </c>
      <c r="AT112" s="539" t="str">
        <f t="shared" si="37"/>
        <v>入力済</v>
      </c>
      <c r="AU112" s="539" t="str">
        <f t="shared" si="46"/>
        <v/>
      </c>
      <c r="AV112" s="539" t="str">
        <f t="shared" si="55"/>
        <v/>
      </c>
      <c r="AW112" s="556" t="str">
        <f t="shared" si="56"/>
        <v/>
      </c>
      <c r="AX112" s="577" t="str">
        <f t="shared" si="47"/>
        <v/>
      </c>
      <c r="AY112" s="539" t="str">
        <f>IFERROR(VLOOKUP(K112,【参考】数式用!$AR$5:$AS$39,2, FALSE), "")</f>
        <v/>
      </c>
      <c r="AZ112" s="556" t="str">
        <f t="shared" si="48"/>
        <v/>
      </c>
      <c r="BA112" s="559" t="str">
        <f t="shared" si="40"/>
        <v>入力済</v>
      </c>
      <c r="BB112" s="539" t="str">
        <f>IFERROR(VLOOKUP(K112,【参考】数式用!$AX$3:$AY$59, 2, FALSE), "")</f>
        <v/>
      </c>
      <c r="BC112" s="577" t="str">
        <f t="shared" si="49"/>
        <v/>
      </c>
      <c r="BD112" s="559" t="str">
        <f t="shared" si="41"/>
        <v>入力済</v>
      </c>
      <c r="BE112" s="576" t="str">
        <f t="shared" si="50"/>
        <v/>
      </c>
      <c r="BF112" s="559" t="str">
        <f t="shared" si="42"/>
        <v/>
      </c>
      <c r="BG112" s="596"/>
      <c r="BH112" s="592" t="str">
        <f t="shared" si="51"/>
        <v/>
      </c>
      <c r="BI112" s="614" t="str">
        <f>IFERROR(IF(BH112="Ⅱロ有り",ROUNDDOWN(L112*VLOOKUP(K112,【参考】数式用!$A$4:$J$42,10,FALSE)*AA112,0),""),"")</f>
        <v/>
      </c>
      <c r="BJ112" s="614" t="str">
        <f>IFERROR(IF(BH112="Ⅱロなし",ROUNDDOWN(L112*VLOOKUP(K112,【参考】数式用!$A$4:$J$42,8,FALSE)*AA112,0),""),"")</f>
        <v/>
      </c>
    </row>
    <row r="113" spans="1:62" ht="109.9" customHeight="1" thickBot="1">
      <c r="A113" s="327">
        <v>100</v>
      </c>
      <c r="B113" s="1005" t="str">
        <f>IF(基本情報入力シート!B135="","",基本情報入力シート!B135)</f>
        <v/>
      </c>
      <c r="C113" s="1006"/>
      <c r="D113" s="1006"/>
      <c r="E113" s="1006"/>
      <c r="F113" s="1007"/>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8" t="str">
        <f>IF(基本情報入力シート!AF135=0, "",基本情報入力シート!AF135)</f>
        <v/>
      </c>
      <c r="M113" s="589"/>
      <c r="N113" s="521" t="str">
        <f>IFERROR(VLOOKUP(K113,【参考】数式用!$A$2:$F$57,MATCH(M113,【参考】数式用!$C$3:$F$3,0)+2,0),"")</f>
        <v/>
      </c>
      <c r="O113" s="513"/>
      <c r="P113" s="555"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09" t="str">
        <f t="shared" si="44"/>
        <v/>
      </c>
      <c r="AE113" s="517" t="str">
        <f>IFERROR(ROUNDDOWN(ROUNDDOWN(ROUND(L113*VLOOKUP(K113,【参考】数式用!$A$4:$F$57,MATCH("処遇改善加算Ⅳ",【参考】数式用!$C$3:$F$3,0)+2,0),0),0)*AA113*0.5,0), "")</f>
        <v/>
      </c>
      <c r="AF113" s="329"/>
      <c r="AG113" s="330"/>
      <c r="AH113" s="330"/>
      <c r="AI113" s="344"/>
      <c r="AJ113" s="641"/>
      <c r="AK113" s="331"/>
      <c r="AL113" s="332" t="str">
        <f t="shared" si="33"/>
        <v/>
      </c>
      <c r="AM113" s="325" t="str">
        <f t="shared" si="52"/>
        <v/>
      </c>
      <c r="AN113" s="255"/>
      <c r="AO113" s="559" t="str">
        <f>IFERROR(VLOOKUP(K113,【参考】数式用!$A$2:$N$57,14,FALSE),"")</f>
        <v/>
      </c>
      <c r="AP113" s="559" t="str">
        <f t="shared" si="54"/>
        <v/>
      </c>
      <c r="AQ113" s="632" t="str">
        <f t="shared" si="35"/>
        <v/>
      </c>
      <c r="AR113" s="632" t="str">
        <f t="shared" si="36"/>
        <v>入力済</v>
      </c>
      <c r="AS113" s="559" t="str">
        <f t="shared" si="45"/>
        <v/>
      </c>
      <c r="AT113" s="632" t="str">
        <f t="shared" si="37"/>
        <v>入力済</v>
      </c>
      <c r="AU113" s="632" t="str">
        <f t="shared" si="46"/>
        <v/>
      </c>
      <c r="AV113" s="632" t="str">
        <f t="shared" si="55"/>
        <v/>
      </c>
      <c r="AW113" s="559" t="str">
        <f t="shared" si="56"/>
        <v/>
      </c>
      <c r="AX113" s="559" t="str">
        <f t="shared" si="47"/>
        <v/>
      </c>
      <c r="AY113" s="632" t="str">
        <f>IFERROR(VLOOKUP(K113,【参考】数式用!$AR$5:$AS$39,2, FALSE), "")</f>
        <v/>
      </c>
      <c r="AZ113" s="559" t="str">
        <f t="shared" si="48"/>
        <v/>
      </c>
      <c r="BA113" s="559" t="str">
        <f t="shared" si="40"/>
        <v>入力済</v>
      </c>
      <c r="BB113" s="632" t="str">
        <f>IFERROR(VLOOKUP(K113,【参考】数式用!$AX$3:$AY$59, 2, FALSE), "")</f>
        <v/>
      </c>
      <c r="BC113" s="559" t="str">
        <f t="shared" si="49"/>
        <v/>
      </c>
      <c r="BD113" s="559" t="str">
        <f t="shared" si="41"/>
        <v>入力済</v>
      </c>
      <c r="BE113" s="576" t="str">
        <f t="shared" si="50"/>
        <v/>
      </c>
      <c r="BF113" s="559" t="str">
        <f t="shared" si="42"/>
        <v/>
      </c>
      <c r="BG113" s="596"/>
      <c r="BH113" s="592" t="str">
        <f t="shared" si="51"/>
        <v/>
      </c>
      <c r="BI113" s="614" t="str">
        <f>IFERROR(IF(BH113="Ⅱロ有り",ROUNDDOWN(L113*VLOOKUP(K113,【参考】数式用!$A$4:$J$42,10,FALSE)*AA113,0),""),"")</f>
        <v/>
      </c>
      <c r="BJ113" s="614" t="str">
        <f>IFERROR(IF(BH113="Ⅱロなし",ROUNDDOWN(L113*VLOOKUP(K113,【参考】数式用!$A$4:$J$42,8,FALSE)*AA113,0),""),"")</f>
        <v/>
      </c>
    </row>
    <row r="114" spans="1:62" ht="110.1" customHeight="1" thickBot="1">
      <c r="A114" s="327">
        <v>101</v>
      </c>
      <c r="B114" s="1005" t="str">
        <f>IF(基本情報入力シート!B136="","",基本情報入力シート!B136)</f>
        <v/>
      </c>
      <c r="C114" s="1006"/>
      <c r="D114" s="1006"/>
      <c r="E114" s="1006"/>
      <c r="F114" s="1007"/>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58" t="str">
        <f>IF(基本情報入力シート!AF136=0, "",基本情報入力シート!AF136)</f>
        <v/>
      </c>
      <c r="M114" s="589"/>
      <c r="N114" s="521" t="str">
        <f>IFERROR(VLOOKUP(K114,【参考】数式用!$A$2:$F$57,MATCH(M114,【参考】数式用!$C$3:$F$3,0)+2,0),"")</f>
        <v/>
      </c>
      <c r="O114" s="513"/>
      <c r="P114" s="555" t="str">
        <f>IFERROR(VLOOKUP(K114,【参考】数式用!$A$2:$F$57,MATCH(O114,【参考】数式用!$C$3:$F$3,0)+2,0),"")</f>
        <v/>
      </c>
      <c r="Q114" s="338" t="s">
        <v>118</v>
      </c>
      <c r="R114" s="339"/>
      <c r="S114" s="340" t="s">
        <v>183</v>
      </c>
      <c r="T114" s="339"/>
      <c r="U114" s="340" t="s">
        <v>184</v>
      </c>
      <c r="V114" s="339"/>
      <c r="W114" s="340" t="s">
        <v>183</v>
      </c>
      <c r="X114" s="339"/>
      <c r="Y114" s="340" t="s">
        <v>185</v>
      </c>
      <c r="Z114" s="340" t="s">
        <v>186</v>
      </c>
      <c r="AA114" s="340" t="str">
        <f t="shared" ref="AA114:AA177" si="57">IF(R114&gt;=1,(V114*12+X114)-(R114*12+T114)+1,"")</f>
        <v/>
      </c>
      <c r="AB114" s="341" t="s">
        <v>187</v>
      </c>
      <c r="AC114" s="516" t="str">
        <f t="shared" ref="AC114:AC177" si="58">IFERROR(ROUNDDOWN(ROUND(L114*P114,0),0)*AA114,"")</f>
        <v/>
      </c>
      <c r="AD114" s="509" t="str">
        <f t="shared" ref="AD114:AD177" si="59">IFERROR(ROUNDDOWN(ROUND(L114*(P114-N114),0),0)*AA114,"")</f>
        <v/>
      </c>
      <c r="AE114" s="517" t="str">
        <f>IFERROR(ROUNDDOWN(ROUNDDOWN(ROUND(L114*VLOOKUP(K114,【参考】数式用!$A$4:$F$57,MATCH("処遇改善加算Ⅳ",【参考】数式用!$C$3:$F$3,0)+2,0),0),0)*AA114*0.5,0), "")</f>
        <v/>
      </c>
      <c r="AF114" s="329"/>
      <c r="AG114" s="330"/>
      <c r="AH114" s="330"/>
      <c r="AI114" s="344"/>
      <c r="AJ114" s="641"/>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9" t="str">
        <f>IFERROR(VLOOKUP(K114,【参考】数式用!$A$2:$N$57,14,FALSE),"")</f>
        <v/>
      </c>
      <c r="AP114" s="559" t="str">
        <f t="shared" ref="AP114:AP177" si="62">IF(AND(K114&lt;&gt;"",AO114="加算対象"),"N列に色付け","")</f>
        <v/>
      </c>
      <c r="AQ114" s="632" t="str">
        <f t="shared" ref="AQ114:AQ177" si="63">IF(AND(AE114&lt;&gt;0,AE114&lt;&gt;"",AO114="加算対象"),IF(AF114="○","入力済","未入力"),"")</f>
        <v/>
      </c>
      <c r="AR114" s="632" t="str">
        <f t="shared" ref="AR114:AR177" si="64">IF(AND(O114&lt;&gt;"", AG114="",AO114="加算対象"), "未入力", "入力済")</f>
        <v>入力済</v>
      </c>
      <c r="AS114" s="559" t="str">
        <f t="shared" ref="AS114:AS177" si="65">IF(AND(O114&lt;&gt;"", O114&lt;&gt;"処遇改善加算Ⅳ",AO114="加算対象"),"AH列に色付け","")</f>
        <v/>
      </c>
      <c r="AT114" s="632" t="str">
        <f t="shared" ref="AT114:AT177" si="66">IF(AND(O114&lt;&gt;"", O114&lt;&gt;"処遇改善加算Ⅳ", AH114=""), "未入力", "入力済")</f>
        <v>入力済</v>
      </c>
      <c r="AU114" s="632" t="str">
        <f t="shared" ref="AU114:AU177" si="67">IF(OR(O114="処遇改善加算Ⅰ",O114="処遇改善加算Ⅱ"),"対象","")</f>
        <v/>
      </c>
      <c r="AV114" s="632" t="str">
        <f t="shared" ref="AV114:AV177" si="68">IF(AND(AO114="加算対象",O114&lt;&gt;"処遇改善加算Ⅲ",O114&lt;&gt;"処遇改善加算Ⅳ", O114&lt;&gt;"", AU114&lt;&gt;"対象外"), 1,"")</f>
        <v/>
      </c>
      <c r="AW114" s="559" t="str">
        <f t="shared" ref="AW114:AW177" si="69">IF(AND(AV114=1, OR(AI114=0,AI114=""),AO114="加算対象"),"AH列に色付け","")</f>
        <v/>
      </c>
      <c r="AX114" s="559" t="str">
        <f t="shared" ref="AX114:AX177" si="70">IF(AND(O114&lt;&gt;"", O114&lt;&gt;"処遇改善加算Ⅲ", O114&lt;&gt;"処遇改善加算Ⅳ",O114&lt;&gt;"処遇改善加算"), "対象", "")</f>
        <v/>
      </c>
      <c r="AY114" s="632" t="str">
        <f>IFERROR(VLOOKUP(K114,【参考】数式用!$AR$5:$AS$39,2, FALSE), "")</f>
        <v/>
      </c>
      <c r="AZ114" s="559" t="str">
        <f t="shared" ref="AZ114:AZ177" si="71">IF(AND(AO114="加算対象",O114="処遇改善加算Ⅰ"),"AJ列に色付け","")</f>
        <v/>
      </c>
      <c r="BA114" s="559" t="str">
        <f t="shared" ref="BA114:BA177" si="72">IF(AND(O114="処遇改善加算Ⅰ", AJ114=""), "未入力","入力済")</f>
        <v>入力済</v>
      </c>
      <c r="BB114" s="632" t="str">
        <f>IFERROR(VLOOKUP(K114,【参考】数式用!$AX$3:$AY$59, 2, FALSE), "")</f>
        <v/>
      </c>
      <c r="BC114" s="559" t="str">
        <f t="shared" ref="BC114:BC177" si="73">IF(COUNTIF(AG114:AI114,"*令和８年度特例要件を*")&gt;0,"AK列に色付け","")</f>
        <v/>
      </c>
      <c r="BD114" s="559" t="str">
        <f t="shared" ref="BD114:BD177" si="74">IF(AND(COUNTIF(AG114:AI114,"*令和８年度特例要件を*")&gt;0,AK114=""), "未入力","入力済")</f>
        <v>入力済</v>
      </c>
      <c r="BE114" s="576" t="str">
        <f t="shared" ref="BE114:BE177" si="75">IF(BC114="AK列に色付け","入力必要","")</f>
        <v/>
      </c>
      <c r="BF114" s="559" t="str">
        <f t="shared" ref="BF114:BF177" si="76">G114</f>
        <v/>
      </c>
      <c r="BG114" s="596"/>
      <c r="BH114" s="632"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614" t="str">
        <f>IFERROR(IF(BH114="Ⅱロ有り",ROUNDDOWN(L114*VLOOKUP(K114,【参考】数式用!$A$4:$J$42,10,FALSE)*AA114,0),""),"")</f>
        <v/>
      </c>
      <c r="BJ114" s="614" t="str">
        <f>IFERROR(IF(BH114="Ⅱロなし",ROUNDDOWN(L114*VLOOKUP(K114,【参考】数式用!$A$4:$J$42,8,FALSE)*AA114,0),""),"")</f>
        <v/>
      </c>
    </row>
    <row r="115" spans="1:62" ht="110.1" customHeight="1" thickBot="1">
      <c r="A115" s="327">
        <v>102</v>
      </c>
      <c r="B115" s="1005" t="str">
        <f>IF(基本情報入力シート!B137="","",基本情報入力シート!B137)</f>
        <v/>
      </c>
      <c r="C115" s="1006"/>
      <c r="D115" s="1006"/>
      <c r="E115" s="1006"/>
      <c r="F115" s="1007"/>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58" t="str">
        <f>IF(基本情報入力シート!AF137=0, "",基本情報入力シート!AF137)</f>
        <v/>
      </c>
      <c r="M115" s="589"/>
      <c r="N115" s="521" t="str">
        <f>IFERROR(VLOOKUP(K115,【参考】数式用!$A$2:$F$57,MATCH(M115,【参考】数式用!$C$3:$F$3,0)+2,0),"")</f>
        <v/>
      </c>
      <c r="O115" s="513"/>
      <c r="P115" s="555" t="str">
        <f>IFERROR(VLOOKUP(K115,【参考】数式用!$A$2:$F$57,MATCH(O115,【参考】数式用!$C$3:$F$3,0)+2,0),"")</f>
        <v/>
      </c>
      <c r="Q115" s="338" t="s">
        <v>118</v>
      </c>
      <c r="R115" s="339"/>
      <c r="S115" s="340" t="s">
        <v>183</v>
      </c>
      <c r="T115" s="339"/>
      <c r="U115" s="340" t="s">
        <v>184</v>
      </c>
      <c r="V115" s="339"/>
      <c r="W115" s="340" t="s">
        <v>183</v>
      </c>
      <c r="X115" s="339"/>
      <c r="Y115" s="340" t="s">
        <v>185</v>
      </c>
      <c r="Z115" s="340" t="s">
        <v>186</v>
      </c>
      <c r="AA115" s="340" t="str">
        <f t="shared" si="57"/>
        <v/>
      </c>
      <c r="AB115" s="341" t="s">
        <v>187</v>
      </c>
      <c r="AC115" s="516" t="str">
        <f t="shared" si="58"/>
        <v/>
      </c>
      <c r="AD115" s="509" t="str">
        <f t="shared" si="59"/>
        <v/>
      </c>
      <c r="AE115" s="517" t="str">
        <f>IFERROR(ROUNDDOWN(ROUNDDOWN(ROUND(L115*VLOOKUP(K115,【参考】数式用!$A$4:$F$57,MATCH("処遇改善加算Ⅳ",【参考】数式用!$C$3:$F$3,0)+2,0),0),0)*AA115*0.5,0), "")</f>
        <v/>
      </c>
      <c r="AF115" s="329"/>
      <c r="AG115" s="330"/>
      <c r="AH115" s="330"/>
      <c r="AI115" s="344"/>
      <c r="AJ115" s="641"/>
      <c r="AK115" s="331"/>
      <c r="AL115" s="332" t="str">
        <f t="shared" si="60"/>
        <v/>
      </c>
      <c r="AM115" s="325" t="str">
        <f t="shared" si="61"/>
        <v/>
      </c>
      <c r="AN115" s="255"/>
      <c r="AO115" s="559" t="str">
        <f>IFERROR(VLOOKUP(K115,【参考】数式用!$A$2:$N$57,14,FALSE),"")</f>
        <v/>
      </c>
      <c r="AP115" s="559" t="str">
        <f t="shared" si="62"/>
        <v/>
      </c>
      <c r="AQ115" s="632" t="str">
        <f t="shared" si="63"/>
        <v/>
      </c>
      <c r="AR115" s="632" t="str">
        <f t="shared" si="64"/>
        <v>入力済</v>
      </c>
      <c r="AS115" s="559" t="str">
        <f t="shared" si="65"/>
        <v/>
      </c>
      <c r="AT115" s="632" t="str">
        <f t="shared" si="66"/>
        <v>入力済</v>
      </c>
      <c r="AU115" s="632" t="str">
        <f t="shared" si="67"/>
        <v/>
      </c>
      <c r="AV115" s="632" t="str">
        <f t="shared" si="68"/>
        <v/>
      </c>
      <c r="AW115" s="559" t="str">
        <f t="shared" si="69"/>
        <v/>
      </c>
      <c r="AX115" s="559" t="str">
        <f t="shared" si="70"/>
        <v/>
      </c>
      <c r="AY115" s="632" t="str">
        <f>IFERROR(VLOOKUP(K115,【参考】数式用!$AR$5:$AS$39,2, FALSE), "")</f>
        <v/>
      </c>
      <c r="AZ115" s="559" t="str">
        <f t="shared" si="71"/>
        <v/>
      </c>
      <c r="BA115" s="559" t="str">
        <f t="shared" si="72"/>
        <v>入力済</v>
      </c>
      <c r="BB115" s="632" t="str">
        <f>IFERROR(VLOOKUP(K115,【参考】数式用!$AX$3:$AY$59, 2, FALSE), "")</f>
        <v/>
      </c>
      <c r="BC115" s="559" t="str">
        <f t="shared" si="73"/>
        <v/>
      </c>
      <c r="BD115" s="559" t="str">
        <f t="shared" si="74"/>
        <v>入力済</v>
      </c>
      <c r="BE115" s="576" t="str">
        <f t="shared" si="75"/>
        <v/>
      </c>
      <c r="BF115" s="559" t="str">
        <f t="shared" si="76"/>
        <v/>
      </c>
      <c r="BG115" s="596"/>
      <c r="BH115" s="632" t="str">
        <f t="shared" si="77"/>
        <v/>
      </c>
      <c r="BI115" s="614" t="str">
        <f>IFERROR(IF(BH115="Ⅱロ有り",ROUNDDOWN(L115*VLOOKUP(K115,【参考】数式用!$A$4:$J$42,10,FALSE)*AA115,0),""),"")</f>
        <v/>
      </c>
      <c r="BJ115" s="614" t="str">
        <f>IFERROR(IF(BH115="Ⅱロなし",ROUNDDOWN(L115*VLOOKUP(K115,【参考】数式用!$A$4:$J$42,8,FALSE)*AA115,0),""),"")</f>
        <v/>
      </c>
    </row>
    <row r="116" spans="1:62" ht="110.1" customHeight="1" thickBot="1">
      <c r="A116" s="327">
        <v>103</v>
      </c>
      <c r="B116" s="1005" t="str">
        <f>IF(基本情報入力シート!B138="","",基本情報入力シート!B138)</f>
        <v/>
      </c>
      <c r="C116" s="1006"/>
      <c r="D116" s="1006"/>
      <c r="E116" s="1006"/>
      <c r="F116" s="1007"/>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58" t="str">
        <f>IF(基本情報入力シート!AF138=0, "",基本情報入力シート!AF138)</f>
        <v/>
      </c>
      <c r="M116" s="589"/>
      <c r="N116" s="521" t="str">
        <f>IFERROR(VLOOKUP(K116,【参考】数式用!$A$2:$F$57,MATCH(M116,【参考】数式用!$C$3:$F$3,0)+2,0),"")</f>
        <v/>
      </c>
      <c r="O116" s="513"/>
      <c r="P116" s="555" t="str">
        <f>IFERROR(VLOOKUP(K116,【参考】数式用!$A$2:$F$57,MATCH(O116,【参考】数式用!$C$3:$F$3,0)+2,0),"")</f>
        <v/>
      </c>
      <c r="Q116" s="338" t="s">
        <v>118</v>
      </c>
      <c r="R116" s="339"/>
      <c r="S116" s="340" t="s">
        <v>183</v>
      </c>
      <c r="T116" s="339"/>
      <c r="U116" s="340" t="s">
        <v>184</v>
      </c>
      <c r="V116" s="339"/>
      <c r="W116" s="340" t="s">
        <v>183</v>
      </c>
      <c r="X116" s="339"/>
      <c r="Y116" s="340" t="s">
        <v>185</v>
      </c>
      <c r="Z116" s="340" t="s">
        <v>186</v>
      </c>
      <c r="AA116" s="340" t="str">
        <f t="shared" si="57"/>
        <v/>
      </c>
      <c r="AB116" s="341" t="s">
        <v>187</v>
      </c>
      <c r="AC116" s="516" t="str">
        <f t="shared" si="58"/>
        <v/>
      </c>
      <c r="AD116" s="509" t="str">
        <f t="shared" si="59"/>
        <v/>
      </c>
      <c r="AE116" s="517" t="str">
        <f>IFERROR(ROUNDDOWN(ROUNDDOWN(ROUND(L116*VLOOKUP(K116,【参考】数式用!$A$4:$F$57,MATCH("処遇改善加算Ⅳ",【参考】数式用!$C$3:$F$3,0)+2,0),0),0)*AA116*0.5,0), "")</f>
        <v/>
      </c>
      <c r="AF116" s="329"/>
      <c r="AG116" s="330"/>
      <c r="AH116" s="330"/>
      <c r="AI116" s="344"/>
      <c r="AJ116" s="641"/>
      <c r="AK116" s="331"/>
      <c r="AL116" s="332" t="str">
        <f t="shared" si="60"/>
        <v/>
      </c>
      <c r="AM116" s="325" t="str">
        <f t="shared" si="61"/>
        <v/>
      </c>
      <c r="AN116" s="255"/>
      <c r="AO116" s="559" t="str">
        <f>IFERROR(VLOOKUP(K116,【参考】数式用!$A$2:$N$57,14,FALSE),"")</f>
        <v/>
      </c>
      <c r="AP116" s="559" t="str">
        <f t="shared" si="62"/>
        <v/>
      </c>
      <c r="AQ116" s="632" t="str">
        <f t="shared" si="63"/>
        <v/>
      </c>
      <c r="AR116" s="632" t="str">
        <f t="shared" si="64"/>
        <v>入力済</v>
      </c>
      <c r="AS116" s="559" t="str">
        <f t="shared" si="65"/>
        <v/>
      </c>
      <c r="AT116" s="632" t="str">
        <f t="shared" si="66"/>
        <v>入力済</v>
      </c>
      <c r="AU116" s="632" t="str">
        <f t="shared" si="67"/>
        <v/>
      </c>
      <c r="AV116" s="632" t="str">
        <f t="shared" si="68"/>
        <v/>
      </c>
      <c r="AW116" s="559" t="str">
        <f t="shared" si="69"/>
        <v/>
      </c>
      <c r="AX116" s="559" t="str">
        <f t="shared" si="70"/>
        <v/>
      </c>
      <c r="AY116" s="632" t="str">
        <f>IFERROR(VLOOKUP(K116,【参考】数式用!$AR$5:$AS$39,2, FALSE), "")</f>
        <v/>
      </c>
      <c r="AZ116" s="559" t="str">
        <f t="shared" si="71"/>
        <v/>
      </c>
      <c r="BA116" s="559" t="str">
        <f t="shared" si="72"/>
        <v>入力済</v>
      </c>
      <c r="BB116" s="632" t="str">
        <f>IFERROR(VLOOKUP(K116,【参考】数式用!$AX$3:$AY$59, 2, FALSE), "")</f>
        <v/>
      </c>
      <c r="BC116" s="559" t="str">
        <f t="shared" si="73"/>
        <v/>
      </c>
      <c r="BD116" s="559" t="str">
        <f t="shared" si="74"/>
        <v>入力済</v>
      </c>
      <c r="BE116" s="576" t="str">
        <f t="shared" si="75"/>
        <v/>
      </c>
      <c r="BF116" s="559" t="str">
        <f t="shared" si="76"/>
        <v/>
      </c>
      <c r="BG116" s="596"/>
      <c r="BH116" s="632" t="str">
        <f t="shared" si="77"/>
        <v/>
      </c>
      <c r="BI116" s="614" t="str">
        <f>IFERROR(IF(BH116="Ⅱロ有り",ROUNDDOWN(L116*VLOOKUP(K116,【参考】数式用!$A$4:$J$42,10,FALSE)*AA116,0),""),"")</f>
        <v/>
      </c>
      <c r="BJ116" s="614" t="str">
        <f>IFERROR(IF(BH116="Ⅱロなし",ROUNDDOWN(L116*VLOOKUP(K116,【参考】数式用!$A$4:$J$42,8,FALSE)*AA116,0),""),"")</f>
        <v/>
      </c>
    </row>
    <row r="117" spans="1:62" ht="110.1" customHeight="1" thickBot="1">
      <c r="A117" s="327">
        <v>104</v>
      </c>
      <c r="B117" s="1005" t="str">
        <f>IF(基本情報入力シート!B139="","",基本情報入力シート!B139)</f>
        <v/>
      </c>
      <c r="C117" s="1006"/>
      <c r="D117" s="1006"/>
      <c r="E117" s="1006"/>
      <c r="F117" s="1007"/>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58" t="str">
        <f>IF(基本情報入力シート!AF139=0, "",基本情報入力シート!AF139)</f>
        <v/>
      </c>
      <c r="M117" s="589"/>
      <c r="N117" s="521" t="str">
        <f>IFERROR(VLOOKUP(K117,【参考】数式用!$A$2:$F$57,MATCH(M117,【参考】数式用!$C$3:$F$3,0)+2,0),"")</f>
        <v/>
      </c>
      <c r="O117" s="513"/>
      <c r="P117" s="555" t="str">
        <f>IFERROR(VLOOKUP(K117,【参考】数式用!$A$2:$F$57,MATCH(O117,【参考】数式用!$C$3:$F$3,0)+2,0),"")</f>
        <v/>
      </c>
      <c r="Q117" s="338" t="s">
        <v>118</v>
      </c>
      <c r="R117" s="339"/>
      <c r="S117" s="340" t="s">
        <v>183</v>
      </c>
      <c r="T117" s="339"/>
      <c r="U117" s="340" t="s">
        <v>184</v>
      </c>
      <c r="V117" s="339"/>
      <c r="W117" s="340" t="s">
        <v>183</v>
      </c>
      <c r="X117" s="339"/>
      <c r="Y117" s="340" t="s">
        <v>185</v>
      </c>
      <c r="Z117" s="340" t="s">
        <v>186</v>
      </c>
      <c r="AA117" s="340" t="str">
        <f t="shared" si="57"/>
        <v/>
      </c>
      <c r="AB117" s="341" t="s">
        <v>187</v>
      </c>
      <c r="AC117" s="516" t="str">
        <f t="shared" si="58"/>
        <v/>
      </c>
      <c r="AD117" s="509" t="str">
        <f t="shared" si="59"/>
        <v/>
      </c>
      <c r="AE117" s="517" t="str">
        <f>IFERROR(ROUNDDOWN(ROUNDDOWN(ROUND(L117*VLOOKUP(K117,【参考】数式用!$A$4:$F$57,MATCH("処遇改善加算Ⅳ",【参考】数式用!$C$3:$F$3,0)+2,0),0),0)*AA117*0.5,0), "")</f>
        <v/>
      </c>
      <c r="AF117" s="329"/>
      <c r="AG117" s="330"/>
      <c r="AH117" s="330"/>
      <c r="AI117" s="344"/>
      <c r="AJ117" s="641"/>
      <c r="AK117" s="331"/>
      <c r="AL117" s="332" t="str">
        <f t="shared" si="60"/>
        <v/>
      </c>
      <c r="AM117" s="325" t="str">
        <f t="shared" si="61"/>
        <v/>
      </c>
      <c r="AN117" s="255"/>
      <c r="AO117" s="559" t="str">
        <f>IFERROR(VLOOKUP(K117,【参考】数式用!$A$2:$N$57,14,FALSE),"")</f>
        <v/>
      </c>
      <c r="AP117" s="559" t="str">
        <f t="shared" si="62"/>
        <v/>
      </c>
      <c r="AQ117" s="632" t="str">
        <f t="shared" si="63"/>
        <v/>
      </c>
      <c r="AR117" s="632" t="str">
        <f t="shared" si="64"/>
        <v>入力済</v>
      </c>
      <c r="AS117" s="559" t="str">
        <f t="shared" si="65"/>
        <v/>
      </c>
      <c r="AT117" s="632" t="str">
        <f t="shared" si="66"/>
        <v>入力済</v>
      </c>
      <c r="AU117" s="632" t="str">
        <f t="shared" si="67"/>
        <v/>
      </c>
      <c r="AV117" s="632" t="str">
        <f t="shared" si="68"/>
        <v/>
      </c>
      <c r="AW117" s="559" t="str">
        <f t="shared" si="69"/>
        <v/>
      </c>
      <c r="AX117" s="559" t="str">
        <f t="shared" si="70"/>
        <v/>
      </c>
      <c r="AY117" s="632" t="str">
        <f>IFERROR(VLOOKUP(K117,【参考】数式用!$AR$5:$AS$39,2, FALSE), "")</f>
        <v/>
      </c>
      <c r="AZ117" s="559" t="str">
        <f t="shared" si="71"/>
        <v/>
      </c>
      <c r="BA117" s="559" t="str">
        <f t="shared" si="72"/>
        <v>入力済</v>
      </c>
      <c r="BB117" s="632" t="str">
        <f>IFERROR(VLOOKUP(K117,【参考】数式用!$AX$3:$AY$59, 2, FALSE), "")</f>
        <v/>
      </c>
      <c r="BC117" s="559" t="str">
        <f t="shared" si="73"/>
        <v/>
      </c>
      <c r="BD117" s="559" t="str">
        <f t="shared" si="74"/>
        <v>入力済</v>
      </c>
      <c r="BE117" s="576" t="str">
        <f t="shared" si="75"/>
        <v/>
      </c>
      <c r="BF117" s="559" t="str">
        <f t="shared" si="76"/>
        <v/>
      </c>
      <c r="BG117" s="596"/>
      <c r="BH117" s="632" t="str">
        <f t="shared" si="77"/>
        <v/>
      </c>
      <c r="BI117" s="614" t="str">
        <f>IFERROR(IF(BH117="Ⅱロ有り",ROUNDDOWN(L117*VLOOKUP(K117,【参考】数式用!$A$4:$J$42,10,FALSE)*AA117,0),""),"")</f>
        <v/>
      </c>
      <c r="BJ117" s="614" t="str">
        <f>IFERROR(IF(BH117="Ⅱロなし",ROUNDDOWN(L117*VLOOKUP(K117,【参考】数式用!$A$4:$J$42,8,FALSE)*AA117,0),""),"")</f>
        <v/>
      </c>
    </row>
    <row r="118" spans="1:62" ht="110.1" customHeight="1" thickBot="1">
      <c r="A118" s="327">
        <v>105</v>
      </c>
      <c r="B118" s="1005" t="str">
        <f>IF(基本情報入力シート!B140="","",基本情報入力シート!B140)</f>
        <v/>
      </c>
      <c r="C118" s="1006"/>
      <c r="D118" s="1006"/>
      <c r="E118" s="1006"/>
      <c r="F118" s="1007"/>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58" t="str">
        <f>IF(基本情報入力シート!AF140=0, "",基本情報入力シート!AF140)</f>
        <v/>
      </c>
      <c r="M118" s="589"/>
      <c r="N118" s="521" t="str">
        <f>IFERROR(VLOOKUP(K118,【参考】数式用!$A$2:$F$57,MATCH(M118,【参考】数式用!$C$3:$F$3,0)+2,0),"")</f>
        <v/>
      </c>
      <c r="O118" s="513"/>
      <c r="P118" s="555" t="str">
        <f>IFERROR(VLOOKUP(K118,【参考】数式用!$A$2:$F$57,MATCH(O118,【参考】数式用!$C$3:$F$3,0)+2,0),"")</f>
        <v/>
      </c>
      <c r="Q118" s="338" t="s">
        <v>118</v>
      </c>
      <c r="R118" s="339"/>
      <c r="S118" s="340" t="s">
        <v>183</v>
      </c>
      <c r="T118" s="339"/>
      <c r="U118" s="340" t="s">
        <v>184</v>
      </c>
      <c r="V118" s="339"/>
      <c r="W118" s="340" t="s">
        <v>183</v>
      </c>
      <c r="X118" s="339"/>
      <c r="Y118" s="340" t="s">
        <v>185</v>
      </c>
      <c r="Z118" s="340" t="s">
        <v>186</v>
      </c>
      <c r="AA118" s="340" t="str">
        <f t="shared" si="57"/>
        <v/>
      </c>
      <c r="AB118" s="341" t="s">
        <v>187</v>
      </c>
      <c r="AC118" s="516" t="str">
        <f t="shared" si="58"/>
        <v/>
      </c>
      <c r="AD118" s="509" t="str">
        <f t="shared" si="59"/>
        <v/>
      </c>
      <c r="AE118" s="517" t="str">
        <f>IFERROR(ROUNDDOWN(ROUNDDOWN(ROUND(L118*VLOOKUP(K118,【参考】数式用!$A$4:$F$57,MATCH("処遇改善加算Ⅳ",【参考】数式用!$C$3:$F$3,0)+2,0),0),0)*AA118*0.5,0), "")</f>
        <v/>
      </c>
      <c r="AF118" s="329"/>
      <c r="AG118" s="330"/>
      <c r="AH118" s="330"/>
      <c r="AI118" s="344"/>
      <c r="AJ118" s="641"/>
      <c r="AK118" s="331"/>
      <c r="AL118" s="332" t="str">
        <f t="shared" si="60"/>
        <v/>
      </c>
      <c r="AM118" s="325" t="str">
        <f t="shared" si="61"/>
        <v/>
      </c>
      <c r="AN118" s="255"/>
      <c r="AO118" s="559" t="str">
        <f>IFERROR(VLOOKUP(K118,【参考】数式用!$A$2:$N$57,14,FALSE),"")</f>
        <v/>
      </c>
      <c r="AP118" s="559" t="str">
        <f t="shared" si="62"/>
        <v/>
      </c>
      <c r="AQ118" s="632" t="str">
        <f t="shared" si="63"/>
        <v/>
      </c>
      <c r="AR118" s="632" t="str">
        <f t="shared" si="64"/>
        <v>入力済</v>
      </c>
      <c r="AS118" s="559" t="str">
        <f t="shared" si="65"/>
        <v/>
      </c>
      <c r="AT118" s="632" t="str">
        <f t="shared" si="66"/>
        <v>入力済</v>
      </c>
      <c r="AU118" s="632" t="str">
        <f t="shared" si="67"/>
        <v/>
      </c>
      <c r="AV118" s="632" t="str">
        <f t="shared" si="68"/>
        <v/>
      </c>
      <c r="AW118" s="559" t="str">
        <f t="shared" si="69"/>
        <v/>
      </c>
      <c r="AX118" s="559" t="str">
        <f t="shared" si="70"/>
        <v/>
      </c>
      <c r="AY118" s="632" t="str">
        <f>IFERROR(VLOOKUP(K118,【参考】数式用!$AR$5:$AS$39,2, FALSE), "")</f>
        <v/>
      </c>
      <c r="AZ118" s="559" t="str">
        <f t="shared" si="71"/>
        <v/>
      </c>
      <c r="BA118" s="559" t="str">
        <f t="shared" si="72"/>
        <v>入力済</v>
      </c>
      <c r="BB118" s="632" t="str">
        <f>IFERROR(VLOOKUP(K118,【参考】数式用!$AX$3:$AY$59, 2, FALSE), "")</f>
        <v/>
      </c>
      <c r="BC118" s="559" t="str">
        <f t="shared" si="73"/>
        <v/>
      </c>
      <c r="BD118" s="559" t="str">
        <f t="shared" si="74"/>
        <v>入力済</v>
      </c>
      <c r="BE118" s="576" t="str">
        <f t="shared" si="75"/>
        <v/>
      </c>
      <c r="BF118" s="559" t="str">
        <f t="shared" si="76"/>
        <v/>
      </c>
      <c r="BG118" s="596"/>
      <c r="BH118" s="632" t="str">
        <f t="shared" si="77"/>
        <v/>
      </c>
      <c r="BI118" s="614" t="str">
        <f>IFERROR(IF(BH118="Ⅱロ有り",ROUNDDOWN(L118*VLOOKUP(K118,【参考】数式用!$A$4:$J$42,10,FALSE)*AA118,0),""),"")</f>
        <v/>
      </c>
      <c r="BJ118" s="614" t="str">
        <f>IFERROR(IF(BH118="Ⅱロなし",ROUNDDOWN(L118*VLOOKUP(K118,【参考】数式用!$A$4:$J$42,8,FALSE)*AA118,0),""),"")</f>
        <v/>
      </c>
    </row>
    <row r="119" spans="1:62" ht="110.1" customHeight="1" thickBot="1">
      <c r="A119" s="327">
        <v>106</v>
      </c>
      <c r="B119" s="1005" t="str">
        <f>IF(基本情報入力シート!B141="","",基本情報入力シート!B141)</f>
        <v/>
      </c>
      <c r="C119" s="1006"/>
      <c r="D119" s="1006"/>
      <c r="E119" s="1006"/>
      <c r="F119" s="1007"/>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58" t="str">
        <f>IF(基本情報入力シート!AF141=0, "",基本情報入力シート!AF141)</f>
        <v/>
      </c>
      <c r="M119" s="589"/>
      <c r="N119" s="521" t="str">
        <f>IFERROR(VLOOKUP(K119,【参考】数式用!$A$2:$F$57,MATCH(M119,【参考】数式用!$C$3:$F$3,0)+2,0),"")</f>
        <v/>
      </c>
      <c r="O119" s="513"/>
      <c r="P119" s="555" t="str">
        <f>IFERROR(VLOOKUP(K119,【参考】数式用!$A$2:$F$57,MATCH(O119,【参考】数式用!$C$3:$F$3,0)+2,0),"")</f>
        <v/>
      </c>
      <c r="Q119" s="338" t="s">
        <v>118</v>
      </c>
      <c r="R119" s="339"/>
      <c r="S119" s="340" t="s">
        <v>183</v>
      </c>
      <c r="T119" s="339"/>
      <c r="U119" s="340" t="s">
        <v>184</v>
      </c>
      <c r="V119" s="339"/>
      <c r="W119" s="340" t="s">
        <v>183</v>
      </c>
      <c r="X119" s="339"/>
      <c r="Y119" s="340" t="s">
        <v>185</v>
      </c>
      <c r="Z119" s="340" t="s">
        <v>186</v>
      </c>
      <c r="AA119" s="340" t="str">
        <f t="shared" si="57"/>
        <v/>
      </c>
      <c r="AB119" s="341" t="s">
        <v>187</v>
      </c>
      <c r="AC119" s="516" t="str">
        <f t="shared" si="58"/>
        <v/>
      </c>
      <c r="AD119" s="509" t="str">
        <f t="shared" si="59"/>
        <v/>
      </c>
      <c r="AE119" s="517" t="str">
        <f>IFERROR(ROUNDDOWN(ROUNDDOWN(ROUND(L119*VLOOKUP(K119,【参考】数式用!$A$4:$F$57,MATCH("処遇改善加算Ⅳ",【参考】数式用!$C$3:$F$3,0)+2,0),0),0)*AA119*0.5,0), "")</f>
        <v/>
      </c>
      <c r="AF119" s="329"/>
      <c r="AG119" s="330"/>
      <c r="AH119" s="330"/>
      <c r="AI119" s="344"/>
      <c r="AJ119" s="641"/>
      <c r="AK119" s="331"/>
      <c r="AL119" s="332" t="str">
        <f t="shared" si="60"/>
        <v/>
      </c>
      <c r="AM119" s="325" t="str">
        <f t="shared" si="61"/>
        <v/>
      </c>
      <c r="AN119" s="255"/>
      <c r="AO119" s="559" t="str">
        <f>IFERROR(VLOOKUP(K119,【参考】数式用!$A$2:$N$57,14,FALSE),"")</f>
        <v/>
      </c>
      <c r="AP119" s="559" t="str">
        <f t="shared" si="62"/>
        <v/>
      </c>
      <c r="AQ119" s="632" t="str">
        <f t="shared" si="63"/>
        <v/>
      </c>
      <c r="AR119" s="632" t="str">
        <f t="shared" si="64"/>
        <v>入力済</v>
      </c>
      <c r="AS119" s="559" t="str">
        <f t="shared" si="65"/>
        <v/>
      </c>
      <c r="AT119" s="632" t="str">
        <f t="shared" si="66"/>
        <v>入力済</v>
      </c>
      <c r="AU119" s="632" t="str">
        <f t="shared" si="67"/>
        <v/>
      </c>
      <c r="AV119" s="632" t="str">
        <f t="shared" si="68"/>
        <v/>
      </c>
      <c r="AW119" s="559" t="str">
        <f t="shared" si="69"/>
        <v/>
      </c>
      <c r="AX119" s="559" t="str">
        <f t="shared" si="70"/>
        <v/>
      </c>
      <c r="AY119" s="632" t="str">
        <f>IFERROR(VLOOKUP(K119,【参考】数式用!$AR$5:$AS$39,2, FALSE), "")</f>
        <v/>
      </c>
      <c r="AZ119" s="559" t="str">
        <f t="shared" si="71"/>
        <v/>
      </c>
      <c r="BA119" s="559" t="str">
        <f t="shared" si="72"/>
        <v>入力済</v>
      </c>
      <c r="BB119" s="632" t="str">
        <f>IFERROR(VLOOKUP(K119,【参考】数式用!$AX$3:$AY$59, 2, FALSE), "")</f>
        <v/>
      </c>
      <c r="BC119" s="559" t="str">
        <f t="shared" si="73"/>
        <v/>
      </c>
      <c r="BD119" s="559" t="str">
        <f t="shared" si="74"/>
        <v>入力済</v>
      </c>
      <c r="BE119" s="576" t="str">
        <f t="shared" si="75"/>
        <v/>
      </c>
      <c r="BF119" s="559" t="str">
        <f t="shared" si="76"/>
        <v/>
      </c>
      <c r="BG119" s="596"/>
      <c r="BH119" s="632" t="str">
        <f t="shared" si="77"/>
        <v/>
      </c>
      <c r="BI119" s="614" t="str">
        <f>IFERROR(IF(BH119="Ⅱロ有り",ROUNDDOWN(L119*VLOOKUP(K119,【参考】数式用!$A$4:$J$42,10,FALSE)*AA119,0),""),"")</f>
        <v/>
      </c>
      <c r="BJ119" s="614" t="str">
        <f>IFERROR(IF(BH119="Ⅱロなし",ROUNDDOWN(L119*VLOOKUP(K119,【参考】数式用!$A$4:$J$42,8,FALSE)*AA119,0),""),"")</f>
        <v/>
      </c>
    </row>
    <row r="120" spans="1:62" ht="110.1" customHeight="1" thickBot="1">
      <c r="A120" s="327">
        <v>107</v>
      </c>
      <c r="B120" s="1005" t="str">
        <f>IF(基本情報入力シート!B142="","",基本情報入力シート!B142)</f>
        <v/>
      </c>
      <c r="C120" s="1006"/>
      <c r="D120" s="1006"/>
      <c r="E120" s="1006"/>
      <c r="F120" s="1007"/>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58" t="str">
        <f>IF(基本情報入力シート!AF142=0, "",基本情報入力シート!AF142)</f>
        <v/>
      </c>
      <c r="M120" s="589"/>
      <c r="N120" s="521" t="str">
        <f>IFERROR(VLOOKUP(K120,【参考】数式用!$A$2:$F$57,MATCH(M120,【参考】数式用!$C$3:$F$3,0)+2,0),"")</f>
        <v/>
      </c>
      <c r="O120" s="513"/>
      <c r="P120" s="555" t="str">
        <f>IFERROR(VLOOKUP(K120,【参考】数式用!$A$2:$F$57,MATCH(O120,【参考】数式用!$C$3:$F$3,0)+2,0),"")</f>
        <v/>
      </c>
      <c r="Q120" s="338" t="s">
        <v>118</v>
      </c>
      <c r="R120" s="339"/>
      <c r="S120" s="340" t="s">
        <v>183</v>
      </c>
      <c r="T120" s="339"/>
      <c r="U120" s="340" t="s">
        <v>184</v>
      </c>
      <c r="V120" s="339"/>
      <c r="W120" s="340" t="s">
        <v>183</v>
      </c>
      <c r="X120" s="339"/>
      <c r="Y120" s="340" t="s">
        <v>185</v>
      </c>
      <c r="Z120" s="340" t="s">
        <v>186</v>
      </c>
      <c r="AA120" s="340" t="str">
        <f t="shared" si="57"/>
        <v/>
      </c>
      <c r="AB120" s="341" t="s">
        <v>187</v>
      </c>
      <c r="AC120" s="516" t="str">
        <f t="shared" si="58"/>
        <v/>
      </c>
      <c r="AD120" s="509" t="str">
        <f t="shared" si="59"/>
        <v/>
      </c>
      <c r="AE120" s="517" t="str">
        <f>IFERROR(ROUNDDOWN(ROUNDDOWN(ROUND(L120*VLOOKUP(K120,【参考】数式用!$A$4:$F$57,MATCH("処遇改善加算Ⅳ",【参考】数式用!$C$3:$F$3,0)+2,0),0),0)*AA120*0.5,0), "")</f>
        <v/>
      </c>
      <c r="AF120" s="329"/>
      <c r="AG120" s="330"/>
      <c r="AH120" s="330"/>
      <c r="AI120" s="344"/>
      <c r="AJ120" s="641"/>
      <c r="AK120" s="331"/>
      <c r="AL120" s="332" t="str">
        <f t="shared" si="60"/>
        <v/>
      </c>
      <c r="AM120" s="325" t="str">
        <f t="shared" si="61"/>
        <v/>
      </c>
      <c r="AN120" s="255"/>
      <c r="AO120" s="559" t="str">
        <f>IFERROR(VLOOKUP(K120,【参考】数式用!$A$2:$N$57,14,FALSE),"")</f>
        <v/>
      </c>
      <c r="AP120" s="559" t="str">
        <f t="shared" si="62"/>
        <v/>
      </c>
      <c r="AQ120" s="632" t="str">
        <f t="shared" si="63"/>
        <v/>
      </c>
      <c r="AR120" s="632" t="str">
        <f t="shared" si="64"/>
        <v>入力済</v>
      </c>
      <c r="AS120" s="559" t="str">
        <f t="shared" si="65"/>
        <v/>
      </c>
      <c r="AT120" s="632" t="str">
        <f t="shared" si="66"/>
        <v>入力済</v>
      </c>
      <c r="AU120" s="632" t="str">
        <f t="shared" si="67"/>
        <v/>
      </c>
      <c r="AV120" s="632" t="str">
        <f t="shared" si="68"/>
        <v/>
      </c>
      <c r="AW120" s="559" t="str">
        <f t="shared" si="69"/>
        <v/>
      </c>
      <c r="AX120" s="559" t="str">
        <f t="shared" si="70"/>
        <v/>
      </c>
      <c r="AY120" s="632" t="str">
        <f>IFERROR(VLOOKUP(K120,【参考】数式用!$AR$5:$AS$39,2, FALSE), "")</f>
        <v/>
      </c>
      <c r="AZ120" s="559" t="str">
        <f t="shared" si="71"/>
        <v/>
      </c>
      <c r="BA120" s="559" t="str">
        <f t="shared" si="72"/>
        <v>入力済</v>
      </c>
      <c r="BB120" s="632" t="str">
        <f>IFERROR(VLOOKUP(K120,【参考】数式用!$AX$3:$AY$59, 2, FALSE), "")</f>
        <v/>
      </c>
      <c r="BC120" s="559" t="str">
        <f t="shared" si="73"/>
        <v/>
      </c>
      <c r="BD120" s="559" t="str">
        <f t="shared" si="74"/>
        <v>入力済</v>
      </c>
      <c r="BE120" s="576" t="str">
        <f t="shared" si="75"/>
        <v/>
      </c>
      <c r="BF120" s="559" t="str">
        <f t="shared" si="76"/>
        <v/>
      </c>
      <c r="BG120" s="596"/>
      <c r="BH120" s="632" t="str">
        <f t="shared" si="77"/>
        <v/>
      </c>
      <c r="BI120" s="614" t="str">
        <f>IFERROR(IF(BH120="Ⅱロ有り",ROUNDDOWN(L120*VLOOKUP(K120,【参考】数式用!$A$4:$J$42,10,FALSE)*AA120,0),""),"")</f>
        <v/>
      </c>
      <c r="BJ120" s="614" t="str">
        <f>IFERROR(IF(BH120="Ⅱロなし",ROUNDDOWN(L120*VLOOKUP(K120,【参考】数式用!$A$4:$J$42,8,FALSE)*AA120,0),""),"")</f>
        <v/>
      </c>
    </row>
    <row r="121" spans="1:62" ht="110.1" customHeight="1" thickBot="1">
      <c r="A121" s="327">
        <v>108</v>
      </c>
      <c r="B121" s="1005" t="str">
        <f>IF(基本情報入力シート!B143="","",基本情報入力シート!B143)</f>
        <v/>
      </c>
      <c r="C121" s="1006"/>
      <c r="D121" s="1006"/>
      <c r="E121" s="1006"/>
      <c r="F121" s="1007"/>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58" t="str">
        <f>IF(基本情報入力シート!AF143=0, "",基本情報入力シート!AF143)</f>
        <v/>
      </c>
      <c r="M121" s="589"/>
      <c r="N121" s="521" t="str">
        <f>IFERROR(VLOOKUP(K121,【参考】数式用!$A$2:$F$57,MATCH(M121,【参考】数式用!$C$3:$F$3,0)+2,0),"")</f>
        <v/>
      </c>
      <c r="O121" s="513"/>
      <c r="P121" s="555" t="str">
        <f>IFERROR(VLOOKUP(K121,【参考】数式用!$A$2:$F$57,MATCH(O121,【参考】数式用!$C$3:$F$3,0)+2,0),"")</f>
        <v/>
      </c>
      <c r="Q121" s="338" t="s">
        <v>118</v>
      </c>
      <c r="R121" s="339"/>
      <c r="S121" s="340" t="s">
        <v>183</v>
      </c>
      <c r="T121" s="339"/>
      <c r="U121" s="340" t="s">
        <v>184</v>
      </c>
      <c r="V121" s="339"/>
      <c r="W121" s="340" t="s">
        <v>183</v>
      </c>
      <c r="X121" s="339"/>
      <c r="Y121" s="340" t="s">
        <v>185</v>
      </c>
      <c r="Z121" s="340" t="s">
        <v>186</v>
      </c>
      <c r="AA121" s="340" t="str">
        <f t="shared" si="57"/>
        <v/>
      </c>
      <c r="AB121" s="341" t="s">
        <v>187</v>
      </c>
      <c r="AC121" s="516" t="str">
        <f t="shared" si="58"/>
        <v/>
      </c>
      <c r="AD121" s="509" t="str">
        <f t="shared" si="59"/>
        <v/>
      </c>
      <c r="AE121" s="517" t="str">
        <f>IFERROR(ROUNDDOWN(ROUNDDOWN(ROUND(L121*VLOOKUP(K121,【参考】数式用!$A$4:$F$57,MATCH("処遇改善加算Ⅳ",【参考】数式用!$C$3:$F$3,0)+2,0),0),0)*AA121*0.5,0), "")</f>
        <v/>
      </c>
      <c r="AF121" s="329"/>
      <c r="AG121" s="330"/>
      <c r="AH121" s="330"/>
      <c r="AI121" s="344"/>
      <c r="AJ121" s="641"/>
      <c r="AK121" s="331"/>
      <c r="AL121" s="332" t="str">
        <f t="shared" si="60"/>
        <v/>
      </c>
      <c r="AM121" s="325" t="str">
        <f t="shared" si="61"/>
        <v/>
      </c>
      <c r="AN121" s="255"/>
      <c r="AO121" s="559" t="str">
        <f>IFERROR(VLOOKUP(K121,【参考】数式用!$A$2:$N$57,14,FALSE),"")</f>
        <v/>
      </c>
      <c r="AP121" s="559" t="str">
        <f t="shared" si="62"/>
        <v/>
      </c>
      <c r="AQ121" s="632" t="str">
        <f t="shared" si="63"/>
        <v/>
      </c>
      <c r="AR121" s="632" t="str">
        <f t="shared" si="64"/>
        <v>入力済</v>
      </c>
      <c r="AS121" s="559" t="str">
        <f t="shared" si="65"/>
        <v/>
      </c>
      <c r="AT121" s="632" t="str">
        <f t="shared" si="66"/>
        <v>入力済</v>
      </c>
      <c r="AU121" s="632" t="str">
        <f t="shared" si="67"/>
        <v/>
      </c>
      <c r="AV121" s="632" t="str">
        <f t="shared" si="68"/>
        <v/>
      </c>
      <c r="AW121" s="559" t="str">
        <f t="shared" si="69"/>
        <v/>
      </c>
      <c r="AX121" s="559" t="str">
        <f t="shared" si="70"/>
        <v/>
      </c>
      <c r="AY121" s="632" t="str">
        <f>IFERROR(VLOOKUP(K121,【参考】数式用!$AR$5:$AS$39,2, FALSE), "")</f>
        <v/>
      </c>
      <c r="AZ121" s="559" t="str">
        <f t="shared" si="71"/>
        <v/>
      </c>
      <c r="BA121" s="559" t="str">
        <f t="shared" si="72"/>
        <v>入力済</v>
      </c>
      <c r="BB121" s="632" t="str">
        <f>IFERROR(VLOOKUP(K121,【参考】数式用!$AX$3:$AY$59, 2, FALSE), "")</f>
        <v/>
      </c>
      <c r="BC121" s="559" t="str">
        <f t="shared" si="73"/>
        <v/>
      </c>
      <c r="BD121" s="559" t="str">
        <f t="shared" si="74"/>
        <v>入力済</v>
      </c>
      <c r="BE121" s="576" t="str">
        <f t="shared" si="75"/>
        <v/>
      </c>
      <c r="BF121" s="559" t="str">
        <f t="shared" si="76"/>
        <v/>
      </c>
      <c r="BG121" s="596"/>
      <c r="BH121" s="632" t="str">
        <f t="shared" si="77"/>
        <v/>
      </c>
      <c r="BI121" s="614" t="str">
        <f>IFERROR(IF(BH121="Ⅱロ有り",ROUNDDOWN(L121*VLOOKUP(K121,【参考】数式用!$A$4:$J$42,10,FALSE)*AA121,0),""),"")</f>
        <v/>
      </c>
      <c r="BJ121" s="614" t="str">
        <f>IFERROR(IF(BH121="Ⅱロなし",ROUNDDOWN(L121*VLOOKUP(K121,【参考】数式用!$A$4:$J$42,8,FALSE)*AA121,0),""),"")</f>
        <v/>
      </c>
    </row>
    <row r="122" spans="1:62" ht="110.1" customHeight="1" thickBot="1">
      <c r="A122" s="327">
        <v>109</v>
      </c>
      <c r="B122" s="1005" t="str">
        <f>IF(基本情報入力シート!B144="","",基本情報入力シート!B144)</f>
        <v/>
      </c>
      <c r="C122" s="1006"/>
      <c r="D122" s="1006"/>
      <c r="E122" s="1006"/>
      <c r="F122" s="1007"/>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58" t="str">
        <f>IF(基本情報入力シート!AF144=0, "",基本情報入力シート!AF144)</f>
        <v/>
      </c>
      <c r="M122" s="589"/>
      <c r="N122" s="521" t="str">
        <f>IFERROR(VLOOKUP(K122,【参考】数式用!$A$2:$F$57,MATCH(M122,【参考】数式用!$C$3:$F$3,0)+2,0),"")</f>
        <v/>
      </c>
      <c r="O122" s="513"/>
      <c r="P122" s="555" t="str">
        <f>IFERROR(VLOOKUP(K122,【参考】数式用!$A$2:$F$57,MATCH(O122,【参考】数式用!$C$3:$F$3,0)+2,0),"")</f>
        <v/>
      </c>
      <c r="Q122" s="338" t="s">
        <v>118</v>
      </c>
      <c r="R122" s="339"/>
      <c r="S122" s="340" t="s">
        <v>183</v>
      </c>
      <c r="T122" s="339"/>
      <c r="U122" s="340" t="s">
        <v>184</v>
      </c>
      <c r="V122" s="339"/>
      <c r="W122" s="340" t="s">
        <v>183</v>
      </c>
      <c r="X122" s="339"/>
      <c r="Y122" s="340" t="s">
        <v>185</v>
      </c>
      <c r="Z122" s="340" t="s">
        <v>186</v>
      </c>
      <c r="AA122" s="340" t="str">
        <f t="shared" si="57"/>
        <v/>
      </c>
      <c r="AB122" s="341" t="s">
        <v>187</v>
      </c>
      <c r="AC122" s="516" t="str">
        <f t="shared" si="58"/>
        <v/>
      </c>
      <c r="AD122" s="509" t="str">
        <f t="shared" si="59"/>
        <v/>
      </c>
      <c r="AE122" s="517" t="str">
        <f>IFERROR(ROUNDDOWN(ROUNDDOWN(ROUND(L122*VLOOKUP(K122,【参考】数式用!$A$4:$F$57,MATCH("処遇改善加算Ⅳ",【参考】数式用!$C$3:$F$3,0)+2,0),0),0)*AA122*0.5,0), "")</f>
        <v/>
      </c>
      <c r="AF122" s="329"/>
      <c r="AG122" s="330"/>
      <c r="AH122" s="330"/>
      <c r="AI122" s="344"/>
      <c r="AJ122" s="641"/>
      <c r="AK122" s="331"/>
      <c r="AL122" s="332" t="str">
        <f t="shared" si="60"/>
        <v/>
      </c>
      <c r="AM122" s="325" t="str">
        <f t="shared" si="61"/>
        <v/>
      </c>
      <c r="AN122" s="255"/>
      <c r="AO122" s="559" t="str">
        <f>IFERROR(VLOOKUP(K122,【参考】数式用!$A$2:$N$57,14,FALSE),"")</f>
        <v/>
      </c>
      <c r="AP122" s="559" t="str">
        <f t="shared" si="62"/>
        <v/>
      </c>
      <c r="AQ122" s="632" t="str">
        <f t="shared" si="63"/>
        <v/>
      </c>
      <c r="AR122" s="632" t="str">
        <f t="shared" si="64"/>
        <v>入力済</v>
      </c>
      <c r="AS122" s="559" t="str">
        <f t="shared" si="65"/>
        <v/>
      </c>
      <c r="AT122" s="632" t="str">
        <f t="shared" si="66"/>
        <v>入力済</v>
      </c>
      <c r="AU122" s="632" t="str">
        <f t="shared" si="67"/>
        <v/>
      </c>
      <c r="AV122" s="632" t="str">
        <f t="shared" si="68"/>
        <v/>
      </c>
      <c r="AW122" s="559" t="str">
        <f t="shared" si="69"/>
        <v/>
      </c>
      <c r="AX122" s="559" t="str">
        <f t="shared" si="70"/>
        <v/>
      </c>
      <c r="AY122" s="632" t="str">
        <f>IFERROR(VLOOKUP(K122,【参考】数式用!$AR$5:$AS$39,2, FALSE), "")</f>
        <v/>
      </c>
      <c r="AZ122" s="559" t="str">
        <f t="shared" si="71"/>
        <v/>
      </c>
      <c r="BA122" s="559" t="str">
        <f t="shared" si="72"/>
        <v>入力済</v>
      </c>
      <c r="BB122" s="632" t="str">
        <f>IFERROR(VLOOKUP(K122,【参考】数式用!$AX$3:$AY$59, 2, FALSE), "")</f>
        <v/>
      </c>
      <c r="BC122" s="559" t="str">
        <f t="shared" si="73"/>
        <v/>
      </c>
      <c r="BD122" s="559" t="str">
        <f t="shared" si="74"/>
        <v>入力済</v>
      </c>
      <c r="BE122" s="576" t="str">
        <f t="shared" si="75"/>
        <v/>
      </c>
      <c r="BF122" s="559" t="str">
        <f t="shared" si="76"/>
        <v/>
      </c>
      <c r="BG122" s="596"/>
      <c r="BH122" s="632" t="str">
        <f t="shared" si="77"/>
        <v/>
      </c>
      <c r="BI122" s="614" t="str">
        <f>IFERROR(IF(BH122="Ⅱロ有り",ROUNDDOWN(L122*VLOOKUP(K122,【参考】数式用!$A$4:$J$42,10,FALSE)*AA122,0),""),"")</f>
        <v/>
      </c>
      <c r="BJ122" s="614" t="str">
        <f>IFERROR(IF(BH122="Ⅱロなし",ROUNDDOWN(L122*VLOOKUP(K122,【参考】数式用!$A$4:$J$42,8,FALSE)*AA122,0),""),"")</f>
        <v/>
      </c>
    </row>
    <row r="123" spans="1:62" ht="110.1" customHeight="1" thickBot="1">
      <c r="A123" s="327">
        <v>110</v>
      </c>
      <c r="B123" s="1005" t="str">
        <f>IF(基本情報入力シート!B145="","",基本情報入力シート!B145)</f>
        <v/>
      </c>
      <c r="C123" s="1006"/>
      <c r="D123" s="1006"/>
      <c r="E123" s="1006"/>
      <c r="F123" s="1007"/>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58" t="str">
        <f>IF(基本情報入力シート!AF145=0, "",基本情報入力シート!AF145)</f>
        <v/>
      </c>
      <c r="M123" s="589"/>
      <c r="N123" s="521" t="str">
        <f>IFERROR(VLOOKUP(K123,【参考】数式用!$A$2:$F$57,MATCH(M123,【参考】数式用!$C$3:$F$3,0)+2,0),"")</f>
        <v/>
      </c>
      <c r="O123" s="513"/>
      <c r="P123" s="555" t="str">
        <f>IFERROR(VLOOKUP(K123,【参考】数式用!$A$2:$F$57,MATCH(O123,【参考】数式用!$C$3:$F$3,0)+2,0),"")</f>
        <v/>
      </c>
      <c r="Q123" s="338" t="s">
        <v>118</v>
      </c>
      <c r="R123" s="339"/>
      <c r="S123" s="340" t="s">
        <v>183</v>
      </c>
      <c r="T123" s="339"/>
      <c r="U123" s="340" t="s">
        <v>184</v>
      </c>
      <c r="V123" s="339"/>
      <c r="W123" s="340" t="s">
        <v>183</v>
      </c>
      <c r="X123" s="339"/>
      <c r="Y123" s="340" t="s">
        <v>185</v>
      </c>
      <c r="Z123" s="340" t="s">
        <v>186</v>
      </c>
      <c r="AA123" s="340" t="str">
        <f t="shared" si="57"/>
        <v/>
      </c>
      <c r="AB123" s="341" t="s">
        <v>187</v>
      </c>
      <c r="AC123" s="516" t="str">
        <f t="shared" si="58"/>
        <v/>
      </c>
      <c r="AD123" s="509" t="str">
        <f t="shared" si="59"/>
        <v/>
      </c>
      <c r="AE123" s="517" t="str">
        <f>IFERROR(ROUNDDOWN(ROUNDDOWN(ROUND(L123*VLOOKUP(K123,【参考】数式用!$A$4:$F$57,MATCH("処遇改善加算Ⅳ",【参考】数式用!$C$3:$F$3,0)+2,0),0),0)*AA123*0.5,0), "")</f>
        <v/>
      </c>
      <c r="AF123" s="329"/>
      <c r="AG123" s="330"/>
      <c r="AH123" s="330"/>
      <c r="AI123" s="344"/>
      <c r="AJ123" s="641"/>
      <c r="AK123" s="331"/>
      <c r="AL123" s="332" t="str">
        <f t="shared" si="60"/>
        <v/>
      </c>
      <c r="AM123" s="325" t="str">
        <f t="shared" si="61"/>
        <v/>
      </c>
      <c r="AN123" s="255"/>
      <c r="AO123" s="559" t="str">
        <f>IFERROR(VLOOKUP(K123,【参考】数式用!$A$2:$N$57,14,FALSE),"")</f>
        <v/>
      </c>
      <c r="AP123" s="559" t="str">
        <f t="shared" si="62"/>
        <v/>
      </c>
      <c r="AQ123" s="632" t="str">
        <f t="shared" si="63"/>
        <v/>
      </c>
      <c r="AR123" s="632" t="str">
        <f t="shared" si="64"/>
        <v>入力済</v>
      </c>
      <c r="AS123" s="559" t="str">
        <f t="shared" si="65"/>
        <v/>
      </c>
      <c r="AT123" s="632" t="str">
        <f t="shared" si="66"/>
        <v>入力済</v>
      </c>
      <c r="AU123" s="632" t="str">
        <f t="shared" si="67"/>
        <v/>
      </c>
      <c r="AV123" s="632" t="str">
        <f t="shared" si="68"/>
        <v/>
      </c>
      <c r="AW123" s="559" t="str">
        <f t="shared" si="69"/>
        <v/>
      </c>
      <c r="AX123" s="559" t="str">
        <f t="shared" si="70"/>
        <v/>
      </c>
      <c r="AY123" s="632" t="str">
        <f>IFERROR(VLOOKUP(K123,【参考】数式用!$AR$5:$AS$39,2, FALSE), "")</f>
        <v/>
      </c>
      <c r="AZ123" s="559" t="str">
        <f t="shared" si="71"/>
        <v/>
      </c>
      <c r="BA123" s="559" t="str">
        <f t="shared" si="72"/>
        <v>入力済</v>
      </c>
      <c r="BB123" s="632" t="str">
        <f>IFERROR(VLOOKUP(K123,【参考】数式用!$AX$3:$AY$59, 2, FALSE), "")</f>
        <v/>
      </c>
      <c r="BC123" s="559" t="str">
        <f t="shared" si="73"/>
        <v/>
      </c>
      <c r="BD123" s="559" t="str">
        <f t="shared" si="74"/>
        <v>入力済</v>
      </c>
      <c r="BE123" s="576" t="str">
        <f t="shared" si="75"/>
        <v/>
      </c>
      <c r="BF123" s="559" t="str">
        <f t="shared" si="76"/>
        <v/>
      </c>
      <c r="BG123" s="596"/>
      <c r="BH123" s="632" t="str">
        <f t="shared" si="77"/>
        <v/>
      </c>
      <c r="BI123" s="614" t="str">
        <f>IFERROR(IF(BH123="Ⅱロ有り",ROUNDDOWN(L123*VLOOKUP(K123,【参考】数式用!$A$4:$J$42,10,FALSE)*AA123,0),""),"")</f>
        <v/>
      </c>
      <c r="BJ123" s="614" t="str">
        <f>IFERROR(IF(BH123="Ⅱロなし",ROUNDDOWN(L123*VLOOKUP(K123,【参考】数式用!$A$4:$J$42,8,FALSE)*AA123,0),""),"")</f>
        <v/>
      </c>
    </row>
    <row r="124" spans="1:62" ht="110.1" customHeight="1" thickBot="1">
      <c r="A124" s="327">
        <v>111</v>
      </c>
      <c r="B124" s="1005" t="str">
        <f>IF(基本情報入力シート!B146="","",基本情報入力シート!B146)</f>
        <v/>
      </c>
      <c r="C124" s="1006"/>
      <c r="D124" s="1006"/>
      <c r="E124" s="1006"/>
      <c r="F124" s="1007"/>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58" t="str">
        <f>IF(基本情報入力シート!AF146=0, "",基本情報入力シート!AF146)</f>
        <v/>
      </c>
      <c r="M124" s="589"/>
      <c r="N124" s="521" t="str">
        <f>IFERROR(VLOOKUP(K124,【参考】数式用!$A$2:$F$57,MATCH(M124,【参考】数式用!$C$3:$F$3,0)+2,0),"")</f>
        <v/>
      </c>
      <c r="O124" s="513"/>
      <c r="P124" s="555" t="str">
        <f>IFERROR(VLOOKUP(K124,【参考】数式用!$A$2:$F$57,MATCH(O124,【参考】数式用!$C$3:$F$3,0)+2,0),"")</f>
        <v/>
      </c>
      <c r="Q124" s="338" t="s">
        <v>118</v>
      </c>
      <c r="R124" s="339"/>
      <c r="S124" s="340" t="s">
        <v>183</v>
      </c>
      <c r="T124" s="339"/>
      <c r="U124" s="340" t="s">
        <v>184</v>
      </c>
      <c r="V124" s="339"/>
      <c r="W124" s="340" t="s">
        <v>183</v>
      </c>
      <c r="X124" s="339"/>
      <c r="Y124" s="340" t="s">
        <v>185</v>
      </c>
      <c r="Z124" s="340" t="s">
        <v>186</v>
      </c>
      <c r="AA124" s="340" t="str">
        <f t="shared" si="57"/>
        <v/>
      </c>
      <c r="AB124" s="341" t="s">
        <v>187</v>
      </c>
      <c r="AC124" s="516" t="str">
        <f t="shared" si="58"/>
        <v/>
      </c>
      <c r="AD124" s="509" t="str">
        <f t="shared" si="59"/>
        <v/>
      </c>
      <c r="AE124" s="517" t="str">
        <f>IFERROR(ROUNDDOWN(ROUNDDOWN(ROUND(L124*VLOOKUP(K124,【参考】数式用!$A$4:$F$57,MATCH("処遇改善加算Ⅳ",【参考】数式用!$C$3:$F$3,0)+2,0),0),0)*AA124*0.5,0), "")</f>
        <v/>
      </c>
      <c r="AF124" s="329"/>
      <c r="AG124" s="330"/>
      <c r="AH124" s="330"/>
      <c r="AI124" s="344"/>
      <c r="AJ124" s="641"/>
      <c r="AK124" s="331"/>
      <c r="AL124" s="332" t="str">
        <f t="shared" si="60"/>
        <v/>
      </c>
      <c r="AM124" s="325" t="str">
        <f t="shared" si="61"/>
        <v/>
      </c>
      <c r="AN124" s="255"/>
      <c r="AO124" s="559" t="str">
        <f>IFERROR(VLOOKUP(K124,【参考】数式用!$A$2:$N$57,14,FALSE),"")</f>
        <v/>
      </c>
      <c r="AP124" s="559" t="str">
        <f t="shared" si="62"/>
        <v/>
      </c>
      <c r="AQ124" s="632" t="str">
        <f t="shared" si="63"/>
        <v/>
      </c>
      <c r="AR124" s="632" t="str">
        <f t="shared" si="64"/>
        <v>入力済</v>
      </c>
      <c r="AS124" s="559" t="str">
        <f t="shared" si="65"/>
        <v/>
      </c>
      <c r="AT124" s="632" t="str">
        <f t="shared" si="66"/>
        <v>入力済</v>
      </c>
      <c r="AU124" s="632" t="str">
        <f t="shared" si="67"/>
        <v/>
      </c>
      <c r="AV124" s="632" t="str">
        <f t="shared" si="68"/>
        <v/>
      </c>
      <c r="AW124" s="559" t="str">
        <f t="shared" si="69"/>
        <v/>
      </c>
      <c r="AX124" s="559" t="str">
        <f t="shared" si="70"/>
        <v/>
      </c>
      <c r="AY124" s="632" t="str">
        <f>IFERROR(VLOOKUP(K124,【参考】数式用!$AR$5:$AS$39,2, FALSE), "")</f>
        <v/>
      </c>
      <c r="AZ124" s="559" t="str">
        <f t="shared" si="71"/>
        <v/>
      </c>
      <c r="BA124" s="559" t="str">
        <f t="shared" si="72"/>
        <v>入力済</v>
      </c>
      <c r="BB124" s="632" t="str">
        <f>IFERROR(VLOOKUP(K124,【参考】数式用!$AX$3:$AY$59, 2, FALSE), "")</f>
        <v/>
      </c>
      <c r="BC124" s="559" t="str">
        <f t="shared" si="73"/>
        <v/>
      </c>
      <c r="BD124" s="559" t="str">
        <f t="shared" si="74"/>
        <v>入力済</v>
      </c>
      <c r="BE124" s="576" t="str">
        <f t="shared" si="75"/>
        <v/>
      </c>
      <c r="BF124" s="559" t="str">
        <f t="shared" si="76"/>
        <v/>
      </c>
      <c r="BG124" s="596"/>
      <c r="BH124" s="632" t="str">
        <f t="shared" si="77"/>
        <v/>
      </c>
      <c r="BI124" s="614" t="str">
        <f>IFERROR(IF(BH124="Ⅱロ有り",ROUNDDOWN(L124*VLOOKUP(K124,【参考】数式用!$A$4:$J$42,10,FALSE)*AA124,0),""),"")</f>
        <v/>
      </c>
      <c r="BJ124" s="614" t="str">
        <f>IFERROR(IF(BH124="Ⅱロなし",ROUNDDOWN(L124*VLOOKUP(K124,【参考】数式用!$A$4:$J$42,8,FALSE)*AA124,0),""),"")</f>
        <v/>
      </c>
    </row>
    <row r="125" spans="1:62" ht="110.1" customHeight="1" thickBot="1">
      <c r="A125" s="327">
        <v>112</v>
      </c>
      <c r="B125" s="1005" t="str">
        <f>IF(基本情報入力シート!B147="","",基本情報入力シート!B147)</f>
        <v/>
      </c>
      <c r="C125" s="1006"/>
      <c r="D125" s="1006"/>
      <c r="E125" s="1006"/>
      <c r="F125" s="1007"/>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58" t="str">
        <f>IF(基本情報入力シート!AF147=0, "",基本情報入力シート!AF147)</f>
        <v/>
      </c>
      <c r="M125" s="589"/>
      <c r="N125" s="521" t="str">
        <f>IFERROR(VLOOKUP(K125,【参考】数式用!$A$2:$F$57,MATCH(M125,【参考】数式用!$C$3:$F$3,0)+2,0),"")</f>
        <v/>
      </c>
      <c r="O125" s="513"/>
      <c r="P125" s="555" t="str">
        <f>IFERROR(VLOOKUP(K125,【参考】数式用!$A$2:$F$57,MATCH(O125,【参考】数式用!$C$3:$F$3,0)+2,0),"")</f>
        <v/>
      </c>
      <c r="Q125" s="338" t="s">
        <v>118</v>
      </c>
      <c r="R125" s="339"/>
      <c r="S125" s="340" t="s">
        <v>183</v>
      </c>
      <c r="T125" s="339"/>
      <c r="U125" s="340" t="s">
        <v>184</v>
      </c>
      <c r="V125" s="339"/>
      <c r="W125" s="340" t="s">
        <v>183</v>
      </c>
      <c r="X125" s="339"/>
      <c r="Y125" s="340" t="s">
        <v>185</v>
      </c>
      <c r="Z125" s="340" t="s">
        <v>186</v>
      </c>
      <c r="AA125" s="340" t="str">
        <f t="shared" si="57"/>
        <v/>
      </c>
      <c r="AB125" s="341" t="s">
        <v>187</v>
      </c>
      <c r="AC125" s="516" t="str">
        <f t="shared" si="58"/>
        <v/>
      </c>
      <c r="AD125" s="509" t="str">
        <f t="shared" si="59"/>
        <v/>
      </c>
      <c r="AE125" s="517" t="str">
        <f>IFERROR(ROUNDDOWN(ROUNDDOWN(ROUND(L125*VLOOKUP(K125,【参考】数式用!$A$4:$F$57,MATCH("処遇改善加算Ⅳ",【参考】数式用!$C$3:$F$3,0)+2,0),0),0)*AA125*0.5,0), "")</f>
        <v/>
      </c>
      <c r="AF125" s="329"/>
      <c r="AG125" s="330"/>
      <c r="AH125" s="330"/>
      <c r="AI125" s="344"/>
      <c r="AJ125" s="641"/>
      <c r="AK125" s="331"/>
      <c r="AL125" s="332" t="str">
        <f t="shared" si="60"/>
        <v/>
      </c>
      <c r="AM125" s="325" t="str">
        <f t="shared" si="61"/>
        <v/>
      </c>
      <c r="AN125" s="255"/>
      <c r="AO125" s="559" t="str">
        <f>IFERROR(VLOOKUP(K125,【参考】数式用!$A$2:$N$57,14,FALSE),"")</f>
        <v/>
      </c>
      <c r="AP125" s="559" t="str">
        <f t="shared" si="62"/>
        <v/>
      </c>
      <c r="AQ125" s="632" t="str">
        <f t="shared" si="63"/>
        <v/>
      </c>
      <c r="AR125" s="632" t="str">
        <f t="shared" si="64"/>
        <v>入力済</v>
      </c>
      <c r="AS125" s="559" t="str">
        <f t="shared" si="65"/>
        <v/>
      </c>
      <c r="AT125" s="632" t="str">
        <f t="shared" si="66"/>
        <v>入力済</v>
      </c>
      <c r="AU125" s="632" t="str">
        <f t="shared" si="67"/>
        <v/>
      </c>
      <c r="AV125" s="632" t="str">
        <f t="shared" si="68"/>
        <v/>
      </c>
      <c r="AW125" s="559" t="str">
        <f t="shared" si="69"/>
        <v/>
      </c>
      <c r="AX125" s="559" t="str">
        <f t="shared" si="70"/>
        <v/>
      </c>
      <c r="AY125" s="632" t="str">
        <f>IFERROR(VLOOKUP(K125,【参考】数式用!$AR$5:$AS$39,2, FALSE), "")</f>
        <v/>
      </c>
      <c r="AZ125" s="559" t="str">
        <f t="shared" si="71"/>
        <v/>
      </c>
      <c r="BA125" s="559" t="str">
        <f t="shared" si="72"/>
        <v>入力済</v>
      </c>
      <c r="BB125" s="632" t="str">
        <f>IFERROR(VLOOKUP(K125,【参考】数式用!$AX$3:$AY$59, 2, FALSE), "")</f>
        <v/>
      </c>
      <c r="BC125" s="559" t="str">
        <f t="shared" si="73"/>
        <v/>
      </c>
      <c r="BD125" s="559" t="str">
        <f t="shared" si="74"/>
        <v>入力済</v>
      </c>
      <c r="BE125" s="576" t="str">
        <f t="shared" si="75"/>
        <v/>
      </c>
      <c r="BF125" s="559" t="str">
        <f t="shared" si="76"/>
        <v/>
      </c>
      <c r="BG125" s="596"/>
      <c r="BH125" s="632" t="str">
        <f t="shared" si="77"/>
        <v/>
      </c>
      <c r="BI125" s="614" t="str">
        <f>IFERROR(IF(BH125="Ⅱロ有り",ROUNDDOWN(L125*VLOOKUP(K125,【参考】数式用!$A$4:$J$42,10,FALSE)*AA125,0),""),"")</f>
        <v/>
      </c>
      <c r="BJ125" s="614" t="str">
        <f>IFERROR(IF(BH125="Ⅱロなし",ROUNDDOWN(L125*VLOOKUP(K125,【参考】数式用!$A$4:$J$42,8,FALSE)*AA125,0),""),"")</f>
        <v/>
      </c>
    </row>
    <row r="126" spans="1:62" ht="110.1" customHeight="1" thickBot="1">
      <c r="A126" s="327">
        <v>113</v>
      </c>
      <c r="B126" s="1005" t="str">
        <f>IF(基本情報入力シート!B148="","",基本情報入力シート!B148)</f>
        <v/>
      </c>
      <c r="C126" s="1006"/>
      <c r="D126" s="1006"/>
      <c r="E126" s="1006"/>
      <c r="F126" s="1007"/>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58" t="str">
        <f>IF(基本情報入力シート!AF148=0, "",基本情報入力シート!AF148)</f>
        <v/>
      </c>
      <c r="M126" s="589"/>
      <c r="N126" s="521" t="str">
        <f>IFERROR(VLOOKUP(K126,【参考】数式用!$A$2:$F$57,MATCH(M126,【参考】数式用!$C$3:$F$3,0)+2,0),"")</f>
        <v/>
      </c>
      <c r="O126" s="513"/>
      <c r="P126" s="555" t="str">
        <f>IFERROR(VLOOKUP(K126,【参考】数式用!$A$2:$F$57,MATCH(O126,【参考】数式用!$C$3:$F$3,0)+2,0),"")</f>
        <v/>
      </c>
      <c r="Q126" s="338" t="s">
        <v>118</v>
      </c>
      <c r="R126" s="339"/>
      <c r="S126" s="340" t="s">
        <v>183</v>
      </c>
      <c r="T126" s="339"/>
      <c r="U126" s="340" t="s">
        <v>184</v>
      </c>
      <c r="V126" s="339"/>
      <c r="W126" s="340" t="s">
        <v>183</v>
      </c>
      <c r="X126" s="339"/>
      <c r="Y126" s="340" t="s">
        <v>185</v>
      </c>
      <c r="Z126" s="340" t="s">
        <v>186</v>
      </c>
      <c r="AA126" s="340" t="str">
        <f t="shared" si="57"/>
        <v/>
      </c>
      <c r="AB126" s="341" t="s">
        <v>187</v>
      </c>
      <c r="AC126" s="516" t="str">
        <f t="shared" si="58"/>
        <v/>
      </c>
      <c r="AD126" s="509" t="str">
        <f t="shared" si="59"/>
        <v/>
      </c>
      <c r="AE126" s="517" t="str">
        <f>IFERROR(ROUNDDOWN(ROUNDDOWN(ROUND(L126*VLOOKUP(K126,【参考】数式用!$A$4:$F$57,MATCH("処遇改善加算Ⅳ",【参考】数式用!$C$3:$F$3,0)+2,0),0),0)*AA126*0.5,0), "")</f>
        <v/>
      </c>
      <c r="AF126" s="329"/>
      <c r="AG126" s="330"/>
      <c r="AH126" s="330"/>
      <c r="AI126" s="344"/>
      <c r="AJ126" s="641"/>
      <c r="AK126" s="331"/>
      <c r="AL126" s="332" t="str">
        <f t="shared" si="60"/>
        <v/>
      </c>
      <c r="AM126" s="325" t="str">
        <f t="shared" si="61"/>
        <v/>
      </c>
      <c r="AN126" s="255"/>
      <c r="AO126" s="559" t="str">
        <f>IFERROR(VLOOKUP(K126,【参考】数式用!$A$2:$N$57,14,FALSE),"")</f>
        <v/>
      </c>
      <c r="AP126" s="559" t="str">
        <f t="shared" si="62"/>
        <v/>
      </c>
      <c r="AQ126" s="632" t="str">
        <f t="shared" si="63"/>
        <v/>
      </c>
      <c r="AR126" s="632" t="str">
        <f t="shared" si="64"/>
        <v>入力済</v>
      </c>
      <c r="AS126" s="559" t="str">
        <f t="shared" si="65"/>
        <v/>
      </c>
      <c r="AT126" s="632" t="str">
        <f t="shared" si="66"/>
        <v>入力済</v>
      </c>
      <c r="AU126" s="632" t="str">
        <f t="shared" si="67"/>
        <v/>
      </c>
      <c r="AV126" s="632" t="str">
        <f t="shared" si="68"/>
        <v/>
      </c>
      <c r="AW126" s="559" t="str">
        <f t="shared" si="69"/>
        <v/>
      </c>
      <c r="AX126" s="559" t="str">
        <f t="shared" si="70"/>
        <v/>
      </c>
      <c r="AY126" s="632" t="str">
        <f>IFERROR(VLOOKUP(K126,【参考】数式用!$AR$5:$AS$39,2, FALSE), "")</f>
        <v/>
      </c>
      <c r="AZ126" s="559" t="str">
        <f t="shared" si="71"/>
        <v/>
      </c>
      <c r="BA126" s="559" t="str">
        <f t="shared" si="72"/>
        <v>入力済</v>
      </c>
      <c r="BB126" s="632" t="str">
        <f>IFERROR(VLOOKUP(K126,【参考】数式用!$AX$3:$AY$59, 2, FALSE), "")</f>
        <v/>
      </c>
      <c r="BC126" s="559" t="str">
        <f t="shared" si="73"/>
        <v/>
      </c>
      <c r="BD126" s="559" t="str">
        <f t="shared" si="74"/>
        <v>入力済</v>
      </c>
      <c r="BE126" s="576" t="str">
        <f t="shared" si="75"/>
        <v/>
      </c>
      <c r="BF126" s="559" t="str">
        <f t="shared" si="76"/>
        <v/>
      </c>
      <c r="BG126" s="596"/>
      <c r="BH126" s="632" t="str">
        <f t="shared" si="77"/>
        <v/>
      </c>
      <c r="BI126" s="614" t="str">
        <f>IFERROR(IF(BH126="Ⅱロ有り",ROUNDDOWN(L126*VLOOKUP(K126,【参考】数式用!$A$4:$J$42,10,FALSE)*AA126,0),""),"")</f>
        <v/>
      </c>
      <c r="BJ126" s="614" t="str">
        <f>IFERROR(IF(BH126="Ⅱロなし",ROUNDDOWN(L126*VLOOKUP(K126,【参考】数式用!$A$4:$J$42,8,FALSE)*AA126,0),""),"")</f>
        <v/>
      </c>
    </row>
    <row r="127" spans="1:62" ht="110.1" customHeight="1" thickBot="1">
      <c r="A127" s="327">
        <v>114</v>
      </c>
      <c r="B127" s="1005" t="str">
        <f>IF(基本情報入力シート!B149="","",基本情報入力シート!B149)</f>
        <v/>
      </c>
      <c r="C127" s="1006"/>
      <c r="D127" s="1006"/>
      <c r="E127" s="1006"/>
      <c r="F127" s="1007"/>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58" t="str">
        <f>IF(基本情報入力シート!AF149=0, "",基本情報入力シート!AF149)</f>
        <v/>
      </c>
      <c r="M127" s="589"/>
      <c r="N127" s="521" t="str">
        <f>IFERROR(VLOOKUP(K127,【参考】数式用!$A$2:$F$57,MATCH(M127,【参考】数式用!$C$3:$F$3,0)+2,0),"")</f>
        <v/>
      </c>
      <c r="O127" s="513"/>
      <c r="P127" s="555" t="str">
        <f>IFERROR(VLOOKUP(K127,【参考】数式用!$A$2:$F$57,MATCH(O127,【参考】数式用!$C$3:$F$3,0)+2,0),"")</f>
        <v/>
      </c>
      <c r="Q127" s="338" t="s">
        <v>118</v>
      </c>
      <c r="R127" s="339"/>
      <c r="S127" s="340" t="s">
        <v>183</v>
      </c>
      <c r="T127" s="339"/>
      <c r="U127" s="340" t="s">
        <v>184</v>
      </c>
      <c r="V127" s="339"/>
      <c r="W127" s="340" t="s">
        <v>183</v>
      </c>
      <c r="X127" s="339"/>
      <c r="Y127" s="340" t="s">
        <v>185</v>
      </c>
      <c r="Z127" s="340" t="s">
        <v>186</v>
      </c>
      <c r="AA127" s="340" t="str">
        <f t="shared" si="57"/>
        <v/>
      </c>
      <c r="AB127" s="341" t="s">
        <v>187</v>
      </c>
      <c r="AC127" s="516" t="str">
        <f t="shared" si="58"/>
        <v/>
      </c>
      <c r="AD127" s="509" t="str">
        <f t="shared" si="59"/>
        <v/>
      </c>
      <c r="AE127" s="517" t="str">
        <f>IFERROR(ROUNDDOWN(ROUNDDOWN(ROUND(L127*VLOOKUP(K127,【参考】数式用!$A$4:$F$57,MATCH("処遇改善加算Ⅳ",【参考】数式用!$C$3:$F$3,0)+2,0),0),0)*AA127*0.5,0), "")</f>
        <v/>
      </c>
      <c r="AF127" s="329"/>
      <c r="AG127" s="330"/>
      <c r="AH127" s="330"/>
      <c r="AI127" s="344"/>
      <c r="AJ127" s="641"/>
      <c r="AK127" s="331"/>
      <c r="AL127" s="332" t="str">
        <f t="shared" si="60"/>
        <v/>
      </c>
      <c r="AM127" s="325" t="str">
        <f t="shared" si="61"/>
        <v/>
      </c>
      <c r="AN127" s="255"/>
      <c r="AO127" s="559" t="str">
        <f>IFERROR(VLOOKUP(K127,【参考】数式用!$A$2:$N$57,14,FALSE),"")</f>
        <v/>
      </c>
      <c r="AP127" s="559" t="str">
        <f t="shared" si="62"/>
        <v/>
      </c>
      <c r="AQ127" s="632" t="str">
        <f t="shared" si="63"/>
        <v/>
      </c>
      <c r="AR127" s="632" t="str">
        <f t="shared" si="64"/>
        <v>入力済</v>
      </c>
      <c r="AS127" s="559" t="str">
        <f t="shared" si="65"/>
        <v/>
      </c>
      <c r="AT127" s="632" t="str">
        <f t="shared" si="66"/>
        <v>入力済</v>
      </c>
      <c r="AU127" s="632" t="str">
        <f t="shared" si="67"/>
        <v/>
      </c>
      <c r="AV127" s="632" t="str">
        <f t="shared" si="68"/>
        <v/>
      </c>
      <c r="AW127" s="559" t="str">
        <f t="shared" si="69"/>
        <v/>
      </c>
      <c r="AX127" s="559" t="str">
        <f t="shared" si="70"/>
        <v/>
      </c>
      <c r="AY127" s="632" t="str">
        <f>IFERROR(VLOOKUP(K127,【参考】数式用!$AR$5:$AS$39,2, FALSE), "")</f>
        <v/>
      </c>
      <c r="AZ127" s="559" t="str">
        <f t="shared" si="71"/>
        <v/>
      </c>
      <c r="BA127" s="559" t="str">
        <f t="shared" si="72"/>
        <v>入力済</v>
      </c>
      <c r="BB127" s="632" t="str">
        <f>IFERROR(VLOOKUP(K127,【参考】数式用!$AX$3:$AY$59, 2, FALSE), "")</f>
        <v/>
      </c>
      <c r="BC127" s="559" t="str">
        <f t="shared" si="73"/>
        <v/>
      </c>
      <c r="BD127" s="559" t="str">
        <f t="shared" si="74"/>
        <v>入力済</v>
      </c>
      <c r="BE127" s="576" t="str">
        <f t="shared" si="75"/>
        <v/>
      </c>
      <c r="BF127" s="559" t="str">
        <f t="shared" si="76"/>
        <v/>
      </c>
      <c r="BG127" s="596"/>
      <c r="BH127" s="632" t="str">
        <f t="shared" si="77"/>
        <v/>
      </c>
      <c r="BI127" s="614" t="str">
        <f>IFERROR(IF(BH127="Ⅱロ有り",ROUNDDOWN(L127*VLOOKUP(K127,【参考】数式用!$A$4:$J$42,10,FALSE)*AA127,0),""),"")</f>
        <v/>
      </c>
      <c r="BJ127" s="614" t="str">
        <f>IFERROR(IF(BH127="Ⅱロなし",ROUNDDOWN(L127*VLOOKUP(K127,【参考】数式用!$A$4:$J$42,8,FALSE)*AA127,0),""),"")</f>
        <v/>
      </c>
    </row>
    <row r="128" spans="1:62" ht="110.1" customHeight="1" thickBot="1">
      <c r="A128" s="327">
        <v>115</v>
      </c>
      <c r="B128" s="1005" t="str">
        <f>IF(基本情報入力シート!B150="","",基本情報入力シート!B150)</f>
        <v/>
      </c>
      <c r="C128" s="1006"/>
      <c r="D128" s="1006"/>
      <c r="E128" s="1006"/>
      <c r="F128" s="1007"/>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58" t="str">
        <f>IF(基本情報入力シート!AF150=0, "",基本情報入力シート!AF150)</f>
        <v/>
      </c>
      <c r="M128" s="589"/>
      <c r="N128" s="521" t="str">
        <f>IFERROR(VLOOKUP(K128,【参考】数式用!$A$2:$F$57,MATCH(M128,【参考】数式用!$C$3:$F$3,0)+2,0),"")</f>
        <v/>
      </c>
      <c r="O128" s="513"/>
      <c r="P128" s="555" t="str">
        <f>IFERROR(VLOOKUP(K128,【参考】数式用!$A$2:$F$57,MATCH(O128,【参考】数式用!$C$3:$F$3,0)+2,0),"")</f>
        <v/>
      </c>
      <c r="Q128" s="338" t="s">
        <v>118</v>
      </c>
      <c r="R128" s="339"/>
      <c r="S128" s="340" t="s">
        <v>183</v>
      </c>
      <c r="T128" s="339"/>
      <c r="U128" s="340" t="s">
        <v>184</v>
      </c>
      <c r="V128" s="339"/>
      <c r="W128" s="340" t="s">
        <v>183</v>
      </c>
      <c r="X128" s="339"/>
      <c r="Y128" s="340" t="s">
        <v>185</v>
      </c>
      <c r="Z128" s="340" t="s">
        <v>186</v>
      </c>
      <c r="AA128" s="340" t="str">
        <f t="shared" si="57"/>
        <v/>
      </c>
      <c r="AB128" s="341" t="s">
        <v>187</v>
      </c>
      <c r="AC128" s="516" t="str">
        <f t="shared" si="58"/>
        <v/>
      </c>
      <c r="AD128" s="509" t="str">
        <f t="shared" si="59"/>
        <v/>
      </c>
      <c r="AE128" s="517" t="str">
        <f>IFERROR(ROUNDDOWN(ROUNDDOWN(ROUND(L128*VLOOKUP(K128,【参考】数式用!$A$4:$F$57,MATCH("処遇改善加算Ⅳ",【参考】数式用!$C$3:$F$3,0)+2,0),0),0)*AA128*0.5,0), "")</f>
        <v/>
      </c>
      <c r="AF128" s="329"/>
      <c r="AG128" s="330"/>
      <c r="AH128" s="330"/>
      <c r="AI128" s="344"/>
      <c r="AJ128" s="641"/>
      <c r="AK128" s="331"/>
      <c r="AL128" s="332" t="str">
        <f t="shared" si="60"/>
        <v/>
      </c>
      <c r="AM128" s="325" t="str">
        <f t="shared" si="61"/>
        <v/>
      </c>
      <c r="AN128" s="255"/>
      <c r="AO128" s="559" t="str">
        <f>IFERROR(VLOOKUP(K128,【参考】数式用!$A$2:$N$57,14,FALSE),"")</f>
        <v/>
      </c>
      <c r="AP128" s="559" t="str">
        <f t="shared" si="62"/>
        <v/>
      </c>
      <c r="AQ128" s="632" t="str">
        <f t="shared" si="63"/>
        <v/>
      </c>
      <c r="AR128" s="632" t="str">
        <f t="shared" si="64"/>
        <v>入力済</v>
      </c>
      <c r="AS128" s="559" t="str">
        <f t="shared" si="65"/>
        <v/>
      </c>
      <c r="AT128" s="632" t="str">
        <f t="shared" si="66"/>
        <v>入力済</v>
      </c>
      <c r="AU128" s="632" t="str">
        <f t="shared" si="67"/>
        <v/>
      </c>
      <c r="AV128" s="632" t="str">
        <f t="shared" si="68"/>
        <v/>
      </c>
      <c r="AW128" s="559" t="str">
        <f t="shared" si="69"/>
        <v/>
      </c>
      <c r="AX128" s="559" t="str">
        <f t="shared" si="70"/>
        <v/>
      </c>
      <c r="AY128" s="632" t="str">
        <f>IFERROR(VLOOKUP(K128,【参考】数式用!$AR$5:$AS$39,2, FALSE), "")</f>
        <v/>
      </c>
      <c r="AZ128" s="559" t="str">
        <f t="shared" si="71"/>
        <v/>
      </c>
      <c r="BA128" s="559" t="str">
        <f t="shared" si="72"/>
        <v>入力済</v>
      </c>
      <c r="BB128" s="632" t="str">
        <f>IFERROR(VLOOKUP(K128,【参考】数式用!$AX$3:$AY$59, 2, FALSE), "")</f>
        <v/>
      </c>
      <c r="BC128" s="559" t="str">
        <f t="shared" si="73"/>
        <v/>
      </c>
      <c r="BD128" s="559" t="str">
        <f t="shared" si="74"/>
        <v>入力済</v>
      </c>
      <c r="BE128" s="576" t="str">
        <f t="shared" si="75"/>
        <v/>
      </c>
      <c r="BF128" s="559" t="str">
        <f t="shared" si="76"/>
        <v/>
      </c>
      <c r="BG128" s="596"/>
      <c r="BH128" s="632" t="str">
        <f t="shared" si="77"/>
        <v/>
      </c>
      <c r="BI128" s="614" t="str">
        <f>IFERROR(IF(BH128="Ⅱロ有り",ROUNDDOWN(L128*VLOOKUP(K128,【参考】数式用!$A$4:$J$42,10,FALSE)*AA128,0),""),"")</f>
        <v/>
      </c>
      <c r="BJ128" s="614" t="str">
        <f>IFERROR(IF(BH128="Ⅱロなし",ROUNDDOWN(L128*VLOOKUP(K128,【参考】数式用!$A$4:$J$42,8,FALSE)*AA128,0),""),"")</f>
        <v/>
      </c>
    </row>
    <row r="129" spans="1:62" ht="110.1" customHeight="1" thickBot="1">
      <c r="A129" s="327">
        <v>116</v>
      </c>
      <c r="B129" s="1005" t="str">
        <f>IF(基本情報入力シート!B151="","",基本情報入力シート!B151)</f>
        <v/>
      </c>
      <c r="C129" s="1006"/>
      <c r="D129" s="1006"/>
      <c r="E129" s="1006"/>
      <c r="F129" s="1007"/>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58" t="str">
        <f>IF(基本情報入力シート!AF151=0, "",基本情報入力シート!AF151)</f>
        <v/>
      </c>
      <c r="M129" s="589"/>
      <c r="N129" s="521" t="str">
        <f>IFERROR(VLOOKUP(K129,【参考】数式用!$A$2:$F$57,MATCH(M129,【参考】数式用!$C$3:$F$3,0)+2,0),"")</f>
        <v/>
      </c>
      <c r="O129" s="513"/>
      <c r="P129" s="555" t="str">
        <f>IFERROR(VLOOKUP(K129,【参考】数式用!$A$2:$F$57,MATCH(O129,【参考】数式用!$C$3:$F$3,0)+2,0),"")</f>
        <v/>
      </c>
      <c r="Q129" s="338" t="s">
        <v>118</v>
      </c>
      <c r="R129" s="339"/>
      <c r="S129" s="340" t="s">
        <v>183</v>
      </c>
      <c r="T129" s="339"/>
      <c r="U129" s="340" t="s">
        <v>184</v>
      </c>
      <c r="V129" s="339"/>
      <c r="W129" s="340" t="s">
        <v>183</v>
      </c>
      <c r="X129" s="339"/>
      <c r="Y129" s="340" t="s">
        <v>185</v>
      </c>
      <c r="Z129" s="340" t="s">
        <v>186</v>
      </c>
      <c r="AA129" s="340" t="str">
        <f t="shared" si="57"/>
        <v/>
      </c>
      <c r="AB129" s="341" t="s">
        <v>187</v>
      </c>
      <c r="AC129" s="516" t="str">
        <f t="shared" si="58"/>
        <v/>
      </c>
      <c r="AD129" s="509" t="str">
        <f t="shared" si="59"/>
        <v/>
      </c>
      <c r="AE129" s="517" t="str">
        <f>IFERROR(ROUNDDOWN(ROUNDDOWN(ROUND(L129*VLOOKUP(K129,【参考】数式用!$A$4:$F$57,MATCH("処遇改善加算Ⅳ",【参考】数式用!$C$3:$F$3,0)+2,0),0),0)*AA129*0.5,0), "")</f>
        <v/>
      </c>
      <c r="AF129" s="329"/>
      <c r="AG129" s="330"/>
      <c r="AH129" s="330"/>
      <c r="AI129" s="344"/>
      <c r="AJ129" s="641"/>
      <c r="AK129" s="331"/>
      <c r="AL129" s="332" t="str">
        <f t="shared" si="60"/>
        <v/>
      </c>
      <c r="AM129" s="325" t="str">
        <f t="shared" si="61"/>
        <v/>
      </c>
      <c r="AN129" s="255"/>
      <c r="AO129" s="559" t="str">
        <f>IFERROR(VLOOKUP(K129,【参考】数式用!$A$2:$N$57,14,FALSE),"")</f>
        <v/>
      </c>
      <c r="AP129" s="559" t="str">
        <f t="shared" si="62"/>
        <v/>
      </c>
      <c r="AQ129" s="632" t="str">
        <f t="shared" si="63"/>
        <v/>
      </c>
      <c r="AR129" s="632" t="str">
        <f t="shared" si="64"/>
        <v>入力済</v>
      </c>
      <c r="AS129" s="559" t="str">
        <f t="shared" si="65"/>
        <v/>
      </c>
      <c r="AT129" s="632" t="str">
        <f t="shared" si="66"/>
        <v>入力済</v>
      </c>
      <c r="AU129" s="632" t="str">
        <f t="shared" si="67"/>
        <v/>
      </c>
      <c r="AV129" s="632" t="str">
        <f t="shared" si="68"/>
        <v/>
      </c>
      <c r="AW129" s="559" t="str">
        <f t="shared" si="69"/>
        <v/>
      </c>
      <c r="AX129" s="559" t="str">
        <f t="shared" si="70"/>
        <v/>
      </c>
      <c r="AY129" s="632" t="str">
        <f>IFERROR(VLOOKUP(K129,【参考】数式用!$AR$5:$AS$39,2, FALSE), "")</f>
        <v/>
      </c>
      <c r="AZ129" s="559" t="str">
        <f t="shared" si="71"/>
        <v/>
      </c>
      <c r="BA129" s="559" t="str">
        <f t="shared" si="72"/>
        <v>入力済</v>
      </c>
      <c r="BB129" s="632" t="str">
        <f>IFERROR(VLOOKUP(K129,【参考】数式用!$AX$3:$AY$59, 2, FALSE), "")</f>
        <v/>
      </c>
      <c r="BC129" s="559" t="str">
        <f t="shared" si="73"/>
        <v/>
      </c>
      <c r="BD129" s="559" t="str">
        <f t="shared" si="74"/>
        <v>入力済</v>
      </c>
      <c r="BE129" s="576" t="str">
        <f t="shared" si="75"/>
        <v/>
      </c>
      <c r="BF129" s="559" t="str">
        <f t="shared" si="76"/>
        <v/>
      </c>
      <c r="BG129" s="596"/>
      <c r="BH129" s="632" t="str">
        <f t="shared" si="77"/>
        <v/>
      </c>
      <c r="BI129" s="614" t="str">
        <f>IFERROR(IF(BH129="Ⅱロ有り",ROUNDDOWN(L129*VLOOKUP(K129,【参考】数式用!$A$4:$J$42,10,FALSE)*AA129,0),""),"")</f>
        <v/>
      </c>
      <c r="BJ129" s="614" t="str">
        <f>IFERROR(IF(BH129="Ⅱロなし",ROUNDDOWN(L129*VLOOKUP(K129,【参考】数式用!$A$4:$J$42,8,FALSE)*AA129,0),""),"")</f>
        <v/>
      </c>
    </row>
    <row r="130" spans="1:62" ht="110.1" customHeight="1" thickBot="1">
      <c r="A130" s="327">
        <v>117</v>
      </c>
      <c r="B130" s="1005" t="str">
        <f>IF(基本情報入力シート!B152="","",基本情報入力シート!B152)</f>
        <v/>
      </c>
      <c r="C130" s="1006"/>
      <c r="D130" s="1006"/>
      <c r="E130" s="1006"/>
      <c r="F130" s="1007"/>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58" t="str">
        <f>IF(基本情報入力シート!AF152=0, "",基本情報入力シート!AF152)</f>
        <v/>
      </c>
      <c r="M130" s="589"/>
      <c r="N130" s="521" t="str">
        <f>IFERROR(VLOOKUP(K130,【参考】数式用!$A$2:$F$57,MATCH(M130,【参考】数式用!$C$3:$F$3,0)+2,0),"")</f>
        <v/>
      </c>
      <c r="O130" s="513"/>
      <c r="P130" s="555" t="str">
        <f>IFERROR(VLOOKUP(K130,【参考】数式用!$A$2:$F$57,MATCH(O130,【参考】数式用!$C$3:$F$3,0)+2,0),"")</f>
        <v/>
      </c>
      <c r="Q130" s="338" t="s">
        <v>118</v>
      </c>
      <c r="R130" s="339"/>
      <c r="S130" s="340" t="s">
        <v>183</v>
      </c>
      <c r="T130" s="339"/>
      <c r="U130" s="340" t="s">
        <v>184</v>
      </c>
      <c r="V130" s="339"/>
      <c r="W130" s="340" t="s">
        <v>183</v>
      </c>
      <c r="X130" s="339"/>
      <c r="Y130" s="340" t="s">
        <v>185</v>
      </c>
      <c r="Z130" s="340" t="s">
        <v>186</v>
      </c>
      <c r="AA130" s="340" t="str">
        <f t="shared" si="57"/>
        <v/>
      </c>
      <c r="AB130" s="341" t="s">
        <v>187</v>
      </c>
      <c r="AC130" s="516" t="str">
        <f t="shared" si="58"/>
        <v/>
      </c>
      <c r="AD130" s="509" t="str">
        <f t="shared" si="59"/>
        <v/>
      </c>
      <c r="AE130" s="517" t="str">
        <f>IFERROR(ROUNDDOWN(ROUNDDOWN(ROUND(L130*VLOOKUP(K130,【参考】数式用!$A$4:$F$57,MATCH("処遇改善加算Ⅳ",【参考】数式用!$C$3:$F$3,0)+2,0),0),0)*AA130*0.5,0), "")</f>
        <v/>
      </c>
      <c r="AF130" s="329"/>
      <c r="AG130" s="330"/>
      <c r="AH130" s="330"/>
      <c r="AI130" s="344"/>
      <c r="AJ130" s="641"/>
      <c r="AK130" s="331"/>
      <c r="AL130" s="332" t="str">
        <f t="shared" si="60"/>
        <v/>
      </c>
      <c r="AM130" s="325" t="str">
        <f t="shared" si="61"/>
        <v/>
      </c>
      <c r="AN130" s="255"/>
      <c r="AO130" s="559" t="str">
        <f>IFERROR(VLOOKUP(K130,【参考】数式用!$A$2:$N$57,14,FALSE),"")</f>
        <v/>
      </c>
      <c r="AP130" s="559" t="str">
        <f t="shared" si="62"/>
        <v/>
      </c>
      <c r="AQ130" s="632" t="str">
        <f t="shared" si="63"/>
        <v/>
      </c>
      <c r="AR130" s="632" t="str">
        <f t="shared" si="64"/>
        <v>入力済</v>
      </c>
      <c r="AS130" s="559" t="str">
        <f t="shared" si="65"/>
        <v/>
      </c>
      <c r="AT130" s="632" t="str">
        <f t="shared" si="66"/>
        <v>入力済</v>
      </c>
      <c r="AU130" s="632" t="str">
        <f t="shared" si="67"/>
        <v/>
      </c>
      <c r="AV130" s="632" t="str">
        <f t="shared" si="68"/>
        <v/>
      </c>
      <c r="AW130" s="559" t="str">
        <f t="shared" si="69"/>
        <v/>
      </c>
      <c r="AX130" s="559" t="str">
        <f t="shared" si="70"/>
        <v/>
      </c>
      <c r="AY130" s="632" t="str">
        <f>IFERROR(VLOOKUP(K130,【参考】数式用!$AR$5:$AS$39,2, FALSE), "")</f>
        <v/>
      </c>
      <c r="AZ130" s="559" t="str">
        <f t="shared" si="71"/>
        <v/>
      </c>
      <c r="BA130" s="559" t="str">
        <f t="shared" si="72"/>
        <v>入力済</v>
      </c>
      <c r="BB130" s="632" t="str">
        <f>IFERROR(VLOOKUP(K130,【参考】数式用!$AX$3:$AY$59, 2, FALSE), "")</f>
        <v/>
      </c>
      <c r="BC130" s="559" t="str">
        <f t="shared" si="73"/>
        <v/>
      </c>
      <c r="BD130" s="559" t="str">
        <f t="shared" si="74"/>
        <v>入力済</v>
      </c>
      <c r="BE130" s="576" t="str">
        <f t="shared" si="75"/>
        <v/>
      </c>
      <c r="BF130" s="559" t="str">
        <f t="shared" si="76"/>
        <v/>
      </c>
      <c r="BG130" s="596"/>
      <c r="BH130" s="632" t="str">
        <f t="shared" si="77"/>
        <v/>
      </c>
      <c r="BI130" s="614" t="str">
        <f>IFERROR(IF(BH130="Ⅱロ有り",ROUNDDOWN(L130*VLOOKUP(K130,【参考】数式用!$A$4:$J$42,10,FALSE)*AA130,0),""),"")</f>
        <v/>
      </c>
      <c r="BJ130" s="614" t="str">
        <f>IFERROR(IF(BH130="Ⅱロなし",ROUNDDOWN(L130*VLOOKUP(K130,【参考】数式用!$A$4:$J$42,8,FALSE)*AA130,0),""),"")</f>
        <v/>
      </c>
    </row>
    <row r="131" spans="1:62" ht="110.1" customHeight="1" thickBot="1">
      <c r="A131" s="327">
        <v>118</v>
      </c>
      <c r="B131" s="1005" t="str">
        <f>IF(基本情報入力シート!B153="","",基本情報入力シート!B153)</f>
        <v/>
      </c>
      <c r="C131" s="1006"/>
      <c r="D131" s="1006"/>
      <c r="E131" s="1006"/>
      <c r="F131" s="1007"/>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58" t="str">
        <f>IF(基本情報入力シート!AF153=0, "",基本情報入力シート!AF153)</f>
        <v/>
      </c>
      <c r="M131" s="589"/>
      <c r="N131" s="521" t="str">
        <f>IFERROR(VLOOKUP(K131,【参考】数式用!$A$2:$F$57,MATCH(M131,【参考】数式用!$C$3:$F$3,0)+2,0),"")</f>
        <v/>
      </c>
      <c r="O131" s="513"/>
      <c r="P131" s="555" t="str">
        <f>IFERROR(VLOOKUP(K131,【参考】数式用!$A$2:$F$57,MATCH(O131,【参考】数式用!$C$3:$F$3,0)+2,0),"")</f>
        <v/>
      </c>
      <c r="Q131" s="338" t="s">
        <v>118</v>
      </c>
      <c r="R131" s="339"/>
      <c r="S131" s="340" t="s">
        <v>183</v>
      </c>
      <c r="T131" s="339"/>
      <c r="U131" s="340" t="s">
        <v>184</v>
      </c>
      <c r="V131" s="339"/>
      <c r="W131" s="340" t="s">
        <v>183</v>
      </c>
      <c r="X131" s="339"/>
      <c r="Y131" s="340" t="s">
        <v>185</v>
      </c>
      <c r="Z131" s="340" t="s">
        <v>186</v>
      </c>
      <c r="AA131" s="340" t="str">
        <f t="shared" si="57"/>
        <v/>
      </c>
      <c r="AB131" s="341" t="s">
        <v>187</v>
      </c>
      <c r="AC131" s="516" t="str">
        <f t="shared" si="58"/>
        <v/>
      </c>
      <c r="AD131" s="509" t="str">
        <f t="shared" si="59"/>
        <v/>
      </c>
      <c r="AE131" s="517" t="str">
        <f>IFERROR(ROUNDDOWN(ROUNDDOWN(ROUND(L131*VLOOKUP(K131,【参考】数式用!$A$4:$F$57,MATCH("処遇改善加算Ⅳ",【参考】数式用!$C$3:$F$3,0)+2,0),0),0)*AA131*0.5,0), "")</f>
        <v/>
      </c>
      <c r="AF131" s="329"/>
      <c r="AG131" s="330"/>
      <c r="AH131" s="330"/>
      <c r="AI131" s="344"/>
      <c r="AJ131" s="641"/>
      <c r="AK131" s="331"/>
      <c r="AL131" s="332" t="str">
        <f t="shared" si="60"/>
        <v/>
      </c>
      <c r="AM131" s="325" t="str">
        <f t="shared" si="61"/>
        <v/>
      </c>
      <c r="AN131" s="255"/>
      <c r="AO131" s="559" t="str">
        <f>IFERROR(VLOOKUP(K131,【参考】数式用!$A$2:$N$57,14,FALSE),"")</f>
        <v/>
      </c>
      <c r="AP131" s="559" t="str">
        <f t="shared" si="62"/>
        <v/>
      </c>
      <c r="AQ131" s="632" t="str">
        <f t="shared" si="63"/>
        <v/>
      </c>
      <c r="AR131" s="632" t="str">
        <f t="shared" si="64"/>
        <v>入力済</v>
      </c>
      <c r="AS131" s="559" t="str">
        <f t="shared" si="65"/>
        <v/>
      </c>
      <c r="AT131" s="632" t="str">
        <f t="shared" si="66"/>
        <v>入力済</v>
      </c>
      <c r="AU131" s="632" t="str">
        <f t="shared" si="67"/>
        <v/>
      </c>
      <c r="AV131" s="632" t="str">
        <f t="shared" si="68"/>
        <v/>
      </c>
      <c r="AW131" s="559" t="str">
        <f t="shared" si="69"/>
        <v/>
      </c>
      <c r="AX131" s="559" t="str">
        <f t="shared" si="70"/>
        <v/>
      </c>
      <c r="AY131" s="632" t="str">
        <f>IFERROR(VLOOKUP(K131,【参考】数式用!$AR$5:$AS$39,2, FALSE), "")</f>
        <v/>
      </c>
      <c r="AZ131" s="559" t="str">
        <f t="shared" si="71"/>
        <v/>
      </c>
      <c r="BA131" s="559" t="str">
        <f t="shared" si="72"/>
        <v>入力済</v>
      </c>
      <c r="BB131" s="632" t="str">
        <f>IFERROR(VLOOKUP(K131,【参考】数式用!$AX$3:$AY$59, 2, FALSE), "")</f>
        <v/>
      </c>
      <c r="BC131" s="559" t="str">
        <f t="shared" si="73"/>
        <v/>
      </c>
      <c r="BD131" s="559" t="str">
        <f t="shared" si="74"/>
        <v>入力済</v>
      </c>
      <c r="BE131" s="576" t="str">
        <f t="shared" si="75"/>
        <v/>
      </c>
      <c r="BF131" s="559" t="str">
        <f t="shared" si="76"/>
        <v/>
      </c>
      <c r="BG131" s="596"/>
      <c r="BH131" s="632" t="str">
        <f t="shared" si="77"/>
        <v/>
      </c>
      <c r="BI131" s="614" t="str">
        <f>IFERROR(IF(BH131="Ⅱロ有り",ROUNDDOWN(L131*VLOOKUP(K131,【参考】数式用!$A$4:$J$42,10,FALSE)*AA131,0),""),"")</f>
        <v/>
      </c>
      <c r="BJ131" s="614" t="str">
        <f>IFERROR(IF(BH131="Ⅱロなし",ROUNDDOWN(L131*VLOOKUP(K131,【参考】数式用!$A$4:$J$42,8,FALSE)*AA131,0),""),"")</f>
        <v/>
      </c>
    </row>
    <row r="132" spans="1:62" ht="110.1" customHeight="1" thickBot="1">
      <c r="A132" s="327">
        <v>119</v>
      </c>
      <c r="B132" s="1005" t="str">
        <f>IF(基本情報入力シート!B154="","",基本情報入力シート!B154)</f>
        <v/>
      </c>
      <c r="C132" s="1006"/>
      <c r="D132" s="1006"/>
      <c r="E132" s="1006"/>
      <c r="F132" s="1007"/>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58" t="str">
        <f>IF(基本情報入力シート!AF154=0, "",基本情報入力シート!AF154)</f>
        <v/>
      </c>
      <c r="M132" s="589"/>
      <c r="N132" s="521" t="str">
        <f>IFERROR(VLOOKUP(K132,【参考】数式用!$A$2:$F$57,MATCH(M132,【参考】数式用!$C$3:$F$3,0)+2,0),"")</f>
        <v/>
      </c>
      <c r="O132" s="513"/>
      <c r="P132" s="555" t="str">
        <f>IFERROR(VLOOKUP(K132,【参考】数式用!$A$2:$F$57,MATCH(O132,【参考】数式用!$C$3:$F$3,0)+2,0),"")</f>
        <v/>
      </c>
      <c r="Q132" s="338" t="s">
        <v>118</v>
      </c>
      <c r="R132" s="339"/>
      <c r="S132" s="340" t="s">
        <v>183</v>
      </c>
      <c r="T132" s="339"/>
      <c r="U132" s="340" t="s">
        <v>184</v>
      </c>
      <c r="V132" s="339"/>
      <c r="W132" s="340" t="s">
        <v>183</v>
      </c>
      <c r="X132" s="339"/>
      <c r="Y132" s="340" t="s">
        <v>185</v>
      </c>
      <c r="Z132" s="340" t="s">
        <v>186</v>
      </c>
      <c r="AA132" s="340" t="str">
        <f t="shared" si="57"/>
        <v/>
      </c>
      <c r="AB132" s="341" t="s">
        <v>187</v>
      </c>
      <c r="AC132" s="516" t="str">
        <f t="shared" si="58"/>
        <v/>
      </c>
      <c r="AD132" s="509" t="str">
        <f t="shared" si="59"/>
        <v/>
      </c>
      <c r="AE132" s="517" t="str">
        <f>IFERROR(ROUNDDOWN(ROUNDDOWN(ROUND(L132*VLOOKUP(K132,【参考】数式用!$A$4:$F$57,MATCH("処遇改善加算Ⅳ",【参考】数式用!$C$3:$F$3,0)+2,0),0),0)*AA132*0.5,0), "")</f>
        <v/>
      </c>
      <c r="AF132" s="329"/>
      <c r="AG132" s="330"/>
      <c r="AH132" s="330"/>
      <c r="AI132" s="344"/>
      <c r="AJ132" s="641"/>
      <c r="AK132" s="331"/>
      <c r="AL132" s="332" t="str">
        <f t="shared" si="60"/>
        <v/>
      </c>
      <c r="AM132" s="325" t="str">
        <f t="shared" si="61"/>
        <v/>
      </c>
      <c r="AN132" s="255"/>
      <c r="AO132" s="559" t="str">
        <f>IFERROR(VLOOKUP(K132,【参考】数式用!$A$2:$N$57,14,FALSE),"")</f>
        <v/>
      </c>
      <c r="AP132" s="559" t="str">
        <f t="shared" si="62"/>
        <v/>
      </c>
      <c r="AQ132" s="632" t="str">
        <f t="shared" si="63"/>
        <v/>
      </c>
      <c r="AR132" s="632" t="str">
        <f t="shared" si="64"/>
        <v>入力済</v>
      </c>
      <c r="AS132" s="559" t="str">
        <f t="shared" si="65"/>
        <v/>
      </c>
      <c r="AT132" s="632" t="str">
        <f t="shared" si="66"/>
        <v>入力済</v>
      </c>
      <c r="AU132" s="632" t="str">
        <f t="shared" si="67"/>
        <v/>
      </c>
      <c r="AV132" s="632" t="str">
        <f t="shared" si="68"/>
        <v/>
      </c>
      <c r="AW132" s="559" t="str">
        <f t="shared" si="69"/>
        <v/>
      </c>
      <c r="AX132" s="559" t="str">
        <f t="shared" si="70"/>
        <v/>
      </c>
      <c r="AY132" s="632" t="str">
        <f>IFERROR(VLOOKUP(K132,【参考】数式用!$AR$5:$AS$39,2, FALSE), "")</f>
        <v/>
      </c>
      <c r="AZ132" s="559" t="str">
        <f t="shared" si="71"/>
        <v/>
      </c>
      <c r="BA132" s="559" t="str">
        <f t="shared" si="72"/>
        <v>入力済</v>
      </c>
      <c r="BB132" s="632" t="str">
        <f>IFERROR(VLOOKUP(K132,【参考】数式用!$AX$3:$AY$59, 2, FALSE), "")</f>
        <v/>
      </c>
      <c r="BC132" s="559" t="str">
        <f t="shared" si="73"/>
        <v/>
      </c>
      <c r="BD132" s="559" t="str">
        <f t="shared" si="74"/>
        <v>入力済</v>
      </c>
      <c r="BE132" s="576" t="str">
        <f t="shared" si="75"/>
        <v/>
      </c>
      <c r="BF132" s="559" t="str">
        <f t="shared" si="76"/>
        <v/>
      </c>
      <c r="BG132" s="596"/>
      <c r="BH132" s="632" t="str">
        <f t="shared" si="77"/>
        <v/>
      </c>
      <c r="BI132" s="614" t="str">
        <f>IFERROR(IF(BH132="Ⅱロ有り",ROUNDDOWN(L132*VLOOKUP(K132,【参考】数式用!$A$4:$J$42,10,FALSE)*AA132,0),""),"")</f>
        <v/>
      </c>
      <c r="BJ132" s="614" t="str">
        <f>IFERROR(IF(BH132="Ⅱロなし",ROUNDDOWN(L132*VLOOKUP(K132,【参考】数式用!$A$4:$J$42,8,FALSE)*AA132,0),""),"")</f>
        <v/>
      </c>
    </row>
    <row r="133" spans="1:62" ht="110.1" customHeight="1" thickBot="1">
      <c r="A133" s="327">
        <v>120</v>
      </c>
      <c r="B133" s="1005" t="str">
        <f>IF(基本情報入力シート!B155="","",基本情報入力シート!B155)</f>
        <v/>
      </c>
      <c r="C133" s="1006"/>
      <c r="D133" s="1006"/>
      <c r="E133" s="1006"/>
      <c r="F133" s="1007"/>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58" t="str">
        <f>IF(基本情報入力シート!AF155=0, "",基本情報入力シート!AF155)</f>
        <v/>
      </c>
      <c r="M133" s="589"/>
      <c r="N133" s="521" t="str">
        <f>IFERROR(VLOOKUP(K133,【参考】数式用!$A$2:$F$57,MATCH(M133,【参考】数式用!$C$3:$F$3,0)+2,0),"")</f>
        <v/>
      </c>
      <c r="O133" s="513"/>
      <c r="P133" s="555" t="str">
        <f>IFERROR(VLOOKUP(K133,【参考】数式用!$A$2:$F$57,MATCH(O133,【参考】数式用!$C$3:$F$3,0)+2,0),"")</f>
        <v/>
      </c>
      <c r="Q133" s="338" t="s">
        <v>118</v>
      </c>
      <c r="R133" s="339"/>
      <c r="S133" s="340" t="s">
        <v>183</v>
      </c>
      <c r="T133" s="339"/>
      <c r="U133" s="340" t="s">
        <v>184</v>
      </c>
      <c r="V133" s="339"/>
      <c r="W133" s="340" t="s">
        <v>183</v>
      </c>
      <c r="X133" s="339"/>
      <c r="Y133" s="340" t="s">
        <v>185</v>
      </c>
      <c r="Z133" s="340" t="s">
        <v>186</v>
      </c>
      <c r="AA133" s="340" t="str">
        <f t="shared" si="57"/>
        <v/>
      </c>
      <c r="AB133" s="341" t="s">
        <v>187</v>
      </c>
      <c r="AC133" s="516" t="str">
        <f t="shared" si="58"/>
        <v/>
      </c>
      <c r="AD133" s="509" t="str">
        <f t="shared" si="59"/>
        <v/>
      </c>
      <c r="AE133" s="517" t="str">
        <f>IFERROR(ROUNDDOWN(ROUNDDOWN(ROUND(L133*VLOOKUP(K133,【参考】数式用!$A$4:$F$57,MATCH("処遇改善加算Ⅳ",【参考】数式用!$C$3:$F$3,0)+2,0),0),0)*AA133*0.5,0), "")</f>
        <v/>
      </c>
      <c r="AF133" s="329"/>
      <c r="AG133" s="330"/>
      <c r="AH133" s="330"/>
      <c r="AI133" s="344"/>
      <c r="AJ133" s="641"/>
      <c r="AK133" s="331"/>
      <c r="AL133" s="332" t="str">
        <f t="shared" si="60"/>
        <v/>
      </c>
      <c r="AM133" s="325" t="str">
        <f t="shared" si="61"/>
        <v/>
      </c>
      <c r="AN133" s="255"/>
      <c r="AO133" s="559" t="str">
        <f>IFERROR(VLOOKUP(K133,【参考】数式用!$A$2:$N$57,14,FALSE),"")</f>
        <v/>
      </c>
      <c r="AP133" s="559" t="str">
        <f t="shared" si="62"/>
        <v/>
      </c>
      <c r="AQ133" s="632" t="str">
        <f t="shared" si="63"/>
        <v/>
      </c>
      <c r="AR133" s="632" t="str">
        <f t="shared" si="64"/>
        <v>入力済</v>
      </c>
      <c r="AS133" s="559" t="str">
        <f t="shared" si="65"/>
        <v/>
      </c>
      <c r="AT133" s="632" t="str">
        <f t="shared" si="66"/>
        <v>入力済</v>
      </c>
      <c r="AU133" s="632" t="str">
        <f t="shared" si="67"/>
        <v/>
      </c>
      <c r="AV133" s="632" t="str">
        <f t="shared" si="68"/>
        <v/>
      </c>
      <c r="AW133" s="559" t="str">
        <f t="shared" si="69"/>
        <v/>
      </c>
      <c r="AX133" s="559" t="str">
        <f t="shared" si="70"/>
        <v/>
      </c>
      <c r="AY133" s="632" t="str">
        <f>IFERROR(VLOOKUP(K133,【参考】数式用!$AR$5:$AS$39,2, FALSE), "")</f>
        <v/>
      </c>
      <c r="AZ133" s="559" t="str">
        <f t="shared" si="71"/>
        <v/>
      </c>
      <c r="BA133" s="559" t="str">
        <f t="shared" si="72"/>
        <v>入力済</v>
      </c>
      <c r="BB133" s="632" t="str">
        <f>IFERROR(VLOOKUP(K133,【参考】数式用!$AX$3:$AY$59, 2, FALSE), "")</f>
        <v/>
      </c>
      <c r="BC133" s="559" t="str">
        <f t="shared" si="73"/>
        <v/>
      </c>
      <c r="BD133" s="559" t="str">
        <f t="shared" si="74"/>
        <v>入力済</v>
      </c>
      <c r="BE133" s="576" t="str">
        <f t="shared" si="75"/>
        <v/>
      </c>
      <c r="BF133" s="559" t="str">
        <f t="shared" si="76"/>
        <v/>
      </c>
      <c r="BG133" s="596"/>
      <c r="BH133" s="632" t="str">
        <f t="shared" si="77"/>
        <v/>
      </c>
      <c r="BI133" s="614" t="str">
        <f>IFERROR(IF(BH133="Ⅱロ有り",ROUNDDOWN(L133*VLOOKUP(K133,【参考】数式用!$A$4:$J$42,10,FALSE)*AA133,0),""),"")</f>
        <v/>
      </c>
      <c r="BJ133" s="614" t="str">
        <f>IFERROR(IF(BH133="Ⅱロなし",ROUNDDOWN(L133*VLOOKUP(K133,【参考】数式用!$A$4:$J$42,8,FALSE)*AA133,0),""),"")</f>
        <v/>
      </c>
    </row>
    <row r="134" spans="1:62" ht="110.1" customHeight="1" thickBot="1">
      <c r="A134" s="327">
        <v>121</v>
      </c>
      <c r="B134" s="1005" t="str">
        <f>IF(基本情報入力シート!B156="","",基本情報入力シート!B156)</f>
        <v/>
      </c>
      <c r="C134" s="1006"/>
      <c r="D134" s="1006"/>
      <c r="E134" s="1006"/>
      <c r="F134" s="1007"/>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58" t="str">
        <f>IF(基本情報入力シート!AF156=0, "",基本情報入力シート!AF156)</f>
        <v/>
      </c>
      <c r="M134" s="589"/>
      <c r="N134" s="521" t="str">
        <f>IFERROR(VLOOKUP(K134,【参考】数式用!$A$2:$F$57,MATCH(M134,【参考】数式用!$C$3:$F$3,0)+2,0),"")</f>
        <v/>
      </c>
      <c r="O134" s="513"/>
      <c r="P134" s="555" t="str">
        <f>IFERROR(VLOOKUP(K134,【参考】数式用!$A$2:$F$57,MATCH(O134,【参考】数式用!$C$3:$F$3,0)+2,0),"")</f>
        <v/>
      </c>
      <c r="Q134" s="338" t="s">
        <v>118</v>
      </c>
      <c r="R134" s="339"/>
      <c r="S134" s="340" t="s">
        <v>183</v>
      </c>
      <c r="T134" s="339"/>
      <c r="U134" s="340" t="s">
        <v>184</v>
      </c>
      <c r="V134" s="339"/>
      <c r="W134" s="340" t="s">
        <v>183</v>
      </c>
      <c r="X134" s="339"/>
      <c r="Y134" s="340" t="s">
        <v>185</v>
      </c>
      <c r="Z134" s="340" t="s">
        <v>186</v>
      </c>
      <c r="AA134" s="340" t="str">
        <f t="shared" si="57"/>
        <v/>
      </c>
      <c r="AB134" s="341" t="s">
        <v>187</v>
      </c>
      <c r="AC134" s="516" t="str">
        <f t="shared" si="58"/>
        <v/>
      </c>
      <c r="AD134" s="509" t="str">
        <f t="shared" si="59"/>
        <v/>
      </c>
      <c r="AE134" s="517" t="str">
        <f>IFERROR(ROUNDDOWN(ROUNDDOWN(ROUND(L134*VLOOKUP(K134,【参考】数式用!$A$4:$F$57,MATCH("処遇改善加算Ⅳ",【参考】数式用!$C$3:$F$3,0)+2,0),0),0)*AA134*0.5,0), "")</f>
        <v/>
      </c>
      <c r="AF134" s="329"/>
      <c r="AG134" s="330"/>
      <c r="AH134" s="330"/>
      <c r="AI134" s="344"/>
      <c r="AJ134" s="641"/>
      <c r="AK134" s="331"/>
      <c r="AL134" s="332" t="str">
        <f t="shared" si="60"/>
        <v/>
      </c>
      <c r="AM134" s="325" t="str">
        <f t="shared" si="61"/>
        <v/>
      </c>
      <c r="AN134" s="255"/>
      <c r="AO134" s="559" t="str">
        <f>IFERROR(VLOOKUP(K134,【参考】数式用!$A$2:$N$57,14,FALSE),"")</f>
        <v/>
      </c>
      <c r="AP134" s="559" t="str">
        <f t="shared" si="62"/>
        <v/>
      </c>
      <c r="AQ134" s="632" t="str">
        <f t="shared" si="63"/>
        <v/>
      </c>
      <c r="AR134" s="632" t="str">
        <f t="shared" si="64"/>
        <v>入力済</v>
      </c>
      <c r="AS134" s="559" t="str">
        <f t="shared" si="65"/>
        <v/>
      </c>
      <c r="AT134" s="632" t="str">
        <f t="shared" si="66"/>
        <v>入力済</v>
      </c>
      <c r="AU134" s="632" t="str">
        <f t="shared" si="67"/>
        <v/>
      </c>
      <c r="AV134" s="632" t="str">
        <f t="shared" si="68"/>
        <v/>
      </c>
      <c r="AW134" s="559" t="str">
        <f t="shared" si="69"/>
        <v/>
      </c>
      <c r="AX134" s="559" t="str">
        <f t="shared" si="70"/>
        <v/>
      </c>
      <c r="AY134" s="632" t="str">
        <f>IFERROR(VLOOKUP(K134,【参考】数式用!$AR$5:$AS$39,2, FALSE), "")</f>
        <v/>
      </c>
      <c r="AZ134" s="559" t="str">
        <f t="shared" si="71"/>
        <v/>
      </c>
      <c r="BA134" s="559" t="str">
        <f t="shared" si="72"/>
        <v>入力済</v>
      </c>
      <c r="BB134" s="632" t="str">
        <f>IFERROR(VLOOKUP(K134,【参考】数式用!$AX$3:$AY$59, 2, FALSE), "")</f>
        <v/>
      </c>
      <c r="BC134" s="559" t="str">
        <f t="shared" si="73"/>
        <v/>
      </c>
      <c r="BD134" s="559" t="str">
        <f t="shared" si="74"/>
        <v>入力済</v>
      </c>
      <c r="BE134" s="576" t="str">
        <f t="shared" si="75"/>
        <v/>
      </c>
      <c r="BF134" s="559" t="str">
        <f t="shared" si="76"/>
        <v/>
      </c>
      <c r="BG134" s="596"/>
      <c r="BH134" s="632" t="str">
        <f t="shared" si="77"/>
        <v/>
      </c>
      <c r="BI134" s="614" t="str">
        <f>IFERROR(IF(BH134="Ⅱロ有り",ROUNDDOWN(L134*VLOOKUP(K134,【参考】数式用!$A$4:$J$42,10,FALSE)*AA134,0),""),"")</f>
        <v/>
      </c>
      <c r="BJ134" s="614" t="str">
        <f>IFERROR(IF(BH134="Ⅱロなし",ROUNDDOWN(L134*VLOOKUP(K134,【参考】数式用!$A$4:$J$42,8,FALSE)*AA134,0),""),"")</f>
        <v/>
      </c>
    </row>
    <row r="135" spans="1:62" ht="110.1" customHeight="1" thickBot="1">
      <c r="A135" s="327">
        <v>122</v>
      </c>
      <c r="B135" s="1005" t="str">
        <f>IF(基本情報入力シート!B157="","",基本情報入力シート!B157)</f>
        <v/>
      </c>
      <c r="C135" s="1006"/>
      <c r="D135" s="1006"/>
      <c r="E135" s="1006"/>
      <c r="F135" s="1007"/>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58" t="str">
        <f>IF(基本情報入力シート!AF157=0, "",基本情報入力シート!AF157)</f>
        <v/>
      </c>
      <c r="M135" s="589"/>
      <c r="N135" s="521" t="str">
        <f>IFERROR(VLOOKUP(K135,【参考】数式用!$A$2:$F$57,MATCH(M135,【参考】数式用!$C$3:$F$3,0)+2,0),"")</f>
        <v/>
      </c>
      <c r="O135" s="513"/>
      <c r="P135" s="555" t="str">
        <f>IFERROR(VLOOKUP(K135,【参考】数式用!$A$2:$F$57,MATCH(O135,【参考】数式用!$C$3:$F$3,0)+2,0),"")</f>
        <v/>
      </c>
      <c r="Q135" s="338" t="s">
        <v>118</v>
      </c>
      <c r="R135" s="339"/>
      <c r="S135" s="340" t="s">
        <v>183</v>
      </c>
      <c r="T135" s="339"/>
      <c r="U135" s="340" t="s">
        <v>184</v>
      </c>
      <c r="V135" s="339"/>
      <c r="W135" s="340" t="s">
        <v>183</v>
      </c>
      <c r="X135" s="339"/>
      <c r="Y135" s="340" t="s">
        <v>185</v>
      </c>
      <c r="Z135" s="340" t="s">
        <v>186</v>
      </c>
      <c r="AA135" s="340" t="str">
        <f t="shared" si="57"/>
        <v/>
      </c>
      <c r="AB135" s="341" t="s">
        <v>187</v>
      </c>
      <c r="AC135" s="516" t="str">
        <f t="shared" si="58"/>
        <v/>
      </c>
      <c r="AD135" s="509" t="str">
        <f t="shared" si="59"/>
        <v/>
      </c>
      <c r="AE135" s="517" t="str">
        <f>IFERROR(ROUNDDOWN(ROUNDDOWN(ROUND(L135*VLOOKUP(K135,【参考】数式用!$A$4:$F$57,MATCH("処遇改善加算Ⅳ",【参考】数式用!$C$3:$F$3,0)+2,0),0),0)*AA135*0.5,0), "")</f>
        <v/>
      </c>
      <c r="AF135" s="329"/>
      <c r="AG135" s="330"/>
      <c r="AH135" s="330"/>
      <c r="AI135" s="344"/>
      <c r="AJ135" s="641"/>
      <c r="AK135" s="331"/>
      <c r="AL135" s="332" t="str">
        <f t="shared" si="60"/>
        <v/>
      </c>
      <c r="AM135" s="325" t="str">
        <f t="shared" si="61"/>
        <v/>
      </c>
      <c r="AN135" s="255"/>
      <c r="AO135" s="559" t="str">
        <f>IFERROR(VLOOKUP(K135,【参考】数式用!$A$2:$N$57,14,FALSE),"")</f>
        <v/>
      </c>
      <c r="AP135" s="559" t="str">
        <f t="shared" si="62"/>
        <v/>
      </c>
      <c r="AQ135" s="632" t="str">
        <f t="shared" si="63"/>
        <v/>
      </c>
      <c r="AR135" s="632" t="str">
        <f t="shared" si="64"/>
        <v>入力済</v>
      </c>
      <c r="AS135" s="559" t="str">
        <f t="shared" si="65"/>
        <v/>
      </c>
      <c r="AT135" s="632" t="str">
        <f t="shared" si="66"/>
        <v>入力済</v>
      </c>
      <c r="AU135" s="632" t="str">
        <f t="shared" si="67"/>
        <v/>
      </c>
      <c r="AV135" s="632" t="str">
        <f t="shared" si="68"/>
        <v/>
      </c>
      <c r="AW135" s="559" t="str">
        <f t="shared" si="69"/>
        <v/>
      </c>
      <c r="AX135" s="559" t="str">
        <f t="shared" si="70"/>
        <v/>
      </c>
      <c r="AY135" s="632" t="str">
        <f>IFERROR(VLOOKUP(K135,【参考】数式用!$AR$5:$AS$39,2, FALSE), "")</f>
        <v/>
      </c>
      <c r="AZ135" s="559" t="str">
        <f t="shared" si="71"/>
        <v/>
      </c>
      <c r="BA135" s="559" t="str">
        <f t="shared" si="72"/>
        <v>入力済</v>
      </c>
      <c r="BB135" s="632" t="str">
        <f>IFERROR(VLOOKUP(K135,【参考】数式用!$AX$3:$AY$59, 2, FALSE), "")</f>
        <v/>
      </c>
      <c r="BC135" s="559" t="str">
        <f t="shared" si="73"/>
        <v/>
      </c>
      <c r="BD135" s="559" t="str">
        <f t="shared" si="74"/>
        <v>入力済</v>
      </c>
      <c r="BE135" s="576" t="str">
        <f t="shared" si="75"/>
        <v/>
      </c>
      <c r="BF135" s="559" t="str">
        <f t="shared" si="76"/>
        <v/>
      </c>
      <c r="BG135" s="596"/>
      <c r="BH135" s="632" t="str">
        <f t="shared" si="77"/>
        <v/>
      </c>
      <c r="BI135" s="614" t="str">
        <f>IFERROR(IF(BH135="Ⅱロ有り",ROUNDDOWN(L135*VLOOKUP(K135,【参考】数式用!$A$4:$J$42,10,FALSE)*AA135,0),""),"")</f>
        <v/>
      </c>
      <c r="BJ135" s="614" t="str">
        <f>IFERROR(IF(BH135="Ⅱロなし",ROUNDDOWN(L135*VLOOKUP(K135,【参考】数式用!$A$4:$J$42,8,FALSE)*AA135,0),""),"")</f>
        <v/>
      </c>
    </row>
    <row r="136" spans="1:62" ht="110.1" customHeight="1" thickBot="1">
      <c r="A136" s="327">
        <v>123</v>
      </c>
      <c r="B136" s="1005" t="str">
        <f>IF(基本情報入力シート!B158="","",基本情報入力シート!B158)</f>
        <v/>
      </c>
      <c r="C136" s="1006"/>
      <c r="D136" s="1006"/>
      <c r="E136" s="1006"/>
      <c r="F136" s="1007"/>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58" t="str">
        <f>IF(基本情報入力シート!AF158=0, "",基本情報入力シート!AF158)</f>
        <v/>
      </c>
      <c r="M136" s="589"/>
      <c r="N136" s="521" t="str">
        <f>IFERROR(VLOOKUP(K136,【参考】数式用!$A$2:$F$57,MATCH(M136,【参考】数式用!$C$3:$F$3,0)+2,0),"")</f>
        <v/>
      </c>
      <c r="O136" s="513"/>
      <c r="P136" s="555" t="str">
        <f>IFERROR(VLOOKUP(K136,【参考】数式用!$A$2:$F$57,MATCH(O136,【参考】数式用!$C$3:$F$3,0)+2,0),"")</f>
        <v/>
      </c>
      <c r="Q136" s="338" t="s">
        <v>118</v>
      </c>
      <c r="R136" s="339"/>
      <c r="S136" s="340" t="s">
        <v>183</v>
      </c>
      <c r="T136" s="339"/>
      <c r="U136" s="340" t="s">
        <v>184</v>
      </c>
      <c r="V136" s="339"/>
      <c r="W136" s="340" t="s">
        <v>183</v>
      </c>
      <c r="X136" s="339"/>
      <c r="Y136" s="340" t="s">
        <v>185</v>
      </c>
      <c r="Z136" s="340" t="s">
        <v>186</v>
      </c>
      <c r="AA136" s="340" t="str">
        <f t="shared" si="57"/>
        <v/>
      </c>
      <c r="AB136" s="341" t="s">
        <v>187</v>
      </c>
      <c r="AC136" s="516" t="str">
        <f t="shared" si="58"/>
        <v/>
      </c>
      <c r="AD136" s="509" t="str">
        <f t="shared" si="59"/>
        <v/>
      </c>
      <c r="AE136" s="517" t="str">
        <f>IFERROR(ROUNDDOWN(ROUNDDOWN(ROUND(L136*VLOOKUP(K136,【参考】数式用!$A$4:$F$57,MATCH("処遇改善加算Ⅳ",【参考】数式用!$C$3:$F$3,0)+2,0),0),0)*AA136*0.5,0), "")</f>
        <v/>
      </c>
      <c r="AF136" s="329"/>
      <c r="AG136" s="330"/>
      <c r="AH136" s="330"/>
      <c r="AI136" s="344"/>
      <c r="AJ136" s="641"/>
      <c r="AK136" s="331"/>
      <c r="AL136" s="332" t="str">
        <f t="shared" si="60"/>
        <v/>
      </c>
      <c r="AM136" s="325" t="str">
        <f t="shared" si="61"/>
        <v/>
      </c>
      <c r="AN136" s="255"/>
      <c r="AO136" s="559" t="str">
        <f>IFERROR(VLOOKUP(K136,【参考】数式用!$A$2:$N$57,14,FALSE),"")</f>
        <v/>
      </c>
      <c r="AP136" s="559" t="str">
        <f t="shared" si="62"/>
        <v/>
      </c>
      <c r="AQ136" s="632" t="str">
        <f t="shared" si="63"/>
        <v/>
      </c>
      <c r="AR136" s="632" t="str">
        <f t="shared" si="64"/>
        <v>入力済</v>
      </c>
      <c r="AS136" s="559" t="str">
        <f t="shared" si="65"/>
        <v/>
      </c>
      <c r="AT136" s="632" t="str">
        <f t="shared" si="66"/>
        <v>入力済</v>
      </c>
      <c r="AU136" s="632" t="str">
        <f t="shared" si="67"/>
        <v/>
      </c>
      <c r="AV136" s="632" t="str">
        <f t="shared" si="68"/>
        <v/>
      </c>
      <c r="AW136" s="559" t="str">
        <f t="shared" si="69"/>
        <v/>
      </c>
      <c r="AX136" s="559" t="str">
        <f t="shared" si="70"/>
        <v/>
      </c>
      <c r="AY136" s="632" t="str">
        <f>IFERROR(VLOOKUP(K136,【参考】数式用!$AR$5:$AS$39,2, FALSE), "")</f>
        <v/>
      </c>
      <c r="AZ136" s="559" t="str">
        <f t="shared" si="71"/>
        <v/>
      </c>
      <c r="BA136" s="559" t="str">
        <f t="shared" si="72"/>
        <v>入力済</v>
      </c>
      <c r="BB136" s="632" t="str">
        <f>IFERROR(VLOOKUP(K136,【参考】数式用!$AX$3:$AY$59, 2, FALSE), "")</f>
        <v/>
      </c>
      <c r="BC136" s="559" t="str">
        <f t="shared" si="73"/>
        <v/>
      </c>
      <c r="BD136" s="559" t="str">
        <f t="shared" si="74"/>
        <v>入力済</v>
      </c>
      <c r="BE136" s="576" t="str">
        <f t="shared" si="75"/>
        <v/>
      </c>
      <c r="BF136" s="559" t="str">
        <f t="shared" si="76"/>
        <v/>
      </c>
      <c r="BG136" s="596"/>
      <c r="BH136" s="632" t="str">
        <f t="shared" si="77"/>
        <v/>
      </c>
      <c r="BI136" s="614" t="str">
        <f>IFERROR(IF(BH136="Ⅱロ有り",ROUNDDOWN(L136*VLOOKUP(K136,【参考】数式用!$A$4:$J$42,10,FALSE)*AA136,0),""),"")</f>
        <v/>
      </c>
      <c r="BJ136" s="614" t="str">
        <f>IFERROR(IF(BH136="Ⅱロなし",ROUNDDOWN(L136*VLOOKUP(K136,【参考】数式用!$A$4:$J$42,8,FALSE)*AA136,0),""),"")</f>
        <v/>
      </c>
    </row>
    <row r="137" spans="1:62" ht="110.1" customHeight="1" thickBot="1">
      <c r="A137" s="327">
        <v>124</v>
      </c>
      <c r="B137" s="1005" t="str">
        <f>IF(基本情報入力シート!B159="","",基本情報入力シート!B159)</f>
        <v/>
      </c>
      <c r="C137" s="1006"/>
      <c r="D137" s="1006"/>
      <c r="E137" s="1006"/>
      <c r="F137" s="1007"/>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58" t="str">
        <f>IF(基本情報入力シート!AF159=0, "",基本情報入力シート!AF159)</f>
        <v/>
      </c>
      <c r="M137" s="589"/>
      <c r="N137" s="521" t="str">
        <f>IFERROR(VLOOKUP(K137,【参考】数式用!$A$2:$F$57,MATCH(M137,【参考】数式用!$C$3:$F$3,0)+2,0),"")</f>
        <v/>
      </c>
      <c r="O137" s="513"/>
      <c r="P137" s="555" t="str">
        <f>IFERROR(VLOOKUP(K137,【参考】数式用!$A$2:$F$57,MATCH(O137,【参考】数式用!$C$3:$F$3,0)+2,0),"")</f>
        <v/>
      </c>
      <c r="Q137" s="338" t="s">
        <v>118</v>
      </c>
      <c r="R137" s="339"/>
      <c r="S137" s="340" t="s">
        <v>183</v>
      </c>
      <c r="T137" s="339"/>
      <c r="U137" s="340" t="s">
        <v>184</v>
      </c>
      <c r="V137" s="339"/>
      <c r="W137" s="340" t="s">
        <v>183</v>
      </c>
      <c r="X137" s="339"/>
      <c r="Y137" s="340" t="s">
        <v>185</v>
      </c>
      <c r="Z137" s="340" t="s">
        <v>186</v>
      </c>
      <c r="AA137" s="340" t="str">
        <f t="shared" si="57"/>
        <v/>
      </c>
      <c r="AB137" s="341" t="s">
        <v>187</v>
      </c>
      <c r="AC137" s="516" t="str">
        <f t="shared" si="58"/>
        <v/>
      </c>
      <c r="AD137" s="509" t="str">
        <f t="shared" si="59"/>
        <v/>
      </c>
      <c r="AE137" s="517" t="str">
        <f>IFERROR(ROUNDDOWN(ROUNDDOWN(ROUND(L137*VLOOKUP(K137,【参考】数式用!$A$4:$F$57,MATCH("処遇改善加算Ⅳ",【参考】数式用!$C$3:$F$3,0)+2,0),0),0)*AA137*0.5,0), "")</f>
        <v/>
      </c>
      <c r="AF137" s="329"/>
      <c r="AG137" s="330"/>
      <c r="AH137" s="330"/>
      <c r="AI137" s="344"/>
      <c r="AJ137" s="641"/>
      <c r="AK137" s="331"/>
      <c r="AL137" s="332" t="str">
        <f t="shared" si="60"/>
        <v/>
      </c>
      <c r="AM137" s="325" t="str">
        <f t="shared" si="61"/>
        <v/>
      </c>
      <c r="AN137" s="255"/>
      <c r="AO137" s="559" t="str">
        <f>IFERROR(VLOOKUP(K137,【参考】数式用!$A$2:$N$57,14,FALSE),"")</f>
        <v/>
      </c>
      <c r="AP137" s="559" t="str">
        <f t="shared" si="62"/>
        <v/>
      </c>
      <c r="AQ137" s="632" t="str">
        <f t="shared" si="63"/>
        <v/>
      </c>
      <c r="AR137" s="632" t="str">
        <f t="shared" si="64"/>
        <v>入力済</v>
      </c>
      <c r="AS137" s="559" t="str">
        <f t="shared" si="65"/>
        <v/>
      </c>
      <c r="AT137" s="632" t="str">
        <f t="shared" si="66"/>
        <v>入力済</v>
      </c>
      <c r="AU137" s="632" t="str">
        <f t="shared" si="67"/>
        <v/>
      </c>
      <c r="AV137" s="632" t="str">
        <f t="shared" si="68"/>
        <v/>
      </c>
      <c r="AW137" s="559" t="str">
        <f t="shared" si="69"/>
        <v/>
      </c>
      <c r="AX137" s="559" t="str">
        <f t="shared" si="70"/>
        <v/>
      </c>
      <c r="AY137" s="632" t="str">
        <f>IFERROR(VLOOKUP(K137,【参考】数式用!$AR$5:$AS$39,2, FALSE), "")</f>
        <v/>
      </c>
      <c r="AZ137" s="559" t="str">
        <f t="shared" si="71"/>
        <v/>
      </c>
      <c r="BA137" s="559" t="str">
        <f t="shared" si="72"/>
        <v>入力済</v>
      </c>
      <c r="BB137" s="632" t="str">
        <f>IFERROR(VLOOKUP(K137,【参考】数式用!$AX$3:$AY$59, 2, FALSE), "")</f>
        <v/>
      </c>
      <c r="BC137" s="559" t="str">
        <f t="shared" si="73"/>
        <v/>
      </c>
      <c r="BD137" s="559" t="str">
        <f t="shared" si="74"/>
        <v>入力済</v>
      </c>
      <c r="BE137" s="576" t="str">
        <f t="shared" si="75"/>
        <v/>
      </c>
      <c r="BF137" s="559" t="str">
        <f t="shared" si="76"/>
        <v/>
      </c>
      <c r="BG137" s="596"/>
      <c r="BH137" s="632" t="str">
        <f t="shared" si="77"/>
        <v/>
      </c>
      <c r="BI137" s="614" t="str">
        <f>IFERROR(IF(BH137="Ⅱロ有り",ROUNDDOWN(L137*VLOOKUP(K137,【参考】数式用!$A$4:$J$42,10,FALSE)*AA137,0),""),"")</f>
        <v/>
      </c>
      <c r="BJ137" s="614" t="str">
        <f>IFERROR(IF(BH137="Ⅱロなし",ROUNDDOWN(L137*VLOOKUP(K137,【参考】数式用!$A$4:$J$42,8,FALSE)*AA137,0),""),"")</f>
        <v/>
      </c>
    </row>
    <row r="138" spans="1:62" ht="110.1" customHeight="1" thickBot="1">
      <c r="A138" s="327">
        <v>125</v>
      </c>
      <c r="B138" s="1005" t="str">
        <f>IF(基本情報入力シート!B160="","",基本情報入力シート!B160)</f>
        <v/>
      </c>
      <c r="C138" s="1006"/>
      <c r="D138" s="1006"/>
      <c r="E138" s="1006"/>
      <c r="F138" s="1007"/>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58" t="str">
        <f>IF(基本情報入力シート!AF160=0, "",基本情報入力シート!AF160)</f>
        <v/>
      </c>
      <c r="M138" s="589"/>
      <c r="N138" s="521" t="str">
        <f>IFERROR(VLOOKUP(K138,【参考】数式用!$A$2:$F$57,MATCH(M138,【参考】数式用!$C$3:$F$3,0)+2,0),"")</f>
        <v/>
      </c>
      <c r="O138" s="513"/>
      <c r="P138" s="555" t="str">
        <f>IFERROR(VLOOKUP(K138,【参考】数式用!$A$2:$F$57,MATCH(O138,【参考】数式用!$C$3:$F$3,0)+2,0),"")</f>
        <v/>
      </c>
      <c r="Q138" s="338" t="s">
        <v>118</v>
      </c>
      <c r="R138" s="339"/>
      <c r="S138" s="340" t="s">
        <v>183</v>
      </c>
      <c r="T138" s="339"/>
      <c r="U138" s="340" t="s">
        <v>184</v>
      </c>
      <c r="V138" s="339"/>
      <c r="W138" s="340" t="s">
        <v>183</v>
      </c>
      <c r="X138" s="339"/>
      <c r="Y138" s="340" t="s">
        <v>185</v>
      </c>
      <c r="Z138" s="340" t="s">
        <v>186</v>
      </c>
      <c r="AA138" s="340" t="str">
        <f t="shared" si="57"/>
        <v/>
      </c>
      <c r="AB138" s="341" t="s">
        <v>187</v>
      </c>
      <c r="AC138" s="516" t="str">
        <f t="shared" si="58"/>
        <v/>
      </c>
      <c r="AD138" s="509" t="str">
        <f t="shared" si="59"/>
        <v/>
      </c>
      <c r="AE138" s="517" t="str">
        <f>IFERROR(ROUNDDOWN(ROUNDDOWN(ROUND(L138*VLOOKUP(K138,【参考】数式用!$A$4:$F$57,MATCH("処遇改善加算Ⅳ",【参考】数式用!$C$3:$F$3,0)+2,0),0),0)*AA138*0.5,0), "")</f>
        <v/>
      </c>
      <c r="AF138" s="329"/>
      <c r="AG138" s="330"/>
      <c r="AH138" s="330"/>
      <c r="AI138" s="344"/>
      <c r="AJ138" s="641"/>
      <c r="AK138" s="331"/>
      <c r="AL138" s="332" t="str">
        <f t="shared" si="60"/>
        <v/>
      </c>
      <c r="AM138" s="325" t="str">
        <f t="shared" si="61"/>
        <v/>
      </c>
      <c r="AN138" s="255"/>
      <c r="AO138" s="559" t="str">
        <f>IFERROR(VLOOKUP(K138,【参考】数式用!$A$2:$N$57,14,FALSE),"")</f>
        <v/>
      </c>
      <c r="AP138" s="559" t="str">
        <f t="shared" si="62"/>
        <v/>
      </c>
      <c r="AQ138" s="632" t="str">
        <f t="shared" si="63"/>
        <v/>
      </c>
      <c r="AR138" s="632" t="str">
        <f t="shared" si="64"/>
        <v>入力済</v>
      </c>
      <c r="AS138" s="559" t="str">
        <f t="shared" si="65"/>
        <v/>
      </c>
      <c r="AT138" s="632" t="str">
        <f t="shared" si="66"/>
        <v>入力済</v>
      </c>
      <c r="AU138" s="632" t="str">
        <f t="shared" si="67"/>
        <v/>
      </c>
      <c r="AV138" s="632" t="str">
        <f t="shared" si="68"/>
        <v/>
      </c>
      <c r="AW138" s="559" t="str">
        <f t="shared" si="69"/>
        <v/>
      </c>
      <c r="AX138" s="559" t="str">
        <f t="shared" si="70"/>
        <v/>
      </c>
      <c r="AY138" s="632" t="str">
        <f>IFERROR(VLOOKUP(K138,【参考】数式用!$AR$5:$AS$39,2, FALSE), "")</f>
        <v/>
      </c>
      <c r="AZ138" s="559" t="str">
        <f t="shared" si="71"/>
        <v/>
      </c>
      <c r="BA138" s="559" t="str">
        <f t="shared" si="72"/>
        <v>入力済</v>
      </c>
      <c r="BB138" s="632" t="str">
        <f>IFERROR(VLOOKUP(K138,【参考】数式用!$AX$3:$AY$59, 2, FALSE), "")</f>
        <v/>
      </c>
      <c r="BC138" s="559" t="str">
        <f t="shared" si="73"/>
        <v/>
      </c>
      <c r="BD138" s="559" t="str">
        <f t="shared" si="74"/>
        <v>入力済</v>
      </c>
      <c r="BE138" s="576" t="str">
        <f t="shared" si="75"/>
        <v/>
      </c>
      <c r="BF138" s="559" t="str">
        <f t="shared" si="76"/>
        <v/>
      </c>
      <c r="BG138" s="596"/>
      <c r="BH138" s="632" t="str">
        <f t="shared" si="77"/>
        <v/>
      </c>
      <c r="BI138" s="614" t="str">
        <f>IFERROR(IF(BH138="Ⅱロ有り",ROUNDDOWN(L138*VLOOKUP(K138,【参考】数式用!$A$4:$J$42,10,FALSE)*AA138,0),""),"")</f>
        <v/>
      </c>
      <c r="BJ138" s="614" t="str">
        <f>IFERROR(IF(BH138="Ⅱロなし",ROUNDDOWN(L138*VLOOKUP(K138,【参考】数式用!$A$4:$J$42,8,FALSE)*AA138,0),""),"")</f>
        <v/>
      </c>
    </row>
    <row r="139" spans="1:62" ht="110.1" customHeight="1" thickBot="1">
      <c r="A139" s="327">
        <v>126</v>
      </c>
      <c r="B139" s="1005" t="str">
        <f>IF(基本情報入力シート!B161="","",基本情報入力シート!B161)</f>
        <v/>
      </c>
      <c r="C139" s="1006"/>
      <c r="D139" s="1006"/>
      <c r="E139" s="1006"/>
      <c r="F139" s="1007"/>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58" t="str">
        <f>IF(基本情報入力シート!AF161=0, "",基本情報入力シート!AF161)</f>
        <v/>
      </c>
      <c r="M139" s="589"/>
      <c r="N139" s="521" t="str">
        <f>IFERROR(VLOOKUP(K139,【参考】数式用!$A$2:$F$57,MATCH(M139,【参考】数式用!$C$3:$F$3,0)+2,0),"")</f>
        <v/>
      </c>
      <c r="O139" s="513"/>
      <c r="P139" s="555" t="str">
        <f>IFERROR(VLOOKUP(K139,【参考】数式用!$A$2:$F$57,MATCH(O139,【参考】数式用!$C$3:$F$3,0)+2,0),"")</f>
        <v/>
      </c>
      <c r="Q139" s="338" t="s">
        <v>118</v>
      </c>
      <c r="R139" s="339"/>
      <c r="S139" s="340" t="s">
        <v>183</v>
      </c>
      <c r="T139" s="339"/>
      <c r="U139" s="340" t="s">
        <v>184</v>
      </c>
      <c r="V139" s="339"/>
      <c r="W139" s="340" t="s">
        <v>183</v>
      </c>
      <c r="X139" s="339"/>
      <c r="Y139" s="340" t="s">
        <v>185</v>
      </c>
      <c r="Z139" s="340" t="s">
        <v>186</v>
      </c>
      <c r="AA139" s="340" t="str">
        <f t="shared" si="57"/>
        <v/>
      </c>
      <c r="AB139" s="341" t="s">
        <v>187</v>
      </c>
      <c r="AC139" s="516" t="str">
        <f t="shared" si="58"/>
        <v/>
      </c>
      <c r="AD139" s="509" t="str">
        <f t="shared" si="59"/>
        <v/>
      </c>
      <c r="AE139" s="517" t="str">
        <f>IFERROR(ROUNDDOWN(ROUNDDOWN(ROUND(L139*VLOOKUP(K139,【参考】数式用!$A$4:$F$57,MATCH("処遇改善加算Ⅳ",【参考】数式用!$C$3:$F$3,0)+2,0),0),0)*AA139*0.5,0), "")</f>
        <v/>
      </c>
      <c r="AF139" s="329"/>
      <c r="AG139" s="330"/>
      <c r="AH139" s="330"/>
      <c r="AI139" s="344"/>
      <c r="AJ139" s="641"/>
      <c r="AK139" s="331"/>
      <c r="AL139" s="332" t="str">
        <f t="shared" si="60"/>
        <v/>
      </c>
      <c r="AM139" s="325" t="str">
        <f t="shared" si="61"/>
        <v/>
      </c>
      <c r="AN139" s="255"/>
      <c r="AO139" s="559" t="str">
        <f>IFERROR(VLOOKUP(K139,【参考】数式用!$A$2:$N$57,14,FALSE),"")</f>
        <v/>
      </c>
      <c r="AP139" s="559" t="str">
        <f t="shared" si="62"/>
        <v/>
      </c>
      <c r="AQ139" s="632" t="str">
        <f t="shared" si="63"/>
        <v/>
      </c>
      <c r="AR139" s="632" t="str">
        <f t="shared" si="64"/>
        <v>入力済</v>
      </c>
      <c r="AS139" s="559" t="str">
        <f t="shared" si="65"/>
        <v/>
      </c>
      <c r="AT139" s="632" t="str">
        <f t="shared" si="66"/>
        <v>入力済</v>
      </c>
      <c r="AU139" s="632" t="str">
        <f t="shared" si="67"/>
        <v/>
      </c>
      <c r="AV139" s="632" t="str">
        <f t="shared" si="68"/>
        <v/>
      </c>
      <c r="AW139" s="559" t="str">
        <f t="shared" si="69"/>
        <v/>
      </c>
      <c r="AX139" s="559" t="str">
        <f t="shared" si="70"/>
        <v/>
      </c>
      <c r="AY139" s="632" t="str">
        <f>IFERROR(VLOOKUP(K139,【参考】数式用!$AR$5:$AS$39,2, FALSE), "")</f>
        <v/>
      </c>
      <c r="AZ139" s="559" t="str">
        <f t="shared" si="71"/>
        <v/>
      </c>
      <c r="BA139" s="559" t="str">
        <f t="shared" si="72"/>
        <v>入力済</v>
      </c>
      <c r="BB139" s="632" t="str">
        <f>IFERROR(VLOOKUP(K139,【参考】数式用!$AX$3:$AY$59, 2, FALSE), "")</f>
        <v/>
      </c>
      <c r="BC139" s="559" t="str">
        <f t="shared" si="73"/>
        <v/>
      </c>
      <c r="BD139" s="559" t="str">
        <f t="shared" si="74"/>
        <v>入力済</v>
      </c>
      <c r="BE139" s="576" t="str">
        <f t="shared" si="75"/>
        <v/>
      </c>
      <c r="BF139" s="559" t="str">
        <f t="shared" si="76"/>
        <v/>
      </c>
      <c r="BG139" s="596"/>
      <c r="BH139" s="632" t="str">
        <f t="shared" si="77"/>
        <v/>
      </c>
      <c r="BI139" s="614" t="str">
        <f>IFERROR(IF(BH139="Ⅱロ有り",ROUNDDOWN(L139*VLOOKUP(K139,【参考】数式用!$A$4:$J$42,10,FALSE)*AA139,0),""),"")</f>
        <v/>
      </c>
      <c r="BJ139" s="614" t="str">
        <f>IFERROR(IF(BH139="Ⅱロなし",ROUNDDOWN(L139*VLOOKUP(K139,【参考】数式用!$A$4:$J$42,8,FALSE)*AA139,0),""),"")</f>
        <v/>
      </c>
    </row>
    <row r="140" spans="1:62" ht="110.1" customHeight="1" thickBot="1">
      <c r="A140" s="327">
        <v>127</v>
      </c>
      <c r="B140" s="1005" t="str">
        <f>IF(基本情報入力シート!B162="","",基本情報入力シート!B162)</f>
        <v/>
      </c>
      <c r="C140" s="1006"/>
      <c r="D140" s="1006"/>
      <c r="E140" s="1006"/>
      <c r="F140" s="1007"/>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58" t="str">
        <f>IF(基本情報入力シート!AF162=0, "",基本情報入力シート!AF162)</f>
        <v/>
      </c>
      <c r="M140" s="589"/>
      <c r="N140" s="521" t="str">
        <f>IFERROR(VLOOKUP(K140,【参考】数式用!$A$2:$F$57,MATCH(M140,【参考】数式用!$C$3:$F$3,0)+2,0),"")</f>
        <v/>
      </c>
      <c r="O140" s="513"/>
      <c r="P140" s="555" t="str">
        <f>IFERROR(VLOOKUP(K140,【参考】数式用!$A$2:$F$57,MATCH(O140,【参考】数式用!$C$3:$F$3,0)+2,0),"")</f>
        <v/>
      </c>
      <c r="Q140" s="338" t="s">
        <v>118</v>
      </c>
      <c r="R140" s="339"/>
      <c r="S140" s="340" t="s">
        <v>183</v>
      </c>
      <c r="T140" s="339"/>
      <c r="U140" s="340" t="s">
        <v>184</v>
      </c>
      <c r="V140" s="339"/>
      <c r="W140" s="340" t="s">
        <v>183</v>
      </c>
      <c r="X140" s="339"/>
      <c r="Y140" s="340" t="s">
        <v>185</v>
      </c>
      <c r="Z140" s="340" t="s">
        <v>186</v>
      </c>
      <c r="AA140" s="340" t="str">
        <f t="shared" si="57"/>
        <v/>
      </c>
      <c r="AB140" s="341" t="s">
        <v>187</v>
      </c>
      <c r="AC140" s="516" t="str">
        <f t="shared" si="58"/>
        <v/>
      </c>
      <c r="AD140" s="509" t="str">
        <f t="shared" si="59"/>
        <v/>
      </c>
      <c r="AE140" s="517" t="str">
        <f>IFERROR(ROUNDDOWN(ROUNDDOWN(ROUND(L140*VLOOKUP(K140,【参考】数式用!$A$4:$F$57,MATCH("処遇改善加算Ⅳ",【参考】数式用!$C$3:$F$3,0)+2,0),0),0)*AA140*0.5,0), "")</f>
        <v/>
      </c>
      <c r="AF140" s="329"/>
      <c r="AG140" s="330"/>
      <c r="AH140" s="330"/>
      <c r="AI140" s="344"/>
      <c r="AJ140" s="641"/>
      <c r="AK140" s="331"/>
      <c r="AL140" s="332" t="str">
        <f t="shared" si="60"/>
        <v/>
      </c>
      <c r="AM140" s="325" t="str">
        <f t="shared" si="61"/>
        <v/>
      </c>
      <c r="AN140" s="255"/>
      <c r="AO140" s="559" t="str">
        <f>IFERROR(VLOOKUP(K140,【参考】数式用!$A$2:$N$57,14,FALSE),"")</f>
        <v/>
      </c>
      <c r="AP140" s="559" t="str">
        <f t="shared" si="62"/>
        <v/>
      </c>
      <c r="AQ140" s="632" t="str">
        <f t="shared" si="63"/>
        <v/>
      </c>
      <c r="AR140" s="632" t="str">
        <f t="shared" si="64"/>
        <v>入力済</v>
      </c>
      <c r="AS140" s="559" t="str">
        <f t="shared" si="65"/>
        <v/>
      </c>
      <c r="AT140" s="632" t="str">
        <f t="shared" si="66"/>
        <v>入力済</v>
      </c>
      <c r="AU140" s="632" t="str">
        <f t="shared" si="67"/>
        <v/>
      </c>
      <c r="AV140" s="632" t="str">
        <f t="shared" si="68"/>
        <v/>
      </c>
      <c r="AW140" s="559" t="str">
        <f t="shared" si="69"/>
        <v/>
      </c>
      <c r="AX140" s="559" t="str">
        <f t="shared" si="70"/>
        <v/>
      </c>
      <c r="AY140" s="632" t="str">
        <f>IFERROR(VLOOKUP(K140,【参考】数式用!$AR$5:$AS$39,2, FALSE), "")</f>
        <v/>
      </c>
      <c r="AZ140" s="559" t="str">
        <f t="shared" si="71"/>
        <v/>
      </c>
      <c r="BA140" s="559" t="str">
        <f t="shared" si="72"/>
        <v>入力済</v>
      </c>
      <c r="BB140" s="632" t="str">
        <f>IFERROR(VLOOKUP(K140,【参考】数式用!$AX$3:$AY$59, 2, FALSE), "")</f>
        <v/>
      </c>
      <c r="BC140" s="559" t="str">
        <f t="shared" si="73"/>
        <v/>
      </c>
      <c r="BD140" s="559" t="str">
        <f t="shared" si="74"/>
        <v>入力済</v>
      </c>
      <c r="BE140" s="576" t="str">
        <f t="shared" si="75"/>
        <v/>
      </c>
      <c r="BF140" s="559" t="str">
        <f t="shared" si="76"/>
        <v/>
      </c>
      <c r="BG140" s="596"/>
      <c r="BH140" s="632" t="str">
        <f t="shared" si="77"/>
        <v/>
      </c>
      <c r="BI140" s="614" t="str">
        <f>IFERROR(IF(BH140="Ⅱロ有り",ROUNDDOWN(L140*VLOOKUP(K140,【参考】数式用!$A$4:$J$42,10,FALSE)*AA140,0),""),"")</f>
        <v/>
      </c>
      <c r="BJ140" s="614" t="str">
        <f>IFERROR(IF(BH140="Ⅱロなし",ROUNDDOWN(L140*VLOOKUP(K140,【参考】数式用!$A$4:$J$42,8,FALSE)*AA140,0),""),"")</f>
        <v/>
      </c>
    </row>
    <row r="141" spans="1:62" ht="110.1" customHeight="1" thickBot="1">
      <c r="A141" s="327">
        <v>128</v>
      </c>
      <c r="B141" s="1005" t="str">
        <f>IF(基本情報入力シート!B163="","",基本情報入力シート!B163)</f>
        <v/>
      </c>
      <c r="C141" s="1006"/>
      <c r="D141" s="1006"/>
      <c r="E141" s="1006"/>
      <c r="F141" s="1007"/>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58" t="str">
        <f>IF(基本情報入力シート!AF163=0, "",基本情報入力シート!AF163)</f>
        <v/>
      </c>
      <c r="M141" s="589"/>
      <c r="N141" s="521" t="str">
        <f>IFERROR(VLOOKUP(K141,【参考】数式用!$A$2:$F$57,MATCH(M141,【参考】数式用!$C$3:$F$3,0)+2,0),"")</f>
        <v/>
      </c>
      <c r="O141" s="513"/>
      <c r="P141" s="555" t="str">
        <f>IFERROR(VLOOKUP(K141,【参考】数式用!$A$2:$F$57,MATCH(O141,【参考】数式用!$C$3:$F$3,0)+2,0),"")</f>
        <v/>
      </c>
      <c r="Q141" s="338" t="s">
        <v>118</v>
      </c>
      <c r="R141" s="339"/>
      <c r="S141" s="340" t="s">
        <v>183</v>
      </c>
      <c r="T141" s="339"/>
      <c r="U141" s="340" t="s">
        <v>184</v>
      </c>
      <c r="V141" s="339"/>
      <c r="W141" s="340" t="s">
        <v>183</v>
      </c>
      <c r="X141" s="339"/>
      <c r="Y141" s="340" t="s">
        <v>185</v>
      </c>
      <c r="Z141" s="340" t="s">
        <v>186</v>
      </c>
      <c r="AA141" s="340" t="str">
        <f t="shared" si="57"/>
        <v/>
      </c>
      <c r="AB141" s="341" t="s">
        <v>187</v>
      </c>
      <c r="AC141" s="516" t="str">
        <f t="shared" si="58"/>
        <v/>
      </c>
      <c r="AD141" s="509" t="str">
        <f t="shared" si="59"/>
        <v/>
      </c>
      <c r="AE141" s="517" t="str">
        <f>IFERROR(ROUNDDOWN(ROUNDDOWN(ROUND(L141*VLOOKUP(K141,【参考】数式用!$A$4:$F$57,MATCH("処遇改善加算Ⅳ",【参考】数式用!$C$3:$F$3,0)+2,0),0),0)*AA141*0.5,0), "")</f>
        <v/>
      </c>
      <c r="AF141" s="329"/>
      <c r="AG141" s="330"/>
      <c r="AH141" s="330"/>
      <c r="AI141" s="344"/>
      <c r="AJ141" s="641"/>
      <c r="AK141" s="331"/>
      <c r="AL141" s="332" t="str">
        <f t="shared" si="60"/>
        <v/>
      </c>
      <c r="AM141" s="325" t="str">
        <f t="shared" si="61"/>
        <v/>
      </c>
      <c r="AN141" s="255"/>
      <c r="AO141" s="559" t="str">
        <f>IFERROR(VLOOKUP(K141,【参考】数式用!$A$2:$N$57,14,FALSE),"")</f>
        <v/>
      </c>
      <c r="AP141" s="559" t="str">
        <f t="shared" si="62"/>
        <v/>
      </c>
      <c r="AQ141" s="632" t="str">
        <f t="shared" si="63"/>
        <v/>
      </c>
      <c r="AR141" s="632" t="str">
        <f t="shared" si="64"/>
        <v>入力済</v>
      </c>
      <c r="AS141" s="559" t="str">
        <f t="shared" si="65"/>
        <v/>
      </c>
      <c r="AT141" s="632" t="str">
        <f t="shared" si="66"/>
        <v>入力済</v>
      </c>
      <c r="AU141" s="632" t="str">
        <f t="shared" si="67"/>
        <v/>
      </c>
      <c r="AV141" s="632" t="str">
        <f t="shared" si="68"/>
        <v/>
      </c>
      <c r="AW141" s="559" t="str">
        <f t="shared" si="69"/>
        <v/>
      </c>
      <c r="AX141" s="559" t="str">
        <f t="shared" si="70"/>
        <v/>
      </c>
      <c r="AY141" s="632" t="str">
        <f>IFERROR(VLOOKUP(K141,【参考】数式用!$AR$5:$AS$39,2, FALSE), "")</f>
        <v/>
      </c>
      <c r="AZ141" s="559" t="str">
        <f t="shared" si="71"/>
        <v/>
      </c>
      <c r="BA141" s="559" t="str">
        <f t="shared" si="72"/>
        <v>入力済</v>
      </c>
      <c r="BB141" s="632" t="str">
        <f>IFERROR(VLOOKUP(K141,【参考】数式用!$AX$3:$AY$59, 2, FALSE), "")</f>
        <v/>
      </c>
      <c r="BC141" s="559" t="str">
        <f t="shared" si="73"/>
        <v/>
      </c>
      <c r="BD141" s="559" t="str">
        <f t="shared" si="74"/>
        <v>入力済</v>
      </c>
      <c r="BE141" s="576" t="str">
        <f t="shared" si="75"/>
        <v/>
      </c>
      <c r="BF141" s="559" t="str">
        <f t="shared" si="76"/>
        <v/>
      </c>
      <c r="BG141" s="596"/>
      <c r="BH141" s="632" t="str">
        <f t="shared" si="77"/>
        <v/>
      </c>
      <c r="BI141" s="614" t="str">
        <f>IFERROR(IF(BH141="Ⅱロ有り",ROUNDDOWN(L141*VLOOKUP(K141,【参考】数式用!$A$4:$J$42,10,FALSE)*AA141,0),""),"")</f>
        <v/>
      </c>
      <c r="BJ141" s="614" t="str">
        <f>IFERROR(IF(BH141="Ⅱロなし",ROUNDDOWN(L141*VLOOKUP(K141,【参考】数式用!$A$4:$J$42,8,FALSE)*AA141,0),""),"")</f>
        <v/>
      </c>
    </row>
    <row r="142" spans="1:62" ht="110.1" customHeight="1" thickBot="1">
      <c r="A142" s="327">
        <v>129</v>
      </c>
      <c r="B142" s="1005" t="str">
        <f>IF(基本情報入力シート!B164="","",基本情報入力シート!B164)</f>
        <v/>
      </c>
      <c r="C142" s="1006"/>
      <c r="D142" s="1006"/>
      <c r="E142" s="1006"/>
      <c r="F142" s="1007"/>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58" t="str">
        <f>IF(基本情報入力シート!AF164=0, "",基本情報入力シート!AF164)</f>
        <v/>
      </c>
      <c r="M142" s="589"/>
      <c r="N142" s="521" t="str">
        <f>IFERROR(VLOOKUP(K142,【参考】数式用!$A$2:$F$57,MATCH(M142,【参考】数式用!$C$3:$F$3,0)+2,0),"")</f>
        <v/>
      </c>
      <c r="O142" s="513"/>
      <c r="P142" s="555" t="str">
        <f>IFERROR(VLOOKUP(K142,【参考】数式用!$A$2:$F$57,MATCH(O142,【参考】数式用!$C$3:$F$3,0)+2,0),"")</f>
        <v/>
      </c>
      <c r="Q142" s="338" t="s">
        <v>118</v>
      </c>
      <c r="R142" s="339"/>
      <c r="S142" s="340" t="s">
        <v>183</v>
      </c>
      <c r="T142" s="339"/>
      <c r="U142" s="340" t="s">
        <v>184</v>
      </c>
      <c r="V142" s="339"/>
      <c r="W142" s="340" t="s">
        <v>183</v>
      </c>
      <c r="X142" s="339"/>
      <c r="Y142" s="340" t="s">
        <v>185</v>
      </c>
      <c r="Z142" s="340" t="s">
        <v>186</v>
      </c>
      <c r="AA142" s="340" t="str">
        <f t="shared" si="57"/>
        <v/>
      </c>
      <c r="AB142" s="341" t="s">
        <v>187</v>
      </c>
      <c r="AC142" s="516" t="str">
        <f t="shared" si="58"/>
        <v/>
      </c>
      <c r="AD142" s="509" t="str">
        <f t="shared" si="59"/>
        <v/>
      </c>
      <c r="AE142" s="517" t="str">
        <f>IFERROR(ROUNDDOWN(ROUNDDOWN(ROUND(L142*VLOOKUP(K142,【参考】数式用!$A$4:$F$57,MATCH("処遇改善加算Ⅳ",【参考】数式用!$C$3:$F$3,0)+2,0),0),0)*AA142*0.5,0), "")</f>
        <v/>
      </c>
      <c r="AF142" s="329"/>
      <c r="AG142" s="330"/>
      <c r="AH142" s="330"/>
      <c r="AI142" s="344"/>
      <c r="AJ142" s="641"/>
      <c r="AK142" s="331"/>
      <c r="AL142" s="332" t="str">
        <f t="shared" si="60"/>
        <v/>
      </c>
      <c r="AM142" s="325" t="str">
        <f t="shared" si="61"/>
        <v/>
      </c>
      <c r="AN142" s="255"/>
      <c r="AO142" s="559" t="str">
        <f>IFERROR(VLOOKUP(K142,【参考】数式用!$A$2:$N$57,14,FALSE),"")</f>
        <v/>
      </c>
      <c r="AP142" s="559" t="str">
        <f t="shared" si="62"/>
        <v/>
      </c>
      <c r="AQ142" s="632" t="str">
        <f t="shared" si="63"/>
        <v/>
      </c>
      <c r="AR142" s="632" t="str">
        <f t="shared" si="64"/>
        <v>入力済</v>
      </c>
      <c r="AS142" s="559" t="str">
        <f t="shared" si="65"/>
        <v/>
      </c>
      <c r="AT142" s="632" t="str">
        <f t="shared" si="66"/>
        <v>入力済</v>
      </c>
      <c r="AU142" s="632" t="str">
        <f t="shared" si="67"/>
        <v/>
      </c>
      <c r="AV142" s="632" t="str">
        <f t="shared" si="68"/>
        <v/>
      </c>
      <c r="AW142" s="559" t="str">
        <f t="shared" si="69"/>
        <v/>
      </c>
      <c r="AX142" s="559" t="str">
        <f t="shared" si="70"/>
        <v/>
      </c>
      <c r="AY142" s="632" t="str">
        <f>IFERROR(VLOOKUP(K142,【参考】数式用!$AR$5:$AS$39,2, FALSE), "")</f>
        <v/>
      </c>
      <c r="AZ142" s="559" t="str">
        <f t="shared" si="71"/>
        <v/>
      </c>
      <c r="BA142" s="559" t="str">
        <f t="shared" si="72"/>
        <v>入力済</v>
      </c>
      <c r="BB142" s="632" t="str">
        <f>IFERROR(VLOOKUP(K142,【参考】数式用!$AX$3:$AY$59, 2, FALSE), "")</f>
        <v/>
      </c>
      <c r="BC142" s="559" t="str">
        <f t="shared" si="73"/>
        <v/>
      </c>
      <c r="BD142" s="559" t="str">
        <f t="shared" si="74"/>
        <v>入力済</v>
      </c>
      <c r="BE142" s="576" t="str">
        <f t="shared" si="75"/>
        <v/>
      </c>
      <c r="BF142" s="559" t="str">
        <f t="shared" si="76"/>
        <v/>
      </c>
      <c r="BG142" s="596"/>
      <c r="BH142" s="632" t="str">
        <f t="shared" si="77"/>
        <v/>
      </c>
      <c r="BI142" s="614" t="str">
        <f>IFERROR(IF(BH142="Ⅱロ有り",ROUNDDOWN(L142*VLOOKUP(K142,【参考】数式用!$A$4:$J$42,10,FALSE)*AA142,0),""),"")</f>
        <v/>
      </c>
      <c r="BJ142" s="614" t="str">
        <f>IFERROR(IF(BH142="Ⅱロなし",ROUNDDOWN(L142*VLOOKUP(K142,【参考】数式用!$A$4:$J$42,8,FALSE)*AA142,0),""),"")</f>
        <v/>
      </c>
    </row>
    <row r="143" spans="1:62" ht="110.1" customHeight="1" thickBot="1">
      <c r="A143" s="327">
        <v>130</v>
      </c>
      <c r="B143" s="1005" t="str">
        <f>IF(基本情報入力シート!B165="","",基本情報入力シート!B165)</f>
        <v/>
      </c>
      <c r="C143" s="1006"/>
      <c r="D143" s="1006"/>
      <c r="E143" s="1006"/>
      <c r="F143" s="1007"/>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58" t="str">
        <f>IF(基本情報入力シート!AF165=0, "",基本情報入力シート!AF165)</f>
        <v/>
      </c>
      <c r="M143" s="589"/>
      <c r="N143" s="521" t="str">
        <f>IFERROR(VLOOKUP(K143,【参考】数式用!$A$2:$F$57,MATCH(M143,【参考】数式用!$C$3:$F$3,0)+2,0),"")</f>
        <v/>
      </c>
      <c r="O143" s="513"/>
      <c r="P143" s="555" t="str">
        <f>IFERROR(VLOOKUP(K143,【参考】数式用!$A$2:$F$57,MATCH(O143,【参考】数式用!$C$3:$F$3,0)+2,0),"")</f>
        <v/>
      </c>
      <c r="Q143" s="338" t="s">
        <v>118</v>
      </c>
      <c r="R143" s="339"/>
      <c r="S143" s="340" t="s">
        <v>183</v>
      </c>
      <c r="T143" s="339"/>
      <c r="U143" s="340" t="s">
        <v>184</v>
      </c>
      <c r="V143" s="339"/>
      <c r="W143" s="340" t="s">
        <v>183</v>
      </c>
      <c r="X143" s="339"/>
      <c r="Y143" s="340" t="s">
        <v>185</v>
      </c>
      <c r="Z143" s="340" t="s">
        <v>186</v>
      </c>
      <c r="AA143" s="340" t="str">
        <f t="shared" si="57"/>
        <v/>
      </c>
      <c r="AB143" s="341" t="s">
        <v>187</v>
      </c>
      <c r="AC143" s="516" t="str">
        <f t="shared" si="58"/>
        <v/>
      </c>
      <c r="AD143" s="509" t="str">
        <f t="shared" si="59"/>
        <v/>
      </c>
      <c r="AE143" s="517" t="str">
        <f>IFERROR(ROUNDDOWN(ROUNDDOWN(ROUND(L143*VLOOKUP(K143,【参考】数式用!$A$4:$F$57,MATCH("処遇改善加算Ⅳ",【参考】数式用!$C$3:$F$3,0)+2,0),0),0)*AA143*0.5,0), "")</f>
        <v/>
      </c>
      <c r="AF143" s="329"/>
      <c r="AG143" s="330"/>
      <c r="AH143" s="330"/>
      <c r="AI143" s="344"/>
      <c r="AJ143" s="641"/>
      <c r="AK143" s="331"/>
      <c r="AL143" s="332" t="str">
        <f t="shared" si="60"/>
        <v/>
      </c>
      <c r="AM143" s="325" t="str">
        <f t="shared" si="61"/>
        <v/>
      </c>
      <c r="AN143" s="255"/>
      <c r="AO143" s="559" t="str">
        <f>IFERROR(VLOOKUP(K143,【参考】数式用!$A$2:$N$57,14,FALSE),"")</f>
        <v/>
      </c>
      <c r="AP143" s="559" t="str">
        <f t="shared" si="62"/>
        <v/>
      </c>
      <c r="AQ143" s="632" t="str">
        <f t="shared" si="63"/>
        <v/>
      </c>
      <c r="AR143" s="632" t="str">
        <f t="shared" si="64"/>
        <v>入力済</v>
      </c>
      <c r="AS143" s="559" t="str">
        <f t="shared" si="65"/>
        <v/>
      </c>
      <c r="AT143" s="632" t="str">
        <f t="shared" si="66"/>
        <v>入力済</v>
      </c>
      <c r="AU143" s="632" t="str">
        <f t="shared" si="67"/>
        <v/>
      </c>
      <c r="AV143" s="632" t="str">
        <f t="shared" si="68"/>
        <v/>
      </c>
      <c r="AW143" s="559" t="str">
        <f t="shared" si="69"/>
        <v/>
      </c>
      <c r="AX143" s="559" t="str">
        <f t="shared" si="70"/>
        <v/>
      </c>
      <c r="AY143" s="632" t="str">
        <f>IFERROR(VLOOKUP(K143,【参考】数式用!$AR$5:$AS$39,2, FALSE), "")</f>
        <v/>
      </c>
      <c r="AZ143" s="559" t="str">
        <f t="shared" si="71"/>
        <v/>
      </c>
      <c r="BA143" s="559" t="str">
        <f t="shared" si="72"/>
        <v>入力済</v>
      </c>
      <c r="BB143" s="632" t="str">
        <f>IFERROR(VLOOKUP(K143,【参考】数式用!$AX$3:$AY$59, 2, FALSE), "")</f>
        <v/>
      </c>
      <c r="BC143" s="559" t="str">
        <f t="shared" si="73"/>
        <v/>
      </c>
      <c r="BD143" s="559" t="str">
        <f t="shared" si="74"/>
        <v>入力済</v>
      </c>
      <c r="BE143" s="576" t="str">
        <f t="shared" si="75"/>
        <v/>
      </c>
      <c r="BF143" s="559" t="str">
        <f t="shared" si="76"/>
        <v/>
      </c>
      <c r="BG143" s="596"/>
      <c r="BH143" s="632" t="str">
        <f t="shared" si="77"/>
        <v/>
      </c>
      <c r="BI143" s="614" t="str">
        <f>IFERROR(IF(BH143="Ⅱロ有り",ROUNDDOWN(L143*VLOOKUP(K143,【参考】数式用!$A$4:$J$42,10,FALSE)*AA143,0),""),"")</f>
        <v/>
      </c>
      <c r="BJ143" s="614" t="str">
        <f>IFERROR(IF(BH143="Ⅱロなし",ROUNDDOWN(L143*VLOOKUP(K143,【参考】数式用!$A$4:$J$42,8,FALSE)*AA143,0),""),"")</f>
        <v/>
      </c>
    </row>
    <row r="144" spans="1:62" ht="110.1" customHeight="1" thickBot="1">
      <c r="A144" s="327">
        <v>131</v>
      </c>
      <c r="B144" s="1005" t="str">
        <f>IF(基本情報入力シート!B166="","",基本情報入力シート!B166)</f>
        <v/>
      </c>
      <c r="C144" s="1006"/>
      <c r="D144" s="1006"/>
      <c r="E144" s="1006"/>
      <c r="F144" s="1007"/>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58" t="str">
        <f>IF(基本情報入力シート!AF166=0, "",基本情報入力シート!AF166)</f>
        <v/>
      </c>
      <c r="M144" s="589"/>
      <c r="N144" s="521" t="str">
        <f>IFERROR(VLOOKUP(K144,【参考】数式用!$A$2:$F$57,MATCH(M144,【参考】数式用!$C$3:$F$3,0)+2,0),"")</f>
        <v/>
      </c>
      <c r="O144" s="513"/>
      <c r="P144" s="555" t="str">
        <f>IFERROR(VLOOKUP(K144,【参考】数式用!$A$2:$F$57,MATCH(O144,【参考】数式用!$C$3:$F$3,0)+2,0),"")</f>
        <v/>
      </c>
      <c r="Q144" s="338" t="s">
        <v>118</v>
      </c>
      <c r="R144" s="339"/>
      <c r="S144" s="340" t="s">
        <v>183</v>
      </c>
      <c r="T144" s="339"/>
      <c r="U144" s="340" t="s">
        <v>184</v>
      </c>
      <c r="V144" s="339"/>
      <c r="W144" s="340" t="s">
        <v>183</v>
      </c>
      <c r="X144" s="339"/>
      <c r="Y144" s="340" t="s">
        <v>185</v>
      </c>
      <c r="Z144" s="340" t="s">
        <v>186</v>
      </c>
      <c r="AA144" s="340" t="str">
        <f t="shared" si="57"/>
        <v/>
      </c>
      <c r="AB144" s="341" t="s">
        <v>187</v>
      </c>
      <c r="AC144" s="516" t="str">
        <f t="shared" si="58"/>
        <v/>
      </c>
      <c r="AD144" s="509" t="str">
        <f t="shared" si="59"/>
        <v/>
      </c>
      <c r="AE144" s="517" t="str">
        <f>IFERROR(ROUNDDOWN(ROUNDDOWN(ROUND(L144*VLOOKUP(K144,【参考】数式用!$A$4:$F$57,MATCH("処遇改善加算Ⅳ",【参考】数式用!$C$3:$F$3,0)+2,0),0),0)*AA144*0.5,0), "")</f>
        <v/>
      </c>
      <c r="AF144" s="329"/>
      <c r="AG144" s="330"/>
      <c r="AH144" s="330"/>
      <c r="AI144" s="344"/>
      <c r="AJ144" s="641"/>
      <c r="AK144" s="331"/>
      <c r="AL144" s="332" t="str">
        <f t="shared" si="60"/>
        <v/>
      </c>
      <c r="AM144" s="325" t="str">
        <f t="shared" si="61"/>
        <v/>
      </c>
      <c r="AN144" s="255"/>
      <c r="AO144" s="559" t="str">
        <f>IFERROR(VLOOKUP(K144,【参考】数式用!$A$2:$N$57,14,FALSE),"")</f>
        <v/>
      </c>
      <c r="AP144" s="559" t="str">
        <f t="shared" si="62"/>
        <v/>
      </c>
      <c r="AQ144" s="632" t="str">
        <f t="shared" si="63"/>
        <v/>
      </c>
      <c r="AR144" s="632" t="str">
        <f t="shared" si="64"/>
        <v>入力済</v>
      </c>
      <c r="AS144" s="559" t="str">
        <f t="shared" si="65"/>
        <v/>
      </c>
      <c r="AT144" s="632" t="str">
        <f t="shared" si="66"/>
        <v>入力済</v>
      </c>
      <c r="AU144" s="632" t="str">
        <f t="shared" si="67"/>
        <v/>
      </c>
      <c r="AV144" s="632" t="str">
        <f t="shared" si="68"/>
        <v/>
      </c>
      <c r="AW144" s="559" t="str">
        <f t="shared" si="69"/>
        <v/>
      </c>
      <c r="AX144" s="559" t="str">
        <f t="shared" si="70"/>
        <v/>
      </c>
      <c r="AY144" s="632" t="str">
        <f>IFERROR(VLOOKUP(K144,【参考】数式用!$AR$5:$AS$39,2, FALSE), "")</f>
        <v/>
      </c>
      <c r="AZ144" s="559" t="str">
        <f t="shared" si="71"/>
        <v/>
      </c>
      <c r="BA144" s="559" t="str">
        <f t="shared" si="72"/>
        <v>入力済</v>
      </c>
      <c r="BB144" s="632" t="str">
        <f>IFERROR(VLOOKUP(K144,【参考】数式用!$AX$3:$AY$59, 2, FALSE), "")</f>
        <v/>
      </c>
      <c r="BC144" s="559" t="str">
        <f t="shared" si="73"/>
        <v/>
      </c>
      <c r="BD144" s="559" t="str">
        <f t="shared" si="74"/>
        <v>入力済</v>
      </c>
      <c r="BE144" s="576" t="str">
        <f t="shared" si="75"/>
        <v/>
      </c>
      <c r="BF144" s="559" t="str">
        <f t="shared" si="76"/>
        <v/>
      </c>
      <c r="BG144" s="596"/>
      <c r="BH144" s="632" t="str">
        <f t="shared" si="77"/>
        <v/>
      </c>
      <c r="BI144" s="614" t="str">
        <f>IFERROR(IF(BH144="Ⅱロ有り",ROUNDDOWN(L144*VLOOKUP(K144,【参考】数式用!$A$4:$J$42,10,FALSE)*AA144,0),""),"")</f>
        <v/>
      </c>
      <c r="BJ144" s="614" t="str">
        <f>IFERROR(IF(BH144="Ⅱロなし",ROUNDDOWN(L144*VLOOKUP(K144,【参考】数式用!$A$4:$J$42,8,FALSE)*AA144,0),""),"")</f>
        <v/>
      </c>
    </row>
    <row r="145" spans="1:62" ht="110.1" customHeight="1" thickBot="1">
      <c r="A145" s="327">
        <v>132</v>
      </c>
      <c r="B145" s="1005" t="str">
        <f>IF(基本情報入力シート!B167="","",基本情報入力シート!B167)</f>
        <v/>
      </c>
      <c r="C145" s="1006"/>
      <c r="D145" s="1006"/>
      <c r="E145" s="1006"/>
      <c r="F145" s="1007"/>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58" t="str">
        <f>IF(基本情報入力シート!AF167=0, "",基本情報入力シート!AF167)</f>
        <v/>
      </c>
      <c r="M145" s="589"/>
      <c r="N145" s="521" t="str">
        <f>IFERROR(VLOOKUP(K145,【参考】数式用!$A$2:$F$57,MATCH(M145,【参考】数式用!$C$3:$F$3,0)+2,0),"")</f>
        <v/>
      </c>
      <c r="O145" s="513"/>
      <c r="P145" s="555" t="str">
        <f>IFERROR(VLOOKUP(K145,【参考】数式用!$A$2:$F$57,MATCH(O145,【参考】数式用!$C$3:$F$3,0)+2,0),"")</f>
        <v/>
      </c>
      <c r="Q145" s="338" t="s">
        <v>118</v>
      </c>
      <c r="R145" s="339"/>
      <c r="S145" s="340" t="s">
        <v>183</v>
      </c>
      <c r="T145" s="339"/>
      <c r="U145" s="340" t="s">
        <v>184</v>
      </c>
      <c r="V145" s="339"/>
      <c r="W145" s="340" t="s">
        <v>183</v>
      </c>
      <c r="X145" s="339"/>
      <c r="Y145" s="340" t="s">
        <v>185</v>
      </c>
      <c r="Z145" s="340" t="s">
        <v>186</v>
      </c>
      <c r="AA145" s="340" t="str">
        <f t="shared" si="57"/>
        <v/>
      </c>
      <c r="AB145" s="341" t="s">
        <v>187</v>
      </c>
      <c r="AC145" s="516" t="str">
        <f t="shared" si="58"/>
        <v/>
      </c>
      <c r="AD145" s="509" t="str">
        <f t="shared" si="59"/>
        <v/>
      </c>
      <c r="AE145" s="517" t="str">
        <f>IFERROR(ROUNDDOWN(ROUNDDOWN(ROUND(L145*VLOOKUP(K145,【参考】数式用!$A$4:$F$57,MATCH("処遇改善加算Ⅳ",【参考】数式用!$C$3:$F$3,0)+2,0),0),0)*AA145*0.5,0), "")</f>
        <v/>
      </c>
      <c r="AF145" s="329"/>
      <c r="AG145" s="330"/>
      <c r="AH145" s="330"/>
      <c r="AI145" s="344"/>
      <c r="AJ145" s="641"/>
      <c r="AK145" s="331"/>
      <c r="AL145" s="332" t="str">
        <f t="shared" si="60"/>
        <v/>
      </c>
      <c r="AM145" s="325" t="str">
        <f t="shared" si="61"/>
        <v/>
      </c>
      <c r="AN145" s="255"/>
      <c r="AO145" s="559" t="str">
        <f>IFERROR(VLOOKUP(K145,【参考】数式用!$A$2:$N$57,14,FALSE),"")</f>
        <v/>
      </c>
      <c r="AP145" s="559" t="str">
        <f t="shared" si="62"/>
        <v/>
      </c>
      <c r="AQ145" s="632" t="str">
        <f t="shared" si="63"/>
        <v/>
      </c>
      <c r="AR145" s="632" t="str">
        <f t="shared" si="64"/>
        <v>入力済</v>
      </c>
      <c r="AS145" s="559" t="str">
        <f t="shared" si="65"/>
        <v/>
      </c>
      <c r="AT145" s="632" t="str">
        <f t="shared" si="66"/>
        <v>入力済</v>
      </c>
      <c r="AU145" s="632" t="str">
        <f t="shared" si="67"/>
        <v/>
      </c>
      <c r="AV145" s="632" t="str">
        <f t="shared" si="68"/>
        <v/>
      </c>
      <c r="AW145" s="559" t="str">
        <f t="shared" si="69"/>
        <v/>
      </c>
      <c r="AX145" s="559" t="str">
        <f t="shared" si="70"/>
        <v/>
      </c>
      <c r="AY145" s="632" t="str">
        <f>IFERROR(VLOOKUP(K145,【参考】数式用!$AR$5:$AS$39,2, FALSE), "")</f>
        <v/>
      </c>
      <c r="AZ145" s="559" t="str">
        <f t="shared" si="71"/>
        <v/>
      </c>
      <c r="BA145" s="559" t="str">
        <f t="shared" si="72"/>
        <v>入力済</v>
      </c>
      <c r="BB145" s="632" t="str">
        <f>IFERROR(VLOOKUP(K145,【参考】数式用!$AX$3:$AY$59, 2, FALSE), "")</f>
        <v/>
      </c>
      <c r="BC145" s="559" t="str">
        <f t="shared" si="73"/>
        <v/>
      </c>
      <c r="BD145" s="559" t="str">
        <f t="shared" si="74"/>
        <v>入力済</v>
      </c>
      <c r="BE145" s="576" t="str">
        <f t="shared" si="75"/>
        <v/>
      </c>
      <c r="BF145" s="559" t="str">
        <f t="shared" si="76"/>
        <v/>
      </c>
      <c r="BG145" s="596"/>
      <c r="BH145" s="632" t="str">
        <f t="shared" si="77"/>
        <v/>
      </c>
      <c r="BI145" s="614" t="str">
        <f>IFERROR(IF(BH145="Ⅱロ有り",ROUNDDOWN(L145*VLOOKUP(K145,【参考】数式用!$A$4:$J$42,10,FALSE)*AA145,0),""),"")</f>
        <v/>
      </c>
      <c r="BJ145" s="614" t="str">
        <f>IFERROR(IF(BH145="Ⅱロなし",ROUNDDOWN(L145*VLOOKUP(K145,【参考】数式用!$A$4:$J$42,8,FALSE)*AA145,0),""),"")</f>
        <v/>
      </c>
    </row>
    <row r="146" spans="1:62" ht="110.1" customHeight="1" thickBot="1">
      <c r="A146" s="327">
        <v>133</v>
      </c>
      <c r="B146" s="1005" t="str">
        <f>IF(基本情報入力シート!B168="","",基本情報入力シート!B168)</f>
        <v/>
      </c>
      <c r="C146" s="1006"/>
      <c r="D146" s="1006"/>
      <c r="E146" s="1006"/>
      <c r="F146" s="1007"/>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58" t="str">
        <f>IF(基本情報入力シート!AF168=0, "",基本情報入力シート!AF168)</f>
        <v/>
      </c>
      <c r="M146" s="589"/>
      <c r="N146" s="521" t="str">
        <f>IFERROR(VLOOKUP(K146,【参考】数式用!$A$2:$F$57,MATCH(M146,【参考】数式用!$C$3:$F$3,0)+2,0),"")</f>
        <v/>
      </c>
      <c r="O146" s="513"/>
      <c r="P146" s="555" t="str">
        <f>IFERROR(VLOOKUP(K146,【参考】数式用!$A$2:$F$57,MATCH(O146,【参考】数式用!$C$3:$F$3,0)+2,0),"")</f>
        <v/>
      </c>
      <c r="Q146" s="338" t="s">
        <v>118</v>
      </c>
      <c r="R146" s="339"/>
      <c r="S146" s="340" t="s">
        <v>183</v>
      </c>
      <c r="T146" s="339"/>
      <c r="U146" s="340" t="s">
        <v>184</v>
      </c>
      <c r="V146" s="339"/>
      <c r="W146" s="340" t="s">
        <v>183</v>
      </c>
      <c r="X146" s="339"/>
      <c r="Y146" s="340" t="s">
        <v>185</v>
      </c>
      <c r="Z146" s="340" t="s">
        <v>186</v>
      </c>
      <c r="AA146" s="340" t="str">
        <f t="shared" si="57"/>
        <v/>
      </c>
      <c r="AB146" s="341" t="s">
        <v>187</v>
      </c>
      <c r="AC146" s="516" t="str">
        <f t="shared" si="58"/>
        <v/>
      </c>
      <c r="AD146" s="509" t="str">
        <f t="shared" si="59"/>
        <v/>
      </c>
      <c r="AE146" s="517" t="str">
        <f>IFERROR(ROUNDDOWN(ROUNDDOWN(ROUND(L146*VLOOKUP(K146,【参考】数式用!$A$4:$F$57,MATCH("処遇改善加算Ⅳ",【参考】数式用!$C$3:$F$3,0)+2,0),0),0)*AA146*0.5,0), "")</f>
        <v/>
      </c>
      <c r="AF146" s="329"/>
      <c r="AG146" s="330"/>
      <c r="AH146" s="330"/>
      <c r="AI146" s="344"/>
      <c r="AJ146" s="641"/>
      <c r="AK146" s="331"/>
      <c r="AL146" s="332" t="str">
        <f t="shared" si="60"/>
        <v/>
      </c>
      <c r="AM146" s="325" t="str">
        <f t="shared" si="61"/>
        <v/>
      </c>
      <c r="AN146" s="255"/>
      <c r="AO146" s="559" t="str">
        <f>IFERROR(VLOOKUP(K146,【参考】数式用!$A$2:$N$57,14,FALSE),"")</f>
        <v/>
      </c>
      <c r="AP146" s="559" t="str">
        <f t="shared" si="62"/>
        <v/>
      </c>
      <c r="AQ146" s="632" t="str">
        <f t="shared" si="63"/>
        <v/>
      </c>
      <c r="AR146" s="632" t="str">
        <f t="shared" si="64"/>
        <v>入力済</v>
      </c>
      <c r="AS146" s="559" t="str">
        <f t="shared" si="65"/>
        <v/>
      </c>
      <c r="AT146" s="632" t="str">
        <f t="shared" si="66"/>
        <v>入力済</v>
      </c>
      <c r="AU146" s="632" t="str">
        <f t="shared" si="67"/>
        <v/>
      </c>
      <c r="AV146" s="632" t="str">
        <f t="shared" si="68"/>
        <v/>
      </c>
      <c r="AW146" s="559" t="str">
        <f t="shared" si="69"/>
        <v/>
      </c>
      <c r="AX146" s="559" t="str">
        <f t="shared" si="70"/>
        <v/>
      </c>
      <c r="AY146" s="632" t="str">
        <f>IFERROR(VLOOKUP(K146,【参考】数式用!$AR$5:$AS$39,2, FALSE), "")</f>
        <v/>
      </c>
      <c r="AZ146" s="559" t="str">
        <f t="shared" si="71"/>
        <v/>
      </c>
      <c r="BA146" s="559" t="str">
        <f t="shared" si="72"/>
        <v>入力済</v>
      </c>
      <c r="BB146" s="632" t="str">
        <f>IFERROR(VLOOKUP(K146,【参考】数式用!$AX$3:$AY$59, 2, FALSE), "")</f>
        <v/>
      </c>
      <c r="BC146" s="559" t="str">
        <f t="shared" si="73"/>
        <v/>
      </c>
      <c r="BD146" s="559" t="str">
        <f t="shared" si="74"/>
        <v>入力済</v>
      </c>
      <c r="BE146" s="576" t="str">
        <f t="shared" si="75"/>
        <v/>
      </c>
      <c r="BF146" s="559" t="str">
        <f t="shared" si="76"/>
        <v/>
      </c>
      <c r="BG146" s="596"/>
      <c r="BH146" s="632" t="str">
        <f t="shared" si="77"/>
        <v/>
      </c>
      <c r="BI146" s="614" t="str">
        <f>IFERROR(IF(BH146="Ⅱロ有り",ROUNDDOWN(L146*VLOOKUP(K146,【参考】数式用!$A$4:$J$42,10,FALSE)*AA146,0),""),"")</f>
        <v/>
      </c>
      <c r="BJ146" s="614" t="str">
        <f>IFERROR(IF(BH146="Ⅱロなし",ROUNDDOWN(L146*VLOOKUP(K146,【参考】数式用!$A$4:$J$42,8,FALSE)*AA146,0),""),"")</f>
        <v/>
      </c>
    </row>
    <row r="147" spans="1:62" ht="110.1" customHeight="1" thickBot="1">
      <c r="A147" s="327">
        <v>134</v>
      </c>
      <c r="B147" s="1005" t="str">
        <f>IF(基本情報入力シート!B169="","",基本情報入力シート!B169)</f>
        <v/>
      </c>
      <c r="C147" s="1006"/>
      <c r="D147" s="1006"/>
      <c r="E147" s="1006"/>
      <c r="F147" s="1007"/>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58" t="str">
        <f>IF(基本情報入力シート!AF169=0, "",基本情報入力シート!AF169)</f>
        <v/>
      </c>
      <c r="M147" s="589"/>
      <c r="N147" s="521" t="str">
        <f>IFERROR(VLOOKUP(K147,【参考】数式用!$A$2:$F$57,MATCH(M147,【参考】数式用!$C$3:$F$3,0)+2,0),"")</f>
        <v/>
      </c>
      <c r="O147" s="513"/>
      <c r="P147" s="555" t="str">
        <f>IFERROR(VLOOKUP(K147,【参考】数式用!$A$2:$F$57,MATCH(O147,【参考】数式用!$C$3:$F$3,0)+2,0),"")</f>
        <v/>
      </c>
      <c r="Q147" s="338" t="s">
        <v>118</v>
      </c>
      <c r="R147" s="339"/>
      <c r="S147" s="340" t="s">
        <v>183</v>
      </c>
      <c r="T147" s="339"/>
      <c r="U147" s="340" t="s">
        <v>184</v>
      </c>
      <c r="V147" s="339"/>
      <c r="W147" s="340" t="s">
        <v>183</v>
      </c>
      <c r="X147" s="339"/>
      <c r="Y147" s="340" t="s">
        <v>185</v>
      </c>
      <c r="Z147" s="340" t="s">
        <v>186</v>
      </c>
      <c r="AA147" s="340" t="str">
        <f t="shared" si="57"/>
        <v/>
      </c>
      <c r="AB147" s="341" t="s">
        <v>187</v>
      </c>
      <c r="AC147" s="516" t="str">
        <f t="shared" si="58"/>
        <v/>
      </c>
      <c r="AD147" s="509" t="str">
        <f t="shared" si="59"/>
        <v/>
      </c>
      <c r="AE147" s="517" t="str">
        <f>IFERROR(ROUNDDOWN(ROUNDDOWN(ROUND(L147*VLOOKUP(K147,【参考】数式用!$A$4:$F$57,MATCH("処遇改善加算Ⅳ",【参考】数式用!$C$3:$F$3,0)+2,0),0),0)*AA147*0.5,0), "")</f>
        <v/>
      </c>
      <c r="AF147" s="329"/>
      <c r="AG147" s="330"/>
      <c r="AH147" s="330"/>
      <c r="AI147" s="344"/>
      <c r="AJ147" s="641"/>
      <c r="AK147" s="331"/>
      <c r="AL147" s="332" t="str">
        <f t="shared" si="60"/>
        <v/>
      </c>
      <c r="AM147" s="325" t="str">
        <f t="shared" si="61"/>
        <v/>
      </c>
      <c r="AN147" s="255"/>
      <c r="AO147" s="559" t="str">
        <f>IFERROR(VLOOKUP(K147,【参考】数式用!$A$2:$N$57,14,FALSE),"")</f>
        <v/>
      </c>
      <c r="AP147" s="559" t="str">
        <f t="shared" si="62"/>
        <v/>
      </c>
      <c r="AQ147" s="632" t="str">
        <f t="shared" si="63"/>
        <v/>
      </c>
      <c r="AR147" s="632" t="str">
        <f t="shared" si="64"/>
        <v>入力済</v>
      </c>
      <c r="AS147" s="559" t="str">
        <f t="shared" si="65"/>
        <v/>
      </c>
      <c r="AT147" s="632" t="str">
        <f t="shared" si="66"/>
        <v>入力済</v>
      </c>
      <c r="AU147" s="632" t="str">
        <f t="shared" si="67"/>
        <v/>
      </c>
      <c r="AV147" s="632" t="str">
        <f t="shared" si="68"/>
        <v/>
      </c>
      <c r="AW147" s="559" t="str">
        <f t="shared" si="69"/>
        <v/>
      </c>
      <c r="AX147" s="559" t="str">
        <f t="shared" si="70"/>
        <v/>
      </c>
      <c r="AY147" s="632" t="str">
        <f>IFERROR(VLOOKUP(K147,【参考】数式用!$AR$5:$AS$39,2, FALSE), "")</f>
        <v/>
      </c>
      <c r="AZ147" s="559" t="str">
        <f t="shared" si="71"/>
        <v/>
      </c>
      <c r="BA147" s="559" t="str">
        <f t="shared" si="72"/>
        <v>入力済</v>
      </c>
      <c r="BB147" s="632" t="str">
        <f>IFERROR(VLOOKUP(K147,【参考】数式用!$AX$3:$AY$59, 2, FALSE), "")</f>
        <v/>
      </c>
      <c r="BC147" s="559" t="str">
        <f t="shared" si="73"/>
        <v/>
      </c>
      <c r="BD147" s="559" t="str">
        <f t="shared" si="74"/>
        <v>入力済</v>
      </c>
      <c r="BE147" s="576" t="str">
        <f t="shared" si="75"/>
        <v/>
      </c>
      <c r="BF147" s="559" t="str">
        <f t="shared" si="76"/>
        <v/>
      </c>
      <c r="BG147" s="596"/>
      <c r="BH147" s="632" t="str">
        <f t="shared" si="77"/>
        <v/>
      </c>
      <c r="BI147" s="614" t="str">
        <f>IFERROR(IF(BH147="Ⅱロ有り",ROUNDDOWN(L147*VLOOKUP(K147,【参考】数式用!$A$4:$J$42,10,FALSE)*AA147,0),""),"")</f>
        <v/>
      </c>
      <c r="BJ147" s="614" t="str">
        <f>IFERROR(IF(BH147="Ⅱロなし",ROUNDDOWN(L147*VLOOKUP(K147,【参考】数式用!$A$4:$J$42,8,FALSE)*AA147,0),""),"")</f>
        <v/>
      </c>
    </row>
    <row r="148" spans="1:62" ht="110.1" customHeight="1" thickBot="1">
      <c r="A148" s="327">
        <v>135</v>
      </c>
      <c r="B148" s="1005" t="str">
        <f>IF(基本情報入力シート!B170="","",基本情報入力シート!B170)</f>
        <v/>
      </c>
      <c r="C148" s="1006"/>
      <c r="D148" s="1006"/>
      <c r="E148" s="1006"/>
      <c r="F148" s="1007"/>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58" t="str">
        <f>IF(基本情報入力シート!AF170=0, "",基本情報入力シート!AF170)</f>
        <v/>
      </c>
      <c r="M148" s="589"/>
      <c r="N148" s="521" t="str">
        <f>IFERROR(VLOOKUP(K148,【参考】数式用!$A$2:$F$57,MATCH(M148,【参考】数式用!$C$3:$F$3,0)+2,0),"")</f>
        <v/>
      </c>
      <c r="O148" s="513"/>
      <c r="P148" s="555" t="str">
        <f>IFERROR(VLOOKUP(K148,【参考】数式用!$A$2:$F$57,MATCH(O148,【参考】数式用!$C$3:$F$3,0)+2,0),"")</f>
        <v/>
      </c>
      <c r="Q148" s="338" t="s">
        <v>118</v>
      </c>
      <c r="R148" s="339"/>
      <c r="S148" s="340" t="s">
        <v>183</v>
      </c>
      <c r="T148" s="339"/>
      <c r="U148" s="340" t="s">
        <v>184</v>
      </c>
      <c r="V148" s="339"/>
      <c r="W148" s="340" t="s">
        <v>183</v>
      </c>
      <c r="X148" s="339"/>
      <c r="Y148" s="340" t="s">
        <v>185</v>
      </c>
      <c r="Z148" s="340" t="s">
        <v>186</v>
      </c>
      <c r="AA148" s="340" t="str">
        <f t="shared" si="57"/>
        <v/>
      </c>
      <c r="AB148" s="341" t="s">
        <v>187</v>
      </c>
      <c r="AC148" s="516" t="str">
        <f t="shared" si="58"/>
        <v/>
      </c>
      <c r="AD148" s="509" t="str">
        <f t="shared" si="59"/>
        <v/>
      </c>
      <c r="AE148" s="517" t="str">
        <f>IFERROR(ROUNDDOWN(ROUNDDOWN(ROUND(L148*VLOOKUP(K148,【参考】数式用!$A$4:$F$57,MATCH("処遇改善加算Ⅳ",【参考】数式用!$C$3:$F$3,0)+2,0),0),0)*AA148*0.5,0), "")</f>
        <v/>
      </c>
      <c r="AF148" s="329"/>
      <c r="AG148" s="330"/>
      <c r="AH148" s="330"/>
      <c r="AI148" s="344"/>
      <c r="AJ148" s="641"/>
      <c r="AK148" s="331"/>
      <c r="AL148" s="332" t="str">
        <f t="shared" si="60"/>
        <v/>
      </c>
      <c r="AM148" s="325" t="str">
        <f t="shared" si="61"/>
        <v/>
      </c>
      <c r="AN148" s="255"/>
      <c r="AO148" s="559" t="str">
        <f>IFERROR(VLOOKUP(K148,【参考】数式用!$A$2:$N$57,14,FALSE),"")</f>
        <v/>
      </c>
      <c r="AP148" s="559" t="str">
        <f t="shared" si="62"/>
        <v/>
      </c>
      <c r="AQ148" s="632" t="str">
        <f t="shared" si="63"/>
        <v/>
      </c>
      <c r="AR148" s="632" t="str">
        <f t="shared" si="64"/>
        <v>入力済</v>
      </c>
      <c r="AS148" s="559" t="str">
        <f t="shared" si="65"/>
        <v/>
      </c>
      <c r="AT148" s="632" t="str">
        <f t="shared" si="66"/>
        <v>入力済</v>
      </c>
      <c r="AU148" s="632" t="str">
        <f t="shared" si="67"/>
        <v/>
      </c>
      <c r="AV148" s="632" t="str">
        <f t="shared" si="68"/>
        <v/>
      </c>
      <c r="AW148" s="559" t="str">
        <f t="shared" si="69"/>
        <v/>
      </c>
      <c r="AX148" s="559" t="str">
        <f t="shared" si="70"/>
        <v/>
      </c>
      <c r="AY148" s="632" t="str">
        <f>IFERROR(VLOOKUP(K148,【参考】数式用!$AR$5:$AS$39,2, FALSE), "")</f>
        <v/>
      </c>
      <c r="AZ148" s="559" t="str">
        <f t="shared" si="71"/>
        <v/>
      </c>
      <c r="BA148" s="559" t="str">
        <f t="shared" si="72"/>
        <v>入力済</v>
      </c>
      <c r="BB148" s="632" t="str">
        <f>IFERROR(VLOOKUP(K148,【参考】数式用!$AX$3:$AY$59, 2, FALSE), "")</f>
        <v/>
      </c>
      <c r="BC148" s="559" t="str">
        <f t="shared" si="73"/>
        <v/>
      </c>
      <c r="BD148" s="559" t="str">
        <f t="shared" si="74"/>
        <v>入力済</v>
      </c>
      <c r="BE148" s="576" t="str">
        <f t="shared" si="75"/>
        <v/>
      </c>
      <c r="BF148" s="559" t="str">
        <f t="shared" si="76"/>
        <v/>
      </c>
      <c r="BG148" s="596"/>
      <c r="BH148" s="632" t="str">
        <f t="shared" si="77"/>
        <v/>
      </c>
      <c r="BI148" s="614" t="str">
        <f>IFERROR(IF(BH148="Ⅱロ有り",ROUNDDOWN(L148*VLOOKUP(K148,【参考】数式用!$A$4:$J$42,10,FALSE)*AA148,0),""),"")</f>
        <v/>
      </c>
      <c r="BJ148" s="614" t="str">
        <f>IFERROR(IF(BH148="Ⅱロなし",ROUNDDOWN(L148*VLOOKUP(K148,【参考】数式用!$A$4:$J$42,8,FALSE)*AA148,0),""),"")</f>
        <v/>
      </c>
    </row>
    <row r="149" spans="1:62" ht="110.1" customHeight="1" thickBot="1">
      <c r="A149" s="327">
        <v>136</v>
      </c>
      <c r="B149" s="1005" t="str">
        <f>IF(基本情報入力シート!B171="","",基本情報入力シート!B171)</f>
        <v/>
      </c>
      <c r="C149" s="1006"/>
      <c r="D149" s="1006"/>
      <c r="E149" s="1006"/>
      <c r="F149" s="1007"/>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58" t="str">
        <f>IF(基本情報入力シート!AF171=0, "",基本情報入力シート!AF171)</f>
        <v/>
      </c>
      <c r="M149" s="589"/>
      <c r="N149" s="521" t="str">
        <f>IFERROR(VLOOKUP(K149,【参考】数式用!$A$2:$F$57,MATCH(M149,【参考】数式用!$C$3:$F$3,0)+2,0),"")</f>
        <v/>
      </c>
      <c r="O149" s="513"/>
      <c r="P149" s="555" t="str">
        <f>IFERROR(VLOOKUP(K149,【参考】数式用!$A$2:$F$57,MATCH(O149,【参考】数式用!$C$3:$F$3,0)+2,0),"")</f>
        <v/>
      </c>
      <c r="Q149" s="338" t="s">
        <v>118</v>
      </c>
      <c r="R149" s="339"/>
      <c r="S149" s="340" t="s">
        <v>183</v>
      </c>
      <c r="T149" s="339"/>
      <c r="U149" s="340" t="s">
        <v>184</v>
      </c>
      <c r="V149" s="339"/>
      <c r="W149" s="340" t="s">
        <v>183</v>
      </c>
      <c r="X149" s="339"/>
      <c r="Y149" s="340" t="s">
        <v>185</v>
      </c>
      <c r="Z149" s="340" t="s">
        <v>186</v>
      </c>
      <c r="AA149" s="340" t="str">
        <f t="shared" si="57"/>
        <v/>
      </c>
      <c r="AB149" s="341" t="s">
        <v>187</v>
      </c>
      <c r="AC149" s="516" t="str">
        <f t="shared" si="58"/>
        <v/>
      </c>
      <c r="AD149" s="509" t="str">
        <f t="shared" si="59"/>
        <v/>
      </c>
      <c r="AE149" s="517" t="str">
        <f>IFERROR(ROUNDDOWN(ROUNDDOWN(ROUND(L149*VLOOKUP(K149,【参考】数式用!$A$4:$F$57,MATCH("処遇改善加算Ⅳ",【参考】数式用!$C$3:$F$3,0)+2,0),0),0)*AA149*0.5,0), "")</f>
        <v/>
      </c>
      <c r="AF149" s="329"/>
      <c r="AG149" s="330"/>
      <c r="AH149" s="330"/>
      <c r="AI149" s="344"/>
      <c r="AJ149" s="641"/>
      <c r="AK149" s="331"/>
      <c r="AL149" s="332" t="str">
        <f t="shared" si="60"/>
        <v/>
      </c>
      <c r="AM149" s="325" t="str">
        <f t="shared" si="61"/>
        <v/>
      </c>
      <c r="AN149" s="255"/>
      <c r="AO149" s="559" t="str">
        <f>IFERROR(VLOOKUP(K149,【参考】数式用!$A$2:$N$57,14,FALSE),"")</f>
        <v/>
      </c>
      <c r="AP149" s="559" t="str">
        <f t="shared" si="62"/>
        <v/>
      </c>
      <c r="AQ149" s="632" t="str">
        <f t="shared" si="63"/>
        <v/>
      </c>
      <c r="AR149" s="632" t="str">
        <f t="shared" si="64"/>
        <v>入力済</v>
      </c>
      <c r="AS149" s="559" t="str">
        <f t="shared" si="65"/>
        <v/>
      </c>
      <c r="AT149" s="632" t="str">
        <f t="shared" si="66"/>
        <v>入力済</v>
      </c>
      <c r="AU149" s="632" t="str">
        <f t="shared" si="67"/>
        <v/>
      </c>
      <c r="AV149" s="632" t="str">
        <f t="shared" si="68"/>
        <v/>
      </c>
      <c r="AW149" s="559" t="str">
        <f t="shared" si="69"/>
        <v/>
      </c>
      <c r="AX149" s="559" t="str">
        <f t="shared" si="70"/>
        <v/>
      </c>
      <c r="AY149" s="632" t="str">
        <f>IFERROR(VLOOKUP(K149,【参考】数式用!$AR$5:$AS$39,2, FALSE), "")</f>
        <v/>
      </c>
      <c r="AZ149" s="559" t="str">
        <f t="shared" si="71"/>
        <v/>
      </c>
      <c r="BA149" s="559" t="str">
        <f t="shared" si="72"/>
        <v>入力済</v>
      </c>
      <c r="BB149" s="632" t="str">
        <f>IFERROR(VLOOKUP(K149,【参考】数式用!$AX$3:$AY$59, 2, FALSE), "")</f>
        <v/>
      </c>
      <c r="BC149" s="559" t="str">
        <f t="shared" si="73"/>
        <v/>
      </c>
      <c r="BD149" s="559" t="str">
        <f t="shared" si="74"/>
        <v>入力済</v>
      </c>
      <c r="BE149" s="576" t="str">
        <f t="shared" si="75"/>
        <v/>
      </c>
      <c r="BF149" s="559" t="str">
        <f t="shared" si="76"/>
        <v/>
      </c>
      <c r="BG149" s="596"/>
      <c r="BH149" s="632" t="str">
        <f t="shared" si="77"/>
        <v/>
      </c>
      <c r="BI149" s="614" t="str">
        <f>IFERROR(IF(BH149="Ⅱロ有り",ROUNDDOWN(L149*VLOOKUP(K149,【参考】数式用!$A$4:$J$42,10,FALSE)*AA149,0),""),"")</f>
        <v/>
      </c>
      <c r="BJ149" s="614" t="str">
        <f>IFERROR(IF(BH149="Ⅱロなし",ROUNDDOWN(L149*VLOOKUP(K149,【参考】数式用!$A$4:$J$42,8,FALSE)*AA149,0),""),"")</f>
        <v/>
      </c>
    </row>
    <row r="150" spans="1:62" ht="110.1" customHeight="1" thickBot="1">
      <c r="A150" s="327">
        <v>137</v>
      </c>
      <c r="B150" s="1005" t="str">
        <f>IF(基本情報入力シート!B172="","",基本情報入力シート!B172)</f>
        <v/>
      </c>
      <c r="C150" s="1006"/>
      <c r="D150" s="1006"/>
      <c r="E150" s="1006"/>
      <c r="F150" s="1007"/>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58" t="str">
        <f>IF(基本情報入力シート!AF172=0, "",基本情報入力シート!AF172)</f>
        <v/>
      </c>
      <c r="M150" s="589"/>
      <c r="N150" s="521" t="str">
        <f>IFERROR(VLOOKUP(K150,【参考】数式用!$A$2:$F$57,MATCH(M150,【参考】数式用!$C$3:$F$3,0)+2,0),"")</f>
        <v/>
      </c>
      <c r="O150" s="513"/>
      <c r="P150" s="555" t="str">
        <f>IFERROR(VLOOKUP(K150,【参考】数式用!$A$2:$F$57,MATCH(O150,【参考】数式用!$C$3:$F$3,0)+2,0),"")</f>
        <v/>
      </c>
      <c r="Q150" s="338" t="s">
        <v>118</v>
      </c>
      <c r="R150" s="339"/>
      <c r="S150" s="340" t="s">
        <v>183</v>
      </c>
      <c r="T150" s="339"/>
      <c r="U150" s="340" t="s">
        <v>184</v>
      </c>
      <c r="V150" s="339"/>
      <c r="W150" s="340" t="s">
        <v>183</v>
      </c>
      <c r="X150" s="339"/>
      <c r="Y150" s="340" t="s">
        <v>185</v>
      </c>
      <c r="Z150" s="340" t="s">
        <v>186</v>
      </c>
      <c r="AA150" s="340" t="str">
        <f t="shared" si="57"/>
        <v/>
      </c>
      <c r="AB150" s="341" t="s">
        <v>187</v>
      </c>
      <c r="AC150" s="516" t="str">
        <f t="shared" si="58"/>
        <v/>
      </c>
      <c r="AD150" s="509" t="str">
        <f t="shared" si="59"/>
        <v/>
      </c>
      <c r="AE150" s="517" t="str">
        <f>IFERROR(ROUNDDOWN(ROUNDDOWN(ROUND(L150*VLOOKUP(K150,【参考】数式用!$A$4:$F$57,MATCH("処遇改善加算Ⅳ",【参考】数式用!$C$3:$F$3,0)+2,0),0),0)*AA150*0.5,0), "")</f>
        <v/>
      </c>
      <c r="AF150" s="329"/>
      <c r="AG150" s="330"/>
      <c r="AH150" s="330"/>
      <c r="AI150" s="344"/>
      <c r="AJ150" s="641"/>
      <c r="AK150" s="331"/>
      <c r="AL150" s="332" t="str">
        <f t="shared" si="60"/>
        <v/>
      </c>
      <c r="AM150" s="325" t="str">
        <f t="shared" si="61"/>
        <v/>
      </c>
      <c r="AN150" s="255"/>
      <c r="AO150" s="559" t="str">
        <f>IFERROR(VLOOKUP(K150,【参考】数式用!$A$2:$N$57,14,FALSE),"")</f>
        <v/>
      </c>
      <c r="AP150" s="559" t="str">
        <f t="shared" si="62"/>
        <v/>
      </c>
      <c r="AQ150" s="632" t="str">
        <f t="shared" si="63"/>
        <v/>
      </c>
      <c r="AR150" s="632" t="str">
        <f t="shared" si="64"/>
        <v>入力済</v>
      </c>
      <c r="AS150" s="559" t="str">
        <f t="shared" si="65"/>
        <v/>
      </c>
      <c r="AT150" s="632" t="str">
        <f t="shared" si="66"/>
        <v>入力済</v>
      </c>
      <c r="AU150" s="632" t="str">
        <f t="shared" si="67"/>
        <v/>
      </c>
      <c r="AV150" s="632" t="str">
        <f t="shared" si="68"/>
        <v/>
      </c>
      <c r="AW150" s="559" t="str">
        <f t="shared" si="69"/>
        <v/>
      </c>
      <c r="AX150" s="559" t="str">
        <f t="shared" si="70"/>
        <v/>
      </c>
      <c r="AY150" s="632" t="str">
        <f>IFERROR(VLOOKUP(K150,【参考】数式用!$AR$5:$AS$39,2, FALSE), "")</f>
        <v/>
      </c>
      <c r="AZ150" s="559" t="str">
        <f t="shared" si="71"/>
        <v/>
      </c>
      <c r="BA150" s="559" t="str">
        <f t="shared" si="72"/>
        <v>入力済</v>
      </c>
      <c r="BB150" s="632" t="str">
        <f>IFERROR(VLOOKUP(K150,【参考】数式用!$AX$3:$AY$59, 2, FALSE), "")</f>
        <v/>
      </c>
      <c r="BC150" s="559" t="str">
        <f t="shared" si="73"/>
        <v/>
      </c>
      <c r="BD150" s="559" t="str">
        <f t="shared" si="74"/>
        <v>入力済</v>
      </c>
      <c r="BE150" s="576" t="str">
        <f t="shared" si="75"/>
        <v/>
      </c>
      <c r="BF150" s="559" t="str">
        <f t="shared" si="76"/>
        <v/>
      </c>
      <c r="BG150" s="596"/>
      <c r="BH150" s="632" t="str">
        <f t="shared" si="77"/>
        <v/>
      </c>
      <c r="BI150" s="614" t="str">
        <f>IFERROR(IF(BH150="Ⅱロ有り",ROUNDDOWN(L150*VLOOKUP(K150,【参考】数式用!$A$4:$J$42,10,FALSE)*AA150,0),""),"")</f>
        <v/>
      </c>
      <c r="BJ150" s="614" t="str">
        <f>IFERROR(IF(BH150="Ⅱロなし",ROUNDDOWN(L150*VLOOKUP(K150,【参考】数式用!$A$4:$J$42,8,FALSE)*AA150,0),""),"")</f>
        <v/>
      </c>
    </row>
    <row r="151" spans="1:62" ht="110.1" customHeight="1" thickBot="1">
      <c r="A151" s="327">
        <v>138</v>
      </c>
      <c r="B151" s="1005" t="str">
        <f>IF(基本情報入力シート!B173="","",基本情報入力シート!B173)</f>
        <v/>
      </c>
      <c r="C151" s="1006"/>
      <c r="D151" s="1006"/>
      <c r="E151" s="1006"/>
      <c r="F151" s="1007"/>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58" t="str">
        <f>IF(基本情報入力シート!AF173=0, "",基本情報入力シート!AF173)</f>
        <v/>
      </c>
      <c r="M151" s="589"/>
      <c r="N151" s="521" t="str">
        <f>IFERROR(VLOOKUP(K151,【参考】数式用!$A$2:$F$57,MATCH(M151,【参考】数式用!$C$3:$F$3,0)+2,0),"")</f>
        <v/>
      </c>
      <c r="O151" s="513"/>
      <c r="P151" s="555" t="str">
        <f>IFERROR(VLOOKUP(K151,【参考】数式用!$A$2:$F$57,MATCH(O151,【参考】数式用!$C$3:$F$3,0)+2,0),"")</f>
        <v/>
      </c>
      <c r="Q151" s="338" t="s">
        <v>118</v>
      </c>
      <c r="R151" s="339"/>
      <c r="S151" s="340" t="s">
        <v>183</v>
      </c>
      <c r="T151" s="339"/>
      <c r="U151" s="340" t="s">
        <v>184</v>
      </c>
      <c r="V151" s="339"/>
      <c r="W151" s="340" t="s">
        <v>183</v>
      </c>
      <c r="X151" s="339"/>
      <c r="Y151" s="340" t="s">
        <v>185</v>
      </c>
      <c r="Z151" s="340" t="s">
        <v>186</v>
      </c>
      <c r="AA151" s="340" t="str">
        <f t="shared" si="57"/>
        <v/>
      </c>
      <c r="AB151" s="341" t="s">
        <v>187</v>
      </c>
      <c r="AC151" s="516" t="str">
        <f t="shared" si="58"/>
        <v/>
      </c>
      <c r="AD151" s="509" t="str">
        <f t="shared" si="59"/>
        <v/>
      </c>
      <c r="AE151" s="517" t="str">
        <f>IFERROR(ROUNDDOWN(ROUNDDOWN(ROUND(L151*VLOOKUP(K151,【参考】数式用!$A$4:$F$57,MATCH("処遇改善加算Ⅳ",【参考】数式用!$C$3:$F$3,0)+2,0),0),0)*AA151*0.5,0), "")</f>
        <v/>
      </c>
      <c r="AF151" s="329"/>
      <c r="AG151" s="330"/>
      <c r="AH151" s="330"/>
      <c r="AI151" s="344"/>
      <c r="AJ151" s="641"/>
      <c r="AK151" s="331"/>
      <c r="AL151" s="332" t="str">
        <f t="shared" si="60"/>
        <v/>
      </c>
      <c r="AM151" s="325" t="str">
        <f t="shared" si="61"/>
        <v/>
      </c>
      <c r="AN151" s="255"/>
      <c r="AO151" s="559" t="str">
        <f>IFERROR(VLOOKUP(K151,【参考】数式用!$A$2:$N$57,14,FALSE),"")</f>
        <v/>
      </c>
      <c r="AP151" s="559" t="str">
        <f t="shared" si="62"/>
        <v/>
      </c>
      <c r="AQ151" s="632" t="str">
        <f t="shared" si="63"/>
        <v/>
      </c>
      <c r="AR151" s="632" t="str">
        <f t="shared" si="64"/>
        <v>入力済</v>
      </c>
      <c r="AS151" s="559" t="str">
        <f t="shared" si="65"/>
        <v/>
      </c>
      <c r="AT151" s="632" t="str">
        <f t="shared" si="66"/>
        <v>入力済</v>
      </c>
      <c r="AU151" s="632" t="str">
        <f t="shared" si="67"/>
        <v/>
      </c>
      <c r="AV151" s="632" t="str">
        <f t="shared" si="68"/>
        <v/>
      </c>
      <c r="AW151" s="559" t="str">
        <f t="shared" si="69"/>
        <v/>
      </c>
      <c r="AX151" s="559" t="str">
        <f t="shared" si="70"/>
        <v/>
      </c>
      <c r="AY151" s="632" t="str">
        <f>IFERROR(VLOOKUP(K151,【参考】数式用!$AR$5:$AS$39,2, FALSE), "")</f>
        <v/>
      </c>
      <c r="AZ151" s="559" t="str">
        <f t="shared" si="71"/>
        <v/>
      </c>
      <c r="BA151" s="559" t="str">
        <f t="shared" si="72"/>
        <v>入力済</v>
      </c>
      <c r="BB151" s="632" t="str">
        <f>IFERROR(VLOOKUP(K151,【参考】数式用!$AX$3:$AY$59, 2, FALSE), "")</f>
        <v/>
      </c>
      <c r="BC151" s="559" t="str">
        <f t="shared" si="73"/>
        <v/>
      </c>
      <c r="BD151" s="559" t="str">
        <f t="shared" si="74"/>
        <v>入力済</v>
      </c>
      <c r="BE151" s="576" t="str">
        <f t="shared" si="75"/>
        <v/>
      </c>
      <c r="BF151" s="559" t="str">
        <f t="shared" si="76"/>
        <v/>
      </c>
      <c r="BG151" s="596"/>
      <c r="BH151" s="632" t="str">
        <f t="shared" si="77"/>
        <v/>
      </c>
      <c r="BI151" s="614" t="str">
        <f>IFERROR(IF(BH151="Ⅱロ有り",ROUNDDOWN(L151*VLOOKUP(K151,【参考】数式用!$A$4:$J$42,10,FALSE)*AA151,0),""),"")</f>
        <v/>
      </c>
      <c r="BJ151" s="614" t="str">
        <f>IFERROR(IF(BH151="Ⅱロなし",ROUNDDOWN(L151*VLOOKUP(K151,【参考】数式用!$A$4:$J$42,8,FALSE)*AA151,0),""),"")</f>
        <v/>
      </c>
    </row>
    <row r="152" spans="1:62" ht="110.1" customHeight="1" thickBot="1">
      <c r="A152" s="327">
        <v>139</v>
      </c>
      <c r="B152" s="1005" t="str">
        <f>IF(基本情報入力シート!B174="","",基本情報入力シート!B174)</f>
        <v/>
      </c>
      <c r="C152" s="1006"/>
      <c r="D152" s="1006"/>
      <c r="E152" s="1006"/>
      <c r="F152" s="1007"/>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58" t="str">
        <f>IF(基本情報入力シート!AF174=0, "",基本情報入力シート!AF174)</f>
        <v/>
      </c>
      <c r="M152" s="589"/>
      <c r="N152" s="521" t="str">
        <f>IFERROR(VLOOKUP(K152,【参考】数式用!$A$2:$F$57,MATCH(M152,【参考】数式用!$C$3:$F$3,0)+2,0),"")</f>
        <v/>
      </c>
      <c r="O152" s="513"/>
      <c r="P152" s="555" t="str">
        <f>IFERROR(VLOOKUP(K152,【参考】数式用!$A$2:$F$57,MATCH(O152,【参考】数式用!$C$3:$F$3,0)+2,0),"")</f>
        <v/>
      </c>
      <c r="Q152" s="338" t="s">
        <v>118</v>
      </c>
      <c r="R152" s="339"/>
      <c r="S152" s="340" t="s">
        <v>183</v>
      </c>
      <c r="T152" s="339"/>
      <c r="U152" s="340" t="s">
        <v>184</v>
      </c>
      <c r="V152" s="339"/>
      <c r="W152" s="340" t="s">
        <v>183</v>
      </c>
      <c r="X152" s="339"/>
      <c r="Y152" s="340" t="s">
        <v>185</v>
      </c>
      <c r="Z152" s="340" t="s">
        <v>186</v>
      </c>
      <c r="AA152" s="340" t="str">
        <f t="shared" si="57"/>
        <v/>
      </c>
      <c r="AB152" s="341" t="s">
        <v>187</v>
      </c>
      <c r="AC152" s="516" t="str">
        <f t="shared" si="58"/>
        <v/>
      </c>
      <c r="AD152" s="509" t="str">
        <f t="shared" si="59"/>
        <v/>
      </c>
      <c r="AE152" s="517" t="str">
        <f>IFERROR(ROUNDDOWN(ROUNDDOWN(ROUND(L152*VLOOKUP(K152,【参考】数式用!$A$4:$F$57,MATCH("処遇改善加算Ⅳ",【参考】数式用!$C$3:$F$3,0)+2,0),0),0)*AA152*0.5,0), "")</f>
        <v/>
      </c>
      <c r="AF152" s="329"/>
      <c r="AG152" s="330"/>
      <c r="AH152" s="330"/>
      <c r="AI152" s="344"/>
      <c r="AJ152" s="641"/>
      <c r="AK152" s="331"/>
      <c r="AL152" s="332" t="str">
        <f t="shared" si="60"/>
        <v/>
      </c>
      <c r="AM152" s="325" t="str">
        <f t="shared" si="61"/>
        <v/>
      </c>
      <c r="AN152" s="255"/>
      <c r="AO152" s="559" t="str">
        <f>IFERROR(VLOOKUP(K152,【参考】数式用!$A$2:$N$57,14,FALSE),"")</f>
        <v/>
      </c>
      <c r="AP152" s="559" t="str">
        <f t="shared" si="62"/>
        <v/>
      </c>
      <c r="AQ152" s="632" t="str">
        <f t="shared" si="63"/>
        <v/>
      </c>
      <c r="AR152" s="632" t="str">
        <f t="shared" si="64"/>
        <v>入力済</v>
      </c>
      <c r="AS152" s="559" t="str">
        <f t="shared" si="65"/>
        <v/>
      </c>
      <c r="AT152" s="632" t="str">
        <f t="shared" si="66"/>
        <v>入力済</v>
      </c>
      <c r="AU152" s="632" t="str">
        <f t="shared" si="67"/>
        <v/>
      </c>
      <c r="AV152" s="632" t="str">
        <f t="shared" si="68"/>
        <v/>
      </c>
      <c r="AW152" s="559" t="str">
        <f t="shared" si="69"/>
        <v/>
      </c>
      <c r="AX152" s="559" t="str">
        <f t="shared" si="70"/>
        <v/>
      </c>
      <c r="AY152" s="632" t="str">
        <f>IFERROR(VLOOKUP(K152,【参考】数式用!$AR$5:$AS$39,2, FALSE), "")</f>
        <v/>
      </c>
      <c r="AZ152" s="559" t="str">
        <f t="shared" si="71"/>
        <v/>
      </c>
      <c r="BA152" s="559" t="str">
        <f t="shared" si="72"/>
        <v>入力済</v>
      </c>
      <c r="BB152" s="632" t="str">
        <f>IFERROR(VLOOKUP(K152,【参考】数式用!$AX$3:$AY$59, 2, FALSE), "")</f>
        <v/>
      </c>
      <c r="BC152" s="559" t="str">
        <f t="shared" si="73"/>
        <v/>
      </c>
      <c r="BD152" s="559" t="str">
        <f t="shared" si="74"/>
        <v>入力済</v>
      </c>
      <c r="BE152" s="576" t="str">
        <f t="shared" si="75"/>
        <v/>
      </c>
      <c r="BF152" s="559" t="str">
        <f t="shared" si="76"/>
        <v/>
      </c>
      <c r="BG152" s="596"/>
      <c r="BH152" s="632" t="str">
        <f t="shared" si="77"/>
        <v/>
      </c>
      <c r="BI152" s="614" t="str">
        <f>IFERROR(IF(BH152="Ⅱロ有り",ROUNDDOWN(L152*VLOOKUP(K152,【参考】数式用!$A$4:$J$42,10,FALSE)*AA152,0),""),"")</f>
        <v/>
      </c>
      <c r="BJ152" s="614" t="str">
        <f>IFERROR(IF(BH152="Ⅱロなし",ROUNDDOWN(L152*VLOOKUP(K152,【参考】数式用!$A$4:$J$42,8,FALSE)*AA152,0),""),"")</f>
        <v/>
      </c>
    </row>
    <row r="153" spans="1:62" ht="110.1" customHeight="1" thickBot="1">
      <c r="A153" s="327">
        <v>140</v>
      </c>
      <c r="B153" s="1005" t="str">
        <f>IF(基本情報入力シート!B175="","",基本情報入力シート!B175)</f>
        <v/>
      </c>
      <c r="C153" s="1006"/>
      <c r="D153" s="1006"/>
      <c r="E153" s="1006"/>
      <c r="F153" s="1007"/>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58" t="str">
        <f>IF(基本情報入力シート!AF175=0, "",基本情報入力シート!AF175)</f>
        <v/>
      </c>
      <c r="M153" s="589"/>
      <c r="N153" s="521" t="str">
        <f>IFERROR(VLOOKUP(K153,【参考】数式用!$A$2:$F$57,MATCH(M153,【参考】数式用!$C$3:$F$3,0)+2,0),"")</f>
        <v/>
      </c>
      <c r="O153" s="513"/>
      <c r="P153" s="555" t="str">
        <f>IFERROR(VLOOKUP(K153,【参考】数式用!$A$2:$F$57,MATCH(O153,【参考】数式用!$C$3:$F$3,0)+2,0),"")</f>
        <v/>
      </c>
      <c r="Q153" s="338" t="s">
        <v>118</v>
      </c>
      <c r="R153" s="339"/>
      <c r="S153" s="340" t="s">
        <v>183</v>
      </c>
      <c r="T153" s="339"/>
      <c r="U153" s="340" t="s">
        <v>184</v>
      </c>
      <c r="V153" s="339"/>
      <c r="W153" s="340" t="s">
        <v>183</v>
      </c>
      <c r="X153" s="339"/>
      <c r="Y153" s="340" t="s">
        <v>185</v>
      </c>
      <c r="Z153" s="340" t="s">
        <v>186</v>
      </c>
      <c r="AA153" s="340" t="str">
        <f t="shared" si="57"/>
        <v/>
      </c>
      <c r="AB153" s="341" t="s">
        <v>187</v>
      </c>
      <c r="AC153" s="516" t="str">
        <f t="shared" si="58"/>
        <v/>
      </c>
      <c r="AD153" s="509" t="str">
        <f t="shared" si="59"/>
        <v/>
      </c>
      <c r="AE153" s="517" t="str">
        <f>IFERROR(ROUNDDOWN(ROUNDDOWN(ROUND(L153*VLOOKUP(K153,【参考】数式用!$A$4:$F$57,MATCH("処遇改善加算Ⅳ",【参考】数式用!$C$3:$F$3,0)+2,0),0),0)*AA153*0.5,0), "")</f>
        <v/>
      </c>
      <c r="AF153" s="329"/>
      <c r="AG153" s="330"/>
      <c r="AH153" s="330"/>
      <c r="AI153" s="344"/>
      <c r="AJ153" s="641"/>
      <c r="AK153" s="331"/>
      <c r="AL153" s="332" t="str">
        <f t="shared" si="60"/>
        <v/>
      </c>
      <c r="AM153" s="325" t="str">
        <f t="shared" si="61"/>
        <v/>
      </c>
      <c r="AN153" s="255"/>
      <c r="AO153" s="559" t="str">
        <f>IFERROR(VLOOKUP(K153,【参考】数式用!$A$2:$N$57,14,FALSE),"")</f>
        <v/>
      </c>
      <c r="AP153" s="559" t="str">
        <f t="shared" si="62"/>
        <v/>
      </c>
      <c r="AQ153" s="632" t="str">
        <f t="shared" si="63"/>
        <v/>
      </c>
      <c r="AR153" s="632" t="str">
        <f t="shared" si="64"/>
        <v>入力済</v>
      </c>
      <c r="AS153" s="559" t="str">
        <f t="shared" si="65"/>
        <v/>
      </c>
      <c r="AT153" s="632" t="str">
        <f t="shared" si="66"/>
        <v>入力済</v>
      </c>
      <c r="AU153" s="632" t="str">
        <f t="shared" si="67"/>
        <v/>
      </c>
      <c r="AV153" s="632" t="str">
        <f t="shared" si="68"/>
        <v/>
      </c>
      <c r="AW153" s="559" t="str">
        <f t="shared" si="69"/>
        <v/>
      </c>
      <c r="AX153" s="559" t="str">
        <f t="shared" si="70"/>
        <v/>
      </c>
      <c r="AY153" s="632" t="str">
        <f>IFERROR(VLOOKUP(K153,【参考】数式用!$AR$5:$AS$39,2, FALSE), "")</f>
        <v/>
      </c>
      <c r="AZ153" s="559" t="str">
        <f t="shared" si="71"/>
        <v/>
      </c>
      <c r="BA153" s="559" t="str">
        <f t="shared" si="72"/>
        <v>入力済</v>
      </c>
      <c r="BB153" s="632" t="str">
        <f>IFERROR(VLOOKUP(K153,【参考】数式用!$AX$3:$AY$59, 2, FALSE), "")</f>
        <v/>
      </c>
      <c r="BC153" s="559" t="str">
        <f t="shared" si="73"/>
        <v/>
      </c>
      <c r="BD153" s="559" t="str">
        <f t="shared" si="74"/>
        <v>入力済</v>
      </c>
      <c r="BE153" s="576" t="str">
        <f t="shared" si="75"/>
        <v/>
      </c>
      <c r="BF153" s="559" t="str">
        <f t="shared" si="76"/>
        <v/>
      </c>
      <c r="BG153" s="596"/>
      <c r="BH153" s="632" t="str">
        <f t="shared" si="77"/>
        <v/>
      </c>
      <c r="BI153" s="614" t="str">
        <f>IFERROR(IF(BH153="Ⅱロ有り",ROUNDDOWN(L153*VLOOKUP(K153,【参考】数式用!$A$4:$J$42,10,FALSE)*AA153,0),""),"")</f>
        <v/>
      </c>
      <c r="BJ153" s="614" t="str">
        <f>IFERROR(IF(BH153="Ⅱロなし",ROUNDDOWN(L153*VLOOKUP(K153,【参考】数式用!$A$4:$J$42,8,FALSE)*AA153,0),""),"")</f>
        <v/>
      </c>
    </row>
    <row r="154" spans="1:62" ht="110.1" customHeight="1" thickBot="1">
      <c r="A154" s="327">
        <v>141</v>
      </c>
      <c r="B154" s="1005" t="str">
        <f>IF(基本情報入力シート!B176="","",基本情報入力シート!B176)</f>
        <v/>
      </c>
      <c r="C154" s="1006"/>
      <c r="D154" s="1006"/>
      <c r="E154" s="1006"/>
      <c r="F154" s="1007"/>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58" t="str">
        <f>IF(基本情報入力シート!AF176=0, "",基本情報入力シート!AF176)</f>
        <v/>
      </c>
      <c r="M154" s="589"/>
      <c r="N154" s="521" t="str">
        <f>IFERROR(VLOOKUP(K154,【参考】数式用!$A$2:$F$57,MATCH(M154,【参考】数式用!$C$3:$F$3,0)+2,0),"")</f>
        <v/>
      </c>
      <c r="O154" s="513"/>
      <c r="P154" s="555" t="str">
        <f>IFERROR(VLOOKUP(K154,【参考】数式用!$A$2:$F$57,MATCH(O154,【参考】数式用!$C$3:$F$3,0)+2,0),"")</f>
        <v/>
      </c>
      <c r="Q154" s="338" t="s">
        <v>118</v>
      </c>
      <c r="R154" s="339"/>
      <c r="S154" s="340" t="s">
        <v>183</v>
      </c>
      <c r="T154" s="339"/>
      <c r="U154" s="340" t="s">
        <v>184</v>
      </c>
      <c r="V154" s="339"/>
      <c r="W154" s="340" t="s">
        <v>183</v>
      </c>
      <c r="X154" s="339"/>
      <c r="Y154" s="340" t="s">
        <v>185</v>
      </c>
      <c r="Z154" s="340" t="s">
        <v>186</v>
      </c>
      <c r="AA154" s="340" t="str">
        <f t="shared" si="57"/>
        <v/>
      </c>
      <c r="AB154" s="341" t="s">
        <v>187</v>
      </c>
      <c r="AC154" s="516" t="str">
        <f t="shared" si="58"/>
        <v/>
      </c>
      <c r="AD154" s="509" t="str">
        <f t="shared" si="59"/>
        <v/>
      </c>
      <c r="AE154" s="517" t="str">
        <f>IFERROR(ROUNDDOWN(ROUNDDOWN(ROUND(L154*VLOOKUP(K154,【参考】数式用!$A$4:$F$57,MATCH("処遇改善加算Ⅳ",【参考】数式用!$C$3:$F$3,0)+2,0),0),0)*AA154*0.5,0), "")</f>
        <v/>
      </c>
      <c r="AF154" s="329"/>
      <c r="AG154" s="330"/>
      <c r="AH154" s="330"/>
      <c r="AI154" s="344"/>
      <c r="AJ154" s="641"/>
      <c r="AK154" s="331"/>
      <c r="AL154" s="332" t="str">
        <f t="shared" si="60"/>
        <v/>
      </c>
      <c r="AM154" s="325" t="str">
        <f t="shared" si="61"/>
        <v/>
      </c>
      <c r="AN154" s="255"/>
      <c r="AO154" s="559" t="str">
        <f>IFERROR(VLOOKUP(K154,【参考】数式用!$A$2:$N$57,14,FALSE),"")</f>
        <v/>
      </c>
      <c r="AP154" s="559" t="str">
        <f t="shared" si="62"/>
        <v/>
      </c>
      <c r="AQ154" s="632" t="str">
        <f t="shared" si="63"/>
        <v/>
      </c>
      <c r="AR154" s="632" t="str">
        <f t="shared" si="64"/>
        <v>入力済</v>
      </c>
      <c r="AS154" s="559" t="str">
        <f t="shared" si="65"/>
        <v/>
      </c>
      <c r="AT154" s="632" t="str">
        <f t="shared" si="66"/>
        <v>入力済</v>
      </c>
      <c r="AU154" s="632" t="str">
        <f t="shared" si="67"/>
        <v/>
      </c>
      <c r="AV154" s="632" t="str">
        <f t="shared" si="68"/>
        <v/>
      </c>
      <c r="AW154" s="559" t="str">
        <f t="shared" si="69"/>
        <v/>
      </c>
      <c r="AX154" s="559" t="str">
        <f t="shared" si="70"/>
        <v/>
      </c>
      <c r="AY154" s="632" t="str">
        <f>IFERROR(VLOOKUP(K154,【参考】数式用!$AR$5:$AS$39,2, FALSE), "")</f>
        <v/>
      </c>
      <c r="AZ154" s="559" t="str">
        <f t="shared" si="71"/>
        <v/>
      </c>
      <c r="BA154" s="559" t="str">
        <f t="shared" si="72"/>
        <v>入力済</v>
      </c>
      <c r="BB154" s="632" t="str">
        <f>IFERROR(VLOOKUP(K154,【参考】数式用!$AX$3:$AY$59, 2, FALSE), "")</f>
        <v/>
      </c>
      <c r="BC154" s="559" t="str">
        <f t="shared" si="73"/>
        <v/>
      </c>
      <c r="BD154" s="559" t="str">
        <f t="shared" si="74"/>
        <v>入力済</v>
      </c>
      <c r="BE154" s="576" t="str">
        <f t="shared" si="75"/>
        <v/>
      </c>
      <c r="BF154" s="559" t="str">
        <f t="shared" si="76"/>
        <v/>
      </c>
      <c r="BG154" s="596"/>
      <c r="BH154" s="632" t="str">
        <f t="shared" si="77"/>
        <v/>
      </c>
      <c r="BI154" s="614" t="str">
        <f>IFERROR(IF(BH154="Ⅱロ有り",ROUNDDOWN(L154*VLOOKUP(K154,【参考】数式用!$A$4:$J$42,10,FALSE)*AA154,0),""),"")</f>
        <v/>
      </c>
      <c r="BJ154" s="614" t="str">
        <f>IFERROR(IF(BH154="Ⅱロなし",ROUNDDOWN(L154*VLOOKUP(K154,【参考】数式用!$A$4:$J$42,8,FALSE)*AA154,0),""),"")</f>
        <v/>
      </c>
    </row>
    <row r="155" spans="1:62" ht="110.1" customHeight="1" thickBot="1">
      <c r="A155" s="327">
        <v>142</v>
      </c>
      <c r="B155" s="1005" t="str">
        <f>IF(基本情報入力シート!B177="","",基本情報入力シート!B177)</f>
        <v/>
      </c>
      <c r="C155" s="1006"/>
      <c r="D155" s="1006"/>
      <c r="E155" s="1006"/>
      <c r="F155" s="1007"/>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58" t="str">
        <f>IF(基本情報入力シート!AF177=0, "",基本情報入力シート!AF177)</f>
        <v/>
      </c>
      <c r="M155" s="589"/>
      <c r="N155" s="521" t="str">
        <f>IFERROR(VLOOKUP(K155,【参考】数式用!$A$2:$F$57,MATCH(M155,【参考】数式用!$C$3:$F$3,0)+2,0),"")</f>
        <v/>
      </c>
      <c r="O155" s="513"/>
      <c r="P155" s="555" t="str">
        <f>IFERROR(VLOOKUP(K155,【参考】数式用!$A$2:$F$57,MATCH(O155,【参考】数式用!$C$3:$F$3,0)+2,0),"")</f>
        <v/>
      </c>
      <c r="Q155" s="338" t="s">
        <v>118</v>
      </c>
      <c r="R155" s="339"/>
      <c r="S155" s="340" t="s">
        <v>183</v>
      </c>
      <c r="T155" s="339"/>
      <c r="U155" s="340" t="s">
        <v>184</v>
      </c>
      <c r="V155" s="339"/>
      <c r="W155" s="340" t="s">
        <v>183</v>
      </c>
      <c r="X155" s="339"/>
      <c r="Y155" s="340" t="s">
        <v>185</v>
      </c>
      <c r="Z155" s="340" t="s">
        <v>186</v>
      </c>
      <c r="AA155" s="340" t="str">
        <f t="shared" si="57"/>
        <v/>
      </c>
      <c r="AB155" s="341" t="s">
        <v>187</v>
      </c>
      <c r="AC155" s="516" t="str">
        <f t="shared" si="58"/>
        <v/>
      </c>
      <c r="AD155" s="509" t="str">
        <f t="shared" si="59"/>
        <v/>
      </c>
      <c r="AE155" s="517" t="str">
        <f>IFERROR(ROUNDDOWN(ROUNDDOWN(ROUND(L155*VLOOKUP(K155,【参考】数式用!$A$4:$F$57,MATCH("処遇改善加算Ⅳ",【参考】数式用!$C$3:$F$3,0)+2,0),0),0)*AA155*0.5,0), "")</f>
        <v/>
      </c>
      <c r="AF155" s="329"/>
      <c r="AG155" s="330"/>
      <c r="AH155" s="330"/>
      <c r="AI155" s="344"/>
      <c r="AJ155" s="641"/>
      <c r="AK155" s="331"/>
      <c r="AL155" s="332" t="str">
        <f t="shared" si="60"/>
        <v/>
      </c>
      <c r="AM155" s="325" t="str">
        <f t="shared" si="61"/>
        <v/>
      </c>
      <c r="AN155" s="255"/>
      <c r="AO155" s="559" t="str">
        <f>IFERROR(VLOOKUP(K155,【参考】数式用!$A$2:$N$57,14,FALSE),"")</f>
        <v/>
      </c>
      <c r="AP155" s="559" t="str">
        <f t="shared" si="62"/>
        <v/>
      </c>
      <c r="AQ155" s="632" t="str">
        <f t="shared" si="63"/>
        <v/>
      </c>
      <c r="AR155" s="632" t="str">
        <f t="shared" si="64"/>
        <v>入力済</v>
      </c>
      <c r="AS155" s="559" t="str">
        <f t="shared" si="65"/>
        <v/>
      </c>
      <c r="AT155" s="632" t="str">
        <f t="shared" si="66"/>
        <v>入力済</v>
      </c>
      <c r="AU155" s="632" t="str">
        <f t="shared" si="67"/>
        <v/>
      </c>
      <c r="AV155" s="632" t="str">
        <f t="shared" si="68"/>
        <v/>
      </c>
      <c r="AW155" s="559" t="str">
        <f t="shared" si="69"/>
        <v/>
      </c>
      <c r="AX155" s="559" t="str">
        <f t="shared" si="70"/>
        <v/>
      </c>
      <c r="AY155" s="632" t="str">
        <f>IFERROR(VLOOKUP(K155,【参考】数式用!$AR$5:$AS$39,2, FALSE), "")</f>
        <v/>
      </c>
      <c r="AZ155" s="559" t="str">
        <f t="shared" si="71"/>
        <v/>
      </c>
      <c r="BA155" s="559" t="str">
        <f t="shared" si="72"/>
        <v>入力済</v>
      </c>
      <c r="BB155" s="632" t="str">
        <f>IFERROR(VLOOKUP(K155,【参考】数式用!$AX$3:$AY$59, 2, FALSE), "")</f>
        <v/>
      </c>
      <c r="BC155" s="559" t="str">
        <f t="shared" si="73"/>
        <v/>
      </c>
      <c r="BD155" s="559" t="str">
        <f t="shared" si="74"/>
        <v>入力済</v>
      </c>
      <c r="BE155" s="576" t="str">
        <f t="shared" si="75"/>
        <v/>
      </c>
      <c r="BF155" s="559" t="str">
        <f t="shared" si="76"/>
        <v/>
      </c>
      <c r="BG155" s="596"/>
      <c r="BH155" s="632" t="str">
        <f t="shared" si="77"/>
        <v/>
      </c>
      <c r="BI155" s="614" t="str">
        <f>IFERROR(IF(BH155="Ⅱロ有り",ROUNDDOWN(L155*VLOOKUP(K155,【参考】数式用!$A$4:$J$42,10,FALSE)*AA155,0),""),"")</f>
        <v/>
      </c>
      <c r="BJ155" s="614" t="str">
        <f>IFERROR(IF(BH155="Ⅱロなし",ROUNDDOWN(L155*VLOOKUP(K155,【参考】数式用!$A$4:$J$42,8,FALSE)*AA155,0),""),"")</f>
        <v/>
      </c>
    </row>
    <row r="156" spans="1:62" ht="110.1" customHeight="1" thickBot="1">
      <c r="A156" s="327">
        <v>143</v>
      </c>
      <c r="B156" s="1005" t="str">
        <f>IF(基本情報入力シート!B178="","",基本情報入力シート!B178)</f>
        <v/>
      </c>
      <c r="C156" s="1006"/>
      <c r="D156" s="1006"/>
      <c r="E156" s="1006"/>
      <c r="F156" s="1007"/>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58" t="str">
        <f>IF(基本情報入力シート!AF178=0, "",基本情報入力シート!AF178)</f>
        <v/>
      </c>
      <c r="M156" s="589"/>
      <c r="N156" s="521" t="str">
        <f>IFERROR(VLOOKUP(K156,【参考】数式用!$A$2:$F$57,MATCH(M156,【参考】数式用!$C$3:$F$3,0)+2,0),"")</f>
        <v/>
      </c>
      <c r="O156" s="513"/>
      <c r="P156" s="555" t="str">
        <f>IFERROR(VLOOKUP(K156,【参考】数式用!$A$2:$F$57,MATCH(O156,【参考】数式用!$C$3:$F$3,0)+2,0),"")</f>
        <v/>
      </c>
      <c r="Q156" s="338" t="s">
        <v>118</v>
      </c>
      <c r="R156" s="339"/>
      <c r="S156" s="340" t="s">
        <v>183</v>
      </c>
      <c r="T156" s="339"/>
      <c r="U156" s="340" t="s">
        <v>184</v>
      </c>
      <c r="V156" s="339"/>
      <c r="W156" s="340" t="s">
        <v>183</v>
      </c>
      <c r="X156" s="339"/>
      <c r="Y156" s="340" t="s">
        <v>185</v>
      </c>
      <c r="Z156" s="340" t="s">
        <v>186</v>
      </c>
      <c r="AA156" s="340" t="str">
        <f t="shared" si="57"/>
        <v/>
      </c>
      <c r="AB156" s="341" t="s">
        <v>187</v>
      </c>
      <c r="AC156" s="516" t="str">
        <f t="shared" si="58"/>
        <v/>
      </c>
      <c r="AD156" s="509" t="str">
        <f t="shared" si="59"/>
        <v/>
      </c>
      <c r="AE156" s="517" t="str">
        <f>IFERROR(ROUNDDOWN(ROUNDDOWN(ROUND(L156*VLOOKUP(K156,【参考】数式用!$A$4:$F$57,MATCH("処遇改善加算Ⅳ",【参考】数式用!$C$3:$F$3,0)+2,0),0),0)*AA156*0.5,0), "")</f>
        <v/>
      </c>
      <c r="AF156" s="329"/>
      <c r="AG156" s="330"/>
      <c r="AH156" s="330"/>
      <c r="AI156" s="344"/>
      <c r="AJ156" s="641"/>
      <c r="AK156" s="331"/>
      <c r="AL156" s="332" t="str">
        <f t="shared" si="60"/>
        <v/>
      </c>
      <c r="AM156" s="325" t="str">
        <f t="shared" si="61"/>
        <v/>
      </c>
      <c r="AN156" s="255"/>
      <c r="AO156" s="559" t="str">
        <f>IFERROR(VLOOKUP(K156,【参考】数式用!$A$2:$N$57,14,FALSE),"")</f>
        <v/>
      </c>
      <c r="AP156" s="559" t="str">
        <f t="shared" si="62"/>
        <v/>
      </c>
      <c r="AQ156" s="632" t="str">
        <f t="shared" si="63"/>
        <v/>
      </c>
      <c r="AR156" s="632" t="str">
        <f t="shared" si="64"/>
        <v>入力済</v>
      </c>
      <c r="AS156" s="559" t="str">
        <f t="shared" si="65"/>
        <v/>
      </c>
      <c r="AT156" s="632" t="str">
        <f t="shared" si="66"/>
        <v>入力済</v>
      </c>
      <c r="AU156" s="632" t="str">
        <f t="shared" si="67"/>
        <v/>
      </c>
      <c r="AV156" s="632" t="str">
        <f t="shared" si="68"/>
        <v/>
      </c>
      <c r="AW156" s="559" t="str">
        <f t="shared" si="69"/>
        <v/>
      </c>
      <c r="AX156" s="559" t="str">
        <f t="shared" si="70"/>
        <v/>
      </c>
      <c r="AY156" s="632" t="str">
        <f>IFERROR(VLOOKUP(K156,【参考】数式用!$AR$5:$AS$39,2, FALSE), "")</f>
        <v/>
      </c>
      <c r="AZ156" s="559" t="str">
        <f t="shared" si="71"/>
        <v/>
      </c>
      <c r="BA156" s="559" t="str">
        <f t="shared" si="72"/>
        <v>入力済</v>
      </c>
      <c r="BB156" s="632" t="str">
        <f>IFERROR(VLOOKUP(K156,【参考】数式用!$AX$3:$AY$59, 2, FALSE), "")</f>
        <v/>
      </c>
      <c r="BC156" s="559" t="str">
        <f t="shared" si="73"/>
        <v/>
      </c>
      <c r="BD156" s="559" t="str">
        <f t="shared" si="74"/>
        <v>入力済</v>
      </c>
      <c r="BE156" s="576" t="str">
        <f t="shared" si="75"/>
        <v/>
      </c>
      <c r="BF156" s="559" t="str">
        <f t="shared" si="76"/>
        <v/>
      </c>
      <c r="BG156" s="596"/>
      <c r="BH156" s="632" t="str">
        <f t="shared" si="77"/>
        <v/>
      </c>
      <c r="BI156" s="614" t="str">
        <f>IFERROR(IF(BH156="Ⅱロ有り",ROUNDDOWN(L156*VLOOKUP(K156,【参考】数式用!$A$4:$J$42,10,FALSE)*AA156,0),""),"")</f>
        <v/>
      </c>
      <c r="BJ156" s="614" t="str">
        <f>IFERROR(IF(BH156="Ⅱロなし",ROUNDDOWN(L156*VLOOKUP(K156,【参考】数式用!$A$4:$J$42,8,FALSE)*AA156,0),""),"")</f>
        <v/>
      </c>
    </row>
    <row r="157" spans="1:62" ht="110.1" customHeight="1" thickBot="1">
      <c r="A157" s="327">
        <v>144</v>
      </c>
      <c r="B157" s="1005" t="str">
        <f>IF(基本情報入力シート!B179="","",基本情報入力シート!B179)</f>
        <v/>
      </c>
      <c r="C157" s="1006"/>
      <c r="D157" s="1006"/>
      <c r="E157" s="1006"/>
      <c r="F157" s="1007"/>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58" t="str">
        <f>IF(基本情報入力シート!AF179=0, "",基本情報入力シート!AF179)</f>
        <v/>
      </c>
      <c r="M157" s="589"/>
      <c r="N157" s="521" t="str">
        <f>IFERROR(VLOOKUP(K157,【参考】数式用!$A$2:$F$57,MATCH(M157,【参考】数式用!$C$3:$F$3,0)+2,0),"")</f>
        <v/>
      </c>
      <c r="O157" s="513"/>
      <c r="P157" s="555" t="str">
        <f>IFERROR(VLOOKUP(K157,【参考】数式用!$A$2:$F$57,MATCH(O157,【参考】数式用!$C$3:$F$3,0)+2,0),"")</f>
        <v/>
      </c>
      <c r="Q157" s="338" t="s">
        <v>118</v>
      </c>
      <c r="R157" s="339"/>
      <c r="S157" s="340" t="s">
        <v>183</v>
      </c>
      <c r="T157" s="339"/>
      <c r="U157" s="340" t="s">
        <v>184</v>
      </c>
      <c r="V157" s="339"/>
      <c r="W157" s="340" t="s">
        <v>183</v>
      </c>
      <c r="X157" s="339"/>
      <c r="Y157" s="340" t="s">
        <v>185</v>
      </c>
      <c r="Z157" s="340" t="s">
        <v>186</v>
      </c>
      <c r="AA157" s="340" t="str">
        <f t="shared" si="57"/>
        <v/>
      </c>
      <c r="AB157" s="341" t="s">
        <v>187</v>
      </c>
      <c r="AC157" s="516" t="str">
        <f t="shared" si="58"/>
        <v/>
      </c>
      <c r="AD157" s="509" t="str">
        <f t="shared" si="59"/>
        <v/>
      </c>
      <c r="AE157" s="517" t="str">
        <f>IFERROR(ROUNDDOWN(ROUNDDOWN(ROUND(L157*VLOOKUP(K157,【参考】数式用!$A$4:$F$57,MATCH("処遇改善加算Ⅳ",【参考】数式用!$C$3:$F$3,0)+2,0),0),0)*AA157*0.5,0), "")</f>
        <v/>
      </c>
      <c r="AF157" s="329"/>
      <c r="AG157" s="330"/>
      <c r="AH157" s="330"/>
      <c r="AI157" s="344"/>
      <c r="AJ157" s="641"/>
      <c r="AK157" s="331"/>
      <c r="AL157" s="332" t="str">
        <f t="shared" si="60"/>
        <v/>
      </c>
      <c r="AM157" s="325" t="str">
        <f t="shared" si="61"/>
        <v/>
      </c>
      <c r="AN157" s="255"/>
      <c r="AO157" s="559" t="str">
        <f>IFERROR(VLOOKUP(K157,【参考】数式用!$A$2:$N$57,14,FALSE),"")</f>
        <v/>
      </c>
      <c r="AP157" s="559" t="str">
        <f t="shared" si="62"/>
        <v/>
      </c>
      <c r="AQ157" s="632" t="str">
        <f t="shared" si="63"/>
        <v/>
      </c>
      <c r="AR157" s="632" t="str">
        <f t="shared" si="64"/>
        <v>入力済</v>
      </c>
      <c r="AS157" s="559" t="str">
        <f t="shared" si="65"/>
        <v/>
      </c>
      <c r="AT157" s="632" t="str">
        <f t="shared" si="66"/>
        <v>入力済</v>
      </c>
      <c r="AU157" s="632" t="str">
        <f t="shared" si="67"/>
        <v/>
      </c>
      <c r="AV157" s="632" t="str">
        <f t="shared" si="68"/>
        <v/>
      </c>
      <c r="AW157" s="559" t="str">
        <f t="shared" si="69"/>
        <v/>
      </c>
      <c r="AX157" s="559" t="str">
        <f t="shared" si="70"/>
        <v/>
      </c>
      <c r="AY157" s="632" t="str">
        <f>IFERROR(VLOOKUP(K157,【参考】数式用!$AR$5:$AS$39,2, FALSE), "")</f>
        <v/>
      </c>
      <c r="AZ157" s="559" t="str">
        <f t="shared" si="71"/>
        <v/>
      </c>
      <c r="BA157" s="559" t="str">
        <f t="shared" si="72"/>
        <v>入力済</v>
      </c>
      <c r="BB157" s="632" t="str">
        <f>IFERROR(VLOOKUP(K157,【参考】数式用!$AX$3:$AY$59, 2, FALSE), "")</f>
        <v/>
      </c>
      <c r="BC157" s="559" t="str">
        <f t="shared" si="73"/>
        <v/>
      </c>
      <c r="BD157" s="559" t="str">
        <f t="shared" si="74"/>
        <v>入力済</v>
      </c>
      <c r="BE157" s="576" t="str">
        <f t="shared" si="75"/>
        <v/>
      </c>
      <c r="BF157" s="559" t="str">
        <f t="shared" si="76"/>
        <v/>
      </c>
      <c r="BG157" s="596"/>
      <c r="BH157" s="632" t="str">
        <f t="shared" si="77"/>
        <v/>
      </c>
      <c r="BI157" s="614" t="str">
        <f>IFERROR(IF(BH157="Ⅱロ有り",ROUNDDOWN(L157*VLOOKUP(K157,【参考】数式用!$A$4:$J$42,10,FALSE)*AA157,0),""),"")</f>
        <v/>
      </c>
      <c r="BJ157" s="614" t="str">
        <f>IFERROR(IF(BH157="Ⅱロなし",ROUNDDOWN(L157*VLOOKUP(K157,【参考】数式用!$A$4:$J$42,8,FALSE)*AA157,0),""),"")</f>
        <v/>
      </c>
    </row>
    <row r="158" spans="1:62" ht="110.1" customHeight="1" thickBot="1">
      <c r="A158" s="327">
        <v>145</v>
      </c>
      <c r="B158" s="1005" t="str">
        <f>IF(基本情報入力シート!B180="","",基本情報入力シート!B180)</f>
        <v/>
      </c>
      <c r="C158" s="1006"/>
      <c r="D158" s="1006"/>
      <c r="E158" s="1006"/>
      <c r="F158" s="1007"/>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58" t="str">
        <f>IF(基本情報入力シート!AF180=0, "",基本情報入力シート!AF180)</f>
        <v/>
      </c>
      <c r="M158" s="589"/>
      <c r="N158" s="521" t="str">
        <f>IFERROR(VLOOKUP(K158,【参考】数式用!$A$2:$F$57,MATCH(M158,【参考】数式用!$C$3:$F$3,0)+2,0),"")</f>
        <v/>
      </c>
      <c r="O158" s="513"/>
      <c r="P158" s="555" t="str">
        <f>IFERROR(VLOOKUP(K158,【参考】数式用!$A$2:$F$57,MATCH(O158,【参考】数式用!$C$3:$F$3,0)+2,0),"")</f>
        <v/>
      </c>
      <c r="Q158" s="338" t="s">
        <v>118</v>
      </c>
      <c r="R158" s="339"/>
      <c r="S158" s="340" t="s">
        <v>183</v>
      </c>
      <c r="T158" s="339"/>
      <c r="U158" s="340" t="s">
        <v>184</v>
      </c>
      <c r="V158" s="339"/>
      <c r="W158" s="340" t="s">
        <v>183</v>
      </c>
      <c r="X158" s="339"/>
      <c r="Y158" s="340" t="s">
        <v>185</v>
      </c>
      <c r="Z158" s="340" t="s">
        <v>186</v>
      </c>
      <c r="AA158" s="340" t="str">
        <f t="shared" si="57"/>
        <v/>
      </c>
      <c r="AB158" s="341" t="s">
        <v>187</v>
      </c>
      <c r="AC158" s="516" t="str">
        <f t="shared" si="58"/>
        <v/>
      </c>
      <c r="AD158" s="509" t="str">
        <f t="shared" si="59"/>
        <v/>
      </c>
      <c r="AE158" s="517" t="str">
        <f>IFERROR(ROUNDDOWN(ROUNDDOWN(ROUND(L158*VLOOKUP(K158,【参考】数式用!$A$4:$F$57,MATCH("処遇改善加算Ⅳ",【参考】数式用!$C$3:$F$3,0)+2,0),0),0)*AA158*0.5,0), "")</f>
        <v/>
      </c>
      <c r="AF158" s="329"/>
      <c r="AG158" s="330"/>
      <c r="AH158" s="330"/>
      <c r="AI158" s="344"/>
      <c r="AJ158" s="641"/>
      <c r="AK158" s="331"/>
      <c r="AL158" s="332" t="str">
        <f t="shared" si="60"/>
        <v/>
      </c>
      <c r="AM158" s="325" t="str">
        <f t="shared" si="61"/>
        <v/>
      </c>
      <c r="AN158" s="255"/>
      <c r="AO158" s="559" t="str">
        <f>IFERROR(VLOOKUP(K158,【参考】数式用!$A$2:$N$57,14,FALSE),"")</f>
        <v/>
      </c>
      <c r="AP158" s="559" t="str">
        <f t="shared" si="62"/>
        <v/>
      </c>
      <c r="AQ158" s="632" t="str">
        <f t="shared" si="63"/>
        <v/>
      </c>
      <c r="AR158" s="632" t="str">
        <f t="shared" si="64"/>
        <v>入力済</v>
      </c>
      <c r="AS158" s="559" t="str">
        <f t="shared" si="65"/>
        <v/>
      </c>
      <c r="AT158" s="632" t="str">
        <f t="shared" si="66"/>
        <v>入力済</v>
      </c>
      <c r="AU158" s="632" t="str">
        <f t="shared" si="67"/>
        <v/>
      </c>
      <c r="AV158" s="632" t="str">
        <f t="shared" si="68"/>
        <v/>
      </c>
      <c r="AW158" s="559" t="str">
        <f t="shared" si="69"/>
        <v/>
      </c>
      <c r="AX158" s="559" t="str">
        <f t="shared" si="70"/>
        <v/>
      </c>
      <c r="AY158" s="632" t="str">
        <f>IFERROR(VLOOKUP(K158,【参考】数式用!$AR$5:$AS$39,2, FALSE), "")</f>
        <v/>
      </c>
      <c r="AZ158" s="559" t="str">
        <f t="shared" si="71"/>
        <v/>
      </c>
      <c r="BA158" s="559" t="str">
        <f t="shared" si="72"/>
        <v>入力済</v>
      </c>
      <c r="BB158" s="632" t="str">
        <f>IFERROR(VLOOKUP(K158,【参考】数式用!$AX$3:$AY$59, 2, FALSE), "")</f>
        <v/>
      </c>
      <c r="BC158" s="559" t="str">
        <f t="shared" si="73"/>
        <v/>
      </c>
      <c r="BD158" s="559" t="str">
        <f t="shared" si="74"/>
        <v>入力済</v>
      </c>
      <c r="BE158" s="576" t="str">
        <f t="shared" si="75"/>
        <v/>
      </c>
      <c r="BF158" s="559" t="str">
        <f t="shared" si="76"/>
        <v/>
      </c>
      <c r="BG158" s="596"/>
      <c r="BH158" s="632" t="str">
        <f t="shared" si="77"/>
        <v/>
      </c>
      <c r="BI158" s="614" t="str">
        <f>IFERROR(IF(BH158="Ⅱロ有り",ROUNDDOWN(L158*VLOOKUP(K158,【参考】数式用!$A$4:$J$42,10,FALSE)*AA158,0),""),"")</f>
        <v/>
      </c>
      <c r="BJ158" s="614" t="str">
        <f>IFERROR(IF(BH158="Ⅱロなし",ROUNDDOWN(L158*VLOOKUP(K158,【参考】数式用!$A$4:$J$42,8,FALSE)*AA158,0),""),"")</f>
        <v/>
      </c>
    </row>
    <row r="159" spans="1:62" ht="110.1" customHeight="1" thickBot="1">
      <c r="A159" s="327">
        <v>146</v>
      </c>
      <c r="B159" s="1005" t="str">
        <f>IF(基本情報入力シート!B181="","",基本情報入力シート!B181)</f>
        <v/>
      </c>
      <c r="C159" s="1006"/>
      <c r="D159" s="1006"/>
      <c r="E159" s="1006"/>
      <c r="F159" s="1007"/>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58" t="str">
        <f>IF(基本情報入力シート!AF181=0, "",基本情報入力シート!AF181)</f>
        <v/>
      </c>
      <c r="M159" s="589"/>
      <c r="N159" s="521" t="str">
        <f>IFERROR(VLOOKUP(K159,【参考】数式用!$A$2:$F$57,MATCH(M159,【参考】数式用!$C$3:$F$3,0)+2,0),"")</f>
        <v/>
      </c>
      <c r="O159" s="513"/>
      <c r="P159" s="555" t="str">
        <f>IFERROR(VLOOKUP(K159,【参考】数式用!$A$2:$F$57,MATCH(O159,【参考】数式用!$C$3:$F$3,0)+2,0),"")</f>
        <v/>
      </c>
      <c r="Q159" s="338" t="s">
        <v>118</v>
      </c>
      <c r="R159" s="339"/>
      <c r="S159" s="340" t="s">
        <v>183</v>
      </c>
      <c r="T159" s="339"/>
      <c r="U159" s="340" t="s">
        <v>184</v>
      </c>
      <c r="V159" s="339"/>
      <c r="W159" s="340" t="s">
        <v>183</v>
      </c>
      <c r="X159" s="339"/>
      <c r="Y159" s="340" t="s">
        <v>185</v>
      </c>
      <c r="Z159" s="340" t="s">
        <v>186</v>
      </c>
      <c r="AA159" s="340" t="str">
        <f t="shared" si="57"/>
        <v/>
      </c>
      <c r="AB159" s="341" t="s">
        <v>187</v>
      </c>
      <c r="AC159" s="516" t="str">
        <f t="shared" si="58"/>
        <v/>
      </c>
      <c r="AD159" s="509" t="str">
        <f t="shared" si="59"/>
        <v/>
      </c>
      <c r="AE159" s="517" t="str">
        <f>IFERROR(ROUNDDOWN(ROUNDDOWN(ROUND(L159*VLOOKUP(K159,【参考】数式用!$A$4:$F$57,MATCH("処遇改善加算Ⅳ",【参考】数式用!$C$3:$F$3,0)+2,0),0),0)*AA159*0.5,0), "")</f>
        <v/>
      </c>
      <c r="AF159" s="329"/>
      <c r="AG159" s="330"/>
      <c r="AH159" s="330"/>
      <c r="AI159" s="344"/>
      <c r="AJ159" s="641"/>
      <c r="AK159" s="331"/>
      <c r="AL159" s="332" t="str">
        <f t="shared" si="60"/>
        <v/>
      </c>
      <c r="AM159" s="325" t="str">
        <f t="shared" si="61"/>
        <v/>
      </c>
      <c r="AN159" s="255"/>
      <c r="AO159" s="559" t="str">
        <f>IFERROR(VLOOKUP(K159,【参考】数式用!$A$2:$N$57,14,FALSE),"")</f>
        <v/>
      </c>
      <c r="AP159" s="559" t="str">
        <f t="shared" si="62"/>
        <v/>
      </c>
      <c r="AQ159" s="632" t="str">
        <f t="shared" si="63"/>
        <v/>
      </c>
      <c r="AR159" s="632" t="str">
        <f t="shared" si="64"/>
        <v>入力済</v>
      </c>
      <c r="AS159" s="559" t="str">
        <f t="shared" si="65"/>
        <v/>
      </c>
      <c r="AT159" s="632" t="str">
        <f t="shared" si="66"/>
        <v>入力済</v>
      </c>
      <c r="AU159" s="632" t="str">
        <f t="shared" si="67"/>
        <v/>
      </c>
      <c r="AV159" s="632" t="str">
        <f t="shared" si="68"/>
        <v/>
      </c>
      <c r="AW159" s="559" t="str">
        <f t="shared" si="69"/>
        <v/>
      </c>
      <c r="AX159" s="559" t="str">
        <f t="shared" si="70"/>
        <v/>
      </c>
      <c r="AY159" s="632" t="str">
        <f>IFERROR(VLOOKUP(K159,【参考】数式用!$AR$5:$AS$39,2, FALSE), "")</f>
        <v/>
      </c>
      <c r="AZ159" s="559" t="str">
        <f t="shared" si="71"/>
        <v/>
      </c>
      <c r="BA159" s="559" t="str">
        <f t="shared" si="72"/>
        <v>入力済</v>
      </c>
      <c r="BB159" s="632" t="str">
        <f>IFERROR(VLOOKUP(K159,【参考】数式用!$AX$3:$AY$59, 2, FALSE), "")</f>
        <v/>
      </c>
      <c r="BC159" s="559" t="str">
        <f t="shared" si="73"/>
        <v/>
      </c>
      <c r="BD159" s="559" t="str">
        <f t="shared" si="74"/>
        <v>入力済</v>
      </c>
      <c r="BE159" s="576" t="str">
        <f t="shared" si="75"/>
        <v/>
      </c>
      <c r="BF159" s="559" t="str">
        <f t="shared" si="76"/>
        <v/>
      </c>
      <c r="BG159" s="596"/>
      <c r="BH159" s="632" t="str">
        <f t="shared" si="77"/>
        <v/>
      </c>
      <c r="BI159" s="614" t="str">
        <f>IFERROR(IF(BH159="Ⅱロ有り",ROUNDDOWN(L159*VLOOKUP(K159,【参考】数式用!$A$4:$J$42,10,FALSE)*AA159,0),""),"")</f>
        <v/>
      </c>
      <c r="BJ159" s="614" t="str">
        <f>IFERROR(IF(BH159="Ⅱロなし",ROUNDDOWN(L159*VLOOKUP(K159,【参考】数式用!$A$4:$J$42,8,FALSE)*AA159,0),""),"")</f>
        <v/>
      </c>
    </row>
    <row r="160" spans="1:62" ht="110.1" customHeight="1" thickBot="1">
      <c r="A160" s="327">
        <v>147</v>
      </c>
      <c r="B160" s="1005" t="str">
        <f>IF(基本情報入力シート!B182="","",基本情報入力シート!B182)</f>
        <v/>
      </c>
      <c r="C160" s="1006"/>
      <c r="D160" s="1006"/>
      <c r="E160" s="1006"/>
      <c r="F160" s="1007"/>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58" t="str">
        <f>IF(基本情報入力シート!AF182=0, "",基本情報入力シート!AF182)</f>
        <v/>
      </c>
      <c r="M160" s="589"/>
      <c r="N160" s="521" t="str">
        <f>IFERROR(VLOOKUP(K160,【参考】数式用!$A$2:$F$57,MATCH(M160,【参考】数式用!$C$3:$F$3,0)+2,0),"")</f>
        <v/>
      </c>
      <c r="O160" s="513"/>
      <c r="P160" s="555" t="str">
        <f>IFERROR(VLOOKUP(K160,【参考】数式用!$A$2:$F$57,MATCH(O160,【参考】数式用!$C$3:$F$3,0)+2,0),"")</f>
        <v/>
      </c>
      <c r="Q160" s="338" t="s">
        <v>118</v>
      </c>
      <c r="R160" s="339"/>
      <c r="S160" s="340" t="s">
        <v>183</v>
      </c>
      <c r="T160" s="339"/>
      <c r="U160" s="340" t="s">
        <v>184</v>
      </c>
      <c r="V160" s="339"/>
      <c r="W160" s="340" t="s">
        <v>183</v>
      </c>
      <c r="X160" s="339"/>
      <c r="Y160" s="340" t="s">
        <v>185</v>
      </c>
      <c r="Z160" s="340" t="s">
        <v>186</v>
      </c>
      <c r="AA160" s="340" t="str">
        <f t="shared" si="57"/>
        <v/>
      </c>
      <c r="AB160" s="341" t="s">
        <v>187</v>
      </c>
      <c r="AC160" s="516" t="str">
        <f t="shared" si="58"/>
        <v/>
      </c>
      <c r="AD160" s="509" t="str">
        <f t="shared" si="59"/>
        <v/>
      </c>
      <c r="AE160" s="517" t="str">
        <f>IFERROR(ROUNDDOWN(ROUNDDOWN(ROUND(L160*VLOOKUP(K160,【参考】数式用!$A$4:$F$57,MATCH("処遇改善加算Ⅳ",【参考】数式用!$C$3:$F$3,0)+2,0),0),0)*AA160*0.5,0), "")</f>
        <v/>
      </c>
      <c r="AF160" s="329"/>
      <c r="AG160" s="330"/>
      <c r="AH160" s="330"/>
      <c r="AI160" s="344"/>
      <c r="AJ160" s="641"/>
      <c r="AK160" s="331"/>
      <c r="AL160" s="332" t="str">
        <f t="shared" si="60"/>
        <v/>
      </c>
      <c r="AM160" s="325" t="str">
        <f t="shared" si="61"/>
        <v/>
      </c>
      <c r="AN160" s="255"/>
      <c r="AO160" s="559" t="str">
        <f>IFERROR(VLOOKUP(K160,【参考】数式用!$A$2:$N$57,14,FALSE),"")</f>
        <v/>
      </c>
      <c r="AP160" s="559" t="str">
        <f t="shared" si="62"/>
        <v/>
      </c>
      <c r="AQ160" s="632" t="str">
        <f t="shared" si="63"/>
        <v/>
      </c>
      <c r="AR160" s="632" t="str">
        <f t="shared" si="64"/>
        <v>入力済</v>
      </c>
      <c r="AS160" s="559" t="str">
        <f t="shared" si="65"/>
        <v/>
      </c>
      <c r="AT160" s="632" t="str">
        <f t="shared" si="66"/>
        <v>入力済</v>
      </c>
      <c r="AU160" s="632" t="str">
        <f t="shared" si="67"/>
        <v/>
      </c>
      <c r="AV160" s="632" t="str">
        <f t="shared" si="68"/>
        <v/>
      </c>
      <c r="AW160" s="559" t="str">
        <f t="shared" si="69"/>
        <v/>
      </c>
      <c r="AX160" s="559" t="str">
        <f t="shared" si="70"/>
        <v/>
      </c>
      <c r="AY160" s="632" t="str">
        <f>IFERROR(VLOOKUP(K160,【参考】数式用!$AR$5:$AS$39,2, FALSE), "")</f>
        <v/>
      </c>
      <c r="AZ160" s="559" t="str">
        <f t="shared" si="71"/>
        <v/>
      </c>
      <c r="BA160" s="559" t="str">
        <f t="shared" si="72"/>
        <v>入力済</v>
      </c>
      <c r="BB160" s="632" t="str">
        <f>IFERROR(VLOOKUP(K160,【参考】数式用!$AX$3:$AY$59, 2, FALSE), "")</f>
        <v/>
      </c>
      <c r="BC160" s="559" t="str">
        <f t="shared" si="73"/>
        <v/>
      </c>
      <c r="BD160" s="559" t="str">
        <f t="shared" si="74"/>
        <v>入力済</v>
      </c>
      <c r="BE160" s="576" t="str">
        <f t="shared" si="75"/>
        <v/>
      </c>
      <c r="BF160" s="559" t="str">
        <f t="shared" si="76"/>
        <v/>
      </c>
      <c r="BG160" s="596"/>
      <c r="BH160" s="632" t="str">
        <f t="shared" si="77"/>
        <v/>
      </c>
      <c r="BI160" s="614" t="str">
        <f>IFERROR(IF(BH160="Ⅱロ有り",ROUNDDOWN(L160*VLOOKUP(K160,【参考】数式用!$A$4:$J$42,10,FALSE)*AA160,0),""),"")</f>
        <v/>
      </c>
      <c r="BJ160" s="614" t="str">
        <f>IFERROR(IF(BH160="Ⅱロなし",ROUNDDOWN(L160*VLOOKUP(K160,【参考】数式用!$A$4:$J$42,8,FALSE)*AA160,0),""),"")</f>
        <v/>
      </c>
    </row>
    <row r="161" spans="1:62" ht="110.1" customHeight="1" thickBot="1">
      <c r="A161" s="327">
        <v>148</v>
      </c>
      <c r="B161" s="1005" t="str">
        <f>IF(基本情報入力シート!B183="","",基本情報入力シート!B183)</f>
        <v/>
      </c>
      <c r="C161" s="1006"/>
      <c r="D161" s="1006"/>
      <c r="E161" s="1006"/>
      <c r="F161" s="1007"/>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58" t="str">
        <f>IF(基本情報入力シート!AF183=0, "",基本情報入力シート!AF183)</f>
        <v/>
      </c>
      <c r="M161" s="589"/>
      <c r="N161" s="521" t="str">
        <f>IFERROR(VLOOKUP(K161,【参考】数式用!$A$2:$F$57,MATCH(M161,【参考】数式用!$C$3:$F$3,0)+2,0),"")</f>
        <v/>
      </c>
      <c r="O161" s="513"/>
      <c r="P161" s="555" t="str">
        <f>IFERROR(VLOOKUP(K161,【参考】数式用!$A$2:$F$57,MATCH(O161,【参考】数式用!$C$3:$F$3,0)+2,0),"")</f>
        <v/>
      </c>
      <c r="Q161" s="338" t="s">
        <v>118</v>
      </c>
      <c r="R161" s="339"/>
      <c r="S161" s="340" t="s">
        <v>183</v>
      </c>
      <c r="T161" s="339"/>
      <c r="U161" s="340" t="s">
        <v>184</v>
      </c>
      <c r="V161" s="339"/>
      <c r="W161" s="340" t="s">
        <v>183</v>
      </c>
      <c r="X161" s="339"/>
      <c r="Y161" s="340" t="s">
        <v>185</v>
      </c>
      <c r="Z161" s="340" t="s">
        <v>186</v>
      </c>
      <c r="AA161" s="340" t="str">
        <f t="shared" si="57"/>
        <v/>
      </c>
      <c r="AB161" s="341" t="s">
        <v>187</v>
      </c>
      <c r="AC161" s="516" t="str">
        <f t="shared" si="58"/>
        <v/>
      </c>
      <c r="AD161" s="509" t="str">
        <f t="shared" si="59"/>
        <v/>
      </c>
      <c r="AE161" s="517" t="str">
        <f>IFERROR(ROUNDDOWN(ROUNDDOWN(ROUND(L161*VLOOKUP(K161,【参考】数式用!$A$4:$F$57,MATCH("処遇改善加算Ⅳ",【参考】数式用!$C$3:$F$3,0)+2,0),0),0)*AA161*0.5,0), "")</f>
        <v/>
      </c>
      <c r="AF161" s="329"/>
      <c r="AG161" s="330"/>
      <c r="AH161" s="330"/>
      <c r="AI161" s="344"/>
      <c r="AJ161" s="641"/>
      <c r="AK161" s="331"/>
      <c r="AL161" s="332" t="str">
        <f t="shared" si="60"/>
        <v/>
      </c>
      <c r="AM161" s="325" t="str">
        <f t="shared" si="61"/>
        <v/>
      </c>
      <c r="AN161" s="255"/>
      <c r="AO161" s="559" t="str">
        <f>IFERROR(VLOOKUP(K161,【参考】数式用!$A$2:$N$57,14,FALSE),"")</f>
        <v/>
      </c>
      <c r="AP161" s="559" t="str">
        <f t="shared" si="62"/>
        <v/>
      </c>
      <c r="AQ161" s="632" t="str">
        <f t="shared" si="63"/>
        <v/>
      </c>
      <c r="AR161" s="632" t="str">
        <f t="shared" si="64"/>
        <v>入力済</v>
      </c>
      <c r="AS161" s="559" t="str">
        <f t="shared" si="65"/>
        <v/>
      </c>
      <c r="AT161" s="632" t="str">
        <f t="shared" si="66"/>
        <v>入力済</v>
      </c>
      <c r="AU161" s="632" t="str">
        <f t="shared" si="67"/>
        <v/>
      </c>
      <c r="AV161" s="632" t="str">
        <f t="shared" si="68"/>
        <v/>
      </c>
      <c r="AW161" s="559" t="str">
        <f t="shared" si="69"/>
        <v/>
      </c>
      <c r="AX161" s="559" t="str">
        <f t="shared" si="70"/>
        <v/>
      </c>
      <c r="AY161" s="632" t="str">
        <f>IFERROR(VLOOKUP(K161,【参考】数式用!$AR$5:$AS$39,2, FALSE), "")</f>
        <v/>
      </c>
      <c r="AZ161" s="559" t="str">
        <f t="shared" si="71"/>
        <v/>
      </c>
      <c r="BA161" s="559" t="str">
        <f t="shared" si="72"/>
        <v>入力済</v>
      </c>
      <c r="BB161" s="632" t="str">
        <f>IFERROR(VLOOKUP(K161,【参考】数式用!$AX$3:$AY$59, 2, FALSE), "")</f>
        <v/>
      </c>
      <c r="BC161" s="559" t="str">
        <f t="shared" si="73"/>
        <v/>
      </c>
      <c r="BD161" s="559" t="str">
        <f t="shared" si="74"/>
        <v>入力済</v>
      </c>
      <c r="BE161" s="576" t="str">
        <f t="shared" si="75"/>
        <v/>
      </c>
      <c r="BF161" s="559" t="str">
        <f t="shared" si="76"/>
        <v/>
      </c>
      <c r="BG161" s="596"/>
      <c r="BH161" s="632" t="str">
        <f t="shared" si="77"/>
        <v/>
      </c>
      <c r="BI161" s="614" t="str">
        <f>IFERROR(IF(BH161="Ⅱロ有り",ROUNDDOWN(L161*VLOOKUP(K161,【参考】数式用!$A$4:$J$42,10,FALSE)*AA161,0),""),"")</f>
        <v/>
      </c>
      <c r="BJ161" s="614" t="str">
        <f>IFERROR(IF(BH161="Ⅱロなし",ROUNDDOWN(L161*VLOOKUP(K161,【参考】数式用!$A$4:$J$42,8,FALSE)*AA161,0),""),"")</f>
        <v/>
      </c>
    </row>
    <row r="162" spans="1:62" ht="110.1" customHeight="1" thickBot="1">
      <c r="A162" s="327">
        <v>149</v>
      </c>
      <c r="B162" s="1005" t="str">
        <f>IF(基本情報入力シート!B184="","",基本情報入力シート!B184)</f>
        <v/>
      </c>
      <c r="C162" s="1006"/>
      <c r="D162" s="1006"/>
      <c r="E162" s="1006"/>
      <c r="F162" s="1007"/>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58" t="str">
        <f>IF(基本情報入力シート!AF184=0, "",基本情報入力シート!AF184)</f>
        <v/>
      </c>
      <c r="M162" s="589"/>
      <c r="N162" s="521" t="str">
        <f>IFERROR(VLOOKUP(K162,【参考】数式用!$A$2:$F$57,MATCH(M162,【参考】数式用!$C$3:$F$3,0)+2,0),"")</f>
        <v/>
      </c>
      <c r="O162" s="513"/>
      <c r="P162" s="555" t="str">
        <f>IFERROR(VLOOKUP(K162,【参考】数式用!$A$2:$F$57,MATCH(O162,【参考】数式用!$C$3:$F$3,0)+2,0),"")</f>
        <v/>
      </c>
      <c r="Q162" s="338" t="s">
        <v>118</v>
      </c>
      <c r="R162" s="339"/>
      <c r="S162" s="340" t="s">
        <v>183</v>
      </c>
      <c r="T162" s="339"/>
      <c r="U162" s="340" t="s">
        <v>184</v>
      </c>
      <c r="V162" s="339"/>
      <c r="W162" s="340" t="s">
        <v>183</v>
      </c>
      <c r="X162" s="339"/>
      <c r="Y162" s="340" t="s">
        <v>185</v>
      </c>
      <c r="Z162" s="340" t="s">
        <v>186</v>
      </c>
      <c r="AA162" s="340" t="str">
        <f t="shared" si="57"/>
        <v/>
      </c>
      <c r="AB162" s="341" t="s">
        <v>187</v>
      </c>
      <c r="AC162" s="516" t="str">
        <f t="shared" si="58"/>
        <v/>
      </c>
      <c r="AD162" s="509" t="str">
        <f t="shared" si="59"/>
        <v/>
      </c>
      <c r="AE162" s="517" t="str">
        <f>IFERROR(ROUNDDOWN(ROUNDDOWN(ROUND(L162*VLOOKUP(K162,【参考】数式用!$A$4:$F$57,MATCH("処遇改善加算Ⅳ",【参考】数式用!$C$3:$F$3,0)+2,0),0),0)*AA162*0.5,0), "")</f>
        <v/>
      </c>
      <c r="AF162" s="329"/>
      <c r="AG162" s="330"/>
      <c r="AH162" s="330"/>
      <c r="AI162" s="344"/>
      <c r="AJ162" s="641"/>
      <c r="AK162" s="331"/>
      <c r="AL162" s="332" t="str">
        <f t="shared" si="60"/>
        <v/>
      </c>
      <c r="AM162" s="325" t="str">
        <f t="shared" si="61"/>
        <v/>
      </c>
      <c r="AN162" s="255"/>
      <c r="AO162" s="559" t="str">
        <f>IFERROR(VLOOKUP(K162,【参考】数式用!$A$2:$N$57,14,FALSE),"")</f>
        <v/>
      </c>
      <c r="AP162" s="559" t="str">
        <f t="shared" si="62"/>
        <v/>
      </c>
      <c r="AQ162" s="632" t="str">
        <f t="shared" si="63"/>
        <v/>
      </c>
      <c r="AR162" s="632" t="str">
        <f t="shared" si="64"/>
        <v>入力済</v>
      </c>
      <c r="AS162" s="559" t="str">
        <f t="shared" si="65"/>
        <v/>
      </c>
      <c r="AT162" s="632" t="str">
        <f t="shared" si="66"/>
        <v>入力済</v>
      </c>
      <c r="AU162" s="632" t="str">
        <f t="shared" si="67"/>
        <v/>
      </c>
      <c r="AV162" s="632" t="str">
        <f t="shared" si="68"/>
        <v/>
      </c>
      <c r="AW162" s="559" t="str">
        <f t="shared" si="69"/>
        <v/>
      </c>
      <c r="AX162" s="559" t="str">
        <f t="shared" si="70"/>
        <v/>
      </c>
      <c r="AY162" s="632" t="str">
        <f>IFERROR(VLOOKUP(K162,【参考】数式用!$AR$5:$AS$39,2, FALSE), "")</f>
        <v/>
      </c>
      <c r="AZ162" s="559" t="str">
        <f t="shared" si="71"/>
        <v/>
      </c>
      <c r="BA162" s="559" t="str">
        <f t="shared" si="72"/>
        <v>入力済</v>
      </c>
      <c r="BB162" s="632" t="str">
        <f>IFERROR(VLOOKUP(K162,【参考】数式用!$AX$3:$AY$59, 2, FALSE), "")</f>
        <v/>
      </c>
      <c r="BC162" s="559" t="str">
        <f t="shared" si="73"/>
        <v/>
      </c>
      <c r="BD162" s="559" t="str">
        <f t="shared" si="74"/>
        <v>入力済</v>
      </c>
      <c r="BE162" s="576" t="str">
        <f t="shared" si="75"/>
        <v/>
      </c>
      <c r="BF162" s="559" t="str">
        <f t="shared" si="76"/>
        <v/>
      </c>
      <c r="BG162" s="596"/>
      <c r="BH162" s="632" t="str">
        <f t="shared" si="77"/>
        <v/>
      </c>
      <c r="BI162" s="614" t="str">
        <f>IFERROR(IF(BH162="Ⅱロ有り",ROUNDDOWN(L162*VLOOKUP(K162,【参考】数式用!$A$4:$J$42,10,FALSE)*AA162,0),""),"")</f>
        <v/>
      </c>
      <c r="BJ162" s="614" t="str">
        <f>IFERROR(IF(BH162="Ⅱロなし",ROUNDDOWN(L162*VLOOKUP(K162,【参考】数式用!$A$4:$J$42,8,FALSE)*AA162,0),""),"")</f>
        <v/>
      </c>
    </row>
    <row r="163" spans="1:62" ht="110.1" customHeight="1" thickBot="1">
      <c r="A163" s="327">
        <v>150</v>
      </c>
      <c r="B163" s="1005" t="str">
        <f>IF(基本情報入力シート!B185="","",基本情報入力シート!B185)</f>
        <v/>
      </c>
      <c r="C163" s="1006"/>
      <c r="D163" s="1006"/>
      <c r="E163" s="1006"/>
      <c r="F163" s="1007"/>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58" t="str">
        <f>IF(基本情報入力シート!AF185=0, "",基本情報入力シート!AF185)</f>
        <v/>
      </c>
      <c r="M163" s="589"/>
      <c r="N163" s="521" t="str">
        <f>IFERROR(VLOOKUP(K163,【参考】数式用!$A$2:$F$57,MATCH(M163,【参考】数式用!$C$3:$F$3,0)+2,0),"")</f>
        <v/>
      </c>
      <c r="O163" s="513"/>
      <c r="P163" s="555" t="str">
        <f>IFERROR(VLOOKUP(K163,【参考】数式用!$A$2:$F$57,MATCH(O163,【参考】数式用!$C$3:$F$3,0)+2,0),"")</f>
        <v/>
      </c>
      <c r="Q163" s="338" t="s">
        <v>118</v>
      </c>
      <c r="R163" s="339"/>
      <c r="S163" s="340" t="s">
        <v>183</v>
      </c>
      <c r="T163" s="339"/>
      <c r="U163" s="340" t="s">
        <v>184</v>
      </c>
      <c r="V163" s="339"/>
      <c r="W163" s="340" t="s">
        <v>183</v>
      </c>
      <c r="X163" s="339"/>
      <c r="Y163" s="340" t="s">
        <v>185</v>
      </c>
      <c r="Z163" s="340" t="s">
        <v>186</v>
      </c>
      <c r="AA163" s="340" t="str">
        <f t="shared" si="57"/>
        <v/>
      </c>
      <c r="AB163" s="341" t="s">
        <v>187</v>
      </c>
      <c r="AC163" s="516" t="str">
        <f t="shared" si="58"/>
        <v/>
      </c>
      <c r="AD163" s="509" t="str">
        <f t="shared" si="59"/>
        <v/>
      </c>
      <c r="AE163" s="517" t="str">
        <f>IFERROR(ROUNDDOWN(ROUNDDOWN(ROUND(L163*VLOOKUP(K163,【参考】数式用!$A$4:$F$57,MATCH("処遇改善加算Ⅳ",【参考】数式用!$C$3:$F$3,0)+2,0),0),0)*AA163*0.5,0), "")</f>
        <v/>
      </c>
      <c r="AF163" s="329"/>
      <c r="AG163" s="330"/>
      <c r="AH163" s="330"/>
      <c r="AI163" s="344"/>
      <c r="AJ163" s="641"/>
      <c r="AK163" s="331"/>
      <c r="AL163" s="332" t="str">
        <f t="shared" si="60"/>
        <v/>
      </c>
      <c r="AM163" s="325" t="str">
        <f t="shared" si="61"/>
        <v/>
      </c>
      <c r="AN163" s="255"/>
      <c r="AO163" s="559" t="str">
        <f>IFERROR(VLOOKUP(K163,【参考】数式用!$A$2:$N$57,14,FALSE),"")</f>
        <v/>
      </c>
      <c r="AP163" s="559" t="str">
        <f t="shared" si="62"/>
        <v/>
      </c>
      <c r="AQ163" s="632" t="str">
        <f t="shared" si="63"/>
        <v/>
      </c>
      <c r="AR163" s="632" t="str">
        <f t="shared" si="64"/>
        <v>入力済</v>
      </c>
      <c r="AS163" s="559" t="str">
        <f t="shared" si="65"/>
        <v/>
      </c>
      <c r="AT163" s="632" t="str">
        <f t="shared" si="66"/>
        <v>入力済</v>
      </c>
      <c r="AU163" s="632" t="str">
        <f t="shared" si="67"/>
        <v/>
      </c>
      <c r="AV163" s="632" t="str">
        <f t="shared" si="68"/>
        <v/>
      </c>
      <c r="AW163" s="559" t="str">
        <f t="shared" si="69"/>
        <v/>
      </c>
      <c r="AX163" s="559" t="str">
        <f t="shared" si="70"/>
        <v/>
      </c>
      <c r="AY163" s="632" t="str">
        <f>IFERROR(VLOOKUP(K163,【参考】数式用!$AR$5:$AS$39,2, FALSE), "")</f>
        <v/>
      </c>
      <c r="AZ163" s="559" t="str">
        <f t="shared" si="71"/>
        <v/>
      </c>
      <c r="BA163" s="559" t="str">
        <f t="shared" si="72"/>
        <v>入力済</v>
      </c>
      <c r="BB163" s="632" t="str">
        <f>IFERROR(VLOOKUP(K163,【参考】数式用!$AX$3:$AY$59, 2, FALSE), "")</f>
        <v/>
      </c>
      <c r="BC163" s="559" t="str">
        <f t="shared" si="73"/>
        <v/>
      </c>
      <c r="BD163" s="559" t="str">
        <f t="shared" si="74"/>
        <v>入力済</v>
      </c>
      <c r="BE163" s="576" t="str">
        <f t="shared" si="75"/>
        <v/>
      </c>
      <c r="BF163" s="559" t="str">
        <f t="shared" si="76"/>
        <v/>
      </c>
      <c r="BG163" s="596"/>
      <c r="BH163" s="632" t="str">
        <f t="shared" si="77"/>
        <v/>
      </c>
      <c r="BI163" s="614" t="str">
        <f>IFERROR(IF(BH163="Ⅱロ有り",ROUNDDOWN(L163*VLOOKUP(K163,【参考】数式用!$A$4:$J$42,10,FALSE)*AA163,0),""),"")</f>
        <v/>
      </c>
      <c r="BJ163" s="614" t="str">
        <f>IFERROR(IF(BH163="Ⅱロなし",ROUNDDOWN(L163*VLOOKUP(K163,【参考】数式用!$A$4:$J$42,8,FALSE)*AA163,0),""),"")</f>
        <v/>
      </c>
    </row>
    <row r="164" spans="1:62" ht="110.1" customHeight="1" thickBot="1">
      <c r="A164" s="327">
        <v>151</v>
      </c>
      <c r="B164" s="1005" t="str">
        <f>IF(基本情報入力シート!B186="","",基本情報入力シート!B186)</f>
        <v/>
      </c>
      <c r="C164" s="1006"/>
      <c r="D164" s="1006"/>
      <c r="E164" s="1006"/>
      <c r="F164" s="1007"/>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58" t="str">
        <f>IF(基本情報入力シート!AF186=0, "",基本情報入力シート!AF186)</f>
        <v/>
      </c>
      <c r="M164" s="589"/>
      <c r="N164" s="521" t="str">
        <f>IFERROR(VLOOKUP(K164,【参考】数式用!$A$2:$F$57,MATCH(M164,【参考】数式用!$C$3:$F$3,0)+2,0),"")</f>
        <v/>
      </c>
      <c r="O164" s="513"/>
      <c r="P164" s="555" t="str">
        <f>IFERROR(VLOOKUP(K164,【参考】数式用!$A$2:$F$57,MATCH(O164,【参考】数式用!$C$3:$F$3,0)+2,0),"")</f>
        <v/>
      </c>
      <c r="Q164" s="338" t="s">
        <v>118</v>
      </c>
      <c r="R164" s="339"/>
      <c r="S164" s="340" t="s">
        <v>183</v>
      </c>
      <c r="T164" s="339"/>
      <c r="U164" s="340" t="s">
        <v>184</v>
      </c>
      <c r="V164" s="339"/>
      <c r="W164" s="340" t="s">
        <v>183</v>
      </c>
      <c r="X164" s="339"/>
      <c r="Y164" s="340" t="s">
        <v>185</v>
      </c>
      <c r="Z164" s="340" t="s">
        <v>186</v>
      </c>
      <c r="AA164" s="340" t="str">
        <f t="shared" si="57"/>
        <v/>
      </c>
      <c r="AB164" s="341" t="s">
        <v>187</v>
      </c>
      <c r="AC164" s="516" t="str">
        <f t="shared" si="58"/>
        <v/>
      </c>
      <c r="AD164" s="509" t="str">
        <f t="shared" si="59"/>
        <v/>
      </c>
      <c r="AE164" s="517" t="str">
        <f>IFERROR(ROUNDDOWN(ROUNDDOWN(ROUND(L164*VLOOKUP(K164,【参考】数式用!$A$4:$F$57,MATCH("処遇改善加算Ⅳ",【参考】数式用!$C$3:$F$3,0)+2,0),0),0)*AA164*0.5,0), "")</f>
        <v/>
      </c>
      <c r="AF164" s="329"/>
      <c r="AG164" s="330"/>
      <c r="AH164" s="330"/>
      <c r="AI164" s="344"/>
      <c r="AJ164" s="641"/>
      <c r="AK164" s="331"/>
      <c r="AL164" s="332" t="str">
        <f t="shared" si="60"/>
        <v/>
      </c>
      <c r="AM164" s="325" t="str">
        <f t="shared" si="61"/>
        <v/>
      </c>
      <c r="AN164" s="255"/>
      <c r="AO164" s="559" t="str">
        <f>IFERROR(VLOOKUP(K164,【参考】数式用!$A$2:$N$57,14,FALSE),"")</f>
        <v/>
      </c>
      <c r="AP164" s="559" t="str">
        <f t="shared" si="62"/>
        <v/>
      </c>
      <c r="AQ164" s="632" t="str">
        <f t="shared" si="63"/>
        <v/>
      </c>
      <c r="AR164" s="632" t="str">
        <f t="shared" si="64"/>
        <v>入力済</v>
      </c>
      <c r="AS164" s="559" t="str">
        <f t="shared" si="65"/>
        <v/>
      </c>
      <c r="AT164" s="632" t="str">
        <f t="shared" si="66"/>
        <v>入力済</v>
      </c>
      <c r="AU164" s="632" t="str">
        <f t="shared" si="67"/>
        <v/>
      </c>
      <c r="AV164" s="632" t="str">
        <f t="shared" si="68"/>
        <v/>
      </c>
      <c r="AW164" s="559" t="str">
        <f t="shared" si="69"/>
        <v/>
      </c>
      <c r="AX164" s="559" t="str">
        <f t="shared" si="70"/>
        <v/>
      </c>
      <c r="AY164" s="632" t="str">
        <f>IFERROR(VLOOKUP(K164,【参考】数式用!$AR$5:$AS$39,2, FALSE), "")</f>
        <v/>
      </c>
      <c r="AZ164" s="559" t="str">
        <f t="shared" si="71"/>
        <v/>
      </c>
      <c r="BA164" s="559" t="str">
        <f t="shared" si="72"/>
        <v>入力済</v>
      </c>
      <c r="BB164" s="632" t="str">
        <f>IFERROR(VLOOKUP(K164,【参考】数式用!$AX$3:$AY$59, 2, FALSE), "")</f>
        <v/>
      </c>
      <c r="BC164" s="559" t="str">
        <f t="shared" si="73"/>
        <v/>
      </c>
      <c r="BD164" s="559" t="str">
        <f t="shared" si="74"/>
        <v>入力済</v>
      </c>
      <c r="BE164" s="576" t="str">
        <f t="shared" si="75"/>
        <v/>
      </c>
      <c r="BF164" s="559" t="str">
        <f t="shared" si="76"/>
        <v/>
      </c>
      <c r="BG164" s="596"/>
      <c r="BH164" s="632" t="str">
        <f t="shared" si="77"/>
        <v/>
      </c>
      <c r="BI164" s="614" t="str">
        <f>IFERROR(IF(BH164="Ⅱロ有り",ROUNDDOWN(L164*VLOOKUP(K164,【参考】数式用!$A$4:$J$42,10,FALSE)*AA164,0),""),"")</f>
        <v/>
      </c>
      <c r="BJ164" s="614" t="str">
        <f>IFERROR(IF(BH164="Ⅱロなし",ROUNDDOWN(L164*VLOOKUP(K164,【参考】数式用!$A$4:$J$42,8,FALSE)*AA164,0),""),"")</f>
        <v/>
      </c>
    </row>
    <row r="165" spans="1:62" ht="110.1" customHeight="1" thickBot="1">
      <c r="A165" s="327">
        <v>152</v>
      </c>
      <c r="B165" s="1005" t="str">
        <f>IF(基本情報入力シート!B187="","",基本情報入力シート!B187)</f>
        <v/>
      </c>
      <c r="C165" s="1006"/>
      <c r="D165" s="1006"/>
      <c r="E165" s="1006"/>
      <c r="F165" s="1007"/>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58" t="str">
        <f>IF(基本情報入力シート!AF187=0, "",基本情報入力シート!AF187)</f>
        <v/>
      </c>
      <c r="M165" s="589"/>
      <c r="N165" s="521" t="str">
        <f>IFERROR(VLOOKUP(K165,【参考】数式用!$A$2:$F$57,MATCH(M165,【参考】数式用!$C$3:$F$3,0)+2,0),"")</f>
        <v/>
      </c>
      <c r="O165" s="513"/>
      <c r="P165" s="555" t="str">
        <f>IFERROR(VLOOKUP(K165,【参考】数式用!$A$2:$F$57,MATCH(O165,【参考】数式用!$C$3:$F$3,0)+2,0),"")</f>
        <v/>
      </c>
      <c r="Q165" s="338" t="s">
        <v>118</v>
      </c>
      <c r="R165" s="339"/>
      <c r="S165" s="340" t="s">
        <v>183</v>
      </c>
      <c r="T165" s="339"/>
      <c r="U165" s="340" t="s">
        <v>184</v>
      </c>
      <c r="V165" s="339"/>
      <c r="W165" s="340" t="s">
        <v>183</v>
      </c>
      <c r="X165" s="339"/>
      <c r="Y165" s="340" t="s">
        <v>185</v>
      </c>
      <c r="Z165" s="340" t="s">
        <v>186</v>
      </c>
      <c r="AA165" s="340" t="str">
        <f t="shared" si="57"/>
        <v/>
      </c>
      <c r="AB165" s="341" t="s">
        <v>187</v>
      </c>
      <c r="AC165" s="516" t="str">
        <f t="shared" si="58"/>
        <v/>
      </c>
      <c r="AD165" s="509" t="str">
        <f t="shared" si="59"/>
        <v/>
      </c>
      <c r="AE165" s="517" t="str">
        <f>IFERROR(ROUNDDOWN(ROUNDDOWN(ROUND(L165*VLOOKUP(K165,【参考】数式用!$A$4:$F$57,MATCH("処遇改善加算Ⅳ",【参考】数式用!$C$3:$F$3,0)+2,0),0),0)*AA165*0.5,0), "")</f>
        <v/>
      </c>
      <c r="AF165" s="329"/>
      <c r="AG165" s="330"/>
      <c r="AH165" s="330"/>
      <c r="AI165" s="344"/>
      <c r="AJ165" s="641"/>
      <c r="AK165" s="331"/>
      <c r="AL165" s="332" t="str">
        <f t="shared" si="60"/>
        <v/>
      </c>
      <c r="AM165" s="325" t="str">
        <f t="shared" si="61"/>
        <v/>
      </c>
      <c r="AN165" s="255"/>
      <c r="AO165" s="559" t="str">
        <f>IFERROR(VLOOKUP(K165,【参考】数式用!$A$2:$N$57,14,FALSE),"")</f>
        <v/>
      </c>
      <c r="AP165" s="559" t="str">
        <f t="shared" si="62"/>
        <v/>
      </c>
      <c r="AQ165" s="632" t="str">
        <f t="shared" si="63"/>
        <v/>
      </c>
      <c r="AR165" s="632" t="str">
        <f t="shared" si="64"/>
        <v>入力済</v>
      </c>
      <c r="AS165" s="559" t="str">
        <f t="shared" si="65"/>
        <v/>
      </c>
      <c r="AT165" s="632" t="str">
        <f t="shared" si="66"/>
        <v>入力済</v>
      </c>
      <c r="AU165" s="632" t="str">
        <f t="shared" si="67"/>
        <v/>
      </c>
      <c r="AV165" s="632" t="str">
        <f t="shared" si="68"/>
        <v/>
      </c>
      <c r="AW165" s="559" t="str">
        <f t="shared" si="69"/>
        <v/>
      </c>
      <c r="AX165" s="559" t="str">
        <f t="shared" si="70"/>
        <v/>
      </c>
      <c r="AY165" s="632" t="str">
        <f>IFERROR(VLOOKUP(K165,【参考】数式用!$AR$5:$AS$39,2, FALSE), "")</f>
        <v/>
      </c>
      <c r="AZ165" s="559" t="str">
        <f t="shared" si="71"/>
        <v/>
      </c>
      <c r="BA165" s="559" t="str">
        <f t="shared" si="72"/>
        <v>入力済</v>
      </c>
      <c r="BB165" s="632" t="str">
        <f>IFERROR(VLOOKUP(K165,【参考】数式用!$AX$3:$AY$59, 2, FALSE), "")</f>
        <v/>
      </c>
      <c r="BC165" s="559" t="str">
        <f t="shared" si="73"/>
        <v/>
      </c>
      <c r="BD165" s="559" t="str">
        <f t="shared" si="74"/>
        <v>入力済</v>
      </c>
      <c r="BE165" s="576" t="str">
        <f t="shared" si="75"/>
        <v/>
      </c>
      <c r="BF165" s="559" t="str">
        <f t="shared" si="76"/>
        <v/>
      </c>
      <c r="BG165" s="596"/>
      <c r="BH165" s="632" t="str">
        <f t="shared" si="77"/>
        <v/>
      </c>
      <c r="BI165" s="614" t="str">
        <f>IFERROR(IF(BH165="Ⅱロ有り",ROUNDDOWN(L165*VLOOKUP(K165,【参考】数式用!$A$4:$J$42,10,FALSE)*AA165,0),""),"")</f>
        <v/>
      </c>
      <c r="BJ165" s="614" t="str">
        <f>IFERROR(IF(BH165="Ⅱロなし",ROUNDDOWN(L165*VLOOKUP(K165,【参考】数式用!$A$4:$J$42,8,FALSE)*AA165,0),""),"")</f>
        <v/>
      </c>
    </row>
    <row r="166" spans="1:62" ht="110.1" customHeight="1" thickBot="1">
      <c r="A166" s="327">
        <v>153</v>
      </c>
      <c r="B166" s="1005" t="str">
        <f>IF(基本情報入力シート!B188="","",基本情報入力シート!B188)</f>
        <v/>
      </c>
      <c r="C166" s="1006"/>
      <c r="D166" s="1006"/>
      <c r="E166" s="1006"/>
      <c r="F166" s="1007"/>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58" t="str">
        <f>IF(基本情報入力シート!AF188=0, "",基本情報入力シート!AF188)</f>
        <v/>
      </c>
      <c r="M166" s="589"/>
      <c r="N166" s="521" t="str">
        <f>IFERROR(VLOOKUP(K166,【参考】数式用!$A$2:$F$57,MATCH(M166,【参考】数式用!$C$3:$F$3,0)+2,0),"")</f>
        <v/>
      </c>
      <c r="O166" s="513"/>
      <c r="P166" s="555" t="str">
        <f>IFERROR(VLOOKUP(K166,【参考】数式用!$A$2:$F$57,MATCH(O166,【参考】数式用!$C$3:$F$3,0)+2,0),"")</f>
        <v/>
      </c>
      <c r="Q166" s="338" t="s">
        <v>118</v>
      </c>
      <c r="R166" s="339"/>
      <c r="S166" s="340" t="s">
        <v>183</v>
      </c>
      <c r="T166" s="339"/>
      <c r="U166" s="340" t="s">
        <v>184</v>
      </c>
      <c r="V166" s="339"/>
      <c r="W166" s="340" t="s">
        <v>183</v>
      </c>
      <c r="X166" s="339"/>
      <c r="Y166" s="340" t="s">
        <v>185</v>
      </c>
      <c r="Z166" s="340" t="s">
        <v>186</v>
      </c>
      <c r="AA166" s="340" t="str">
        <f t="shared" si="57"/>
        <v/>
      </c>
      <c r="AB166" s="341" t="s">
        <v>187</v>
      </c>
      <c r="AC166" s="516" t="str">
        <f t="shared" si="58"/>
        <v/>
      </c>
      <c r="AD166" s="509" t="str">
        <f t="shared" si="59"/>
        <v/>
      </c>
      <c r="AE166" s="517" t="str">
        <f>IFERROR(ROUNDDOWN(ROUNDDOWN(ROUND(L166*VLOOKUP(K166,【参考】数式用!$A$4:$F$57,MATCH("処遇改善加算Ⅳ",【参考】数式用!$C$3:$F$3,0)+2,0),0),0)*AA166*0.5,0), "")</f>
        <v/>
      </c>
      <c r="AF166" s="329"/>
      <c r="AG166" s="330"/>
      <c r="AH166" s="330"/>
      <c r="AI166" s="344"/>
      <c r="AJ166" s="641"/>
      <c r="AK166" s="331"/>
      <c r="AL166" s="332" t="str">
        <f t="shared" si="60"/>
        <v/>
      </c>
      <c r="AM166" s="325" t="str">
        <f t="shared" si="61"/>
        <v/>
      </c>
      <c r="AN166" s="255"/>
      <c r="AO166" s="559" t="str">
        <f>IFERROR(VLOOKUP(K166,【参考】数式用!$A$2:$N$57,14,FALSE),"")</f>
        <v/>
      </c>
      <c r="AP166" s="559" t="str">
        <f t="shared" si="62"/>
        <v/>
      </c>
      <c r="AQ166" s="632" t="str">
        <f t="shared" si="63"/>
        <v/>
      </c>
      <c r="AR166" s="632" t="str">
        <f t="shared" si="64"/>
        <v>入力済</v>
      </c>
      <c r="AS166" s="559" t="str">
        <f t="shared" si="65"/>
        <v/>
      </c>
      <c r="AT166" s="632" t="str">
        <f t="shared" si="66"/>
        <v>入力済</v>
      </c>
      <c r="AU166" s="632" t="str">
        <f t="shared" si="67"/>
        <v/>
      </c>
      <c r="AV166" s="632" t="str">
        <f t="shared" si="68"/>
        <v/>
      </c>
      <c r="AW166" s="559" t="str">
        <f t="shared" si="69"/>
        <v/>
      </c>
      <c r="AX166" s="559" t="str">
        <f t="shared" si="70"/>
        <v/>
      </c>
      <c r="AY166" s="632" t="str">
        <f>IFERROR(VLOOKUP(K166,【参考】数式用!$AR$5:$AS$39,2, FALSE), "")</f>
        <v/>
      </c>
      <c r="AZ166" s="559" t="str">
        <f t="shared" si="71"/>
        <v/>
      </c>
      <c r="BA166" s="559" t="str">
        <f t="shared" si="72"/>
        <v>入力済</v>
      </c>
      <c r="BB166" s="632" t="str">
        <f>IFERROR(VLOOKUP(K166,【参考】数式用!$AX$3:$AY$59, 2, FALSE), "")</f>
        <v/>
      </c>
      <c r="BC166" s="559" t="str">
        <f t="shared" si="73"/>
        <v/>
      </c>
      <c r="BD166" s="559" t="str">
        <f t="shared" si="74"/>
        <v>入力済</v>
      </c>
      <c r="BE166" s="576" t="str">
        <f t="shared" si="75"/>
        <v/>
      </c>
      <c r="BF166" s="559" t="str">
        <f t="shared" si="76"/>
        <v/>
      </c>
      <c r="BG166" s="596"/>
      <c r="BH166" s="632" t="str">
        <f t="shared" si="77"/>
        <v/>
      </c>
      <c r="BI166" s="614" t="str">
        <f>IFERROR(IF(BH166="Ⅱロ有り",ROUNDDOWN(L166*VLOOKUP(K166,【参考】数式用!$A$4:$J$42,10,FALSE)*AA166,0),""),"")</f>
        <v/>
      </c>
      <c r="BJ166" s="614" t="str">
        <f>IFERROR(IF(BH166="Ⅱロなし",ROUNDDOWN(L166*VLOOKUP(K166,【参考】数式用!$A$4:$J$42,8,FALSE)*AA166,0),""),"")</f>
        <v/>
      </c>
    </row>
    <row r="167" spans="1:62" ht="110.1" customHeight="1" thickBot="1">
      <c r="A167" s="327">
        <v>154</v>
      </c>
      <c r="B167" s="1005" t="str">
        <f>IF(基本情報入力シート!B189="","",基本情報入力シート!B189)</f>
        <v/>
      </c>
      <c r="C167" s="1006"/>
      <c r="D167" s="1006"/>
      <c r="E167" s="1006"/>
      <c r="F167" s="1007"/>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58" t="str">
        <f>IF(基本情報入力シート!AF189=0, "",基本情報入力シート!AF189)</f>
        <v/>
      </c>
      <c r="M167" s="589"/>
      <c r="N167" s="521" t="str">
        <f>IFERROR(VLOOKUP(K167,【参考】数式用!$A$2:$F$57,MATCH(M167,【参考】数式用!$C$3:$F$3,0)+2,0),"")</f>
        <v/>
      </c>
      <c r="O167" s="513"/>
      <c r="P167" s="555" t="str">
        <f>IFERROR(VLOOKUP(K167,【参考】数式用!$A$2:$F$57,MATCH(O167,【参考】数式用!$C$3:$F$3,0)+2,0),"")</f>
        <v/>
      </c>
      <c r="Q167" s="338" t="s">
        <v>118</v>
      </c>
      <c r="R167" s="339"/>
      <c r="S167" s="340" t="s">
        <v>183</v>
      </c>
      <c r="T167" s="339"/>
      <c r="U167" s="340" t="s">
        <v>184</v>
      </c>
      <c r="V167" s="339"/>
      <c r="W167" s="340" t="s">
        <v>183</v>
      </c>
      <c r="X167" s="339"/>
      <c r="Y167" s="340" t="s">
        <v>185</v>
      </c>
      <c r="Z167" s="340" t="s">
        <v>186</v>
      </c>
      <c r="AA167" s="340" t="str">
        <f t="shared" si="57"/>
        <v/>
      </c>
      <c r="AB167" s="341" t="s">
        <v>187</v>
      </c>
      <c r="AC167" s="516" t="str">
        <f t="shared" si="58"/>
        <v/>
      </c>
      <c r="AD167" s="509" t="str">
        <f t="shared" si="59"/>
        <v/>
      </c>
      <c r="AE167" s="517" t="str">
        <f>IFERROR(ROUNDDOWN(ROUNDDOWN(ROUND(L167*VLOOKUP(K167,【参考】数式用!$A$4:$F$57,MATCH("処遇改善加算Ⅳ",【参考】数式用!$C$3:$F$3,0)+2,0),0),0)*AA167*0.5,0), "")</f>
        <v/>
      </c>
      <c r="AF167" s="329"/>
      <c r="AG167" s="330"/>
      <c r="AH167" s="330"/>
      <c r="AI167" s="344"/>
      <c r="AJ167" s="641"/>
      <c r="AK167" s="331"/>
      <c r="AL167" s="332" t="str">
        <f t="shared" si="60"/>
        <v/>
      </c>
      <c r="AM167" s="325" t="str">
        <f t="shared" si="61"/>
        <v/>
      </c>
      <c r="AN167" s="255"/>
      <c r="AO167" s="559" t="str">
        <f>IFERROR(VLOOKUP(K167,【参考】数式用!$A$2:$N$57,14,FALSE),"")</f>
        <v/>
      </c>
      <c r="AP167" s="559" t="str">
        <f t="shared" si="62"/>
        <v/>
      </c>
      <c r="AQ167" s="632" t="str">
        <f t="shared" si="63"/>
        <v/>
      </c>
      <c r="AR167" s="632" t="str">
        <f t="shared" si="64"/>
        <v>入力済</v>
      </c>
      <c r="AS167" s="559" t="str">
        <f t="shared" si="65"/>
        <v/>
      </c>
      <c r="AT167" s="632" t="str">
        <f t="shared" si="66"/>
        <v>入力済</v>
      </c>
      <c r="AU167" s="632" t="str">
        <f t="shared" si="67"/>
        <v/>
      </c>
      <c r="AV167" s="632" t="str">
        <f t="shared" si="68"/>
        <v/>
      </c>
      <c r="AW167" s="559" t="str">
        <f t="shared" si="69"/>
        <v/>
      </c>
      <c r="AX167" s="559" t="str">
        <f t="shared" si="70"/>
        <v/>
      </c>
      <c r="AY167" s="632" t="str">
        <f>IFERROR(VLOOKUP(K167,【参考】数式用!$AR$5:$AS$39,2, FALSE), "")</f>
        <v/>
      </c>
      <c r="AZ167" s="559" t="str">
        <f t="shared" si="71"/>
        <v/>
      </c>
      <c r="BA167" s="559" t="str">
        <f t="shared" si="72"/>
        <v>入力済</v>
      </c>
      <c r="BB167" s="632" t="str">
        <f>IFERROR(VLOOKUP(K167,【参考】数式用!$AX$3:$AY$59, 2, FALSE), "")</f>
        <v/>
      </c>
      <c r="BC167" s="559" t="str">
        <f t="shared" si="73"/>
        <v/>
      </c>
      <c r="BD167" s="559" t="str">
        <f t="shared" si="74"/>
        <v>入力済</v>
      </c>
      <c r="BE167" s="576" t="str">
        <f t="shared" si="75"/>
        <v/>
      </c>
      <c r="BF167" s="559" t="str">
        <f t="shared" si="76"/>
        <v/>
      </c>
      <c r="BG167" s="596"/>
      <c r="BH167" s="632" t="str">
        <f t="shared" si="77"/>
        <v/>
      </c>
      <c r="BI167" s="614" t="str">
        <f>IFERROR(IF(BH167="Ⅱロ有り",ROUNDDOWN(L167*VLOOKUP(K167,【参考】数式用!$A$4:$J$42,10,FALSE)*AA167,0),""),"")</f>
        <v/>
      </c>
      <c r="BJ167" s="614" t="str">
        <f>IFERROR(IF(BH167="Ⅱロなし",ROUNDDOWN(L167*VLOOKUP(K167,【参考】数式用!$A$4:$J$42,8,FALSE)*AA167,0),""),"")</f>
        <v/>
      </c>
    </row>
    <row r="168" spans="1:62" ht="110.1" customHeight="1" thickBot="1">
      <c r="A168" s="327">
        <v>155</v>
      </c>
      <c r="B168" s="1005" t="str">
        <f>IF(基本情報入力シート!B190="","",基本情報入力シート!B190)</f>
        <v/>
      </c>
      <c r="C168" s="1006"/>
      <c r="D168" s="1006"/>
      <c r="E168" s="1006"/>
      <c r="F168" s="1007"/>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58" t="str">
        <f>IF(基本情報入力シート!AF190=0, "",基本情報入力シート!AF190)</f>
        <v/>
      </c>
      <c r="M168" s="589"/>
      <c r="N168" s="521" t="str">
        <f>IFERROR(VLOOKUP(K168,【参考】数式用!$A$2:$F$57,MATCH(M168,【参考】数式用!$C$3:$F$3,0)+2,0),"")</f>
        <v/>
      </c>
      <c r="O168" s="513"/>
      <c r="P168" s="555" t="str">
        <f>IFERROR(VLOOKUP(K168,【参考】数式用!$A$2:$F$57,MATCH(O168,【参考】数式用!$C$3:$F$3,0)+2,0),"")</f>
        <v/>
      </c>
      <c r="Q168" s="338" t="s">
        <v>118</v>
      </c>
      <c r="R168" s="339"/>
      <c r="S168" s="340" t="s">
        <v>183</v>
      </c>
      <c r="T168" s="339"/>
      <c r="U168" s="340" t="s">
        <v>184</v>
      </c>
      <c r="V168" s="339"/>
      <c r="W168" s="340" t="s">
        <v>183</v>
      </c>
      <c r="X168" s="339"/>
      <c r="Y168" s="340" t="s">
        <v>185</v>
      </c>
      <c r="Z168" s="340" t="s">
        <v>186</v>
      </c>
      <c r="AA168" s="340" t="str">
        <f t="shared" si="57"/>
        <v/>
      </c>
      <c r="AB168" s="341" t="s">
        <v>187</v>
      </c>
      <c r="AC168" s="516" t="str">
        <f t="shared" si="58"/>
        <v/>
      </c>
      <c r="AD168" s="509" t="str">
        <f t="shared" si="59"/>
        <v/>
      </c>
      <c r="AE168" s="517" t="str">
        <f>IFERROR(ROUNDDOWN(ROUNDDOWN(ROUND(L168*VLOOKUP(K168,【参考】数式用!$A$4:$F$57,MATCH("処遇改善加算Ⅳ",【参考】数式用!$C$3:$F$3,0)+2,0),0),0)*AA168*0.5,0), "")</f>
        <v/>
      </c>
      <c r="AF168" s="329"/>
      <c r="AG168" s="330"/>
      <c r="AH168" s="330"/>
      <c r="AI168" s="344"/>
      <c r="AJ168" s="641"/>
      <c r="AK168" s="331"/>
      <c r="AL168" s="332" t="str">
        <f t="shared" si="60"/>
        <v/>
      </c>
      <c r="AM168" s="325" t="str">
        <f t="shared" si="61"/>
        <v/>
      </c>
      <c r="AN168" s="255"/>
      <c r="AO168" s="559" t="str">
        <f>IFERROR(VLOOKUP(K168,【参考】数式用!$A$2:$N$57,14,FALSE),"")</f>
        <v/>
      </c>
      <c r="AP168" s="559" t="str">
        <f t="shared" si="62"/>
        <v/>
      </c>
      <c r="AQ168" s="632" t="str">
        <f t="shared" si="63"/>
        <v/>
      </c>
      <c r="AR168" s="632" t="str">
        <f t="shared" si="64"/>
        <v>入力済</v>
      </c>
      <c r="AS168" s="559" t="str">
        <f t="shared" si="65"/>
        <v/>
      </c>
      <c r="AT168" s="632" t="str">
        <f t="shared" si="66"/>
        <v>入力済</v>
      </c>
      <c r="AU168" s="632" t="str">
        <f t="shared" si="67"/>
        <v/>
      </c>
      <c r="AV168" s="632" t="str">
        <f t="shared" si="68"/>
        <v/>
      </c>
      <c r="AW168" s="559" t="str">
        <f t="shared" si="69"/>
        <v/>
      </c>
      <c r="AX168" s="559" t="str">
        <f t="shared" si="70"/>
        <v/>
      </c>
      <c r="AY168" s="632" t="str">
        <f>IFERROR(VLOOKUP(K168,【参考】数式用!$AR$5:$AS$39,2, FALSE), "")</f>
        <v/>
      </c>
      <c r="AZ168" s="559" t="str">
        <f t="shared" si="71"/>
        <v/>
      </c>
      <c r="BA168" s="559" t="str">
        <f t="shared" si="72"/>
        <v>入力済</v>
      </c>
      <c r="BB168" s="632" t="str">
        <f>IFERROR(VLOOKUP(K168,【参考】数式用!$AX$3:$AY$59, 2, FALSE), "")</f>
        <v/>
      </c>
      <c r="BC168" s="559" t="str">
        <f t="shared" si="73"/>
        <v/>
      </c>
      <c r="BD168" s="559" t="str">
        <f t="shared" si="74"/>
        <v>入力済</v>
      </c>
      <c r="BE168" s="576" t="str">
        <f t="shared" si="75"/>
        <v/>
      </c>
      <c r="BF168" s="559" t="str">
        <f t="shared" si="76"/>
        <v/>
      </c>
      <c r="BG168" s="596"/>
      <c r="BH168" s="632" t="str">
        <f t="shared" si="77"/>
        <v/>
      </c>
      <c r="BI168" s="614" t="str">
        <f>IFERROR(IF(BH168="Ⅱロ有り",ROUNDDOWN(L168*VLOOKUP(K168,【参考】数式用!$A$4:$J$42,10,FALSE)*AA168,0),""),"")</f>
        <v/>
      </c>
      <c r="BJ168" s="614" t="str">
        <f>IFERROR(IF(BH168="Ⅱロなし",ROUNDDOWN(L168*VLOOKUP(K168,【参考】数式用!$A$4:$J$42,8,FALSE)*AA168,0),""),"")</f>
        <v/>
      </c>
    </row>
    <row r="169" spans="1:62" ht="110.1" customHeight="1" thickBot="1">
      <c r="A169" s="327">
        <v>156</v>
      </c>
      <c r="B169" s="1005" t="str">
        <f>IF(基本情報入力シート!B191="","",基本情報入力シート!B191)</f>
        <v/>
      </c>
      <c r="C169" s="1006"/>
      <c r="D169" s="1006"/>
      <c r="E169" s="1006"/>
      <c r="F169" s="1007"/>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58" t="str">
        <f>IF(基本情報入力シート!AF191=0, "",基本情報入力シート!AF191)</f>
        <v/>
      </c>
      <c r="M169" s="589"/>
      <c r="N169" s="521" t="str">
        <f>IFERROR(VLOOKUP(K169,【参考】数式用!$A$2:$F$57,MATCH(M169,【参考】数式用!$C$3:$F$3,0)+2,0),"")</f>
        <v/>
      </c>
      <c r="O169" s="513"/>
      <c r="P169" s="555" t="str">
        <f>IFERROR(VLOOKUP(K169,【参考】数式用!$A$2:$F$57,MATCH(O169,【参考】数式用!$C$3:$F$3,0)+2,0),"")</f>
        <v/>
      </c>
      <c r="Q169" s="338" t="s">
        <v>118</v>
      </c>
      <c r="R169" s="339"/>
      <c r="S169" s="340" t="s">
        <v>183</v>
      </c>
      <c r="T169" s="339"/>
      <c r="U169" s="340" t="s">
        <v>184</v>
      </c>
      <c r="V169" s="339"/>
      <c r="W169" s="340" t="s">
        <v>183</v>
      </c>
      <c r="X169" s="339"/>
      <c r="Y169" s="340" t="s">
        <v>185</v>
      </c>
      <c r="Z169" s="340" t="s">
        <v>186</v>
      </c>
      <c r="AA169" s="340" t="str">
        <f t="shared" si="57"/>
        <v/>
      </c>
      <c r="AB169" s="341" t="s">
        <v>187</v>
      </c>
      <c r="AC169" s="516" t="str">
        <f t="shared" si="58"/>
        <v/>
      </c>
      <c r="AD169" s="509" t="str">
        <f t="shared" si="59"/>
        <v/>
      </c>
      <c r="AE169" s="517" t="str">
        <f>IFERROR(ROUNDDOWN(ROUNDDOWN(ROUND(L169*VLOOKUP(K169,【参考】数式用!$A$4:$F$57,MATCH("処遇改善加算Ⅳ",【参考】数式用!$C$3:$F$3,0)+2,0),0),0)*AA169*0.5,0), "")</f>
        <v/>
      </c>
      <c r="AF169" s="329"/>
      <c r="AG169" s="330"/>
      <c r="AH169" s="330"/>
      <c r="AI169" s="344"/>
      <c r="AJ169" s="641"/>
      <c r="AK169" s="331"/>
      <c r="AL169" s="332" t="str">
        <f t="shared" si="60"/>
        <v/>
      </c>
      <c r="AM169" s="325" t="str">
        <f t="shared" si="61"/>
        <v/>
      </c>
      <c r="AN169" s="255"/>
      <c r="AO169" s="559" t="str">
        <f>IFERROR(VLOOKUP(K169,【参考】数式用!$A$2:$N$57,14,FALSE),"")</f>
        <v/>
      </c>
      <c r="AP169" s="559" t="str">
        <f t="shared" si="62"/>
        <v/>
      </c>
      <c r="AQ169" s="632" t="str">
        <f t="shared" si="63"/>
        <v/>
      </c>
      <c r="AR169" s="632" t="str">
        <f t="shared" si="64"/>
        <v>入力済</v>
      </c>
      <c r="AS169" s="559" t="str">
        <f t="shared" si="65"/>
        <v/>
      </c>
      <c r="AT169" s="632" t="str">
        <f t="shared" si="66"/>
        <v>入力済</v>
      </c>
      <c r="AU169" s="632" t="str">
        <f t="shared" si="67"/>
        <v/>
      </c>
      <c r="AV169" s="632" t="str">
        <f t="shared" si="68"/>
        <v/>
      </c>
      <c r="AW169" s="559" t="str">
        <f t="shared" si="69"/>
        <v/>
      </c>
      <c r="AX169" s="559" t="str">
        <f t="shared" si="70"/>
        <v/>
      </c>
      <c r="AY169" s="632" t="str">
        <f>IFERROR(VLOOKUP(K169,【参考】数式用!$AR$5:$AS$39,2, FALSE), "")</f>
        <v/>
      </c>
      <c r="AZ169" s="559" t="str">
        <f t="shared" si="71"/>
        <v/>
      </c>
      <c r="BA169" s="559" t="str">
        <f t="shared" si="72"/>
        <v>入力済</v>
      </c>
      <c r="BB169" s="632" t="str">
        <f>IFERROR(VLOOKUP(K169,【参考】数式用!$AX$3:$AY$59, 2, FALSE), "")</f>
        <v/>
      </c>
      <c r="BC169" s="559" t="str">
        <f t="shared" si="73"/>
        <v/>
      </c>
      <c r="BD169" s="559" t="str">
        <f t="shared" si="74"/>
        <v>入力済</v>
      </c>
      <c r="BE169" s="576" t="str">
        <f t="shared" si="75"/>
        <v/>
      </c>
      <c r="BF169" s="559" t="str">
        <f t="shared" si="76"/>
        <v/>
      </c>
      <c r="BG169" s="596"/>
      <c r="BH169" s="632" t="str">
        <f t="shared" si="77"/>
        <v/>
      </c>
      <c r="BI169" s="614" t="str">
        <f>IFERROR(IF(BH169="Ⅱロ有り",ROUNDDOWN(L169*VLOOKUP(K169,【参考】数式用!$A$4:$J$42,10,FALSE)*AA169,0),""),"")</f>
        <v/>
      </c>
      <c r="BJ169" s="614" t="str">
        <f>IFERROR(IF(BH169="Ⅱロなし",ROUNDDOWN(L169*VLOOKUP(K169,【参考】数式用!$A$4:$J$42,8,FALSE)*AA169,0),""),"")</f>
        <v/>
      </c>
    </row>
    <row r="170" spans="1:62" ht="110.1" customHeight="1" thickBot="1">
      <c r="A170" s="327">
        <v>157</v>
      </c>
      <c r="B170" s="1005" t="str">
        <f>IF(基本情報入力シート!B192="","",基本情報入力シート!B192)</f>
        <v/>
      </c>
      <c r="C170" s="1006"/>
      <c r="D170" s="1006"/>
      <c r="E170" s="1006"/>
      <c r="F170" s="1007"/>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58" t="str">
        <f>IF(基本情報入力シート!AF192=0, "",基本情報入力シート!AF192)</f>
        <v/>
      </c>
      <c r="M170" s="589"/>
      <c r="N170" s="521" t="str">
        <f>IFERROR(VLOOKUP(K170,【参考】数式用!$A$2:$F$57,MATCH(M170,【参考】数式用!$C$3:$F$3,0)+2,0),"")</f>
        <v/>
      </c>
      <c r="O170" s="513"/>
      <c r="P170" s="555" t="str">
        <f>IFERROR(VLOOKUP(K170,【参考】数式用!$A$2:$F$57,MATCH(O170,【参考】数式用!$C$3:$F$3,0)+2,0),"")</f>
        <v/>
      </c>
      <c r="Q170" s="338" t="s">
        <v>118</v>
      </c>
      <c r="R170" s="339"/>
      <c r="S170" s="340" t="s">
        <v>183</v>
      </c>
      <c r="T170" s="339"/>
      <c r="U170" s="340" t="s">
        <v>184</v>
      </c>
      <c r="V170" s="339"/>
      <c r="W170" s="340" t="s">
        <v>183</v>
      </c>
      <c r="X170" s="339"/>
      <c r="Y170" s="340" t="s">
        <v>185</v>
      </c>
      <c r="Z170" s="340" t="s">
        <v>186</v>
      </c>
      <c r="AA170" s="340" t="str">
        <f t="shared" si="57"/>
        <v/>
      </c>
      <c r="AB170" s="341" t="s">
        <v>187</v>
      </c>
      <c r="AC170" s="516" t="str">
        <f t="shared" si="58"/>
        <v/>
      </c>
      <c r="AD170" s="509" t="str">
        <f t="shared" si="59"/>
        <v/>
      </c>
      <c r="AE170" s="517" t="str">
        <f>IFERROR(ROUNDDOWN(ROUNDDOWN(ROUND(L170*VLOOKUP(K170,【参考】数式用!$A$4:$F$57,MATCH("処遇改善加算Ⅳ",【参考】数式用!$C$3:$F$3,0)+2,0),0),0)*AA170*0.5,0), "")</f>
        <v/>
      </c>
      <c r="AF170" s="329"/>
      <c r="AG170" s="330"/>
      <c r="AH170" s="330"/>
      <c r="AI170" s="344"/>
      <c r="AJ170" s="641"/>
      <c r="AK170" s="331"/>
      <c r="AL170" s="332" t="str">
        <f t="shared" si="60"/>
        <v/>
      </c>
      <c r="AM170" s="325" t="str">
        <f t="shared" si="61"/>
        <v/>
      </c>
      <c r="AN170" s="255"/>
      <c r="AO170" s="559" t="str">
        <f>IFERROR(VLOOKUP(K170,【参考】数式用!$A$2:$N$57,14,FALSE),"")</f>
        <v/>
      </c>
      <c r="AP170" s="559" t="str">
        <f t="shared" si="62"/>
        <v/>
      </c>
      <c r="AQ170" s="632" t="str">
        <f t="shared" si="63"/>
        <v/>
      </c>
      <c r="AR170" s="632" t="str">
        <f t="shared" si="64"/>
        <v>入力済</v>
      </c>
      <c r="AS170" s="559" t="str">
        <f t="shared" si="65"/>
        <v/>
      </c>
      <c r="AT170" s="632" t="str">
        <f t="shared" si="66"/>
        <v>入力済</v>
      </c>
      <c r="AU170" s="632" t="str">
        <f t="shared" si="67"/>
        <v/>
      </c>
      <c r="AV170" s="632" t="str">
        <f t="shared" si="68"/>
        <v/>
      </c>
      <c r="AW170" s="559" t="str">
        <f t="shared" si="69"/>
        <v/>
      </c>
      <c r="AX170" s="559" t="str">
        <f t="shared" si="70"/>
        <v/>
      </c>
      <c r="AY170" s="632" t="str">
        <f>IFERROR(VLOOKUP(K170,【参考】数式用!$AR$5:$AS$39,2, FALSE), "")</f>
        <v/>
      </c>
      <c r="AZ170" s="559" t="str">
        <f t="shared" si="71"/>
        <v/>
      </c>
      <c r="BA170" s="559" t="str">
        <f t="shared" si="72"/>
        <v>入力済</v>
      </c>
      <c r="BB170" s="632" t="str">
        <f>IFERROR(VLOOKUP(K170,【参考】数式用!$AX$3:$AY$59, 2, FALSE), "")</f>
        <v/>
      </c>
      <c r="BC170" s="559" t="str">
        <f t="shared" si="73"/>
        <v/>
      </c>
      <c r="BD170" s="559" t="str">
        <f t="shared" si="74"/>
        <v>入力済</v>
      </c>
      <c r="BE170" s="576" t="str">
        <f t="shared" si="75"/>
        <v/>
      </c>
      <c r="BF170" s="559" t="str">
        <f t="shared" si="76"/>
        <v/>
      </c>
      <c r="BG170" s="596"/>
      <c r="BH170" s="632" t="str">
        <f t="shared" si="77"/>
        <v/>
      </c>
      <c r="BI170" s="614" t="str">
        <f>IFERROR(IF(BH170="Ⅱロ有り",ROUNDDOWN(L170*VLOOKUP(K170,【参考】数式用!$A$4:$J$42,10,FALSE)*AA170,0),""),"")</f>
        <v/>
      </c>
      <c r="BJ170" s="614" t="str">
        <f>IFERROR(IF(BH170="Ⅱロなし",ROUNDDOWN(L170*VLOOKUP(K170,【参考】数式用!$A$4:$J$42,8,FALSE)*AA170,0),""),"")</f>
        <v/>
      </c>
    </row>
    <row r="171" spans="1:62" ht="110.1" customHeight="1" thickBot="1">
      <c r="A171" s="327">
        <v>158</v>
      </c>
      <c r="B171" s="1005" t="str">
        <f>IF(基本情報入力シート!B193="","",基本情報入力シート!B193)</f>
        <v/>
      </c>
      <c r="C171" s="1006"/>
      <c r="D171" s="1006"/>
      <c r="E171" s="1006"/>
      <c r="F171" s="1007"/>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58" t="str">
        <f>IF(基本情報入力シート!AF193=0, "",基本情報入力シート!AF193)</f>
        <v/>
      </c>
      <c r="M171" s="589"/>
      <c r="N171" s="521" t="str">
        <f>IFERROR(VLOOKUP(K171,【参考】数式用!$A$2:$F$57,MATCH(M171,【参考】数式用!$C$3:$F$3,0)+2,0),"")</f>
        <v/>
      </c>
      <c r="O171" s="513"/>
      <c r="P171" s="555" t="str">
        <f>IFERROR(VLOOKUP(K171,【参考】数式用!$A$2:$F$57,MATCH(O171,【参考】数式用!$C$3:$F$3,0)+2,0),"")</f>
        <v/>
      </c>
      <c r="Q171" s="338" t="s">
        <v>118</v>
      </c>
      <c r="R171" s="339"/>
      <c r="S171" s="340" t="s">
        <v>183</v>
      </c>
      <c r="T171" s="339"/>
      <c r="U171" s="340" t="s">
        <v>184</v>
      </c>
      <c r="V171" s="339"/>
      <c r="W171" s="340" t="s">
        <v>183</v>
      </c>
      <c r="X171" s="339"/>
      <c r="Y171" s="340" t="s">
        <v>185</v>
      </c>
      <c r="Z171" s="340" t="s">
        <v>186</v>
      </c>
      <c r="AA171" s="340" t="str">
        <f t="shared" si="57"/>
        <v/>
      </c>
      <c r="AB171" s="341" t="s">
        <v>187</v>
      </c>
      <c r="AC171" s="516" t="str">
        <f t="shared" si="58"/>
        <v/>
      </c>
      <c r="AD171" s="509" t="str">
        <f t="shared" si="59"/>
        <v/>
      </c>
      <c r="AE171" s="517" t="str">
        <f>IFERROR(ROUNDDOWN(ROUNDDOWN(ROUND(L171*VLOOKUP(K171,【参考】数式用!$A$4:$F$57,MATCH("処遇改善加算Ⅳ",【参考】数式用!$C$3:$F$3,0)+2,0),0),0)*AA171*0.5,0), "")</f>
        <v/>
      </c>
      <c r="AF171" s="329"/>
      <c r="AG171" s="330"/>
      <c r="AH171" s="330"/>
      <c r="AI171" s="344"/>
      <c r="AJ171" s="641"/>
      <c r="AK171" s="331"/>
      <c r="AL171" s="332" t="str">
        <f t="shared" si="60"/>
        <v/>
      </c>
      <c r="AM171" s="325" t="str">
        <f t="shared" si="61"/>
        <v/>
      </c>
      <c r="AN171" s="255"/>
      <c r="AO171" s="559" t="str">
        <f>IFERROR(VLOOKUP(K171,【参考】数式用!$A$2:$N$57,14,FALSE),"")</f>
        <v/>
      </c>
      <c r="AP171" s="559" t="str">
        <f t="shared" si="62"/>
        <v/>
      </c>
      <c r="AQ171" s="632" t="str">
        <f t="shared" si="63"/>
        <v/>
      </c>
      <c r="AR171" s="632" t="str">
        <f t="shared" si="64"/>
        <v>入力済</v>
      </c>
      <c r="AS171" s="559" t="str">
        <f t="shared" si="65"/>
        <v/>
      </c>
      <c r="AT171" s="632" t="str">
        <f t="shared" si="66"/>
        <v>入力済</v>
      </c>
      <c r="AU171" s="632" t="str">
        <f t="shared" si="67"/>
        <v/>
      </c>
      <c r="AV171" s="632" t="str">
        <f t="shared" si="68"/>
        <v/>
      </c>
      <c r="AW171" s="559" t="str">
        <f t="shared" si="69"/>
        <v/>
      </c>
      <c r="AX171" s="559" t="str">
        <f t="shared" si="70"/>
        <v/>
      </c>
      <c r="AY171" s="632" t="str">
        <f>IFERROR(VLOOKUP(K171,【参考】数式用!$AR$5:$AS$39,2, FALSE), "")</f>
        <v/>
      </c>
      <c r="AZ171" s="559" t="str">
        <f t="shared" si="71"/>
        <v/>
      </c>
      <c r="BA171" s="559" t="str">
        <f t="shared" si="72"/>
        <v>入力済</v>
      </c>
      <c r="BB171" s="632" t="str">
        <f>IFERROR(VLOOKUP(K171,【参考】数式用!$AX$3:$AY$59, 2, FALSE), "")</f>
        <v/>
      </c>
      <c r="BC171" s="559" t="str">
        <f t="shared" si="73"/>
        <v/>
      </c>
      <c r="BD171" s="559" t="str">
        <f t="shared" si="74"/>
        <v>入力済</v>
      </c>
      <c r="BE171" s="576" t="str">
        <f t="shared" si="75"/>
        <v/>
      </c>
      <c r="BF171" s="559" t="str">
        <f t="shared" si="76"/>
        <v/>
      </c>
      <c r="BG171" s="596"/>
      <c r="BH171" s="632" t="str">
        <f t="shared" si="77"/>
        <v/>
      </c>
      <c r="BI171" s="614" t="str">
        <f>IFERROR(IF(BH171="Ⅱロ有り",ROUNDDOWN(L171*VLOOKUP(K171,【参考】数式用!$A$4:$J$42,10,FALSE)*AA171,0),""),"")</f>
        <v/>
      </c>
      <c r="BJ171" s="614" t="str">
        <f>IFERROR(IF(BH171="Ⅱロなし",ROUNDDOWN(L171*VLOOKUP(K171,【参考】数式用!$A$4:$J$42,8,FALSE)*AA171,0),""),"")</f>
        <v/>
      </c>
    </row>
    <row r="172" spans="1:62" ht="110.1" customHeight="1" thickBot="1">
      <c r="A172" s="327">
        <v>159</v>
      </c>
      <c r="B172" s="1005" t="str">
        <f>IF(基本情報入力シート!B194="","",基本情報入力シート!B194)</f>
        <v/>
      </c>
      <c r="C172" s="1006"/>
      <c r="D172" s="1006"/>
      <c r="E172" s="1006"/>
      <c r="F172" s="1007"/>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58" t="str">
        <f>IF(基本情報入力シート!AF194=0, "",基本情報入力シート!AF194)</f>
        <v/>
      </c>
      <c r="M172" s="589"/>
      <c r="N172" s="521" t="str">
        <f>IFERROR(VLOOKUP(K172,【参考】数式用!$A$2:$F$57,MATCH(M172,【参考】数式用!$C$3:$F$3,0)+2,0),"")</f>
        <v/>
      </c>
      <c r="O172" s="513"/>
      <c r="P172" s="555" t="str">
        <f>IFERROR(VLOOKUP(K172,【参考】数式用!$A$2:$F$57,MATCH(O172,【参考】数式用!$C$3:$F$3,0)+2,0),"")</f>
        <v/>
      </c>
      <c r="Q172" s="338" t="s">
        <v>118</v>
      </c>
      <c r="R172" s="339"/>
      <c r="S172" s="340" t="s">
        <v>183</v>
      </c>
      <c r="T172" s="339"/>
      <c r="U172" s="340" t="s">
        <v>184</v>
      </c>
      <c r="V172" s="339"/>
      <c r="W172" s="340" t="s">
        <v>183</v>
      </c>
      <c r="X172" s="339"/>
      <c r="Y172" s="340" t="s">
        <v>185</v>
      </c>
      <c r="Z172" s="340" t="s">
        <v>186</v>
      </c>
      <c r="AA172" s="340" t="str">
        <f t="shared" si="57"/>
        <v/>
      </c>
      <c r="AB172" s="341" t="s">
        <v>187</v>
      </c>
      <c r="AC172" s="516" t="str">
        <f t="shared" si="58"/>
        <v/>
      </c>
      <c r="AD172" s="509" t="str">
        <f t="shared" si="59"/>
        <v/>
      </c>
      <c r="AE172" s="517" t="str">
        <f>IFERROR(ROUNDDOWN(ROUNDDOWN(ROUND(L172*VLOOKUP(K172,【参考】数式用!$A$4:$F$57,MATCH("処遇改善加算Ⅳ",【参考】数式用!$C$3:$F$3,0)+2,0),0),0)*AA172*0.5,0), "")</f>
        <v/>
      </c>
      <c r="AF172" s="329"/>
      <c r="AG172" s="330"/>
      <c r="AH172" s="330"/>
      <c r="AI172" s="344"/>
      <c r="AJ172" s="641"/>
      <c r="AK172" s="331"/>
      <c r="AL172" s="332" t="str">
        <f t="shared" si="60"/>
        <v/>
      </c>
      <c r="AM172" s="325" t="str">
        <f t="shared" si="61"/>
        <v/>
      </c>
      <c r="AN172" s="255"/>
      <c r="AO172" s="559" t="str">
        <f>IFERROR(VLOOKUP(K172,【参考】数式用!$A$2:$N$57,14,FALSE),"")</f>
        <v/>
      </c>
      <c r="AP172" s="559" t="str">
        <f t="shared" si="62"/>
        <v/>
      </c>
      <c r="AQ172" s="632" t="str">
        <f t="shared" si="63"/>
        <v/>
      </c>
      <c r="AR172" s="632" t="str">
        <f t="shared" si="64"/>
        <v>入力済</v>
      </c>
      <c r="AS172" s="559" t="str">
        <f t="shared" si="65"/>
        <v/>
      </c>
      <c r="AT172" s="632" t="str">
        <f t="shared" si="66"/>
        <v>入力済</v>
      </c>
      <c r="AU172" s="632" t="str">
        <f t="shared" si="67"/>
        <v/>
      </c>
      <c r="AV172" s="632" t="str">
        <f t="shared" si="68"/>
        <v/>
      </c>
      <c r="AW172" s="559" t="str">
        <f t="shared" si="69"/>
        <v/>
      </c>
      <c r="AX172" s="559" t="str">
        <f t="shared" si="70"/>
        <v/>
      </c>
      <c r="AY172" s="632" t="str">
        <f>IFERROR(VLOOKUP(K172,【参考】数式用!$AR$5:$AS$39,2, FALSE), "")</f>
        <v/>
      </c>
      <c r="AZ172" s="559" t="str">
        <f t="shared" si="71"/>
        <v/>
      </c>
      <c r="BA172" s="559" t="str">
        <f t="shared" si="72"/>
        <v>入力済</v>
      </c>
      <c r="BB172" s="632" t="str">
        <f>IFERROR(VLOOKUP(K172,【参考】数式用!$AX$3:$AY$59, 2, FALSE), "")</f>
        <v/>
      </c>
      <c r="BC172" s="559" t="str">
        <f t="shared" si="73"/>
        <v/>
      </c>
      <c r="BD172" s="559" t="str">
        <f t="shared" si="74"/>
        <v>入力済</v>
      </c>
      <c r="BE172" s="576" t="str">
        <f t="shared" si="75"/>
        <v/>
      </c>
      <c r="BF172" s="559" t="str">
        <f t="shared" si="76"/>
        <v/>
      </c>
      <c r="BG172" s="596"/>
      <c r="BH172" s="632" t="str">
        <f t="shared" si="77"/>
        <v/>
      </c>
      <c r="BI172" s="614" t="str">
        <f>IFERROR(IF(BH172="Ⅱロ有り",ROUNDDOWN(L172*VLOOKUP(K172,【参考】数式用!$A$4:$J$42,10,FALSE)*AA172,0),""),"")</f>
        <v/>
      </c>
      <c r="BJ172" s="614" t="str">
        <f>IFERROR(IF(BH172="Ⅱロなし",ROUNDDOWN(L172*VLOOKUP(K172,【参考】数式用!$A$4:$J$42,8,FALSE)*AA172,0),""),"")</f>
        <v/>
      </c>
    </row>
    <row r="173" spans="1:62" ht="110.1" customHeight="1" thickBot="1">
      <c r="A173" s="327">
        <v>160</v>
      </c>
      <c r="B173" s="1005" t="str">
        <f>IF(基本情報入力シート!B195="","",基本情報入力シート!B195)</f>
        <v/>
      </c>
      <c r="C173" s="1006"/>
      <c r="D173" s="1006"/>
      <c r="E173" s="1006"/>
      <c r="F173" s="1007"/>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58" t="str">
        <f>IF(基本情報入力シート!AF195=0, "",基本情報入力シート!AF195)</f>
        <v/>
      </c>
      <c r="M173" s="589"/>
      <c r="N173" s="521" t="str">
        <f>IFERROR(VLOOKUP(K173,【参考】数式用!$A$2:$F$57,MATCH(M173,【参考】数式用!$C$3:$F$3,0)+2,0),"")</f>
        <v/>
      </c>
      <c r="O173" s="513"/>
      <c r="P173" s="555" t="str">
        <f>IFERROR(VLOOKUP(K173,【参考】数式用!$A$2:$F$57,MATCH(O173,【参考】数式用!$C$3:$F$3,0)+2,0),"")</f>
        <v/>
      </c>
      <c r="Q173" s="338" t="s">
        <v>118</v>
      </c>
      <c r="R173" s="339"/>
      <c r="S173" s="340" t="s">
        <v>183</v>
      </c>
      <c r="T173" s="339"/>
      <c r="U173" s="340" t="s">
        <v>184</v>
      </c>
      <c r="V173" s="339"/>
      <c r="W173" s="340" t="s">
        <v>183</v>
      </c>
      <c r="X173" s="339"/>
      <c r="Y173" s="340" t="s">
        <v>185</v>
      </c>
      <c r="Z173" s="340" t="s">
        <v>186</v>
      </c>
      <c r="AA173" s="340" t="str">
        <f t="shared" si="57"/>
        <v/>
      </c>
      <c r="AB173" s="341" t="s">
        <v>187</v>
      </c>
      <c r="AC173" s="516" t="str">
        <f t="shared" si="58"/>
        <v/>
      </c>
      <c r="AD173" s="509" t="str">
        <f t="shared" si="59"/>
        <v/>
      </c>
      <c r="AE173" s="517" t="str">
        <f>IFERROR(ROUNDDOWN(ROUNDDOWN(ROUND(L173*VLOOKUP(K173,【参考】数式用!$A$4:$F$57,MATCH("処遇改善加算Ⅳ",【参考】数式用!$C$3:$F$3,0)+2,0),0),0)*AA173*0.5,0), "")</f>
        <v/>
      </c>
      <c r="AF173" s="329"/>
      <c r="AG173" s="330"/>
      <c r="AH173" s="330"/>
      <c r="AI173" s="344"/>
      <c r="AJ173" s="641"/>
      <c r="AK173" s="331"/>
      <c r="AL173" s="332" t="str">
        <f t="shared" si="60"/>
        <v/>
      </c>
      <c r="AM173" s="325" t="str">
        <f t="shared" si="61"/>
        <v/>
      </c>
      <c r="AN173" s="255"/>
      <c r="AO173" s="559" t="str">
        <f>IFERROR(VLOOKUP(K173,【参考】数式用!$A$2:$N$57,14,FALSE),"")</f>
        <v/>
      </c>
      <c r="AP173" s="559" t="str">
        <f t="shared" si="62"/>
        <v/>
      </c>
      <c r="AQ173" s="632" t="str">
        <f t="shared" si="63"/>
        <v/>
      </c>
      <c r="AR173" s="632" t="str">
        <f t="shared" si="64"/>
        <v>入力済</v>
      </c>
      <c r="AS173" s="559" t="str">
        <f t="shared" si="65"/>
        <v/>
      </c>
      <c r="AT173" s="632" t="str">
        <f t="shared" si="66"/>
        <v>入力済</v>
      </c>
      <c r="AU173" s="632" t="str">
        <f t="shared" si="67"/>
        <v/>
      </c>
      <c r="AV173" s="632" t="str">
        <f t="shared" si="68"/>
        <v/>
      </c>
      <c r="AW173" s="559" t="str">
        <f t="shared" si="69"/>
        <v/>
      </c>
      <c r="AX173" s="559" t="str">
        <f t="shared" si="70"/>
        <v/>
      </c>
      <c r="AY173" s="632" t="str">
        <f>IFERROR(VLOOKUP(K173,【参考】数式用!$AR$5:$AS$39,2, FALSE), "")</f>
        <v/>
      </c>
      <c r="AZ173" s="559" t="str">
        <f t="shared" si="71"/>
        <v/>
      </c>
      <c r="BA173" s="559" t="str">
        <f t="shared" si="72"/>
        <v>入力済</v>
      </c>
      <c r="BB173" s="632" t="str">
        <f>IFERROR(VLOOKUP(K173,【参考】数式用!$AX$3:$AY$59, 2, FALSE), "")</f>
        <v/>
      </c>
      <c r="BC173" s="559" t="str">
        <f t="shared" si="73"/>
        <v/>
      </c>
      <c r="BD173" s="559" t="str">
        <f t="shared" si="74"/>
        <v>入力済</v>
      </c>
      <c r="BE173" s="576" t="str">
        <f t="shared" si="75"/>
        <v/>
      </c>
      <c r="BF173" s="559" t="str">
        <f t="shared" si="76"/>
        <v/>
      </c>
      <c r="BG173" s="596"/>
      <c r="BH173" s="632" t="str">
        <f t="shared" si="77"/>
        <v/>
      </c>
      <c r="BI173" s="614" t="str">
        <f>IFERROR(IF(BH173="Ⅱロ有り",ROUNDDOWN(L173*VLOOKUP(K173,【参考】数式用!$A$4:$J$42,10,FALSE)*AA173,0),""),"")</f>
        <v/>
      </c>
      <c r="BJ173" s="614" t="str">
        <f>IFERROR(IF(BH173="Ⅱロなし",ROUNDDOWN(L173*VLOOKUP(K173,【参考】数式用!$A$4:$J$42,8,FALSE)*AA173,0),""),"")</f>
        <v/>
      </c>
    </row>
    <row r="174" spans="1:62" ht="110.1" customHeight="1" thickBot="1">
      <c r="A174" s="327">
        <v>161</v>
      </c>
      <c r="B174" s="1005" t="str">
        <f>IF(基本情報入力シート!B196="","",基本情報入力シート!B196)</f>
        <v/>
      </c>
      <c r="C174" s="1006"/>
      <c r="D174" s="1006"/>
      <c r="E174" s="1006"/>
      <c r="F174" s="1007"/>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58" t="str">
        <f>IF(基本情報入力シート!AF196=0, "",基本情報入力シート!AF196)</f>
        <v/>
      </c>
      <c r="M174" s="589"/>
      <c r="N174" s="521" t="str">
        <f>IFERROR(VLOOKUP(K174,【参考】数式用!$A$2:$F$57,MATCH(M174,【参考】数式用!$C$3:$F$3,0)+2,0),"")</f>
        <v/>
      </c>
      <c r="O174" s="513"/>
      <c r="P174" s="555" t="str">
        <f>IFERROR(VLOOKUP(K174,【参考】数式用!$A$2:$F$57,MATCH(O174,【参考】数式用!$C$3:$F$3,0)+2,0),"")</f>
        <v/>
      </c>
      <c r="Q174" s="338" t="s">
        <v>118</v>
      </c>
      <c r="R174" s="339"/>
      <c r="S174" s="340" t="s">
        <v>183</v>
      </c>
      <c r="T174" s="339"/>
      <c r="U174" s="340" t="s">
        <v>184</v>
      </c>
      <c r="V174" s="339"/>
      <c r="W174" s="340" t="s">
        <v>183</v>
      </c>
      <c r="X174" s="339"/>
      <c r="Y174" s="340" t="s">
        <v>185</v>
      </c>
      <c r="Z174" s="340" t="s">
        <v>186</v>
      </c>
      <c r="AA174" s="340" t="str">
        <f t="shared" si="57"/>
        <v/>
      </c>
      <c r="AB174" s="341" t="s">
        <v>187</v>
      </c>
      <c r="AC174" s="516" t="str">
        <f t="shared" si="58"/>
        <v/>
      </c>
      <c r="AD174" s="509" t="str">
        <f t="shared" si="59"/>
        <v/>
      </c>
      <c r="AE174" s="517" t="str">
        <f>IFERROR(ROUNDDOWN(ROUNDDOWN(ROUND(L174*VLOOKUP(K174,【参考】数式用!$A$4:$F$57,MATCH("処遇改善加算Ⅳ",【参考】数式用!$C$3:$F$3,0)+2,0),0),0)*AA174*0.5,0), "")</f>
        <v/>
      </c>
      <c r="AF174" s="329"/>
      <c r="AG174" s="330"/>
      <c r="AH174" s="330"/>
      <c r="AI174" s="344"/>
      <c r="AJ174" s="641"/>
      <c r="AK174" s="331"/>
      <c r="AL174" s="332" t="str">
        <f t="shared" si="60"/>
        <v/>
      </c>
      <c r="AM174" s="325" t="str">
        <f t="shared" si="61"/>
        <v/>
      </c>
      <c r="AN174" s="255"/>
      <c r="AO174" s="559" t="str">
        <f>IFERROR(VLOOKUP(K174,【参考】数式用!$A$2:$N$57,14,FALSE),"")</f>
        <v/>
      </c>
      <c r="AP174" s="559" t="str">
        <f t="shared" si="62"/>
        <v/>
      </c>
      <c r="AQ174" s="632" t="str">
        <f t="shared" si="63"/>
        <v/>
      </c>
      <c r="AR174" s="632" t="str">
        <f t="shared" si="64"/>
        <v>入力済</v>
      </c>
      <c r="AS174" s="559" t="str">
        <f t="shared" si="65"/>
        <v/>
      </c>
      <c r="AT174" s="632" t="str">
        <f t="shared" si="66"/>
        <v>入力済</v>
      </c>
      <c r="AU174" s="632" t="str">
        <f t="shared" si="67"/>
        <v/>
      </c>
      <c r="AV174" s="632" t="str">
        <f t="shared" si="68"/>
        <v/>
      </c>
      <c r="AW174" s="559" t="str">
        <f t="shared" si="69"/>
        <v/>
      </c>
      <c r="AX174" s="559" t="str">
        <f t="shared" si="70"/>
        <v/>
      </c>
      <c r="AY174" s="632" t="str">
        <f>IFERROR(VLOOKUP(K174,【参考】数式用!$AR$5:$AS$39,2, FALSE), "")</f>
        <v/>
      </c>
      <c r="AZ174" s="559" t="str">
        <f t="shared" si="71"/>
        <v/>
      </c>
      <c r="BA174" s="559" t="str">
        <f t="shared" si="72"/>
        <v>入力済</v>
      </c>
      <c r="BB174" s="632" t="str">
        <f>IFERROR(VLOOKUP(K174,【参考】数式用!$AX$3:$AY$59, 2, FALSE), "")</f>
        <v/>
      </c>
      <c r="BC174" s="559" t="str">
        <f t="shared" si="73"/>
        <v/>
      </c>
      <c r="BD174" s="559" t="str">
        <f t="shared" si="74"/>
        <v>入力済</v>
      </c>
      <c r="BE174" s="576" t="str">
        <f t="shared" si="75"/>
        <v/>
      </c>
      <c r="BF174" s="559" t="str">
        <f t="shared" si="76"/>
        <v/>
      </c>
      <c r="BG174" s="596"/>
      <c r="BH174" s="632" t="str">
        <f t="shared" si="77"/>
        <v/>
      </c>
      <c r="BI174" s="614" t="str">
        <f>IFERROR(IF(BH174="Ⅱロ有り",ROUNDDOWN(L174*VLOOKUP(K174,【参考】数式用!$A$4:$J$42,10,FALSE)*AA174,0),""),"")</f>
        <v/>
      </c>
      <c r="BJ174" s="614" t="str">
        <f>IFERROR(IF(BH174="Ⅱロなし",ROUNDDOWN(L174*VLOOKUP(K174,【参考】数式用!$A$4:$J$42,8,FALSE)*AA174,0),""),"")</f>
        <v/>
      </c>
    </row>
    <row r="175" spans="1:62" ht="110.1" customHeight="1" thickBot="1">
      <c r="A175" s="327">
        <v>162</v>
      </c>
      <c r="B175" s="1005" t="str">
        <f>IF(基本情報入力シート!B197="","",基本情報入力シート!B197)</f>
        <v/>
      </c>
      <c r="C175" s="1006"/>
      <c r="D175" s="1006"/>
      <c r="E175" s="1006"/>
      <c r="F175" s="1007"/>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58" t="str">
        <f>IF(基本情報入力シート!AF197=0, "",基本情報入力シート!AF197)</f>
        <v/>
      </c>
      <c r="M175" s="589"/>
      <c r="N175" s="521" t="str">
        <f>IFERROR(VLOOKUP(K175,【参考】数式用!$A$2:$F$57,MATCH(M175,【参考】数式用!$C$3:$F$3,0)+2,0),"")</f>
        <v/>
      </c>
      <c r="O175" s="513"/>
      <c r="P175" s="555" t="str">
        <f>IFERROR(VLOOKUP(K175,【参考】数式用!$A$2:$F$57,MATCH(O175,【参考】数式用!$C$3:$F$3,0)+2,0),"")</f>
        <v/>
      </c>
      <c r="Q175" s="338" t="s">
        <v>118</v>
      </c>
      <c r="R175" s="339"/>
      <c r="S175" s="340" t="s">
        <v>183</v>
      </c>
      <c r="T175" s="339"/>
      <c r="U175" s="340" t="s">
        <v>184</v>
      </c>
      <c r="V175" s="339"/>
      <c r="W175" s="340" t="s">
        <v>183</v>
      </c>
      <c r="X175" s="339"/>
      <c r="Y175" s="340" t="s">
        <v>185</v>
      </c>
      <c r="Z175" s="340" t="s">
        <v>186</v>
      </c>
      <c r="AA175" s="340" t="str">
        <f t="shared" si="57"/>
        <v/>
      </c>
      <c r="AB175" s="341" t="s">
        <v>187</v>
      </c>
      <c r="AC175" s="516" t="str">
        <f t="shared" si="58"/>
        <v/>
      </c>
      <c r="AD175" s="509" t="str">
        <f t="shared" si="59"/>
        <v/>
      </c>
      <c r="AE175" s="517" t="str">
        <f>IFERROR(ROUNDDOWN(ROUNDDOWN(ROUND(L175*VLOOKUP(K175,【参考】数式用!$A$4:$F$57,MATCH("処遇改善加算Ⅳ",【参考】数式用!$C$3:$F$3,0)+2,0),0),0)*AA175*0.5,0), "")</f>
        <v/>
      </c>
      <c r="AF175" s="329"/>
      <c r="AG175" s="330"/>
      <c r="AH175" s="330"/>
      <c r="AI175" s="344"/>
      <c r="AJ175" s="641"/>
      <c r="AK175" s="331"/>
      <c r="AL175" s="332" t="str">
        <f t="shared" si="60"/>
        <v/>
      </c>
      <c r="AM175" s="325" t="str">
        <f t="shared" si="61"/>
        <v/>
      </c>
      <c r="AN175" s="255"/>
      <c r="AO175" s="559" t="str">
        <f>IFERROR(VLOOKUP(K175,【参考】数式用!$A$2:$N$57,14,FALSE),"")</f>
        <v/>
      </c>
      <c r="AP175" s="559" t="str">
        <f t="shared" si="62"/>
        <v/>
      </c>
      <c r="AQ175" s="632" t="str">
        <f t="shared" si="63"/>
        <v/>
      </c>
      <c r="AR175" s="632" t="str">
        <f t="shared" si="64"/>
        <v>入力済</v>
      </c>
      <c r="AS175" s="559" t="str">
        <f t="shared" si="65"/>
        <v/>
      </c>
      <c r="AT175" s="632" t="str">
        <f t="shared" si="66"/>
        <v>入力済</v>
      </c>
      <c r="AU175" s="632" t="str">
        <f t="shared" si="67"/>
        <v/>
      </c>
      <c r="AV175" s="632" t="str">
        <f t="shared" si="68"/>
        <v/>
      </c>
      <c r="AW175" s="559" t="str">
        <f t="shared" si="69"/>
        <v/>
      </c>
      <c r="AX175" s="559" t="str">
        <f t="shared" si="70"/>
        <v/>
      </c>
      <c r="AY175" s="632" t="str">
        <f>IFERROR(VLOOKUP(K175,【参考】数式用!$AR$5:$AS$39,2, FALSE), "")</f>
        <v/>
      </c>
      <c r="AZ175" s="559" t="str">
        <f t="shared" si="71"/>
        <v/>
      </c>
      <c r="BA175" s="559" t="str">
        <f t="shared" si="72"/>
        <v>入力済</v>
      </c>
      <c r="BB175" s="632" t="str">
        <f>IFERROR(VLOOKUP(K175,【参考】数式用!$AX$3:$AY$59, 2, FALSE), "")</f>
        <v/>
      </c>
      <c r="BC175" s="559" t="str">
        <f t="shared" si="73"/>
        <v/>
      </c>
      <c r="BD175" s="559" t="str">
        <f t="shared" si="74"/>
        <v>入力済</v>
      </c>
      <c r="BE175" s="576" t="str">
        <f t="shared" si="75"/>
        <v/>
      </c>
      <c r="BF175" s="559" t="str">
        <f t="shared" si="76"/>
        <v/>
      </c>
      <c r="BG175" s="596"/>
      <c r="BH175" s="632" t="str">
        <f t="shared" si="77"/>
        <v/>
      </c>
      <c r="BI175" s="614" t="str">
        <f>IFERROR(IF(BH175="Ⅱロ有り",ROUNDDOWN(L175*VLOOKUP(K175,【参考】数式用!$A$4:$J$42,10,FALSE)*AA175,0),""),"")</f>
        <v/>
      </c>
      <c r="BJ175" s="614" t="str">
        <f>IFERROR(IF(BH175="Ⅱロなし",ROUNDDOWN(L175*VLOOKUP(K175,【参考】数式用!$A$4:$J$42,8,FALSE)*AA175,0),""),"")</f>
        <v/>
      </c>
    </row>
    <row r="176" spans="1:62" ht="110.1" customHeight="1" thickBot="1">
      <c r="A176" s="327">
        <v>163</v>
      </c>
      <c r="B176" s="1005" t="str">
        <f>IF(基本情報入力シート!B198="","",基本情報入力シート!B198)</f>
        <v/>
      </c>
      <c r="C176" s="1006"/>
      <c r="D176" s="1006"/>
      <c r="E176" s="1006"/>
      <c r="F176" s="1007"/>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58" t="str">
        <f>IF(基本情報入力シート!AF198=0, "",基本情報入力シート!AF198)</f>
        <v/>
      </c>
      <c r="M176" s="589"/>
      <c r="N176" s="521" t="str">
        <f>IFERROR(VLOOKUP(K176,【参考】数式用!$A$2:$F$57,MATCH(M176,【参考】数式用!$C$3:$F$3,0)+2,0),"")</f>
        <v/>
      </c>
      <c r="O176" s="513"/>
      <c r="P176" s="555" t="str">
        <f>IFERROR(VLOOKUP(K176,【参考】数式用!$A$2:$F$57,MATCH(O176,【参考】数式用!$C$3:$F$3,0)+2,0),"")</f>
        <v/>
      </c>
      <c r="Q176" s="338" t="s">
        <v>118</v>
      </c>
      <c r="R176" s="339"/>
      <c r="S176" s="340" t="s">
        <v>183</v>
      </c>
      <c r="T176" s="339"/>
      <c r="U176" s="340" t="s">
        <v>184</v>
      </c>
      <c r="V176" s="339"/>
      <c r="W176" s="340" t="s">
        <v>183</v>
      </c>
      <c r="X176" s="339"/>
      <c r="Y176" s="340" t="s">
        <v>185</v>
      </c>
      <c r="Z176" s="340" t="s">
        <v>186</v>
      </c>
      <c r="AA176" s="340" t="str">
        <f t="shared" si="57"/>
        <v/>
      </c>
      <c r="AB176" s="341" t="s">
        <v>187</v>
      </c>
      <c r="AC176" s="516" t="str">
        <f t="shared" si="58"/>
        <v/>
      </c>
      <c r="AD176" s="509" t="str">
        <f t="shared" si="59"/>
        <v/>
      </c>
      <c r="AE176" s="517" t="str">
        <f>IFERROR(ROUNDDOWN(ROUNDDOWN(ROUND(L176*VLOOKUP(K176,【参考】数式用!$A$4:$F$57,MATCH("処遇改善加算Ⅳ",【参考】数式用!$C$3:$F$3,0)+2,0),0),0)*AA176*0.5,0), "")</f>
        <v/>
      </c>
      <c r="AF176" s="329"/>
      <c r="AG176" s="330"/>
      <c r="AH176" s="330"/>
      <c r="AI176" s="344"/>
      <c r="AJ176" s="641"/>
      <c r="AK176" s="331"/>
      <c r="AL176" s="332" t="str">
        <f t="shared" si="60"/>
        <v/>
      </c>
      <c r="AM176" s="325" t="str">
        <f t="shared" si="61"/>
        <v/>
      </c>
      <c r="AN176" s="255"/>
      <c r="AO176" s="559" t="str">
        <f>IFERROR(VLOOKUP(K176,【参考】数式用!$A$2:$N$57,14,FALSE),"")</f>
        <v/>
      </c>
      <c r="AP176" s="559" t="str">
        <f t="shared" si="62"/>
        <v/>
      </c>
      <c r="AQ176" s="632" t="str">
        <f t="shared" si="63"/>
        <v/>
      </c>
      <c r="AR176" s="632" t="str">
        <f t="shared" si="64"/>
        <v>入力済</v>
      </c>
      <c r="AS176" s="559" t="str">
        <f t="shared" si="65"/>
        <v/>
      </c>
      <c r="AT176" s="632" t="str">
        <f t="shared" si="66"/>
        <v>入力済</v>
      </c>
      <c r="AU176" s="632" t="str">
        <f t="shared" si="67"/>
        <v/>
      </c>
      <c r="AV176" s="632" t="str">
        <f t="shared" si="68"/>
        <v/>
      </c>
      <c r="AW176" s="559" t="str">
        <f t="shared" si="69"/>
        <v/>
      </c>
      <c r="AX176" s="559" t="str">
        <f t="shared" si="70"/>
        <v/>
      </c>
      <c r="AY176" s="632" t="str">
        <f>IFERROR(VLOOKUP(K176,【参考】数式用!$AR$5:$AS$39,2, FALSE), "")</f>
        <v/>
      </c>
      <c r="AZ176" s="559" t="str">
        <f t="shared" si="71"/>
        <v/>
      </c>
      <c r="BA176" s="559" t="str">
        <f t="shared" si="72"/>
        <v>入力済</v>
      </c>
      <c r="BB176" s="632" t="str">
        <f>IFERROR(VLOOKUP(K176,【参考】数式用!$AX$3:$AY$59, 2, FALSE), "")</f>
        <v/>
      </c>
      <c r="BC176" s="559" t="str">
        <f t="shared" si="73"/>
        <v/>
      </c>
      <c r="BD176" s="559" t="str">
        <f t="shared" si="74"/>
        <v>入力済</v>
      </c>
      <c r="BE176" s="576" t="str">
        <f t="shared" si="75"/>
        <v/>
      </c>
      <c r="BF176" s="559" t="str">
        <f t="shared" si="76"/>
        <v/>
      </c>
      <c r="BG176" s="596"/>
      <c r="BH176" s="632" t="str">
        <f t="shared" si="77"/>
        <v/>
      </c>
      <c r="BI176" s="614" t="str">
        <f>IFERROR(IF(BH176="Ⅱロ有り",ROUNDDOWN(L176*VLOOKUP(K176,【参考】数式用!$A$4:$J$42,10,FALSE)*AA176,0),""),"")</f>
        <v/>
      </c>
      <c r="BJ176" s="614" t="str">
        <f>IFERROR(IF(BH176="Ⅱロなし",ROUNDDOWN(L176*VLOOKUP(K176,【参考】数式用!$A$4:$J$42,8,FALSE)*AA176,0),""),"")</f>
        <v/>
      </c>
    </row>
    <row r="177" spans="1:62" ht="110.1" customHeight="1" thickBot="1">
      <c r="A177" s="327">
        <v>164</v>
      </c>
      <c r="B177" s="1005" t="str">
        <f>IF(基本情報入力シート!B199="","",基本情報入力シート!B199)</f>
        <v/>
      </c>
      <c r="C177" s="1006"/>
      <c r="D177" s="1006"/>
      <c r="E177" s="1006"/>
      <c r="F177" s="1007"/>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58" t="str">
        <f>IF(基本情報入力シート!AF199=0, "",基本情報入力シート!AF199)</f>
        <v/>
      </c>
      <c r="M177" s="589"/>
      <c r="N177" s="521" t="str">
        <f>IFERROR(VLOOKUP(K177,【参考】数式用!$A$2:$F$57,MATCH(M177,【参考】数式用!$C$3:$F$3,0)+2,0),"")</f>
        <v/>
      </c>
      <c r="O177" s="513"/>
      <c r="P177" s="555" t="str">
        <f>IFERROR(VLOOKUP(K177,【参考】数式用!$A$2:$F$57,MATCH(O177,【参考】数式用!$C$3:$F$3,0)+2,0),"")</f>
        <v/>
      </c>
      <c r="Q177" s="338" t="s">
        <v>118</v>
      </c>
      <c r="R177" s="339"/>
      <c r="S177" s="340" t="s">
        <v>183</v>
      </c>
      <c r="T177" s="339"/>
      <c r="U177" s="340" t="s">
        <v>184</v>
      </c>
      <c r="V177" s="339"/>
      <c r="W177" s="340" t="s">
        <v>183</v>
      </c>
      <c r="X177" s="339"/>
      <c r="Y177" s="340" t="s">
        <v>185</v>
      </c>
      <c r="Z177" s="340" t="s">
        <v>186</v>
      </c>
      <c r="AA177" s="340" t="str">
        <f t="shared" si="57"/>
        <v/>
      </c>
      <c r="AB177" s="341" t="s">
        <v>187</v>
      </c>
      <c r="AC177" s="516" t="str">
        <f t="shared" si="58"/>
        <v/>
      </c>
      <c r="AD177" s="509" t="str">
        <f t="shared" si="59"/>
        <v/>
      </c>
      <c r="AE177" s="517" t="str">
        <f>IFERROR(ROUNDDOWN(ROUNDDOWN(ROUND(L177*VLOOKUP(K177,【参考】数式用!$A$4:$F$57,MATCH("処遇改善加算Ⅳ",【参考】数式用!$C$3:$F$3,0)+2,0),0),0)*AA177*0.5,0), "")</f>
        <v/>
      </c>
      <c r="AF177" s="329"/>
      <c r="AG177" s="330"/>
      <c r="AH177" s="330"/>
      <c r="AI177" s="344"/>
      <c r="AJ177" s="641"/>
      <c r="AK177" s="331"/>
      <c r="AL177" s="332" t="str">
        <f t="shared" si="60"/>
        <v/>
      </c>
      <c r="AM177" s="325" t="str">
        <f t="shared" si="61"/>
        <v/>
      </c>
      <c r="AN177" s="255"/>
      <c r="AO177" s="559" t="str">
        <f>IFERROR(VLOOKUP(K177,【参考】数式用!$A$2:$N$57,14,FALSE),"")</f>
        <v/>
      </c>
      <c r="AP177" s="559" t="str">
        <f t="shared" si="62"/>
        <v/>
      </c>
      <c r="AQ177" s="632" t="str">
        <f t="shared" si="63"/>
        <v/>
      </c>
      <c r="AR177" s="632" t="str">
        <f t="shared" si="64"/>
        <v>入力済</v>
      </c>
      <c r="AS177" s="559" t="str">
        <f t="shared" si="65"/>
        <v/>
      </c>
      <c r="AT177" s="632" t="str">
        <f t="shared" si="66"/>
        <v>入力済</v>
      </c>
      <c r="AU177" s="632" t="str">
        <f t="shared" si="67"/>
        <v/>
      </c>
      <c r="AV177" s="632" t="str">
        <f t="shared" si="68"/>
        <v/>
      </c>
      <c r="AW177" s="559" t="str">
        <f t="shared" si="69"/>
        <v/>
      </c>
      <c r="AX177" s="559" t="str">
        <f t="shared" si="70"/>
        <v/>
      </c>
      <c r="AY177" s="632" t="str">
        <f>IFERROR(VLOOKUP(K177,【参考】数式用!$AR$5:$AS$39,2, FALSE), "")</f>
        <v/>
      </c>
      <c r="AZ177" s="559" t="str">
        <f t="shared" si="71"/>
        <v/>
      </c>
      <c r="BA177" s="559" t="str">
        <f t="shared" si="72"/>
        <v>入力済</v>
      </c>
      <c r="BB177" s="632" t="str">
        <f>IFERROR(VLOOKUP(K177,【参考】数式用!$AX$3:$AY$59, 2, FALSE), "")</f>
        <v/>
      </c>
      <c r="BC177" s="559" t="str">
        <f t="shared" si="73"/>
        <v/>
      </c>
      <c r="BD177" s="559" t="str">
        <f t="shared" si="74"/>
        <v>入力済</v>
      </c>
      <c r="BE177" s="576" t="str">
        <f t="shared" si="75"/>
        <v/>
      </c>
      <c r="BF177" s="559" t="str">
        <f t="shared" si="76"/>
        <v/>
      </c>
      <c r="BG177" s="596"/>
      <c r="BH177" s="632" t="str">
        <f t="shared" si="77"/>
        <v/>
      </c>
      <c r="BI177" s="614" t="str">
        <f>IFERROR(IF(BH177="Ⅱロ有り",ROUNDDOWN(L177*VLOOKUP(K177,【参考】数式用!$A$4:$J$42,10,FALSE)*AA177,0),""),"")</f>
        <v/>
      </c>
      <c r="BJ177" s="614" t="str">
        <f>IFERROR(IF(BH177="Ⅱロなし",ROUNDDOWN(L177*VLOOKUP(K177,【参考】数式用!$A$4:$J$42,8,FALSE)*AA177,0),""),"")</f>
        <v/>
      </c>
    </row>
    <row r="178" spans="1:62" ht="110.1" customHeight="1" thickBot="1">
      <c r="A178" s="327">
        <v>165</v>
      </c>
      <c r="B178" s="1005" t="str">
        <f>IF(基本情報入力シート!B200="","",基本情報入力シート!B200)</f>
        <v/>
      </c>
      <c r="C178" s="1006"/>
      <c r="D178" s="1006"/>
      <c r="E178" s="1006"/>
      <c r="F178" s="1007"/>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58" t="str">
        <f>IF(基本情報入力シート!AF200=0, "",基本情報入力シート!AF200)</f>
        <v/>
      </c>
      <c r="M178" s="589"/>
      <c r="N178" s="521" t="str">
        <f>IFERROR(VLOOKUP(K178,【参考】数式用!$A$2:$F$57,MATCH(M178,【参考】数式用!$C$3:$F$3,0)+2,0),"")</f>
        <v/>
      </c>
      <c r="O178" s="513"/>
      <c r="P178" s="555" t="str">
        <f>IFERROR(VLOOKUP(K178,【参考】数式用!$A$2:$F$57,MATCH(O178,【参考】数式用!$C$3:$F$3,0)+2,0),"")</f>
        <v/>
      </c>
      <c r="Q178" s="338" t="s">
        <v>118</v>
      </c>
      <c r="R178" s="339"/>
      <c r="S178" s="340" t="s">
        <v>183</v>
      </c>
      <c r="T178" s="339"/>
      <c r="U178" s="340" t="s">
        <v>184</v>
      </c>
      <c r="V178" s="339"/>
      <c r="W178" s="340" t="s">
        <v>183</v>
      </c>
      <c r="X178" s="339"/>
      <c r="Y178" s="340" t="s">
        <v>185</v>
      </c>
      <c r="Z178" s="340" t="s">
        <v>186</v>
      </c>
      <c r="AA178" s="340" t="str">
        <f t="shared" ref="AA178:AA241" si="78">IF(R178&gt;=1,(V178*12+X178)-(R178*12+T178)+1,"")</f>
        <v/>
      </c>
      <c r="AB178" s="341" t="s">
        <v>187</v>
      </c>
      <c r="AC178" s="516" t="str">
        <f t="shared" ref="AC178:AC241" si="79">IFERROR(ROUNDDOWN(ROUND(L178*P178,0),0)*AA178,"")</f>
        <v/>
      </c>
      <c r="AD178" s="509" t="str">
        <f t="shared" ref="AD178:AD241" si="80">IFERROR(ROUNDDOWN(ROUND(L178*(P178-N178),0),0)*AA178,"")</f>
        <v/>
      </c>
      <c r="AE178" s="517" t="str">
        <f>IFERROR(ROUNDDOWN(ROUNDDOWN(ROUND(L178*VLOOKUP(K178,【参考】数式用!$A$4:$F$57,MATCH("処遇改善加算Ⅳ",【参考】数式用!$C$3:$F$3,0)+2,0),0),0)*AA178*0.5,0), "")</f>
        <v/>
      </c>
      <c r="AF178" s="329"/>
      <c r="AG178" s="330"/>
      <c r="AH178" s="330"/>
      <c r="AI178" s="344"/>
      <c r="AJ178" s="641"/>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9" t="str">
        <f>IFERROR(VLOOKUP(K178,【参考】数式用!$A$2:$N$57,14,FALSE),"")</f>
        <v/>
      </c>
      <c r="AP178" s="559" t="str">
        <f t="shared" ref="AP178:AP241" si="83">IF(AND(K178&lt;&gt;"",AO178="加算対象"),"N列に色付け","")</f>
        <v/>
      </c>
      <c r="AQ178" s="632" t="str">
        <f t="shared" ref="AQ178:AQ241" si="84">IF(AND(AE178&lt;&gt;0,AE178&lt;&gt;"",AO178="加算対象"),IF(AF178="○","入力済","未入力"),"")</f>
        <v/>
      </c>
      <c r="AR178" s="632" t="str">
        <f t="shared" ref="AR178:AR241" si="85">IF(AND(O178&lt;&gt;"", AG178="",AO178="加算対象"), "未入力", "入力済")</f>
        <v>入力済</v>
      </c>
      <c r="AS178" s="559" t="str">
        <f t="shared" ref="AS178:AS241" si="86">IF(AND(O178&lt;&gt;"", O178&lt;&gt;"処遇改善加算Ⅳ",AO178="加算対象"),"AH列に色付け","")</f>
        <v/>
      </c>
      <c r="AT178" s="632" t="str">
        <f t="shared" ref="AT178:AT241" si="87">IF(AND(O178&lt;&gt;"", O178&lt;&gt;"処遇改善加算Ⅳ", AH178=""), "未入力", "入力済")</f>
        <v>入力済</v>
      </c>
      <c r="AU178" s="632" t="str">
        <f t="shared" ref="AU178:AU241" si="88">IF(OR(O178="処遇改善加算Ⅰ",O178="処遇改善加算Ⅱ"),"対象","")</f>
        <v/>
      </c>
      <c r="AV178" s="632" t="str">
        <f t="shared" ref="AV178:AV241" si="89">IF(AND(AO178="加算対象",O178&lt;&gt;"処遇改善加算Ⅲ",O178&lt;&gt;"処遇改善加算Ⅳ", O178&lt;&gt;"", AU178&lt;&gt;"対象外"), 1,"")</f>
        <v/>
      </c>
      <c r="AW178" s="559" t="str">
        <f t="shared" ref="AW178:AW241" si="90">IF(AND(AV178=1, OR(AI178=0,AI178=""),AO178="加算対象"),"AH列に色付け","")</f>
        <v/>
      </c>
      <c r="AX178" s="559" t="str">
        <f t="shared" ref="AX178:AX241" si="91">IF(AND(O178&lt;&gt;"", O178&lt;&gt;"処遇改善加算Ⅲ", O178&lt;&gt;"処遇改善加算Ⅳ",O178&lt;&gt;"処遇改善加算"), "対象", "")</f>
        <v/>
      </c>
      <c r="AY178" s="632" t="str">
        <f>IFERROR(VLOOKUP(K178,【参考】数式用!$AR$5:$AS$39,2, FALSE), "")</f>
        <v/>
      </c>
      <c r="AZ178" s="559" t="str">
        <f t="shared" ref="AZ178:AZ241" si="92">IF(AND(AO178="加算対象",O178="処遇改善加算Ⅰ"),"AJ列に色付け","")</f>
        <v/>
      </c>
      <c r="BA178" s="559" t="str">
        <f t="shared" ref="BA178:BA241" si="93">IF(AND(O178="処遇改善加算Ⅰ", AJ178=""), "未入力","入力済")</f>
        <v>入力済</v>
      </c>
      <c r="BB178" s="632" t="str">
        <f>IFERROR(VLOOKUP(K178,【参考】数式用!$AX$3:$AY$59, 2, FALSE), "")</f>
        <v/>
      </c>
      <c r="BC178" s="559" t="str">
        <f t="shared" ref="BC178:BC241" si="94">IF(COUNTIF(AG178:AI178,"*令和８年度特例要件を*")&gt;0,"AK列に色付け","")</f>
        <v/>
      </c>
      <c r="BD178" s="559" t="str">
        <f t="shared" ref="BD178:BD241" si="95">IF(AND(COUNTIF(AG178:AI178,"*令和８年度特例要件を*")&gt;0,AK178=""), "未入力","入力済")</f>
        <v>入力済</v>
      </c>
      <c r="BE178" s="576" t="str">
        <f t="shared" ref="BE178:BE241" si="96">IF(BC178="AK列に色付け","入力必要","")</f>
        <v/>
      </c>
      <c r="BF178" s="559" t="str">
        <f t="shared" ref="BF178:BF241" si="97">G178</f>
        <v/>
      </c>
      <c r="BG178" s="596"/>
      <c r="BH178" s="632"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614" t="str">
        <f>IFERROR(IF(BH178="Ⅱロ有り",ROUNDDOWN(L178*VLOOKUP(K178,【参考】数式用!$A$4:$J$42,10,FALSE)*AA178,0),""),"")</f>
        <v/>
      </c>
      <c r="BJ178" s="614" t="str">
        <f>IFERROR(IF(BH178="Ⅱロなし",ROUNDDOWN(L178*VLOOKUP(K178,【参考】数式用!$A$4:$J$42,8,FALSE)*AA178,0),""),"")</f>
        <v/>
      </c>
    </row>
    <row r="179" spans="1:62" ht="110.1" customHeight="1" thickBot="1">
      <c r="A179" s="327">
        <v>166</v>
      </c>
      <c r="B179" s="1005" t="str">
        <f>IF(基本情報入力シート!B201="","",基本情報入力シート!B201)</f>
        <v/>
      </c>
      <c r="C179" s="1006"/>
      <c r="D179" s="1006"/>
      <c r="E179" s="1006"/>
      <c r="F179" s="1007"/>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58" t="str">
        <f>IF(基本情報入力シート!AF201=0, "",基本情報入力シート!AF201)</f>
        <v/>
      </c>
      <c r="M179" s="589"/>
      <c r="N179" s="521" t="str">
        <f>IFERROR(VLOOKUP(K179,【参考】数式用!$A$2:$F$57,MATCH(M179,【参考】数式用!$C$3:$F$3,0)+2,0),"")</f>
        <v/>
      </c>
      <c r="O179" s="513"/>
      <c r="P179" s="555" t="str">
        <f>IFERROR(VLOOKUP(K179,【参考】数式用!$A$2:$F$57,MATCH(O179,【参考】数式用!$C$3:$F$3,0)+2,0),"")</f>
        <v/>
      </c>
      <c r="Q179" s="338" t="s">
        <v>118</v>
      </c>
      <c r="R179" s="339"/>
      <c r="S179" s="340" t="s">
        <v>183</v>
      </c>
      <c r="T179" s="339"/>
      <c r="U179" s="340" t="s">
        <v>184</v>
      </c>
      <c r="V179" s="339"/>
      <c r="W179" s="340" t="s">
        <v>183</v>
      </c>
      <c r="X179" s="339"/>
      <c r="Y179" s="340" t="s">
        <v>185</v>
      </c>
      <c r="Z179" s="340" t="s">
        <v>186</v>
      </c>
      <c r="AA179" s="340" t="str">
        <f t="shared" si="78"/>
        <v/>
      </c>
      <c r="AB179" s="341" t="s">
        <v>187</v>
      </c>
      <c r="AC179" s="516" t="str">
        <f t="shared" si="79"/>
        <v/>
      </c>
      <c r="AD179" s="509" t="str">
        <f t="shared" si="80"/>
        <v/>
      </c>
      <c r="AE179" s="517" t="str">
        <f>IFERROR(ROUNDDOWN(ROUNDDOWN(ROUND(L179*VLOOKUP(K179,【参考】数式用!$A$4:$F$57,MATCH("処遇改善加算Ⅳ",【参考】数式用!$C$3:$F$3,0)+2,0),0),0)*AA179*0.5,0), "")</f>
        <v/>
      </c>
      <c r="AF179" s="329"/>
      <c r="AG179" s="330"/>
      <c r="AH179" s="330"/>
      <c r="AI179" s="344"/>
      <c r="AJ179" s="641"/>
      <c r="AK179" s="331"/>
      <c r="AL179" s="332" t="str">
        <f t="shared" si="81"/>
        <v/>
      </c>
      <c r="AM179" s="325" t="str">
        <f t="shared" si="82"/>
        <v/>
      </c>
      <c r="AN179" s="255"/>
      <c r="AO179" s="559" t="str">
        <f>IFERROR(VLOOKUP(K179,【参考】数式用!$A$2:$N$57,14,FALSE),"")</f>
        <v/>
      </c>
      <c r="AP179" s="559" t="str">
        <f t="shared" si="83"/>
        <v/>
      </c>
      <c r="AQ179" s="632" t="str">
        <f t="shared" si="84"/>
        <v/>
      </c>
      <c r="AR179" s="632" t="str">
        <f t="shared" si="85"/>
        <v>入力済</v>
      </c>
      <c r="AS179" s="559" t="str">
        <f t="shared" si="86"/>
        <v/>
      </c>
      <c r="AT179" s="632" t="str">
        <f t="shared" si="87"/>
        <v>入力済</v>
      </c>
      <c r="AU179" s="632" t="str">
        <f t="shared" si="88"/>
        <v/>
      </c>
      <c r="AV179" s="632" t="str">
        <f t="shared" si="89"/>
        <v/>
      </c>
      <c r="AW179" s="559" t="str">
        <f t="shared" si="90"/>
        <v/>
      </c>
      <c r="AX179" s="559" t="str">
        <f t="shared" si="91"/>
        <v/>
      </c>
      <c r="AY179" s="632" t="str">
        <f>IFERROR(VLOOKUP(K179,【参考】数式用!$AR$5:$AS$39,2, FALSE), "")</f>
        <v/>
      </c>
      <c r="AZ179" s="559" t="str">
        <f t="shared" si="92"/>
        <v/>
      </c>
      <c r="BA179" s="559" t="str">
        <f t="shared" si="93"/>
        <v>入力済</v>
      </c>
      <c r="BB179" s="632" t="str">
        <f>IFERROR(VLOOKUP(K179,【参考】数式用!$AX$3:$AY$59, 2, FALSE), "")</f>
        <v/>
      </c>
      <c r="BC179" s="559" t="str">
        <f t="shared" si="94"/>
        <v/>
      </c>
      <c r="BD179" s="559" t="str">
        <f t="shared" si="95"/>
        <v>入力済</v>
      </c>
      <c r="BE179" s="576" t="str">
        <f t="shared" si="96"/>
        <v/>
      </c>
      <c r="BF179" s="559" t="str">
        <f t="shared" si="97"/>
        <v/>
      </c>
      <c r="BG179" s="596"/>
      <c r="BH179" s="632" t="str">
        <f t="shared" si="98"/>
        <v/>
      </c>
      <c r="BI179" s="614" t="str">
        <f>IFERROR(IF(BH179="Ⅱロ有り",ROUNDDOWN(L179*VLOOKUP(K179,【参考】数式用!$A$4:$J$42,10,FALSE)*AA179,0),""),"")</f>
        <v/>
      </c>
      <c r="BJ179" s="614" t="str">
        <f>IFERROR(IF(BH179="Ⅱロなし",ROUNDDOWN(L179*VLOOKUP(K179,【参考】数式用!$A$4:$J$42,8,FALSE)*AA179,0),""),"")</f>
        <v/>
      </c>
    </row>
    <row r="180" spans="1:62" ht="110.1" customHeight="1" thickBot="1">
      <c r="A180" s="327">
        <v>167</v>
      </c>
      <c r="B180" s="1005" t="str">
        <f>IF(基本情報入力シート!B202="","",基本情報入力シート!B202)</f>
        <v/>
      </c>
      <c r="C180" s="1006"/>
      <c r="D180" s="1006"/>
      <c r="E180" s="1006"/>
      <c r="F180" s="1007"/>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58" t="str">
        <f>IF(基本情報入力シート!AF202=0, "",基本情報入力シート!AF202)</f>
        <v/>
      </c>
      <c r="M180" s="589"/>
      <c r="N180" s="521" t="str">
        <f>IFERROR(VLOOKUP(K180,【参考】数式用!$A$2:$F$57,MATCH(M180,【参考】数式用!$C$3:$F$3,0)+2,0),"")</f>
        <v/>
      </c>
      <c r="O180" s="513"/>
      <c r="P180" s="555" t="str">
        <f>IFERROR(VLOOKUP(K180,【参考】数式用!$A$2:$F$57,MATCH(O180,【参考】数式用!$C$3:$F$3,0)+2,0),"")</f>
        <v/>
      </c>
      <c r="Q180" s="338" t="s">
        <v>118</v>
      </c>
      <c r="R180" s="339"/>
      <c r="S180" s="340" t="s">
        <v>183</v>
      </c>
      <c r="T180" s="339"/>
      <c r="U180" s="340" t="s">
        <v>184</v>
      </c>
      <c r="V180" s="339"/>
      <c r="W180" s="340" t="s">
        <v>183</v>
      </c>
      <c r="X180" s="339"/>
      <c r="Y180" s="340" t="s">
        <v>185</v>
      </c>
      <c r="Z180" s="340" t="s">
        <v>186</v>
      </c>
      <c r="AA180" s="340" t="str">
        <f t="shared" si="78"/>
        <v/>
      </c>
      <c r="AB180" s="341" t="s">
        <v>187</v>
      </c>
      <c r="AC180" s="516" t="str">
        <f t="shared" si="79"/>
        <v/>
      </c>
      <c r="AD180" s="509" t="str">
        <f t="shared" si="80"/>
        <v/>
      </c>
      <c r="AE180" s="517" t="str">
        <f>IFERROR(ROUNDDOWN(ROUNDDOWN(ROUND(L180*VLOOKUP(K180,【参考】数式用!$A$4:$F$57,MATCH("処遇改善加算Ⅳ",【参考】数式用!$C$3:$F$3,0)+2,0),0),0)*AA180*0.5,0), "")</f>
        <v/>
      </c>
      <c r="AF180" s="329"/>
      <c r="AG180" s="330"/>
      <c r="AH180" s="330"/>
      <c r="AI180" s="344"/>
      <c r="AJ180" s="641"/>
      <c r="AK180" s="331"/>
      <c r="AL180" s="332" t="str">
        <f t="shared" si="81"/>
        <v/>
      </c>
      <c r="AM180" s="325" t="str">
        <f t="shared" si="82"/>
        <v/>
      </c>
      <c r="AN180" s="255"/>
      <c r="AO180" s="559" t="str">
        <f>IFERROR(VLOOKUP(K180,【参考】数式用!$A$2:$N$57,14,FALSE),"")</f>
        <v/>
      </c>
      <c r="AP180" s="559" t="str">
        <f t="shared" si="83"/>
        <v/>
      </c>
      <c r="AQ180" s="632" t="str">
        <f t="shared" si="84"/>
        <v/>
      </c>
      <c r="AR180" s="632" t="str">
        <f t="shared" si="85"/>
        <v>入力済</v>
      </c>
      <c r="AS180" s="559" t="str">
        <f t="shared" si="86"/>
        <v/>
      </c>
      <c r="AT180" s="632" t="str">
        <f t="shared" si="87"/>
        <v>入力済</v>
      </c>
      <c r="AU180" s="632" t="str">
        <f t="shared" si="88"/>
        <v/>
      </c>
      <c r="AV180" s="632" t="str">
        <f t="shared" si="89"/>
        <v/>
      </c>
      <c r="AW180" s="559" t="str">
        <f t="shared" si="90"/>
        <v/>
      </c>
      <c r="AX180" s="559" t="str">
        <f t="shared" si="91"/>
        <v/>
      </c>
      <c r="AY180" s="632" t="str">
        <f>IFERROR(VLOOKUP(K180,【参考】数式用!$AR$5:$AS$39,2, FALSE), "")</f>
        <v/>
      </c>
      <c r="AZ180" s="559" t="str">
        <f t="shared" si="92"/>
        <v/>
      </c>
      <c r="BA180" s="559" t="str">
        <f t="shared" si="93"/>
        <v>入力済</v>
      </c>
      <c r="BB180" s="632" t="str">
        <f>IFERROR(VLOOKUP(K180,【参考】数式用!$AX$3:$AY$59, 2, FALSE), "")</f>
        <v/>
      </c>
      <c r="BC180" s="559" t="str">
        <f t="shared" si="94"/>
        <v/>
      </c>
      <c r="BD180" s="559" t="str">
        <f t="shared" si="95"/>
        <v>入力済</v>
      </c>
      <c r="BE180" s="576" t="str">
        <f t="shared" si="96"/>
        <v/>
      </c>
      <c r="BF180" s="559" t="str">
        <f t="shared" si="97"/>
        <v/>
      </c>
      <c r="BG180" s="596"/>
      <c r="BH180" s="632" t="str">
        <f t="shared" si="98"/>
        <v/>
      </c>
      <c r="BI180" s="614" t="str">
        <f>IFERROR(IF(BH180="Ⅱロ有り",ROUNDDOWN(L180*VLOOKUP(K180,【参考】数式用!$A$4:$J$42,10,FALSE)*AA180,0),""),"")</f>
        <v/>
      </c>
      <c r="BJ180" s="614" t="str">
        <f>IFERROR(IF(BH180="Ⅱロなし",ROUNDDOWN(L180*VLOOKUP(K180,【参考】数式用!$A$4:$J$42,8,FALSE)*AA180,0),""),"")</f>
        <v/>
      </c>
    </row>
    <row r="181" spans="1:62" ht="110.1" customHeight="1" thickBot="1">
      <c r="A181" s="327">
        <v>168</v>
      </c>
      <c r="B181" s="1005" t="str">
        <f>IF(基本情報入力シート!B203="","",基本情報入力シート!B203)</f>
        <v/>
      </c>
      <c r="C181" s="1006"/>
      <c r="D181" s="1006"/>
      <c r="E181" s="1006"/>
      <c r="F181" s="1007"/>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58" t="str">
        <f>IF(基本情報入力シート!AF203=0, "",基本情報入力シート!AF203)</f>
        <v/>
      </c>
      <c r="M181" s="589"/>
      <c r="N181" s="521" t="str">
        <f>IFERROR(VLOOKUP(K181,【参考】数式用!$A$2:$F$57,MATCH(M181,【参考】数式用!$C$3:$F$3,0)+2,0),"")</f>
        <v/>
      </c>
      <c r="O181" s="513"/>
      <c r="P181" s="555" t="str">
        <f>IFERROR(VLOOKUP(K181,【参考】数式用!$A$2:$F$57,MATCH(O181,【参考】数式用!$C$3:$F$3,0)+2,0),"")</f>
        <v/>
      </c>
      <c r="Q181" s="338" t="s">
        <v>118</v>
      </c>
      <c r="R181" s="339"/>
      <c r="S181" s="340" t="s">
        <v>183</v>
      </c>
      <c r="T181" s="339"/>
      <c r="U181" s="340" t="s">
        <v>184</v>
      </c>
      <c r="V181" s="339"/>
      <c r="W181" s="340" t="s">
        <v>183</v>
      </c>
      <c r="X181" s="339"/>
      <c r="Y181" s="340" t="s">
        <v>185</v>
      </c>
      <c r="Z181" s="340" t="s">
        <v>186</v>
      </c>
      <c r="AA181" s="340" t="str">
        <f t="shared" si="78"/>
        <v/>
      </c>
      <c r="AB181" s="341" t="s">
        <v>187</v>
      </c>
      <c r="AC181" s="516" t="str">
        <f t="shared" si="79"/>
        <v/>
      </c>
      <c r="AD181" s="509" t="str">
        <f t="shared" si="80"/>
        <v/>
      </c>
      <c r="AE181" s="517" t="str">
        <f>IFERROR(ROUNDDOWN(ROUNDDOWN(ROUND(L181*VLOOKUP(K181,【参考】数式用!$A$4:$F$57,MATCH("処遇改善加算Ⅳ",【参考】数式用!$C$3:$F$3,0)+2,0),0),0)*AA181*0.5,0), "")</f>
        <v/>
      </c>
      <c r="AF181" s="329"/>
      <c r="AG181" s="330"/>
      <c r="AH181" s="330"/>
      <c r="AI181" s="344"/>
      <c r="AJ181" s="641"/>
      <c r="AK181" s="331"/>
      <c r="AL181" s="332" t="str">
        <f t="shared" si="81"/>
        <v/>
      </c>
      <c r="AM181" s="325" t="str">
        <f t="shared" si="82"/>
        <v/>
      </c>
      <c r="AN181" s="255"/>
      <c r="AO181" s="559" t="str">
        <f>IFERROR(VLOOKUP(K181,【参考】数式用!$A$2:$N$57,14,FALSE),"")</f>
        <v/>
      </c>
      <c r="AP181" s="559" t="str">
        <f t="shared" si="83"/>
        <v/>
      </c>
      <c r="AQ181" s="632" t="str">
        <f t="shared" si="84"/>
        <v/>
      </c>
      <c r="AR181" s="632" t="str">
        <f t="shared" si="85"/>
        <v>入力済</v>
      </c>
      <c r="AS181" s="559" t="str">
        <f t="shared" si="86"/>
        <v/>
      </c>
      <c r="AT181" s="632" t="str">
        <f t="shared" si="87"/>
        <v>入力済</v>
      </c>
      <c r="AU181" s="632" t="str">
        <f t="shared" si="88"/>
        <v/>
      </c>
      <c r="AV181" s="632" t="str">
        <f t="shared" si="89"/>
        <v/>
      </c>
      <c r="AW181" s="559" t="str">
        <f t="shared" si="90"/>
        <v/>
      </c>
      <c r="AX181" s="559" t="str">
        <f t="shared" si="91"/>
        <v/>
      </c>
      <c r="AY181" s="632" t="str">
        <f>IFERROR(VLOOKUP(K181,【参考】数式用!$AR$5:$AS$39,2, FALSE), "")</f>
        <v/>
      </c>
      <c r="AZ181" s="559" t="str">
        <f t="shared" si="92"/>
        <v/>
      </c>
      <c r="BA181" s="559" t="str">
        <f t="shared" si="93"/>
        <v>入力済</v>
      </c>
      <c r="BB181" s="632" t="str">
        <f>IFERROR(VLOOKUP(K181,【参考】数式用!$AX$3:$AY$59, 2, FALSE), "")</f>
        <v/>
      </c>
      <c r="BC181" s="559" t="str">
        <f t="shared" si="94"/>
        <v/>
      </c>
      <c r="BD181" s="559" t="str">
        <f t="shared" si="95"/>
        <v>入力済</v>
      </c>
      <c r="BE181" s="576" t="str">
        <f t="shared" si="96"/>
        <v/>
      </c>
      <c r="BF181" s="559" t="str">
        <f t="shared" si="97"/>
        <v/>
      </c>
      <c r="BG181" s="596"/>
      <c r="BH181" s="632" t="str">
        <f t="shared" si="98"/>
        <v/>
      </c>
      <c r="BI181" s="614" t="str">
        <f>IFERROR(IF(BH181="Ⅱロ有り",ROUNDDOWN(L181*VLOOKUP(K181,【参考】数式用!$A$4:$J$42,10,FALSE)*AA181,0),""),"")</f>
        <v/>
      </c>
      <c r="BJ181" s="614" t="str">
        <f>IFERROR(IF(BH181="Ⅱロなし",ROUNDDOWN(L181*VLOOKUP(K181,【参考】数式用!$A$4:$J$42,8,FALSE)*AA181,0),""),"")</f>
        <v/>
      </c>
    </row>
    <row r="182" spans="1:62" ht="110.1" customHeight="1" thickBot="1">
      <c r="A182" s="327">
        <v>169</v>
      </c>
      <c r="B182" s="1005" t="str">
        <f>IF(基本情報入力シート!B204="","",基本情報入力シート!B204)</f>
        <v/>
      </c>
      <c r="C182" s="1006"/>
      <c r="D182" s="1006"/>
      <c r="E182" s="1006"/>
      <c r="F182" s="1007"/>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58" t="str">
        <f>IF(基本情報入力シート!AF204=0, "",基本情報入力シート!AF204)</f>
        <v/>
      </c>
      <c r="M182" s="589"/>
      <c r="N182" s="521" t="str">
        <f>IFERROR(VLOOKUP(K182,【参考】数式用!$A$2:$F$57,MATCH(M182,【参考】数式用!$C$3:$F$3,0)+2,0),"")</f>
        <v/>
      </c>
      <c r="O182" s="513"/>
      <c r="P182" s="555" t="str">
        <f>IFERROR(VLOOKUP(K182,【参考】数式用!$A$2:$F$57,MATCH(O182,【参考】数式用!$C$3:$F$3,0)+2,0),"")</f>
        <v/>
      </c>
      <c r="Q182" s="338" t="s">
        <v>118</v>
      </c>
      <c r="R182" s="339"/>
      <c r="S182" s="340" t="s">
        <v>183</v>
      </c>
      <c r="T182" s="339"/>
      <c r="U182" s="340" t="s">
        <v>184</v>
      </c>
      <c r="V182" s="339"/>
      <c r="W182" s="340" t="s">
        <v>183</v>
      </c>
      <c r="X182" s="339"/>
      <c r="Y182" s="340" t="s">
        <v>185</v>
      </c>
      <c r="Z182" s="340" t="s">
        <v>186</v>
      </c>
      <c r="AA182" s="340" t="str">
        <f t="shared" si="78"/>
        <v/>
      </c>
      <c r="AB182" s="341" t="s">
        <v>187</v>
      </c>
      <c r="AC182" s="516" t="str">
        <f t="shared" si="79"/>
        <v/>
      </c>
      <c r="AD182" s="509" t="str">
        <f t="shared" si="80"/>
        <v/>
      </c>
      <c r="AE182" s="517" t="str">
        <f>IFERROR(ROUNDDOWN(ROUNDDOWN(ROUND(L182*VLOOKUP(K182,【参考】数式用!$A$4:$F$57,MATCH("処遇改善加算Ⅳ",【参考】数式用!$C$3:$F$3,0)+2,0),0),0)*AA182*0.5,0), "")</f>
        <v/>
      </c>
      <c r="AF182" s="329"/>
      <c r="AG182" s="330"/>
      <c r="AH182" s="330"/>
      <c r="AI182" s="344"/>
      <c r="AJ182" s="641"/>
      <c r="AK182" s="331"/>
      <c r="AL182" s="332" t="str">
        <f t="shared" si="81"/>
        <v/>
      </c>
      <c r="AM182" s="325" t="str">
        <f t="shared" si="82"/>
        <v/>
      </c>
      <c r="AN182" s="255"/>
      <c r="AO182" s="559" t="str">
        <f>IFERROR(VLOOKUP(K182,【参考】数式用!$A$2:$N$57,14,FALSE),"")</f>
        <v/>
      </c>
      <c r="AP182" s="559" t="str">
        <f t="shared" si="83"/>
        <v/>
      </c>
      <c r="AQ182" s="632" t="str">
        <f t="shared" si="84"/>
        <v/>
      </c>
      <c r="AR182" s="632" t="str">
        <f t="shared" si="85"/>
        <v>入力済</v>
      </c>
      <c r="AS182" s="559" t="str">
        <f t="shared" si="86"/>
        <v/>
      </c>
      <c r="AT182" s="632" t="str">
        <f t="shared" si="87"/>
        <v>入力済</v>
      </c>
      <c r="AU182" s="632" t="str">
        <f t="shared" si="88"/>
        <v/>
      </c>
      <c r="AV182" s="632" t="str">
        <f t="shared" si="89"/>
        <v/>
      </c>
      <c r="AW182" s="559" t="str">
        <f t="shared" si="90"/>
        <v/>
      </c>
      <c r="AX182" s="559" t="str">
        <f t="shared" si="91"/>
        <v/>
      </c>
      <c r="AY182" s="632" t="str">
        <f>IFERROR(VLOOKUP(K182,【参考】数式用!$AR$5:$AS$39,2, FALSE), "")</f>
        <v/>
      </c>
      <c r="AZ182" s="559" t="str">
        <f t="shared" si="92"/>
        <v/>
      </c>
      <c r="BA182" s="559" t="str">
        <f t="shared" si="93"/>
        <v>入力済</v>
      </c>
      <c r="BB182" s="632" t="str">
        <f>IFERROR(VLOOKUP(K182,【参考】数式用!$AX$3:$AY$59, 2, FALSE), "")</f>
        <v/>
      </c>
      <c r="BC182" s="559" t="str">
        <f t="shared" si="94"/>
        <v/>
      </c>
      <c r="BD182" s="559" t="str">
        <f t="shared" si="95"/>
        <v>入力済</v>
      </c>
      <c r="BE182" s="576" t="str">
        <f t="shared" si="96"/>
        <v/>
      </c>
      <c r="BF182" s="559" t="str">
        <f t="shared" si="97"/>
        <v/>
      </c>
      <c r="BG182" s="596"/>
      <c r="BH182" s="632" t="str">
        <f t="shared" si="98"/>
        <v/>
      </c>
      <c r="BI182" s="614" t="str">
        <f>IFERROR(IF(BH182="Ⅱロ有り",ROUNDDOWN(L182*VLOOKUP(K182,【参考】数式用!$A$4:$J$42,10,FALSE)*AA182,0),""),"")</f>
        <v/>
      </c>
      <c r="BJ182" s="614" t="str">
        <f>IFERROR(IF(BH182="Ⅱロなし",ROUNDDOWN(L182*VLOOKUP(K182,【参考】数式用!$A$4:$J$42,8,FALSE)*AA182,0),""),"")</f>
        <v/>
      </c>
    </row>
    <row r="183" spans="1:62" ht="110.1" customHeight="1" thickBot="1">
      <c r="A183" s="327">
        <v>170</v>
      </c>
      <c r="B183" s="1005" t="str">
        <f>IF(基本情報入力シート!B205="","",基本情報入力シート!B205)</f>
        <v/>
      </c>
      <c r="C183" s="1006"/>
      <c r="D183" s="1006"/>
      <c r="E183" s="1006"/>
      <c r="F183" s="1007"/>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58" t="str">
        <f>IF(基本情報入力シート!AF205=0, "",基本情報入力シート!AF205)</f>
        <v/>
      </c>
      <c r="M183" s="589"/>
      <c r="N183" s="521" t="str">
        <f>IFERROR(VLOOKUP(K183,【参考】数式用!$A$2:$F$57,MATCH(M183,【参考】数式用!$C$3:$F$3,0)+2,0),"")</f>
        <v/>
      </c>
      <c r="O183" s="513"/>
      <c r="P183" s="555" t="str">
        <f>IFERROR(VLOOKUP(K183,【参考】数式用!$A$2:$F$57,MATCH(O183,【参考】数式用!$C$3:$F$3,0)+2,0),"")</f>
        <v/>
      </c>
      <c r="Q183" s="338" t="s">
        <v>118</v>
      </c>
      <c r="R183" s="339"/>
      <c r="S183" s="340" t="s">
        <v>183</v>
      </c>
      <c r="T183" s="339"/>
      <c r="U183" s="340" t="s">
        <v>184</v>
      </c>
      <c r="V183" s="339"/>
      <c r="W183" s="340" t="s">
        <v>183</v>
      </c>
      <c r="X183" s="339"/>
      <c r="Y183" s="340" t="s">
        <v>185</v>
      </c>
      <c r="Z183" s="340" t="s">
        <v>186</v>
      </c>
      <c r="AA183" s="340" t="str">
        <f t="shared" si="78"/>
        <v/>
      </c>
      <c r="AB183" s="341" t="s">
        <v>187</v>
      </c>
      <c r="AC183" s="516" t="str">
        <f t="shared" si="79"/>
        <v/>
      </c>
      <c r="AD183" s="509" t="str">
        <f t="shared" si="80"/>
        <v/>
      </c>
      <c r="AE183" s="517" t="str">
        <f>IFERROR(ROUNDDOWN(ROUNDDOWN(ROUND(L183*VLOOKUP(K183,【参考】数式用!$A$4:$F$57,MATCH("処遇改善加算Ⅳ",【参考】数式用!$C$3:$F$3,0)+2,0),0),0)*AA183*0.5,0), "")</f>
        <v/>
      </c>
      <c r="AF183" s="329"/>
      <c r="AG183" s="330"/>
      <c r="AH183" s="330"/>
      <c r="AI183" s="344"/>
      <c r="AJ183" s="641"/>
      <c r="AK183" s="331"/>
      <c r="AL183" s="332" t="str">
        <f t="shared" si="81"/>
        <v/>
      </c>
      <c r="AM183" s="325" t="str">
        <f t="shared" si="82"/>
        <v/>
      </c>
      <c r="AN183" s="255"/>
      <c r="AO183" s="559" t="str">
        <f>IFERROR(VLOOKUP(K183,【参考】数式用!$A$2:$N$57,14,FALSE),"")</f>
        <v/>
      </c>
      <c r="AP183" s="559" t="str">
        <f t="shared" si="83"/>
        <v/>
      </c>
      <c r="AQ183" s="632" t="str">
        <f t="shared" si="84"/>
        <v/>
      </c>
      <c r="AR183" s="632" t="str">
        <f t="shared" si="85"/>
        <v>入力済</v>
      </c>
      <c r="AS183" s="559" t="str">
        <f t="shared" si="86"/>
        <v/>
      </c>
      <c r="AT183" s="632" t="str">
        <f t="shared" si="87"/>
        <v>入力済</v>
      </c>
      <c r="AU183" s="632" t="str">
        <f t="shared" si="88"/>
        <v/>
      </c>
      <c r="AV183" s="632" t="str">
        <f t="shared" si="89"/>
        <v/>
      </c>
      <c r="AW183" s="559" t="str">
        <f t="shared" si="90"/>
        <v/>
      </c>
      <c r="AX183" s="559" t="str">
        <f t="shared" si="91"/>
        <v/>
      </c>
      <c r="AY183" s="632" t="str">
        <f>IFERROR(VLOOKUP(K183,【参考】数式用!$AR$5:$AS$39,2, FALSE), "")</f>
        <v/>
      </c>
      <c r="AZ183" s="559" t="str">
        <f t="shared" si="92"/>
        <v/>
      </c>
      <c r="BA183" s="559" t="str">
        <f t="shared" si="93"/>
        <v>入力済</v>
      </c>
      <c r="BB183" s="632" t="str">
        <f>IFERROR(VLOOKUP(K183,【参考】数式用!$AX$3:$AY$59, 2, FALSE), "")</f>
        <v/>
      </c>
      <c r="BC183" s="559" t="str">
        <f t="shared" si="94"/>
        <v/>
      </c>
      <c r="BD183" s="559" t="str">
        <f t="shared" si="95"/>
        <v>入力済</v>
      </c>
      <c r="BE183" s="576" t="str">
        <f t="shared" si="96"/>
        <v/>
      </c>
      <c r="BF183" s="559" t="str">
        <f t="shared" si="97"/>
        <v/>
      </c>
      <c r="BG183" s="596"/>
      <c r="BH183" s="632" t="str">
        <f t="shared" si="98"/>
        <v/>
      </c>
      <c r="BI183" s="614" t="str">
        <f>IFERROR(IF(BH183="Ⅱロ有り",ROUNDDOWN(L183*VLOOKUP(K183,【参考】数式用!$A$4:$J$42,10,FALSE)*AA183,0),""),"")</f>
        <v/>
      </c>
      <c r="BJ183" s="614" t="str">
        <f>IFERROR(IF(BH183="Ⅱロなし",ROUNDDOWN(L183*VLOOKUP(K183,【参考】数式用!$A$4:$J$42,8,FALSE)*AA183,0),""),"")</f>
        <v/>
      </c>
    </row>
    <row r="184" spans="1:62" ht="110.1" customHeight="1" thickBot="1">
      <c r="A184" s="327">
        <v>171</v>
      </c>
      <c r="B184" s="1005" t="str">
        <f>IF(基本情報入力シート!B206="","",基本情報入力シート!B206)</f>
        <v/>
      </c>
      <c r="C184" s="1006"/>
      <c r="D184" s="1006"/>
      <c r="E184" s="1006"/>
      <c r="F184" s="1007"/>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58" t="str">
        <f>IF(基本情報入力シート!AF206=0, "",基本情報入力シート!AF206)</f>
        <v/>
      </c>
      <c r="M184" s="589"/>
      <c r="N184" s="521" t="str">
        <f>IFERROR(VLOOKUP(K184,【参考】数式用!$A$2:$F$57,MATCH(M184,【参考】数式用!$C$3:$F$3,0)+2,0),"")</f>
        <v/>
      </c>
      <c r="O184" s="513"/>
      <c r="P184" s="555" t="str">
        <f>IFERROR(VLOOKUP(K184,【参考】数式用!$A$2:$F$57,MATCH(O184,【参考】数式用!$C$3:$F$3,0)+2,0),"")</f>
        <v/>
      </c>
      <c r="Q184" s="338" t="s">
        <v>118</v>
      </c>
      <c r="R184" s="339"/>
      <c r="S184" s="340" t="s">
        <v>183</v>
      </c>
      <c r="T184" s="339"/>
      <c r="U184" s="340" t="s">
        <v>184</v>
      </c>
      <c r="V184" s="339"/>
      <c r="W184" s="340" t="s">
        <v>183</v>
      </c>
      <c r="X184" s="339"/>
      <c r="Y184" s="340" t="s">
        <v>185</v>
      </c>
      <c r="Z184" s="340" t="s">
        <v>186</v>
      </c>
      <c r="AA184" s="340" t="str">
        <f t="shared" si="78"/>
        <v/>
      </c>
      <c r="AB184" s="341" t="s">
        <v>187</v>
      </c>
      <c r="AC184" s="516" t="str">
        <f t="shared" si="79"/>
        <v/>
      </c>
      <c r="AD184" s="509" t="str">
        <f t="shared" si="80"/>
        <v/>
      </c>
      <c r="AE184" s="517" t="str">
        <f>IFERROR(ROUNDDOWN(ROUNDDOWN(ROUND(L184*VLOOKUP(K184,【参考】数式用!$A$4:$F$57,MATCH("処遇改善加算Ⅳ",【参考】数式用!$C$3:$F$3,0)+2,0),0),0)*AA184*0.5,0), "")</f>
        <v/>
      </c>
      <c r="AF184" s="329"/>
      <c r="AG184" s="330"/>
      <c r="AH184" s="330"/>
      <c r="AI184" s="344"/>
      <c r="AJ184" s="641"/>
      <c r="AK184" s="331"/>
      <c r="AL184" s="332" t="str">
        <f t="shared" si="81"/>
        <v/>
      </c>
      <c r="AM184" s="325" t="str">
        <f t="shared" si="82"/>
        <v/>
      </c>
      <c r="AN184" s="255"/>
      <c r="AO184" s="559" t="str">
        <f>IFERROR(VLOOKUP(K184,【参考】数式用!$A$2:$N$57,14,FALSE),"")</f>
        <v/>
      </c>
      <c r="AP184" s="559" t="str">
        <f t="shared" si="83"/>
        <v/>
      </c>
      <c r="AQ184" s="632" t="str">
        <f t="shared" si="84"/>
        <v/>
      </c>
      <c r="AR184" s="632" t="str">
        <f t="shared" si="85"/>
        <v>入力済</v>
      </c>
      <c r="AS184" s="559" t="str">
        <f t="shared" si="86"/>
        <v/>
      </c>
      <c r="AT184" s="632" t="str">
        <f t="shared" si="87"/>
        <v>入力済</v>
      </c>
      <c r="AU184" s="632" t="str">
        <f t="shared" si="88"/>
        <v/>
      </c>
      <c r="AV184" s="632" t="str">
        <f t="shared" si="89"/>
        <v/>
      </c>
      <c r="AW184" s="559" t="str">
        <f t="shared" si="90"/>
        <v/>
      </c>
      <c r="AX184" s="559" t="str">
        <f t="shared" si="91"/>
        <v/>
      </c>
      <c r="AY184" s="632" t="str">
        <f>IFERROR(VLOOKUP(K184,【参考】数式用!$AR$5:$AS$39,2, FALSE), "")</f>
        <v/>
      </c>
      <c r="AZ184" s="559" t="str">
        <f t="shared" si="92"/>
        <v/>
      </c>
      <c r="BA184" s="559" t="str">
        <f t="shared" si="93"/>
        <v>入力済</v>
      </c>
      <c r="BB184" s="632" t="str">
        <f>IFERROR(VLOOKUP(K184,【参考】数式用!$AX$3:$AY$59, 2, FALSE), "")</f>
        <v/>
      </c>
      <c r="BC184" s="559" t="str">
        <f t="shared" si="94"/>
        <v/>
      </c>
      <c r="BD184" s="559" t="str">
        <f t="shared" si="95"/>
        <v>入力済</v>
      </c>
      <c r="BE184" s="576" t="str">
        <f t="shared" si="96"/>
        <v/>
      </c>
      <c r="BF184" s="559" t="str">
        <f t="shared" si="97"/>
        <v/>
      </c>
      <c r="BG184" s="596"/>
      <c r="BH184" s="632" t="str">
        <f t="shared" si="98"/>
        <v/>
      </c>
      <c r="BI184" s="614" t="str">
        <f>IFERROR(IF(BH184="Ⅱロ有り",ROUNDDOWN(L184*VLOOKUP(K184,【参考】数式用!$A$4:$J$42,10,FALSE)*AA184,0),""),"")</f>
        <v/>
      </c>
      <c r="BJ184" s="614" t="str">
        <f>IFERROR(IF(BH184="Ⅱロなし",ROUNDDOWN(L184*VLOOKUP(K184,【参考】数式用!$A$4:$J$42,8,FALSE)*AA184,0),""),"")</f>
        <v/>
      </c>
    </row>
    <row r="185" spans="1:62" ht="110.1" customHeight="1" thickBot="1">
      <c r="A185" s="327">
        <v>172</v>
      </c>
      <c r="B185" s="1005" t="str">
        <f>IF(基本情報入力シート!B207="","",基本情報入力シート!B207)</f>
        <v/>
      </c>
      <c r="C185" s="1006"/>
      <c r="D185" s="1006"/>
      <c r="E185" s="1006"/>
      <c r="F185" s="1007"/>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58" t="str">
        <f>IF(基本情報入力シート!AF207=0, "",基本情報入力シート!AF207)</f>
        <v/>
      </c>
      <c r="M185" s="589"/>
      <c r="N185" s="521" t="str">
        <f>IFERROR(VLOOKUP(K185,【参考】数式用!$A$2:$F$57,MATCH(M185,【参考】数式用!$C$3:$F$3,0)+2,0),"")</f>
        <v/>
      </c>
      <c r="O185" s="513"/>
      <c r="P185" s="555" t="str">
        <f>IFERROR(VLOOKUP(K185,【参考】数式用!$A$2:$F$57,MATCH(O185,【参考】数式用!$C$3:$F$3,0)+2,0),"")</f>
        <v/>
      </c>
      <c r="Q185" s="338" t="s">
        <v>118</v>
      </c>
      <c r="R185" s="339"/>
      <c r="S185" s="340" t="s">
        <v>183</v>
      </c>
      <c r="T185" s="339"/>
      <c r="U185" s="340" t="s">
        <v>184</v>
      </c>
      <c r="V185" s="339"/>
      <c r="W185" s="340" t="s">
        <v>183</v>
      </c>
      <c r="X185" s="339"/>
      <c r="Y185" s="340" t="s">
        <v>185</v>
      </c>
      <c r="Z185" s="340" t="s">
        <v>186</v>
      </c>
      <c r="AA185" s="340" t="str">
        <f t="shared" si="78"/>
        <v/>
      </c>
      <c r="AB185" s="341" t="s">
        <v>187</v>
      </c>
      <c r="AC185" s="516" t="str">
        <f t="shared" si="79"/>
        <v/>
      </c>
      <c r="AD185" s="509" t="str">
        <f t="shared" si="80"/>
        <v/>
      </c>
      <c r="AE185" s="517" t="str">
        <f>IFERROR(ROUNDDOWN(ROUNDDOWN(ROUND(L185*VLOOKUP(K185,【参考】数式用!$A$4:$F$57,MATCH("処遇改善加算Ⅳ",【参考】数式用!$C$3:$F$3,0)+2,0),0),0)*AA185*0.5,0), "")</f>
        <v/>
      </c>
      <c r="AF185" s="329"/>
      <c r="AG185" s="330"/>
      <c r="AH185" s="330"/>
      <c r="AI185" s="344"/>
      <c r="AJ185" s="641"/>
      <c r="AK185" s="331"/>
      <c r="AL185" s="332" t="str">
        <f t="shared" si="81"/>
        <v/>
      </c>
      <c r="AM185" s="325" t="str">
        <f t="shared" si="82"/>
        <v/>
      </c>
      <c r="AN185" s="255"/>
      <c r="AO185" s="559" t="str">
        <f>IFERROR(VLOOKUP(K185,【参考】数式用!$A$2:$N$57,14,FALSE),"")</f>
        <v/>
      </c>
      <c r="AP185" s="559" t="str">
        <f t="shared" si="83"/>
        <v/>
      </c>
      <c r="AQ185" s="632" t="str">
        <f t="shared" si="84"/>
        <v/>
      </c>
      <c r="AR185" s="632" t="str">
        <f t="shared" si="85"/>
        <v>入力済</v>
      </c>
      <c r="AS185" s="559" t="str">
        <f t="shared" si="86"/>
        <v/>
      </c>
      <c r="AT185" s="632" t="str">
        <f t="shared" si="87"/>
        <v>入力済</v>
      </c>
      <c r="AU185" s="632" t="str">
        <f t="shared" si="88"/>
        <v/>
      </c>
      <c r="AV185" s="632" t="str">
        <f t="shared" si="89"/>
        <v/>
      </c>
      <c r="AW185" s="559" t="str">
        <f t="shared" si="90"/>
        <v/>
      </c>
      <c r="AX185" s="559" t="str">
        <f t="shared" si="91"/>
        <v/>
      </c>
      <c r="AY185" s="632" t="str">
        <f>IFERROR(VLOOKUP(K185,【参考】数式用!$AR$5:$AS$39,2, FALSE), "")</f>
        <v/>
      </c>
      <c r="AZ185" s="559" t="str">
        <f t="shared" si="92"/>
        <v/>
      </c>
      <c r="BA185" s="559" t="str">
        <f t="shared" si="93"/>
        <v>入力済</v>
      </c>
      <c r="BB185" s="632" t="str">
        <f>IFERROR(VLOOKUP(K185,【参考】数式用!$AX$3:$AY$59, 2, FALSE), "")</f>
        <v/>
      </c>
      <c r="BC185" s="559" t="str">
        <f t="shared" si="94"/>
        <v/>
      </c>
      <c r="BD185" s="559" t="str">
        <f t="shared" si="95"/>
        <v>入力済</v>
      </c>
      <c r="BE185" s="576" t="str">
        <f t="shared" si="96"/>
        <v/>
      </c>
      <c r="BF185" s="559" t="str">
        <f t="shared" si="97"/>
        <v/>
      </c>
      <c r="BG185" s="596"/>
      <c r="BH185" s="632" t="str">
        <f t="shared" si="98"/>
        <v/>
      </c>
      <c r="BI185" s="614" t="str">
        <f>IFERROR(IF(BH185="Ⅱロ有り",ROUNDDOWN(L185*VLOOKUP(K185,【参考】数式用!$A$4:$J$42,10,FALSE)*AA185,0),""),"")</f>
        <v/>
      </c>
      <c r="BJ185" s="614" t="str">
        <f>IFERROR(IF(BH185="Ⅱロなし",ROUNDDOWN(L185*VLOOKUP(K185,【参考】数式用!$A$4:$J$42,8,FALSE)*AA185,0),""),"")</f>
        <v/>
      </c>
    </row>
    <row r="186" spans="1:62" ht="110.1" customHeight="1" thickBot="1">
      <c r="A186" s="327">
        <v>173</v>
      </c>
      <c r="B186" s="1005" t="str">
        <f>IF(基本情報入力シート!B208="","",基本情報入力シート!B208)</f>
        <v/>
      </c>
      <c r="C186" s="1006"/>
      <c r="D186" s="1006"/>
      <c r="E186" s="1006"/>
      <c r="F186" s="1007"/>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58" t="str">
        <f>IF(基本情報入力シート!AF208=0, "",基本情報入力シート!AF208)</f>
        <v/>
      </c>
      <c r="M186" s="589"/>
      <c r="N186" s="521" t="str">
        <f>IFERROR(VLOOKUP(K186,【参考】数式用!$A$2:$F$57,MATCH(M186,【参考】数式用!$C$3:$F$3,0)+2,0),"")</f>
        <v/>
      </c>
      <c r="O186" s="513"/>
      <c r="P186" s="555" t="str">
        <f>IFERROR(VLOOKUP(K186,【参考】数式用!$A$2:$F$57,MATCH(O186,【参考】数式用!$C$3:$F$3,0)+2,0),"")</f>
        <v/>
      </c>
      <c r="Q186" s="338" t="s">
        <v>118</v>
      </c>
      <c r="R186" s="339"/>
      <c r="S186" s="340" t="s">
        <v>183</v>
      </c>
      <c r="T186" s="339"/>
      <c r="U186" s="340" t="s">
        <v>184</v>
      </c>
      <c r="V186" s="339"/>
      <c r="W186" s="340" t="s">
        <v>183</v>
      </c>
      <c r="X186" s="339"/>
      <c r="Y186" s="340" t="s">
        <v>185</v>
      </c>
      <c r="Z186" s="340" t="s">
        <v>186</v>
      </c>
      <c r="AA186" s="340" t="str">
        <f t="shared" si="78"/>
        <v/>
      </c>
      <c r="AB186" s="341" t="s">
        <v>187</v>
      </c>
      <c r="AC186" s="516" t="str">
        <f t="shared" si="79"/>
        <v/>
      </c>
      <c r="AD186" s="509" t="str">
        <f t="shared" si="80"/>
        <v/>
      </c>
      <c r="AE186" s="517" t="str">
        <f>IFERROR(ROUNDDOWN(ROUNDDOWN(ROUND(L186*VLOOKUP(K186,【参考】数式用!$A$4:$F$57,MATCH("処遇改善加算Ⅳ",【参考】数式用!$C$3:$F$3,0)+2,0),0),0)*AA186*0.5,0), "")</f>
        <v/>
      </c>
      <c r="AF186" s="329"/>
      <c r="AG186" s="330"/>
      <c r="AH186" s="330"/>
      <c r="AI186" s="344"/>
      <c r="AJ186" s="641"/>
      <c r="AK186" s="331"/>
      <c r="AL186" s="332" t="str">
        <f t="shared" si="81"/>
        <v/>
      </c>
      <c r="AM186" s="325" t="str">
        <f t="shared" si="82"/>
        <v/>
      </c>
      <c r="AN186" s="255"/>
      <c r="AO186" s="559" t="str">
        <f>IFERROR(VLOOKUP(K186,【参考】数式用!$A$2:$N$57,14,FALSE),"")</f>
        <v/>
      </c>
      <c r="AP186" s="559" t="str">
        <f t="shared" si="83"/>
        <v/>
      </c>
      <c r="AQ186" s="632" t="str">
        <f t="shared" si="84"/>
        <v/>
      </c>
      <c r="AR186" s="632" t="str">
        <f t="shared" si="85"/>
        <v>入力済</v>
      </c>
      <c r="AS186" s="559" t="str">
        <f t="shared" si="86"/>
        <v/>
      </c>
      <c r="AT186" s="632" t="str">
        <f t="shared" si="87"/>
        <v>入力済</v>
      </c>
      <c r="AU186" s="632" t="str">
        <f t="shared" si="88"/>
        <v/>
      </c>
      <c r="AV186" s="632" t="str">
        <f t="shared" si="89"/>
        <v/>
      </c>
      <c r="AW186" s="559" t="str">
        <f t="shared" si="90"/>
        <v/>
      </c>
      <c r="AX186" s="559" t="str">
        <f t="shared" si="91"/>
        <v/>
      </c>
      <c r="AY186" s="632" t="str">
        <f>IFERROR(VLOOKUP(K186,【参考】数式用!$AR$5:$AS$39,2, FALSE), "")</f>
        <v/>
      </c>
      <c r="AZ186" s="559" t="str">
        <f t="shared" si="92"/>
        <v/>
      </c>
      <c r="BA186" s="559" t="str">
        <f t="shared" si="93"/>
        <v>入力済</v>
      </c>
      <c r="BB186" s="632" t="str">
        <f>IFERROR(VLOOKUP(K186,【参考】数式用!$AX$3:$AY$59, 2, FALSE), "")</f>
        <v/>
      </c>
      <c r="BC186" s="559" t="str">
        <f t="shared" si="94"/>
        <v/>
      </c>
      <c r="BD186" s="559" t="str">
        <f t="shared" si="95"/>
        <v>入力済</v>
      </c>
      <c r="BE186" s="576" t="str">
        <f t="shared" si="96"/>
        <v/>
      </c>
      <c r="BF186" s="559" t="str">
        <f t="shared" si="97"/>
        <v/>
      </c>
      <c r="BG186" s="596"/>
      <c r="BH186" s="632" t="str">
        <f t="shared" si="98"/>
        <v/>
      </c>
      <c r="BI186" s="614" t="str">
        <f>IFERROR(IF(BH186="Ⅱロ有り",ROUNDDOWN(L186*VLOOKUP(K186,【参考】数式用!$A$4:$J$42,10,FALSE)*AA186,0),""),"")</f>
        <v/>
      </c>
      <c r="BJ186" s="614" t="str">
        <f>IFERROR(IF(BH186="Ⅱロなし",ROUNDDOWN(L186*VLOOKUP(K186,【参考】数式用!$A$4:$J$42,8,FALSE)*AA186,0),""),"")</f>
        <v/>
      </c>
    </row>
    <row r="187" spans="1:62" ht="110.1" customHeight="1" thickBot="1">
      <c r="A187" s="327">
        <v>174</v>
      </c>
      <c r="B187" s="1005" t="str">
        <f>IF(基本情報入力シート!B209="","",基本情報入力シート!B209)</f>
        <v/>
      </c>
      <c r="C187" s="1006"/>
      <c r="D187" s="1006"/>
      <c r="E187" s="1006"/>
      <c r="F187" s="1007"/>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58" t="str">
        <f>IF(基本情報入力シート!AF209=0, "",基本情報入力シート!AF209)</f>
        <v/>
      </c>
      <c r="M187" s="589"/>
      <c r="N187" s="521" t="str">
        <f>IFERROR(VLOOKUP(K187,【参考】数式用!$A$2:$F$57,MATCH(M187,【参考】数式用!$C$3:$F$3,0)+2,0),"")</f>
        <v/>
      </c>
      <c r="O187" s="513"/>
      <c r="P187" s="555" t="str">
        <f>IFERROR(VLOOKUP(K187,【参考】数式用!$A$2:$F$57,MATCH(O187,【参考】数式用!$C$3:$F$3,0)+2,0),"")</f>
        <v/>
      </c>
      <c r="Q187" s="338" t="s">
        <v>118</v>
      </c>
      <c r="R187" s="339"/>
      <c r="S187" s="340" t="s">
        <v>183</v>
      </c>
      <c r="T187" s="339"/>
      <c r="U187" s="340" t="s">
        <v>184</v>
      </c>
      <c r="V187" s="339"/>
      <c r="W187" s="340" t="s">
        <v>183</v>
      </c>
      <c r="X187" s="339"/>
      <c r="Y187" s="340" t="s">
        <v>185</v>
      </c>
      <c r="Z187" s="340" t="s">
        <v>186</v>
      </c>
      <c r="AA187" s="340" t="str">
        <f t="shared" si="78"/>
        <v/>
      </c>
      <c r="AB187" s="341" t="s">
        <v>187</v>
      </c>
      <c r="AC187" s="516" t="str">
        <f t="shared" si="79"/>
        <v/>
      </c>
      <c r="AD187" s="509" t="str">
        <f t="shared" si="80"/>
        <v/>
      </c>
      <c r="AE187" s="517" t="str">
        <f>IFERROR(ROUNDDOWN(ROUNDDOWN(ROUND(L187*VLOOKUP(K187,【参考】数式用!$A$4:$F$57,MATCH("処遇改善加算Ⅳ",【参考】数式用!$C$3:$F$3,0)+2,0),0),0)*AA187*0.5,0), "")</f>
        <v/>
      </c>
      <c r="AF187" s="329"/>
      <c r="AG187" s="330"/>
      <c r="AH187" s="330"/>
      <c r="AI187" s="344"/>
      <c r="AJ187" s="641"/>
      <c r="AK187" s="331"/>
      <c r="AL187" s="332" t="str">
        <f t="shared" si="81"/>
        <v/>
      </c>
      <c r="AM187" s="325" t="str">
        <f t="shared" si="82"/>
        <v/>
      </c>
      <c r="AN187" s="255"/>
      <c r="AO187" s="559" t="str">
        <f>IFERROR(VLOOKUP(K187,【参考】数式用!$A$2:$N$57,14,FALSE),"")</f>
        <v/>
      </c>
      <c r="AP187" s="559" t="str">
        <f t="shared" si="83"/>
        <v/>
      </c>
      <c r="AQ187" s="632" t="str">
        <f t="shared" si="84"/>
        <v/>
      </c>
      <c r="AR187" s="632" t="str">
        <f t="shared" si="85"/>
        <v>入力済</v>
      </c>
      <c r="AS187" s="559" t="str">
        <f t="shared" si="86"/>
        <v/>
      </c>
      <c r="AT187" s="632" t="str">
        <f t="shared" si="87"/>
        <v>入力済</v>
      </c>
      <c r="AU187" s="632" t="str">
        <f t="shared" si="88"/>
        <v/>
      </c>
      <c r="AV187" s="632" t="str">
        <f t="shared" si="89"/>
        <v/>
      </c>
      <c r="AW187" s="559" t="str">
        <f t="shared" si="90"/>
        <v/>
      </c>
      <c r="AX187" s="559" t="str">
        <f t="shared" si="91"/>
        <v/>
      </c>
      <c r="AY187" s="632" t="str">
        <f>IFERROR(VLOOKUP(K187,【参考】数式用!$AR$5:$AS$39,2, FALSE), "")</f>
        <v/>
      </c>
      <c r="AZ187" s="559" t="str">
        <f t="shared" si="92"/>
        <v/>
      </c>
      <c r="BA187" s="559" t="str">
        <f t="shared" si="93"/>
        <v>入力済</v>
      </c>
      <c r="BB187" s="632" t="str">
        <f>IFERROR(VLOOKUP(K187,【参考】数式用!$AX$3:$AY$59, 2, FALSE), "")</f>
        <v/>
      </c>
      <c r="BC187" s="559" t="str">
        <f t="shared" si="94"/>
        <v/>
      </c>
      <c r="BD187" s="559" t="str">
        <f t="shared" si="95"/>
        <v>入力済</v>
      </c>
      <c r="BE187" s="576" t="str">
        <f t="shared" si="96"/>
        <v/>
      </c>
      <c r="BF187" s="559" t="str">
        <f t="shared" si="97"/>
        <v/>
      </c>
      <c r="BG187" s="596"/>
      <c r="BH187" s="632" t="str">
        <f t="shared" si="98"/>
        <v/>
      </c>
      <c r="BI187" s="614" t="str">
        <f>IFERROR(IF(BH187="Ⅱロ有り",ROUNDDOWN(L187*VLOOKUP(K187,【参考】数式用!$A$4:$J$42,10,FALSE)*AA187,0),""),"")</f>
        <v/>
      </c>
      <c r="BJ187" s="614" t="str">
        <f>IFERROR(IF(BH187="Ⅱロなし",ROUNDDOWN(L187*VLOOKUP(K187,【参考】数式用!$A$4:$J$42,8,FALSE)*AA187,0),""),"")</f>
        <v/>
      </c>
    </row>
    <row r="188" spans="1:62" ht="110.1" customHeight="1" thickBot="1">
      <c r="A188" s="327">
        <v>175</v>
      </c>
      <c r="B188" s="1005" t="str">
        <f>IF(基本情報入力シート!B210="","",基本情報入力シート!B210)</f>
        <v/>
      </c>
      <c r="C188" s="1006"/>
      <c r="D188" s="1006"/>
      <c r="E188" s="1006"/>
      <c r="F188" s="1007"/>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58" t="str">
        <f>IF(基本情報入力シート!AF210=0, "",基本情報入力シート!AF210)</f>
        <v/>
      </c>
      <c r="M188" s="589"/>
      <c r="N188" s="521" t="str">
        <f>IFERROR(VLOOKUP(K188,【参考】数式用!$A$2:$F$57,MATCH(M188,【参考】数式用!$C$3:$F$3,0)+2,0),"")</f>
        <v/>
      </c>
      <c r="O188" s="513"/>
      <c r="P188" s="555" t="str">
        <f>IFERROR(VLOOKUP(K188,【参考】数式用!$A$2:$F$57,MATCH(O188,【参考】数式用!$C$3:$F$3,0)+2,0),"")</f>
        <v/>
      </c>
      <c r="Q188" s="338" t="s">
        <v>118</v>
      </c>
      <c r="R188" s="339"/>
      <c r="S188" s="340" t="s">
        <v>183</v>
      </c>
      <c r="T188" s="339"/>
      <c r="U188" s="340" t="s">
        <v>184</v>
      </c>
      <c r="V188" s="339"/>
      <c r="W188" s="340" t="s">
        <v>183</v>
      </c>
      <c r="X188" s="339"/>
      <c r="Y188" s="340" t="s">
        <v>185</v>
      </c>
      <c r="Z188" s="340" t="s">
        <v>186</v>
      </c>
      <c r="AA188" s="340" t="str">
        <f t="shared" si="78"/>
        <v/>
      </c>
      <c r="AB188" s="341" t="s">
        <v>187</v>
      </c>
      <c r="AC188" s="516" t="str">
        <f t="shared" si="79"/>
        <v/>
      </c>
      <c r="AD188" s="509" t="str">
        <f t="shared" si="80"/>
        <v/>
      </c>
      <c r="AE188" s="517" t="str">
        <f>IFERROR(ROUNDDOWN(ROUNDDOWN(ROUND(L188*VLOOKUP(K188,【参考】数式用!$A$4:$F$57,MATCH("処遇改善加算Ⅳ",【参考】数式用!$C$3:$F$3,0)+2,0),0),0)*AA188*0.5,0), "")</f>
        <v/>
      </c>
      <c r="AF188" s="329"/>
      <c r="AG188" s="330"/>
      <c r="AH188" s="330"/>
      <c r="AI188" s="344"/>
      <c r="AJ188" s="641"/>
      <c r="AK188" s="331"/>
      <c r="AL188" s="332" t="str">
        <f t="shared" si="81"/>
        <v/>
      </c>
      <c r="AM188" s="325" t="str">
        <f t="shared" si="82"/>
        <v/>
      </c>
      <c r="AN188" s="255"/>
      <c r="AO188" s="559" t="str">
        <f>IFERROR(VLOOKUP(K188,【参考】数式用!$A$2:$N$57,14,FALSE),"")</f>
        <v/>
      </c>
      <c r="AP188" s="559" t="str">
        <f t="shared" si="83"/>
        <v/>
      </c>
      <c r="AQ188" s="632" t="str">
        <f t="shared" si="84"/>
        <v/>
      </c>
      <c r="AR188" s="632" t="str">
        <f t="shared" si="85"/>
        <v>入力済</v>
      </c>
      <c r="AS188" s="559" t="str">
        <f t="shared" si="86"/>
        <v/>
      </c>
      <c r="AT188" s="632" t="str">
        <f t="shared" si="87"/>
        <v>入力済</v>
      </c>
      <c r="AU188" s="632" t="str">
        <f t="shared" si="88"/>
        <v/>
      </c>
      <c r="AV188" s="632" t="str">
        <f t="shared" si="89"/>
        <v/>
      </c>
      <c r="AW188" s="559" t="str">
        <f t="shared" si="90"/>
        <v/>
      </c>
      <c r="AX188" s="559" t="str">
        <f t="shared" si="91"/>
        <v/>
      </c>
      <c r="AY188" s="632" t="str">
        <f>IFERROR(VLOOKUP(K188,【参考】数式用!$AR$5:$AS$39,2, FALSE), "")</f>
        <v/>
      </c>
      <c r="AZ188" s="559" t="str">
        <f t="shared" si="92"/>
        <v/>
      </c>
      <c r="BA188" s="559" t="str">
        <f t="shared" si="93"/>
        <v>入力済</v>
      </c>
      <c r="BB188" s="632" t="str">
        <f>IFERROR(VLOOKUP(K188,【参考】数式用!$AX$3:$AY$59, 2, FALSE), "")</f>
        <v/>
      </c>
      <c r="BC188" s="559" t="str">
        <f t="shared" si="94"/>
        <v/>
      </c>
      <c r="BD188" s="559" t="str">
        <f t="shared" si="95"/>
        <v>入力済</v>
      </c>
      <c r="BE188" s="576" t="str">
        <f t="shared" si="96"/>
        <v/>
      </c>
      <c r="BF188" s="559" t="str">
        <f t="shared" si="97"/>
        <v/>
      </c>
      <c r="BG188" s="596"/>
      <c r="BH188" s="632" t="str">
        <f t="shared" si="98"/>
        <v/>
      </c>
      <c r="BI188" s="614" t="str">
        <f>IFERROR(IF(BH188="Ⅱロ有り",ROUNDDOWN(L188*VLOOKUP(K188,【参考】数式用!$A$4:$J$42,10,FALSE)*AA188,0),""),"")</f>
        <v/>
      </c>
      <c r="BJ188" s="614" t="str">
        <f>IFERROR(IF(BH188="Ⅱロなし",ROUNDDOWN(L188*VLOOKUP(K188,【参考】数式用!$A$4:$J$42,8,FALSE)*AA188,0),""),"")</f>
        <v/>
      </c>
    </row>
    <row r="189" spans="1:62" ht="110.1" customHeight="1" thickBot="1">
      <c r="A189" s="327">
        <v>176</v>
      </c>
      <c r="B189" s="1005" t="str">
        <f>IF(基本情報入力シート!B211="","",基本情報入力シート!B211)</f>
        <v/>
      </c>
      <c r="C189" s="1006"/>
      <c r="D189" s="1006"/>
      <c r="E189" s="1006"/>
      <c r="F189" s="1007"/>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58" t="str">
        <f>IF(基本情報入力シート!AF211=0, "",基本情報入力シート!AF211)</f>
        <v/>
      </c>
      <c r="M189" s="589"/>
      <c r="N189" s="521" t="str">
        <f>IFERROR(VLOOKUP(K189,【参考】数式用!$A$2:$F$57,MATCH(M189,【参考】数式用!$C$3:$F$3,0)+2,0),"")</f>
        <v/>
      </c>
      <c r="O189" s="513"/>
      <c r="P189" s="555" t="str">
        <f>IFERROR(VLOOKUP(K189,【参考】数式用!$A$2:$F$57,MATCH(O189,【参考】数式用!$C$3:$F$3,0)+2,0),"")</f>
        <v/>
      </c>
      <c r="Q189" s="338" t="s">
        <v>118</v>
      </c>
      <c r="R189" s="339"/>
      <c r="S189" s="340" t="s">
        <v>183</v>
      </c>
      <c r="T189" s="339"/>
      <c r="U189" s="340" t="s">
        <v>184</v>
      </c>
      <c r="V189" s="339"/>
      <c r="W189" s="340" t="s">
        <v>183</v>
      </c>
      <c r="X189" s="339"/>
      <c r="Y189" s="340" t="s">
        <v>185</v>
      </c>
      <c r="Z189" s="340" t="s">
        <v>186</v>
      </c>
      <c r="AA189" s="340" t="str">
        <f t="shared" si="78"/>
        <v/>
      </c>
      <c r="AB189" s="341" t="s">
        <v>187</v>
      </c>
      <c r="AC189" s="516" t="str">
        <f t="shared" si="79"/>
        <v/>
      </c>
      <c r="AD189" s="509" t="str">
        <f t="shared" si="80"/>
        <v/>
      </c>
      <c r="AE189" s="517" t="str">
        <f>IFERROR(ROUNDDOWN(ROUNDDOWN(ROUND(L189*VLOOKUP(K189,【参考】数式用!$A$4:$F$57,MATCH("処遇改善加算Ⅳ",【参考】数式用!$C$3:$F$3,0)+2,0),0),0)*AA189*0.5,0), "")</f>
        <v/>
      </c>
      <c r="AF189" s="329"/>
      <c r="AG189" s="330"/>
      <c r="AH189" s="330"/>
      <c r="AI189" s="344"/>
      <c r="AJ189" s="641"/>
      <c r="AK189" s="331"/>
      <c r="AL189" s="332" t="str">
        <f t="shared" si="81"/>
        <v/>
      </c>
      <c r="AM189" s="325" t="str">
        <f t="shared" si="82"/>
        <v/>
      </c>
      <c r="AN189" s="255"/>
      <c r="AO189" s="559" t="str">
        <f>IFERROR(VLOOKUP(K189,【参考】数式用!$A$2:$N$57,14,FALSE),"")</f>
        <v/>
      </c>
      <c r="AP189" s="559" t="str">
        <f t="shared" si="83"/>
        <v/>
      </c>
      <c r="AQ189" s="632" t="str">
        <f t="shared" si="84"/>
        <v/>
      </c>
      <c r="AR189" s="632" t="str">
        <f t="shared" si="85"/>
        <v>入力済</v>
      </c>
      <c r="AS189" s="559" t="str">
        <f t="shared" si="86"/>
        <v/>
      </c>
      <c r="AT189" s="632" t="str">
        <f t="shared" si="87"/>
        <v>入力済</v>
      </c>
      <c r="AU189" s="632" t="str">
        <f t="shared" si="88"/>
        <v/>
      </c>
      <c r="AV189" s="632" t="str">
        <f t="shared" si="89"/>
        <v/>
      </c>
      <c r="AW189" s="559" t="str">
        <f t="shared" si="90"/>
        <v/>
      </c>
      <c r="AX189" s="559" t="str">
        <f t="shared" si="91"/>
        <v/>
      </c>
      <c r="AY189" s="632" t="str">
        <f>IFERROR(VLOOKUP(K189,【参考】数式用!$AR$5:$AS$39,2, FALSE), "")</f>
        <v/>
      </c>
      <c r="AZ189" s="559" t="str">
        <f t="shared" si="92"/>
        <v/>
      </c>
      <c r="BA189" s="559" t="str">
        <f t="shared" si="93"/>
        <v>入力済</v>
      </c>
      <c r="BB189" s="632" t="str">
        <f>IFERROR(VLOOKUP(K189,【参考】数式用!$AX$3:$AY$59, 2, FALSE), "")</f>
        <v/>
      </c>
      <c r="BC189" s="559" t="str">
        <f t="shared" si="94"/>
        <v/>
      </c>
      <c r="BD189" s="559" t="str">
        <f t="shared" si="95"/>
        <v>入力済</v>
      </c>
      <c r="BE189" s="576" t="str">
        <f t="shared" si="96"/>
        <v/>
      </c>
      <c r="BF189" s="559" t="str">
        <f t="shared" si="97"/>
        <v/>
      </c>
      <c r="BG189" s="596"/>
      <c r="BH189" s="632" t="str">
        <f t="shared" si="98"/>
        <v/>
      </c>
      <c r="BI189" s="614" t="str">
        <f>IFERROR(IF(BH189="Ⅱロ有り",ROUNDDOWN(L189*VLOOKUP(K189,【参考】数式用!$A$4:$J$42,10,FALSE)*AA189,0),""),"")</f>
        <v/>
      </c>
      <c r="BJ189" s="614" t="str">
        <f>IFERROR(IF(BH189="Ⅱロなし",ROUNDDOWN(L189*VLOOKUP(K189,【参考】数式用!$A$4:$J$42,8,FALSE)*AA189,0),""),"")</f>
        <v/>
      </c>
    </row>
    <row r="190" spans="1:62" ht="110.1" customHeight="1" thickBot="1">
      <c r="A190" s="327">
        <v>177</v>
      </c>
      <c r="B190" s="1005" t="str">
        <f>IF(基本情報入力シート!B212="","",基本情報入力シート!B212)</f>
        <v/>
      </c>
      <c r="C190" s="1006"/>
      <c r="D190" s="1006"/>
      <c r="E190" s="1006"/>
      <c r="F190" s="1007"/>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58" t="str">
        <f>IF(基本情報入力シート!AF212=0, "",基本情報入力シート!AF212)</f>
        <v/>
      </c>
      <c r="M190" s="589"/>
      <c r="N190" s="521" t="str">
        <f>IFERROR(VLOOKUP(K190,【参考】数式用!$A$2:$F$57,MATCH(M190,【参考】数式用!$C$3:$F$3,0)+2,0),"")</f>
        <v/>
      </c>
      <c r="O190" s="513"/>
      <c r="P190" s="555" t="str">
        <f>IFERROR(VLOOKUP(K190,【参考】数式用!$A$2:$F$57,MATCH(O190,【参考】数式用!$C$3:$F$3,0)+2,0),"")</f>
        <v/>
      </c>
      <c r="Q190" s="338" t="s">
        <v>118</v>
      </c>
      <c r="R190" s="339"/>
      <c r="S190" s="340" t="s">
        <v>183</v>
      </c>
      <c r="T190" s="339"/>
      <c r="U190" s="340" t="s">
        <v>184</v>
      </c>
      <c r="V190" s="339"/>
      <c r="W190" s="340" t="s">
        <v>183</v>
      </c>
      <c r="X190" s="339"/>
      <c r="Y190" s="340" t="s">
        <v>185</v>
      </c>
      <c r="Z190" s="340" t="s">
        <v>186</v>
      </c>
      <c r="AA190" s="340" t="str">
        <f t="shared" si="78"/>
        <v/>
      </c>
      <c r="AB190" s="341" t="s">
        <v>187</v>
      </c>
      <c r="AC190" s="516" t="str">
        <f t="shared" si="79"/>
        <v/>
      </c>
      <c r="AD190" s="509" t="str">
        <f t="shared" si="80"/>
        <v/>
      </c>
      <c r="AE190" s="517" t="str">
        <f>IFERROR(ROUNDDOWN(ROUNDDOWN(ROUND(L190*VLOOKUP(K190,【参考】数式用!$A$4:$F$57,MATCH("処遇改善加算Ⅳ",【参考】数式用!$C$3:$F$3,0)+2,0),0),0)*AA190*0.5,0), "")</f>
        <v/>
      </c>
      <c r="AF190" s="329"/>
      <c r="AG190" s="330"/>
      <c r="AH190" s="330"/>
      <c r="AI190" s="344"/>
      <c r="AJ190" s="641"/>
      <c r="AK190" s="331"/>
      <c r="AL190" s="332" t="str">
        <f t="shared" si="81"/>
        <v/>
      </c>
      <c r="AM190" s="325" t="str">
        <f t="shared" si="82"/>
        <v/>
      </c>
      <c r="AN190" s="255"/>
      <c r="AO190" s="559" t="str">
        <f>IFERROR(VLOOKUP(K190,【参考】数式用!$A$2:$N$57,14,FALSE),"")</f>
        <v/>
      </c>
      <c r="AP190" s="559" t="str">
        <f t="shared" si="83"/>
        <v/>
      </c>
      <c r="AQ190" s="632" t="str">
        <f t="shared" si="84"/>
        <v/>
      </c>
      <c r="AR190" s="632" t="str">
        <f t="shared" si="85"/>
        <v>入力済</v>
      </c>
      <c r="AS190" s="559" t="str">
        <f t="shared" si="86"/>
        <v/>
      </c>
      <c r="AT190" s="632" t="str">
        <f t="shared" si="87"/>
        <v>入力済</v>
      </c>
      <c r="AU190" s="632" t="str">
        <f t="shared" si="88"/>
        <v/>
      </c>
      <c r="AV190" s="632" t="str">
        <f t="shared" si="89"/>
        <v/>
      </c>
      <c r="AW190" s="559" t="str">
        <f t="shared" si="90"/>
        <v/>
      </c>
      <c r="AX190" s="559" t="str">
        <f t="shared" si="91"/>
        <v/>
      </c>
      <c r="AY190" s="632" t="str">
        <f>IFERROR(VLOOKUP(K190,【参考】数式用!$AR$5:$AS$39,2, FALSE), "")</f>
        <v/>
      </c>
      <c r="AZ190" s="559" t="str">
        <f t="shared" si="92"/>
        <v/>
      </c>
      <c r="BA190" s="559" t="str">
        <f t="shared" si="93"/>
        <v>入力済</v>
      </c>
      <c r="BB190" s="632" t="str">
        <f>IFERROR(VLOOKUP(K190,【参考】数式用!$AX$3:$AY$59, 2, FALSE), "")</f>
        <v/>
      </c>
      <c r="BC190" s="559" t="str">
        <f t="shared" si="94"/>
        <v/>
      </c>
      <c r="BD190" s="559" t="str">
        <f t="shared" si="95"/>
        <v>入力済</v>
      </c>
      <c r="BE190" s="576" t="str">
        <f t="shared" si="96"/>
        <v/>
      </c>
      <c r="BF190" s="559" t="str">
        <f t="shared" si="97"/>
        <v/>
      </c>
      <c r="BG190" s="596"/>
      <c r="BH190" s="632" t="str">
        <f t="shared" si="98"/>
        <v/>
      </c>
      <c r="BI190" s="614" t="str">
        <f>IFERROR(IF(BH190="Ⅱロ有り",ROUNDDOWN(L190*VLOOKUP(K190,【参考】数式用!$A$4:$J$42,10,FALSE)*AA190,0),""),"")</f>
        <v/>
      </c>
      <c r="BJ190" s="614" t="str">
        <f>IFERROR(IF(BH190="Ⅱロなし",ROUNDDOWN(L190*VLOOKUP(K190,【参考】数式用!$A$4:$J$42,8,FALSE)*AA190,0),""),"")</f>
        <v/>
      </c>
    </row>
    <row r="191" spans="1:62" ht="110.1" customHeight="1" thickBot="1">
      <c r="A191" s="327">
        <v>178</v>
      </c>
      <c r="B191" s="1005" t="str">
        <f>IF(基本情報入力シート!B213="","",基本情報入力シート!B213)</f>
        <v/>
      </c>
      <c r="C191" s="1006"/>
      <c r="D191" s="1006"/>
      <c r="E191" s="1006"/>
      <c r="F191" s="1007"/>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58" t="str">
        <f>IF(基本情報入力シート!AF213=0, "",基本情報入力シート!AF213)</f>
        <v/>
      </c>
      <c r="M191" s="589"/>
      <c r="N191" s="521" t="str">
        <f>IFERROR(VLOOKUP(K191,【参考】数式用!$A$2:$F$57,MATCH(M191,【参考】数式用!$C$3:$F$3,0)+2,0),"")</f>
        <v/>
      </c>
      <c r="O191" s="513"/>
      <c r="P191" s="555" t="str">
        <f>IFERROR(VLOOKUP(K191,【参考】数式用!$A$2:$F$57,MATCH(O191,【参考】数式用!$C$3:$F$3,0)+2,0),"")</f>
        <v/>
      </c>
      <c r="Q191" s="338" t="s">
        <v>118</v>
      </c>
      <c r="R191" s="339"/>
      <c r="S191" s="340" t="s">
        <v>183</v>
      </c>
      <c r="T191" s="339"/>
      <c r="U191" s="340" t="s">
        <v>184</v>
      </c>
      <c r="V191" s="339"/>
      <c r="W191" s="340" t="s">
        <v>183</v>
      </c>
      <c r="X191" s="339"/>
      <c r="Y191" s="340" t="s">
        <v>185</v>
      </c>
      <c r="Z191" s="340" t="s">
        <v>186</v>
      </c>
      <c r="AA191" s="340" t="str">
        <f t="shared" si="78"/>
        <v/>
      </c>
      <c r="AB191" s="341" t="s">
        <v>187</v>
      </c>
      <c r="AC191" s="516" t="str">
        <f t="shared" si="79"/>
        <v/>
      </c>
      <c r="AD191" s="509" t="str">
        <f t="shared" si="80"/>
        <v/>
      </c>
      <c r="AE191" s="517" t="str">
        <f>IFERROR(ROUNDDOWN(ROUNDDOWN(ROUND(L191*VLOOKUP(K191,【参考】数式用!$A$4:$F$57,MATCH("処遇改善加算Ⅳ",【参考】数式用!$C$3:$F$3,0)+2,0),0),0)*AA191*0.5,0), "")</f>
        <v/>
      </c>
      <c r="AF191" s="329"/>
      <c r="AG191" s="330"/>
      <c r="AH191" s="330"/>
      <c r="AI191" s="344"/>
      <c r="AJ191" s="641"/>
      <c r="AK191" s="331"/>
      <c r="AL191" s="332" t="str">
        <f t="shared" si="81"/>
        <v/>
      </c>
      <c r="AM191" s="325" t="str">
        <f t="shared" si="82"/>
        <v/>
      </c>
      <c r="AN191" s="255"/>
      <c r="AO191" s="559" t="str">
        <f>IFERROR(VLOOKUP(K191,【参考】数式用!$A$2:$N$57,14,FALSE),"")</f>
        <v/>
      </c>
      <c r="AP191" s="559" t="str">
        <f t="shared" si="83"/>
        <v/>
      </c>
      <c r="AQ191" s="632" t="str">
        <f t="shared" si="84"/>
        <v/>
      </c>
      <c r="AR191" s="632" t="str">
        <f t="shared" si="85"/>
        <v>入力済</v>
      </c>
      <c r="AS191" s="559" t="str">
        <f t="shared" si="86"/>
        <v/>
      </c>
      <c r="AT191" s="632" t="str">
        <f t="shared" si="87"/>
        <v>入力済</v>
      </c>
      <c r="AU191" s="632" t="str">
        <f t="shared" si="88"/>
        <v/>
      </c>
      <c r="AV191" s="632" t="str">
        <f t="shared" si="89"/>
        <v/>
      </c>
      <c r="AW191" s="559" t="str">
        <f t="shared" si="90"/>
        <v/>
      </c>
      <c r="AX191" s="559" t="str">
        <f t="shared" si="91"/>
        <v/>
      </c>
      <c r="AY191" s="632" t="str">
        <f>IFERROR(VLOOKUP(K191,【参考】数式用!$AR$5:$AS$39,2, FALSE), "")</f>
        <v/>
      </c>
      <c r="AZ191" s="559" t="str">
        <f t="shared" si="92"/>
        <v/>
      </c>
      <c r="BA191" s="559" t="str">
        <f t="shared" si="93"/>
        <v>入力済</v>
      </c>
      <c r="BB191" s="632" t="str">
        <f>IFERROR(VLOOKUP(K191,【参考】数式用!$AX$3:$AY$59, 2, FALSE), "")</f>
        <v/>
      </c>
      <c r="BC191" s="559" t="str">
        <f t="shared" si="94"/>
        <v/>
      </c>
      <c r="BD191" s="559" t="str">
        <f t="shared" si="95"/>
        <v>入力済</v>
      </c>
      <c r="BE191" s="576" t="str">
        <f t="shared" si="96"/>
        <v/>
      </c>
      <c r="BF191" s="559" t="str">
        <f t="shared" si="97"/>
        <v/>
      </c>
      <c r="BG191" s="596"/>
      <c r="BH191" s="632" t="str">
        <f t="shared" si="98"/>
        <v/>
      </c>
      <c r="BI191" s="614" t="str">
        <f>IFERROR(IF(BH191="Ⅱロ有り",ROUNDDOWN(L191*VLOOKUP(K191,【参考】数式用!$A$4:$J$42,10,FALSE)*AA191,0),""),"")</f>
        <v/>
      </c>
      <c r="BJ191" s="614" t="str">
        <f>IFERROR(IF(BH191="Ⅱロなし",ROUNDDOWN(L191*VLOOKUP(K191,【参考】数式用!$A$4:$J$42,8,FALSE)*AA191,0),""),"")</f>
        <v/>
      </c>
    </row>
    <row r="192" spans="1:62" ht="110.1" customHeight="1" thickBot="1">
      <c r="A192" s="327">
        <v>179</v>
      </c>
      <c r="B192" s="1005" t="str">
        <f>IF(基本情報入力シート!B214="","",基本情報入力シート!B214)</f>
        <v/>
      </c>
      <c r="C192" s="1006"/>
      <c r="D192" s="1006"/>
      <c r="E192" s="1006"/>
      <c r="F192" s="1007"/>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58" t="str">
        <f>IF(基本情報入力シート!AF214=0, "",基本情報入力シート!AF214)</f>
        <v/>
      </c>
      <c r="M192" s="589"/>
      <c r="N192" s="521" t="str">
        <f>IFERROR(VLOOKUP(K192,【参考】数式用!$A$2:$F$57,MATCH(M192,【参考】数式用!$C$3:$F$3,0)+2,0),"")</f>
        <v/>
      </c>
      <c r="O192" s="513"/>
      <c r="P192" s="555" t="str">
        <f>IFERROR(VLOOKUP(K192,【参考】数式用!$A$2:$F$57,MATCH(O192,【参考】数式用!$C$3:$F$3,0)+2,0),"")</f>
        <v/>
      </c>
      <c r="Q192" s="338" t="s">
        <v>118</v>
      </c>
      <c r="R192" s="339"/>
      <c r="S192" s="340" t="s">
        <v>183</v>
      </c>
      <c r="T192" s="339"/>
      <c r="U192" s="340" t="s">
        <v>184</v>
      </c>
      <c r="V192" s="339"/>
      <c r="W192" s="340" t="s">
        <v>183</v>
      </c>
      <c r="X192" s="339"/>
      <c r="Y192" s="340" t="s">
        <v>185</v>
      </c>
      <c r="Z192" s="340" t="s">
        <v>186</v>
      </c>
      <c r="AA192" s="340" t="str">
        <f t="shared" si="78"/>
        <v/>
      </c>
      <c r="AB192" s="341" t="s">
        <v>187</v>
      </c>
      <c r="AC192" s="516" t="str">
        <f t="shared" si="79"/>
        <v/>
      </c>
      <c r="AD192" s="509" t="str">
        <f t="shared" si="80"/>
        <v/>
      </c>
      <c r="AE192" s="517" t="str">
        <f>IFERROR(ROUNDDOWN(ROUNDDOWN(ROUND(L192*VLOOKUP(K192,【参考】数式用!$A$4:$F$57,MATCH("処遇改善加算Ⅳ",【参考】数式用!$C$3:$F$3,0)+2,0),0),0)*AA192*0.5,0), "")</f>
        <v/>
      </c>
      <c r="AF192" s="329"/>
      <c r="AG192" s="330"/>
      <c r="AH192" s="330"/>
      <c r="AI192" s="344"/>
      <c r="AJ192" s="641"/>
      <c r="AK192" s="331"/>
      <c r="AL192" s="332" t="str">
        <f t="shared" si="81"/>
        <v/>
      </c>
      <c r="AM192" s="325" t="str">
        <f t="shared" si="82"/>
        <v/>
      </c>
      <c r="AN192" s="255"/>
      <c r="AO192" s="559" t="str">
        <f>IFERROR(VLOOKUP(K192,【参考】数式用!$A$2:$N$57,14,FALSE),"")</f>
        <v/>
      </c>
      <c r="AP192" s="559" t="str">
        <f t="shared" si="83"/>
        <v/>
      </c>
      <c r="AQ192" s="632" t="str">
        <f t="shared" si="84"/>
        <v/>
      </c>
      <c r="AR192" s="632" t="str">
        <f t="shared" si="85"/>
        <v>入力済</v>
      </c>
      <c r="AS192" s="559" t="str">
        <f t="shared" si="86"/>
        <v/>
      </c>
      <c r="AT192" s="632" t="str">
        <f t="shared" si="87"/>
        <v>入力済</v>
      </c>
      <c r="AU192" s="632" t="str">
        <f t="shared" si="88"/>
        <v/>
      </c>
      <c r="AV192" s="632" t="str">
        <f t="shared" si="89"/>
        <v/>
      </c>
      <c r="AW192" s="559" t="str">
        <f t="shared" si="90"/>
        <v/>
      </c>
      <c r="AX192" s="559" t="str">
        <f t="shared" si="91"/>
        <v/>
      </c>
      <c r="AY192" s="632" t="str">
        <f>IFERROR(VLOOKUP(K192,【参考】数式用!$AR$5:$AS$39,2, FALSE), "")</f>
        <v/>
      </c>
      <c r="AZ192" s="559" t="str">
        <f t="shared" si="92"/>
        <v/>
      </c>
      <c r="BA192" s="559" t="str">
        <f t="shared" si="93"/>
        <v>入力済</v>
      </c>
      <c r="BB192" s="632" t="str">
        <f>IFERROR(VLOOKUP(K192,【参考】数式用!$AX$3:$AY$59, 2, FALSE), "")</f>
        <v/>
      </c>
      <c r="BC192" s="559" t="str">
        <f t="shared" si="94"/>
        <v/>
      </c>
      <c r="BD192" s="559" t="str">
        <f t="shared" si="95"/>
        <v>入力済</v>
      </c>
      <c r="BE192" s="576" t="str">
        <f t="shared" si="96"/>
        <v/>
      </c>
      <c r="BF192" s="559" t="str">
        <f t="shared" si="97"/>
        <v/>
      </c>
      <c r="BG192" s="596"/>
      <c r="BH192" s="632" t="str">
        <f t="shared" si="98"/>
        <v/>
      </c>
      <c r="BI192" s="614" t="str">
        <f>IFERROR(IF(BH192="Ⅱロ有り",ROUNDDOWN(L192*VLOOKUP(K192,【参考】数式用!$A$4:$J$42,10,FALSE)*AA192,0),""),"")</f>
        <v/>
      </c>
      <c r="BJ192" s="614" t="str">
        <f>IFERROR(IF(BH192="Ⅱロなし",ROUNDDOWN(L192*VLOOKUP(K192,【参考】数式用!$A$4:$J$42,8,FALSE)*AA192,0),""),"")</f>
        <v/>
      </c>
    </row>
    <row r="193" spans="1:62" ht="110.1" customHeight="1" thickBot="1">
      <c r="A193" s="327">
        <v>180</v>
      </c>
      <c r="B193" s="1005" t="str">
        <f>IF(基本情報入力シート!B215="","",基本情報入力シート!B215)</f>
        <v/>
      </c>
      <c r="C193" s="1006"/>
      <c r="D193" s="1006"/>
      <c r="E193" s="1006"/>
      <c r="F193" s="1007"/>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58" t="str">
        <f>IF(基本情報入力シート!AF215=0, "",基本情報入力シート!AF215)</f>
        <v/>
      </c>
      <c r="M193" s="589"/>
      <c r="N193" s="521" t="str">
        <f>IFERROR(VLOOKUP(K193,【参考】数式用!$A$2:$F$57,MATCH(M193,【参考】数式用!$C$3:$F$3,0)+2,0),"")</f>
        <v/>
      </c>
      <c r="O193" s="513"/>
      <c r="P193" s="555" t="str">
        <f>IFERROR(VLOOKUP(K193,【参考】数式用!$A$2:$F$57,MATCH(O193,【参考】数式用!$C$3:$F$3,0)+2,0),"")</f>
        <v/>
      </c>
      <c r="Q193" s="338" t="s">
        <v>118</v>
      </c>
      <c r="R193" s="339"/>
      <c r="S193" s="340" t="s">
        <v>183</v>
      </c>
      <c r="T193" s="339"/>
      <c r="U193" s="340" t="s">
        <v>184</v>
      </c>
      <c r="V193" s="339"/>
      <c r="W193" s="340" t="s">
        <v>183</v>
      </c>
      <c r="X193" s="339"/>
      <c r="Y193" s="340" t="s">
        <v>185</v>
      </c>
      <c r="Z193" s="340" t="s">
        <v>186</v>
      </c>
      <c r="AA193" s="340" t="str">
        <f t="shared" si="78"/>
        <v/>
      </c>
      <c r="AB193" s="341" t="s">
        <v>187</v>
      </c>
      <c r="AC193" s="516" t="str">
        <f t="shared" si="79"/>
        <v/>
      </c>
      <c r="AD193" s="509" t="str">
        <f t="shared" si="80"/>
        <v/>
      </c>
      <c r="AE193" s="517" t="str">
        <f>IFERROR(ROUNDDOWN(ROUNDDOWN(ROUND(L193*VLOOKUP(K193,【参考】数式用!$A$4:$F$57,MATCH("処遇改善加算Ⅳ",【参考】数式用!$C$3:$F$3,0)+2,0),0),0)*AA193*0.5,0), "")</f>
        <v/>
      </c>
      <c r="AF193" s="329"/>
      <c r="AG193" s="330"/>
      <c r="AH193" s="330"/>
      <c r="AI193" s="344"/>
      <c r="AJ193" s="641"/>
      <c r="AK193" s="331"/>
      <c r="AL193" s="332" t="str">
        <f t="shared" si="81"/>
        <v/>
      </c>
      <c r="AM193" s="325" t="str">
        <f t="shared" si="82"/>
        <v/>
      </c>
      <c r="AN193" s="255"/>
      <c r="AO193" s="559" t="str">
        <f>IFERROR(VLOOKUP(K193,【参考】数式用!$A$2:$N$57,14,FALSE),"")</f>
        <v/>
      </c>
      <c r="AP193" s="559" t="str">
        <f t="shared" si="83"/>
        <v/>
      </c>
      <c r="AQ193" s="632" t="str">
        <f t="shared" si="84"/>
        <v/>
      </c>
      <c r="AR193" s="632" t="str">
        <f t="shared" si="85"/>
        <v>入力済</v>
      </c>
      <c r="AS193" s="559" t="str">
        <f t="shared" si="86"/>
        <v/>
      </c>
      <c r="AT193" s="632" t="str">
        <f t="shared" si="87"/>
        <v>入力済</v>
      </c>
      <c r="AU193" s="632" t="str">
        <f t="shared" si="88"/>
        <v/>
      </c>
      <c r="AV193" s="632" t="str">
        <f t="shared" si="89"/>
        <v/>
      </c>
      <c r="AW193" s="559" t="str">
        <f t="shared" si="90"/>
        <v/>
      </c>
      <c r="AX193" s="559" t="str">
        <f t="shared" si="91"/>
        <v/>
      </c>
      <c r="AY193" s="632" t="str">
        <f>IFERROR(VLOOKUP(K193,【参考】数式用!$AR$5:$AS$39,2, FALSE), "")</f>
        <v/>
      </c>
      <c r="AZ193" s="559" t="str">
        <f t="shared" si="92"/>
        <v/>
      </c>
      <c r="BA193" s="559" t="str">
        <f t="shared" si="93"/>
        <v>入力済</v>
      </c>
      <c r="BB193" s="632" t="str">
        <f>IFERROR(VLOOKUP(K193,【参考】数式用!$AX$3:$AY$59, 2, FALSE), "")</f>
        <v/>
      </c>
      <c r="BC193" s="559" t="str">
        <f t="shared" si="94"/>
        <v/>
      </c>
      <c r="BD193" s="559" t="str">
        <f t="shared" si="95"/>
        <v>入力済</v>
      </c>
      <c r="BE193" s="576" t="str">
        <f t="shared" si="96"/>
        <v/>
      </c>
      <c r="BF193" s="559" t="str">
        <f t="shared" si="97"/>
        <v/>
      </c>
      <c r="BG193" s="596"/>
      <c r="BH193" s="632" t="str">
        <f t="shared" si="98"/>
        <v/>
      </c>
      <c r="BI193" s="614" t="str">
        <f>IFERROR(IF(BH193="Ⅱロ有り",ROUNDDOWN(L193*VLOOKUP(K193,【参考】数式用!$A$4:$J$42,10,FALSE)*AA193,0),""),"")</f>
        <v/>
      </c>
      <c r="BJ193" s="614" t="str">
        <f>IFERROR(IF(BH193="Ⅱロなし",ROUNDDOWN(L193*VLOOKUP(K193,【参考】数式用!$A$4:$J$42,8,FALSE)*AA193,0),""),"")</f>
        <v/>
      </c>
    </row>
    <row r="194" spans="1:62" ht="110.1" customHeight="1" thickBot="1">
      <c r="A194" s="327">
        <v>181</v>
      </c>
      <c r="B194" s="1005" t="str">
        <f>IF(基本情報入力シート!B216="","",基本情報入力シート!B216)</f>
        <v/>
      </c>
      <c r="C194" s="1006"/>
      <c r="D194" s="1006"/>
      <c r="E194" s="1006"/>
      <c r="F194" s="1007"/>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58" t="str">
        <f>IF(基本情報入力シート!AF216=0, "",基本情報入力シート!AF216)</f>
        <v/>
      </c>
      <c r="M194" s="589"/>
      <c r="N194" s="521" t="str">
        <f>IFERROR(VLOOKUP(K194,【参考】数式用!$A$2:$F$57,MATCH(M194,【参考】数式用!$C$3:$F$3,0)+2,0),"")</f>
        <v/>
      </c>
      <c r="O194" s="513"/>
      <c r="P194" s="555" t="str">
        <f>IFERROR(VLOOKUP(K194,【参考】数式用!$A$2:$F$57,MATCH(O194,【参考】数式用!$C$3:$F$3,0)+2,0),"")</f>
        <v/>
      </c>
      <c r="Q194" s="338" t="s">
        <v>118</v>
      </c>
      <c r="R194" s="339"/>
      <c r="S194" s="340" t="s">
        <v>183</v>
      </c>
      <c r="T194" s="339"/>
      <c r="U194" s="340" t="s">
        <v>184</v>
      </c>
      <c r="V194" s="339"/>
      <c r="W194" s="340" t="s">
        <v>183</v>
      </c>
      <c r="X194" s="339"/>
      <c r="Y194" s="340" t="s">
        <v>185</v>
      </c>
      <c r="Z194" s="340" t="s">
        <v>186</v>
      </c>
      <c r="AA194" s="340" t="str">
        <f t="shared" si="78"/>
        <v/>
      </c>
      <c r="AB194" s="341" t="s">
        <v>187</v>
      </c>
      <c r="AC194" s="516" t="str">
        <f t="shared" si="79"/>
        <v/>
      </c>
      <c r="AD194" s="509" t="str">
        <f t="shared" si="80"/>
        <v/>
      </c>
      <c r="AE194" s="517" t="str">
        <f>IFERROR(ROUNDDOWN(ROUNDDOWN(ROUND(L194*VLOOKUP(K194,【参考】数式用!$A$4:$F$57,MATCH("処遇改善加算Ⅳ",【参考】数式用!$C$3:$F$3,0)+2,0),0),0)*AA194*0.5,0), "")</f>
        <v/>
      </c>
      <c r="AF194" s="329"/>
      <c r="AG194" s="330"/>
      <c r="AH194" s="330"/>
      <c r="AI194" s="344"/>
      <c r="AJ194" s="641"/>
      <c r="AK194" s="331"/>
      <c r="AL194" s="332" t="str">
        <f t="shared" si="81"/>
        <v/>
      </c>
      <c r="AM194" s="325" t="str">
        <f t="shared" si="82"/>
        <v/>
      </c>
      <c r="AN194" s="255"/>
      <c r="AO194" s="559" t="str">
        <f>IFERROR(VLOOKUP(K194,【参考】数式用!$A$2:$N$57,14,FALSE),"")</f>
        <v/>
      </c>
      <c r="AP194" s="559" t="str">
        <f t="shared" si="83"/>
        <v/>
      </c>
      <c r="AQ194" s="632" t="str">
        <f t="shared" si="84"/>
        <v/>
      </c>
      <c r="AR194" s="632" t="str">
        <f t="shared" si="85"/>
        <v>入力済</v>
      </c>
      <c r="AS194" s="559" t="str">
        <f t="shared" si="86"/>
        <v/>
      </c>
      <c r="AT194" s="632" t="str">
        <f t="shared" si="87"/>
        <v>入力済</v>
      </c>
      <c r="AU194" s="632" t="str">
        <f t="shared" si="88"/>
        <v/>
      </c>
      <c r="AV194" s="632" t="str">
        <f t="shared" si="89"/>
        <v/>
      </c>
      <c r="AW194" s="559" t="str">
        <f t="shared" si="90"/>
        <v/>
      </c>
      <c r="AX194" s="559" t="str">
        <f t="shared" si="91"/>
        <v/>
      </c>
      <c r="AY194" s="632" t="str">
        <f>IFERROR(VLOOKUP(K194,【参考】数式用!$AR$5:$AS$39,2, FALSE), "")</f>
        <v/>
      </c>
      <c r="AZ194" s="559" t="str">
        <f t="shared" si="92"/>
        <v/>
      </c>
      <c r="BA194" s="559" t="str">
        <f t="shared" si="93"/>
        <v>入力済</v>
      </c>
      <c r="BB194" s="632" t="str">
        <f>IFERROR(VLOOKUP(K194,【参考】数式用!$AX$3:$AY$59, 2, FALSE), "")</f>
        <v/>
      </c>
      <c r="BC194" s="559" t="str">
        <f t="shared" si="94"/>
        <v/>
      </c>
      <c r="BD194" s="559" t="str">
        <f t="shared" si="95"/>
        <v>入力済</v>
      </c>
      <c r="BE194" s="576" t="str">
        <f t="shared" si="96"/>
        <v/>
      </c>
      <c r="BF194" s="559" t="str">
        <f t="shared" si="97"/>
        <v/>
      </c>
      <c r="BG194" s="596"/>
      <c r="BH194" s="632" t="str">
        <f t="shared" si="98"/>
        <v/>
      </c>
      <c r="BI194" s="614" t="str">
        <f>IFERROR(IF(BH194="Ⅱロ有り",ROUNDDOWN(L194*VLOOKUP(K194,【参考】数式用!$A$4:$J$42,10,FALSE)*AA194,0),""),"")</f>
        <v/>
      </c>
      <c r="BJ194" s="614" t="str">
        <f>IFERROR(IF(BH194="Ⅱロなし",ROUNDDOWN(L194*VLOOKUP(K194,【参考】数式用!$A$4:$J$42,8,FALSE)*AA194,0),""),"")</f>
        <v/>
      </c>
    </row>
    <row r="195" spans="1:62" ht="110.1" customHeight="1" thickBot="1">
      <c r="A195" s="327">
        <v>182</v>
      </c>
      <c r="B195" s="1005" t="str">
        <f>IF(基本情報入力シート!B217="","",基本情報入力シート!B217)</f>
        <v/>
      </c>
      <c r="C195" s="1006"/>
      <c r="D195" s="1006"/>
      <c r="E195" s="1006"/>
      <c r="F195" s="1007"/>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58" t="str">
        <f>IF(基本情報入力シート!AF217=0, "",基本情報入力シート!AF217)</f>
        <v/>
      </c>
      <c r="M195" s="589"/>
      <c r="N195" s="521" t="str">
        <f>IFERROR(VLOOKUP(K195,【参考】数式用!$A$2:$F$57,MATCH(M195,【参考】数式用!$C$3:$F$3,0)+2,0),"")</f>
        <v/>
      </c>
      <c r="O195" s="513"/>
      <c r="P195" s="555" t="str">
        <f>IFERROR(VLOOKUP(K195,【参考】数式用!$A$2:$F$57,MATCH(O195,【参考】数式用!$C$3:$F$3,0)+2,0),"")</f>
        <v/>
      </c>
      <c r="Q195" s="338" t="s">
        <v>118</v>
      </c>
      <c r="R195" s="339"/>
      <c r="S195" s="340" t="s">
        <v>183</v>
      </c>
      <c r="T195" s="339"/>
      <c r="U195" s="340" t="s">
        <v>184</v>
      </c>
      <c r="V195" s="339"/>
      <c r="W195" s="340" t="s">
        <v>183</v>
      </c>
      <c r="X195" s="339"/>
      <c r="Y195" s="340" t="s">
        <v>185</v>
      </c>
      <c r="Z195" s="340" t="s">
        <v>186</v>
      </c>
      <c r="AA195" s="340" t="str">
        <f t="shared" si="78"/>
        <v/>
      </c>
      <c r="AB195" s="341" t="s">
        <v>187</v>
      </c>
      <c r="AC195" s="516" t="str">
        <f t="shared" si="79"/>
        <v/>
      </c>
      <c r="AD195" s="509" t="str">
        <f t="shared" si="80"/>
        <v/>
      </c>
      <c r="AE195" s="517" t="str">
        <f>IFERROR(ROUNDDOWN(ROUNDDOWN(ROUND(L195*VLOOKUP(K195,【参考】数式用!$A$4:$F$57,MATCH("処遇改善加算Ⅳ",【参考】数式用!$C$3:$F$3,0)+2,0),0),0)*AA195*0.5,0), "")</f>
        <v/>
      </c>
      <c r="AF195" s="329"/>
      <c r="AG195" s="330"/>
      <c r="AH195" s="330"/>
      <c r="AI195" s="344"/>
      <c r="AJ195" s="641"/>
      <c r="AK195" s="331"/>
      <c r="AL195" s="332" t="str">
        <f t="shared" si="81"/>
        <v/>
      </c>
      <c r="AM195" s="325" t="str">
        <f t="shared" si="82"/>
        <v/>
      </c>
      <c r="AN195" s="255"/>
      <c r="AO195" s="559" t="str">
        <f>IFERROR(VLOOKUP(K195,【参考】数式用!$A$2:$N$57,14,FALSE),"")</f>
        <v/>
      </c>
      <c r="AP195" s="559" t="str">
        <f t="shared" si="83"/>
        <v/>
      </c>
      <c r="AQ195" s="632" t="str">
        <f t="shared" si="84"/>
        <v/>
      </c>
      <c r="AR195" s="632" t="str">
        <f t="shared" si="85"/>
        <v>入力済</v>
      </c>
      <c r="AS195" s="559" t="str">
        <f t="shared" si="86"/>
        <v/>
      </c>
      <c r="AT195" s="632" t="str">
        <f t="shared" si="87"/>
        <v>入力済</v>
      </c>
      <c r="AU195" s="632" t="str">
        <f t="shared" si="88"/>
        <v/>
      </c>
      <c r="AV195" s="632" t="str">
        <f t="shared" si="89"/>
        <v/>
      </c>
      <c r="AW195" s="559" t="str">
        <f t="shared" si="90"/>
        <v/>
      </c>
      <c r="AX195" s="559" t="str">
        <f t="shared" si="91"/>
        <v/>
      </c>
      <c r="AY195" s="632" t="str">
        <f>IFERROR(VLOOKUP(K195,【参考】数式用!$AR$5:$AS$39,2, FALSE), "")</f>
        <v/>
      </c>
      <c r="AZ195" s="559" t="str">
        <f t="shared" si="92"/>
        <v/>
      </c>
      <c r="BA195" s="559" t="str">
        <f t="shared" si="93"/>
        <v>入力済</v>
      </c>
      <c r="BB195" s="632" t="str">
        <f>IFERROR(VLOOKUP(K195,【参考】数式用!$AX$3:$AY$59, 2, FALSE), "")</f>
        <v/>
      </c>
      <c r="BC195" s="559" t="str">
        <f t="shared" si="94"/>
        <v/>
      </c>
      <c r="BD195" s="559" t="str">
        <f t="shared" si="95"/>
        <v>入力済</v>
      </c>
      <c r="BE195" s="576" t="str">
        <f t="shared" si="96"/>
        <v/>
      </c>
      <c r="BF195" s="559" t="str">
        <f t="shared" si="97"/>
        <v/>
      </c>
      <c r="BG195" s="596"/>
      <c r="BH195" s="632" t="str">
        <f t="shared" si="98"/>
        <v/>
      </c>
      <c r="BI195" s="614" t="str">
        <f>IFERROR(IF(BH195="Ⅱロ有り",ROUNDDOWN(L195*VLOOKUP(K195,【参考】数式用!$A$4:$J$42,10,FALSE)*AA195,0),""),"")</f>
        <v/>
      </c>
      <c r="BJ195" s="614" t="str">
        <f>IFERROR(IF(BH195="Ⅱロなし",ROUNDDOWN(L195*VLOOKUP(K195,【参考】数式用!$A$4:$J$42,8,FALSE)*AA195,0),""),"")</f>
        <v/>
      </c>
    </row>
    <row r="196" spans="1:62" ht="110.1" customHeight="1" thickBot="1">
      <c r="A196" s="327">
        <v>183</v>
      </c>
      <c r="B196" s="1005" t="str">
        <f>IF(基本情報入力シート!B218="","",基本情報入力シート!B218)</f>
        <v/>
      </c>
      <c r="C196" s="1006"/>
      <c r="D196" s="1006"/>
      <c r="E196" s="1006"/>
      <c r="F196" s="1007"/>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58" t="str">
        <f>IF(基本情報入力シート!AF218=0, "",基本情報入力シート!AF218)</f>
        <v/>
      </c>
      <c r="M196" s="589"/>
      <c r="N196" s="521" t="str">
        <f>IFERROR(VLOOKUP(K196,【参考】数式用!$A$2:$F$57,MATCH(M196,【参考】数式用!$C$3:$F$3,0)+2,0),"")</f>
        <v/>
      </c>
      <c r="O196" s="513"/>
      <c r="P196" s="555" t="str">
        <f>IFERROR(VLOOKUP(K196,【参考】数式用!$A$2:$F$57,MATCH(O196,【参考】数式用!$C$3:$F$3,0)+2,0),"")</f>
        <v/>
      </c>
      <c r="Q196" s="338" t="s">
        <v>118</v>
      </c>
      <c r="R196" s="339"/>
      <c r="S196" s="340" t="s">
        <v>183</v>
      </c>
      <c r="T196" s="339"/>
      <c r="U196" s="340" t="s">
        <v>184</v>
      </c>
      <c r="V196" s="339"/>
      <c r="W196" s="340" t="s">
        <v>183</v>
      </c>
      <c r="X196" s="339"/>
      <c r="Y196" s="340" t="s">
        <v>185</v>
      </c>
      <c r="Z196" s="340" t="s">
        <v>186</v>
      </c>
      <c r="AA196" s="340" t="str">
        <f t="shared" si="78"/>
        <v/>
      </c>
      <c r="AB196" s="341" t="s">
        <v>187</v>
      </c>
      <c r="AC196" s="516" t="str">
        <f t="shared" si="79"/>
        <v/>
      </c>
      <c r="AD196" s="509" t="str">
        <f t="shared" si="80"/>
        <v/>
      </c>
      <c r="AE196" s="517" t="str">
        <f>IFERROR(ROUNDDOWN(ROUNDDOWN(ROUND(L196*VLOOKUP(K196,【参考】数式用!$A$4:$F$57,MATCH("処遇改善加算Ⅳ",【参考】数式用!$C$3:$F$3,0)+2,0),0),0)*AA196*0.5,0), "")</f>
        <v/>
      </c>
      <c r="AF196" s="329"/>
      <c r="AG196" s="330"/>
      <c r="AH196" s="330"/>
      <c r="AI196" s="344"/>
      <c r="AJ196" s="641"/>
      <c r="AK196" s="331"/>
      <c r="AL196" s="332" t="str">
        <f t="shared" si="81"/>
        <v/>
      </c>
      <c r="AM196" s="325" t="str">
        <f t="shared" si="82"/>
        <v/>
      </c>
      <c r="AN196" s="255"/>
      <c r="AO196" s="559" t="str">
        <f>IFERROR(VLOOKUP(K196,【参考】数式用!$A$2:$N$57,14,FALSE),"")</f>
        <v/>
      </c>
      <c r="AP196" s="559" t="str">
        <f t="shared" si="83"/>
        <v/>
      </c>
      <c r="AQ196" s="632" t="str">
        <f t="shared" si="84"/>
        <v/>
      </c>
      <c r="AR196" s="632" t="str">
        <f t="shared" si="85"/>
        <v>入力済</v>
      </c>
      <c r="AS196" s="559" t="str">
        <f t="shared" si="86"/>
        <v/>
      </c>
      <c r="AT196" s="632" t="str">
        <f t="shared" si="87"/>
        <v>入力済</v>
      </c>
      <c r="AU196" s="632" t="str">
        <f t="shared" si="88"/>
        <v/>
      </c>
      <c r="AV196" s="632" t="str">
        <f t="shared" si="89"/>
        <v/>
      </c>
      <c r="AW196" s="559" t="str">
        <f t="shared" si="90"/>
        <v/>
      </c>
      <c r="AX196" s="559" t="str">
        <f t="shared" si="91"/>
        <v/>
      </c>
      <c r="AY196" s="632" t="str">
        <f>IFERROR(VLOOKUP(K196,【参考】数式用!$AR$5:$AS$39,2, FALSE), "")</f>
        <v/>
      </c>
      <c r="AZ196" s="559" t="str">
        <f t="shared" si="92"/>
        <v/>
      </c>
      <c r="BA196" s="559" t="str">
        <f t="shared" si="93"/>
        <v>入力済</v>
      </c>
      <c r="BB196" s="632" t="str">
        <f>IFERROR(VLOOKUP(K196,【参考】数式用!$AX$3:$AY$59, 2, FALSE), "")</f>
        <v/>
      </c>
      <c r="BC196" s="559" t="str">
        <f t="shared" si="94"/>
        <v/>
      </c>
      <c r="BD196" s="559" t="str">
        <f t="shared" si="95"/>
        <v>入力済</v>
      </c>
      <c r="BE196" s="576" t="str">
        <f t="shared" si="96"/>
        <v/>
      </c>
      <c r="BF196" s="559" t="str">
        <f t="shared" si="97"/>
        <v/>
      </c>
      <c r="BG196" s="596"/>
      <c r="BH196" s="632" t="str">
        <f t="shared" si="98"/>
        <v/>
      </c>
      <c r="BI196" s="614" t="str">
        <f>IFERROR(IF(BH196="Ⅱロ有り",ROUNDDOWN(L196*VLOOKUP(K196,【参考】数式用!$A$4:$J$42,10,FALSE)*AA196,0),""),"")</f>
        <v/>
      </c>
      <c r="BJ196" s="614" t="str">
        <f>IFERROR(IF(BH196="Ⅱロなし",ROUNDDOWN(L196*VLOOKUP(K196,【参考】数式用!$A$4:$J$42,8,FALSE)*AA196,0),""),"")</f>
        <v/>
      </c>
    </row>
    <row r="197" spans="1:62" ht="110.1" customHeight="1" thickBot="1">
      <c r="A197" s="327">
        <v>184</v>
      </c>
      <c r="B197" s="1005" t="str">
        <f>IF(基本情報入力シート!B219="","",基本情報入力シート!B219)</f>
        <v/>
      </c>
      <c r="C197" s="1006"/>
      <c r="D197" s="1006"/>
      <c r="E197" s="1006"/>
      <c r="F197" s="1007"/>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58" t="str">
        <f>IF(基本情報入力シート!AF219=0, "",基本情報入力シート!AF219)</f>
        <v/>
      </c>
      <c r="M197" s="589"/>
      <c r="N197" s="521" t="str">
        <f>IFERROR(VLOOKUP(K197,【参考】数式用!$A$2:$F$57,MATCH(M197,【参考】数式用!$C$3:$F$3,0)+2,0),"")</f>
        <v/>
      </c>
      <c r="O197" s="513"/>
      <c r="P197" s="555" t="str">
        <f>IFERROR(VLOOKUP(K197,【参考】数式用!$A$2:$F$57,MATCH(O197,【参考】数式用!$C$3:$F$3,0)+2,0),"")</f>
        <v/>
      </c>
      <c r="Q197" s="338" t="s">
        <v>118</v>
      </c>
      <c r="R197" s="339"/>
      <c r="S197" s="340" t="s">
        <v>183</v>
      </c>
      <c r="T197" s="339"/>
      <c r="U197" s="340" t="s">
        <v>184</v>
      </c>
      <c r="V197" s="339"/>
      <c r="W197" s="340" t="s">
        <v>183</v>
      </c>
      <c r="X197" s="339"/>
      <c r="Y197" s="340" t="s">
        <v>185</v>
      </c>
      <c r="Z197" s="340" t="s">
        <v>186</v>
      </c>
      <c r="AA197" s="340" t="str">
        <f t="shared" si="78"/>
        <v/>
      </c>
      <c r="AB197" s="341" t="s">
        <v>187</v>
      </c>
      <c r="AC197" s="516" t="str">
        <f t="shared" si="79"/>
        <v/>
      </c>
      <c r="AD197" s="509" t="str">
        <f t="shared" si="80"/>
        <v/>
      </c>
      <c r="AE197" s="517" t="str">
        <f>IFERROR(ROUNDDOWN(ROUNDDOWN(ROUND(L197*VLOOKUP(K197,【参考】数式用!$A$4:$F$57,MATCH("処遇改善加算Ⅳ",【参考】数式用!$C$3:$F$3,0)+2,0),0),0)*AA197*0.5,0), "")</f>
        <v/>
      </c>
      <c r="AF197" s="329"/>
      <c r="AG197" s="330"/>
      <c r="AH197" s="330"/>
      <c r="AI197" s="344"/>
      <c r="AJ197" s="641"/>
      <c r="AK197" s="331"/>
      <c r="AL197" s="332" t="str">
        <f t="shared" si="81"/>
        <v/>
      </c>
      <c r="AM197" s="325" t="str">
        <f t="shared" si="82"/>
        <v/>
      </c>
      <c r="AN197" s="255"/>
      <c r="AO197" s="559" t="str">
        <f>IFERROR(VLOOKUP(K197,【参考】数式用!$A$2:$N$57,14,FALSE),"")</f>
        <v/>
      </c>
      <c r="AP197" s="559" t="str">
        <f t="shared" si="83"/>
        <v/>
      </c>
      <c r="AQ197" s="632" t="str">
        <f t="shared" si="84"/>
        <v/>
      </c>
      <c r="AR197" s="632" t="str">
        <f t="shared" si="85"/>
        <v>入力済</v>
      </c>
      <c r="AS197" s="559" t="str">
        <f t="shared" si="86"/>
        <v/>
      </c>
      <c r="AT197" s="632" t="str">
        <f t="shared" si="87"/>
        <v>入力済</v>
      </c>
      <c r="AU197" s="632" t="str">
        <f t="shared" si="88"/>
        <v/>
      </c>
      <c r="AV197" s="632" t="str">
        <f t="shared" si="89"/>
        <v/>
      </c>
      <c r="AW197" s="559" t="str">
        <f t="shared" si="90"/>
        <v/>
      </c>
      <c r="AX197" s="559" t="str">
        <f t="shared" si="91"/>
        <v/>
      </c>
      <c r="AY197" s="632" t="str">
        <f>IFERROR(VLOOKUP(K197,【参考】数式用!$AR$5:$AS$39,2, FALSE), "")</f>
        <v/>
      </c>
      <c r="AZ197" s="559" t="str">
        <f t="shared" si="92"/>
        <v/>
      </c>
      <c r="BA197" s="559" t="str">
        <f t="shared" si="93"/>
        <v>入力済</v>
      </c>
      <c r="BB197" s="632" t="str">
        <f>IFERROR(VLOOKUP(K197,【参考】数式用!$AX$3:$AY$59, 2, FALSE), "")</f>
        <v/>
      </c>
      <c r="BC197" s="559" t="str">
        <f t="shared" si="94"/>
        <v/>
      </c>
      <c r="BD197" s="559" t="str">
        <f t="shared" si="95"/>
        <v>入力済</v>
      </c>
      <c r="BE197" s="576" t="str">
        <f t="shared" si="96"/>
        <v/>
      </c>
      <c r="BF197" s="559" t="str">
        <f t="shared" si="97"/>
        <v/>
      </c>
      <c r="BG197" s="596"/>
      <c r="BH197" s="632" t="str">
        <f t="shared" si="98"/>
        <v/>
      </c>
      <c r="BI197" s="614" t="str">
        <f>IFERROR(IF(BH197="Ⅱロ有り",ROUNDDOWN(L197*VLOOKUP(K197,【参考】数式用!$A$4:$J$42,10,FALSE)*AA197,0),""),"")</f>
        <v/>
      </c>
      <c r="BJ197" s="614" t="str">
        <f>IFERROR(IF(BH197="Ⅱロなし",ROUNDDOWN(L197*VLOOKUP(K197,【参考】数式用!$A$4:$J$42,8,FALSE)*AA197,0),""),"")</f>
        <v/>
      </c>
    </row>
    <row r="198" spans="1:62" ht="110.1" customHeight="1" thickBot="1">
      <c r="A198" s="327">
        <v>185</v>
      </c>
      <c r="B198" s="1005" t="str">
        <f>IF(基本情報入力シート!B220="","",基本情報入力シート!B220)</f>
        <v/>
      </c>
      <c r="C198" s="1006"/>
      <c r="D198" s="1006"/>
      <c r="E198" s="1006"/>
      <c r="F198" s="1007"/>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58" t="str">
        <f>IF(基本情報入力シート!AF220=0, "",基本情報入力シート!AF220)</f>
        <v/>
      </c>
      <c r="M198" s="589"/>
      <c r="N198" s="521" t="str">
        <f>IFERROR(VLOOKUP(K198,【参考】数式用!$A$2:$F$57,MATCH(M198,【参考】数式用!$C$3:$F$3,0)+2,0),"")</f>
        <v/>
      </c>
      <c r="O198" s="513"/>
      <c r="P198" s="555" t="str">
        <f>IFERROR(VLOOKUP(K198,【参考】数式用!$A$2:$F$57,MATCH(O198,【参考】数式用!$C$3:$F$3,0)+2,0),"")</f>
        <v/>
      </c>
      <c r="Q198" s="338" t="s">
        <v>118</v>
      </c>
      <c r="R198" s="339"/>
      <c r="S198" s="340" t="s">
        <v>183</v>
      </c>
      <c r="T198" s="339"/>
      <c r="U198" s="340" t="s">
        <v>184</v>
      </c>
      <c r="V198" s="339"/>
      <c r="W198" s="340" t="s">
        <v>183</v>
      </c>
      <c r="X198" s="339"/>
      <c r="Y198" s="340" t="s">
        <v>185</v>
      </c>
      <c r="Z198" s="340" t="s">
        <v>186</v>
      </c>
      <c r="AA198" s="340" t="str">
        <f t="shared" si="78"/>
        <v/>
      </c>
      <c r="AB198" s="341" t="s">
        <v>187</v>
      </c>
      <c r="AC198" s="516" t="str">
        <f t="shared" si="79"/>
        <v/>
      </c>
      <c r="AD198" s="509" t="str">
        <f t="shared" si="80"/>
        <v/>
      </c>
      <c r="AE198" s="517" t="str">
        <f>IFERROR(ROUNDDOWN(ROUNDDOWN(ROUND(L198*VLOOKUP(K198,【参考】数式用!$A$4:$F$57,MATCH("処遇改善加算Ⅳ",【参考】数式用!$C$3:$F$3,0)+2,0),0),0)*AA198*0.5,0), "")</f>
        <v/>
      </c>
      <c r="AF198" s="329"/>
      <c r="AG198" s="330"/>
      <c r="AH198" s="330"/>
      <c r="AI198" s="344"/>
      <c r="AJ198" s="641"/>
      <c r="AK198" s="331"/>
      <c r="AL198" s="332" t="str">
        <f t="shared" si="81"/>
        <v/>
      </c>
      <c r="AM198" s="325" t="str">
        <f t="shared" si="82"/>
        <v/>
      </c>
      <c r="AN198" s="255"/>
      <c r="AO198" s="559" t="str">
        <f>IFERROR(VLOOKUP(K198,【参考】数式用!$A$2:$N$57,14,FALSE),"")</f>
        <v/>
      </c>
      <c r="AP198" s="559" t="str">
        <f t="shared" si="83"/>
        <v/>
      </c>
      <c r="AQ198" s="632" t="str">
        <f t="shared" si="84"/>
        <v/>
      </c>
      <c r="AR198" s="632" t="str">
        <f t="shared" si="85"/>
        <v>入力済</v>
      </c>
      <c r="AS198" s="559" t="str">
        <f t="shared" si="86"/>
        <v/>
      </c>
      <c r="AT198" s="632" t="str">
        <f t="shared" si="87"/>
        <v>入力済</v>
      </c>
      <c r="AU198" s="632" t="str">
        <f t="shared" si="88"/>
        <v/>
      </c>
      <c r="AV198" s="632" t="str">
        <f t="shared" si="89"/>
        <v/>
      </c>
      <c r="AW198" s="559" t="str">
        <f t="shared" si="90"/>
        <v/>
      </c>
      <c r="AX198" s="559" t="str">
        <f t="shared" si="91"/>
        <v/>
      </c>
      <c r="AY198" s="632" t="str">
        <f>IFERROR(VLOOKUP(K198,【参考】数式用!$AR$5:$AS$39,2, FALSE), "")</f>
        <v/>
      </c>
      <c r="AZ198" s="559" t="str">
        <f t="shared" si="92"/>
        <v/>
      </c>
      <c r="BA198" s="559" t="str">
        <f t="shared" si="93"/>
        <v>入力済</v>
      </c>
      <c r="BB198" s="632" t="str">
        <f>IFERROR(VLOOKUP(K198,【参考】数式用!$AX$3:$AY$59, 2, FALSE), "")</f>
        <v/>
      </c>
      <c r="BC198" s="559" t="str">
        <f t="shared" si="94"/>
        <v/>
      </c>
      <c r="BD198" s="559" t="str">
        <f t="shared" si="95"/>
        <v>入力済</v>
      </c>
      <c r="BE198" s="576" t="str">
        <f t="shared" si="96"/>
        <v/>
      </c>
      <c r="BF198" s="559" t="str">
        <f t="shared" si="97"/>
        <v/>
      </c>
      <c r="BG198" s="596"/>
      <c r="BH198" s="632" t="str">
        <f t="shared" si="98"/>
        <v/>
      </c>
      <c r="BI198" s="614" t="str">
        <f>IFERROR(IF(BH198="Ⅱロ有り",ROUNDDOWN(L198*VLOOKUP(K198,【参考】数式用!$A$4:$J$42,10,FALSE)*AA198,0),""),"")</f>
        <v/>
      </c>
      <c r="BJ198" s="614" t="str">
        <f>IFERROR(IF(BH198="Ⅱロなし",ROUNDDOWN(L198*VLOOKUP(K198,【参考】数式用!$A$4:$J$42,8,FALSE)*AA198,0),""),"")</f>
        <v/>
      </c>
    </row>
    <row r="199" spans="1:62" ht="110.1" customHeight="1" thickBot="1">
      <c r="A199" s="327">
        <v>186</v>
      </c>
      <c r="B199" s="1005" t="str">
        <f>IF(基本情報入力シート!B221="","",基本情報入力シート!B221)</f>
        <v/>
      </c>
      <c r="C199" s="1006"/>
      <c r="D199" s="1006"/>
      <c r="E199" s="1006"/>
      <c r="F199" s="1007"/>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58" t="str">
        <f>IF(基本情報入力シート!AF221=0, "",基本情報入力シート!AF221)</f>
        <v/>
      </c>
      <c r="M199" s="589"/>
      <c r="N199" s="521" t="str">
        <f>IFERROR(VLOOKUP(K199,【参考】数式用!$A$2:$F$57,MATCH(M199,【参考】数式用!$C$3:$F$3,0)+2,0),"")</f>
        <v/>
      </c>
      <c r="O199" s="513"/>
      <c r="P199" s="555" t="str">
        <f>IFERROR(VLOOKUP(K199,【参考】数式用!$A$2:$F$57,MATCH(O199,【参考】数式用!$C$3:$F$3,0)+2,0),"")</f>
        <v/>
      </c>
      <c r="Q199" s="338" t="s">
        <v>118</v>
      </c>
      <c r="R199" s="339"/>
      <c r="S199" s="340" t="s">
        <v>183</v>
      </c>
      <c r="T199" s="339"/>
      <c r="U199" s="340" t="s">
        <v>184</v>
      </c>
      <c r="V199" s="339"/>
      <c r="W199" s="340" t="s">
        <v>183</v>
      </c>
      <c r="X199" s="339"/>
      <c r="Y199" s="340" t="s">
        <v>185</v>
      </c>
      <c r="Z199" s="340" t="s">
        <v>186</v>
      </c>
      <c r="AA199" s="340" t="str">
        <f t="shared" si="78"/>
        <v/>
      </c>
      <c r="AB199" s="341" t="s">
        <v>187</v>
      </c>
      <c r="AC199" s="516" t="str">
        <f t="shared" si="79"/>
        <v/>
      </c>
      <c r="AD199" s="509" t="str">
        <f t="shared" si="80"/>
        <v/>
      </c>
      <c r="AE199" s="517" t="str">
        <f>IFERROR(ROUNDDOWN(ROUNDDOWN(ROUND(L199*VLOOKUP(K199,【参考】数式用!$A$4:$F$57,MATCH("処遇改善加算Ⅳ",【参考】数式用!$C$3:$F$3,0)+2,0),0),0)*AA199*0.5,0), "")</f>
        <v/>
      </c>
      <c r="AF199" s="329"/>
      <c r="AG199" s="330"/>
      <c r="AH199" s="330"/>
      <c r="AI199" s="344"/>
      <c r="AJ199" s="641"/>
      <c r="AK199" s="331"/>
      <c r="AL199" s="332" t="str">
        <f t="shared" si="81"/>
        <v/>
      </c>
      <c r="AM199" s="325" t="str">
        <f t="shared" si="82"/>
        <v/>
      </c>
      <c r="AN199" s="255"/>
      <c r="AO199" s="559" t="str">
        <f>IFERROR(VLOOKUP(K199,【参考】数式用!$A$2:$N$57,14,FALSE),"")</f>
        <v/>
      </c>
      <c r="AP199" s="559" t="str">
        <f t="shared" si="83"/>
        <v/>
      </c>
      <c r="AQ199" s="632" t="str">
        <f t="shared" si="84"/>
        <v/>
      </c>
      <c r="AR199" s="632" t="str">
        <f t="shared" si="85"/>
        <v>入力済</v>
      </c>
      <c r="AS199" s="559" t="str">
        <f t="shared" si="86"/>
        <v/>
      </c>
      <c r="AT199" s="632" t="str">
        <f t="shared" si="87"/>
        <v>入力済</v>
      </c>
      <c r="AU199" s="632" t="str">
        <f t="shared" si="88"/>
        <v/>
      </c>
      <c r="AV199" s="632" t="str">
        <f t="shared" si="89"/>
        <v/>
      </c>
      <c r="AW199" s="559" t="str">
        <f t="shared" si="90"/>
        <v/>
      </c>
      <c r="AX199" s="559" t="str">
        <f t="shared" si="91"/>
        <v/>
      </c>
      <c r="AY199" s="632" t="str">
        <f>IFERROR(VLOOKUP(K199,【参考】数式用!$AR$5:$AS$39,2, FALSE), "")</f>
        <v/>
      </c>
      <c r="AZ199" s="559" t="str">
        <f t="shared" si="92"/>
        <v/>
      </c>
      <c r="BA199" s="559" t="str">
        <f t="shared" si="93"/>
        <v>入力済</v>
      </c>
      <c r="BB199" s="632" t="str">
        <f>IFERROR(VLOOKUP(K199,【参考】数式用!$AX$3:$AY$59, 2, FALSE), "")</f>
        <v/>
      </c>
      <c r="BC199" s="559" t="str">
        <f t="shared" si="94"/>
        <v/>
      </c>
      <c r="BD199" s="559" t="str">
        <f t="shared" si="95"/>
        <v>入力済</v>
      </c>
      <c r="BE199" s="576" t="str">
        <f t="shared" si="96"/>
        <v/>
      </c>
      <c r="BF199" s="559" t="str">
        <f t="shared" si="97"/>
        <v/>
      </c>
      <c r="BG199" s="596"/>
      <c r="BH199" s="632" t="str">
        <f t="shared" si="98"/>
        <v/>
      </c>
      <c r="BI199" s="614" t="str">
        <f>IFERROR(IF(BH199="Ⅱロ有り",ROUNDDOWN(L199*VLOOKUP(K199,【参考】数式用!$A$4:$J$42,10,FALSE)*AA199,0),""),"")</f>
        <v/>
      </c>
      <c r="BJ199" s="614" t="str">
        <f>IFERROR(IF(BH199="Ⅱロなし",ROUNDDOWN(L199*VLOOKUP(K199,【参考】数式用!$A$4:$J$42,8,FALSE)*AA199,0),""),"")</f>
        <v/>
      </c>
    </row>
    <row r="200" spans="1:62" ht="110.1" customHeight="1" thickBot="1">
      <c r="A200" s="327">
        <v>187</v>
      </c>
      <c r="B200" s="1005" t="str">
        <f>IF(基本情報入力シート!B222="","",基本情報入力シート!B222)</f>
        <v/>
      </c>
      <c r="C200" s="1006"/>
      <c r="D200" s="1006"/>
      <c r="E200" s="1006"/>
      <c r="F200" s="1007"/>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58" t="str">
        <f>IF(基本情報入力シート!AF222=0, "",基本情報入力シート!AF222)</f>
        <v/>
      </c>
      <c r="M200" s="589"/>
      <c r="N200" s="521" t="str">
        <f>IFERROR(VLOOKUP(K200,【参考】数式用!$A$2:$F$57,MATCH(M200,【参考】数式用!$C$3:$F$3,0)+2,0),"")</f>
        <v/>
      </c>
      <c r="O200" s="513"/>
      <c r="P200" s="555" t="str">
        <f>IFERROR(VLOOKUP(K200,【参考】数式用!$A$2:$F$57,MATCH(O200,【参考】数式用!$C$3:$F$3,0)+2,0),"")</f>
        <v/>
      </c>
      <c r="Q200" s="338" t="s">
        <v>118</v>
      </c>
      <c r="R200" s="339"/>
      <c r="S200" s="340" t="s">
        <v>183</v>
      </c>
      <c r="T200" s="339"/>
      <c r="U200" s="340" t="s">
        <v>184</v>
      </c>
      <c r="V200" s="339"/>
      <c r="W200" s="340" t="s">
        <v>183</v>
      </c>
      <c r="X200" s="339"/>
      <c r="Y200" s="340" t="s">
        <v>185</v>
      </c>
      <c r="Z200" s="340" t="s">
        <v>186</v>
      </c>
      <c r="AA200" s="340" t="str">
        <f t="shared" si="78"/>
        <v/>
      </c>
      <c r="AB200" s="341" t="s">
        <v>187</v>
      </c>
      <c r="AC200" s="516" t="str">
        <f t="shared" si="79"/>
        <v/>
      </c>
      <c r="AD200" s="509" t="str">
        <f t="shared" si="80"/>
        <v/>
      </c>
      <c r="AE200" s="517" t="str">
        <f>IFERROR(ROUNDDOWN(ROUNDDOWN(ROUND(L200*VLOOKUP(K200,【参考】数式用!$A$4:$F$57,MATCH("処遇改善加算Ⅳ",【参考】数式用!$C$3:$F$3,0)+2,0),0),0)*AA200*0.5,0), "")</f>
        <v/>
      </c>
      <c r="AF200" s="329"/>
      <c r="AG200" s="330"/>
      <c r="AH200" s="330"/>
      <c r="AI200" s="344"/>
      <c r="AJ200" s="641"/>
      <c r="AK200" s="331"/>
      <c r="AL200" s="332" t="str">
        <f t="shared" si="81"/>
        <v/>
      </c>
      <c r="AM200" s="325" t="str">
        <f t="shared" si="82"/>
        <v/>
      </c>
      <c r="AN200" s="255"/>
      <c r="AO200" s="559" t="str">
        <f>IFERROR(VLOOKUP(K200,【参考】数式用!$A$2:$N$57,14,FALSE),"")</f>
        <v/>
      </c>
      <c r="AP200" s="559" t="str">
        <f t="shared" si="83"/>
        <v/>
      </c>
      <c r="AQ200" s="632" t="str">
        <f t="shared" si="84"/>
        <v/>
      </c>
      <c r="AR200" s="632" t="str">
        <f t="shared" si="85"/>
        <v>入力済</v>
      </c>
      <c r="AS200" s="559" t="str">
        <f t="shared" si="86"/>
        <v/>
      </c>
      <c r="AT200" s="632" t="str">
        <f t="shared" si="87"/>
        <v>入力済</v>
      </c>
      <c r="AU200" s="632" t="str">
        <f t="shared" si="88"/>
        <v/>
      </c>
      <c r="AV200" s="632" t="str">
        <f t="shared" si="89"/>
        <v/>
      </c>
      <c r="AW200" s="559" t="str">
        <f t="shared" si="90"/>
        <v/>
      </c>
      <c r="AX200" s="559" t="str">
        <f t="shared" si="91"/>
        <v/>
      </c>
      <c r="AY200" s="632" t="str">
        <f>IFERROR(VLOOKUP(K200,【参考】数式用!$AR$5:$AS$39,2, FALSE), "")</f>
        <v/>
      </c>
      <c r="AZ200" s="559" t="str">
        <f t="shared" si="92"/>
        <v/>
      </c>
      <c r="BA200" s="559" t="str">
        <f t="shared" si="93"/>
        <v>入力済</v>
      </c>
      <c r="BB200" s="632" t="str">
        <f>IFERROR(VLOOKUP(K200,【参考】数式用!$AX$3:$AY$59, 2, FALSE), "")</f>
        <v/>
      </c>
      <c r="BC200" s="559" t="str">
        <f t="shared" si="94"/>
        <v/>
      </c>
      <c r="BD200" s="559" t="str">
        <f t="shared" si="95"/>
        <v>入力済</v>
      </c>
      <c r="BE200" s="576" t="str">
        <f t="shared" si="96"/>
        <v/>
      </c>
      <c r="BF200" s="559" t="str">
        <f t="shared" si="97"/>
        <v/>
      </c>
      <c r="BG200" s="596"/>
      <c r="BH200" s="632" t="str">
        <f t="shared" si="98"/>
        <v/>
      </c>
      <c r="BI200" s="614" t="str">
        <f>IFERROR(IF(BH200="Ⅱロ有り",ROUNDDOWN(L200*VLOOKUP(K200,【参考】数式用!$A$4:$J$42,10,FALSE)*AA200,0),""),"")</f>
        <v/>
      </c>
      <c r="BJ200" s="614" t="str">
        <f>IFERROR(IF(BH200="Ⅱロなし",ROUNDDOWN(L200*VLOOKUP(K200,【参考】数式用!$A$4:$J$42,8,FALSE)*AA200,0),""),"")</f>
        <v/>
      </c>
    </row>
    <row r="201" spans="1:62" ht="110.1" customHeight="1" thickBot="1">
      <c r="A201" s="327">
        <v>188</v>
      </c>
      <c r="B201" s="1005" t="str">
        <f>IF(基本情報入力シート!B223="","",基本情報入力シート!B223)</f>
        <v/>
      </c>
      <c r="C201" s="1006"/>
      <c r="D201" s="1006"/>
      <c r="E201" s="1006"/>
      <c r="F201" s="1007"/>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58" t="str">
        <f>IF(基本情報入力シート!AF223=0, "",基本情報入力シート!AF223)</f>
        <v/>
      </c>
      <c r="M201" s="589"/>
      <c r="N201" s="521" t="str">
        <f>IFERROR(VLOOKUP(K201,【参考】数式用!$A$2:$F$57,MATCH(M201,【参考】数式用!$C$3:$F$3,0)+2,0),"")</f>
        <v/>
      </c>
      <c r="O201" s="513"/>
      <c r="P201" s="555" t="str">
        <f>IFERROR(VLOOKUP(K201,【参考】数式用!$A$2:$F$57,MATCH(O201,【参考】数式用!$C$3:$F$3,0)+2,0),"")</f>
        <v/>
      </c>
      <c r="Q201" s="338" t="s">
        <v>118</v>
      </c>
      <c r="R201" s="339"/>
      <c r="S201" s="340" t="s">
        <v>183</v>
      </c>
      <c r="T201" s="339"/>
      <c r="U201" s="340" t="s">
        <v>184</v>
      </c>
      <c r="V201" s="339"/>
      <c r="W201" s="340" t="s">
        <v>183</v>
      </c>
      <c r="X201" s="339"/>
      <c r="Y201" s="340" t="s">
        <v>185</v>
      </c>
      <c r="Z201" s="340" t="s">
        <v>186</v>
      </c>
      <c r="AA201" s="340" t="str">
        <f t="shared" si="78"/>
        <v/>
      </c>
      <c r="AB201" s="341" t="s">
        <v>187</v>
      </c>
      <c r="AC201" s="516" t="str">
        <f t="shared" si="79"/>
        <v/>
      </c>
      <c r="AD201" s="509" t="str">
        <f t="shared" si="80"/>
        <v/>
      </c>
      <c r="AE201" s="517" t="str">
        <f>IFERROR(ROUNDDOWN(ROUNDDOWN(ROUND(L201*VLOOKUP(K201,【参考】数式用!$A$4:$F$57,MATCH("処遇改善加算Ⅳ",【参考】数式用!$C$3:$F$3,0)+2,0),0),0)*AA201*0.5,0), "")</f>
        <v/>
      </c>
      <c r="AF201" s="329"/>
      <c r="AG201" s="330"/>
      <c r="AH201" s="330"/>
      <c r="AI201" s="344"/>
      <c r="AJ201" s="641"/>
      <c r="AK201" s="331"/>
      <c r="AL201" s="332" t="str">
        <f t="shared" si="81"/>
        <v/>
      </c>
      <c r="AM201" s="325" t="str">
        <f t="shared" si="82"/>
        <v/>
      </c>
      <c r="AN201" s="255"/>
      <c r="AO201" s="559" t="str">
        <f>IFERROR(VLOOKUP(K201,【参考】数式用!$A$2:$N$57,14,FALSE),"")</f>
        <v/>
      </c>
      <c r="AP201" s="559" t="str">
        <f t="shared" si="83"/>
        <v/>
      </c>
      <c r="AQ201" s="632" t="str">
        <f t="shared" si="84"/>
        <v/>
      </c>
      <c r="AR201" s="632" t="str">
        <f t="shared" si="85"/>
        <v>入力済</v>
      </c>
      <c r="AS201" s="559" t="str">
        <f t="shared" si="86"/>
        <v/>
      </c>
      <c r="AT201" s="632" t="str">
        <f t="shared" si="87"/>
        <v>入力済</v>
      </c>
      <c r="AU201" s="632" t="str">
        <f t="shared" si="88"/>
        <v/>
      </c>
      <c r="AV201" s="632" t="str">
        <f t="shared" si="89"/>
        <v/>
      </c>
      <c r="AW201" s="559" t="str">
        <f t="shared" si="90"/>
        <v/>
      </c>
      <c r="AX201" s="559" t="str">
        <f t="shared" si="91"/>
        <v/>
      </c>
      <c r="AY201" s="632" t="str">
        <f>IFERROR(VLOOKUP(K201,【参考】数式用!$AR$5:$AS$39,2, FALSE), "")</f>
        <v/>
      </c>
      <c r="AZ201" s="559" t="str">
        <f t="shared" si="92"/>
        <v/>
      </c>
      <c r="BA201" s="559" t="str">
        <f t="shared" si="93"/>
        <v>入力済</v>
      </c>
      <c r="BB201" s="632" t="str">
        <f>IFERROR(VLOOKUP(K201,【参考】数式用!$AX$3:$AY$59, 2, FALSE), "")</f>
        <v/>
      </c>
      <c r="BC201" s="559" t="str">
        <f t="shared" si="94"/>
        <v/>
      </c>
      <c r="BD201" s="559" t="str">
        <f t="shared" si="95"/>
        <v>入力済</v>
      </c>
      <c r="BE201" s="576" t="str">
        <f t="shared" si="96"/>
        <v/>
      </c>
      <c r="BF201" s="559" t="str">
        <f t="shared" si="97"/>
        <v/>
      </c>
      <c r="BG201" s="596"/>
      <c r="BH201" s="632" t="str">
        <f t="shared" si="98"/>
        <v/>
      </c>
      <c r="BI201" s="614" t="str">
        <f>IFERROR(IF(BH201="Ⅱロ有り",ROUNDDOWN(L201*VLOOKUP(K201,【参考】数式用!$A$4:$J$42,10,FALSE)*AA201,0),""),"")</f>
        <v/>
      </c>
      <c r="BJ201" s="614" t="str">
        <f>IFERROR(IF(BH201="Ⅱロなし",ROUNDDOWN(L201*VLOOKUP(K201,【参考】数式用!$A$4:$J$42,8,FALSE)*AA201,0),""),"")</f>
        <v/>
      </c>
    </row>
    <row r="202" spans="1:62" ht="110.1" customHeight="1" thickBot="1">
      <c r="A202" s="327">
        <v>189</v>
      </c>
      <c r="B202" s="1005" t="str">
        <f>IF(基本情報入力シート!B224="","",基本情報入力シート!B224)</f>
        <v/>
      </c>
      <c r="C202" s="1006"/>
      <c r="D202" s="1006"/>
      <c r="E202" s="1006"/>
      <c r="F202" s="1007"/>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58" t="str">
        <f>IF(基本情報入力シート!AF224=0, "",基本情報入力シート!AF224)</f>
        <v/>
      </c>
      <c r="M202" s="589"/>
      <c r="N202" s="521" t="str">
        <f>IFERROR(VLOOKUP(K202,【参考】数式用!$A$2:$F$57,MATCH(M202,【参考】数式用!$C$3:$F$3,0)+2,0),"")</f>
        <v/>
      </c>
      <c r="O202" s="513"/>
      <c r="P202" s="555" t="str">
        <f>IFERROR(VLOOKUP(K202,【参考】数式用!$A$2:$F$57,MATCH(O202,【参考】数式用!$C$3:$F$3,0)+2,0),"")</f>
        <v/>
      </c>
      <c r="Q202" s="338" t="s">
        <v>118</v>
      </c>
      <c r="R202" s="339"/>
      <c r="S202" s="340" t="s">
        <v>183</v>
      </c>
      <c r="T202" s="339"/>
      <c r="U202" s="340" t="s">
        <v>184</v>
      </c>
      <c r="V202" s="339"/>
      <c r="W202" s="340" t="s">
        <v>183</v>
      </c>
      <c r="X202" s="339"/>
      <c r="Y202" s="340" t="s">
        <v>185</v>
      </c>
      <c r="Z202" s="340" t="s">
        <v>186</v>
      </c>
      <c r="AA202" s="340" t="str">
        <f t="shared" si="78"/>
        <v/>
      </c>
      <c r="AB202" s="341" t="s">
        <v>187</v>
      </c>
      <c r="AC202" s="516" t="str">
        <f t="shared" si="79"/>
        <v/>
      </c>
      <c r="AD202" s="509" t="str">
        <f t="shared" si="80"/>
        <v/>
      </c>
      <c r="AE202" s="517" t="str">
        <f>IFERROR(ROUNDDOWN(ROUNDDOWN(ROUND(L202*VLOOKUP(K202,【参考】数式用!$A$4:$F$57,MATCH("処遇改善加算Ⅳ",【参考】数式用!$C$3:$F$3,0)+2,0),0),0)*AA202*0.5,0), "")</f>
        <v/>
      </c>
      <c r="AF202" s="329"/>
      <c r="AG202" s="330"/>
      <c r="AH202" s="330"/>
      <c r="AI202" s="344"/>
      <c r="AJ202" s="641"/>
      <c r="AK202" s="331"/>
      <c r="AL202" s="332" t="str">
        <f t="shared" si="81"/>
        <v/>
      </c>
      <c r="AM202" s="325" t="str">
        <f t="shared" si="82"/>
        <v/>
      </c>
      <c r="AN202" s="255"/>
      <c r="AO202" s="559" t="str">
        <f>IFERROR(VLOOKUP(K202,【参考】数式用!$A$2:$N$57,14,FALSE),"")</f>
        <v/>
      </c>
      <c r="AP202" s="559" t="str">
        <f t="shared" si="83"/>
        <v/>
      </c>
      <c r="AQ202" s="632" t="str">
        <f t="shared" si="84"/>
        <v/>
      </c>
      <c r="AR202" s="632" t="str">
        <f t="shared" si="85"/>
        <v>入力済</v>
      </c>
      <c r="AS202" s="559" t="str">
        <f t="shared" si="86"/>
        <v/>
      </c>
      <c r="AT202" s="632" t="str">
        <f t="shared" si="87"/>
        <v>入力済</v>
      </c>
      <c r="AU202" s="632" t="str">
        <f t="shared" si="88"/>
        <v/>
      </c>
      <c r="AV202" s="632" t="str">
        <f t="shared" si="89"/>
        <v/>
      </c>
      <c r="AW202" s="559" t="str">
        <f t="shared" si="90"/>
        <v/>
      </c>
      <c r="AX202" s="559" t="str">
        <f t="shared" si="91"/>
        <v/>
      </c>
      <c r="AY202" s="632" t="str">
        <f>IFERROR(VLOOKUP(K202,【参考】数式用!$AR$5:$AS$39,2, FALSE), "")</f>
        <v/>
      </c>
      <c r="AZ202" s="559" t="str">
        <f t="shared" si="92"/>
        <v/>
      </c>
      <c r="BA202" s="559" t="str">
        <f t="shared" si="93"/>
        <v>入力済</v>
      </c>
      <c r="BB202" s="632" t="str">
        <f>IFERROR(VLOOKUP(K202,【参考】数式用!$AX$3:$AY$59, 2, FALSE), "")</f>
        <v/>
      </c>
      <c r="BC202" s="559" t="str">
        <f t="shared" si="94"/>
        <v/>
      </c>
      <c r="BD202" s="559" t="str">
        <f t="shared" si="95"/>
        <v>入力済</v>
      </c>
      <c r="BE202" s="576" t="str">
        <f t="shared" si="96"/>
        <v/>
      </c>
      <c r="BF202" s="559" t="str">
        <f t="shared" si="97"/>
        <v/>
      </c>
      <c r="BG202" s="596"/>
      <c r="BH202" s="632" t="str">
        <f t="shared" si="98"/>
        <v/>
      </c>
      <c r="BI202" s="614" t="str">
        <f>IFERROR(IF(BH202="Ⅱロ有り",ROUNDDOWN(L202*VLOOKUP(K202,【参考】数式用!$A$4:$J$42,10,FALSE)*AA202,0),""),"")</f>
        <v/>
      </c>
      <c r="BJ202" s="614" t="str">
        <f>IFERROR(IF(BH202="Ⅱロなし",ROUNDDOWN(L202*VLOOKUP(K202,【参考】数式用!$A$4:$J$42,8,FALSE)*AA202,0),""),"")</f>
        <v/>
      </c>
    </row>
    <row r="203" spans="1:62" ht="110.1" customHeight="1" thickBot="1">
      <c r="A203" s="327">
        <v>190</v>
      </c>
      <c r="B203" s="1005" t="str">
        <f>IF(基本情報入力シート!B225="","",基本情報入力シート!B225)</f>
        <v/>
      </c>
      <c r="C203" s="1006"/>
      <c r="D203" s="1006"/>
      <c r="E203" s="1006"/>
      <c r="F203" s="1007"/>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58" t="str">
        <f>IF(基本情報入力シート!AF225=0, "",基本情報入力シート!AF225)</f>
        <v/>
      </c>
      <c r="M203" s="589"/>
      <c r="N203" s="521" t="str">
        <f>IFERROR(VLOOKUP(K203,【参考】数式用!$A$2:$F$57,MATCH(M203,【参考】数式用!$C$3:$F$3,0)+2,0),"")</f>
        <v/>
      </c>
      <c r="O203" s="513"/>
      <c r="P203" s="555" t="str">
        <f>IFERROR(VLOOKUP(K203,【参考】数式用!$A$2:$F$57,MATCH(O203,【参考】数式用!$C$3:$F$3,0)+2,0),"")</f>
        <v/>
      </c>
      <c r="Q203" s="338" t="s">
        <v>118</v>
      </c>
      <c r="R203" s="339"/>
      <c r="S203" s="340" t="s">
        <v>183</v>
      </c>
      <c r="T203" s="339"/>
      <c r="U203" s="340" t="s">
        <v>184</v>
      </c>
      <c r="V203" s="339"/>
      <c r="W203" s="340" t="s">
        <v>183</v>
      </c>
      <c r="X203" s="339"/>
      <c r="Y203" s="340" t="s">
        <v>185</v>
      </c>
      <c r="Z203" s="340" t="s">
        <v>186</v>
      </c>
      <c r="AA203" s="340" t="str">
        <f t="shared" si="78"/>
        <v/>
      </c>
      <c r="AB203" s="341" t="s">
        <v>187</v>
      </c>
      <c r="AC203" s="516" t="str">
        <f t="shared" si="79"/>
        <v/>
      </c>
      <c r="AD203" s="509" t="str">
        <f t="shared" si="80"/>
        <v/>
      </c>
      <c r="AE203" s="517" t="str">
        <f>IFERROR(ROUNDDOWN(ROUNDDOWN(ROUND(L203*VLOOKUP(K203,【参考】数式用!$A$4:$F$57,MATCH("処遇改善加算Ⅳ",【参考】数式用!$C$3:$F$3,0)+2,0),0),0)*AA203*0.5,0), "")</f>
        <v/>
      </c>
      <c r="AF203" s="329"/>
      <c r="AG203" s="330"/>
      <c r="AH203" s="330"/>
      <c r="AI203" s="344"/>
      <c r="AJ203" s="641"/>
      <c r="AK203" s="331"/>
      <c r="AL203" s="332" t="str">
        <f t="shared" si="81"/>
        <v/>
      </c>
      <c r="AM203" s="325" t="str">
        <f t="shared" si="82"/>
        <v/>
      </c>
      <c r="AN203" s="255"/>
      <c r="AO203" s="559" t="str">
        <f>IFERROR(VLOOKUP(K203,【参考】数式用!$A$2:$N$57,14,FALSE),"")</f>
        <v/>
      </c>
      <c r="AP203" s="559" t="str">
        <f t="shared" si="83"/>
        <v/>
      </c>
      <c r="AQ203" s="632" t="str">
        <f t="shared" si="84"/>
        <v/>
      </c>
      <c r="AR203" s="632" t="str">
        <f t="shared" si="85"/>
        <v>入力済</v>
      </c>
      <c r="AS203" s="559" t="str">
        <f t="shared" si="86"/>
        <v/>
      </c>
      <c r="AT203" s="632" t="str">
        <f t="shared" si="87"/>
        <v>入力済</v>
      </c>
      <c r="AU203" s="632" t="str">
        <f t="shared" si="88"/>
        <v/>
      </c>
      <c r="AV203" s="632" t="str">
        <f t="shared" si="89"/>
        <v/>
      </c>
      <c r="AW203" s="559" t="str">
        <f t="shared" si="90"/>
        <v/>
      </c>
      <c r="AX203" s="559" t="str">
        <f t="shared" si="91"/>
        <v/>
      </c>
      <c r="AY203" s="632" t="str">
        <f>IFERROR(VLOOKUP(K203,【参考】数式用!$AR$5:$AS$39,2, FALSE), "")</f>
        <v/>
      </c>
      <c r="AZ203" s="559" t="str">
        <f t="shared" si="92"/>
        <v/>
      </c>
      <c r="BA203" s="559" t="str">
        <f t="shared" si="93"/>
        <v>入力済</v>
      </c>
      <c r="BB203" s="632" t="str">
        <f>IFERROR(VLOOKUP(K203,【参考】数式用!$AX$3:$AY$59, 2, FALSE), "")</f>
        <v/>
      </c>
      <c r="BC203" s="559" t="str">
        <f t="shared" si="94"/>
        <v/>
      </c>
      <c r="BD203" s="559" t="str">
        <f t="shared" si="95"/>
        <v>入力済</v>
      </c>
      <c r="BE203" s="576" t="str">
        <f t="shared" si="96"/>
        <v/>
      </c>
      <c r="BF203" s="559" t="str">
        <f t="shared" si="97"/>
        <v/>
      </c>
      <c r="BG203" s="596"/>
      <c r="BH203" s="632" t="str">
        <f t="shared" si="98"/>
        <v/>
      </c>
      <c r="BI203" s="614" t="str">
        <f>IFERROR(IF(BH203="Ⅱロ有り",ROUNDDOWN(L203*VLOOKUP(K203,【参考】数式用!$A$4:$J$42,10,FALSE)*AA203,0),""),"")</f>
        <v/>
      </c>
      <c r="BJ203" s="614" t="str">
        <f>IFERROR(IF(BH203="Ⅱロなし",ROUNDDOWN(L203*VLOOKUP(K203,【参考】数式用!$A$4:$J$42,8,FALSE)*AA203,0),""),"")</f>
        <v/>
      </c>
    </row>
    <row r="204" spans="1:62" ht="110.1" customHeight="1" thickBot="1">
      <c r="A204" s="327">
        <v>191</v>
      </c>
      <c r="B204" s="1005" t="str">
        <f>IF(基本情報入力シート!B226="","",基本情報入力シート!B226)</f>
        <v/>
      </c>
      <c r="C204" s="1006"/>
      <c r="D204" s="1006"/>
      <c r="E204" s="1006"/>
      <c r="F204" s="1007"/>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58" t="str">
        <f>IF(基本情報入力シート!AF226=0, "",基本情報入力シート!AF226)</f>
        <v/>
      </c>
      <c r="M204" s="589"/>
      <c r="N204" s="521" t="str">
        <f>IFERROR(VLOOKUP(K204,【参考】数式用!$A$2:$F$57,MATCH(M204,【参考】数式用!$C$3:$F$3,0)+2,0),"")</f>
        <v/>
      </c>
      <c r="O204" s="513"/>
      <c r="P204" s="555" t="str">
        <f>IFERROR(VLOOKUP(K204,【参考】数式用!$A$2:$F$57,MATCH(O204,【参考】数式用!$C$3:$F$3,0)+2,0),"")</f>
        <v/>
      </c>
      <c r="Q204" s="338" t="s">
        <v>118</v>
      </c>
      <c r="R204" s="339"/>
      <c r="S204" s="340" t="s">
        <v>183</v>
      </c>
      <c r="T204" s="339"/>
      <c r="U204" s="340" t="s">
        <v>184</v>
      </c>
      <c r="V204" s="339"/>
      <c r="W204" s="340" t="s">
        <v>183</v>
      </c>
      <c r="X204" s="339"/>
      <c r="Y204" s="340" t="s">
        <v>185</v>
      </c>
      <c r="Z204" s="340" t="s">
        <v>186</v>
      </c>
      <c r="AA204" s="340" t="str">
        <f t="shared" si="78"/>
        <v/>
      </c>
      <c r="AB204" s="341" t="s">
        <v>187</v>
      </c>
      <c r="AC204" s="516" t="str">
        <f t="shared" si="79"/>
        <v/>
      </c>
      <c r="AD204" s="509" t="str">
        <f t="shared" si="80"/>
        <v/>
      </c>
      <c r="AE204" s="517" t="str">
        <f>IFERROR(ROUNDDOWN(ROUNDDOWN(ROUND(L204*VLOOKUP(K204,【参考】数式用!$A$4:$F$57,MATCH("処遇改善加算Ⅳ",【参考】数式用!$C$3:$F$3,0)+2,0),0),0)*AA204*0.5,0), "")</f>
        <v/>
      </c>
      <c r="AF204" s="329"/>
      <c r="AG204" s="330"/>
      <c r="AH204" s="330"/>
      <c r="AI204" s="344"/>
      <c r="AJ204" s="641"/>
      <c r="AK204" s="331"/>
      <c r="AL204" s="332" t="str">
        <f t="shared" si="81"/>
        <v/>
      </c>
      <c r="AM204" s="325" t="str">
        <f t="shared" si="82"/>
        <v/>
      </c>
      <c r="AN204" s="255"/>
      <c r="AO204" s="559" t="str">
        <f>IFERROR(VLOOKUP(K204,【参考】数式用!$A$2:$N$57,14,FALSE),"")</f>
        <v/>
      </c>
      <c r="AP204" s="559" t="str">
        <f t="shared" si="83"/>
        <v/>
      </c>
      <c r="AQ204" s="632" t="str">
        <f t="shared" si="84"/>
        <v/>
      </c>
      <c r="AR204" s="632" t="str">
        <f t="shared" si="85"/>
        <v>入力済</v>
      </c>
      <c r="AS204" s="559" t="str">
        <f t="shared" si="86"/>
        <v/>
      </c>
      <c r="AT204" s="632" t="str">
        <f t="shared" si="87"/>
        <v>入力済</v>
      </c>
      <c r="AU204" s="632" t="str">
        <f t="shared" si="88"/>
        <v/>
      </c>
      <c r="AV204" s="632" t="str">
        <f t="shared" si="89"/>
        <v/>
      </c>
      <c r="AW204" s="559" t="str">
        <f t="shared" si="90"/>
        <v/>
      </c>
      <c r="AX204" s="559" t="str">
        <f t="shared" si="91"/>
        <v/>
      </c>
      <c r="AY204" s="632" t="str">
        <f>IFERROR(VLOOKUP(K204,【参考】数式用!$AR$5:$AS$39,2, FALSE), "")</f>
        <v/>
      </c>
      <c r="AZ204" s="559" t="str">
        <f t="shared" si="92"/>
        <v/>
      </c>
      <c r="BA204" s="559" t="str">
        <f t="shared" si="93"/>
        <v>入力済</v>
      </c>
      <c r="BB204" s="632" t="str">
        <f>IFERROR(VLOOKUP(K204,【参考】数式用!$AX$3:$AY$59, 2, FALSE), "")</f>
        <v/>
      </c>
      <c r="BC204" s="559" t="str">
        <f t="shared" si="94"/>
        <v/>
      </c>
      <c r="BD204" s="559" t="str">
        <f t="shared" si="95"/>
        <v>入力済</v>
      </c>
      <c r="BE204" s="576" t="str">
        <f t="shared" si="96"/>
        <v/>
      </c>
      <c r="BF204" s="559" t="str">
        <f t="shared" si="97"/>
        <v/>
      </c>
      <c r="BG204" s="596"/>
      <c r="BH204" s="632" t="str">
        <f t="shared" si="98"/>
        <v/>
      </c>
      <c r="BI204" s="614" t="str">
        <f>IFERROR(IF(BH204="Ⅱロ有り",ROUNDDOWN(L204*VLOOKUP(K204,【参考】数式用!$A$4:$J$42,10,FALSE)*AA204,0),""),"")</f>
        <v/>
      </c>
      <c r="BJ204" s="614" t="str">
        <f>IFERROR(IF(BH204="Ⅱロなし",ROUNDDOWN(L204*VLOOKUP(K204,【参考】数式用!$A$4:$J$42,8,FALSE)*AA204,0),""),"")</f>
        <v/>
      </c>
    </row>
    <row r="205" spans="1:62" ht="110.1" customHeight="1" thickBot="1">
      <c r="A205" s="327">
        <v>192</v>
      </c>
      <c r="B205" s="1005" t="str">
        <f>IF(基本情報入力シート!B227="","",基本情報入力シート!B227)</f>
        <v/>
      </c>
      <c r="C205" s="1006"/>
      <c r="D205" s="1006"/>
      <c r="E205" s="1006"/>
      <c r="F205" s="1007"/>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58" t="str">
        <f>IF(基本情報入力シート!AF227=0, "",基本情報入力シート!AF227)</f>
        <v/>
      </c>
      <c r="M205" s="589"/>
      <c r="N205" s="521" t="str">
        <f>IFERROR(VLOOKUP(K205,【参考】数式用!$A$2:$F$57,MATCH(M205,【参考】数式用!$C$3:$F$3,0)+2,0),"")</f>
        <v/>
      </c>
      <c r="O205" s="513"/>
      <c r="P205" s="555" t="str">
        <f>IFERROR(VLOOKUP(K205,【参考】数式用!$A$2:$F$57,MATCH(O205,【参考】数式用!$C$3:$F$3,0)+2,0),"")</f>
        <v/>
      </c>
      <c r="Q205" s="338" t="s">
        <v>118</v>
      </c>
      <c r="R205" s="339"/>
      <c r="S205" s="340" t="s">
        <v>183</v>
      </c>
      <c r="T205" s="339"/>
      <c r="U205" s="340" t="s">
        <v>184</v>
      </c>
      <c r="V205" s="339"/>
      <c r="W205" s="340" t="s">
        <v>183</v>
      </c>
      <c r="X205" s="339"/>
      <c r="Y205" s="340" t="s">
        <v>185</v>
      </c>
      <c r="Z205" s="340" t="s">
        <v>186</v>
      </c>
      <c r="AA205" s="340" t="str">
        <f t="shared" si="78"/>
        <v/>
      </c>
      <c r="AB205" s="341" t="s">
        <v>187</v>
      </c>
      <c r="AC205" s="516" t="str">
        <f t="shared" si="79"/>
        <v/>
      </c>
      <c r="AD205" s="509" t="str">
        <f t="shared" si="80"/>
        <v/>
      </c>
      <c r="AE205" s="517" t="str">
        <f>IFERROR(ROUNDDOWN(ROUNDDOWN(ROUND(L205*VLOOKUP(K205,【参考】数式用!$A$4:$F$57,MATCH("処遇改善加算Ⅳ",【参考】数式用!$C$3:$F$3,0)+2,0),0),0)*AA205*0.5,0), "")</f>
        <v/>
      </c>
      <c r="AF205" s="329"/>
      <c r="AG205" s="330"/>
      <c r="AH205" s="330"/>
      <c r="AI205" s="344"/>
      <c r="AJ205" s="641"/>
      <c r="AK205" s="331"/>
      <c r="AL205" s="332" t="str">
        <f t="shared" si="81"/>
        <v/>
      </c>
      <c r="AM205" s="325" t="str">
        <f t="shared" si="82"/>
        <v/>
      </c>
      <c r="AN205" s="255"/>
      <c r="AO205" s="559" t="str">
        <f>IFERROR(VLOOKUP(K205,【参考】数式用!$A$2:$N$57,14,FALSE),"")</f>
        <v/>
      </c>
      <c r="AP205" s="559" t="str">
        <f t="shared" si="83"/>
        <v/>
      </c>
      <c r="AQ205" s="632" t="str">
        <f t="shared" si="84"/>
        <v/>
      </c>
      <c r="AR205" s="632" t="str">
        <f t="shared" si="85"/>
        <v>入力済</v>
      </c>
      <c r="AS205" s="559" t="str">
        <f t="shared" si="86"/>
        <v/>
      </c>
      <c r="AT205" s="632" t="str">
        <f t="shared" si="87"/>
        <v>入力済</v>
      </c>
      <c r="AU205" s="632" t="str">
        <f t="shared" si="88"/>
        <v/>
      </c>
      <c r="AV205" s="632" t="str">
        <f t="shared" si="89"/>
        <v/>
      </c>
      <c r="AW205" s="559" t="str">
        <f t="shared" si="90"/>
        <v/>
      </c>
      <c r="AX205" s="559" t="str">
        <f t="shared" si="91"/>
        <v/>
      </c>
      <c r="AY205" s="632" t="str">
        <f>IFERROR(VLOOKUP(K205,【参考】数式用!$AR$5:$AS$39,2, FALSE), "")</f>
        <v/>
      </c>
      <c r="AZ205" s="559" t="str">
        <f t="shared" si="92"/>
        <v/>
      </c>
      <c r="BA205" s="559" t="str">
        <f t="shared" si="93"/>
        <v>入力済</v>
      </c>
      <c r="BB205" s="632" t="str">
        <f>IFERROR(VLOOKUP(K205,【参考】数式用!$AX$3:$AY$59, 2, FALSE), "")</f>
        <v/>
      </c>
      <c r="BC205" s="559" t="str">
        <f t="shared" si="94"/>
        <v/>
      </c>
      <c r="BD205" s="559" t="str">
        <f t="shared" si="95"/>
        <v>入力済</v>
      </c>
      <c r="BE205" s="576" t="str">
        <f t="shared" si="96"/>
        <v/>
      </c>
      <c r="BF205" s="559" t="str">
        <f t="shared" si="97"/>
        <v/>
      </c>
      <c r="BG205" s="596"/>
      <c r="BH205" s="632" t="str">
        <f t="shared" si="98"/>
        <v/>
      </c>
      <c r="BI205" s="614" t="str">
        <f>IFERROR(IF(BH205="Ⅱロ有り",ROUNDDOWN(L205*VLOOKUP(K205,【参考】数式用!$A$4:$J$42,10,FALSE)*AA205,0),""),"")</f>
        <v/>
      </c>
      <c r="BJ205" s="614" t="str">
        <f>IFERROR(IF(BH205="Ⅱロなし",ROUNDDOWN(L205*VLOOKUP(K205,【参考】数式用!$A$4:$J$42,8,FALSE)*AA205,0),""),"")</f>
        <v/>
      </c>
    </row>
    <row r="206" spans="1:62" ht="110.1" customHeight="1" thickBot="1">
      <c r="A206" s="327">
        <v>193</v>
      </c>
      <c r="B206" s="1005" t="str">
        <f>IF(基本情報入力シート!B228="","",基本情報入力シート!B228)</f>
        <v/>
      </c>
      <c r="C206" s="1006"/>
      <c r="D206" s="1006"/>
      <c r="E206" s="1006"/>
      <c r="F206" s="1007"/>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58" t="str">
        <f>IF(基本情報入力シート!AF228=0, "",基本情報入力シート!AF228)</f>
        <v/>
      </c>
      <c r="M206" s="589"/>
      <c r="N206" s="521" t="str">
        <f>IFERROR(VLOOKUP(K206,【参考】数式用!$A$2:$F$57,MATCH(M206,【参考】数式用!$C$3:$F$3,0)+2,0),"")</f>
        <v/>
      </c>
      <c r="O206" s="513"/>
      <c r="P206" s="555" t="str">
        <f>IFERROR(VLOOKUP(K206,【参考】数式用!$A$2:$F$57,MATCH(O206,【参考】数式用!$C$3:$F$3,0)+2,0),"")</f>
        <v/>
      </c>
      <c r="Q206" s="338" t="s">
        <v>118</v>
      </c>
      <c r="R206" s="339"/>
      <c r="S206" s="340" t="s">
        <v>183</v>
      </c>
      <c r="T206" s="339"/>
      <c r="U206" s="340" t="s">
        <v>184</v>
      </c>
      <c r="V206" s="339"/>
      <c r="W206" s="340" t="s">
        <v>183</v>
      </c>
      <c r="X206" s="339"/>
      <c r="Y206" s="340" t="s">
        <v>185</v>
      </c>
      <c r="Z206" s="340" t="s">
        <v>186</v>
      </c>
      <c r="AA206" s="340" t="str">
        <f t="shared" si="78"/>
        <v/>
      </c>
      <c r="AB206" s="341" t="s">
        <v>187</v>
      </c>
      <c r="AC206" s="516" t="str">
        <f t="shared" si="79"/>
        <v/>
      </c>
      <c r="AD206" s="509" t="str">
        <f t="shared" si="80"/>
        <v/>
      </c>
      <c r="AE206" s="517" t="str">
        <f>IFERROR(ROUNDDOWN(ROUNDDOWN(ROUND(L206*VLOOKUP(K206,【参考】数式用!$A$4:$F$57,MATCH("処遇改善加算Ⅳ",【参考】数式用!$C$3:$F$3,0)+2,0),0),0)*AA206*0.5,0), "")</f>
        <v/>
      </c>
      <c r="AF206" s="329"/>
      <c r="AG206" s="330"/>
      <c r="AH206" s="330"/>
      <c r="AI206" s="344"/>
      <c r="AJ206" s="641"/>
      <c r="AK206" s="331"/>
      <c r="AL206" s="332" t="str">
        <f t="shared" si="81"/>
        <v/>
      </c>
      <c r="AM206" s="325" t="str">
        <f t="shared" si="82"/>
        <v/>
      </c>
      <c r="AN206" s="255"/>
      <c r="AO206" s="559" t="str">
        <f>IFERROR(VLOOKUP(K206,【参考】数式用!$A$2:$N$57,14,FALSE),"")</f>
        <v/>
      </c>
      <c r="AP206" s="559" t="str">
        <f t="shared" si="83"/>
        <v/>
      </c>
      <c r="AQ206" s="632" t="str">
        <f t="shared" si="84"/>
        <v/>
      </c>
      <c r="AR206" s="632" t="str">
        <f t="shared" si="85"/>
        <v>入力済</v>
      </c>
      <c r="AS206" s="559" t="str">
        <f t="shared" si="86"/>
        <v/>
      </c>
      <c r="AT206" s="632" t="str">
        <f t="shared" si="87"/>
        <v>入力済</v>
      </c>
      <c r="AU206" s="632" t="str">
        <f t="shared" si="88"/>
        <v/>
      </c>
      <c r="AV206" s="632" t="str">
        <f t="shared" si="89"/>
        <v/>
      </c>
      <c r="AW206" s="559" t="str">
        <f t="shared" si="90"/>
        <v/>
      </c>
      <c r="AX206" s="559" t="str">
        <f t="shared" si="91"/>
        <v/>
      </c>
      <c r="AY206" s="632" t="str">
        <f>IFERROR(VLOOKUP(K206,【参考】数式用!$AR$5:$AS$39,2, FALSE), "")</f>
        <v/>
      </c>
      <c r="AZ206" s="559" t="str">
        <f t="shared" si="92"/>
        <v/>
      </c>
      <c r="BA206" s="559" t="str">
        <f t="shared" si="93"/>
        <v>入力済</v>
      </c>
      <c r="BB206" s="632" t="str">
        <f>IFERROR(VLOOKUP(K206,【参考】数式用!$AX$3:$AY$59, 2, FALSE), "")</f>
        <v/>
      </c>
      <c r="BC206" s="559" t="str">
        <f t="shared" si="94"/>
        <v/>
      </c>
      <c r="BD206" s="559" t="str">
        <f t="shared" si="95"/>
        <v>入力済</v>
      </c>
      <c r="BE206" s="576" t="str">
        <f t="shared" si="96"/>
        <v/>
      </c>
      <c r="BF206" s="559" t="str">
        <f t="shared" si="97"/>
        <v/>
      </c>
      <c r="BG206" s="596"/>
      <c r="BH206" s="632" t="str">
        <f t="shared" si="98"/>
        <v/>
      </c>
      <c r="BI206" s="614" t="str">
        <f>IFERROR(IF(BH206="Ⅱロ有り",ROUNDDOWN(L206*VLOOKUP(K206,【参考】数式用!$A$4:$J$42,10,FALSE)*AA206,0),""),"")</f>
        <v/>
      </c>
      <c r="BJ206" s="614" t="str">
        <f>IFERROR(IF(BH206="Ⅱロなし",ROUNDDOWN(L206*VLOOKUP(K206,【参考】数式用!$A$4:$J$42,8,FALSE)*AA206,0),""),"")</f>
        <v/>
      </c>
    </row>
    <row r="207" spans="1:62" ht="110.1" customHeight="1" thickBot="1">
      <c r="A207" s="327">
        <v>194</v>
      </c>
      <c r="B207" s="1005" t="str">
        <f>IF(基本情報入力シート!B229="","",基本情報入力シート!B229)</f>
        <v/>
      </c>
      <c r="C207" s="1006"/>
      <c r="D207" s="1006"/>
      <c r="E207" s="1006"/>
      <c r="F207" s="1007"/>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58" t="str">
        <f>IF(基本情報入力シート!AF229=0, "",基本情報入力シート!AF229)</f>
        <v/>
      </c>
      <c r="M207" s="589"/>
      <c r="N207" s="521" t="str">
        <f>IFERROR(VLOOKUP(K207,【参考】数式用!$A$2:$F$57,MATCH(M207,【参考】数式用!$C$3:$F$3,0)+2,0),"")</f>
        <v/>
      </c>
      <c r="O207" s="513"/>
      <c r="P207" s="555" t="str">
        <f>IFERROR(VLOOKUP(K207,【参考】数式用!$A$2:$F$57,MATCH(O207,【参考】数式用!$C$3:$F$3,0)+2,0),"")</f>
        <v/>
      </c>
      <c r="Q207" s="338" t="s">
        <v>118</v>
      </c>
      <c r="R207" s="339"/>
      <c r="S207" s="340" t="s">
        <v>183</v>
      </c>
      <c r="T207" s="339"/>
      <c r="U207" s="340" t="s">
        <v>184</v>
      </c>
      <c r="V207" s="339"/>
      <c r="W207" s="340" t="s">
        <v>183</v>
      </c>
      <c r="X207" s="339"/>
      <c r="Y207" s="340" t="s">
        <v>185</v>
      </c>
      <c r="Z207" s="340" t="s">
        <v>186</v>
      </c>
      <c r="AA207" s="340" t="str">
        <f t="shared" si="78"/>
        <v/>
      </c>
      <c r="AB207" s="341" t="s">
        <v>187</v>
      </c>
      <c r="AC207" s="516" t="str">
        <f t="shared" si="79"/>
        <v/>
      </c>
      <c r="AD207" s="509" t="str">
        <f t="shared" si="80"/>
        <v/>
      </c>
      <c r="AE207" s="517" t="str">
        <f>IFERROR(ROUNDDOWN(ROUNDDOWN(ROUND(L207*VLOOKUP(K207,【参考】数式用!$A$4:$F$57,MATCH("処遇改善加算Ⅳ",【参考】数式用!$C$3:$F$3,0)+2,0),0),0)*AA207*0.5,0), "")</f>
        <v/>
      </c>
      <c r="AF207" s="329"/>
      <c r="AG207" s="330"/>
      <c r="AH207" s="330"/>
      <c r="AI207" s="344"/>
      <c r="AJ207" s="641"/>
      <c r="AK207" s="331"/>
      <c r="AL207" s="332" t="str">
        <f t="shared" si="81"/>
        <v/>
      </c>
      <c r="AM207" s="325" t="str">
        <f t="shared" si="82"/>
        <v/>
      </c>
      <c r="AN207" s="255"/>
      <c r="AO207" s="559" t="str">
        <f>IFERROR(VLOOKUP(K207,【参考】数式用!$A$2:$N$57,14,FALSE),"")</f>
        <v/>
      </c>
      <c r="AP207" s="559" t="str">
        <f t="shared" si="83"/>
        <v/>
      </c>
      <c r="AQ207" s="632" t="str">
        <f t="shared" si="84"/>
        <v/>
      </c>
      <c r="AR207" s="632" t="str">
        <f t="shared" si="85"/>
        <v>入力済</v>
      </c>
      <c r="AS207" s="559" t="str">
        <f t="shared" si="86"/>
        <v/>
      </c>
      <c r="AT207" s="632" t="str">
        <f t="shared" si="87"/>
        <v>入力済</v>
      </c>
      <c r="AU207" s="632" t="str">
        <f t="shared" si="88"/>
        <v/>
      </c>
      <c r="AV207" s="632" t="str">
        <f t="shared" si="89"/>
        <v/>
      </c>
      <c r="AW207" s="559" t="str">
        <f t="shared" si="90"/>
        <v/>
      </c>
      <c r="AX207" s="559" t="str">
        <f t="shared" si="91"/>
        <v/>
      </c>
      <c r="AY207" s="632" t="str">
        <f>IFERROR(VLOOKUP(K207,【参考】数式用!$AR$5:$AS$39,2, FALSE), "")</f>
        <v/>
      </c>
      <c r="AZ207" s="559" t="str">
        <f t="shared" si="92"/>
        <v/>
      </c>
      <c r="BA207" s="559" t="str">
        <f t="shared" si="93"/>
        <v>入力済</v>
      </c>
      <c r="BB207" s="632" t="str">
        <f>IFERROR(VLOOKUP(K207,【参考】数式用!$AX$3:$AY$59, 2, FALSE), "")</f>
        <v/>
      </c>
      <c r="BC207" s="559" t="str">
        <f t="shared" si="94"/>
        <v/>
      </c>
      <c r="BD207" s="559" t="str">
        <f t="shared" si="95"/>
        <v>入力済</v>
      </c>
      <c r="BE207" s="576" t="str">
        <f t="shared" si="96"/>
        <v/>
      </c>
      <c r="BF207" s="559" t="str">
        <f t="shared" si="97"/>
        <v/>
      </c>
      <c r="BG207" s="596"/>
      <c r="BH207" s="632" t="str">
        <f t="shared" si="98"/>
        <v/>
      </c>
      <c r="BI207" s="614" t="str">
        <f>IFERROR(IF(BH207="Ⅱロ有り",ROUNDDOWN(L207*VLOOKUP(K207,【参考】数式用!$A$4:$J$42,10,FALSE)*AA207,0),""),"")</f>
        <v/>
      </c>
      <c r="BJ207" s="614" t="str">
        <f>IFERROR(IF(BH207="Ⅱロなし",ROUNDDOWN(L207*VLOOKUP(K207,【参考】数式用!$A$4:$J$42,8,FALSE)*AA207,0),""),"")</f>
        <v/>
      </c>
    </row>
    <row r="208" spans="1:62" ht="110.1" customHeight="1" thickBot="1">
      <c r="A208" s="327">
        <v>195</v>
      </c>
      <c r="B208" s="1005" t="str">
        <f>IF(基本情報入力シート!B230="","",基本情報入力シート!B230)</f>
        <v/>
      </c>
      <c r="C208" s="1006"/>
      <c r="D208" s="1006"/>
      <c r="E208" s="1006"/>
      <c r="F208" s="1007"/>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58" t="str">
        <f>IF(基本情報入力シート!AF230=0, "",基本情報入力シート!AF230)</f>
        <v/>
      </c>
      <c r="M208" s="589"/>
      <c r="N208" s="521" t="str">
        <f>IFERROR(VLOOKUP(K208,【参考】数式用!$A$2:$F$57,MATCH(M208,【参考】数式用!$C$3:$F$3,0)+2,0),"")</f>
        <v/>
      </c>
      <c r="O208" s="513"/>
      <c r="P208" s="555" t="str">
        <f>IFERROR(VLOOKUP(K208,【参考】数式用!$A$2:$F$57,MATCH(O208,【参考】数式用!$C$3:$F$3,0)+2,0),"")</f>
        <v/>
      </c>
      <c r="Q208" s="338" t="s">
        <v>118</v>
      </c>
      <c r="R208" s="339"/>
      <c r="S208" s="340" t="s">
        <v>183</v>
      </c>
      <c r="T208" s="339"/>
      <c r="U208" s="340" t="s">
        <v>184</v>
      </c>
      <c r="V208" s="339"/>
      <c r="W208" s="340" t="s">
        <v>183</v>
      </c>
      <c r="X208" s="339"/>
      <c r="Y208" s="340" t="s">
        <v>185</v>
      </c>
      <c r="Z208" s="340" t="s">
        <v>186</v>
      </c>
      <c r="AA208" s="340" t="str">
        <f t="shared" si="78"/>
        <v/>
      </c>
      <c r="AB208" s="341" t="s">
        <v>187</v>
      </c>
      <c r="AC208" s="516" t="str">
        <f t="shared" si="79"/>
        <v/>
      </c>
      <c r="AD208" s="509" t="str">
        <f t="shared" si="80"/>
        <v/>
      </c>
      <c r="AE208" s="517" t="str">
        <f>IFERROR(ROUNDDOWN(ROUNDDOWN(ROUND(L208*VLOOKUP(K208,【参考】数式用!$A$4:$F$57,MATCH("処遇改善加算Ⅳ",【参考】数式用!$C$3:$F$3,0)+2,0),0),0)*AA208*0.5,0), "")</f>
        <v/>
      </c>
      <c r="AF208" s="329"/>
      <c r="AG208" s="330"/>
      <c r="AH208" s="330"/>
      <c r="AI208" s="344"/>
      <c r="AJ208" s="641"/>
      <c r="AK208" s="331"/>
      <c r="AL208" s="332" t="str">
        <f t="shared" si="81"/>
        <v/>
      </c>
      <c r="AM208" s="325" t="str">
        <f t="shared" si="82"/>
        <v/>
      </c>
      <c r="AN208" s="255"/>
      <c r="AO208" s="559" t="str">
        <f>IFERROR(VLOOKUP(K208,【参考】数式用!$A$2:$N$57,14,FALSE),"")</f>
        <v/>
      </c>
      <c r="AP208" s="559" t="str">
        <f t="shared" si="83"/>
        <v/>
      </c>
      <c r="AQ208" s="632" t="str">
        <f t="shared" si="84"/>
        <v/>
      </c>
      <c r="AR208" s="632" t="str">
        <f t="shared" si="85"/>
        <v>入力済</v>
      </c>
      <c r="AS208" s="559" t="str">
        <f t="shared" si="86"/>
        <v/>
      </c>
      <c r="AT208" s="632" t="str">
        <f t="shared" si="87"/>
        <v>入力済</v>
      </c>
      <c r="AU208" s="632" t="str">
        <f t="shared" si="88"/>
        <v/>
      </c>
      <c r="AV208" s="632" t="str">
        <f t="shared" si="89"/>
        <v/>
      </c>
      <c r="AW208" s="559" t="str">
        <f t="shared" si="90"/>
        <v/>
      </c>
      <c r="AX208" s="559" t="str">
        <f t="shared" si="91"/>
        <v/>
      </c>
      <c r="AY208" s="632" t="str">
        <f>IFERROR(VLOOKUP(K208,【参考】数式用!$AR$5:$AS$39,2, FALSE), "")</f>
        <v/>
      </c>
      <c r="AZ208" s="559" t="str">
        <f t="shared" si="92"/>
        <v/>
      </c>
      <c r="BA208" s="559" t="str">
        <f t="shared" si="93"/>
        <v>入力済</v>
      </c>
      <c r="BB208" s="632" t="str">
        <f>IFERROR(VLOOKUP(K208,【参考】数式用!$AX$3:$AY$59, 2, FALSE), "")</f>
        <v/>
      </c>
      <c r="BC208" s="559" t="str">
        <f t="shared" si="94"/>
        <v/>
      </c>
      <c r="BD208" s="559" t="str">
        <f t="shared" si="95"/>
        <v>入力済</v>
      </c>
      <c r="BE208" s="576" t="str">
        <f t="shared" si="96"/>
        <v/>
      </c>
      <c r="BF208" s="559" t="str">
        <f t="shared" si="97"/>
        <v/>
      </c>
      <c r="BG208" s="596"/>
      <c r="BH208" s="632" t="str">
        <f t="shared" si="98"/>
        <v/>
      </c>
      <c r="BI208" s="614" t="str">
        <f>IFERROR(IF(BH208="Ⅱロ有り",ROUNDDOWN(L208*VLOOKUP(K208,【参考】数式用!$A$4:$J$42,10,FALSE)*AA208,0),""),"")</f>
        <v/>
      </c>
      <c r="BJ208" s="614" t="str">
        <f>IFERROR(IF(BH208="Ⅱロなし",ROUNDDOWN(L208*VLOOKUP(K208,【参考】数式用!$A$4:$J$42,8,FALSE)*AA208,0),""),"")</f>
        <v/>
      </c>
    </row>
    <row r="209" spans="1:62" ht="110.1" customHeight="1" thickBot="1">
      <c r="A209" s="327">
        <v>196</v>
      </c>
      <c r="B209" s="1005" t="str">
        <f>IF(基本情報入力シート!B231="","",基本情報入力シート!B231)</f>
        <v/>
      </c>
      <c r="C209" s="1006"/>
      <c r="D209" s="1006"/>
      <c r="E209" s="1006"/>
      <c r="F209" s="1007"/>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58" t="str">
        <f>IF(基本情報入力シート!AF231=0, "",基本情報入力シート!AF231)</f>
        <v/>
      </c>
      <c r="M209" s="589"/>
      <c r="N209" s="521" t="str">
        <f>IFERROR(VLOOKUP(K209,【参考】数式用!$A$2:$F$57,MATCH(M209,【参考】数式用!$C$3:$F$3,0)+2,0),"")</f>
        <v/>
      </c>
      <c r="O209" s="513"/>
      <c r="P209" s="555" t="str">
        <f>IFERROR(VLOOKUP(K209,【参考】数式用!$A$2:$F$57,MATCH(O209,【参考】数式用!$C$3:$F$3,0)+2,0),"")</f>
        <v/>
      </c>
      <c r="Q209" s="338" t="s">
        <v>118</v>
      </c>
      <c r="R209" s="339"/>
      <c r="S209" s="340" t="s">
        <v>183</v>
      </c>
      <c r="T209" s="339"/>
      <c r="U209" s="340" t="s">
        <v>184</v>
      </c>
      <c r="V209" s="339"/>
      <c r="W209" s="340" t="s">
        <v>183</v>
      </c>
      <c r="X209" s="339"/>
      <c r="Y209" s="340" t="s">
        <v>185</v>
      </c>
      <c r="Z209" s="340" t="s">
        <v>186</v>
      </c>
      <c r="AA209" s="340" t="str">
        <f t="shared" si="78"/>
        <v/>
      </c>
      <c r="AB209" s="341" t="s">
        <v>187</v>
      </c>
      <c r="AC209" s="516" t="str">
        <f t="shared" si="79"/>
        <v/>
      </c>
      <c r="AD209" s="509" t="str">
        <f t="shared" si="80"/>
        <v/>
      </c>
      <c r="AE209" s="517" t="str">
        <f>IFERROR(ROUNDDOWN(ROUNDDOWN(ROUND(L209*VLOOKUP(K209,【参考】数式用!$A$4:$F$57,MATCH("処遇改善加算Ⅳ",【参考】数式用!$C$3:$F$3,0)+2,0),0),0)*AA209*0.5,0), "")</f>
        <v/>
      </c>
      <c r="AF209" s="329"/>
      <c r="AG209" s="330"/>
      <c r="AH209" s="330"/>
      <c r="AI209" s="344"/>
      <c r="AJ209" s="641"/>
      <c r="AK209" s="331"/>
      <c r="AL209" s="332" t="str">
        <f t="shared" si="81"/>
        <v/>
      </c>
      <c r="AM209" s="325" t="str">
        <f t="shared" si="82"/>
        <v/>
      </c>
      <c r="AN209" s="255"/>
      <c r="AO209" s="559" t="str">
        <f>IFERROR(VLOOKUP(K209,【参考】数式用!$A$2:$N$57,14,FALSE),"")</f>
        <v/>
      </c>
      <c r="AP209" s="559" t="str">
        <f t="shared" si="83"/>
        <v/>
      </c>
      <c r="AQ209" s="632" t="str">
        <f t="shared" si="84"/>
        <v/>
      </c>
      <c r="AR209" s="632" t="str">
        <f t="shared" si="85"/>
        <v>入力済</v>
      </c>
      <c r="AS209" s="559" t="str">
        <f t="shared" si="86"/>
        <v/>
      </c>
      <c r="AT209" s="632" t="str">
        <f t="shared" si="87"/>
        <v>入力済</v>
      </c>
      <c r="AU209" s="632" t="str">
        <f t="shared" si="88"/>
        <v/>
      </c>
      <c r="AV209" s="632" t="str">
        <f t="shared" si="89"/>
        <v/>
      </c>
      <c r="AW209" s="559" t="str">
        <f t="shared" si="90"/>
        <v/>
      </c>
      <c r="AX209" s="559" t="str">
        <f t="shared" si="91"/>
        <v/>
      </c>
      <c r="AY209" s="632" t="str">
        <f>IFERROR(VLOOKUP(K209,【参考】数式用!$AR$5:$AS$39,2, FALSE), "")</f>
        <v/>
      </c>
      <c r="AZ209" s="559" t="str">
        <f t="shared" si="92"/>
        <v/>
      </c>
      <c r="BA209" s="559" t="str">
        <f t="shared" si="93"/>
        <v>入力済</v>
      </c>
      <c r="BB209" s="632" t="str">
        <f>IFERROR(VLOOKUP(K209,【参考】数式用!$AX$3:$AY$59, 2, FALSE), "")</f>
        <v/>
      </c>
      <c r="BC209" s="559" t="str">
        <f t="shared" si="94"/>
        <v/>
      </c>
      <c r="BD209" s="559" t="str">
        <f t="shared" si="95"/>
        <v>入力済</v>
      </c>
      <c r="BE209" s="576" t="str">
        <f t="shared" si="96"/>
        <v/>
      </c>
      <c r="BF209" s="559" t="str">
        <f t="shared" si="97"/>
        <v/>
      </c>
      <c r="BG209" s="596"/>
      <c r="BH209" s="632" t="str">
        <f t="shared" si="98"/>
        <v/>
      </c>
      <c r="BI209" s="614" t="str">
        <f>IFERROR(IF(BH209="Ⅱロ有り",ROUNDDOWN(L209*VLOOKUP(K209,【参考】数式用!$A$4:$J$42,10,FALSE)*AA209,0),""),"")</f>
        <v/>
      </c>
      <c r="BJ209" s="614" t="str">
        <f>IFERROR(IF(BH209="Ⅱロなし",ROUNDDOWN(L209*VLOOKUP(K209,【参考】数式用!$A$4:$J$42,8,FALSE)*AA209,0),""),"")</f>
        <v/>
      </c>
    </row>
    <row r="210" spans="1:62" ht="110.1" customHeight="1" thickBot="1">
      <c r="A210" s="327">
        <v>197</v>
      </c>
      <c r="B210" s="1005" t="str">
        <f>IF(基本情報入力シート!B232="","",基本情報入力シート!B232)</f>
        <v/>
      </c>
      <c r="C210" s="1006"/>
      <c r="D210" s="1006"/>
      <c r="E210" s="1006"/>
      <c r="F210" s="1007"/>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58" t="str">
        <f>IF(基本情報入力シート!AF232=0, "",基本情報入力シート!AF232)</f>
        <v/>
      </c>
      <c r="M210" s="589"/>
      <c r="N210" s="521" t="str">
        <f>IFERROR(VLOOKUP(K210,【参考】数式用!$A$2:$F$57,MATCH(M210,【参考】数式用!$C$3:$F$3,0)+2,0),"")</f>
        <v/>
      </c>
      <c r="O210" s="513"/>
      <c r="P210" s="555" t="str">
        <f>IFERROR(VLOOKUP(K210,【参考】数式用!$A$2:$F$57,MATCH(O210,【参考】数式用!$C$3:$F$3,0)+2,0),"")</f>
        <v/>
      </c>
      <c r="Q210" s="338" t="s">
        <v>118</v>
      </c>
      <c r="R210" s="339"/>
      <c r="S210" s="340" t="s">
        <v>183</v>
      </c>
      <c r="T210" s="339"/>
      <c r="U210" s="340" t="s">
        <v>184</v>
      </c>
      <c r="V210" s="339"/>
      <c r="W210" s="340" t="s">
        <v>183</v>
      </c>
      <c r="X210" s="339"/>
      <c r="Y210" s="340" t="s">
        <v>185</v>
      </c>
      <c r="Z210" s="340" t="s">
        <v>186</v>
      </c>
      <c r="AA210" s="340" t="str">
        <f t="shared" si="78"/>
        <v/>
      </c>
      <c r="AB210" s="341" t="s">
        <v>187</v>
      </c>
      <c r="AC210" s="516" t="str">
        <f t="shared" si="79"/>
        <v/>
      </c>
      <c r="AD210" s="509" t="str">
        <f t="shared" si="80"/>
        <v/>
      </c>
      <c r="AE210" s="517" t="str">
        <f>IFERROR(ROUNDDOWN(ROUNDDOWN(ROUND(L210*VLOOKUP(K210,【参考】数式用!$A$4:$F$57,MATCH("処遇改善加算Ⅳ",【参考】数式用!$C$3:$F$3,0)+2,0),0),0)*AA210*0.5,0), "")</f>
        <v/>
      </c>
      <c r="AF210" s="329"/>
      <c r="AG210" s="330"/>
      <c r="AH210" s="330"/>
      <c r="AI210" s="344"/>
      <c r="AJ210" s="641"/>
      <c r="AK210" s="331"/>
      <c r="AL210" s="332" t="str">
        <f t="shared" si="81"/>
        <v/>
      </c>
      <c r="AM210" s="325" t="str">
        <f t="shared" si="82"/>
        <v/>
      </c>
      <c r="AN210" s="255"/>
      <c r="AO210" s="559" t="str">
        <f>IFERROR(VLOOKUP(K210,【参考】数式用!$A$2:$N$57,14,FALSE),"")</f>
        <v/>
      </c>
      <c r="AP210" s="559" t="str">
        <f t="shared" si="83"/>
        <v/>
      </c>
      <c r="AQ210" s="632" t="str">
        <f t="shared" si="84"/>
        <v/>
      </c>
      <c r="AR210" s="632" t="str">
        <f t="shared" si="85"/>
        <v>入力済</v>
      </c>
      <c r="AS210" s="559" t="str">
        <f t="shared" si="86"/>
        <v/>
      </c>
      <c r="AT210" s="632" t="str">
        <f t="shared" si="87"/>
        <v>入力済</v>
      </c>
      <c r="AU210" s="632" t="str">
        <f t="shared" si="88"/>
        <v/>
      </c>
      <c r="AV210" s="632" t="str">
        <f t="shared" si="89"/>
        <v/>
      </c>
      <c r="AW210" s="559" t="str">
        <f t="shared" si="90"/>
        <v/>
      </c>
      <c r="AX210" s="559" t="str">
        <f t="shared" si="91"/>
        <v/>
      </c>
      <c r="AY210" s="632" t="str">
        <f>IFERROR(VLOOKUP(K210,【参考】数式用!$AR$5:$AS$39,2, FALSE), "")</f>
        <v/>
      </c>
      <c r="AZ210" s="559" t="str">
        <f t="shared" si="92"/>
        <v/>
      </c>
      <c r="BA210" s="559" t="str">
        <f t="shared" si="93"/>
        <v>入力済</v>
      </c>
      <c r="BB210" s="632" t="str">
        <f>IFERROR(VLOOKUP(K210,【参考】数式用!$AX$3:$AY$59, 2, FALSE), "")</f>
        <v/>
      </c>
      <c r="BC210" s="559" t="str">
        <f t="shared" si="94"/>
        <v/>
      </c>
      <c r="BD210" s="559" t="str">
        <f t="shared" si="95"/>
        <v>入力済</v>
      </c>
      <c r="BE210" s="576" t="str">
        <f t="shared" si="96"/>
        <v/>
      </c>
      <c r="BF210" s="559" t="str">
        <f t="shared" si="97"/>
        <v/>
      </c>
      <c r="BG210" s="596"/>
      <c r="BH210" s="632" t="str">
        <f t="shared" si="98"/>
        <v/>
      </c>
      <c r="BI210" s="614" t="str">
        <f>IFERROR(IF(BH210="Ⅱロ有り",ROUNDDOWN(L210*VLOOKUP(K210,【参考】数式用!$A$4:$J$42,10,FALSE)*AA210,0),""),"")</f>
        <v/>
      </c>
      <c r="BJ210" s="614" t="str">
        <f>IFERROR(IF(BH210="Ⅱロなし",ROUNDDOWN(L210*VLOOKUP(K210,【参考】数式用!$A$4:$J$42,8,FALSE)*AA210,0),""),"")</f>
        <v/>
      </c>
    </row>
    <row r="211" spans="1:62" ht="110.1" customHeight="1" thickBot="1">
      <c r="A211" s="327">
        <v>198</v>
      </c>
      <c r="B211" s="1005" t="str">
        <f>IF(基本情報入力シート!B233="","",基本情報入力シート!B233)</f>
        <v/>
      </c>
      <c r="C211" s="1006"/>
      <c r="D211" s="1006"/>
      <c r="E211" s="1006"/>
      <c r="F211" s="1007"/>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58" t="str">
        <f>IF(基本情報入力シート!AF233=0, "",基本情報入力シート!AF233)</f>
        <v/>
      </c>
      <c r="M211" s="589"/>
      <c r="N211" s="521" t="str">
        <f>IFERROR(VLOOKUP(K211,【参考】数式用!$A$2:$F$57,MATCH(M211,【参考】数式用!$C$3:$F$3,0)+2,0),"")</f>
        <v/>
      </c>
      <c r="O211" s="513"/>
      <c r="P211" s="555" t="str">
        <f>IFERROR(VLOOKUP(K211,【参考】数式用!$A$2:$F$57,MATCH(O211,【参考】数式用!$C$3:$F$3,0)+2,0),"")</f>
        <v/>
      </c>
      <c r="Q211" s="338" t="s">
        <v>118</v>
      </c>
      <c r="R211" s="339"/>
      <c r="S211" s="340" t="s">
        <v>183</v>
      </c>
      <c r="T211" s="339"/>
      <c r="U211" s="340" t="s">
        <v>184</v>
      </c>
      <c r="V211" s="339"/>
      <c r="W211" s="340" t="s">
        <v>183</v>
      </c>
      <c r="X211" s="339"/>
      <c r="Y211" s="340" t="s">
        <v>185</v>
      </c>
      <c r="Z211" s="340" t="s">
        <v>186</v>
      </c>
      <c r="AA211" s="340" t="str">
        <f t="shared" si="78"/>
        <v/>
      </c>
      <c r="AB211" s="341" t="s">
        <v>187</v>
      </c>
      <c r="AC211" s="516" t="str">
        <f t="shared" si="79"/>
        <v/>
      </c>
      <c r="AD211" s="509" t="str">
        <f t="shared" si="80"/>
        <v/>
      </c>
      <c r="AE211" s="517" t="str">
        <f>IFERROR(ROUNDDOWN(ROUNDDOWN(ROUND(L211*VLOOKUP(K211,【参考】数式用!$A$4:$F$57,MATCH("処遇改善加算Ⅳ",【参考】数式用!$C$3:$F$3,0)+2,0),0),0)*AA211*0.5,0), "")</f>
        <v/>
      </c>
      <c r="AF211" s="329"/>
      <c r="AG211" s="330"/>
      <c r="AH211" s="330"/>
      <c r="AI211" s="344"/>
      <c r="AJ211" s="641"/>
      <c r="AK211" s="331"/>
      <c r="AL211" s="332" t="str">
        <f t="shared" si="81"/>
        <v/>
      </c>
      <c r="AM211" s="325" t="str">
        <f t="shared" si="82"/>
        <v/>
      </c>
      <c r="AN211" s="255"/>
      <c r="AO211" s="559" t="str">
        <f>IFERROR(VLOOKUP(K211,【参考】数式用!$A$2:$N$57,14,FALSE),"")</f>
        <v/>
      </c>
      <c r="AP211" s="559" t="str">
        <f t="shared" si="83"/>
        <v/>
      </c>
      <c r="AQ211" s="632" t="str">
        <f t="shared" si="84"/>
        <v/>
      </c>
      <c r="AR211" s="632" t="str">
        <f t="shared" si="85"/>
        <v>入力済</v>
      </c>
      <c r="AS211" s="559" t="str">
        <f t="shared" si="86"/>
        <v/>
      </c>
      <c r="AT211" s="632" t="str">
        <f t="shared" si="87"/>
        <v>入力済</v>
      </c>
      <c r="AU211" s="632" t="str">
        <f t="shared" si="88"/>
        <v/>
      </c>
      <c r="AV211" s="632" t="str">
        <f t="shared" si="89"/>
        <v/>
      </c>
      <c r="AW211" s="559" t="str">
        <f t="shared" si="90"/>
        <v/>
      </c>
      <c r="AX211" s="559" t="str">
        <f t="shared" si="91"/>
        <v/>
      </c>
      <c r="AY211" s="632" t="str">
        <f>IFERROR(VLOOKUP(K211,【参考】数式用!$AR$5:$AS$39,2, FALSE), "")</f>
        <v/>
      </c>
      <c r="AZ211" s="559" t="str">
        <f t="shared" si="92"/>
        <v/>
      </c>
      <c r="BA211" s="559" t="str">
        <f t="shared" si="93"/>
        <v>入力済</v>
      </c>
      <c r="BB211" s="632" t="str">
        <f>IFERROR(VLOOKUP(K211,【参考】数式用!$AX$3:$AY$59, 2, FALSE), "")</f>
        <v/>
      </c>
      <c r="BC211" s="559" t="str">
        <f t="shared" si="94"/>
        <v/>
      </c>
      <c r="BD211" s="559" t="str">
        <f t="shared" si="95"/>
        <v>入力済</v>
      </c>
      <c r="BE211" s="576" t="str">
        <f t="shared" si="96"/>
        <v/>
      </c>
      <c r="BF211" s="559" t="str">
        <f t="shared" si="97"/>
        <v/>
      </c>
      <c r="BG211" s="596"/>
      <c r="BH211" s="632" t="str">
        <f t="shared" si="98"/>
        <v/>
      </c>
      <c r="BI211" s="614" t="str">
        <f>IFERROR(IF(BH211="Ⅱロ有り",ROUNDDOWN(L211*VLOOKUP(K211,【参考】数式用!$A$4:$J$42,10,FALSE)*AA211,0),""),"")</f>
        <v/>
      </c>
      <c r="BJ211" s="614" t="str">
        <f>IFERROR(IF(BH211="Ⅱロなし",ROUNDDOWN(L211*VLOOKUP(K211,【参考】数式用!$A$4:$J$42,8,FALSE)*AA211,0),""),"")</f>
        <v/>
      </c>
    </row>
    <row r="212" spans="1:62" ht="110.1" customHeight="1" thickBot="1">
      <c r="A212" s="327">
        <v>199</v>
      </c>
      <c r="B212" s="1005" t="str">
        <f>IF(基本情報入力シート!B234="","",基本情報入力シート!B234)</f>
        <v/>
      </c>
      <c r="C212" s="1006"/>
      <c r="D212" s="1006"/>
      <c r="E212" s="1006"/>
      <c r="F212" s="1007"/>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58" t="str">
        <f>IF(基本情報入力シート!AF234=0, "",基本情報入力シート!AF234)</f>
        <v/>
      </c>
      <c r="M212" s="589"/>
      <c r="N212" s="521" t="str">
        <f>IFERROR(VLOOKUP(K212,【参考】数式用!$A$2:$F$57,MATCH(M212,【参考】数式用!$C$3:$F$3,0)+2,0),"")</f>
        <v/>
      </c>
      <c r="O212" s="513"/>
      <c r="P212" s="555" t="str">
        <f>IFERROR(VLOOKUP(K212,【参考】数式用!$A$2:$F$57,MATCH(O212,【参考】数式用!$C$3:$F$3,0)+2,0),"")</f>
        <v/>
      </c>
      <c r="Q212" s="338" t="s">
        <v>118</v>
      </c>
      <c r="R212" s="339"/>
      <c r="S212" s="340" t="s">
        <v>183</v>
      </c>
      <c r="T212" s="339"/>
      <c r="U212" s="340" t="s">
        <v>184</v>
      </c>
      <c r="V212" s="339"/>
      <c r="W212" s="340" t="s">
        <v>183</v>
      </c>
      <c r="X212" s="339"/>
      <c r="Y212" s="340" t="s">
        <v>185</v>
      </c>
      <c r="Z212" s="340" t="s">
        <v>186</v>
      </c>
      <c r="AA212" s="340" t="str">
        <f t="shared" si="78"/>
        <v/>
      </c>
      <c r="AB212" s="341" t="s">
        <v>187</v>
      </c>
      <c r="AC212" s="516" t="str">
        <f t="shared" si="79"/>
        <v/>
      </c>
      <c r="AD212" s="509" t="str">
        <f t="shared" si="80"/>
        <v/>
      </c>
      <c r="AE212" s="517" t="str">
        <f>IFERROR(ROUNDDOWN(ROUNDDOWN(ROUND(L212*VLOOKUP(K212,【参考】数式用!$A$4:$F$57,MATCH("処遇改善加算Ⅳ",【参考】数式用!$C$3:$F$3,0)+2,0),0),0)*AA212*0.5,0), "")</f>
        <v/>
      </c>
      <c r="AF212" s="329"/>
      <c r="AG212" s="330"/>
      <c r="AH212" s="330"/>
      <c r="AI212" s="344"/>
      <c r="AJ212" s="641"/>
      <c r="AK212" s="331"/>
      <c r="AL212" s="332" t="str">
        <f t="shared" si="81"/>
        <v/>
      </c>
      <c r="AM212" s="325" t="str">
        <f t="shared" si="82"/>
        <v/>
      </c>
      <c r="AN212" s="255"/>
      <c r="AO212" s="559" t="str">
        <f>IFERROR(VLOOKUP(K212,【参考】数式用!$A$2:$N$57,14,FALSE),"")</f>
        <v/>
      </c>
      <c r="AP212" s="559" t="str">
        <f t="shared" si="83"/>
        <v/>
      </c>
      <c r="AQ212" s="632" t="str">
        <f t="shared" si="84"/>
        <v/>
      </c>
      <c r="AR212" s="632" t="str">
        <f t="shared" si="85"/>
        <v>入力済</v>
      </c>
      <c r="AS212" s="559" t="str">
        <f t="shared" si="86"/>
        <v/>
      </c>
      <c r="AT212" s="632" t="str">
        <f t="shared" si="87"/>
        <v>入力済</v>
      </c>
      <c r="AU212" s="632" t="str">
        <f t="shared" si="88"/>
        <v/>
      </c>
      <c r="AV212" s="632" t="str">
        <f t="shared" si="89"/>
        <v/>
      </c>
      <c r="AW212" s="559" t="str">
        <f t="shared" si="90"/>
        <v/>
      </c>
      <c r="AX212" s="559" t="str">
        <f t="shared" si="91"/>
        <v/>
      </c>
      <c r="AY212" s="632" t="str">
        <f>IFERROR(VLOOKUP(K212,【参考】数式用!$AR$5:$AS$39,2, FALSE), "")</f>
        <v/>
      </c>
      <c r="AZ212" s="559" t="str">
        <f t="shared" si="92"/>
        <v/>
      </c>
      <c r="BA212" s="559" t="str">
        <f t="shared" si="93"/>
        <v>入力済</v>
      </c>
      <c r="BB212" s="632" t="str">
        <f>IFERROR(VLOOKUP(K212,【参考】数式用!$AX$3:$AY$59, 2, FALSE), "")</f>
        <v/>
      </c>
      <c r="BC212" s="559" t="str">
        <f t="shared" si="94"/>
        <v/>
      </c>
      <c r="BD212" s="559" t="str">
        <f t="shared" si="95"/>
        <v>入力済</v>
      </c>
      <c r="BE212" s="576" t="str">
        <f t="shared" si="96"/>
        <v/>
      </c>
      <c r="BF212" s="559" t="str">
        <f t="shared" si="97"/>
        <v/>
      </c>
      <c r="BG212" s="596"/>
      <c r="BH212" s="632" t="str">
        <f t="shared" si="98"/>
        <v/>
      </c>
      <c r="BI212" s="614" t="str">
        <f>IFERROR(IF(BH212="Ⅱロ有り",ROUNDDOWN(L212*VLOOKUP(K212,【参考】数式用!$A$4:$J$42,10,FALSE)*AA212,0),""),"")</f>
        <v/>
      </c>
      <c r="BJ212" s="614" t="str">
        <f>IFERROR(IF(BH212="Ⅱロなし",ROUNDDOWN(L212*VLOOKUP(K212,【参考】数式用!$A$4:$J$42,8,FALSE)*AA212,0),""),"")</f>
        <v/>
      </c>
    </row>
    <row r="213" spans="1:62" ht="110.1" customHeight="1" thickBot="1">
      <c r="A213" s="327">
        <v>200</v>
      </c>
      <c r="B213" s="1005" t="str">
        <f>IF(基本情報入力シート!B235="","",基本情報入力シート!B235)</f>
        <v/>
      </c>
      <c r="C213" s="1006"/>
      <c r="D213" s="1006"/>
      <c r="E213" s="1006"/>
      <c r="F213" s="1007"/>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58" t="str">
        <f>IF(基本情報入力シート!AF235=0, "",基本情報入力シート!AF235)</f>
        <v/>
      </c>
      <c r="M213" s="589"/>
      <c r="N213" s="521" t="str">
        <f>IFERROR(VLOOKUP(K213,【参考】数式用!$A$2:$F$57,MATCH(M213,【参考】数式用!$C$3:$F$3,0)+2,0),"")</f>
        <v/>
      </c>
      <c r="O213" s="513"/>
      <c r="P213" s="555" t="str">
        <f>IFERROR(VLOOKUP(K213,【参考】数式用!$A$2:$F$57,MATCH(O213,【参考】数式用!$C$3:$F$3,0)+2,0),"")</f>
        <v/>
      </c>
      <c r="Q213" s="338" t="s">
        <v>118</v>
      </c>
      <c r="R213" s="339"/>
      <c r="S213" s="340" t="s">
        <v>183</v>
      </c>
      <c r="T213" s="339"/>
      <c r="U213" s="340" t="s">
        <v>184</v>
      </c>
      <c r="V213" s="339"/>
      <c r="W213" s="340" t="s">
        <v>183</v>
      </c>
      <c r="X213" s="339"/>
      <c r="Y213" s="340" t="s">
        <v>185</v>
      </c>
      <c r="Z213" s="340" t="s">
        <v>186</v>
      </c>
      <c r="AA213" s="340" t="str">
        <f t="shared" si="78"/>
        <v/>
      </c>
      <c r="AB213" s="341" t="s">
        <v>187</v>
      </c>
      <c r="AC213" s="516" t="str">
        <f t="shared" si="79"/>
        <v/>
      </c>
      <c r="AD213" s="509" t="str">
        <f t="shared" si="80"/>
        <v/>
      </c>
      <c r="AE213" s="517" t="str">
        <f>IFERROR(ROUNDDOWN(ROUNDDOWN(ROUND(L213*VLOOKUP(K213,【参考】数式用!$A$4:$F$57,MATCH("処遇改善加算Ⅳ",【参考】数式用!$C$3:$F$3,0)+2,0),0),0)*AA213*0.5,0), "")</f>
        <v/>
      </c>
      <c r="AF213" s="329"/>
      <c r="AG213" s="330"/>
      <c r="AH213" s="330"/>
      <c r="AI213" s="344"/>
      <c r="AJ213" s="641"/>
      <c r="AK213" s="331"/>
      <c r="AL213" s="332" t="str">
        <f t="shared" si="81"/>
        <v/>
      </c>
      <c r="AM213" s="325" t="str">
        <f t="shared" si="82"/>
        <v/>
      </c>
      <c r="AN213" s="255"/>
      <c r="AO213" s="559" t="str">
        <f>IFERROR(VLOOKUP(K213,【参考】数式用!$A$2:$N$57,14,FALSE),"")</f>
        <v/>
      </c>
      <c r="AP213" s="559" t="str">
        <f t="shared" si="83"/>
        <v/>
      </c>
      <c r="AQ213" s="632" t="str">
        <f t="shared" si="84"/>
        <v/>
      </c>
      <c r="AR213" s="632" t="str">
        <f t="shared" si="85"/>
        <v>入力済</v>
      </c>
      <c r="AS213" s="559" t="str">
        <f t="shared" si="86"/>
        <v/>
      </c>
      <c r="AT213" s="632" t="str">
        <f t="shared" si="87"/>
        <v>入力済</v>
      </c>
      <c r="AU213" s="632" t="str">
        <f t="shared" si="88"/>
        <v/>
      </c>
      <c r="AV213" s="632" t="str">
        <f t="shared" si="89"/>
        <v/>
      </c>
      <c r="AW213" s="559" t="str">
        <f t="shared" si="90"/>
        <v/>
      </c>
      <c r="AX213" s="559" t="str">
        <f t="shared" si="91"/>
        <v/>
      </c>
      <c r="AY213" s="632" t="str">
        <f>IFERROR(VLOOKUP(K213,【参考】数式用!$AR$5:$AS$39,2, FALSE), "")</f>
        <v/>
      </c>
      <c r="AZ213" s="559" t="str">
        <f t="shared" si="92"/>
        <v/>
      </c>
      <c r="BA213" s="559" t="str">
        <f t="shared" si="93"/>
        <v>入力済</v>
      </c>
      <c r="BB213" s="632" t="str">
        <f>IFERROR(VLOOKUP(K213,【参考】数式用!$AX$3:$AY$59, 2, FALSE), "")</f>
        <v/>
      </c>
      <c r="BC213" s="559" t="str">
        <f t="shared" si="94"/>
        <v/>
      </c>
      <c r="BD213" s="559" t="str">
        <f t="shared" si="95"/>
        <v>入力済</v>
      </c>
      <c r="BE213" s="576" t="str">
        <f t="shared" si="96"/>
        <v/>
      </c>
      <c r="BF213" s="559" t="str">
        <f t="shared" si="97"/>
        <v/>
      </c>
      <c r="BG213" s="596"/>
      <c r="BH213" s="632" t="str">
        <f t="shared" si="98"/>
        <v/>
      </c>
      <c r="BI213" s="614" t="str">
        <f>IFERROR(IF(BH213="Ⅱロ有り",ROUNDDOWN(L213*VLOOKUP(K213,【参考】数式用!$A$4:$J$42,10,FALSE)*AA213,0),""),"")</f>
        <v/>
      </c>
      <c r="BJ213" s="614" t="str">
        <f>IFERROR(IF(BH213="Ⅱロなし",ROUNDDOWN(L213*VLOOKUP(K213,【参考】数式用!$A$4:$J$42,8,FALSE)*AA213,0),""),"")</f>
        <v/>
      </c>
    </row>
    <row r="214" spans="1:62" ht="110.1" customHeight="1" thickBot="1">
      <c r="A214" s="327">
        <v>201</v>
      </c>
      <c r="B214" s="1005" t="str">
        <f>IF(基本情報入力シート!B236="","",基本情報入力シート!B236)</f>
        <v/>
      </c>
      <c r="C214" s="1006"/>
      <c r="D214" s="1006"/>
      <c r="E214" s="1006"/>
      <c r="F214" s="1007"/>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58" t="str">
        <f>IF(基本情報入力シート!AF236=0, "",基本情報入力シート!AF236)</f>
        <v/>
      </c>
      <c r="M214" s="589"/>
      <c r="N214" s="521" t="str">
        <f>IFERROR(VLOOKUP(K214,【参考】数式用!$A$2:$F$57,MATCH(M214,【参考】数式用!$C$3:$F$3,0)+2,0),"")</f>
        <v/>
      </c>
      <c r="O214" s="513"/>
      <c r="P214" s="555" t="str">
        <f>IFERROR(VLOOKUP(K214,【参考】数式用!$A$2:$F$57,MATCH(O214,【参考】数式用!$C$3:$F$3,0)+2,0),"")</f>
        <v/>
      </c>
      <c r="Q214" s="338" t="s">
        <v>118</v>
      </c>
      <c r="R214" s="339"/>
      <c r="S214" s="340" t="s">
        <v>183</v>
      </c>
      <c r="T214" s="339"/>
      <c r="U214" s="340" t="s">
        <v>184</v>
      </c>
      <c r="V214" s="339"/>
      <c r="W214" s="340" t="s">
        <v>183</v>
      </c>
      <c r="X214" s="339"/>
      <c r="Y214" s="340" t="s">
        <v>185</v>
      </c>
      <c r="Z214" s="340" t="s">
        <v>186</v>
      </c>
      <c r="AA214" s="340" t="str">
        <f t="shared" si="78"/>
        <v/>
      </c>
      <c r="AB214" s="341" t="s">
        <v>187</v>
      </c>
      <c r="AC214" s="516" t="str">
        <f t="shared" si="79"/>
        <v/>
      </c>
      <c r="AD214" s="509" t="str">
        <f t="shared" si="80"/>
        <v/>
      </c>
      <c r="AE214" s="517" t="str">
        <f>IFERROR(ROUNDDOWN(ROUNDDOWN(ROUND(L214*VLOOKUP(K214,【参考】数式用!$A$4:$F$57,MATCH("処遇改善加算Ⅳ",【参考】数式用!$C$3:$F$3,0)+2,0),0),0)*AA214*0.5,0), "")</f>
        <v/>
      </c>
      <c r="AF214" s="329"/>
      <c r="AG214" s="330"/>
      <c r="AH214" s="330"/>
      <c r="AI214" s="344"/>
      <c r="AJ214" s="641"/>
      <c r="AK214" s="331"/>
      <c r="AL214" s="332" t="str">
        <f t="shared" si="81"/>
        <v/>
      </c>
      <c r="AM214" s="325" t="str">
        <f t="shared" si="82"/>
        <v/>
      </c>
      <c r="AN214" s="255"/>
      <c r="AO214" s="559" t="str">
        <f>IFERROR(VLOOKUP(K214,【参考】数式用!$A$2:$N$57,14,FALSE),"")</f>
        <v/>
      </c>
      <c r="AP214" s="559" t="str">
        <f t="shared" si="83"/>
        <v/>
      </c>
      <c r="AQ214" s="632" t="str">
        <f t="shared" si="84"/>
        <v/>
      </c>
      <c r="AR214" s="632" t="str">
        <f t="shared" si="85"/>
        <v>入力済</v>
      </c>
      <c r="AS214" s="559" t="str">
        <f t="shared" si="86"/>
        <v/>
      </c>
      <c r="AT214" s="632" t="str">
        <f t="shared" si="87"/>
        <v>入力済</v>
      </c>
      <c r="AU214" s="632" t="str">
        <f t="shared" si="88"/>
        <v/>
      </c>
      <c r="AV214" s="632" t="str">
        <f t="shared" si="89"/>
        <v/>
      </c>
      <c r="AW214" s="559" t="str">
        <f t="shared" si="90"/>
        <v/>
      </c>
      <c r="AX214" s="559" t="str">
        <f t="shared" si="91"/>
        <v/>
      </c>
      <c r="AY214" s="632" t="str">
        <f>IFERROR(VLOOKUP(K214,【参考】数式用!$AR$5:$AS$39,2, FALSE), "")</f>
        <v/>
      </c>
      <c r="AZ214" s="559" t="str">
        <f t="shared" si="92"/>
        <v/>
      </c>
      <c r="BA214" s="559" t="str">
        <f t="shared" si="93"/>
        <v>入力済</v>
      </c>
      <c r="BB214" s="632" t="str">
        <f>IFERROR(VLOOKUP(K214,【参考】数式用!$AX$3:$AY$59, 2, FALSE), "")</f>
        <v/>
      </c>
      <c r="BC214" s="559" t="str">
        <f t="shared" si="94"/>
        <v/>
      </c>
      <c r="BD214" s="559" t="str">
        <f t="shared" si="95"/>
        <v>入力済</v>
      </c>
      <c r="BE214" s="576" t="str">
        <f t="shared" si="96"/>
        <v/>
      </c>
      <c r="BF214" s="559" t="str">
        <f t="shared" si="97"/>
        <v/>
      </c>
      <c r="BG214" s="596"/>
      <c r="BH214" s="632" t="str">
        <f t="shared" si="98"/>
        <v/>
      </c>
      <c r="BI214" s="614" t="str">
        <f>IFERROR(IF(BH214="Ⅱロ有り",ROUNDDOWN(L214*VLOOKUP(K214,【参考】数式用!$A$4:$J$42,10,FALSE)*AA214,0),""),"")</f>
        <v/>
      </c>
      <c r="BJ214" s="614" t="str">
        <f>IFERROR(IF(BH214="Ⅱロなし",ROUNDDOWN(L214*VLOOKUP(K214,【参考】数式用!$A$4:$J$42,8,FALSE)*AA214,0),""),"")</f>
        <v/>
      </c>
    </row>
    <row r="215" spans="1:62" ht="110.1" customHeight="1" thickBot="1">
      <c r="A215" s="327">
        <v>202</v>
      </c>
      <c r="B215" s="1005" t="str">
        <f>IF(基本情報入力シート!B237="","",基本情報入力シート!B237)</f>
        <v/>
      </c>
      <c r="C215" s="1006"/>
      <c r="D215" s="1006"/>
      <c r="E215" s="1006"/>
      <c r="F215" s="1007"/>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58" t="str">
        <f>IF(基本情報入力シート!AF237=0, "",基本情報入力シート!AF237)</f>
        <v/>
      </c>
      <c r="M215" s="589"/>
      <c r="N215" s="521" t="str">
        <f>IFERROR(VLOOKUP(K215,【参考】数式用!$A$2:$F$57,MATCH(M215,【参考】数式用!$C$3:$F$3,0)+2,0),"")</f>
        <v/>
      </c>
      <c r="O215" s="513"/>
      <c r="P215" s="555" t="str">
        <f>IFERROR(VLOOKUP(K215,【参考】数式用!$A$2:$F$57,MATCH(O215,【参考】数式用!$C$3:$F$3,0)+2,0),"")</f>
        <v/>
      </c>
      <c r="Q215" s="338" t="s">
        <v>118</v>
      </c>
      <c r="R215" s="339"/>
      <c r="S215" s="340" t="s">
        <v>183</v>
      </c>
      <c r="T215" s="339"/>
      <c r="U215" s="340" t="s">
        <v>184</v>
      </c>
      <c r="V215" s="339"/>
      <c r="W215" s="340" t="s">
        <v>183</v>
      </c>
      <c r="X215" s="339"/>
      <c r="Y215" s="340" t="s">
        <v>185</v>
      </c>
      <c r="Z215" s="340" t="s">
        <v>186</v>
      </c>
      <c r="AA215" s="340" t="str">
        <f t="shared" si="78"/>
        <v/>
      </c>
      <c r="AB215" s="341" t="s">
        <v>187</v>
      </c>
      <c r="AC215" s="516" t="str">
        <f t="shared" si="79"/>
        <v/>
      </c>
      <c r="AD215" s="509" t="str">
        <f t="shared" si="80"/>
        <v/>
      </c>
      <c r="AE215" s="517" t="str">
        <f>IFERROR(ROUNDDOWN(ROUNDDOWN(ROUND(L215*VLOOKUP(K215,【参考】数式用!$A$4:$F$57,MATCH("処遇改善加算Ⅳ",【参考】数式用!$C$3:$F$3,0)+2,0),0),0)*AA215*0.5,0), "")</f>
        <v/>
      </c>
      <c r="AF215" s="329"/>
      <c r="AG215" s="330"/>
      <c r="AH215" s="330"/>
      <c r="AI215" s="344"/>
      <c r="AJ215" s="641"/>
      <c r="AK215" s="331"/>
      <c r="AL215" s="332" t="str">
        <f t="shared" si="81"/>
        <v/>
      </c>
      <c r="AM215" s="325" t="str">
        <f t="shared" si="82"/>
        <v/>
      </c>
      <c r="AN215" s="255"/>
      <c r="AO215" s="559" t="str">
        <f>IFERROR(VLOOKUP(K215,【参考】数式用!$A$2:$N$57,14,FALSE),"")</f>
        <v/>
      </c>
      <c r="AP215" s="559" t="str">
        <f t="shared" si="83"/>
        <v/>
      </c>
      <c r="AQ215" s="632" t="str">
        <f t="shared" si="84"/>
        <v/>
      </c>
      <c r="AR215" s="632" t="str">
        <f t="shared" si="85"/>
        <v>入力済</v>
      </c>
      <c r="AS215" s="559" t="str">
        <f t="shared" si="86"/>
        <v/>
      </c>
      <c r="AT215" s="632" t="str">
        <f t="shared" si="87"/>
        <v>入力済</v>
      </c>
      <c r="AU215" s="632" t="str">
        <f t="shared" si="88"/>
        <v/>
      </c>
      <c r="AV215" s="632" t="str">
        <f t="shared" si="89"/>
        <v/>
      </c>
      <c r="AW215" s="559" t="str">
        <f t="shared" si="90"/>
        <v/>
      </c>
      <c r="AX215" s="559" t="str">
        <f t="shared" si="91"/>
        <v/>
      </c>
      <c r="AY215" s="632" t="str">
        <f>IFERROR(VLOOKUP(K215,【参考】数式用!$AR$5:$AS$39,2, FALSE), "")</f>
        <v/>
      </c>
      <c r="AZ215" s="559" t="str">
        <f t="shared" si="92"/>
        <v/>
      </c>
      <c r="BA215" s="559" t="str">
        <f t="shared" si="93"/>
        <v>入力済</v>
      </c>
      <c r="BB215" s="632" t="str">
        <f>IFERROR(VLOOKUP(K215,【参考】数式用!$AX$3:$AY$59, 2, FALSE), "")</f>
        <v/>
      </c>
      <c r="BC215" s="559" t="str">
        <f t="shared" si="94"/>
        <v/>
      </c>
      <c r="BD215" s="559" t="str">
        <f t="shared" si="95"/>
        <v>入力済</v>
      </c>
      <c r="BE215" s="576" t="str">
        <f t="shared" si="96"/>
        <v/>
      </c>
      <c r="BF215" s="559" t="str">
        <f t="shared" si="97"/>
        <v/>
      </c>
      <c r="BG215" s="596"/>
      <c r="BH215" s="632" t="str">
        <f t="shared" si="98"/>
        <v/>
      </c>
      <c r="BI215" s="614" t="str">
        <f>IFERROR(IF(BH215="Ⅱロ有り",ROUNDDOWN(L215*VLOOKUP(K215,【参考】数式用!$A$4:$J$42,10,FALSE)*AA215,0),""),"")</f>
        <v/>
      </c>
      <c r="BJ215" s="614" t="str">
        <f>IFERROR(IF(BH215="Ⅱロなし",ROUNDDOWN(L215*VLOOKUP(K215,【参考】数式用!$A$4:$J$42,8,FALSE)*AA215,0),""),"")</f>
        <v/>
      </c>
    </row>
    <row r="216" spans="1:62" ht="110.1" customHeight="1" thickBot="1">
      <c r="A216" s="327">
        <v>203</v>
      </c>
      <c r="B216" s="1005" t="str">
        <f>IF(基本情報入力シート!B238="","",基本情報入力シート!B238)</f>
        <v/>
      </c>
      <c r="C216" s="1006"/>
      <c r="D216" s="1006"/>
      <c r="E216" s="1006"/>
      <c r="F216" s="1007"/>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58" t="str">
        <f>IF(基本情報入力シート!AF238=0, "",基本情報入力シート!AF238)</f>
        <v/>
      </c>
      <c r="M216" s="589"/>
      <c r="N216" s="521" t="str">
        <f>IFERROR(VLOOKUP(K216,【参考】数式用!$A$2:$F$57,MATCH(M216,【参考】数式用!$C$3:$F$3,0)+2,0),"")</f>
        <v/>
      </c>
      <c r="O216" s="513"/>
      <c r="P216" s="555" t="str">
        <f>IFERROR(VLOOKUP(K216,【参考】数式用!$A$2:$F$57,MATCH(O216,【参考】数式用!$C$3:$F$3,0)+2,0),"")</f>
        <v/>
      </c>
      <c r="Q216" s="338" t="s">
        <v>118</v>
      </c>
      <c r="R216" s="339"/>
      <c r="S216" s="340" t="s">
        <v>183</v>
      </c>
      <c r="T216" s="339"/>
      <c r="U216" s="340" t="s">
        <v>184</v>
      </c>
      <c r="V216" s="339"/>
      <c r="W216" s="340" t="s">
        <v>183</v>
      </c>
      <c r="X216" s="339"/>
      <c r="Y216" s="340" t="s">
        <v>185</v>
      </c>
      <c r="Z216" s="340" t="s">
        <v>186</v>
      </c>
      <c r="AA216" s="340" t="str">
        <f t="shared" si="78"/>
        <v/>
      </c>
      <c r="AB216" s="341" t="s">
        <v>187</v>
      </c>
      <c r="AC216" s="516" t="str">
        <f t="shared" si="79"/>
        <v/>
      </c>
      <c r="AD216" s="509" t="str">
        <f t="shared" si="80"/>
        <v/>
      </c>
      <c r="AE216" s="517" t="str">
        <f>IFERROR(ROUNDDOWN(ROUNDDOWN(ROUND(L216*VLOOKUP(K216,【参考】数式用!$A$4:$F$57,MATCH("処遇改善加算Ⅳ",【参考】数式用!$C$3:$F$3,0)+2,0),0),0)*AA216*0.5,0), "")</f>
        <v/>
      </c>
      <c r="AF216" s="329"/>
      <c r="AG216" s="330"/>
      <c r="AH216" s="330"/>
      <c r="AI216" s="344"/>
      <c r="AJ216" s="641"/>
      <c r="AK216" s="331"/>
      <c r="AL216" s="332" t="str">
        <f t="shared" si="81"/>
        <v/>
      </c>
      <c r="AM216" s="325" t="str">
        <f t="shared" si="82"/>
        <v/>
      </c>
      <c r="AN216" s="255"/>
      <c r="AO216" s="559" t="str">
        <f>IFERROR(VLOOKUP(K216,【参考】数式用!$A$2:$N$57,14,FALSE),"")</f>
        <v/>
      </c>
      <c r="AP216" s="559" t="str">
        <f t="shared" si="83"/>
        <v/>
      </c>
      <c r="AQ216" s="632" t="str">
        <f t="shared" si="84"/>
        <v/>
      </c>
      <c r="AR216" s="632" t="str">
        <f t="shared" si="85"/>
        <v>入力済</v>
      </c>
      <c r="AS216" s="559" t="str">
        <f t="shared" si="86"/>
        <v/>
      </c>
      <c r="AT216" s="632" t="str">
        <f t="shared" si="87"/>
        <v>入力済</v>
      </c>
      <c r="AU216" s="632" t="str">
        <f t="shared" si="88"/>
        <v/>
      </c>
      <c r="AV216" s="632" t="str">
        <f t="shared" si="89"/>
        <v/>
      </c>
      <c r="AW216" s="559" t="str">
        <f t="shared" si="90"/>
        <v/>
      </c>
      <c r="AX216" s="559" t="str">
        <f t="shared" si="91"/>
        <v/>
      </c>
      <c r="AY216" s="632" t="str">
        <f>IFERROR(VLOOKUP(K216,【参考】数式用!$AR$5:$AS$39,2, FALSE), "")</f>
        <v/>
      </c>
      <c r="AZ216" s="559" t="str">
        <f t="shared" si="92"/>
        <v/>
      </c>
      <c r="BA216" s="559" t="str">
        <f t="shared" si="93"/>
        <v>入力済</v>
      </c>
      <c r="BB216" s="632" t="str">
        <f>IFERROR(VLOOKUP(K216,【参考】数式用!$AX$3:$AY$59, 2, FALSE), "")</f>
        <v/>
      </c>
      <c r="BC216" s="559" t="str">
        <f t="shared" si="94"/>
        <v/>
      </c>
      <c r="BD216" s="559" t="str">
        <f t="shared" si="95"/>
        <v>入力済</v>
      </c>
      <c r="BE216" s="576" t="str">
        <f t="shared" si="96"/>
        <v/>
      </c>
      <c r="BF216" s="559" t="str">
        <f t="shared" si="97"/>
        <v/>
      </c>
      <c r="BG216" s="596"/>
      <c r="BH216" s="632" t="str">
        <f t="shared" si="98"/>
        <v/>
      </c>
      <c r="BI216" s="614" t="str">
        <f>IFERROR(IF(BH216="Ⅱロ有り",ROUNDDOWN(L216*VLOOKUP(K216,【参考】数式用!$A$4:$J$42,10,FALSE)*AA216,0),""),"")</f>
        <v/>
      </c>
      <c r="BJ216" s="614" t="str">
        <f>IFERROR(IF(BH216="Ⅱロなし",ROUNDDOWN(L216*VLOOKUP(K216,【参考】数式用!$A$4:$J$42,8,FALSE)*AA216,0),""),"")</f>
        <v/>
      </c>
    </row>
    <row r="217" spans="1:62" ht="110.1" customHeight="1" thickBot="1">
      <c r="A217" s="327">
        <v>204</v>
      </c>
      <c r="B217" s="1005" t="str">
        <f>IF(基本情報入力シート!B239="","",基本情報入力シート!B239)</f>
        <v/>
      </c>
      <c r="C217" s="1006"/>
      <c r="D217" s="1006"/>
      <c r="E217" s="1006"/>
      <c r="F217" s="1007"/>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58" t="str">
        <f>IF(基本情報入力シート!AF239=0, "",基本情報入力シート!AF239)</f>
        <v/>
      </c>
      <c r="M217" s="589"/>
      <c r="N217" s="521" t="str">
        <f>IFERROR(VLOOKUP(K217,【参考】数式用!$A$2:$F$57,MATCH(M217,【参考】数式用!$C$3:$F$3,0)+2,0),"")</f>
        <v/>
      </c>
      <c r="O217" s="513"/>
      <c r="P217" s="555" t="str">
        <f>IFERROR(VLOOKUP(K217,【参考】数式用!$A$2:$F$57,MATCH(O217,【参考】数式用!$C$3:$F$3,0)+2,0),"")</f>
        <v/>
      </c>
      <c r="Q217" s="338" t="s">
        <v>118</v>
      </c>
      <c r="R217" s="339"/>
      <c r="S217" s="340" t="s">
        <v>183</v>
      </c>
      <c r="T217" s="339"/>
      <c r="U217" s="340" t="s">
        <v>184</v>
      </c>
      <c r="V217" s="339"/>
      <c r="W217" s="340" t="s">
        <v>183</v>
      </c>
      <c r="X217" s="339"/>
      <c r="Y217" s="340" t="s">
        <v>185</v>
      </c>
      <c r="Z217" s="340" t="s">
        <v>186</v>
      </c>
      <c r="AA217" s="340" t="str">
        <f t="shared" si="78"/>
        <v/>
      </c>
      <c r="AB217" s="341" t="s">
        <v>187</v>
      </c>
      <c r="AC217" s="516" t="str">
        <f t="shared" si="79"/>
        <v/>
      </c>
      <c r="AD217" s="509" t="str">
        <f t="shared" si="80"/>
        <v/>
      </c>
      <c r="AE217" s="517" t="str">
        <f>IFERROR(ROUNDDOWN(ROUNDDOWN(ROUND(L217*VLOOKUP(K217,【参考】数式用!$A$4:$F$57,MATCH("処遇改善加算Ⅳ",【参考】数式用!$C$3:$F$3,0)+2,0),0),0)*AA217*0.5,0), "")</f>
        <v/>
      </c>
      <c r="AF217" s="329"/>
      <c r="AG217" s="330"/>
      <c r="AH217" s="330"/>
      <c r="AI217" s="344"/>
      <c r="AJ217" s="641"/>
      <c r="AK217" s="331"/>
      <c r="AL217" s="332" t="str">
        <f t="shared" si="81"/>
        <v/>
      </c>
      <c r="AM217" s="325" t="str">
        <f t="shared" si="82"/>
        <v/>
      </c>
      <c r="AN217" s="255"/>
      <c r="AO217" s="559" t="str">
        <f>IFERROR(VLOOKUP(K217,【参考】数式用!$A$2:$N$57,14,FALSE),"")</f>
        <v/>
      </c>
      <c r="AP217" s="559" t="str">
        <f t="shared" si="83"/>
        <v/>
      </c>
      <c r="AQ217" s="632" t="str">
        <f t="shared" si="84"/>
        <v/>
      </c>
      <c r="AR217" s="632" t="str">
        <f t="shared" si="85"/>
        <v>入力済</v>
      </c>
      <c r="AS217" s="559" t="str">
        <f t="shared" si="86"/>
        <v/>
      </c>
      <c r="AT217" s="632" t="str">
        <f t="shared" si="87"/>
        <v>入力済</v>
      </c>
      <c r="AU217" s="632" t="str">
        <f t="shared" si="88"/>
        <v/>
      </c>
      <c r="AV217" s="632" t="str">
        <f t="shared" si="89"/>
        <v/>
      </c>
      <c r="AW217" s="559" t="str">
        <f t="shared" si="90"/>
        <v/>
      </c>
      <c r="AX217" s="559" t="str">
        <f t="shared" si="91"/>
        <v/>
      </c>
      <c r="AY217" s="632" t="str">
        <f>IFERROR(VLOOKUP(K217,【参考】数式用!$AR$5:$AS$39,2, FALSE), "")</f>
        <v/>
      </c>
      <c r="AZ217" s="559" t="str">
        <f t="shared" si="92"/>
        <v/>
      </c>
      <c r="BA217" s="559" t="str">
        <f t="shared" si="93"/>
        <v>入力済</v>
      </c>
      <c r="BB217" s="632" t="str">
        <f>IFERROR(VLOOKUP(K217,【参考】数式用!$AX$3:$AY$59, 2, FALSE), "")</f>
        <v/>
      </c>
      <c r="BC217" s="559" t="str">
        <f t="shared" si="94"/>
        <v/>
      </c>
      <c r="BD217" s="559" t="str">
        <f t="shared" si="95"/>
        <v>入力済</v>
      </c>
      <c r="BE217" s="576" t="str">
        <f t="shared" si="96"/>
        <v/>
      </c>
      <c r="BF217" s="559" t="str">
        <f t="shared" si="97"/>
        <v/>
      </c>
      <c r="BG217" s="596"/>
      <c r="BH217" s="632" t="str">
        <f t="shared" si="98"/>
        <v/>
      </c>
      <c r="BI217" s="614" t="str">
        <f>IFERROR(IF(BH217="Ⅱロ有り",ROUNDDOWN(L217*VLOOKUP(K217,【参考】数式用!$A$4:$J$42,10,FALSE)*AA217,0),""),"")</f>
        <v/>
      </c>
      <c r="BJ217" s="614" t="str">
        <f>IFERROR(IF(BH217="Ⅱロなし",ROUNDDOWN(L217*VLOOKUP(K217,【参考】数式用!$A$4:$J$42,8,FALSE)*AA217,0),""),"")</f>
        <v/>
      </c>
    </row>
    <row r="218" spans="1:62" ht="110.1" customHeight="1" thickBot="1">
      <c r="A218" s="327">
        <v>205</v>
      </c>
      <c r="B218" s="1005" t="str">
        <f>IF(基本情報入力シート!B240="","",基本情報入力シート!B240)</f>
        <v/>
      </c>
      <c r="C218" s="1006"/>
      <c r="D218" s="1006"/>
      <c r="E218" s="1006"/>
      <c r="F218" s="1007"/>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58" t="str">
        <f>IF(基本情報入力シート!AF240=0, "",基本情報入力シート!AF240)</f>
        <v/>
      </c>
      <c r="M218" s="589"/>
      <c r="N218" s="521" t="str">
        <f>IFERROR(VLOOKUP(K218,【参考】数式用!$A$2:$F$57,MATCH(M218,【参考】数式用!$C$3:$F$3,0)+2,0),"")</f>
        <v/>
      </c>
      <c r="O218" s="513"/>
      <c r="P218" s="555" t="str">
        <f>IFERROR(VLOOKUP(K218,【参考】数式用!$A$2:$F$57,MATCH(O218,【参考】数式用!$C$3:$F$3,0)+2,0),"")</f>
        <v/>
      </c>
      <c r="Q218" s="338" t="s">
        <v>118</v>
      </c>
      <c r="R218" s="339"/>
      <c r="S218" s="340" t="s">
        <v>183</v>
      </c>
      <c r="T218" s="339"/>
      <c r="U218" s="340" t="s">
        <v>184</v>
      </c>
      <c r="V218" s="339"/>
      <c r="W218" s="340" t="s">
        <v>183</v>
      </c>
      <c r="X218" s="339"/>
      <c r="Y218" s="340" t="s">
        <v>185</v>
      </c>
      <c r="Z218" s="340" t="s">
        <v>186</v>
      </c>
      <c r="AA218" s="340" t="str">
        <f t="shared" si="78"/>
        <v/>
      </c>
      <c r="AB218" s="341" t="s">
        <v>187</v>
      </c>
      <c r="AC218" s="516" t="str">
        <f t="shared" si="79"/>
        <v/>
      </c>
      <c r="AD218" s="509" t="str">
        <f t="shared" si="80"/>
        <v/>
      </c>
      <c r="AE218" s="517" t="str">
        <f>IFERROR(ROUNDDOWN(ROUNDDOWN(ROUND(L218*VLOOKUP(K218,【参考】数式用!$A$4:$F$57,MATCH("処遇改善加算Ⅳ",【参考】数式用!$C$3:$F$3,0)+2,0),0),0)*AA218*0.5,0), "")</f>
        <v/>
      </c>
      <c r="AF218" s="329"/>
      <c r="AG218" s="330"/>
      <c r="AH218" s="330"/>
      <c r="AI218" s="344"/>
      <c r="AJ218" s="641"/>
      <c r="AK218" s="331"/>
      <c r="AL218" s="332" t="str">
        <f t="shared" si="81"/>
        <v/>
      </c>
      <c r="AM218" s="325" t="str">
        <f t="shared" si="82"/>
        <v/>
      </c>
      <c r="AN218" s="255"/>
      <c r="AO218" s="559" t="str">
        <f>IFERROR(VLOOKUP(K218,【参考】数式用!$A$2:$N$57,14,FALSE),"")</f>
        <v/>
      </c>
      <c r="AP218" s="559" t="str">
        <f t="shared" si="83"/>
        <v/>
      </c>
      <c r="AQ218" s="632" t="str">
        <f t="shared" si="84"/>
        <v/>
      </c>
      <c r="AR218" s="632" t="str">
        <f t="shared" si="85"/>
        <v>入力済</v>
      </c>
      <c r="AS218" s="559" t="str">
        <f t="shared" si="86"/>
        <v/>
      </c>
      <c r="AT218" s="632" t="str">
        <f t="shared" si="87"/>
        <v>入力済</v>
      </c>
      <c r="AU218" s="632" t="str">
        <f t="shared" si="88"/>
        <v/>
      </c>
      <c r="AV218" s="632" t="str">
        <f t="shared" si="89"/>
        <v/>
      </c>
      <c r="AW218" s="559" t="str">
        <f t="shared" si="90"/>
        <v/>
      </c>
      <c r="AX218" s="559" t="str">
        <f t="shared" si="91"/>
        <v/>
      </c>
      <c r="AY218" s="632" t="str">
        <f>IFERROR(VLOOKUP(K218,【参考】数式用!$AR$5:$AS$39,2, FALSE), "")</f>
        <v/>
      </c>
      <c r="AZ218" s="559" t="str">
        <f t="shared" si="92"/>
        <v/>
      </c>
      <c r="BA218" s="559" t="str">
        <f t="shared" si="93"/>
        <v>入力済</v>
      </c>
      <c r="BB218" s="632" t="str">
        <f>IFERROR(VLOOKUP(K218,【参考】数式用!$AX$3:$AY$59, 2, FALSE), "")</f>
        <v/>
      </c>
      <c r="BC218" s="559" t="str">
        <f t="shared" si="94"/>
        <v/>
      </c>
      <c r="BD218" s="559" t="str">
        <f t="shared" si="95"/>
        <v>入力済</v>
      </c>
      <c r="BE218" s="576" t="str">
        <f t="shared" si="96"/>
        <v/>
      </c>
      <c r="BF218" s="559" t="str">
        <f t="shared" si="97"/>
        <v/>
      </c>
      <c r="BG218" s="596"/>
      <c r="BH218" s="632" t="str">
        <f t="shared" si="98"/>
        <v/>
      </c>
      <c r="BI218" s="614" t="str">
        <f>IFERROR(IF(BH218="Ⅱロ有り",ROUNDDOWN(L218*VLOOKUP(K218,【参考】数式用!$A$4:$J$42,10,FALSE)*AA218,0),""),"")</f>
        <v/>
      </c>
      <c r="BJ218" s="614" t="str">
        <f>IFERROR(IF(BH218="Ⅱロなし",ROUNDDOWN(L218*VLOOKUP(K218,【参考】数式用!$A$4:$J$42,8,FALSE)*AA218,0),""),"")</f>
        <v/>
      </c>
    </row>
    <row r="219" spans="1:62" ht="110.1" customHeight="1" thickBot="1">
      <c r="A219" s="327">
        <v>206</v>
      </c>
      <c r="B219" s="1005" t="str">
        <f>IF(基本情報入力シート!B241="","",基本情報入力シート!B241)</f>
        <v/>
      </c>
      <c r="C219" s="1006"/>
      <c r="D219" s="1006"/>
      <c r="E219" s="1006"/>
      <c r="F219" s="1007"/>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58" t="str">
        <f>IF(基本情報入力シート!AF241=0, "",基本情報入力シート!AF241)</f>
        <v/>
      </c>
      <c r="M219" s="589"/>
      <c r="N219" s="521" t="str">
        <f>IFERROR(VLOOKUP(K219,【参考】数式用!$A$2:$F$57,MATCH(M219,【参考】数式用!$C$3:$F$3,0)+2,0),"")</f>
        <v/>
      </c>
      <c r="O219" s="513"/>
      <c r="P219" s="555" t="str">
        <f>IFERROR(VLOOKUP(K219,【参考】数式用!$A$2:$F$57,MATCH(O219,【参考】数式用!$C$3:$F$3,0)+2,0),"")</f>
        <v/>
      </c>
      <c r="Q219" s="338" t="s">
        <v>118</v>
      </c>
      <c r="R219" s="339"/>
      <c r="S219" s="340" t="s">
        <v>183</v>
      </c>
      <c r="T219" s="339"/>
      <c r="U219" s="340" t="s">
        <v>184</v>
      </c>
      <c r="V219" s="339"/>
      <c r="W219" s="340" t="s">
        <v>183</v>
      </c>
      <c r="X219" s="339"/>
      <c r="Y219" s="340" t="s">
        <v>185</v>
      </c>
      <c r="Z219" s="340" t="s">
        <v>186</v>
      </c>
      <c r="AA219" s="340" t="str">
        <f t="shared" si="78"/>
        <v/>
      </c>
      <c r="AB219" s="341" t="s">
        <v>187</v>
      </c>
      <c r="AC219" s="516" t="str">
        <f t="shared" si="79"/>
        <v/>
      </c>
      <c r="AD219" s="509" t="str">
        <f t="shared" si="80"/>
        <v/>
      </c>
      <c r="AE219" s="517" t="str">
        <f>IFERROR(ROUNDDOWN(ROUNDDOWN(ROUND(L219*VLOOKUP(K219,【参考】数式用!$A$4:$F$57,MATCH("処遇改善加算Ⅳ",【参考】数式用!$C$3:$F$3,0)+2,0),0),0)*AA219*0.5,0), "")</f>
        <v/>
      </c>
      <c r="AF219" s="329"/>
      <c r="AG219" s="330"/>
      <c r="AH219" s="330"/>
      <c r="AI219" s="344"/>
      <c r="AJ219" s="641"/>
      <c r="AK219" s="331"/>
      <c r="AL219" s="332" t="str">
        <f t="shared" si="81"/>
        <v/>
      </c>
      <c r="AM219" s="325" t="str">
        <f t="shared" si="82"/>
        <v/>
      </c>
      <c r="AN219" s="255"/>
      <c r="AO219" s="559" t="str">
        <f>IFERROR(VLOOKUP(K219,【参考】数式用!$A$2:$N$57,14,FALSE),"")</f>
        <v/>
      </c>
      <c r="AP219" s="559" t="str">
        <f t="shared" si="83"/>
        <v/>
      </c>
      <c r="AQ219" s="632" t="str">
        <f t="shared" si="84"/>
        <v/>
      </c>
      <c r="AR219" s="632" t="str">
        <f t="shared" si="85"/>
        <v>入力済</v>
      </c>
      <c r="AS219" s="559" t="str">
        <f t="shared" si="86"/>
        <v/>
      </c>
      <c r="AT219" s="632" t="str">
        <f t="shared" si="87"/>
        <v>入力済</v>
      </c>
      <c r="AU219" s="632" t="str">
        <f t="shared" si="88"/>
        <v/>
      </c>
      <c r="AV219" s="632" t="str">
        <f t="shared" si="89"/>
        <v/>
      </c>
      <c r="AW219" s="559" t="str">
        <f t="shared" si="90"/>
        <v/>
      </c>
      <c r="AX219" s="559" t="str">
        <f t="shared" si="91"/>
        <v/>
      </c>
      <c r="AY219" s="632" t="str">
        <f>IFERROR(VLOOKUP(K219,【参考】数式用!$AR$5:$AS$39,2, FALSE), "")</f>
        <v/>
      </c>
      <c r="AZ219" s="559" t="str">
        <f t="shared" si="92"/>
        <v/>
      </c>
      <c r="BA219" s="559" t="str">
        <f t="shared" si="93"/>
        <v>入力済</v>
      </c>
      <c r="BB219" s="632" t="str">
        <f>IFERROR(VLOOKUP(K219,【参考】数式用!$AX$3:$AY$59, 2, FALSE), "")</f>
        <v/>
      </c>
      <c r="BC219" s="559" t="str">
        <f t="shared" si="94"/>
        <v/>
      </c>
      <c r="BD219" s="559" t="str">
        <f t="shared" si="95"/>
        <v>入力済</v>
      </c>
      <c r="BE219" s="576" t="str">
        <f t="shared" si="96"/>
        <v/>
      </c>
      <c r="BF219" s="559" t="str">
        <f t="shared" si="97"/>
        <v/>
      </c>
      <c r="BG219" s="596"/>
      <c r="BH219" s="632" t="str">
        <f t="shared" si="98"/>
        <v/>
      </c>
      <c r="BI219" s="614" t="str">
        <f>IFERROR(IF(BH219="Ⅱロ有り",ROUNDDOWN(L219*VLOOKUP(K219,【参考】数式用!$A$4:$J$42,10,FALSE)*AA219,0),""),"")</f>
        <v/>
      </c>
      <c r="BJ219" s="614" t="str">
        <f>IFERROR(IF(BH219="Ⅱロなし",ROUNDDOWN(L219*VLOOKUP(K219,【参考】数式用!$A$4:$J$42,8,FALSE)*AA219,0),""),"")</f>
        <v/>
      </c>
    </row>
    <row r="220" spans="1:62" ht="110.1" customHeight="1" thickBot="1">
      <c r="A220" s="327">
        <v>207</v>
      </c>
      <c r="B220" s="1005" t="str">
        <f>IF(基本情報入力シート!B242="","",基本情報入力シート!B242)</f>
        <v/>
      </c>
      <c r="C220" s="1006"/>
      <c r="D220" s="1006"/>
      <c r="E220" s="1006"/>
      <c r="F220" s="1007"/>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58" t="str">
        <f>IF(基本情報入力シート!AF242=0, "",基本情報入力シート!AF242)</f>
        <v/>
      </c>
      <c r="M220" s="589"/>
      <c r="N220" s="521" t="str">
        <f>IFERROR(VLOOKUP(K220,【参考】数式用!$A$2:$F$57,MATCH(M220,【参考】数式用!$C$3:$F$3,0)+2,0),"")</f>
        <v/>
      </c>
      <c r="O220" s="513"/>
      <c r="P220" s="555" t="str">
        <f>IFERROR(VLOOKUP(K220,【参考】数式用!$A$2:$F$57,MATCH(O220,【参考】数式用!$C$3:$F$3,0)+2,0),"")</f>
        <v/>
      </c>
      <c r="Q220" s="338" t="s">
        <v>118</v>
      </c>
      <c r="R220" s="339"/>
      <c r="S220" s="340" t="s">
        <v>183</v>
      </c>
      <c r="T220" s="339"/>
      <c r="U220" s="340" t="s">
        <v>184</v>
      </c>
      <c r="V220" s="339"/>
      <c r="W220" s="340" t="s">
        <v>183</v>
      </c>
      <c r="X220" s="339"/>
      <c r="Y220" s="340" t="s">
        <v>185</v>
      </c>
      <c r="Z220" s="340" t="s">
        <v>186</v>
      </c>
      <c r="AA220" s="340" t="str">
        <f t="shared" si="78"/>
        <v/>
      </c>
      <c r="AB220" s="341" t="s">
        <v>187</v>
      </c>
      <c r="AC220" s="516" t="str">
        <f t="shared" si="79"/>
        <v/>
      </c>
      <c r="AD220" s="509" t="str">
        <f t="shared" si="80"/>
        <v/>
      </c>
      <c r="AE220" s="517" t="str">
        <f>IFERROR(ROUNDDOWN(ROUNDDOWN(ROUND(L220*VLOOKUP(K220,【参考】数式用!$A$4:$F$57,MATCH("処遇改善加算Ⅳ",【参考】数式用!$C$3:$F$3,0)+2,0),0),0)*AA220*0.5,0), "")</f>
        <v/>
      </c>
      <c r="AF220" s="329"/>
      <c r="AG220" s="330"/>
      <c r="AH220" s="330"/>
      <c r="AI220" s="344"/>
      <c r="AJ220" s="641"/>
      <c r="AK220" s="331"/>
      <c r="AL220" s="332" t="str">
        <f t="shared" si="81"/>
        <v/>
      </c>
      <c r="AM220" s="325" t="str">
        <f t="shared" si="82"/>
        <v/>
      </c>
      <c r="AN220" s="255"/>
      <c r="AO220" s="559" t="str">
        <f>IFERROR(VLOOKUP(K220,【参考】数式用!$A$2:$N$57,14,FALSE),"")</f>
        <v/>
      </c>
      <c r="AP220" s="559" t="str">
        <f t="shared" si="83"/>
        <v/>
      </c>
      <c r="AQ220" s="632" t="str">
        <f t="shared" si="84"/>
        <v/>
      </c>
      <c r="AR220" s="632" t="str">
        <f t="shared" si="85"/>
        <v>入力済</v>
      </c>
      <c r="AS220" s="559" t="str">
        <f t="shared" si="86"/>
        <v/>
      </c>
      <c r="AT220" s="632" t="str">
        <f t="shared" si="87"/>
        <v>入力済</v>
      </c>
      <c r="AU220" s="632" t="str">
        <f t="shared" si="88"/>
        <v/>
      </c>
      <c r="AV220" s="632" t="str">
        <f t="shared" si="89"/>
        <v/>
      </c>
      <c r="AW220" s="559" t="str">
        <f t="shared" si="90"/>
        <v/>
      </c>
      <c r="AX220" s="559" t="str">
        <f t="shared" si="91"/>
        <v/>
      </c>
      <c r="AY220" s="632" t="str">
        <f>IFERROR(VLOOKUP(K220,【参考】数式用!$AR$5:$AS$39,2, FALSE), "")</f>
        <v/>
      </c>
      <c r="AZ220" s="559" t="str">
        <f t="shared" si="92"/>
        <v/>
      </c>
      <c r="BA220" s="559" t="str">
        <f t="shared" si="93"/>
        <v>入力済</v>
      </c>
      <c r="BB220" s="632" t="str">
        <f>IFERROR(VLOOKUP(K220,【参考】数式用!$AX$3:$AY$59, 2, FALSE), "")</f>
        <v/>
      </c>
      <c r="BC220" s="559" t="str">
        <f t="shared" si="94"/>
        <v/>
      </c>
      <c r="BD220" s="559" t="str">
        <f t="shared" si="95"/>
        <v>入力済</v>
      </c>
      <c r="BE220" s="576" t="str">
        <f t="shared" si="96"/>
        <v/>
      </c>
      <c r="BF220" s="559" t="str">
        <f t="shared" si="97"/>
        <v/>
      </c>
      <c r="BG220" s="596"/>
      <c r="BH220" s="632" t="str">
        <f t="shared" si="98"/>
        <v/>
      </c>
      <c r="BI220" s="614" t="str">
        <f>IFERROR(IF(BH220="Ⅱロ有り",ROUNDDOWN(L220*VLOOKUP(K220,【参考】数式用!$A$4:$J$42,10,FALSE)*AA220,0),""),"")</f>
        <v/>
      </c>
      <c r="BJ220" s="614" t="str">
        <f>IFERROR(IF(BH220="Ⅱロなし",ROUNDDOWN(L220*VLOOKUP(K220,【参考】数式用!$A$4:$J$42,8,FALSE)*AA220,0),""),"")</f>
        <v/>
      </c>
    </row>
    <row r="221" spans="1:62" ht="110.1" customHeight="1" thickBot="1">
      <c r="A221" s="327">
        <v>208</v>
      </c>
      <c r="B221" s="1005" t="str">
        <f>IF(基本情報入力シート!B243="","",基本情報入力シート!B243)</f>
        <v/>
      </c>
      <c r="C221" s="1006"/>
      <c r="D221" s="1006"/>
      <c r="E221" s="1006"/>
      <c r="F221" s="1007"/>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58" t="str">
        <f>IF(基本情報入力シート!AF243=0, "",基本情報入力シート!AF243)</f>
        <v/>
      </c>
      <c r="M221" s="589"/>
      <c r="N221" s="521" t="str">
        <f>IFERROR(VLOOKUP(K221,【参考】数式用!$A$2:$F$57,MATCH(M221,【参考】数式用!$C$3:$F$3,0)+2,0),"")</f>
        <v/>
      </c>
      <c r="O221" s="513"/>
      <c r="P221" s="555" t="str">
        <f>IFERROR(VLOOKUP(K221,【参考】数式用!$A$2:$F$57,MATCH(O221,【参考】数式用!$C$3:$F$3,0)+2,0),"")</f>
        <v/>
      </c>
      <c r="Q221" s="338" t="s">
        <v>118</v>
      </c>
      <c r="R221" s="339"/>
      <c r="S221" s="340" t="s">
        <v>183</v>
      </c>
      <c r="T221" s="339"/>
      <c r="U221" s="340" t="s">
        <v>184</v>
      </c>
      <c r="V221" s="339"/>
      <c r="W221" s="340" t="s">
        <v>183</v>
      </c>
      <c r="X221" s="339"/>
      <c r="Y221" s="340" t="s">
        <v>185</v>
      </c>
      <c r="Z221" s="340" t="s">
        <v>186</v>
      </c>
      <c r="AA221" s="340" t="str">
        <f t="shared" si="78"/>
        <v/>
      </c>
      <c r="AB221" s="341" t="s">
        <v>187</v>
      </c>
      <c r="AC221" s="516" t="str">
        <f t="shared" si="79"/>
        <v/>
      </c>
      <c r="AD221" s="509" t="str">
        <f t="shared" si="80"/>
        <v/>
      </c>
      <c r="AE221" s="517" t="str">
        <f>IFERROR(ROUNDDOWN(ROUNDDOWN(ROUND(L221*VLOOKUP(K221,【参考】数式用!$A$4:$F$57,MATCH("処遇改善加算Ⅳ",【参考】数式用!$C$3:$F$3,0)+2,0),0),0)*AA221*0.5,0), "")</f>
        <v/>
      </c>
      <c r="AF221" s="329"/>
      <c r="AG221" s="330"/>
      <c r="AH221" s="330"/>
      <c r="AI221" s="344"/>
      <c r="AJ221" s="641"/>
      <c r="AK221" s="331"/>
      <c r="AL221" s="332" t="str">
        <f t="shared" si="81"/>
        <v/>
      </c>
      <c r="AM221" s="325" t="str">
        <f t="shared" si="82"/>
        <v/>
      </c>
      <c r="AN221" s="255"/>
      <c r="AO221" s="559" t="str">
        <f>IFERROR(VLOOKUP(K221,【参考】数式用!$A$2:$N$57,14,FALSE),"")</f>
        <v/>
      </c>
      <c r="AP221" s="559" t="str">
        <f t="shared" si="83"/>
        <v/>
      </c>
      <c r="AQ221" s="632" t="str">
        <f t="shared" si="84"/>
        <v/>
      </c>
      <c r="AR221" s="632" t="str">
        <f t="shared" si="85"/>
        <v>入力済</v>
      </c>
      <c r="AS221" s="559" t="str">
        <f t="shared" si="86"/>
        <v/>
      </c>
      <c r="AT221" s="632" t="str">
        <f t="shared" si="87"/>
        <v>入力済</v>
      </c>
      <c r="AU221" s="632" t="str">
        <f t="shared" si="88"/>
        <v/>
      </c>
      <c r="AV221" s="632" t="str">
        <f t="shared" si="89"/>
        <v/>
      </c>
      <c r="AW221" s="559" t="str">
        <f t="shared" si="90"/>
        <v/>
      </c>
      <c r="AX221" s="559" t="str">
        <f t="shared" si="91"/>
        <v/>
      </c>
      <c r="AY221" s="632" t="str">
        <f>IFERROR(VLOOKUP(K221,【参考】数式用!$AR$5:$AS$39,2, FALSE), "")</f>
        <v/>
      </c>
      <c r="AZ221" s="559" t="str">
        <f t="shared" si="92"/>
        <v/>
      </c>
      <c r="BA221" s="559" t="str">
        <f t="shared" si="93"/>
        <v>入力済</v>
      </c>
      <c r="BB221" s="632" t="str">
        <f>IFERROR(VLOOKUP(K221,【参考】数式用!$AX$3:$AY$59, 2, FALSE), "")</f>
        <v/>
      </c>
      <c r="BC221" s="559" t="str">
        <f t="shared" si="94"/>
        <v/>
      </c>
      <c r="BD221" s="559" t="str">
        <f t="shared" si="95"/>
        <v>入力済</v>
      </c>
      <c r="BE221" s="576" t="str">
        <f t="shared" si="96"/>
        <v/>
      </c>
      <c r="BF221" s="559" t="str">
        <f t="shared" si="97"/>
        <v/>
      </c>
      <c r="BG221" s="596"/>
      <c r="BH221" s="632" t="str">
        <f t="shared" si="98"/>
        <v/>
      </c>
      <c r="BI221" s="614" t="str">
        <f>IFERROR(IF(BH221="Ⅱロ有り",ROUNDDOWN(L221*VLOOKUP(K221,【参考】数式用!$A$4:$J$42,10,FALSE)*AA221,0),""),"")</f>
        <v/>
      </c>
      <c r="BJ221" s="614" t="str">
        <f>IFERROR(IF(BH221="Ⅱロなし",ROUNDDOWN(L221*VLOOKUP(K221,【参考】数式用!$A$4:$J$42,8,FALSE)*AA221,0),""),"")</f>
        <v/>
      </c>
    </row>
    <row r="222" spans="1:62" ht="110.1" customHeight="1" thickBot="1">
      <c r="A222" s="327">
        <v>209</v>
      </c>
      <c r="B222" s="1005" t="str">
        <f>IF(基本情報入力シート!B244="","",基本情報入力シート!B244)</f>
        <v/>
      </c>
      <c r="C222" s="1006"/>
      <c r="D222" s="1006"/>
      <c r="E222" s="1006"/>
      <c r="F222" s="1007"/>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58" t="str">
        <f>IF(基本情報入力シート!AF244=0, "",基本情報入力シート!AF244)</f>
        <v/>
      </c>
      <c r="M222" s="589"/>
      <c r="N222" s="521" t="str">
        <f>IFERROR(VLOOKUP(K222,【参考】数式用!$A$2:$F$57,MATCH(M222,【参考】数式用!$C$3:$F$3,0)+2,0),"")</f>
        <v/>
      </c>
      <c r="O222" s="513"/>
      <c r="P222" s="555" t="str">
        <f>IFERROR(VLOOKUP(K222,【参考】数式用!$A$2:$F$57,MATCH(O222,【参考】数式用!$C$3:$F$3,0)+2,0),"")</f>
        <v/>
      </c>
      <c r="Q222" s="338" t="s">
        <v>118</v>
      </c>
      <c r="R222" s="339"/>
      <c r="S222" s="340" t="s">
        <v>183</v>
      </c>
      <c r="T222" s="339"/>
      <c r="U222" s="340" t="s">
        <v>184</v>
      </c>
      <c r="V222" s="339"/>
      <c r="W222" s="340" t="s">
        <v>183</v>
      </c>
      <c r="X222" s="339"/>
      <c r="Y222" s="340" t="s">
        <v>185</v>
      </c>
      <c r="Z222" s="340" t="s">
        <v>186</v>
      </c>
      <c r="AA222" s="340" t="str">
        <f t="shared" si="78"/>
        <v/>
      </c>
      <c r="AB222" s="341" t="s">
        <v>187</v>
      </c>
      <c r="AC222" s="516" t="str">
        <f t="shared" si="79"/>
        <v/>
      </c>
      <c r="AD222" s="509" t="str">
        <f t="shared" si="80"/>
        <v/>
      </c>
      <c r="AE222" s="517" t="str">
        <f>IFERROR(ROUNDDOWN(ROUNDDOWN(ROUND(L222*VLOOKUP(K222,【参考】数式用!$A$4:$F$57,MATCH("処遇改善加算Ⅳ",【参考】数式用!$C$3:$F$3,0)+2,0),0),0)*AA222*0.5,0), "")</f>
        <v/>
      </c>
      <c r="AF222" s="329"/>
      <c r="AG222" s="330"/>
      <c r="AH222" s="330"/>
      <c r="AI222" s="344"/>
      <c r="AJ222" s="641"/>
      <c r="AK222" s="331"/>
      <c r="AL222" s="332" t="str">
        <f t="shared" si="81"/>
        <v/>
      </c>
      <c r="AM222" s="325" t="str">
        <f t="shared" si="82"/>
        <v/>
      </c>
      <c r="AN222" s="255"/>
      <c r="AO222" s="559" t="str">
        <f>IFERROR(VLOOKUP(K222,【参考】数式用!$A$2:$N$57,14,FALSE),"")</f>
        <v/>
      </c>
      <c r="AP222" s="559" t="str">
        <f t="shared" si="83"/>
        <v/>
      </c>
      <c r="AQ222" s="632" t="str">
        <f t="shared" si="84"/>
        <v/>
      </c>
      <c r="AR222" s="632" t="str">
        <f t="shared" si="85"/>
        <v>入力済</v>
      </c>
      <c r="AS222" s="559" t="str">
        <f t="shared" si="86"/>
        <v/>
      </c>
      <c r="AT222" s="632" t="str">
        <f t="shared" si="87"/>
        <v>入力済</v>
      </c>
      <c r="AU222" s="632" t="str">
        <f t="shared" si="88"/>
        <v/>
      </c>
      <c r="AV222" s="632" t="str">
        <f t="shared" si="89"/>
        <v/>
      </c>
      <c r="AW222" s="559" t="str">
        <f t="shared" si="90"/>
        <v/>
      </c>
      <c r="AX222" s="559" t="str">
        <f t="shared" si="91"/>
        <v/>
      </c>
      <c r="AY222" s="632" t="str">
        <f>IFERROR(VLOOKUP(K222,【参考】数式用!$AR$5:$AS$39,2, FALSE), "")</f>
        <v/>
      </c>
      <c r="AZ222" s="559" t="str">
        <f t="shared" si="92"/>
        <v/>
      </c>
      <c r="BA222" s="559" t="str">
        <f t="shared" si="93"/>
        <v>入力済</v>
      </c>
      <c r="BB222" s="632" t="str">
        <f>IFERROR(VLOOKUP(K222,【参考】数式用!$AX$3:$AY$59, 2, FALSE), "")</f>
        <v/>
      </c>
      <c r="BC222" s="559" t="str">
        <f t="shared" si="94"/>
        <v/>
      </c>
      <c r="BD222" s="559" t="str">
        <f t="shared" si="95"/>
        <v>入力済</v>
      </c>
      <c r="BE222" s="576" t="str">
        <f t="shared" si="96"/>
        <v/>
      </c>
      <c r="BF222" s="559" t="str">
        <f t="shared" si="97"/>
        <v/>
      </c>
      <c r="BG222" s="596"/>
      <c r="BH222" s="632" t="str">
        <f t="shared" si="98"/>
        <v/>
      </c>
      <c r="BI222" s="614" t="str">
        <f>IFERROR(IF(BH222="Ⅱロ有り",ROUNDDOWN(L222*VLOOKUP(K222,【参考】数式用!$A$4:$J$42,10,FALSE)*AA222,0),""),"")</f>
        <v/>
      </c>
      <c r="BJ222" s="614" t="str">
        <f>IFERROR(IF(BH222="Ⅱロなし",ROUNDDOWN(L222*VLOOKUP(K222,【参考】数式用!$A$4:$J$42,8,FALSE)*AA222,0),""),"")</f>
        <v/>
      </c>
    </row>
    <row r="223" spans="1:62" ht="110.1" customHeight="1" thickBot="1">
      <c r="A223" s="327">
        <v>210</v>
      </c>
      <c r="B223" s="1005" t="str">
        <f>IF(基本情報入力シート!B245="","",基本情報入力シート!B245)</f>
        <v/>
      </c>
      <c r="C223" s="1006"/>
      <c r="D223" s="1006"/>
      <c r="E223" s="1006"/>
      <c r="F223" s="1007"/>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58" t="str">
        <f>IF(基本情報入力シート!AF245=0, "",基本情報入力シート!AF245)</f>
        <v/>
      </c>
      <c r="M223" s="589"/>
      <c r="N223" s="521" t="str">
        <f>IFERROR(VLOOKUP(K223,【参考】数式用!$A$2:$F$57,MATCH(M223,【参考】数式用!$C$3:$F$3,0)+2,0),"")</f>
        <v/>
      </c>
      <c r="O223" s="513"/>
      <c r="P223" s="555" t="str">
        <f>IFERROR(VLOOKUP(K223,【参考】数式用!$A$2:$F$57,MATCH(O223,【参考】数式用!$C$3:$F$3,0)+2,0),"")</f>
        <v/>
      </c>
      <c r="Q223" s="338" t="s">
        <v>118</v>
      </c>
      <c r="R223" s="339"/>
      <c r="S223" s="340" t="s">
        <v>183</v>
      </c>
      <c r="T223" s="339"/>
      <c r="U223" s="340" t="s">
        <v>184</v>
      </c>
      <c r="V223" s="339"/>
      <c r="W223" s="340" t="s">
        <v>183</v>
      </c>
      <c r="X223" s="339"/>
      <c r="Y223" s="340" t="s">
        <v>185</v>
      </c>
      <c r="Z223" s="340" t="s">
        <v>186</v>
      </c>
      <c r="AA223" s="340" t="str">
        <f t="shared" si="78"/>
        <v/>
      </c>
      <c r="AB223" s="341" t="s">
        <v>187</v>
      </c>
      <c r="AC223" s="516" t="str">
        <f t="shared" si="79"/>
        <v/>
      </c>
      <c r="AD223" s="509" t="str">
        <f t="shared" si="80"/>
        <v/>
      </c>
      <c r="AE223" s="517" t="str">
        <f>IFERROR(ROUNDDOWN(ROUNDDOWN(ROUND(L223*VLOOKUP(K223,【参考】数式用!$A$4:$F$57,MATCH("処遇改善加算Ⅳ",【参考】数式用!$C$3:$F$3,0)+2,0),0),0)*AA223*0.5,0), "")</f>
        <v/>
      </c>
      <c r="AF223" s="329"/>
      <c r="AG223" s="330"/>
      <c r="AH223" s="330"/>
      <c r="AI223" s="344"/>
      <c r="AJ223" s="641"/>
      <c r="AK223" s="331"/>
      <c r="AL223" s="332" t="str">
        <f t="shared" si="81"/>
        <v/>
      </c>
      <c r="AM223" s="325" t="str">
        <f t="shared" si="82"/>
        <v/>
      </c>
      <c r="AN223" s="255"/>
      <c r="AO223" s="559" t="str">
        <f>IFERROR(VLOOKUP(K223,【参考】数式用!$A$2:$N$57,14,FALSE),"")</f>
        <v/>
      </c>
      <c r="AP223" s="559" t="str">
        <f t="shared" si="83"/>
        <v/>
      </c>
      <c r="AQ223" s="632" t="str">
        <f t="shared" si="84"/>
        <v/>
      </c>
      <c r="AR223" s="632" t="str">
        <f t="shared" si="85"/>
        <v>入力済</v>
      </c>
      <c r="AS223" s="559" t="str">
        <f t="shared" si="86"/>
        <v/>
      </c>
      <c r="AT223" s="632" t="str">
        <f t="shared" si="87"/>
        <v>入力済</v>
      </c>
      <c r="AU223" s="632" t="str">
        <f t="shared" si="88"/>
        <v/>
      </c>
      <c r="AV223" s="632" t="str">
        <f t="shared" si="89"/>
        <v/>
      </c>
      <c r="AW223" s="559" t="str">
        <f t="shared" si="90"/>
        <v/>
      </c>
      <c r="AX223" s="559" t="str">
        <f t="shared" si="91"/>
        <v/>
      </c>
      <c r="AY223" s="632" t="str">
        <f>IFERROR(VLOOKUP(K223,【参考】数式用!$AR$5:$AS$39,2, FALSE), "")</f>
        <v/>
      </c>
      <c r="AZ223" s="559" t="str">
        <f t="shared" si="92"/>
        <v/>
      </c>
      <c r="BA223" s="559" t="str">
        <f t="shared" si="93"/>
        <v>入力済</v>
      </c>
      <c r="BB223" s="632" t="str">
        <f>IFERROR(VLOOKUP(K223,【参考】数式用!$AX$3:$AY$59, 2, FALSE), "")</f>
        <v/>
      </c>
      <c r="BC223" s="559" t="str">
        <f t="shared" si="94"/>
        <v/>
      </c>
      <c r="BD223" s="559" t="str">
        <f t="shared" si="95"/>
        <v>入力済</v>
      </c>
      <c r="BE223" s="576" t="str">
        <f t="shared" si="96"/>
        <v/>
      </c>
      <c r="BF223" s="559" t="str">
        <f t="shared" si="97"/>
        <v/>
      </c>
      <c r="BG223" s="596"/>
      <c r="BH223" s="632" t="str">
        <f t="shared" si="98"/>
        <v/>
      </c>
      <c r="BI223" s="614" t="str">
        <f>IFERROR(IF(BH223="Ⅱロ有り",ROUNDDOWN(L223*VLOOKUP(K223,【参考】数式用!$A$4:$J$42,10,FALSE)*AA223,0),""),"")</f>
        <v/>
      </c>
      <c r="BJ223" s="614" t="str">
        <f>IFERROR(IF(BH223="Ⅱロなし",ROUNDDOWN(L223*VLOOKUP(K223,【参考】数式用!$A$4:$J$42,8,FALSE)*AA223,0),""),"")</f>
        <v/>
      </c>
    </row>
    <row r="224" spans="1:62" ht="110.1" customHeight="1" thickBot="1">
      <c r="A224" s="327">
        <v>211</v>
      </c>
      <c r="B224" s="1005" t="str">
        <f>IF(基本情報入力シート!B246="","",基本情報入力シート!B246)</f>
        <v/>
      </c>
      <c r="C224" s="1006"/>
      <c r="D224" s="1006"/>
      <c r="E224" s="1006"/>
      <c r="F224" s="1007"/>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58" t="str">
        <f>IF(基本情報入力シート!AF246=0, "",基本情報入力シート!AF246)</f>
        <v/>
      </c>
      <c r="M224" s="589"/>
      <c r="N224" s="521" t="str">
        <f>IFERROR(VLOOKUP(K224,【参考】数式用!$A$2:$F$57,MATCH(M224,【参考】数式用!$C$3:$F$3,0)+2,0),"")</f>
        <v/>
      </c>
      <c r="O224" s="513"/>
      <c r="P224" s="555" t="str">
        <f>IFERROR(VLOOKUP(K224,【参考】数式用!$A$2:$F$57,MATCH(O224,【参考】数式用!$C$3:$F$3,0)+2,0),"")</f>
        <v/>
      </c>
      <c r="Q224" s="338" t="s">
        <v>118</v>
      </c>
      <c r="R224" s="339"/>
      <c r="S224" s="340" t="s">
        <v>183</v>
      </c>
      <c r="T224" s="339"/>
      <c r="U224" s="340" t="s">
        <v>184</v>
      </c>
      <c r="V224" s="339"/>
      <c r="W224" s="340" t="s">
        <v>183</v>
      </c>
      <c r="X224" s="339"/>
      <c r="Y224" s="340" t="s">
        <v>185</v>
      </c>
      <c r="Z224" s="340" t="s">
        <v>186</v>
      </c>
      <c r="AA224" s="340" t="str">
        <f t="shared" si="78"/>
        <v/>
      </c>
      <c r="AB224" s="341" t="s">
        <v>187</v>
      </c>
      <c r="AC224" s="516" t="str">
        <f t="shared" si="79"/>
        <v/>
      </c>
      <c r="AD224" s="509" t="str">
        <f t="shared" si="80"/>
        <v/>
      </c>
      <c r="AE224" s="517" t="str">
        <f>IFERROR(ROUNDDOWN(ROUNDDOWN(ROUND(L224*VLOOKUP(K224,【参考】数式用!$A$4:$F$57,MATCH("処遇改善加算Ⅳ",【参考】数式用!$C$3:$F$3,0)+2,0),0),0)*AA224*0.5,0), "")</f>
        <v/>
      </c>
      <c r="AF224" s="329"/>
      <c r="AG224" s="330"/>
      <c r="AH224" s="330"/>
      <c r="AI224" s="344"/>
      <c r="AJ224" s="641"/>
      <c r="AK224" s="331"/>
      <c r="AL224" s="332" t="str">
        <f t="shared" si="81"/>
        <v/>
      </c>
      <c r="AM224" s="325" t="str">
        <f t="shared" si="82"/>
        <v/>
      </c>
      <c r="AN224" s="255"/>
      <c r="AO224" s="559" t="str">
        <f>IFERROR(VLOOKUP(K224,【参考】数式用!$A$2:$N$57,14,FALSE),"")</f>
        <v/>
      </c>
      <c r="AP224" s="559" t="str">
        <f t="shared" si="83"/>
        <v/>
      </c>
      <c r="AQ224" s="632" t="str">
        <f t="shared" si="84"/>
        <v/>
      </c>
      <c r="AR224" s="632" t="str">
        <f t="shared" si="85"/>
        <v>入力済</v>
      </c>
      <c r="AS224" s="559" t="str">
        <f t="shared" si="86"/>
        <v/>
      </c>
      <c r="AT224" s="632" t="str">
        <f t="shared" si="87"/>
        <v>入力済</v>
      </c>
      <c r="AU224" s="632" t="str">
        <f t="shared" si="88"/>
        <v/>
      </c>
      <c r="AV224" s="632" t="str">
        <f t="shared" si="89"/>
        <v/>
      </c>
      <c r="AW224" s="559" t="str">
        <f t="shared" si="90"/>
        <v/>
      </c>
      <c r="AX224" s="559" t="str">
        <f t="shared" si="91"/>
        <v/>
      </c>
      <c r="AY224" s="632" t="str">
        <f>IFERROR(VLOOKUP(K224,【参考】数式用!$AR$5:$AS$39,2, FALSE), "")</f>
        <v/>
      </c>
      <c r="AZ224" s="559" t="str">
        <f t="shared" si="92"/>
        <v/>
      </c>
      <c r="BA224" s="559" t="str">
        <f t="shared" si="93"/>
        <v>入力済</v>
      </c>
      <c r="BB224" s="632" t="str">
        <f>IFERROR(VLOOKUP(K224,【参考】数式用!$AX$3:$AY$59, 2, FALSE), "")</f>
        <v/>
      </c>
      <c r="BC224" s="559" t="str">
        <f t="shared" si="94"/>
        <v/>
      </c>
      <c r="BD224" s="559" t="str">
        <f t="shared" si="95"/>
        <v>入力済</v>
      </c>
      <c r="BE224" s="576" t="str">
        <f t="shared" si="96"/>
        <v/>
      </c>
      <c r="BF224" s="559" t="str">
        <f t="shared" si="97"/>
        <v/>
      </c>
      <c r="BG224" s="596"/>
      <c r="BH224" s="632" t="str">
        <f t="shared" si="98"/>
        <v/>
      </c>
      <c r="BI224" s="614" t="str">
        <f>IFERROR(IF(BH224="Ⅱロ有り",ROUNDDOWN(L224*VLOOKUP(K224,【参考】数式用!$A$4:$J$42,10,FALSE)*AA224,0),""),"")</f>
        <v/>
      </c>
      <c r="BJ224" s="614" t="str">
        <f>IFERROR(IF(BH224="Ⅱロなし",ROUNDDOWN(L224*VLOOKUP(K224,【参考】数式用!$A$4:$J$42,8,FALSE)*AA224,0),""),"")</f>
        <v/>
      </c>
    </row>
    <row r="225" spans="1:62" ht="110.1" customHeight="1" thickBot="1">
      <c r="A225" s="327">
        <v>212</v>
      </c>
      <c r="B225" s="1005" t="str">
        <f>IF(基本情報入力シート!B247="","",基本情報入力シート!B247)</f>
        <v/>
      </c>
      <c r="C225" s="1006"/>
      <c r="D225" s="1006"/>
      <c r="E225" s="1006"/>
      <c r="F225" s="1007"/>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58" t="str">
        <f>IF(基本情報入力シート!AF247=0, "",基本情報入力シート!AF247)</f>
        <v/>
      </c>
      <c r="M225" s="589"/>
      <c r="N225" s="521" t="str">
        <f>IFERROR(VLOOKUP(K225,【参考】数式用!$A$2:$F$57,MATCH(M225,【参考】数式用!$C$3:$F$3,0)+2,0),"")</f>
        <v/>
      </c>
      <c r="O225" s="513"/>
      <c r="P225" s="555" t="str">
        <f>IFERROR(VLOOKUP(K225,【参考】数式用!$A$2:$F$57,MATCH(O225,【参考】数式用!$C$3:$F$3,0)+2,0),"")</f>
        <v/>
      </c>
      <c r="Q225" s="338" t="s">
        <v>118</v>
      </c>
      <c r="R225" s="339"/>
      <c r="S225" s="340" t="s">
        <v>183</v>
      </c>
      <c r="T225" s="339"/>
      <c r="U225" s="340" t="s">
        <v>184</v>
      </c>
      <c r="V225" s="339"/>
      <c r="W225" s="340" t="s">
        <v>183</v>
      </c>
      <c r="X225" s="339"/>
      <c r="Y225" s="340" t="s">
        <v>185</v>
      </c>
      <c r="Z225" s="340" t="s">
        <v>186</v>
      </c>
      <c r="AA225" s="340" t="str">
        <f t="shared" si="78"/>
        <v/>
      </c>
      <c r="AB225" s="341" t="s">
        <v>187</v>
      </c>
      <c r="AC225" s="516" t="str">
        <f t="shared" si="79"/>
        <v/>
      </c>
      <c r="AD225" s="509" t="str">
        <f t="shared" si="80"/>
        <v/>
      </c>
      <c r="AE225" s="517" t="str">
        <f>IFERROR(ROUNDDOWN(ROUNDDOWN(ROUND(L225*VLOOKUP(K225,【参考】数式用!$A$4:$F$57,MATCH("処遇改善加算Ⅳ",【参考】数式用!$C$3:$F$3,0)+2,0),0),0)*AA225*0.5,0), "")</f>
        <v/>
      </c>
      <c r="AF225" s="329"/>
      <c r="AG225" s="330"/>
      <c r="AH225" s="330"/>
      <c r="AI225" s="344"/>
      <c r="AJ225" s="641"/>
      <c r="AK225" s="331"/>
      <c r="AL225" s="332" t="str">
        <f t="shared" si="81"/>
        <v/>
      </c>
      <c r="AM225" s="325" t="str">
        <f t="shared" si="82"/>
        <v/>
      </c>
      <c r="AN225" s="255"/>
      <c r="AO225" s="559" t="str">
        <f>IFERROR(VLOOKUP(K225,【参考】数式用!$A$2:$N$57,14,FALSE),"")</f>
        <v/>
      </c>
      <c r="AP225" s="559" t="str">
        <f t="shared" si="83"/>
        <v/>
      </c>
      <c r="AQ225" s="632" t="str">
        <f t="shared" si="84"/>
        <v/>
      </c>
      <c r="AR225" s="632" t="str">
        <f t="shared" si="85"/>
        <v>入力済</v>
      </c>
      <c r="AS225" s="559" t="str">
        <f t="shared" si="86"/>
        <v/>
      </c>
      <c r="AT225" s="632" t="str">
        <f t="shared" si="87"/>
        <v>入力済</v>
      </c>
      <c r="AU225" s="632" t="str">
        <f t="shared" si="88"/>
        <v/>
      </c>
      <c r="AV225" s="632" t="str">
        <f t="shared" si="89"/>
        <v/>
      </c>
      <c r="AW225" s="559" t="str">
        <f t="shared" si="90"/>
        <v/>
      </c>
      <c r="AX225" s="559" t="str">
        <f t="shared" si="91"/>
        <v/>
      </c>
      <c r="AY225" s="632" t="str">
        <f>IFERROR(VLOOKUP(K225,【参考】数式用!$AR$5:$AS$39,2, FALSE), "")</f>
        <v/>
      </c>
      <c r="AZ225" s="559" t="str">
        <f t="shared" si="92"/>
        <v/>
      </c>
      <c r="BA225" s="559" t="str">
        <f t="shared" si="93"/>
        <v>入力済</v>
      </c>
      <c r="BB225" s="632" t="str">
        <f>IFERROR(VLOOKUP(K225,【参考】数式用!$AX$3:$AY$59, 2, FALSE), "")</f>
        <v/>
      </c>
      <c r="BC225" s="559" t="str">
        <f t="shared" si="94"/>
        <v/>
      </c>
      <c r="BD225" s="559" t="str">
        <f t="shared" si="95"/>
        <v>入力済</v>
      </c>
      <c r="BE225" s="576" t="str">
        <f t="shared" si="96"/>
        <v/>
      </c>
      <c r="BF225" s="559" t="str">
        <f t="shared" si="97"/>
        <v/>
      </c>
      <c r="BG225" s="596"/>
      <c r="BH225" s="632" t="str">
        <f t="shared" si="98"/>
        <v/>
      </c>
      <c r="BI225" s="614" t="str">
        <f>IFERROR(IF(BH225="Ⅱロ有り",ROUNDDOWN(L225*VLOOKUP(K225,【参考】数式用!$A$4:$J$42,10,FALSE)*AA225,0),""),"")</f>
        <v/>
      </c>
      <c r="BJ225" s="614" t="str">
        <f>IFERROR(IF(BH225="Ⅱロなし",ROUNDDOWN(L225*VLOOKUP(K225,【参考】数式用!$A$4:$J$42,8,FALSE)*AA225,0),""),"")</f>
        <v/>
      </c>
    </row>
    <row r="226" spans="1:62" ht="110.1" customHeight="1" thickBot="1">
      <c r="A226" s="327">
        <v>213</v>
      </c>
      <c r="B226" s="1005" t="str">
        <f>IF(基本情報入力シート!B248="","",基本情報入力シート!B248)</f>
        <v/>
      </c>
      <c r="C226" s="1006"/>
      <c r="D226" s="1006"/>
      <c r="E226" s="1006"/>
      <c r="F226" s="1007"/>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58" t="str">
        <f>IF(基本情報入力シート!AF248=0, "",基本情報入力シート!AF248)</f>
        <v/>
      </c>
      <c r="M226" s="589"/>
      <c r="N226" s="521" t="str">
        <f>IFERROR(VLOOKUP(K226,【参考】数式用!$A$2:$F$57,MATCH(M226,【参考】数式用!$C$3:$F$3,0)+2,0),"")</f>
        <v/>
      </c>
      <c r="O226" s="513"/>
      <c r="P226" s="555" t="str">
        <f>IFERROR(VLOOKUP(K226,【参考】数式用!$A$2:$F$57,MATCH(O226,【参考】数式用!$C$3:$F$3,0)+2,0),"")</f>
        <v/>
      </c>
      <c r="Q226" s="338" t="s">
        <v>118</v>
      </c>
      <c r="R226" s="339"/>
      <c r="S226" s="340" t="s">
        <v>183</v>
      </c>
      <c r="T226" s="339"/>
      <c r="U226" s="340" t="s">
        <v>184</v>
      </c>
      <c r="V226" s="339"/>
      <c r="W226" s="340" t="s">
        <v>183</v>
      </c>
      <c r="X226" s="339"/>
      <c r="Y226" s="340" t="s">
        <v>185</v>
      </c>
      <c r="Z226" s="340" t="s">
        <v>186</v>
      </c>
      <c r="AA226" s="340" t="str">
        <f t="shared" si="78"/>
        <v/>
      </c>
      <c r="AB226" s="341" t="s">
        <v>187</v>
      </c>
      <c r="AC226" s="516" t="str">
        <f t="shared" si="79"/>
        <v/>
      </c>
      <c r="AD226" s="509" t="str">
        <f t="shared" si="80"/>
        <v/>
      </c>
      <c r="AE226" s="517" t="str">
        <f>IFERROR(ROUNDDOWN(ROUNDDOWN(ROUND(L226*VLOOKUP(K226,【参考】数式用!$A$4:$F$57,MATCH("処遇改善加算Ⅳ",【参考】数式用!$C$3:$F$3,0)+2,0),0),0)*AA226*0.5,0), "")</f>
        <v/>
      </c>
      <c r="AF226" s="329"/>
      <c r="AG226" s="330"/>
      <c r="AH226" s="330"/>
      <c r="AI226" s="344"/>
      <c r="AJ226" s="641"/>
      <c r="AK226" s="331"/>
      <c r="AL226" s="332" t="str">
        <f t="shared" si="81"/>
        <v/>
      </c>
      <c r="AM226" s="325" t="str">
        <f t="shared" si="82"/>
        <v/>
      </c>
      <c r="AN226" s="255"/>
      <c r="AO226" s="559" t="str">
        <f>IFERROR(VLOOKUP(K226,【参考】数式用!$A$2:$N$57,14,FALSE),"")</f>
        <v/>
      </c>
      <c r="AP226" s="559" t="str">
        <f t="shared" si="83"/>
        <v/>
      </c>
      <c r="AQ226" s="632" t="str">
        <f t="shared" si="84"/>
        <v/>
      </c>
      <c r="AR226" s="632" t="str">
        <f t="shared" si="85"/>
        <v>入力済</v>
      </c>
      <c r="AS226" s="559" t="str">
        <f t="shared" si="86"/>
        <v/>
      </c>
      <c r="AT226" s="632" t="str">
        <f t="shared" si="87"/>
        <v>入力済</v>
      </c>
      <c r="AU226" s="632" t="str">
        <f t="shared" si="88"/>
        <v/>
      </c>
      <c r="AV226" s="632" t="str">
        <f t="shared" si="89"/>
        <v/>
      </c>
      <c r="AW226" s="559" t="str">
        <f t="shared" si="90"/>
        <v/>
      </c>
      <c r="AX226" s="559" t="str">
        <f t="shared" si="91"/>
        <v/>
      </c>
      <c r="AY226" s="632" t="str">
        <f>IFERROR(VLOOKUP(K226,【参考】数式用!$AR$5:$AS$39,2, FALSE), "")</f>
        <v/>
      </c>
      <c r="AZ226" s="559" t="str">
        <f t="shared" si="92"/>
        <v/>
      </c>
      <c r="BA226" s="559" t="str">
        <f t="shared" si="93"/>
        <v>入力済</v>
      </c>
      <c r="BB226" s="632" t="str">
        <f>IFERROR(VLOOKUP(K226,【参考】数式用!$AX$3:$AY$59, 2, FALSE), "")</f>
        <v/>
      </c>
      <c r="BC226" s="559" t="str">
        <f t="shared" si="94"/>
        <v/>
      </c>
      <c r="BD226" s="559" t="str">
        <f t="shared" si="95"/>
        <v>入力済</v>
      </c>
      <c r="BE226" s="576" t="str">
        <f t="shared" si="96"/>
        <v/>
      </c>
      <c r="BF226" s="559" t="str">
        <f t="shared" si="97"/>
        <v/>
      </c>
      <c r="BG226" s="596"/>
      <c r="BH226" s="632" t="str">
        <f t="shared" si="98"/>
        <v/>
      </c>
      <c r="BI226" s="614" t="str">
        <f>IFERROR(IF(BH226="Ⅱロ有り",ROUNDDOWN(L226*VLOOKUP(K226,【参考】数式用!$A$4:$J$42,10,FALSE)*AA226,0),""),"")</f>
        <v/>
      </c>
      <c r="BJ226" s="614" t="str">
        <f>IFERROR(IF(BH226="Ⅱロなし",ROUNDDOWN(L226*VLOOKUP(K226,【参考】数式用!$A$4:$J$42,8,FALSE)*AA226,0),""),"")</f>
        <v/>
      </c>
    </row>
    <row r="227" spans="1:62" ht="110.1" customHeight="1" thickBot="1">
      <c r="A227" s="327">
        <v>214</v>
      </c>
      <c r="B227" s="1005" t="str">
        <f>IF(基本情報入力シート!B249="","",基本情報入力シート!B249)</f>
        <v/>
      </c>
      <c r="C227" s="1006"/>
      <c r="D227" s="1006"/>
      <c r="E227" s="1006"/>
      <c r="F227" s="1007"/>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58" t="str">
        <f>IF(基本情報入力シート!AF249=0, "",基本情報入力シート!AF249)</f>
        <v/>
      </c>
      <c r="M227" s="589"/>
      <c r="N227" s="521" t="str">
        <f>IFERROR(VLOOKUP(K227,【参考】数式用!$A$2:$F$57,MATCH(M227,【参考】数式用!$C$3:$F$3,0)+2,0),"")</f>
        <v/>
      </c>
      <c r="O227" s="513"/>
      <c r="P227" s="555" t="str">
        <f>IFERROR(VLOOKUP(K227,【参考】数式用!$A$2:$F$57,MATCH(O227,【参考】数式用!$C$3:$F$3,0)+2,0),"")</f>
        <v/>
      </c>
      <c r="Q227" s="338" t="s">
        <v>118</v>
      </c>
      <c r="R227" s="339"/>
      <c r="S227" s="340" t="s">
        <v>183</v>
      </c>
      <c r="T227" s="339"/>
      <c r="U227" s="340" t="s">
        <v>184</v>
      </c>
      <c r="V227" s="339"/>
      <c r="W227" s="340" t="s">
        <v>183</v>
      </c>
      <c r="X227" s="339"/>
      <c r="Y227" s="340" t="s">
        <v>185</v>
      </c>
      <c r="Z227" s="340" t="s">
        <v>186</v>
      </c>
      <c r="AA227" s="340" t="str">
        <f t="shared" si="78"/>
        <v/>
      </c>
      <c r="AB227" s="341" t="s">
        <v>187</v>
      </c>
      <c r="AC227" s="516" t="str">
        <f t="shared" si="79"/>
        <v/>
      </c>
      <c r="AD227" s="509" t="str">
        <f t="shared" si="80"/>
        <v/>
      </c>
      <c r="AE227" s="517" t="str">
        <f>IFERROR(ROUNDDOWN(ROUNDDOWN(ROUND(L227*VLOOKUP(K227,【参考】数式用!$A$4:$F$57,MATCH("処遇改善加算Ⅳ",【参考】数式用!$C$3:$F$3,0)+2,0),0),0)*AA227*0.5,0), "")</f>
        <v/>
      </c>
      <c r="AF227" s="329"/>
      <c r="AG227" s="330"/>
      <c r="AH227" s="330"/>
      <c r="AI227" s="344"/>
      <c r="AJ227" s="641"/>
      <c r="AK227" s="331"/>
      <c r="AL227" s="332" t="str">
        <f t="shared" si="81"/>
        <v/>
      </c>
      <c r="AM227" s="325" t="str">
        <f t="shared" si="82"/>
        <v/>
      </c>
      <c r="AN227" s="255"/>
      <c r="AO227" s="559" t="str">
        <f>IFERROR(VLOOKUP(K227,【参考】数式用!$A$2:$N$57,14,FALSE),"")</f>
        <v/>
      </c>
      <c r="AP227" s="559" t="str">
        <f t="shared" si="83"/>
        <v/>
      </c>
      <c r="AQ227" s="632" t="str">
        <f t="shared" si="84"/>
        <v/>
      </c>
      <c r="AR227" s="632" t="str">
        <f t="shared" si="85"/>
        <v>入力済</v>
      </c>
      <c r="AS227" s="559" t="str">
        <f t="shared" si="86"/>
        <v/>
      </c>
      <c r="AT227" s="632" t="str">
        <f t="shared" si="87"/>
        <v>入力済</v>
      </c>
      <c r="AU227" s="632" t="str">
        <f t="shared" si="88"/>
        <v/>
      </c>
      <c r="AV227" s="632" t="str">
        <f t="shared" si="89"/>
        <v/>
      </c>
      <c r="AW227" s="559" t="str">
        <f t="shared" si="90"/>
        <v/>
      </c>
      <c r="AX227" s="559" t="str">
        <f t="shared" si="91"/>
        <v/>
      </c>
      <c r="AY227" s="632" t="str">
        <f>IFERROR(VLOOKUP(K227,【参考】数式用!$AR$5:$AS$39,2, FALSE), "")</f>
        <v/>
      </c>
      <c r="AZ227" s="559" t="str">
        <f t="shared" si="92"/>
        <v/>
      </c>
      <c r="BA227" s="559" t="str">
        <f t="shared" si="93"/>
        <v>入力済</v>
      </c>
      <c r="BB227" s="632" t="str">
        <f>IFERROR(VLOOKUP(K227,【参考】数式用!$AX$3:$AY$59, 2, FALSE), "")</f>
        <v/>
      </c>
      <c r="BC227" s="559" t="str">
        <f t="shared" si="94"/>
        <v/>
      </c>
      <c r="BD227" s="559" t="str">
        <f t="shared" si="95"/>
        <v>入力済</v>
      </c>
      <c r="BE227" s="576" t="str">
        <f t="shared" si="96"/>
        <v/>
      </c>
      <c r="BF227" s="559" t="str">
        <f t="shared" si="97"/>
        <v/>
      </c>
      <c r="BG227" s="596"/>
      <c r="BH227" s="632" t="str">
        <f t="shared" si="98"/>
        <v/>
      </c>
      <c r="BI227" s="614" t="str">
        <f>IFERROR(IF(BH227="Ⅱロ有り",ROUNDDOWN(L227*VLOOKUP(K227,【参考】数式用!$A$4:$J$42,10,FALSE)*AA227,0),""),"")</f>
        <v/>
      </c>
      <c r="BJ227" s="614" t="str">
        <f>IFERROR(IF(BH227="Ⅱロなし",ROUNDDOWN(L227*VLOOKUP(K227,【参考】数式用!$A$4:$J$42,8,FALSE)*AA227,0),""),"")</f>
        <v/>
      </c>
    </row>
    <row r="228" spans="1:62" ht="110.1" customHeight="1" thickBot="1">
      <c r="A228" s="327">
        <v>215</v>
      </c>
      <c r="B228" s="1005" t="str">
        <f>IF(基本情報入力シート!B250="","",基本情報入力シート!B250)</f>
        <v/>
      </c>
      <c r="C228" s="1006"/>
      <c r="D228" s="1006"/>
      <c r="E228" s="1006"/>
      <c r="F228" s="1007"/>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58" t="str">
        <f>IF(基本情報入力シート!AF250=0, "",基本情報入力シート!AF250)</f>
        <v/>
      </c>
      <c r="M228" s="589"/>
      <c r="N228" s="521" t="str">
        <f>IFERROR(VLOOKUP(K228,【参考】数式用!$A$2:$F$57,MATCH(M228,【参考】数式用!$C$3:$F$3,0)+2,0),"")</f>
        <v/>
      </c>
      <c r="O228" s="513"/>
      <c r="P228" s="555" t="str">
        <f>IFERROR(VLOOKUP(K228,【参考】数式用!$A$2:$F$57,MATCH(O228,【参考】数式用!$C$3:$F$3,0)+2,0),"")</f>
        <v/>
      </c>
      <c r="Q228" s="338" t="s">
        <v>118</v>
      </c>
      <c r="R228" s="339"/>
      <c r="S228" s="340" t="s">
        <v>183</v>
      </c>
      <c r="T228" s="339"/>
      <c r="U228" s="340" t="s">
        <v>184</v>
      </c>
      <c r="V228" s="339"/>
      <c r="W228" s="340" t="s">
        <v>183</v>
      </c>
      <c r="X228" s="339"/>
      <c r="Y228" s="340" t="s">
        <v>185</v>
      </c>
      <c r="Z228" s="340" t="s">
        <v>186</v>
      </c>
      <c r="AA228" s="340" t="str">
        <f t="shared" si="78"/>
        <v/>
      </c>
      <c r="AB228" s="341" t="s">
        <v>187</v>
      </c>
      <c r="AC228" s="516" t="str">
        <f t="shared" si="79"/>
        <v/>
      </c>
      <c r="AD228" s="509" t="str">
        <f t="shared" si="80"/>
        <v/>
      </c>
      <c r="AE228" s="517" t="str">
        <f>IFERROR(ROUNDDOWN(ROUNDDOWN(ROUND(L228*VLOOKUP(K228,【参考】数式用!$A$4:$F$57,MATCH("処遇改善加算Ⅳ",【参考】数式用!$C$3:$F$3,0)+2,0),0),0)*AA228*0.5,0), "")</f>
        <v/>
      </c>
      <c r="AF228" s="329"/>
      <c r="AG228" s="330"/>
      <c r="AH228" s="330"/>
      <c r="AI228" s="344"/>
      <c r="AJ228" s="641"/>
      <c r="AK228" s="331"/>
      <c r="AL228" s="332" t="str">
        <f t="shared" si="81"/>
        <v/>
      </c>
      <c r="AM228" s="325" t="str">
        <f t="shared" si="82"/>
        <v/>
      </c>
      <c r="AN228" s="255"/>
      <c r="AO228" s="559" t="str">
        <f>IFERROR(VLOOKUP(K228,【参考】数式用!$A$2:$N$57,14,FALSE),"")</f>
        <v/>
      </c>
      <c r="AP228" s="559" t="str">
        <f t="shared" si="83"/>
        <v/>
      </c>
      <c r="AQ228" s="632" t="str">
        <f t="shared" si="84"/>
        <v/>
      </c>
      <c r="AR228" s="632" t="str">
        <f t="shared" si="85"/>
        <v>入力済</v>
      </c>
      <c r="AS228" s="559" t="str">
        <f t="shared" si="86"/>
        <v/>
      </c>
      <c r="AT228" s="632" t="str">
        <f t="shared" si="87"/>
        <v>入力済</v>
      </c>
      <c r="AU228" s="632" t="str">
        <f t="shared" si="88"/>
        <v/>
      </c>
      <c r="AV228" s="632" t="str">
        <f t="shared" si="89"/>
        <v/>
      </c>
      <c r="AW228" s="559" t="str">
        <f t="shared" si="90"/>
        <v/>
      </c>
      <c r="AX228" s="559" t="str">
        <f t="shared" si="91"/>
        <v/>
      </c>
      <c r="AY228" s="632" t="str">
        <f>IFERROR(VLOOKUP(K228,【参考】数式用!$AR$5:$AS$39,2, FALSE), "")</f>
        <v/>
      </c>
      <c r="AZ228" s="559" t="str">
        <f t="shared" si="92"/>
        <v/>
      </c>
      <c r="BA228" s="559" t="str">
        <f t="shared" si="93"/>
        <v>入力済</v>
      </c>
      <c r="BB228" s="632" t="str">
        <f>IFERROR(VLOOKUP(K228,【参考】数式用!$AX$3:$AY$59, 2, FALSE), "")</f>
        <v/>
      </c>
      <c r="BC228" s="559" t="str">
        <f t="shared" si="94"/>
        <v/>
      </c>
      <c r="BD228" s="559" t="str">
        <f t="shared" si="95"/>
        <v>入力済</v>
      </c>
      <c r="BE228" s="576" t="str">
        <f t="shared" si="96"/>
        <v/>
      </c>
      <c r="BF228" s="559" t="str">
        <f t="shared" si="97"/>
        <v/>
      </c>
      <c r="BG228" s="596"/>
      <c r="BH228" s="632" t="str">
        <f t="shared" si="98"/>
        <v/>
      </c>
      <c r="BI228" s="614" t="str">
        <f>IFERROR(IF(BH228="Ⅱロ有り",ROUNDDOWN(L228*VLOOKUP(K228,【参考】数式用!$A$4:$J$42,10,FALSE)*AA228,0),""),"")</f>
        <v/>
      </c>
      <c r="BJ228" s="614" t="str">
        <f>IFERROR(IF(BH228="Ⅱロなし",ROUNDDOWN(L228*VLOOKUP(K228,【参考】数式用!$A$4:$J$42,8,FALSE)*AA228,0),""),"")</f>
        <v/>
      </c>
    </row>
    <row r="229" spans="1:62" ht="110.1" customHeight="1" thickBot="1">
      <c r="A229" s="327">
        <v>216</v>
      </c>
      <c r="B229" s="1005" t="str">
        <f>IF(基本情報入力シート!B251="","",基本情報入力シート!B251)</f>
        <v/>
      </c>
      <c r="C229" s="1006"/>
      <c r="D229" s="1006"/>
      <c r="E229" s="1006"/>
      <c r="F229" s="1007"/>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58" t="str">
        <f>IF(基本情報入力シート!AF251=0, "",基本情報入力シート!AF251)</f>
        <v/>
      </c>
      <c r="M229" s="589"/>
      <c r="N229" s="521" t="str">
        <f>IFERROR(VLOOKUP(K229,【参考】数式用!$A$2:$F$57,MATCH(M229,【参考】数式用!$C$3:$F$3,0)+2,0),"")</f>
        <v/>
      </c>
      <c r="O229" s="513"/>
      <c r="P229" s="555" t="str">
        <f>IFERROR(VLOOKUP(K229,【参考】数式用!$A$2:$F$57,MATCH(O229,【参考】数式用!$C$3:$F$3,0)+2,0),"")</f>
        <v/>
      </c>
      <c r="Q229" s="338" t="s">
        <v>118</v>
      </c>
      <c r="R229" s="339"/>
      <c r="S229" s="340" t="s">
        <v>183</v>
      </c>
      <c r="T229" s="339"/>
      <c r="U229" s="340" t="s">
        <v>184</v>
      </c>
      <c r="V229" s="339"/>
      <c r="W229" s="340" t="s">
        <v>183</v>
      </c>
      <c r="X229" s="339"/>
      <c r="Y229" s="340" t="s">
        <v>185</v>
      </c>
      <c r="Z229" s="340" t="s">
        <v>186</v>
      </c>
      <c r="AA229" s="340" t="str">
        <f t="shared" si="78"/>
        <v/>
      </c>
      <c r="AB229" s="341" t="s">
        <v>187</v>
      </c>
      <c r="AC229" s="516" t="str">
        <f t="shared" si="79"/>
        <v/>
      </c>
      <c r="AD229" s="509" t="str">
        <f t="shared" si="80"/>
        <v/>
      </c>
      <c r="AE229" s="517" t="str">
        <f>IFERROR(ROUNDDOWN(ROUNDDOWN(ROUND(L229*VLOOKUP(K229,【参考】数式用!$A$4:$F$57,MATCH("処遇改善加算Ⅳ",【参考】数式用!$C$3:$F$3,0)+2,0),0),0)*AA229*0.5,0), "")</f>
        <v/>
      </c>
      <c r="AF229" s="329"/>
      <c r="AG229" s="330"/>
      <c r="AH229" s="330"/>
      <c r="AI229" s="344"/>
      <c r="AJ229" s="641"/>
      <c r="AK229" s="331"/>
      <c r="AL229" s="332" t="str">
        <f t="shared" si="81"/>
        <v/>
      </c>
      <c r="AM229" s="325" t="str">
        <f t="shared" si="82"/>
        <v/>
      </c>
      <c r="AN229" s="255"/>
      <c r="AO229" s="559" t="str">
        <f>IFERROR(VLOOKUP(K229,【参考】数式用!$A$2:$N$57,14,FALSE),"")</f>
        <v/>
      </c>
      <c r="AP229" s="559" t="str">
        <f t="shared" si="83"/>
        <v/>
      </c>
      <c r="AQ229" s="632" t="str">
        <f t="shared" si="84"/>
        <v/>
      </c>
      <c r="AR229" s="632" t="str">
        <f t="shared" si="85"/>
        <v>入力済</v>
      </c>
      <c r="AS229" s="559" t="str">
        <f t="shared" si="86"/>
        <v/>
      </c>
      <c r="AT229" s="632" t="str">
        <f t="shared" si="87"/>
        <v>入力済</v>
      </c>
      <c r="AU229" s="632" t="str">
        <f t="shared" si="88"/>
        <v/>
      </c>
      <c r="AV229" s="632" t="str">
        <f t="shared" si="89"/>
        <v/>
      </c>
      <c r="AW229" s="559" t="str">
        <f t="shared" si="90"/>
        <v/>
      </c>
      <c r="AX229" s="559" t="str">
        <f t="shared" si="91"/>
        <v/>
      </c>
      <c r="AY229" s="632" t="str">
        <f>IFERROR(VLOOKUP(K229,【参考】数式用!$AR$5:$AS$39,2, FALSE), "")</f>
        <v/>
      </c>
      <c r="AZ229" s="559" t="str">
        <f t="shared" si="92"/>
        <v/>
      </c>
      <c r="BA229" s="559" t="str">
        <f t="shared" si="93"/>
        <v>入力済</v>
      </c>
      <c r="BB229" s="632" t="str">
        <f>IFERROR(VLOOKUP(K229,【参考】数式用!$AX$3:$AY$59, 2, FALSE), "")</f>
        <v/>
      </c>
      <c r="BC229" s="559" t="str">
        <f t="shared" si="94"/>
        <v/>
      </c>
      <c r="BD229" s="559" t="str">
        <f t="shared" si="95"/>
        <v>入力済</v>
      </c>
      <c r="BE229" s="576" t="str">
        <f t="shared" si="96"/>
        <v/>
      </c>
      <c r="BF229" s="559" t="str">
        <f t="shared" si="97"/>
        <v/>
      </c>
      <c r="BG229" s="596"/>
      <c r="BH229" s="632" t="str">
        <f t="shared" si="98"/>
        <v/>
      </c>
      <c r="BI229" s="614" t="str">
        <f>IFERROR(IF(BH229="Ⅱロ有り",ROUNDDOWN(L229*VLOOKUP(K229,【参考】数式用!$A$4:$J$42,10,FALSE)*AA229,0),""),"")</f>
        <v/>
      </c>
      <c r="BJ229" s="614" t="str">
        <f>IFERROR(IF(BH229="Ⅱロなし",ROUNDDOWN(L229*VLOOKUP(K229,【参考】数式用!$A$4:$J$42,8,FALSE)*AA229,0),""),"")</f>
        <v/>
      </c>
    </row>
    <row r="230" spans="1:62" ht="110.1" customHeight="1" thickBot="1">
      <c r="A230" s="327">
        <v>217</v>
      </c>
      <c r="B230" s="1005" t="str">
        <f>IF(基本情報入力シート!B252="","",基本情報入力シート!B252)</f>
        <v/>
      </c>
      <c r="C230" s="1006"/>
      <c r="D230" s="1006"/>
      <c r="E230" s="1006"/>
      <c r="F230" s="1007"/>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58" t="str">
        <f>IF(基本情報入力シート!AF252=0, "",基本情報入力シート!AF252)</f>
        <v/>
      </c>
      <c r="M230" s="589"/>
      <c r="N230" s="521" t="str">
        <f>IFERROR(VLOOKUP(K230,【参考】数式用!$A$2:$F$57,MATCH(M230,【参考】数式用!$C$3:$F$3,0)+2,0),"")</f>
        <v/>
      </c>
      <c r="O230" s="513"/>
      <c r="P230" s="555" t="str">
        <f>IFERROR(VLOOKUP(K230,【参考】数式用!$A$2:$F$57,MATCH(O230,【参考】数式用!$C$3:$F$3,0)+2,0),"")</f>
        <v/>
      </c>
      <c r="Q230" s="338" t="s">
        <v>118</v>
      </c>
      <c r="R230" s="339"/>
      <c r="S230" s="340" t="s">
        <v>183</v>
      </c>
      <c r="T230" s="339"/>
      <c r="U230" s="340" t="s">
        <v>184</v>
      </c>
      <c r="V230" s="339"/>
      <c r="W230" s="340" t="s">
        <v>183</v>
      </c>
      <c r="X230" s="339"/>
      <c r="Y230" s="340" t="s">
        <v>185</v>
      </c>
      <c r="Z230" s="340" t="s">
        <v>186</v>
      </c>
      <c r="AA230" s="340" t="str">
        <f t="shared" si="78"/>
        <v/>
      </c>
      <c r="AB230" s="341" t="s">
        <v>187</v>
      </c>
      <c r="AC230" s="516" t="str">
        <f t="shared" si="79"/>
        <v/>
      </c>
      <c r="AD230" s="509" t="str">
        <f t="shared" si="80"/>
        <v/>
      </c>
      <c r="AE230" s="517" t="str">
        <f>IFERROR(ROUNDDOWN(ROUNDDOWN(ROUND(L230*VLOOKUP(K230,【参考】数式用!$A$4:$F$57,MATCH("処遇改善加算Ⅳ",【参考】数式用!$C$3:$F$3,0)+2,0),0),0)*AA230*0.5,0), "")</f>
        <v/>
      </c>
      <c r="AF230" s="329"/>
      <c r="AG230" s="330"/>
      <c r="AH230" s="330"/>
      <c r="AI230" s="344"/>
      <c r="AJ230" s="641"/>
      <c r="AK230" s="331"/>
      <c r="AL230" s="332" t="str">
        <f t="shared" si="81"/>
        <v/>
      </c>
      <c r="AM230" s="325" t="str">
        <f t="shared" si="82"/>
        <v/>
      </c>
      <c r="AN230" s="255"/>
      <c r="AO230" s="559" t="str">
        <f>IFERROR(VLOOKUP(K230,【参考】数式用!$A$2:$N$57,14,FALSE),"")</f>
        <v/>
      </c>
      <c r="AP230" s="559" t="str">
        <f t="shared" si="83"/>
        <v/>
      </c>
      <c r="AQ230" s="632" t="str">
        <f t="shared" si="84"/>
        <v/>
      </c>
      <c r="AR230" s="632" t="str">
        <f t="shared" si="85"/>
        <v>入力済</v>
      </c>
      <c r="AS230" s="559" t="str">
        <f t="shared" si="86"/>
        <v/>
      </c>
      <c r="AT230" s="632" t="str">
        <f t="shared" si="87"/>
        <v>入力済</v>
      </c>
      <c r="AU230" s="632" t="str">
        <f t="shared" si="88"/>
        <v/>
      </c>
      <c r="AV230" s="632" t="str">
        <f t="shared" si="89"/>
        <v/>
      </c>
      <c r="AW230" s="559" t="str">
        <f t="shared" si="90"/>
        <v/>
      </c>
      <c r="AX230" s="559" t="str">
        <f t="shared" si="91"/>
        <v/>
      </c>
      <c r="AY230" s="632" t="str">
        <f>IFERROR(VLOOKUP(K230,【参考】数式用!$AR$5:$AS$39,2, FALSE), "")</f>
        <v/>
      </c>
      <c r="AZ230" s="559" t="str">
        <f t="shared" si="92"/>
        <v/>
      </c>
      <c r="BA230" s="559" t="str">
        <f t="shared" si="93"/>
        <v>入力済</v>
      </c>
      <c r="BB230" s="632" t="str">
        <f>IFERROR(VLOOKUP(K230,【参考】数式用!$AX$3:$AY$59, 2, FALSE), "")</f>
        <v/>
      </c>
      <c r="BC230" s="559" t="str">
        <f t="shared" si="94"/>
        <v/>
      </c>
      <c r="BD230" s="559" t="str">
        <f t="shared" si="95"/>
        <v>入力済</v>
      </c>
      <c r="BE230" s="576" t="str">
        <f t="shared" si="96"/>
        <v/>
      </c>
      <c r="BF230" s="559" t="str">
        <f t="shared" si="97"/>
        <v/>
      </c>
      <c r="BG230" s="596"/>
      <c r="BH230" s="632" t="str">
        <f t="shared" si="98"/>
        <v/>
      </c>
      <c r="BI230" s="614" t="str">
        <f>IFERROR(IF(BH230="Ⅱロ有り",ROUNDDOWN(L230*VLOOKUP(K230,【参考】数式用!$A$4:$J$42,10,FALSE)*AA230,0),""),"")</f>
        <v/>
      </c>
      <c r="BJ230" s="614" t="str">
        <f>IFERROR(IF(BH230="Ⅱロなし",ROUNDDOWN(L230*VLOOKUP(K230,【参考】数式用!$A$4:$J$42,8,FALSE)*AA230,0),""),"")</f>
        <v/>
      </c>
    </row>
    <row r="231" spans="1:62" ht="110.1" customHeight="1" thickBot="1">
      <c r="A231" s="327">
        <v>218</v>
      </c>
      <c r="B231" s="1005" t="str">
        <f>IF(基本情報入力シート!B253="","",基本情報入力シート!B253)</f>
        <v/>
      </c>
      <c r="C231" s="1006"/>
      <c r="D231" s="1006"/>
      <c r="E231" s="1006"/>
      <c r="F231" s="1007"/>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58" t="str">
        <f>IF(基本情報入力シート!AF253=0, "",基本情報入力シート!AF253)</f>
        <v/>
      </c>
      <c r="M231" s="589"/>
      <c r="N231" s="521" t="str">
        <f>IFERROR(VLOOKUP(K231,【参考】数式用!$A$2:$F$57,MATCH(M231,【参考】数式用!$C$3:$F$3,0)+2,0),"")</f>
        <v/>
      </c>
      <c r="O231" s="513"/>
      <c r="P231" s="555" t="str">
        <f>IFERROR(VLOOKUP(K231,【参考】数式用!$A$2:$F$57,MATCH(O231,【参考】数式用!$C$3:$F$3,0)+2,0),"")</f>
        <v/>
      </c>
      <c r="Q231" s="338" t="s">
        <v>118</v>
      </c>
      <c r="R231" s="339"/>
      <c r="S231" s="340" t="s">
        <v>183</v>
      </c>
      <c r="T231" s="339"/>
      <c r="U231" s="340" t="s">
        <v>184</v>
      </c>
      <c r="V231" s="339"/>
      <c r="W231" s="340" t="s">
        <v>183</v>
      </c>
      <c r="X231" s="339"/>
      <c r="Y231" s="340" t="s">
        <v>185</v>
      </c>
      <c r="Z231" s="340" t="s">
        <v>186</v>
      </c>
      <c r="AA231" s="340" t="str">
        <f t="shared" si="78"/>
        <v/>
      </c>
      <c r="AB231" s="341" t="s">
        <v>187</v>
      </c>
      <c r="AC231" s="516" t="str">
        <f t="shared" si="79"/>
        <v/>
      </c>
      <c r="AD231" s="509" t="str">
        <f t="shared" si="80"/>
        <v/>
      </c>
      <c r="AE231" s="517" t="str">
        <f>IFERROR(ROUNDDOWN(ROUNDDOWN(ROUND(L231*VLOOKUP(K231,【参考】数式用!$A$4:$F$57,MATCH("処遇改善加算Ⅳ",【参考】数式用!$C$3:$F$3,0)+2,0),0),0)*AA231*0.5,0), "")</f>
        <v/>
      </c>
      <c r="AF231" s="329"/>
      <c r="AG231" s="330"/>
      <c r="AH231" s="330"/>
      <c r="AI231" s="344"/>
      <c r="AJ231" s="641"/>
      <c r="AK231" s="331"/>
      <c r="AL231" s="332" t="str">
        <f t="shared" si="81"/>
        <v/>
      </c>
      <c r="AM231" s="325" t="str">
        <f t="shared" si="82"/>
        <v/>
      </c>
      <c r="AN231" s="255"/>
      <c r="AO231" s="559" t="str">
        <f>IFERROR(VLOOKUP(K231,【参考】数式用!$A$2:$N$57,14,FALSE),"")</f>
        <v/>
      </c>
      <c r="AP231" s="559" t="str">
        <f t="shared" si="83"/>
        <v/>
      </c>
      <c r="AQ231" s="632" t="str">
        <f t="shared" si="84"/>
        <v/>
      </c>
      <c r="AR231" s="632" t="str">
        <f t="shared" si="85"/>
        <v>入力済</v>
      </c>
      <c r="AS231" s="559" t="str">
        <f t="shared" si="86"/>
        <v/>
      </c>
      <c r="AT231" s="632" t="str">
        <f t="shared" si="87"/>
        <v>入力済</v>
      </c>
      <c r="AU231" s="632" t="str">
        <f t="shared" si="88"/>
        <v/>
      </c>
      <c r="AV231" s="632" t="str">
        <f t="shared" si="89"/>
        <v/>
      </c>
      <c r="AW231" s="559" t="str">
        <f t="shared" si="90"/>
        <v/>
      </c>
      <c r="AX231" s="559" t="str">
        <f t="shared" si="91"/>
        <v/>
      </c>
      <c r="AY231" s="632" t="str">
        <f>IFERROR(VLOOKUP(K231,【参考】数式用!$AR$5:$AS$39,2, FALSE), "")</f>
        <v/>
      </c>
      <c r="AZ231" s="559" t="str">
        <f t="shared" si="92"/>
        <v/>
      </c>
      <c r="BA231" s="559" t="str">
        <f t="shared" si="93"/>
        <v>入力済</v>
      </c>
      <c r="BB231" s="632" t="str">
        <f>IFERROR(VLOOKUP(K231,【参考】数式用!$AX$3:$AY$59, 2, FALSE), "")</f>
        <v/>
      </c>
      <c r="BC231" s="559" t="str">
        <f t="shared" si="94"/>
        <v/>
      </c>
      <c r="BD231" s="559" t="str">
        <f t="shared" si="95"/>
        <v>入力済</v>
      </c>
      <c r="BE231" s="576" t="str">
        <f t="shared" si="96"/>
        <v/>
      </c>
      <c r="BF231" s="559" t="str">
        <f t="shared" si="97"/>
        <v/>
      </c>
      <c r="BG231" s="596"/>
      <c r="BH231" s="632" t="str">
        <f t="shared" si="98"/>
        <v/>
      </c>
      <c r="BI231" s="614" t="str">
        <f>IFERROR(IF(BH231="Ⅱロ有り",ROUNDDOWN(L231*VLOOKUP(K231,【参考】数式用!$A$4:$J$42,10,FALSE)*AA231,0),""),"")</f>
        <v/>
      </c>
      <c r="BJ231" s="614" t="str">
        <f>IFERROR(IF(BH231="Ⅱロなし",ROUNDDOWN(L231*VLOOKUP(K231,【参考】数式用!$A$4:$J$42,8,FALSE)*AA231,0),""),"")</f>
        <v/>
      </c>
    </row>
    <row r="232" spans="1:62" ht="110.1" customHeight="1" thickBot="1">
      <c r="A232" s="327">
        <v>219</v>
      </c>
      <c r="B232" s="1005" t="str">
        <f>IF(基本情報入力シート!B254="","",基本情報入力シート!B254)</f>
        <v/>
      </c>
      <c r="C232" s="1006"/>
      <c r="D232" s="1006"/>
      <c r="E232" s="1006"/>
      <c r="F232" s="1007"/>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58" t="str">
        <f>IF(基本情報入力シート!AF254=0, "",基本情報入力シート!AF254)</f>
        <v/>
      </c>
      <c r="M232" s="589"/>
      <c r="N232" s="521" t="str">
        <f>IFERROR(VLOOKUP(K232,【参考】数式用!$A$2:$F$57,MATCH(M232,【参考】数式用!$C$3:$F$3,0)+2,0),"")</f>
        <v/>
      </c>
      <c r="O232" s="513"/>
      <c r="P232" s="555" t="str">
        <f>IFERROR(VLOOKUP(K232,【参考】数式用!$A$2:$F$57,MATCH(O232,【参考】数式用!$C$3:$F$3,0)+2,0),"")</f>
        <v/>
      </c>
      <c r="Q232" s="338" t="s">
        <v>118</v>
      </c>
      <c r="R232" s="339"/>
      <c r="S232" s="340" t="s">
        <v>183</v>
      </c>
      <c r="T232" s="339"/>
      <c r="U232" s="340" t="s">
        <v>184</v>
      </c>
      <c r="V232" s="339"/>
      <c r="W232" s="340" t="s">
        <v>183</v>
      </c>
      <c r="X232" s="339"/>
      <c r="Y232" s="340" t="s">
        <v>185</v>
      </c>
      <c r="Z232" s="340" t="s">
        <v>186</v>
      </c>
      <c r="AA232" s="340" t="str">
        <f t="shared" si="78"/>
        <v/>
      </c>
      <c r="AB232" s="341" t="s">
        <v>187</v>
      </c>
      <c r="AC232" s="516" t="str">
        <f t="shared" si="79"/>
        <v/>
      </c>
      <c r="AD232" s="509" t="str">
        <f t="shared" si="80"/>
        <v/>
      </c>
      <c r="AE232" s="517" t="str">
        <f>IFERROR(ROUNDDOWN(ROUNDDOWN(ROUND(L232*VLOOKUP(K232,【参考】数式用!$A$4:$F$57,MATCH("処遇改善加算Ⅳ",【参考】数式用!$C$3:$F$3,0)+2,0),0),0)*AA232*0.5,0), "")</f>
        <v/>
      </c>
      <c r="AF232" s="329"/>
      <c r="AG232" s="330"/>
      <c r="AH232" s="330"/>
      <c r="AI232" s="344"/>
      <c r="AJ232" s="641"/>
      <c r="AK232" s="331"/>
      <c r="AL232" s="332" t="str">
        <f t="shared" si="81"/>
        <v/>
      </c>
      <c r="AM232" s="325" t="str">
        <f t="shared" si="82"/>
        <v/>
      </c>
      <c r="AN232" s="255"/>
      <c r="AO232" s="559" t="str">
        <f>IFERROR(VLOOKUP(K232,【参考】数式用!$A$2:$N$57,14,FALSE),"")</f>
        <v/>
      </c>
      <c r="AP232" s="559" t="str">
        <f t="shared" si="83"/>
        <v/>
      </c>
      <c r="AQ232" s="632" t="str">
        <f t="shared" si="84"/>
        <v/>
      </c>
      <c r="AR232" s="632" t="str">
        <f t="shared" si="85"/>
        <v>入力済</v>
      </c>
      <c r="AS232" s="559" t="str">
        <f t="shared" si="86"/>
        <v/>
      </c>
      <c r="AT232" s="632" t="str">
        <f t="shared" si="87"/>
        <v>入力済</v>
      </c>
      <c r="AU232" s="632" t="str">
        <f t="shared" si="88"/>
        <v/>
      </c>
      <c r="AV232" s="632" t="str">
        <f t="shared" si="89"/>
        <v/>
      </c>
      <c r="AW232" s="559" t="str">
        <f t="shared" si="90"/>
        <v/>
      </c>
      <c r="AX232" s="559" t="str">
        <f t="shared" si="91"/>
        <v/>
      </c>
      <c r="AY232" s="632" t="str">
        <f>IFERROR(VLOOKUP(K232,【参考】数式用!$AR$5:$AS$39,2, FALSE), "")</f>
        <v/>
      </c>
      <c r="AZ232" s="559" t="str">
        <f t="shared" si="92"/>
        <v/>
      </c>
      <c r="BA232" s="559" t="str">
        <f t="shared" si="93"/>
        <v>入力済</v>
      </c>
      <c r="BB232" s="632" t="str">
        <f>IFERROR(VLOOKUP(K232,【参考】数式用!$AX$3:$AY$59, 2, FALSE), "")</f>
        <v/>
      </c>
      <c r="BC232" s="559" t="str">
        <f t="shared" si="94"/>
        <v/>
      </c>
      <c r="BD232" s="559" t="str">
        <f t="shared" si="95"/>
        <v>入力済</v>
      </c>
      <c r="BE232" s="576" t="str">
        <f t="shared" si="96"/>
        <v/>
      </c>
      <c r="BF232" s="559" t="str">
        <f t="shared" si="97"/>
        <v/>
      </c>
      <c r="BG232" s="596"/>
      <c r="BH232" s="632" t="str">
        <f t="shared" si="98"/>
        <v/>
      </c>
      <c r="BI232" s="614" t="str">
        <f>IFERROR(IF(BH232="Ⅱロ有り",ROUNDDOWN(L232*VLOOKUP(K232,【参考】数式用!$A$4:$J$42,10,FALSE)*AA232,0),""),"")</f>
        <v/>
      </c>
      <c r="BJ232" s="614" t="str">
        <f>IFERROR(IF(BH232="Ⅱロなし",ROUNDDOWN(L232*VLOOKUP(K232,【参考】数式用!$A$4:$J$42,8,FALSE)*AA232,0),""),"")</f>
        <v/>
      </c>
    </row>
    <row r="233" spans="1:62" ht="110.1" customHeight="1" thickBot="1">
      <c r="A233" s="327">
        <v>220</v>
      </c>
      <c r="B233" s="1005" t="str">
        <f>IF(基本情報入力シート!B255="","",基本情報入力シート!B255)</f>
        <v/>
      </c>
      <c r="C233" s="1006"/>
      <c r="D233" s="1006"/>
      <c r="E233" s="1006"/>
      <c r="F233" s="1007"/>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58" t="str">
        <f>IF(基本情報入力シート!AF255=0, "",基本情報入力シート!AF255)</f>
        <v/>
      </c>
      <c r="M233" s="589"/>
      <c r="N233" s="521" t="str">
        <f>IFERROR(VLOOKUP(K233,【参考】数式用!$A$2:$F$57,MATCH(M233,【参考】数式用!$C$3:$F$3,0)+2,0),"")</f>
        <v/>
      </c>
      <c r="O233" s="513"/>
      <c r="P233" s="555" t="str">
        <f>IFERROR(VLOOKUP(K233,【参考】数式用!$A$2:$F$57,MATCH(O233,【参考】数式用!$C$3:$F$3,0)+2,0),"")</f>
        <v/>
      </c>
      <c r="Q233" s="338" t="s">
        <v>118</v>
      </c>
      <c r="R233" s="339"/>
      <c r="S233" s="340" t="s">
        <v>183</v>
      </c>
      <c r="T233" s="339"/>
      <c r="U233" s="340" t="s">
        <v>184</v>
      </c>
      <c r="V233" s="339"/>
      <c r="W233" s="340" t="s">
        <v>183</v>
      </c>
      <c r="X233" s="339"/>
      <c r="Y233" s="340" t="s">
        <v>185</v>
      </c>
      <c r="Z233" s="340" t="s">
        <v>186</v>
      </c>
      <c r="AA233" s="340" t="str">
        <f t="shared" si="78"/>
        <v/>
      </c>
      <c r="AB233" s="341" t="s">
        <v>187</v>
      </c>
      <c r="AC233" s="516" t="str">
        <f t="shared" si="79"/>
        <v/>
      </c>
      <c r="AD233" s="509" t="str">
        <f t="shared" si="80"/>
        <v/>
      </c>
      <c r="AE233" s="517" t="str">
        <f>IFERROR(ROUNDDOWN(ROUNDDOWN(ROUND(L233*VLOOKUP(K233,【参考】数式用!$A$4:$F$57,MATCH("処遇改善加算Ⅳ",【参考】数式用!$C$3:$F$3,0)+2,0),0),0)*AA233*0.5,0), "")</f>
        <v/>
      </c>
      <c r="AF233" s="329"/>
      <c r="AG233" s="330"/>
      <c r="AH233" s="330"/>
      <c r="AI233" s="344"/>
      <c r="AJ233" s="641"/>
      <c r="AK233" s="331"/>
      <c r="AL233" s="332" t="str">
        <f t="shared" si="81"/>
        <v/>
      </c>
      <c r="AM233" s="325" t="str">
        <f t="shared" si="82"/>
        <v/>
      </c>
      <c r="AN233" s="255"/>
      <c r="AO233" s="559" t="str">
        <f>IFERROR(VLOOKUP(K233,【参考】数式用!$A$2:$N$57,14,FALSE),"")</f>
        <v/>
      </c>
      <c r="AP233" s="559" t="str">
        <f t="shared" si="83"/>
        <v/>
      </c>
      <c r="AQ233" s="632" t="str">
        <f t="shared" si="84"/>
        <v/>
      </c>
      <c r="AR233" s="632" t="str">
        <f t="shared" si="85"/>
        <v>入力済</v>
      </c>
      <c r="AS233" s="559" t="str">
        <f t="shared" si="86"/>
        <v/>
      </c>
      <c r="AT233" s="632" t="str">
        <f t="shared" si="87"/>
        <v>入力済</v>
      </c>
      <c r="AU233" s="632" t="str">
        <f t="shared" si="88"/>
        <v/>
      </c>
      <c r="AV233" s="632" t="str">
        <f t="shared" si="89"/>
        <v/>
      </c>
      <c r="AW233" s="559" t="str">
        <f t="shared" si="90"/>
        <v/>
      </c>
      <c r="AX233" s="559" t="str">
        <f t="shared" si="91"/>
        <v/>
      </c>
      <c r="AY233" s="632" t="str">
        <f>IFERROR(VLOOKUP(K233,【参考】数式用!$AR$5:$AS$39,2, FALSE), "")</f>
        <v/>
      </c>
      <c r="AZ233" s="559" t="str">
        <f t="shared" si="92"/>
        <v/>
      </c>
      <c r="BA233" s="559" t="str">
        <f t="shared" si="93"/>
        <v>入力済</v>
      </c>
      <c r="BB233" s="632" t="str">
        <f>IFERROR(VLOOKUP(K233,【参考】数式用!$AX$3:$AY$59, 2, FALSE), "")</f>
        <v/>
      </c>
      <c r="BC233" s="559" t="str">
        <f t="shared" si="94"/>
        <v/>
      </c>
      <c r="BD233" s="559" t="str">
        <f t="shared" si="95"/>
        <v>入力済</v>
      </c>
      <c r="BE233" s="576" t="str">
        <f t="shared" si="96"/>
        <v/>
      </c>
      <c r="BF233" s="559" t="str">
        <f t="shared" si="97"/>
        <v/>
      </c>
      <c r="BG233" s="596"/>
      <c r="BH233" s="632" t="str">
        <f t="shared" si="98"/>
        <v/>
      </c>
      <c r="BI233" s="614" t="str">
        <f>IFERROR(IF(BH233="Ⅱロ有り",ROUNDDOWN(L233*VLOOKUP(K233,【参考】数式用!$A$4:$J$42,10,FALSE)*AA233,0),""),"")</f>
        <v/>
      </c>
      <c r="BJ233" s="614" t="str">
        <f>IFERROR(IF(BH233="Ⅱロなし",ROUNDDOWN(L233*VLOOKUP(K233,【参考】数式用!$A$4:$J$42,8,FALSE)*AA233,0),""),"")</f>
        <v/>
      </c>
    </row>
    <row r="234" spans="1:62" ht="110.1" customHeight="1" thickBot="1">
      <c r="A234" s="327">
        <v>221</v>
      </c>
      <c r="B234" s="1005" t="str">
        <f>IF(基本情報入力シート!B256="","",基本情報入力シート!B256)</f>
        <v/>
      </c>
      <c r="C234" s="1006"/>
      <c r="D234" s="1006"/>
      <c r="E234" s="1006"/>
      <c r="F234" s="1007"/>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58" t="str">
        <f>IF(基本情報入力シート!AF256=0, "",基本情報入力シート!AF256)</f>
        <v/>
      </c>
      <c r="M234" s="589"/>
      <c r="N234" s="521" t="str">
        <f>IFERROR(VLOOKUP(K234,【参考】数式用!$A$2:$F$57,MATCH(M234,【参考】数式用!$C$3:$F$3,0)+2,0),"")</f>
        <v/>
      </c>
      <c r="O234" s="513"/>
      <c r="P234" s="555" t="str">
        <f>IFERROR(VLOOKUP(K234,【参考】数式用!$A$2:$F$57,MATCH(O234,【参考】数式用!$C$3:$F$3,0)+2,0),"")</f>
        <v/>
      </c>
      <c r="Q234" s="338" t="s">
        <v>118</v>
      </c>
      <c r="R234" s="339"/>
      <c r="S234" s="340" t="s">
        <v>183</v>
      </c>
      <c r="T234" s="339"/>
      <c r="U234" s="340" t="s">
        <v>184</v>
      </c>
      <c r="V234" s="339"/>
      <c r="W234" s="340" t="s">
        <v>183</v>
      </c>
      <c r="X234" s="339"/>
      <c r="Y234" s="340" t="s">
        <v>185</v>
      </c>
      <c r="Z234" s="340" t="s">
        <v>186</v>
      </c>
      <c r="AA234" s="340" t="str">
        <f t="shared" si="78"/>
        <v/>
      </c>
      <c r="AB234" s="341" t="s">
        <v>187</v>
      </c>
      <c r="AC234" s="516" t="str">
        <f t="shared" si="79"/>
        <v/>
      </c>
      <c r="AD234" s="509" t="str">
        <f t="shared" si="80"/>
        <v/>
      </c>
      <c r="AE234" s="517" t="str">
        <f>IFERROR(ROUNDDOWN(ROUNDDOWN(ROUND(L234*VLOOKUP(K234,【参考】数式用!$A$4:$F$57,MATCH("処遇改善加算Ⅳ",【参考】数式用!$C$3:$F$3,0)+2,0),0),0)*AA234*0.5,0), "")</f>
        <v/>
      </c>
      <c r="AF234" s="329"/>
      <c r="AG234" s="330"/>
      <c r="AH234" s="330"/>
      <c r="AI234" s="344"/>
      <c r="AJ234" s="641"/>
      <c r="AK234" s="331"/>
      <c r="AL234" s="332" t="str">
        <f t="shared" si="81"/>
        <v/>
      </c>
      <c r="AM234" s="325" t="str">
        <f t="shared" si="82"/>
        <v/>
      </c>
      <c r="AN234" s="255"/>
      <c r="AO234" s="559" t="str">
        <f>IFERROR(VLOOKUP(K234,【参考】数式用!$A$2:$N$57,14,FALSE),"")</f>
        <v/>
      </c>
      <c r="AP234" s="559" t="str">
        <f t="shared" si="83"/>
        <v/>
      </c>
      <c r="AQ234" s="632" t="str">
        <f t="shared" si="84"/>
        <v/>
      </c>
      <c r="AR234" s="632" t="str">
        <f t="shared" si="85"/>
        <v>入力済</v>
      </c>
      <c r="AS234" s="559" t="str">
        <f t="shared" si="86"/>
        <v/>
      </c>
      <c r="AT234" s="632" t="str">
        <f t="shared" si="87"/>
        <v>入力済</v>
      </c>
      <c r="AU234" s="632" t="str">
        <f t="shared" si="88"/>
        <v/>
      </c>
      <c r="AV234" s="632" t="str">
        <f t="shared" si="89"/>
        <v/>
      </c>
      <c r="AW234" s="559" t="str">
        <f t="shared" si="90"/>
        <v/>
      </c>
      <c r="AX234" s="559" t="str">
        <f t="shared" si="91"/>
        <v/>
      </c>
      <c r="AY234" s="632" t="str">
        <f>IFERROR(VLOOKUP(K234,【参考】数式用!$AR$5:$AS$39,2, FALSE), "")</f>
        <v/>
      </c>
      <c r="AZ234" s="559" t="str">
        <f t="shared" si="92"/>
        <v/>
      </c>
      <c r="BA234" s="559" t="str">
        <f t="shared" si="93"/>
        <v>入力済</v>
      </c>
      <c r="BB234" s="632" t="str">
        <f>IFERROR(VLOOKUP(K234,【参考】数式用!$AX$3:$AY$59, 2, FALSE), "")</f>
        <v/>
      </c>
      <c r="BC234" s="559" t="str">
        <f t="shared" si="94"/>
        <v/>
      </c>
      <c r="BD234" s="559" t="str">
        <f t="shared" si="95"/>
        <v>入力済</v>
      </c>
      <c r="BE234" s="576" t="str">
        <f t="shared" si="96"/>
        <v/>
      </c>
      <c r="BF234" s="559" t="str">
        <f t="shared" si="97"/>
        <v/>
      </c>
      <c r="BG234" s="596"/>
      <c r="BH234" s="632" t="str">
        <f t="shared" si="98"/>
        <v/>
      </c>
      <c r="BI234" s="614" t="str">
        <f>IFERROR(IF(BH234="Ⅱロ有り",ROUNDDOWN(L234*VLOOKUP(K234,【参考】数式用!$A$4:$J$42,10,FALSE)*AA234,0),""),"")</f>
        <v/>
      </c>
      <c r="BJ234" s="614" t="str">
        <f>IFERROR(IF(BH234="Ⅱロなし",ROUNDDOWN(L234*VLOOKUP(K234,【参考】数式用!$A$4:$J$42,8,FALSE)*AA234,0),""),"")</f>
        <v/>
      </c>
    </row>
    <row r="235" spans="1:62" ht="110.1" customHeight="1" thickBot="1">
      <c r="A235" s="327">
        <v>222</v>
      </c>
      <c r="B235" s="1005" t="str">
        <f>IF(基本情報入力シート!B257="","",基本情報入力シート!B257)</f>
        <v/>
      </c>
      <c r="C235" s="1006"/>
      <c r="D235" s="1006"/>
      <c r="E235" s="1006"/>
      <c r="F235" s="1007"/>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58" t="str">
        <f>IF(基本情報入力シート!AF257=0, "",基本情報入力シート!AF257)</f>
        <v/>
      </c>
      <c r="M235" s="589"/>
      <c r="N235" s="521" t="str">
        <f>IFERROR(VLOOKUP(K235,【参考】数式用!$A$2:$F$57,MATCH(M235,【参考】数式用!$C$3:$F$3,0)+2,0),"")</f>
        <v/>
      </c>
      <c r="O235" s="513"/>
      <c r="P235" s="555" t="str">
        <f>IFERROR(VLOOKUP(K235,【参考】数式用!$A$2:$F$57,MATCH(O235,【参考】数式用!$C$3:$F$3,0)+2,0),"")</f>
        <v/>
      </c>
      <c r="Q235" s="338" t="s">
        <v>118</v>
      </c>
      <c r="R235" s="339"/>
      <c r="S235" s="340" t="s">
        <v>183</v>
      </c>
      <c r="T235" s="339"/>
      <c r="U235" s="340" t="s">
        <v>184</v>
      </c>
      <c r="V235" s="339"/>
      <c r="W235" s="340" t="s">
        <v>183</v>
      </c>
      <c r="X235" s="339"/>
      <c r="Y235" s="340" t="s">
        <v>185</v>
      </c>
      <c r="Z235" s="340" t="s">
        <v>186</v>
      </c>
      <c r="AA235" s="340" t="str">
        <f t="shared" si="78"/>
        <v/>
      </c>
      <c r="AB235" s="341" t="s">
        <v>187</v>
      </c>
      <c r="AC235" s="516" t="str">
        <f t="shared" si="79"/>
        <v/>
      </c>
      <c r="AD235" s="509" t="str">
        <f t="shared" si="80"/>
        <v/>
      </c>
      <c r="AE235" s="517" t="str">
        <f>IFERROR(ROUNDDOWN(ROUNDDOWN(ROUND(L235*VLOOKUP(K235,【参考】数式用!$A$4:$F$57,MATCH("処遇改善加算Ⅳ",【参考】数式用!$C$3:$F$3,0)+2,0),0),0)*AA235*0.5,0), "")</f>
        <v/>
      </c>
      <c r="AF235" s="329"/>
      <c r="AG235" s="330"/>
      <c r="AH235" s="330"/>
      <c r="AI235" s="344"/>
      <c r="AJ235" s="641"/>
      <c r="AK235" s="331"/>
      <c r="AL235" s="332" t="str">
        <f t="shared" si="81"/>
        <v/>
      </c>
      <c r="AM235" s="325" t="str">
        <f t="shared" si="82"/>
        <v/>
      </c>
      <c r="AN235" s="255"/>
      <c r="AO235" s="559" t="str">
        <f>IFERROR(VLOOKUP(K235,【参考】数式用!$A$2:$N$57,14,FALSE),"")</f>
        <v/>
      </c>
      <c r="AP235" s="559" t="str">
        <f t="shared" si="83"/>
        <v/>
      </c>
      <c r="AQ235" s="632" t="str">
        <f t="shared" si="84"/>
        <v/>
      </c>
      <c r="AR235" s="632" t="str">
        <f t="shared" si="85"/>
        <v>入力済</v>
      </c>
      <c r="AS235" s="559" t="str">
        <f t="shared" si="86"/>
        <v/>
      </c>
      <c r="AT235" s="632" t="str">
        <f t="shared" si="87"/>
        <v>入力済</v>
      </c>
      <c r="AU235" s="632" t="str">
        <f t="shared" si="88"/>
        <v/>
      </c>
      <c r="AV235" s="632" t="str">
        <f t="shared" si="89"/>
        <v/>
      </c>
      <c r="AW235" s="559" t="str">
        <f t="shared" si="90"/>
        <v/>
      </c>
      <c r="AX235" s="559" t="str">
        <f t="shared" si="91"/>
        <v/>
      </c>
      <c r="AY235" s="632" t="str">
        <f>IFERROR(VLOOKUP(K235,【参考】数式用!$AR$5:$AS$39,2, FALSE), "")</f>
        <v/>
      </c>
      <c r="AZ235" s="559" t="str">
        <f t="shared" si="92"/>
        <v/>
      </c>
      <c r="BA235" s="559" t="str">
        <f t="shared" si="93"/>
        <v>入力済</v>
      </c>
      <c r="BB235" s="632" t="str">
        <f>IFERROR(VLOOKUP(K235,【参考】数式用!$AX$3:$AY$59, 2, FALSE), "")</f>
        <v/>
      </c>
      <c r="BC235" s="559" t="str">
        <f t="shared" si="94"/>
        <v/>
      </c>
      <c r="BD235" s="559" t="str">
        <f t="shared" si="95"/>
        <v>入力済</v>
      </c>
      <c r="BE235" s="576" t="str">
        <f t="shared" si="96"/>
        <v/>
      </c>
      <c r="BF235" s="559" t="str">
        <f t="shared" si="97"/>
        <v/>
      </c>
      <c r="BG235" s="596"/>
      <c r="BH235" s="632" t="str">
        <f t="shared" si="98"/>
        <v/>
      </c>
      <c r="BI235" s="614" t="str">
        <f>IFERROR(IF(BH235="Ⅱロ有り",ROUNDDOWN(L235*VLOOKUP(K235,【参考】数式用!$A$4:$J$42,10,FALSE)*AA235,0),""),"")</f>
        <v/>
      </c>
      <c r="BJ235" s="614" t="str">
        <f>IFERROR(IF(BH235="Ⅱロなし",ROUNDDOWN(L235*VLOOKUP(K235,【参考】数式用!$A$4:$J$42,8,FALSE)*AA235,0),""),"")</f>
        <v/>
      </c>
    </row>
    <row r="236" spans="1:62" ht="110.1" customHeight="1" thickBot="1">
      <c r="A236" s="327">
        <v>223</v>
      </c>
      <c r="B236" s="1005" t="str">
        <f>IF(基本情報入力シート!B258="","",基本情報入力シート!B258)</f>
        <v/>
      </c>
      <c r="C236" s="1006"/>
      <c r="D236" s="1006"/>
      <c r="E236" s="1006"/>
      <c r="F236" s="1007"/>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58" t="str">
        <f>IF(基本情報入力シート!AF258=0, "",基本情報入力シート!AF258)</f>
        <v/>
      </c>
      <c r="M236" s="589"/>
      <c r="N236" s="521" t="str">
        <f>IFERROR(VLOOKUP(K236,【参考】数式用!$A$2:$F$57,MATCH(M236,【参考】数式用!$C$3:$F$3,0)+2,0),"")</f>
        <v/>
      </c>
      <c r="O236" s="513"/>
      <c r="P236" s="555" t="str">
        <f>IFERROR(VLOOKUP(K236,【参考】数式用!$A$2:$F$57,MATCH(O236,【参考】数式用!$C$3:$F$3,0)+2,0),"")</f>
        <v/>
      </c>
      <c r="Q236" s="338" t="s">
        <v>118</v>
      </c>
      <c r="R236" s="339"/>
      <c r="S236" s="340" t="s">
        <v>183</v>
      </c>
      <c r="T236" s="339"/>
      <c r="U236" s="340" t="s">
        <v>184</v>
      </c>
      <c r="V236" s="339"/>
      <c r="W236" s="340" t="s">
        <v>183</v>
      </c>
      <c r="X236" s="339"/>
      <c r="Y236" s="340" t="s">
        <v>185</v>
      </c>
      <c r="Z236" s="340" t="s">
        <v>186</v>
      </c>
      <c r="AA236" s="340" t="str">
        <f t="shared" si="78"/>
        <v/>
      </c>
      <c r="AB236" s="341" t="s">
        <v>187</v>
      </c>
      <c r="AC236" s="516" t="str">
        <f t="shared" si="79"/>
        <v/>
      </c>
      <c r="AD236" s="509" t="str">
        <f t="shared" si="80"/>
        <v/>
      </c>
      <c r="AE236" s="517" t="str">
        <f>IFERROR(ROUNDDOWN(ROUNDDOWN(ROUND(L236*VLOOKUP(K236,【参考】数式用!$A$4:$F$57,MATCH("処遇改善加算Ⅳ",【参考】数式用!$C$3:$F$3,0)+2,0),0),0)*AA236*0.5,0), "")</f>
        <v/>
      </c>
      <c r="AF236" s="329"/>
      <c r="AG236" s="330"/>
      <c r="AH236" s="330"/>
      <c r="AI236" s="344"/>
      <c r="AJ236" s="641"/>
      <c r="AK236" s="331"/>
      <c r="AL236" s="332" t="str">
        <f t="shared" si="81"/>
        <v/>
      </c>
      <c r="AM236" s="325" t="str">
        <f t="shared" si="82"/>
        <v/>
      </c>
      <c r="AN236" s="255"/>
      <c r="AO236" s="559" t="str">
        <f>IFERROR(VLOOKUP(K236,【参考】数式用!$A$2:$N$57,14,FALSE),"")</f>
        <v/>
      </c>
      <c r="AP236" s="559" t="str">
        <f t="shared" si="83"/>
        <v/>
      </c>
      <c r="AQ236" s="632" t="str">
        <f t="shared" si="84"/>
        <v/>
      </c>
      <c r="AR236" s="632" t="str">
        <f t="shared" si="85"/>
        <v>入力済</v>
      </c>
      <c r="AS236" s="559" t="str">
        <f t="shared" si="86"/>
        <v/>
      </c>
      <c r="AT236" s="632" t="str">
        <f t="shared" si="87"/>
        <v>入力済</v>
      </c>
      <c r="AU236" s="632" t="str">
        <f t="shared" si="88"/>
        <v/>
      </c>
      <c r="AV236" s="632" t="str">
        <f t="shared" si="89"/>
        <v/>
      </c>
      <c r="AW236" s="559" t="str">
        <f t="shared" si="90"/>
        <v/>
      </c>
      <c r="AX236" s="559" t="str">
        <f t="shared" si="91"/>
        <v/>
      </c>
      <c r="AY236" s="632" t="str">
        <f>IFERROR(VLOOKUP(K236,【参考】数式用!$AR$5:$AS$39,2, FALSE), "")</f>
        <v/>
      </c>
      <c r="AZ236" s="559" t="str">
        <f t="shared" si="92"/>
        <v/>
      </c>
      <c r="BA236" s="559" t="str">
        <f t="shared" si="93"/>
        <v>入力済</v>
      </c>
      <c r="BB236" s="632" t="str">
        <f>IFERROR(VLOOKUP(K236,【参考】数式用!$AX$3:$AY$59, 2, FALSE), "")</f>
        <v/>
      </c>
      <c r="BC236" s="559" t="str">
        <f t="shared" si="94"/>
        <v/>
      </c>
      <c r="BD236" s="559" t="str">
        <f t="shared" si="95"/>
        <v>入力済</v>
      </c>
      <c r="BE236" s="576" t="str">
        <f t="shared" si="96"/>
        <v/>
      </c>
      <c r="BF236" s="559" t="str">
        <f t="shared" si="97"/>
        <v/>
      </c>
      <c r="BG236" s="596"/>
      <c r="BH236" s="632" t="str">
        <f t="shared" si="98"/>
        <v/>
      </c>
      <c r="BI236" s="614" t="str">
        <f>IFERROR(IF(BH236="Ⅱロ有り",ROUNDDOWN(L236*VLOOKUP(K236,【参考】数式用!$A$4:$J$42,10,FALSE)*AA236,0),""),"")</f>
        <v/>
      </c>
      <c r="BJ236" s="614" t="str">
        <f>IFERROR(IF(BH236="Ⅱロなし",ROUNDDOWN(L236*VLOOKUP(K236,【参考】数式用!$A$4:$J$42,8,FALSE)*AA236,0),""),"")</f>
        <v/>
      </c>
    </row>
    <row r="237" spans="1:62" ht="110.1" customHeight="1" thickBot="1">
      <c r="A237" s="327">
        <v>224</v>
      </c>
      <c r="B237" s="1005" t="str">
        <f>IF(基本情報入力シート!B259="","",基本情報入力シート!B259)</f>
        <v/>
      </c>
      <c r="C237" s="1006"/>
      <c r="D237" s="1006"/>
      <c r="E237" s="1006"/>
      <c r="F237" s="1007"/>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58" t="str">
        <f>IF(基本情報入力シート!AF259=0, "",基本情報入力シート!AF259)</f>
        <v/>
      </c>
      <c r="M237" s="589"/>
      <c r="N237" s="521" t="str">
        <f>IFERROR(VLOOKUP(K237,【参考】数式用!$A$2:$F$57,MATCH(M237,【参考】数式用!$C$3:$F$3,0)+2,0),"")</f>
        <v/>
      </c>
      <c r="O237" s="513"/>
      <c r="P237" s="555" t="str">
        <f>IFERROR(VLOOKUP(K237,【参考】数式用!$A$2:$F$57,MATCH(O237,【参考】数式用!$C$3:$F$3,0)+2,0),"")</f>
        <v/>
      </c>
      <c r="Q237" s="338" t="s">
        <v>118</v>
      </c>
      <c r="R237" s="339"/>
      <c r="S237" s="340" t="s">
        <v>183</v>
      </c>
      <c r="T237" s="339"/>
      <c r="U237" s="340" t="s">
        <v>184</v>
      </c>
      <c r="V237" s="339"/>
      <c r="W237" s="340" t="s">
        <v>183</v>
      </c>
      <c r="X237" s="339"/>
      <c r="Y237" s="340" t="s">
        <v>185</v>
      </c>
      <c r="Z237" s="340" t="s">
        <v>186</v>
      </c>
      <c r="AA237" s="340" t="str">
        <f t="shared" si="78"/>
        <v/>
      </c>
      <c r="AB237" s="341" t="s">
        <v>187</v>
      </c>
      <c r="AC237" s="516" t="str">
        <f t="shared" si="79"/>
        <v/>
      </c>
      <c r="AD237" s="509" t="str">
        <f t="shared" si="80"/>
        <v/>
      </c>
      <c r="AE237" s="517" t="str">
        <f>IFERROR(ROUNDDOWN(ROUNDDOWN(ROUND(L237*VLOOKUP(K237,【参考】数式用!$A$4:$F$57,MATCH("処遇改善加算Ⅳ",【参考】数式用!$C$3:$F$3,0)+2,0),0),0)*AA237*0.5,0), "")</f>
        <v/>
      </c>
      <c r="AF237" s="329"/>
      <c r="AG237" s="330"/>
      <c r="AH237" s="330"/>
      <c r="AI237" s="344"/>
      <c r="AJ237" s="641"/>
      <c r="AK237" s="331"/>
      <c r="AL237" s="332" t="str">
        <f t="shared" si="81"/>
        <v/>
      </c>
      <c r="AM237" s="325" t="str">
        <f t="shared" si="82"/>
        <v/>
      </c>
      <c r="AN237" s="255"/>
      <c r="AO237" s="559" t="str">
        <f>IFERROR(VLOOKUP(K237,【参考】数式用!$A$2:$N$57,14,FALSE),"")</f>
        <v/>
      </c>
      <c r="AP237" s="559" t="str">
        <f t="shared" si="83"/>
        <v/>
      </c>
      <c r="AQ237" s="632" t="str">
        <f t="shared" si="84"/>
        <v/>
      </c>
      <c r="AR237" s="632" t="str">
        <f t="shared" si="85"/>
        <v>入力済</v>
      </c>
      <c r="AS237" s="559" t="str">
        <f t="shared" si="86"/>
        <v/>
      </c>
      <c r="AT237" s="632" t="str">
        <f t="shared" si="87"/>
        <v>入力済</v>
      </c>
      <c r="AU237" s="632" t="str">
        <f t="shared" si="88"/>
        <v/>
      </c>
      <c r="AV237" s="632" t="str">
        <f t="shared" si="89"/>
        <v/>
      </c>
      <c r="AW237" s="559" t="str">
        <f t="shared" si="90"/>
        <v/>
      </c>
      <c r="AX237" s="559" t="str">
        <f t="shared" si="91"/>
        <v/>
      </c>
      <c r="AY237" s="632" t="str">
        <f>IFERROR(VLOOKUP(K237,【参考】数式用!$AR$5:$AS$39,2, FALSE), "")</f>
        <v/>
      </c>
      <c r="AZ237" s="559" t="str">
        <f t="shared" si="92"/>
        <v/>
      </c>
      <c r="BA237" s="559" t="str">
        <f t="shared" si="93"/>
        <v>入力済</v>
      </c>
      <c r="BB237" s="632" t="str">
        <f>IFERROR(VLOOKUP(K237,【参考】数式用!$AX$3:$AY$59, 2, FALSE), "")</f>
        <v/>
      </c>
      <c r="BC237" s="559" t="str">
        <f t="shared" si="94"/>
        <v/>
      </c>
      <c r="BD237" s="559" t="str">
        <f t="shared" si="95"/>
        <v>入力済</v>
      </c>
      <c r="BE237" s="576" t="str">
        <f t="shared" si="96"/>
        <v/>
      </c>
      <c r="BF237" s="559" t="str">
        <f t="shared" si="97"/>
        <v/>
      </c>
      <c r="BG237" s="596"/>
      <c r="BH237" s="632" t="str">
        <f t="shared" si="98"/>
        <v/>
      </c>
      <c r="BI237" s="614" t="str">
        <f>IFERROR(IF(BH237="Ⅱロ有り",ROUNDDOWN(L237*VLOOKUP(K237,【参考】数式用!$A$4:$J$42,10,FALSE)*AA237,0),""),"")</f>
        <v/>
      </c>
      <c r="BJ237" s="614" t="str">
        <f>IFERROR(IF(BH237="Ⅱロなし",ROUNDDOWN(L237*VLOOKUP(K237,【参考】数式用!$A$4:$J$42,8,FALSE)*AA237,0),""),"")</f>
        <v/>
      </c>
    </row>
    <row r="238" spans="1:62" ht="110.1" customHeight="1" thickBot="1">
      <c r="A238" s="327">
        <v>225</v>
      </c>
      <c r="B238" s="1005" t="str">
        <f>IF(基本情報入力シート!B260="","",基本情報入力シート!B260)</f>
        <v/>
      </c>
      <c r="C238" s="1006"/>
      <c r="D238" s="1006"/>
      <c r="E238" s="1006"/>
      <c r="F238" s="1007"/>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58" t="str">
        <f>IF(基本情報入力シート!AF260=0, "",基本情報入力シート!AF260)</f>
        <v/>
      </c>
      <c r="M238" s="589"/>
      <c r="N238" s="521" t="str">
        <f>IFERROR(VLOOKUP(K238,【参考】数式用!$A$2:$F$57,MATCH(M238,【参考】数式用!$C$3:$F$3,0)+2,0),"")</f>
        <v/>
      </c>
      <c r="O238" s="513"/>
      <c r="P238" s="555" t="str">
        <f>IFERROR(VLOOKUP(K238,【参考】数式用!$A$2:$F$57,MATCH(O238,【参考】数式用!$C$3:$F$3,0)+2,0),"")</f>
        <v/>
      </c>
      <c r="Q238" s="338" t="s">
        <v>118</v>
      </c>
      <c r="R238" s="339"/>
      <c r="S238" s="340" t="s">
        <v>183</v>
      </c>
      <c r="T238" s="339"/>
      <c r="U238" s="340" t="s">
        <v>184</v>
      </c>
      <c r="V238" s="339"/>
      <c r="W238" s="340" t="s">
        <v>183</v>
      </c>
      <c r="X238" s="339"/>
      <c r="Y238" s="340" t="s">
        <v>185</v>
      </c>
      <c r="Z238" s="340" t="s">
        <v>186</v>
      </c>
      <c r="AA238" s="340" t="str">
        <f t="shared" si="78"/>
        <v/>
      </c>
      <c r="AB238" s="341" t="s">
        <v>187</v>
      </c>
      <c r="AC238" s="516" t="str">
        <f t="shared" si="79"/>
        <v/>
      </c>
      <c r="AD238" s="509" t="str">
        <f t="shared" si="80"/>
        <v/>
      </c>
      <c r="AE238" s="517" t="str">
        <f>IFERROR(ROUNDDOWN(ROUNDDOWN(ROUND(L238*VLOOKUP(K238,【参考】数式用!$A$4:$F$57,MATCH("処遇改善加算Ⅳ",【参考】数式用!$C$3:$F$3,0)+2,0),0),0)*AA238*0.5,0), "")</f>
        <v/>
      </c>
      <c r="AF238" s="329"/>
      <c r="AG238" s="330"/>
      <c r="AH238" s="330"/>
      <c r="AI238" s="344"/>
      <c r="AJ238" s="641"/>
      <c r="AK238" s="331"/>
      <c r="AL238" s="332" t="str">
        <f t="shared" si="81"/>
        <v/>
      </c>
      <c r="AM238" s="325" t="str">
        <f t="shared" si="82"/>
        <v/>
      </c>
      <c r="AN238" s="255"/>
      <c r="AO238" s="559" t="str">
        <f>IFERROR(VLOOKUP(K238,【参考】数式用!$A$2:$N$57,14,FALSE),"")</f>
        <v/>
      </c>
      <c r="AP238" s="559" t="str">
        <f t="shared" si="83"/>
        <v/>
      </c>
      <c r="AQ238" s="632" t="str">
        <f t="shared" si="84"/>
        <v/>
      </c>
      <c r="AR238" s="632" t="str">
        <f t="shared" si="85"/>
        <v>入力済</v>
      </c>
      <c r="AS238" s="559" t="str">
        <f t="shared" si="86"/>
        <v/>
      </c>
      <c r="AT238" s="632" t="str">
        <f t="shared" si="87"/>
        <v>入力済</v>
      </c>
      <c r="AU238" s="632" t="str">
        <f t="shared" si="88"/>
        <v/>
      </c>
      <c r="AV238" s="632" t="str">
        <f t="shared" si="89"/>
        <v/>
      </c>
      <c r="AW238" s="559" t="str">
        <f t="shared" si="90"/>
        <v/>
      </c>
      <c r="AX238" s="559" t="str">
        <f t="shared" si="91"/>
        <v/>
      </c>
      <c r="AY238" s="632" t="str">
        <f>IFERROR(VLOOKUP(K238,【参考】数式用!$AR$5:$AS$39,2, FALSE), "")</f>
        <v/>
      </c>
      <c r="AZ238" s="559" t="str">
        <f t="shared" si="92"/>
        <v/>
      </c>
      <c r="BA238" s="559" t="str">
        <f t="shared" si="93"/>
        <v>入力済</v>
      </c>
      <c r="BB238" s="632" t="str">
        <f>IFERROR(VLOOKUP(K238,【参考】数式用!$AX$3:$AY$59, 2, FALSE), "")</f>
        <v/>
      </c>
      <c r="BC238" s="559" t="str">
        <f t="shared" si="94"/>
        <v/>
      </c>
      <c r="BD238" s="559" t="str">
        <f t="shared" si="95"/>
        <v>入力済</v>
      </c>
      <c r="BE238" s="576" t="str">
        <f t="shared" si="96"/>
        <v/>
      </c>
      <c r="BF238" s="559" t="str">
        <f t="shared" si="97"/>
        <v/>
      </c>
      <c r="BG238" s="596"/>
      <c r="BH238" s="632" t="str">
        <f t="shared" si="98"/>
        <v/>
      </c>
      <c r="BI238" s="614" t="str">
        <f>IFERROR(IF(BH238="Ⅱロ有り",ROUNDDOWN(L238*VLOOKUP(K238,【参考】数式用!$A$4:$J$42,10,FALSE)*AA238,0),""),"")</f>
        <v/>
      </c>
      <c r="BJ238" s="614" t="str">
        <f>IFERROR(IF(BH238="Ⅱロなし",ROUNDDOWN(L238*VLOOKUP(K238,【参考】数式用!$A$4:$J$42,8,FALSE)*AA238,0),""),"")</f>
        <v/>
      </c>
    </row>
    <row r="239" spans="1:62" ht="110.1" customHeight="1" thickBot="1">
      <c r="A239" s="327">
        <v>226</v>
      </c>
      <c r="B239" s="1005" t="str">
        <f>IF(基本情報入力シート!B261="","",基本情報入力シート!B261)</f>
        <v/>
      </c>
      <c r="C239" s="1006"/>
      <c r="D239" s="1006"/>
      <c r="E239" s="1006"/>
      <c r="F239" s="1007"/>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58" t="str">
        <f>IF(基本情報入力シート!AF261=0, "",基本情報入力シート!AF261)</f>
        <v/>
      </c>
      <c r="M239" s="589"/>
      <c r="N239" s="521" t="str">
        <f>IFERROR(VLOOKUP(K239,【参考】数式用!$A$2:$F$57,MATCH(M239,【参考】数式用!$C$3:$F$3,0)+2,0),"")</f>
        <v/>
      </c>
      <c r="O239" s="513"/>
      <c r="P239" s="555" t="str">
        <f>IFERROR(VLOOKUP(K239,【参考】数式用!$A$2:$F$57,MATCH(O239,【参考】数式用!$C$3:$F$3,0)+2,0),"")</f>
        <v/>
      </c>
      <c r="Q239" s="338" t="s">
        <v>118</v>
      </c>
      <c r="R239" s="339"/>
      <c r="S239" s="340" t="s">
        <v>183</v>
      </c>
      <c r="T239" s="339"/>
      <c r="U239" s="340" t="s">
        <v>184</v>
      </c>
      <c r="V239" s="339"/>
      <c r="W239" s="340" t="s">
        <v>183</v>
      </c>
      <c r="X239" s="339"/>
      <c r="Y239" s="340" t="s">
        <v>185</v>
      </c>
      <c r="Z239" s="340" t="s">
        <v>186</v>
      </c>
      <c r="AA239" s="340" t="str">
        <f t="shared" si="78"/>
        <v/>
      </c>
      <c r="AB239" s="341" t="s">
        <v>187</v>
      </c>
      <c r="AC239" s="516" t="str">
        <f t="shared" si="79"/>
        <v/>
      </c>
      <c r="AD239" s="509" t="str">
        <f t="shared" si="80"/>
        <v/>
      </c>
      <c r="AE239" s="517" t="str">
        <f>IFERROR(ROUNDDOWN(ROUNDDOWN(ROUND(L239*VLOOKUP(K239,【参考】数式用!$A$4:$F$57,MATCH("処遇改善加算Ⅳ",【参考】数式用!$C$3:$F$3,0)+2,0),0),0)*AA239*0.5,0), "")</f>
        <v/>
      </c>
      <c r="AF239" s="329"/>
      <c r="AG239" s="330"/>
      <c r="AH239" s="330"/>
      <c r="AI239" s="344"/>
      <c r="AJ239" s="641"/>
      <c r="AK239" s="331"/>
      <c r="AL239" s="332" t="str">
        <f t="shared" si="81"/>
        <v/>
      </c>
      <c r="AM239" s="325" t="str">
        <f t="shared" si="82"/>
        <v/>
      </c>
      <c r="AN239" s="255"/>
      <c r="AO239" s="559" t="str">
        <f>IFERROR(VLOOKUP(K239,【参考】数式用!$A$2:$N$57,14,FALSE),"")</f>
        <v/>
      </c>
      <c r="AP239" s="559" t="str">
        <f t="shared" si="83"/>
        <v/>
      </c>
      <c r="AQ239" s="632" t="str">
        <f t="shared" si="84"/>
        <v/>
      </c>
      <c r="AR239" s="632" t="str">
        <f t="shared" si="85"/>
        <v>入力済</v>
      </c>
      <c r="AS239" s="559" t="str">
        <f t="shared" si="86"/>
        <v/>
      </c>
      <c r="AT239" s="632" t="str">
        <f t="shared" si="87"/>
        <v>入力済</v>
      </c>
      <c r="AU239" s="632" t="str">
        <f t="shared" si="88"/>
        <v/>
      </c>
      <c r="AV239" s="632" t="str">
        <f t="shared" si="89"/>
        <v/>
      </c>
      <c r="AW239" s="559" t="str">
        <f t="shared" si="90"/>
        <v/>
      </c>
      <c r="AX239" s="559" t="str">
        <f t="shared" si="91"/>
        <v/>
      </c>
      <c r="AY239" s="632" t="str">
        <f>IFERROR(VLOOKUP(K239,【参考】数式用!$AR$5:$AS$39,2, FALSE), "")</f>
        <v/>
      </c>
      <c r="AZ239" s="559" t="str">
        <f t="shared" si="92"/>
        <v/>
      </c>
      <c r="BA239" s="559" t="str">
        <f t="shared" si="93"/>
        <v>入力済</v>
      </c>
      <c r="BB239" s="632" t="str">
        <f>IFERROR(VLOOKUP(K239,【参考】数式用!$AX$3:$AY$59, 2, FALSE), "")</f>
        <v/>
      </c>
      <c r="BC239" s="559" t="str">
        <f t="shared" si="94"/>
        <v/>
      </c>
      <c r="BD239" s="559" t="str">
        <f t="shared" si="95"/>
        <v>入力済</v>
      </c>
      <c r="BE239" s="576" t="str">
        <f t="shared" si="96"/>
        <v/>
      </c>
      <c r="BF239" s="559" t="str">
        <f t="shared" si="97"/>
        <v/>
      </c>
      <c r="BG239" s="596"/>
      <c r="BH239" s="632" t="str">
        <f t="shared" si="98"/>
        <v/>
      </c>
      <c r="BI239" s="614" t="str">
        <f>IFERROR(IF(BH239="Ⅱロ有り",ROUNDDOWN(L239*VLOOKUP(K239,【参考】数式用!$A$4:$J$42,10,FALSE)*AA239,0),""),"")</f>
        <v/>
      </c>
      <c r="BJ239" s="614" t="str">
        <f>IFERROR(IF(BH239="Ⅱロなし",ROUNDDOWN(L239*VLOOKUP(K239,【参考】数式用!$A$4:$J$42,8,FALSE)*AA239,0),""),"")</f>
        <v/>
      </c>
    </row>
    <row r="240" spans="1:62" ht="110.1" customHeight="1" thickBot="1">
      <c r="A240" s="327">
        <v>227</v>
      </c>
      <c r="B240" s="1005" t="str">
        <f>IF(基本情報入力シート!B262="","",基本情報入力シート!B262)</f>
        <v/>
      </c>
      <c r="C240" s="1006"/>
      <c r="D240" s="1006"/>
      <c r="E240" s="1006"/>
      <c r="F240" s="1007"/>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58" t="str">
        <f>IF(基本情報入力シート!AF262=0, "",基本情報入力シート!AF262)</f>
        <v/>
      </c>
      <c r="M240" s="589"/>
      <c r="N240" s="521" t="str">
        <f>IFERROR(VLOOKUP(K240,【参考】数式用!$A$2:$F$57,MATCH(M240,【参考】数式用!$C$3:$F$3,0)+2,0),"")</f>
        <v/>
      </c>
      <c r="O240" s="513"/>
      <c r="P240" s="555" t="str">
        <f>IFERROR(VLOOKUP(K240,【参考】数式用!$A$2:$F$57,MATCH(O240,【参考】数式用!$C$3:$F$3,0)+2,0),"")</f>
        <v/>
      </c>
      <c r="Q240" s="338" t="s">
        <v>118</v>
      </c>
      <c r="R240" s="339"/>
      <c r="S240" s="340" t="s">
        <v>183</v>
      </c>
      <c r="T240" s="339"/>
      <c r="U240" s="340" t="s">
        <v>184</v>
      </c>
      <c r="V240" s="339"/>
      <c r="W240" s="340" t="s">
        <v>183</v>
      </c>
      <c r="X240" s="339"/>
      <c r="Y240" s="340" t="s">
        <v>185</v>
      </c>
      <c r="Z240" s="340" t="s">
        <v>186</v>
      </c>
      <c r="AA240" s="340" t="str">
        <f t="shared" si="78"/>
        <v/>
      </c>
      <c r="AB240" s="341" t="s">
        <v>187</v>
      </c>
      <c r="AC240" s="516" t="str">
        <f t="shared" si="79"/>
        <v/>
      </c>
      <c r="AD240" s="509" t="str">
        <f t="shared" si="80"/>
        <v/>
      </c>
      <c r="AE240" s="517" t="str">
        <f>IFERROR(ROUNDDOWN(ROUNDDOWN(ROUND(L240*VLOOKUP(K240,【参考】数式用!$A$4:$F$57,MATCH("処遇改善加算Ⅳ",【参考】数式用!$C$3:$F$3,0)+2,0),0),0)*AA240*0.5,0), "")</f>
        <v/>
      </c>
      <c r="AF240" s="329"/>
      <c r="AG240" s="330"/>
      <c r="AH240" s="330"/>
      <c r="AI240" s="344"/>
      <c r="AJ240" s="641"/>
      <c r="AK240" s="331"/>
      <c r="AL240" s="332" t="str">
        <f t="shared" si="81"/>
        <v/>
      </c>
      <c r="AM240" s="325" t="str">
        <f t="shared" si="82"/>
        <v/>
      </c>
      <c r="AN240" s="255"/>
      <c r="AO240" s="559" t="str">
        <f>IFERROR(VLOOKUP(K240,【参考】数式用!$A$2:$N$57,14,FALSE),"")</f>
        <v/>
      </c>
      <c r="AP240" s="559" t="str">
        <f t="shared" si="83"/>
        <v/>
      </c>
      <c r="AQ240" s="632" t="str">
        <f t="shared" si="84"/>
        <v/>
      </c>
      <c r="AR240" s="632" t="str">
        <f t="shared" si="85"/>
        <v>入力済</v>
      </c>
      <c r="AS240" s="559" t="str">
        <f t="shared" si="86"/>
        <v/>
      </c>
      <c r="AT240" s="632" t="str">
        <f t="shared" si="87"/>
        <v>入力済</v>
      </c>
      <c r="AU240" s="632" t="str">
        <f t="shared" si="88"/>
        <v/>
      </c>
      <c r="AV240" s="632" t="str">
        <f t="shared" si="89"/>
        <v/>
      </c>
      <c r="AW240" s="559" t="str">
        <f t="shared" si="90"/>
        <v/>
      </c>
      <c r="AX240" s="559" t="str">
        <f t="shared" si="91"/>
        <v/>
      </c>
      <c r="AY240" s="632" t="str">
        <f>IFERROR(VLOOKUP(K240,【参考】数式用!$AR$5:$AS$39,2, FALSE), "")</f>
        <v/>
      </c>
      <c r="AZ240" s="559" t="str">
        <f t="shared" si="92"/>
        <v/>
      </c>
      <c r="BA240" s="559" t="str">
        <f t="shared" si="93"/>
        <v>入力済</v>
      </c>
      <c r="BB240" s="632" t="str">
        <f>IFERROR(VLOOKUP(K240,【参考】数式用!$AX$3:$AY$59, 2, FALSE), "")</f>
        <v/>
      </c>
      <c r="BC240" s="559" t="str">
        <f t="shared" si="94"/>
        <v/>
      </c>
      <c r="BD240" s="559" t="str">
        <f t="shared" si="95"/>
        <v>入力済</v>
      </c>
      <c r="BE240" s="576" t="str">
        <f t="shared" si="96"/>
        <v/>
      </c>
      <c r="BF240" s="559" t="str">
        <f t="shared" si="97"/>
        <v/>
      </c>
      <c r="BG240" s="596"/>
      <c r="BH240" s="632" t="str">
        <f t="shared" si="98"/>
        <v/>
      </c>
      <c r="BI240" s="614" t="str">
        <f>IFERROR(IF(BH240="Ⅱロ有り",ROUNDDOWN(L240*VLOOKUP(K240,【参考】数式用!$A$4:$J$42,10,FALSE)*AA240,0),""),"")</f>
        <v/>
      </c>
      <c r="BJ240" s="614" t="str">
        <f>IFERROR(IF(BH240="Ⅱロなし",ROUNDDOWN(L240*VLOOKUP(K240,【参考】数式用!$A$4:$J$42,8,FALSE)*AA240,0),""),"")</f>
        <v/>
      </c>
    </row>
    <row r="241" spans="1:62" ht="110.1" customHeight="1" thickBot="1">
      <c r="A241" s="327">
        <v>228</v>
      </c>
      <c r="B241" s="1005" t="str">
        <f>IF(基本情報入力シート!B263="","",基本情報入力シート!B263)</f>
        <v/>
      </c>
      <c r="C241" s="1006"/>
      <c r="D241" s="1006"/>
      <c r="E241" s="1006"/>
      <c r="F241" s="1007"/>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58" t="str">
        <f>IF(基本情報入力シート!AF263=0, "",基本情報入力シート!AF263)</f>
        <v/>
      </c>
      <c r="M241" s="589"/>
      <c r="N241" s="521" t="str">
        <f>IFERROR(VLOOKUP(K241,【参考】数式用!$A$2:$F$57,MATCH(M241,【参考】数式用!$C$3:$F$3,0)+2,0),"")</f>
        <v/>
      </c>
      <c r="O241" s="513"/>
      <c r="P241" s="555" t="str">
        <f>IFERROR(VLOOKUP(K241,【参考】数式用!$A$2:$F$57,MATCH(O241,【参考】数式用!$C$3:$F$3,0)+2,0),"")</f>
        <v/>
      </c>
      <c r="Q241" s="338" t="s">
        <v>118</v>
      </c>
      <c r="R241" s="339"/>
      <c r="S241" s="340" t="s">
        <v>183</v>
      </c>
      <c r="T241" s="339"/>
      <c r="U241" s="340" t="s">
        <v>184</v>
      </c>
      <c r="V241" s="339"/>
      <c r="W241" s="340" t="s">
        <v>183</v>
      </c>
      <c r="X241" s="339"/>
      <c r="Y241" s="340" t="s">
        <v>185</v>
      </c>
      <c r="Z241" s="340" t="s">
        <v>186</v>
      </c>
      <c r="AA241" s="340" t="str">
        <f t="shared" si="78"/>
        <v/>
      </c>
      <c r="AB241" s="341" t="s">
        <v>187</v>
      </c>
      <c r="AC241" s="516" t="str">
        <f t="shared" si="79"/>
        <v/>
      </c>
      <c r="AD241" s="509" t="str">
        <f t="shared" si="80"/>
        <v/>
      </c>
      <c r="AE241" s="517" t="str">
        <f>IFERROR(ROUNDDOWN(ROUNDDOWN(ROUND(L241*VLOOKUP(K241,【参考】数式用!$A$4:$F$57,MATCH("処遇改善加算Ⅳ",【参考】数式用!$C$3:$F$3,0)+2,0),0),0)*AA241*0.5,0), "")</f>
        <v/>
      </c>
      <c r="AF241" s="329"/>
      <c r="AG241" s="330"/>
      <c r="AH241" s="330"/>
      <c r="AI241" s="344"/>
      <c r="AJ241" s="641"/>
      <c r="AK241" s="331"/>
      <c r="AL241" s="332" t="str">
        <f t="shared" si="81"/>
        <v/>
      </c>
      <c r="AM241" s="325" t="str">
        <f t="shared" si="82"/>
        <v/>
      </c>
      <c r="AN241" s="255"/>
      <c r="AO241" s="559" t="str">
        <f>IFERROR(VLOOKUP(K241,【参考】数式用!$A$2:$N$57,14,FALSE),"")</f>
        <v/>
      </c>
      <c r="AP241" s="559" t="str">
        <f t="shared" si="83"/>
        <v/>
      </c>
      <c r="AQ241" s="632" t="str">
        <f t="shared" si="84"/>
        <v/>
      </c>
      <c r="AR241" s="632" t="str">
        <f t="shared" si="85"/>
        <v>入力済</v>
      </c>
      <c r="AS241" s="559" t="str">
        <f t="shared" si="86"/>
        <v/>
      </c>
      <c r="AT241" s="632" t="str">
        <f t="shared" si="87"/>
        <v>入力済</v>
      </c>
      <c r="AU241" s="632" t="str">
        <f t="shared" si="88"/>
        <v/>
      </c>
      <c r="AV241" s="632" t="str">
        <f t="shared" si="89"/>
        <v/>
      </c>
      <c r="AW241" s="559" t="str">
        <f t="shared" si="90"/>
        <v/>
      </c>
      <c r="AX241" s="559" t="str">
        <f t="shared" si="91"/>
        <v/>
      </c>
      <c r="AY241" s="632" t="str">
        <f>IFERROR(VLOOKUP(K241,【参考】数式用!$AR$5:$AS$39,2, FALSE), "")</f>
        <v/>
      </c>
      <c r="AZ241" s="559" t="str">
        <f t="shared" si="92"/>
        <v/>
      </c>
      <c r="BA241" s="559" t="str">
        <f t="shared" si="93"/>
        <v>入力済</v>
      </c>
      <c r="BB241" s="632" t="str">
        <f>IFERROR(VLOOKUP(K241,【参考】数式用!$AX$3:$AY$59, 2, FALSE), "")</f>
        <v/>
      </c>
      <c r="BC241" s="559" t="str">
        <f t="shared" si="94"/>
        <v/>
      </c>
      <c r="BD241" s="559" t="str">
        <f t="shared" si="95"/>
        <v>入力済</v>
      </c>
      <c r="BE241" s="576" t="str">
        <f t="shared" si="96"/>
        <v/>
      </c>
      <c r="BF241" s="559" t="str">
        <f t="shared" si="97"/>
        <v/>
      </c>
      <c r="BG241" s="596"/>
      <c r="BH241" s="632" t="str">
        <f t="shared" si="98"/>
        <v/>
      </c>
      <c r="BI241" s="614" t="str">
        <f>IFERROR(IF(BH241="Ⅱロ有り",ROUNDDOWN(L241*VLOOKUP(K241,【参考】数式用!$A$4:$J$42,10,FALSE)*AA241,0),""),"")</f>
        <v/>
      </c>
      <c r="BJ241" s="614" t="str">
        <f>IFERROR(IF(BH241="Ⅱロなし",ROUNDDOWN(L241*VLOOKUP(K241,【参考】数式用!$A$4:$J$42,8,FALSE)*AA241,0),""),"")</f>
        <v/>
      </c>
    </row>
    <row r="242" spans="1:62" ht="110.1" customHeight="1" thickBot="1">
      <c r="A242" s="327">
        <v>229</v>
      </c>
      <c r="B242" s="1005" t="str">
        <f>IF(基本情報入力シート!B264="","",基本情報入力シート!B264)</f>
        <v/>
      </c>
      <c r="C242" s="1006"/>
      <c r="D242" s="1006"/>
      <c r="E242" s="1006"/>
      <c r="F242" s="1007"/>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58" t="str">
        <f>IF(基本情報入力シート!AF264=0, "",基本情報入力シート!AF264)</f>
        <v/>
      </c>
      <c r="M242" s="589"/>
      <c r="N242" s="521" t="str">
        <f>IFERROR(VLOOKUP(K242,【参考】数式用!$A$2:$F$57,MATCH(M242,【参考】数式用!$C$3:$F$3,0)+2,0),"")</f>
        <v/>
      </c>
      <c r="O242" s="513"/>
      <c r="P242" s="555" t="str">
        <f>IFERROR(VLOOKUP(K242,【参考】数式用!$A$2:$F$57,MATCH(O242,【参考】数式用!$C$3:$F$3,0)+2,0),"")</f>
        <v/>
      </c>
      <c r="Q242" s="338" t="s">
        <v>118</v>
      </c>
      <c r="R242" s="339"/>
      <c r="S242" s="340" t="s">
        <v>183</v>
      </c>
      <c r="T242" s="339"/>
      <c r="U242" s="340" t="s">
        <v>184</v>
      </c>
      <c r="V242" s="339"/>
      <c r="W242" s="340" t="s">
        <v>183</v>
      </c>
      <c r="X242" s="339"/>
      <c r="Y242" s="340" t="s">
        <v>185</v>
      </c>
      <c r="Z242" s="340" t="s">
        <v>186</v>
      </c>
      <c r="AA242" s="340" t="str">
        <f t="shared" ref="AA242:AA305" si="99">IF(R242&gt;=1,(V242*12+X242)-(R242*12+T242)+1,"")</f>
        <v/>
      </c>
      <c r="AB242" s="341" t="s">
        <v>187</v>
      </c>
      <c r="AC242" s="516" t="str">
        <f t="shared" ref="AC242:AC305" si="100">IFERROR(ROUNDDOWN(ROUND(L242*P242,0),0)*AA242,"")</f>
        <v/>
      </c>
      <c r="AD242" s="509" t="str">
        <f t="shared" ref="AD242:AD305" si="101">IFERROR(ROUNDDOWN(ROUND(L242*(P242-N242),0),0)*AA242,"")</f>
        <v/>
      </c>
      <c r="AE242" s="517" t="str">
        <f>IFERROR(ROUNDDOWN(ROUNDDOWN(ROUND(L242*VLOOKUP(K242,【参考】数式用!$A$4:$F$57,MATCH("処遇改善加算Ⅳ",【参考】数式用!$C$3:$F$3,0)+2,0),0),0)*AA242*0.5,0), "")</f>
        <v/>
      </c>
      <c r="AF242" s="329"/>
      <c r="AG242" s="330"/>
      <c r="AH242" s="330"/>
      <c r="AI242" s="344"/>
      <c r="AJ242" s="641"/>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9" t="str">
        <f>IFERROR(VLOOKUP(K242,【参考】数式用!$A$2:$N$57,14,FALSE),"")</f>
        <v/>
      </c>
      <c r="AP242" s="559" t="str">
        <f t="shared" ref="AP242:AP305" si="104">IF(AND(K242&lt;&gt;"",AO242="加算対象"),"N列に色付け","")</f>
        <v/>
      </c>
      <c r="AQ242" s="632" t="str">
        <f t="shared" ref="AQ242:AQ305" si="105">IF(AND(AE242&lt;&gt;0,AE242&lt;&gt;"",AO242="加算対象"),IF(AF242="○","入力済","未入力"),"")</f>
        <v/>
      </c>
      <c r="AR242" s="632" t="str">
        <f t="shared" ref="AR242:AR305" si="106">IF(AND(O242&lt;&gt;"", AG242="",AO242="加算対象"), "未入力", "入力済")</f>
        <v>入力済</v>
      </c>
      <c r="AS242" s="559" t="str">
        <f t="shared" ref="AS242:AS305" si="107">IF(AND(O242&lt;&gt;"", O242&lt;&gt;"処遇改善加算Ⅳ",AO242="加算対象"),"AH列に色付け","")</f>
        <v/>
      </c>
      <c r="AT242" s="632" t="str">
        <f t="shared" ref="AT242:AT305" si="108">IF(AND(O242&lt;&gt;"", O242&lt;&gt;"処遇改善加算Ⅳ", AH242=""), "未入力", "入力済")</f>
        <v>入力済</v>
      </c>
      <c r="AU242" s="632" t="str">
        <f t="shared" ref="AU242:AU305" si="109">IF(OR(O242="処遇改善加算Ⅰ",O242="処遇改善加算Ⅱ"),"対象","")</f>
        <v/>
      </c>
      <c r="AV242" s="632" t="str">
        <f t="shared" ref="AV242:AV305" si="110">IF(AND(AO242="加算対象",O242&lt;&gt;"処遇改善加算Ⅲ",O242&lt;&gt;"処遇改善加算Ⅳ", O242&lt;&gt;"", AU242&lt;&gt;"対象外"), 1,"")</f>
        <v/>
      </c>
      <c r="AW242" s="559" t="str">
        <f t="shared" ref="AW242:AW305" si="111">IF(AND(AV242=1, OR(AI242=0,AI242=""),AO242="加算対象"),"AH列に色付け","")</f>
        <v/>
      </c>
      <c r="AX242" s="559" t="str">
        <f t="shared" ref="AX242:AX305" si="112">IF(AND(O242&lt;&gt;"", O242&lt;&gt;"処遇改善加算Ⅲ", O242&lt;&gt;"処遇改善加算Ⅳ",O242&lt;&gt;"処遇改善加算"), "対象", "")</f>
        <v/>
      </c>
      <c r="AY242" s="632" t="str">
        <f>IFERROR(VLOOKUP(K242,【参考】数式用!$AR$5:$AS$39,2, FALSE), "")</f>
        <v/>
      </c>
      <c r="AZ242" s="559" t="str">
        <f t="shared" ref="AZ242:AZ305" si="113">IF(AND(AO242="加算対象",O242="処遇改善加算Ⅰ"),"AJ列に色付け","")</f>
        <v/>
      </c>
      <c r="BA242" s="559" t="str">
        <f t="shared" ref="BA242:BA305" si="114">IF(AND(O242="処遇改善加算Ⅰ", AJ242=""), "未入力","入力済")</f>
        <v>入力済</v>
      </c>
      <c r="BB242" s="632" t="str">
        <f>IFERROR(VLOOKUP(K242,【参考】数式用!$AX$3:$AY$59, 2, FALSE), "")</f>
        <v/>
      </c>
      <c r="BC242" s="559" t="str">
        <f t="shared" ref="BC242:BC305" si="115">IF(COUNTIF(AG242:AI242,"*令和８年度特例要件を*")&gt;0,"AK列に色付け","")</f>
        <v/>
      </c>
      <c r="BD242" s="559" t="str">
        <f t="shared" ref="BD242:BD305" si="116">IF(AND(COUNTIF(AG242:AI242,"*令和８年度特例要件を*")&gt;0,AK242=""), "未入力","入力済")</f>
        <v>入力済</v>
      </c>
      <c r="BE242" s="576" t="str">
        <f t="shared" ref="BE242:BE305" si="117">IF(BC242="AK列に色付け","入力必要","")</f>
        <v/>
      </c>
      <c r="BF242" s="559" t="str">
        <f t="shared" ref="BF242:BF305" si="118">G242</f>
        <v/>
      </c>
      <c r="BG242" s="596"/>
      <c r="BH242" s="632"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614" t="str">
        <f>IFERROR(IF(BH242="Ⅱロ有り",ROUNDDOWN(L242*VLOOKUP(K242,【参考】数式用!$A$4:$J$42,10,FALSE)*AA242,0),""),"")</f>
        <v/>
      </c>
      <c r="BJ242" s="614" t="str">
        <f>IFERROR(IF(BH242="Ⅱロなし",ROUNDDOWN(L242*VLOOKUP(K242,【参考】数式用!$A$4:$J$42,8,FALSE)*AA242,0),""),"")</f>
        <v/>
      </c>
    </row>
    <row r="243" spans="1:62" ht="110.1" customHeight="1" thickBot="1">
      <c r="A243" s="327">
        <v>230</v>
      </c>
      <c r="B243" s="1005" t="str">
        <f>IF(基本情報入力シート!B265="","",基本情報入力シート!B265)</f>
        <v/>
      </c>
      <c r="C243" s="1006"/>
      <c r="D243" s="1006"/>
      <c r="E243" s="1006"/>
      <c r="F243" s="1007"/>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58" t="str">
        <f>IF(基本情報入力シート!AF265=0, "",基本情報入力シート!AF265)</f>
        <v/>
      </c>
      <c r="M243" s="589"/>
      <c r="N243" s="521" t="str">
        <f>IFERROR(VLOOKUP(K243,【参考】数式用!$A$2:$F$57,MATCH(M243,【参考】数式用!$C$3:$F$3,0)+2,0),"")</f>
        <v/>
      </c>
      <c r="O243" s="513"/>
      <c r="P243" s="555" t="str">
        <f>IFERROR(VLOOKUP(K243,【参考】数式用!$A$2:$F$57,MATCH(O243,【参考】数式用!$C$3:$F$3,0)+2,0),"")</f>
        <v/>
      </c>
      <c r="Q243" s="338" t="s">
        <v>118</v>
      </c>
      <c r="R243" s="339"/>
      <c r="S243" s="340" t="s">
        <v>183</v>
      </c>
      <c r="T243" s="339"/>
      <c r="U243" s="340" t="s">
        <v>184</v>
      </c>
      <c r="V243" s="339"/>
      <c r="W243" s="340" t="s">
        <v>183</v>
      </c>
      <c r="X243" s="339"/>
      <c r="Y243" s="340" t="s">
        <v>185</v>
      </c>
      <c r="Z243" s="340" t="s">
        <v>186</v>
      </c>
      <c r="AA243" s="340" t="str">
        <f t="shared" si="99"/>
        <v/>
      </c>
      <c r="AB243" s="341" t="s">
        <v>187</v>
      </c>
      <c r="AC243" s="516" t="str">
        <f t="shared" si="100"/>
        <v/>
      </c>
      <c r="AD243" s="509" t="str">
        <f t="shared" si="101"/>
        <v/>
      </c>
      <c r="AE243" s="517" t="str">
        <f>IFERROR(ROUNDDOWN(ROUNDDOWN(ROUND(L243*VLOOKUP(K243,【参考】数式用!$A$4:$F$57,MATCH("処遇改善加算Ⅳ",【参考】数式用!$C$3:$F$3,0)+2,0),0),0)*AA243*0.5,0), "")</f>
        <v/>
      </c>
      <c r="AF243" s="329"/>
      <c r="AG243" s="330"/>
      <c r="AH243" s="330"/>
      <c r="AI243" s="344"/>
      <c r="AJ243" s="641"/>
      <c r="AK243" s="331"/>
      <c r="AL243" s="332" t="str">
        <f t="shared" si="102"/>
        <v/>
      </c>
      <c r="AM243" s="325" t="str">
        <f t="shared" si="103"/>
        <v/>
      </c>
      <c r="AN243" s="255"/>
      <c r="AO243" s="559" t="str">
        <f>IFERROR(VLOOKUP(K243,【参考】数式用!$A$2:$N$57,14,FALSE),"")</f>
        <v/>
      </c>
      <c r="AP243" s="559" t="str">
        <f t="shared" si="104"/>
        <v/>
      </c>
      <c r="AQ243" s="632" t="str">
        <f t="shared" si="105"/>
        <v/>
      </c>
      <c r="AR243" s="632" t="str">
        <f t="shared" si="106"/>
        <v>入力済</v>
      </c>
      <c r="AS243" s="559" t="str">
        <f t="shared" si="107"/>
        <v/>
      </c>
      <c r="AT243" s="632" t="str">
        <f t="shared" si="108"/>
        <v>入力済</v>
      </c>
      <c r="AU243" s="632" t="str">
        <f t="shared" si="109"/>
        <v/>
      </c>
      <c r="AV243" s="632" t="str">
        <f t="shared" si="110"/>
        <v/>
      </c>
      <c r="AW243" s="559" t="str">
        <f t="shared" si="111"/>
        <v/>
      </c>
      <c r="AX243" s="559" t="str">
        <f t="shared" si="112"/>
        <v/>
      </c>
      <c r="AY243" s="632" t="str">
        <f>IFERROR(VLOOKUP(K243,【参考】数式用!$AR$5:$AS$39,2, FALSE), "")</f>
        <v/>
      </c>
      <c r="AZ243" s="559" t="str">
        <f t="shared" si="113"/>
        <v/>
      </c>
      <c r="BA243" s="559" t="str">
        <f t="shared" si="114"/>
        <v>入力済</v>
      </c>
      <c r="BB243" s="632" t="str">
        <f>IFERROR(VLOOKUP(K243,【参考】数式用!$AX$3:$AY$59, 2, FALSE), "")</f>
        <v/>
      </c>
      <c r="BC243" s="559" t="str">
        <f t="shared" si="115"/>
        <v/>
      </c>
      <c r="BD243" s="559" t="str">
        <f t="shared" si="116"/>
        <v>入力済</v>
      </c>
      <c r="BE243" s="576" t="str">
        <f t="shared" si="117"/>
        <v/>
      </c>
      <c r="BF243" s="559" t="str">
        <f t="shared" si="118"/>
        <v/>
      </c>
      <c r="BG243" s="596"/>
      <c r="BH243" s="632" t="str">
        <f t="shared" si="119"/>
        <v/>
      </c>
      <c r="BI243" s="614" t="str">
        <f>IFERROR(IF(BH243="Ⅱロ有り",ROUNDDOWN(L243*VLOOKUP(K243,【参考】数式用!$A$4:$J$42,10,FALSE)*AA243,0),""),"")</f>
        <v/>
      </c>
      <c r="BJ243" s="614" t="str">
        <f>IFERROR(IF(BH243="Ⅱロなし",ROUNDDOWN(L243*VLOOKUP(K243,【参考】数式用!$A$4:$J$42,8,FALSE)*AA243,0),""),"")</f>
        <v/>
      </c>
    </row>
    <row r="244" spans="1:62" ht="110.1" customHeight="1" thickBot="1">
      <c r="A244" s="327">
        <v>231</v>
      </c>
      <c r="B244" s="1005" t="str">
        <f>IF(基本情報入力シート!B266="","",基本情報入力シート!B266)</f>
        <v/>
      </c>
      <c r="C244" s="1006"/>
      <c r="D244" s="1006"/>
      <c r="E244" s="1006"/>
      <c r="F244" s="1007"/>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58" t="str">
        <f>IF(基本情報入力シート!AF266=0, "",基本情報入力シート!AF266)</f>
        <v/>
      </c>
      <c r="M244" s="589"/>
      <c r="N244" s="521" t="str">
        <f>IFERROR(VLOOKUP(K244,【参考】数式用!$A$2:$F$57,MATCH(M244,【参考】数式用!$C$3:$F$3,0)+2,0),"")</f>
        <v/>
      </c>
      <c r="O244" s="513"/>
      <c r="P244" s="555" t="str">
        <f>IFERROR(VLOOKUP(K244,【参考】数式用!$A$2:$F$57,MATCH(O244,【参考】数式用!$C$3:$F$3,0)+2,0),"")</f>
        <v/>
      </c>
      <c r="Q244" s="338" t="s">
        <v>118</v>
      </c>
      <c r="R244" s="339"/>
      <c r="S244" s="340" t="s">
        <v>183</v>
      </c>
      <c r="T244" s="339"/>
      <c r="U244" s="340" t="s">
        <v>184</v>
      </c>
      <c r="V244" s="339"/>
      <c r="W244" s="340" t="s">
        <v>183</v>
      </c>
      <c r="X244" s="339"/>
      <c r="Y244" s="340" t="s">
        <v>185</v>
      </c>
      <c r="Z244" s="340" t="s">
        <v>186</v>
      </c>
      <c r="AA244" s="340" t="str">
        <f t="shared" si="99"/>
        <v/>
      </c>
      <c r="AB244" s="341" t="s">
        <v>187</v>
      </c>
      <c r="AC244" s="516" t="str">
        <f t="shared" si="100"/>
        <v/>
      </c>
      <c r="AD244" s="509" t="str">
        <f t="shared" si="101"/>
        <v/>
      </c>
      <c r="AE244" s="517" t="str">
        <f>IFERROR(ROUNDDOWN(ROUNDDOWN(ROUND(L244*VLOOKUP(K244,【参考】数式用!$A$4:$F$57,MATCH("処遇改善加算Ⅳ",【参考】数式用!$C$3:$F$3,0)+2,0),0),0)*AA244*0.5,0), "")</f>
        <v/>
      </c>
      <c r="AF244" s="329"/>
      <c r="AG244" s="330"/>
      <c r="AH244" s="330"/>
      <c r="AI244" s="344"/>
      <c r="AJ244" s="641"/>
      <c r="AK244" s="331"/>
      <c r="AL244" s="332" t="str">
        <f t="shared" si="102"/>
        <v/>
      </c>
      <c r="AM244" s="325" t="str">
        <f t="shared" si="103"/>
        <v/>
      </c>
      <c r="AN244" s="255"/>
      <c r="AO244" s="559" t="str">
        <f>IFERROR(VLOOKUP(K244,【参考】数式用!$A$2:$N$57,14,FALSE),"")</f>
        <v/>
      </c>
      <c r="AP244" s="559" t="str">
        <f t="shared" si="104"/>
        <v/>
      </c>
      <c r="AQ244" s="632" t="str">
        <f t="shared" si="105"/>
        <v/>
      </c>
      <c r="AR244" s="632" t="str">
        <f t="shared" si="106"/>
        <v>入力済</v>
      </c>
      <c r="AS244" s="559" t="str">
        <f t="shared" si="107"/>
        <v/>
      </c>
      <c r="AT244" s="632" t="str">
        <f t="shared" si="108"/>
        <v>入力済</v>
      </c>
      <c r="AU244" s="632" t="str">
        <f t="shared" si="109"/>
        <v/>
      </c>
      <c r="AV244" s="632" t="str">
        <f t="shared" si="110"/>
        <v/>
      </c>
      <c r="AW244" s="559" t="str">
        <f t="shared" si="111"/>
        <v/>
      </c>
      <c r="AX244" s="559" t="str">
        <f t="shared" si="112"/>
        <v/>
      </c>
      <c r="AY244" s="632" t="str">
        <f>IFERROR(VLOOKUP(K244,【参考】数式用!$AR$5:$AS$39,2, FALSE), "")</f>
        <v/>
      </c>
      <c r="AZ244" s="559" t="str">
        <f t="shared" si="113"/>
        <v/>
      </c>
      <c r="BA244" s="559" t="str">
        <f t="shared" si="114"/>
        <v>入力済</v>
      </c>
      <c r="BB244" s="632" t="str">
        <f>IFERROR(VLOOKUP(K244,【参考】数式用!$AX$3:$AY$59, 2, FALSE), "")</f>
        <v/>
      </c>
      <c r="BC244" s="559" t="str">
        <f t="shared" si="115"/>
        <v/>
      </c>
      <c r="BD244" s="559" t="str">
        <f t="shared" si="116"/>
        <v>入力済</v>
      </c>
      <c r="BE244" s="576" t="str">
        <f t="shared" si="117"/>
        <v/>
      </c>
      <c r="BF244" s="559" t="str">
        <f t="shared" si="118"/>
        <v/>
      </c>
      <c r="BG244" s="596"/>
      <c r="BH244" s="632" t="str">
        <f t="shared" si="119"/>
        <v/>
      </c>
      <c r="BI244" s="614" t="str">
        <f>IFERROR(IF(BH244="Ⅱロ有り",ROUNDDOWN(L244*VLOOKUP(K244,【参考】数式用!$A$4:$J$42,10,FALSE)*AA244,0),""),"")</f>
        <v/>
      </c>
      <c r="BJ244" s="614" t="str">
        <f>IFERROR(IF(BH244="Ⅱロなし",ROUNDDOWN(L244*VLOOKUP(K244,【参考】数式用!$A$4:$J$42,8,FALSE)*AA244,0),""),"")</f>
        <v/>
      </c>
    </row>
    <row r="245" spans="1:62" ht="110.1" customHeight="1" thickBot="1">
      <c r="A245" s="327">
        <v>232</v>
      </c>
      <c r="B245" s="1005" t="str">
        <f>IF(基本情報入力シート!B267="","",基本情報入力シート!B267)</f>
        <v/>
      </c>
      <c r="C245" s="1006"/>
      <c r="D245" s="1006"/>
      <c r="E245" s="1006"/>
      <c r="F245" s="1007"/>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58" t="str">
        <f>IF(基本情報入力シート!AF267=0, "",基本情報入力シート!AF267)</f>
        <v/>
      </c>
      <c r="M245" s="589"/>
      <c r="N245" s="521" t="str">
        <f>IFERROR(VLOOKUP(K245,【参考】数式用!$A$2:$F$57,MATCH(M245,【参考】数式用!$C$3:$F$3,0)+2,0),"")</f>
        <v/>
      </c>
      <c r="O245" s="513"/>
      <c r="P245" s="555" t="str">
        <f>IFERROR(VLOOKUP(K245,【参考】数式用!$A$2:$F$57,MATCH(O245,【参考】数式用!$C$3:$F$3,0)+2,0),"")</f>
        <v/>
      </c>
      <c r="Q245" s="338" t="s">
        <v>118</v>
      </c>
      <c r="R245" s="339"/>
      <c r="S245" s="340" t="s">
        <v>183</v>
      </c>
      <c r="T245" s="339"/>
      <c r="U245" s="340" t="s">
        <v>184</v>
      </c>
      <c r="V245" s="339"/>
      <c r="W245" s="340" t="s">
        <v>183</v>
      </c>
      <c r="X245" s="339"/>
      <c r="Y245" s="340" t="s">
        <v>185</v>
      </c>
      <c r="Z245" s="340" t="s">
        <v>186</v>
      </c>
      <c r="AA245" s="340" t="str">
        <f t="shared" si="99"/>
        <v/>
      </c>
      <c r="AB245" s="341" t="s">
        <v>187</v>
      </c>
      <c r="AC245" s="516" t="str">
        <f t="shared" si="100"/>
        <v/>
      </c>
      <c r="AD245" s="509" t="str">
        <f t="shared" si="101"/>
        <v/>
      </c>
      <c r="AE245" s="517" t="str">
        <f>IFERROR(ROUNDDOWN(ROUNDDOWN(ROUND(L245*VLOOKUP(K245,【参考】数式用!$A$4:$F$57,MATCH("処遇改善加算Ⅳ",【参考】数式用!$C$3:$F$3,0)+2,0),0),0)*AA245*0.5,0), "")</f>
        <v/>
      </c>
      <c r="AF245" s="329"/>
      <c r="AG245" s="330"/>
      <c r="AH245" s="330"/>
      <c r="AI245" s="344"/>
      <c r="AJ245" s="641"/>
      <c r="AK245" s="331"/>
      <c r="AL245" s="332" t="str">
        <f t="shared" si="102"/>
        <v/>
      </c>
      <c r="AM245" s="325" t="str">
        <f t="shared" si="103"/>
        <v/>
      </c>
      <c r="AN245" s="255"/>
      <c r="AO245" s="559" t="str">
        <f>IFERROR(VLOOKUP(K245,【参考】数式用!$A$2:$N$57,14,FALSE),"")</f>
        <v/>
      </c>
      <c r="AP245" s="559" t="str">
        <f t="shared" si="104"/>
        <v/>
      </c>
      <c r="AQ245" s="632" t="str">
        <f t="shared" si="105"/>
        <v/>
      </c>
      <c r="AR245" s="632" t="str">
        <f t="shared" si="106"/>
        <v>入力済</v>
      </c>
      <c r="AS245" s="559" t="str">
        <f t="shared" si="107"/>
        <v/>
      </c>
      <c r="AT245" s="632" t="str">
        <f t="shared" si="108"/>
        <v>入力済</v>
      </c>
      <c r="AU245" s="632" t="str">
        <f t="shared" si="109"/>
        <v/>
      </c>
      <c r="AV245" s="632" t="str">
        <f t="shared" si="110"/>
        <v/>
      </c>
      <c r="AW245" s="559" t="str">
        <f t="shared" si="111"/>
        <v/>
      </c>
      <c r="AX245" s="559" t="str">
        <f t="shared" si="112"/>
        <v/>
      </c>
      <c r="AY245" s="632" t="str">
        <f>IFERROR(VLOOKUP(K245,【参考】数式用!$AR$5:$AS$39,2, FALSE), "")</f>
        <v/>
      </c>
      <c r="AZ245" s="559" t="str">
        <f t="shared" si="113"/>
        <v/>
      </c>
      <c r="BA245" s="559" t="str">
        <f t="shared" si="114"/>
        <v>入力済</v>
      </c>
      <c r="BB245" s="632" t="str">
        <f>IFERROR(VLOOKUP(K245,【参考】数式用!$AX$3:$AY$59, 2, FALSE), "")</f>
        <v/>
      </c>
      <c r="BC245" s="559" t="str">
        <f t="shared" si="115"/>
        <v/>
      </c>
      <c r="BD245" s="559" t="str">
        <f t="shared" si="116"/>
        <v>入力済</v>
      </c>
      <c r="BE245" s="576" t="str">
        <f t="shared" si="117"/>
        <v/>
      </c>
      <c r="BF245" s="559" t="str">
        <f t="shared" si="118"/>
        <v/>
      </c>
      <c r="BG245" s="596"/>
      <c r="BH245" s="632" t="str">
        <f t="shared" si="119"/>
        <v/>
      </c>
      <c r="BI245" s="614" t="str">
        <f>IFERROR(IF(BH245="Ⅱロ有り",ROUNDDOWN(L245*VLOOKUP(K245,【参考】数式用!$A$4:$J$42,10,FALSE)*AA245,0),""),"")</f>
        <v/>
      </c>
      <c r="BJ245" s="614" t="str">
        <f>IFERROR(IF(BH245="Ⅱロなし",ROUNDDOWN(L245*VLOOKUP(K245,【参考】数式用!$A$4:$J$42,8,FALSE)*AA245,0),""),"")</f>
        <v/>
      </c>
    </row>
    <row r="246" spans="1:62" ht="110.1" customHeight="1" thickBot="1">
      <c r="A246" s="327">
        <v>233</v>
      </c>
      <c r="B246" s="1005" t="str">
        <f>IF(基本情報入力シート!B268="","",基本情報入力シート!B268)</f>
        <v/>
      </c>
      <c r="C246" s="1006"/>
      <c r="D246" s="1006"/>
      <c r="E246" s="1006"/>
      <c r="F246" s="1007"/>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58" t="str">
        <f>IF(基本情報入力シート!AF268=0, "",基本情報入力シート!AF268)</f>
        <v/>
      </c>
      <c r="M246" s="589"/>
      <c r="N246" s="521" t="str">
        <f>IFERROR(VLOOKUP(K246,【参考】数式用!$A$2:$F$57,MATCH(M246,【参考】数式用!$C$3:$F$3,0)+2,0),"")</f>
        <v/>
      </c>
      <c r="O246" s="513"/>
      <c r="P246" s="555" t="str">
        <f>IFERROR(VLOOKUP(K246,【参考】数式用!$A$2:$F$57,MATCH(O246,【参考】数式用!$C$3:$F$3,0)+2,0),"")</f>
        <v/>
      </c>
      <c r="Q246" s="338" t="s">
        <v>118</v>
      </c>
      <c r="R246" s="339"/>
      <c r="S246" s="340" t="s">
        <v>183</v>
      </c>
      <c r="T246" s="339"/>
      <c r="U246" s="340" t="s">
        <v>184</v>
      </c>
      <c r="V246" s="339"/>
      <c r="W246" s="340" t="s">
        <v>183</v>
      </c>
      <c r="X246" s="339"/>
      <c r="Y246" s="340" t="s">
        <v>185</v>
      </c>
      <c r="Z246" s="340" t="s">
        <v>186</v>
      </c>
      <c r="AA246" s="340" t="str">
        <f t="shared" si="99"/>
        <v/>
      </c>
      <c r="AB246" s="341" t="s">
        <v>187</v>
      </c>
      <c r="AC246" s="516" t="str">
        <f t="shared" si="100"/>
        <v/>
      </c>
      <c r="AD246" s="509" t="str">
        <f t="shared" si="101"/>
        <v/>
      </c>
      <c r="AE246" s="517" t="str">
        <f>IFERROR(ROUNDDOWN(ROUNDDOWN(ROUND(L246*VLOOKUP(K246,【参考】数式用!$A$4:$F$57,MATCH("処遇改善加算Ⅳ",【参考】数式用!$C$3:$F$3,0)+2,0),0),0)*AA246*0.5,0), "")</f>
        <v/>
      </c>
      <c r="AF246" s="329"/>
      <c r="AG246" s="330"/>
      <c r="AH246" s="330"/>
      <c r="AI246" s="344"/>
      <c r="AJ246" s="641"/>
      <c r="AK246" s="331"/>
      <c r="AL246" s="332" t="str">
        <f t="shared" si="102"/>
        <v/>
      </c>
      <c r="AM246" s="325" t="str">
        <f t="shared" si="103"/>
        <v/>
      </c>
      <c r="AN246" s="255"/>
      <c r="AO246" s="559" t="str">
        <f>IFERROR(VLOOKUP(K246,【参考】数式用!$A$2:$N$57,14,FALSE),"")</f>
        <v/>
      </c>
      <c r="AP246" s="559" t="str">
        <f t="shared" si="104"/>
        <v/>
      </c>
      <c r="AQ246" s="632" t="str">
        <f t="shared" si="105"/>
        <v/>
      </c>
      <c r="AR246" s="632" t="str">
        <f t="shared" si="106"/>
        <v>入力済</v>
      </c>
      <c r="AS246" s="559" t="str">
        <f t="shared" si="107"/>
        <v/>
      </c>
      <c r="AT246" s="632" t="str">
        <f t="shared" si="108"/>
        <v>入力済</v>
      </c>
      <c r="AU246" s="632" t="str">
        <f t="shared" si="109"/>
        <v/>
      </c>
      <c r="AV246" s="632" t="str">
        <f t="shared" si="110"/>
        <v/>
      </c>
      <c r="AW246" s="559" t="str">
        <f t="shared" si="111"/>
        <v/>
      </c>
      <c r="AX246" s="559" t="str">
        <f t="shared" si="112"/>
        <v/>
      </c>
      <c r="AY246" s="632" t="str">
        <f>IFERROR(VLOOKUP(K246,【参考】数式用!$AR$5:$AS$39,2, FALSE), "")</f>
        <v/>
      </c>
      <c r="AZ246" s="559" t="str">
        <f t="shared" si="113"/>
        <v/>
      </c>
      <c r="BA246" s="559" t="str">
        <f t="shared" si="114"/>
        <v>入力済</v>
      </c>
      <c r="BB246" s="632" t="str">
        <f>IFERROR(VLOOKUP(K246,【参考】数式用!$AX$3:$AY$59, 2, FALSE), "")</f>
        <v/>
      </c>
      <c r="BC246" s="559" t="str">
        <f t="shared" si="115"/>
        <v/>
      </c>
      <c r="BD246" s="559" t="str">
        <f t="shared" si="116"/>
        <v>入力済</v>
      </c>
      <c r="BE246" s="576" t="str">
        <f t="shared" si="117"/>
        <v/>
      </c>
      <c r="BF246" s="559" t="str">
        <f t="shared" si="118"/>
        <v/>
      </c>
      <c r="BG246" s="596"/>
      <c r="BH246" s="632" t="str">
        <f t="shared" si="119"/>
        <v/>
      </c>
      <c r="BI246" s="614" t="str">
        <f>IFERROR(IF(BH246="Ⅱロ有り",ROUNDDOWN(L246*VLOOKUP(K246,【参考】数式用!$A$4:$J$42,10,FALSE)*AA246,0),""),"")</f>
        <v/>
      </c>
      <c r="BJ246" s="614" t="str">
        <f>IFERROR(IF(BH246="Ⅱロなし",ROUNDDOWN(L246*VLOOKUP(K246,【参考】数式用!$A$4:$J$42,8,FALSE)*AA246,0),""),"")</f>
        <v/>
      </c>
    </row>
    <row r="247" spans="1:62" ht="110.1" customHeight="1" thickBot="1">
      <c r="A247" s="327">
        <v>234</v>
      </c>
      <c r="B247" s="1005" t="str">
        <f>IF(基本情報入力シート!B269="","",基本情報入力シート!B269)</f>
        <v/>
      </c>
      <c r="C247" s="1006"/>
      <c r="D247" s="1006"/>
      <c r="E247" s="1006"/>
      <c r="F247" s="1007"/>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58" t="str">
        <f>IF(基本情報入力シート!AF269=0, "",基本情報入力シート!AF269)</f>
        <v/>
      </c>
      <c r="M247" s="589"/>
      <c r="N247" s="521" t="str">
        <f>IFERROR(VLOOKUP(K247,【参考】数式用!$A$2:$F$57,MATCH(M247,【参考】数式用!$C$3:$F$3,0)+2,0),"")</f>
        <v/>
      </c>
      <c r="O247" s="513"/>
      <c r="P247" s="555" t="str">
        <f>IFERROR(VLOOKUP(K247,【参考】数式用!$A$2:$F$57,MATCH(O247,【参考】数式用!$C$3:$F$3,0)+2,0),"")</f>
        <v/>
      </c>
      <c r="Q247" s="338" t="s">
        <v>118</v>
      </c>
      <c r="R247" s="339"/>
      <c r="S247" s="340" t="s">
        <v>183</v>
      </c>
      <c r="T247" s="339"/>
      <c r="U247" s="340" t="s">
        <v>184</v>
      </c>
      <c r="V247" s="339"/>
      <c r="W247" s="340" t="s">
        <v>183</v>
      </c>
      <c r="X247" s="339"/>
      <c r="Y247" s="340" t="s">
        <v>185</v>
      </c>
      <c r="Z247" s="340" t="s">
        <v>186</v>
      </c>
      <c r="AA247" s="340" t="str">
        <f t="shared" si="99"/>
        <v/>
      </c>
      <c r="AB247" s="341" t="s">
        <v>187</v>
      </c>
      <c r="AC247" s="516" t="str">
        <f t="shared" si="100"/>
        <v/>
      </c>
      <c r="AD247" s="509" t="str">
        <f t="shared" si="101"/>
        <v/>
      </c>
      <c r="AE247" s="517" t="str">
        <f>IFERROR(ROUNDDOWN(ROUNDDOWN(ROUND(L247*VLOOKUP(K247,【参考】数式用!$A$4:$F$57,MATCH("処遇改善加算Ⅳ",【参考】数式用!$C$3:$F$3,0)+2,0),0),0)*AA247*0.5,0), "")</f>
        <v/>
      </c>
      <c r="AF247" s="329"/>
      <c r="AG247" s="330"/>
      <c r="AH247" s="330"/>
      <c r="AI247" s="344"/>
      <c r="AJ247" s="641"/>
      <c r="AK247" s="331"/>
      <c r="AL247" s="332" t="str">
        <f t="shared" si="102"/>
        <v/>
      </c>
      <c r="AM247" s="325" t="str">
        <f t="shared" si="103"/>
        <v/>
      </c>
      <c r="AN247" s="255"/>
      <c r="AO247" s="559" t="str">
        <f>IFERROR(VLOOKUP(K247,【参考】数式用!$A$2:$N$57,14,FALSE),"")</f>
        <v/>
      </c>
      <c r="AP247" s="559" t="str">
        <f t="shared" si="104"/>
        <v/>
      </c>
      <c r="AQ247" s="632" t="str">
        <f t="shared" si="105"/>
        <v/>
      </c>
      <c r="AR247" s="632" t="str">
        <f t="shared" si="106"/>
        <v>入力済</v>
      </c>
      <c r="AS247" s="559" t="str">
        <f t="shared" si="107"/>
        <v/>
      </c>
      <c r="AT247" s="632" t="str">
        <f t="shared" si="108"/>
        <v>入力済</v>
      </c>
      <c r="AU247" s="632" t="str">
        <f t="shared" si="109"/>
        <v/>
      </c>
      <c r="AV247" s="632" t="str">
        <f t="shared" si="110"/>
        <v/>
      </c>
      <c r="AW247" s="559" t="str">
        <f t="shared" si="111"/>
        <v/>
      </c>
      <c r="AX247" s="559" t="str">
        <f t="shared" si="112"/>
        <v/>
      </c>
      <c r="AY247" s="632" t="str">
        <f>IFERROR(VLOOKUP(K247,【参考】数式用!$AR$5:$AS$39,2, FALSE), "")</f>
        <v/>
      </c>
      <c r="AZ247" s="559" t="str">
        <f t="shared" si="113"/>
        <v/>
      </c>
      <c r="BA247" s="559" t="str">
        <f t="shared" si="114"/>
        <v>入力済</v>
      </c>
      <c r="BB247" s="632" t="str">
        <f>IFERROR(VLOOKUP(K247,【参考】数式用!$AX$3:$AY$59, 2, FALSE), "")</f>
        <v/>
      </c>
      <c r="BC247" s="559" t="str">
        <f t="shared" si="115"/>
        <v/>
      </c>
      <c r="BD247" s="559" t="str">
        <f t="shared" si="116"/>
        <v>入力済</v>
      </c>
      <c r="BE247" s="576" t="str">
        <f t="shared" si="117"/>
        <v/>
      </c>
      <c r="BF247" s="559" t="str">
        <f t="shared" si="118"/>
        <v/>
      </c>
      <c r="BG247" s="596"/>
      <c r="BH247" s="632" t="str">
        <f t="shared" si="119"/>
        <v/>
      </c>
      <c r="BI247" s="614" t="str">
        <f>IFERROR(IF(BH247="Ⅱロ有り",ROUNDDOWN(L247*VLOOKUP(K247,【参考】数式用!$A$4:$J$42,10,FALSE)*AA247,0),""),"")</f>
        <v/>
      </c>
      <c r="BJ247" s="614" t="str">
        <f>IFERROR(IF(BH247="Ⅱロなし",ROUNDDOWN(L247*VLOOKUP(K247,【参考】数式用!$A$4:$J$42,8,FALSE)*AA247,0),""),"")</f>
        <v/>
      </c>
    </row>
    <row r="248" spans="1:62" ht="110.1" customHeight="1" thickBot="1">
      <c r="A248" s="327">
        <v>235</v>
      </c>
      <c r="B248" s="1005" t="str">
        <f>IF(基本情報入力シート!B270="","",基本情報入力シート!B270)</f>
        <v/>
      </c>
      <c r="C248" s="1006"/>
      <c r="D248" s="1006"/>
      <c r="E248" s="1006"/>
      <c r="F248" s="1007"/>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58" t="str">
        <f>IF(基本情報入力シート!AF270=0, "",基本情報入力シート!AF270)</f>
        <v/>
      </c>
      <c r="M248" s="589"/>
      <c r="N248" s="521" t="str">
        <f>IFERROR(VLOOKUP(K248,【参考】数式用!$A$2:$F$57,MATCH(M248,【参考】数式用!$C$3:$F$3,0)+2,0),"")</f>
        <v/>
      </c>
      <c r="O248" s="513"/>
      <c r="P248" s="555" t="str">
        <f>IFERROR(VLOOKUP(K248,【参考】数式用!$A$2:$F$57,MATCH(O248,【参考】数式用!$C$3:$F$3,0)+2,0),"")</f>
        <v/>
      </c>
      <c r="Q248" s="338" t="s">
        <v>118</v>
      </c>
      <c r="R248" s="339"/>
      <c r="S248" s="340" t="s">
        <v>183</v>
      </c>
      <c r="T248" s="339"/>
      <c r="U248" s="340" t="s">
        <v>184</v>
      </c>
      <c r="V248" s="339"/>
      <c r="W248" s="340" t="s">
        <v>183</v>
      </c>
      <c r="X248" s="339"/>
      <c r="Y248" s="340" t="s">
        <v>185</v>
      </c>
      <c r="Z248" s="340" t="s">
        <v>186</v>
      </c>
      <c r="AA248" s="340" t="str">
        <f t="shared" si="99"/>
        <v/>
      </c>
      <c r="AB248" s="341" t="s">
        <v>187</v>
      </c>
      <c r="AC248" s="516" t="str">
        <f t="shared" si="100"/>
        <v/>
      </c>
      <c r="AD248" s="509" t="str">
        <f t="shared" si="101"/>
        <v/>
      </c>
      <c r="AE248" s="517" t="str">
        <f>IFERROR(ROUNDDOWN(ROUNDDOWN(ROUND(L248*VLOOKUP(K248,【参考】数式用!$A$4:$F$57,MATCH("処遇改善加算Ⅳ",【参考】数式用!$C$3:$F$3,0)+2,0),0),0)*AA248*0.5,0), "")</f>
        <v/>
      </c>
      <c r="AF248" s="329"/>
      <c r="AG248" s="330"/>
      <c r="AH248" s="330"/>
      <c r="AI248" s="344"/>
      <c r="AJ248" s="641"/>
      <c r="AK248" s="331"/>
      <c r="AL248" s="332" t="str">
        <f t="shared" si="102"/>
        <v/>
      </c>
      <c r="AM248" s="325" t="str">
        <f t="shared" si="103"/>
        <v/>
      </c>
      <c r="AN248" s="255"/>
      <c r="AO248" s="559" t="str">
        <f>IFERROR(VLOOKUP(K248,【参考】数式用!$A$2:$N$57,14,FALSE),"")</f>
        <v/>
      </c>
      <c r="AP248" s="559" t="str">
        <f t="shared" si="104"/>
        <v/>
      </c>
      <c r="AQ248" s="632" t="str">
        <f t="shared" si="105"/>
        <v/>
      </c>
      <c r="AR248" s="632" t="str">
        <f t="shared" si="106"/>
        <v>入力済</v>
      </c>
      <c r="AS248" s="559" t="str">
        <f t="shared" si="107"/>
        <v/>
      </c>
      <c r="AT248" s="632" t="str">
        <f t="shared" si="108"/>
        <v>入力済</v>
      </c>
      <c r="AU248" s="632" t="str">
        <f t="shared" si="109"/>
        <v/>
      </c>
      <c r="AV248" s="632" t="str">
        <f t="shared" si="110"/>
        <v/>
      </c>
      <c r="AW248" s="559" t="str">
        <f t="shared" si="111"/>
        <v/>
      </c>
      <c r="AX248" s="559" t="str">
        <f t="shared" si="112"/>
        <v/>
      </c>
      <c r="AY248" s="632" t="str">
        <f>IFERROR(VLOOKUP(K248,【参考】数式用!$AR$5:$AS$39,2, FALSE), "")</f>
        <v/>
      </c>
      <c r="AZ248" s="559" t="str">
        <f t="shared" si="113"/>
        <v/>
      </c>
      <c r="BA248" s="559" t="str">
        <f t="shared" si="114"/>
        <v>入力済</v>
      </c>
      <c r="BB248" s="632" t="str">
        <f>IFERROR(VLOOKUP(K248,【参考】数式用!$AX$3:$AY$59, 2, FALSE), "")</f>
        <v/>
      </c>
      <c r="BC248" s="559" t="str">
        <f t="shared" si="115"/>
        <v/>
      </c>
      <c r="BD248" s="559" t="str">
        <f t="shared" si="116"/>
        <v>入力済</v>
      </c>
      <c r="BE248" s="576" t="str">
        <f t="shared" si="117"/>
        <v/>
      </c>
      <c r="BF248" s="559" t="str">
        <f t="shared" si="118"/>
        <v/>
      </c>
      <c r="BG248" s="596"/>
      <c r="BH248" s="632" t="str">
        <f t="shared" si="119"/>
        <v/>
      </c>
      <c r="BI248" s="614" t="str">
        <f>IFERROR(IF(BH248="Ⅱロ有り",ROUNDDOWN(L248*VLOOKUP(K248,【参考】数式用!$A$4:$J$42,10,FALSE)*AA248,0),""),"")</f>
        <v/>
      </c>
      <c r="BJ248" s="614" t="str">
        <f>IFERROR(IF(BH248="Ⅱロなし",ROUNDDOWN(L248*VLOOKUP(K248,【参考】数式用!$A$4:$J$42,8,FALSE)*AA248,0),""),"")</f>
        <v/>
      </c>
    </row>
    <row r="249" spans="1:62" ht="110.1" customHeight="1" thickBot="1">
      <c r="A249" s="327">
        <v>236</v>
      </c>
      <c r="B249" s="1005" t="str">
        <f>IF(基本情報入力シート!B271="","",基本情報入力シート!B271)</f>
        <v/>
      </c>
      <c r="C249" s="1006"/>
      <c r="D249" s="1006"/>
      <c r="E249" s="1006"/>
      <c r="F249" s="1007"/>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58" t="str">
        <f>IF(基本情報入力シート!AF271=0, "",基本情報入力シート!AF271)</f>
        <v/>
      </c>
      <c r="M249" s="589"/>
      <c r="N249" s="521" t="str">
        <f>IFERROR(VLOOKUP(K249,【参考】数式用!$A$2:$F$57,MATCH(M249,【参考】数式用!$C$3:$F$3,0)+2,0),"")</f>
        <v/>
      </c>
      <c r="O249" s="513"/>
      <c r="P249" s="555" t="str">
        <f>IFERROR(VLOOKUP(K249,【参考】数式用!$A$2:$F$57,MATCH(O249,【参考】数式用!$C$3:$F$3,0)+2,0),"")</f>
        <v/>
      </c>
      <c r="Q249" s="338" t="s">
        <v>118</v>
      </c>
      <c r="R249" s="339"/>
      <c r="S249" s="340" t="s">
        <v>183</v>
      </c>
      <c r="T249" s="339"/>
      <c r="U249" s="340" t="s">
        <v>184</v>
      </c>
      <c r="V249" s="339"/>
      <c r="W249" s="340" t="s">
        <v>183</v>
      </c>
      <c r="X249" s="339"/>
      <c r="Y249" s="340" t="s">
        <v>185</v>
      </c>
      <c r="Z249" s="340" t="s">
        <v>186</v>
      </c>
      <c r="AA249" s="340" t="str">
        <f t="shared" si="99"/>
        <v/>
      </c>
      <c r="AB249" s="341" t="s">
        <v>187</v>
      </c>
      <c r="AC249" s="516" t="str">
        <f t="shared" si="100"/>
        <v/>
      </c>
      <c r="AD249" s="509" t="str">
        <f t="shared" si="101"/>
        <v/>
      </c>
      <c r="AE249" s="517" t="str">
        <f>IFERROR(ROUNDDOWN(ROUNDDOWN(ROUND(L249*VLOOKUP(K249,【参考】数式用!$A$4:$F$57,MATCH("処遇改善加算Ⅳ",【参考】数式用!$C$3:$F$3,0)+2,0),0),0)*AA249*0.5,0), "")</f>
        <v/>
      </c>
      <c r="AF249" s="329"/>
      <c r="AG249" s="330"/>
      <c r="AH249" s="330"/>
      <c r="AI249" s="344"/>
      <c r="AJ249" s="641"/>
      <c r="AK249" s="331"/>
      <c r="AL249" s="332" t="str">
        <f t="shared" si="102"/>
        <v/>
      </c>
      <c r="AM249" s="325" t="str">
        <f t="shared" si="103"/>
        <v/>
      </c>
      <c r="AN249" s="255"/>
      <c r="AO249" s="559" t="str">
        <f>IFERROR(VLOOKUP(K249,【参考】数式用!$A$2:$N$57,14,FALSE),"")</f>
        <v/>
      </c>
      <c r="AP249" s="559" t="str">
        <f t="shared" si="104"/>
        <v/>
      </c>
      <c r="AQ249" s="632" t="str">
        <f t="shared" si="105"/>
        <v/>
      </c>
      <c r="AR249" s="632" t="str">
        <f t="shared" si="106"/>
        <v>入力済</v>
      </c>
      <c r="AS249" s="559" t="str">
        <f t="shared" si="107"/>
        <v/>
      </c>
      <c r="AT249" s="632" t="str">
        <f t="shared" si="108"/>
        <v>入力済</v>
      </c>
      <c r="AU249" s="632" t="str">
        <f t="shared" si="109"/>
        <v/>
      </c>
      <c r="AV249" s="632" t="str">
        <f t="shared" si="110"/>
        <v/>
      </c>
      <c r="AW249" s="559" t="str">
        <f t="shared" si="111"/>
        <v/>
      </c>
      <c r="AX249" s="559" t="str">
        <f t="shared" si="112"/>
        <v/>
      </c>
      <c r="AY249" s="632" t="str">
        <f>IFERROR(VLOOKUP(K249,【参考】数式用!$AR$5:$AS$39,2, FALSE), "")</f>
        <v/>
      </c>
      <c r="AZ249" s="559" t="str">
        <f t="shared" si="113"/>
        <v/>
      </c>
      <c r="BA249" s="559" t="str">
        <f t="shared" si="114"/>
        <v>入力済</v>
      </c>
      <c r="BB249" s="632" t="str">
        <f>IFERROR(VLOOKUP(K249,【参考】数式用!$AX$3:$AY$59, 2, FALSE), "")</f>
        <v/>
      </c>
      <c r="BC249" s="559" t="str">
        <f t="shared" si="115"/>
        <v/>
      </c>
      <c r="BD249" s="559" t="str">
        <f t="shared" si="116"/>
        <v>入力済</v>
      </c>
      <c r="BE249" s="576" t="str">
        <f t="shared" si="117"/>
        <v/>
      </c>
      <c r="BF249" s="559" t="str">
        <f t="shared" si="118"/>
        <v/>
      </c>
      <c r="BG249" s="596"/>
      <c r="BH249" s="632" t="str">
        <f t="shared" si="119"/>
        <v/>
      </c>
      <c r="BI249" s="614" t="str">
        <f>IFERROR(IF(BH249="Ⅱロ有り",ROUNDDOWN(L249*VLOOKUP(K249,【参考】数式用!$A$4:$J$42,10,FALSE)*AA249,0),""),"")</f>
        <v/>
      </c>
      <c r="BJ249" s="614" t="str">
        <f>IFERROR(IF(BH249="Ⅱロなし",ROUNDDOWN(L249*VLOOKUP(K249,【参考】数式用!$A$4:$J$42,8,FALSE)*AA249,0),""),"")</f>
        <v/>
      </c>
    </row>
    <row r="250" spans="1:62" ht="110.1" customHeight="1" thickBot="1">
      <c r="A250" s="327">
        <v>237</v>
      </c>
      <c r="B250" s="1005" t="str">
        <f>IF(基本情報入力シート!B272="","",基本情報入力シート!B272)</f>
        <v/>
      </c>
      <c r="C250" s="1006"/>
      <c r="D250" s="1006"/>
      <c r="E250" s="1006"/>
      <c r="F250" s="1007"/>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58" t="str">
        <f>IF(基本情報入力シート!AF272=0, "",基本情報入力シート!AF272)</f>
        <v/>
      </c>
      <c r="M250" s="589"/>
      <c r="N250" s="521" t="str">
        <f>IFERROR(VLOOKUP(K250,【参考】数式用!$A$2:$F$57,MATCH(M250,【参考】数式用!$C$3:$F$3,0)+2,0),"")</f>
        <v/>
      </c>
      <c r="O250" s="513"/>
      <c r="P250" s="555" t="str">
        <f>IFERROR(VLOOKUP(K250,【参考】数式用!$A$2:$F$57,MATCH(O250,【参考】数式用!$C$3:$F$3,0)+2,0),"")</f>
        <v/>
      </c>
      <c r="Q250" s="338" t="s">
        <v>118</v>
      </c>
      <c r="R250" s="339"/>
      <c r="S250" s="340" t="s">
        <v>183</v>
      </c>
      <c r="T250" s="339"/>
      <c r="U250" s="340" t="s">
        <v>184</v>
      </c>
      <c r="V250" s="339"/>
      <c r="W250" s="340" t="s">
        <v>183</v>
      </c>
      <c r="X250" s="339"/>
      <c r="Y250" s="340" t="s">
        <v>185</v>
      </c>
      <c r="Z250" s="340" t="s">
        <v>186</v>
      </c>
      <c r="AA250" s="340" t="str">
        <f t="shared" si="99"/>
        <v/>
      </c>
      <c r="AB250" s="341" t="s">
        <v>187</v>
      </c>
      <c r="AC250" s="516" t="str">
        <f t="shared" si="100"/>
        <v/>
      </c>
      <c r="AD250" s="509" t="str">
        <f t="shared" si="101"/>
        <v/>
      </c>
      <c r="AE250" s="517" t="str">
        <f>IFERROR(ROUNDDOWN(ROUNDDOWN(ROUND(L250*VLOOKUP(K250,【参考】数式用!$A$4:$F$57,MATCH("処遇改善加算Ⅳ",【参考】数式用!$C$3:$F$3,0)+2,0),0),0)*AA250*0.5,0), "")</f>
        <v/>
      </c>
      <c r="AF250" s="329"/>
      <c r="AG250" s="330"/>
      <c r="AH250" s="330"/>
      <c r="AI250" s="344"/>
      <c r="AJ250" s="641"/>
      <c r="AK250" s="331"/>
      <c r="AL250" s="332" t="str">
        <f t="shared" si="102"/>
        <v/>
      </c>
      <c r="AM250" s="325" t="str">
        <f t="shared" si="103"/>
        <v/>
      </c>
      <c r="AN250" s="255"/>
      <c r="AO250" s="559" t="str">
        <f>IFERROR(VLOOKUP(K250,【参考】数式用!$A$2:$N$57,14,FALSE),"")</f>
        <v/>
      </c>
      <c r="AP250" s="559" t="str">
        <f t="shared" si="104"/>
        <v/>
      </c>
      <c r="AQ250" s="632" t="str">
        <f t="shared" si="105"/>
        <v/>
      </c>
      <c r="AR250" s="632" t="str">
        <f t="shared" si="106"/>
        <v>入力済</v>
      </c>
      <c r="AS250" s="559" t="str">
        <f t="shared" si="107"/>
        <v/>
      </c>
      <c r="AT250" s="632" t="str">
        <f t="shared" si="108"/>
        <v>入力済</v>
      </c>
      <c r="AU250" s="632" t="str">
        <f t="shared" si="109"/>
        <v/>
      </c>
      <c r="AV250" s="632" t="str">
        <f t="shared" si="110"/>
        <v/>
      </c>
      <c r="AW250" s="559" t="str">
        <f t="shared" si="111"/>
        <v/>
      </c>
      <c r="AX250" s="559" t="str">
        <f t="shared" si="112"/>
        <v/>
      </c>
      <c r="AY250" s="632" t="str">
        <f>IFERROR(VLOOKUP(K250,【参考】数式用!$AR$5:$AS$39,2, FALSE), "")</f>
        <v/>
      </c>
      <c r="AZ250" s="559" t="str">
        <f t="shared" si="113"/>
        <v/>
      </c>
      <c r="BA250" s="559" t="str">
        <f t="shared" si="114"/>
        <v>入力済</v>
      </c>
      <c r="BB250" s="632" t="str">
        <f>IFERROR(VLOOKUP(K250,【参考】数式用!$AX$3:$AY$59, 2, FALSE), "")</f>
        <v/>
      </c>
      <c r="BC250" s="559" t="str">
        <f t="shared" si="115"/>
        <v/>
      </c>
      <c r="BD250" s="559" t="str">
        <f t="shared" si="116"/>
        <v>入力済</v>
      </c>
      <c r="BE250" s="576" t="str">
        <f t="shared" si="117"/>
        <v/>
      </c>
      <c r="BF250" s="559" t="str">
        <f t="shared" si="118"/>
        <v/>
      </c>
      <c r="BG250" s="596"/>
      <c r="BH250" s="632" t="str">
        <f t="shared" si="119"/>
        <v/>
      </c>
      <c r="BI250" s="614" t="str">
        <f>IFERROR(IF(BH250="Ⅱロ有り",ROUNDDOWN(L250*VLOOKUP(K250,【参考】数式用!$A$4:$J$42,10,FALSE)*AA250,0),""),"")</f>
        <v/>
      </c>
      <c r="BJ250" s="614" t="str">
        <f>IFERROR(IF(BH250="Ⅱロなし",ROUNDDOWN(L250*VLOOKUP(K250,【参考】数式用!$A$4:$J$42,8,FALSE)*AA250,0),""),"")</f>
        <v/>
      </c>
    </row>
    <row r="251" spans="1:62" ht="110.1" customHeight="1" thickBot="1">
      <c r="A251" s="327">
        <v>238</v>
      </c>
      <c r="B251" s="1005" t="str">
        <f>IF(基本情報入力シート!B273="","",基本情報入力シート!B273)</f>
        <v/>
      </c>
      <c r="C251" s="1006"/>
      <c r="D251" s="1006"/>
      <c r="E251" s="1006"/>
      <c r="F251" s="1007"/>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58" t="str">
        <f>IF(基本情報入力シート!AF273=0, "",基本情報入力シート!AF273)</f>
        <v/>
      </c>
      <c r="M251" s="589"/>
      <c r="N251" s="521" t="str">
        <f>IFERROR(VLOOKUP(K251,【参考】数式用!$A$2:$F$57,MATCH(M251,【参考】数式用!$C$3:$F$3,0)+2,0),"")</f>
        <v/>
      </c>
      <c r="O251" s="513"/>
      <c r="P251" s="555" t="str">
        <f>IFERROR(VLOOKUP(K251,【参考】数式用!$A$2:$F$57,MATCH(O251,【参考】数式用!$C$3:$F$3,0)+2,0),"")</f>
        <v/>
      </c>
      <c r="Q251" s="338" t="s">
        <v>118</v>
      </c>
      <c r="R251" s="339"/>
      <c r="S251" s="340" t="s">
        <v>183</v>
      </c>
      <c r="T251" s="339"/>
      <c r="U251" s="340" t="s">
        <v>184</v>
      </c>
      <c r="V251" s="339"/>
      <c r="W251" s="340" t="s">
        <v>183</v>
      </c>
      <c r="X251" s="339"/>
      <c r="Y251" s="340" t="s">
        <v>185</v>
      </c>
      <c r="Z251" s="340" t="s">
        <v>186</v>
      </c>
      <c r="AA251" s="340" t="str">
        <f t="shared" si="99"/>
        <v/>
      </c>
      <c r="AB251" s="341" t="s">
        <v>187</v>
      </c>
      <c r="AC251" s="516" t="str">
        <f t="shared" si="100"/>
        <v/>
      </c>
      <c r="AD251" s="509" t="str">
        <f t="shared" si="101"/>
        <v/>
      </c>
      <c r="AE251" s="517" t="str">
        <f>IFERROR(ROUNDDOWN(ROUNDDOWN(ROUND(L251*VLOOKUP(K251,【参考】数式用!$A$4:$F$57,MATCH("処遇改善加算Ⅳ",【参考】数式用!$C$3:$F$3,0)+2,0),0),0)*AA251*0.5,0), "")</f>
        <v/>
      </c>
      <c r="AF251" s="329"/>
      <c r="AG251" s="330"/>
      <c r="AH251" s="330"/>
      <c r="AI251" s="344"/>
      <c r="AJ251" s="641"/>
      <c r="AK251" s="331"/>
      <c r="AL251" s="332" t="str">
        <f t="shared" si="102"/>
        <v/>
      </c>
      <c r="AM251" s="325" t="str">
        <f t="shared" si="103"/>
        <v/>
      </c>
      <c r="AN251" s="255"/>
      <c r="AO251" s="559" t="str">
        <f>IFERROR(VLOOKUP(K251,【参考】数式用!$A$2:$N$57,14,FALSE),"")</f>
        <v/>
      </c>
      <c r="AP251" s="559" t="str">
        <f t="shared" si="104"/>
        <v/>
      </c>
      <c r="AQ251" s="632" t="str">
        <f t="shared" si="105"/>
        <v/>
      </c>
      <c r="AR251" s="632" t="str">
        <f t="shared" si="106"/>
        <v>入力済</v>
      </c>
      <c r="AS251" s="559" t="str">
        <f t="shared" si="107"/>
        <v/>
      </c>
      <c r="AT251" s="632" t="str">
        <f t="shared" si="108"/>
        <v>入力済</v>
      </c>
      <c r="AU251" s="632" t="str">
        <f t="shared" si="109"/>
        <v/>
      </c>
      <c r="AV251" s="632" t="str">
        <f t="shared" si="110"/>
        <v/>
      </c>
      <c r="AW251" s="559" t="str">
        <f t="shared" si="111"/>
        <v/>
      </c>
      <c r="AX251" s="559" t="str">
        <f t="shared" si="112"/>
        <v/>
      </c>
      <c r="AY251" s="632" t="str">
        <f>IFERROR(VLOOKUP(K251,【参考】数式用!$AR$5:$AS$39,2, FALSE), "")</f>
        <v/>
      </c>
      <c r="AZ251" s="559" t="str">
        <f t="shared" si="113"/>
        <v/>
      </c>
      <c r="BA251" s="559" t="str">
        <f t="shared" si="114"/>
        <v>入力済</v>
      </c>
      <c r="BB251" s="632" t="str">
        <f>IFERROR(VLOOKUP(K251,【参考】数式用!$AX$3:$AY$59, 2, FALSE), "")</f>
        <v/>
      </c>
      <c r="BC251" s="559" t="str">
        <f t="shared" si="115"/>
        <v/>
      </c>
      <c r="BD251" s="559" t="str">
        <f t="shared" si="116"/>
        <v>入力済</v>
      </c>
      <c r="BE251" s="576" t="str">
        <f t="shared" si="117"/>
        <v/>
      </c>
      <c r="BF251" s="559" t="str">
        <f t="shared" si="118"/>
        <v/>
      </c>
      <c r="BG251" s="596"/>
      <c r="BH251" s="632" t="str">
        <f t="shared" si="119"/>
        <v/>
      </c>
      <c r="BI251" s="614" t="str">
        <f>IFERROR(IF(BH251="Ⅱロ有り",ROUNDDOWN(L251*VLOOKUP(K251,【参考】数式用!$A$4:$J$42,10,FALSE)*AA251,0),""),"")</f>
        <v/>
      </c>
      <c r="BJ251" s="614" t="str">
        <f>IFERROR(IF(BH251="Ⅱロなし",ROUNDDOWN(L251*VLOOKUP(K251,【参考】数式用!$A$4:$J$42,8,FALSE)*AA251,0),""),"")</f>
        <v/>
      </c>
    </row>
    <row r="252" spans="1:62" ht="110.1" customHeight="1" thickBot="1">
      <c r="A252" s="327">
        <v>239</v>
      </c>
      <c r="B252" s="1005" t="str">
        <f>IF(基本情報入力シート!B274="","",基本情報入力シート!B274)</f>
        <v/>
      </c>
      <c r="C252" s="1006"/>
      <c r="D252" s="1006"/>
      <c r="E252" s="1006"/>
      <c r="F252" s="1007"/>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58" t="str">
        <f>IF(基本情報入力シート!AF274=0, "",基本情報入力シート!AF274)</f>
        <v/>
      </c>
      <c r="M252" s="589"/>
      <c r="N252" s="521" t="str">
        <f>IFERROR(VLOOKUP(K252,【参考】数式用!$A$2:$F$57,MATCH(M252,【参考】数式用!$C$3:$F$3,0)+2,0),"")</f>
        <v/>
      </c>
      <c r="O252" s="513"/>
      <c r="P252" s="555" t="str">
        <f>IFERROR(VLOOKUP(K252,【参考】数式用!$A$2:$F$57,MATCH(O252,【参考】数式用!$C$3:$F$3,0)+2,0),"")</f>
        <v/>
      </c>
      <c r="Q252" s="338" t="s">
        <v>118</v>
      </c>
      <c r="R252" s="339"/>
      <c r="S252" s="340" t="s">
        <v>183</v>
      </c>
      <c r="T252" s="339"/>
      <c r="U252" s="340" t="s">
        <v>184</v>
      </c>
      <c r="V252" s="339"/>
      <c r="W252" s="340" t="s">
        <v>183</v>
      </c>
      <c r="X252" s="339"/>
      <c r="Y252" s="340" t="s">
        <v>185</v>
      </c>
      <c r="Z252" s="340" t="s">
        <v>186</v>
      </c>
      <c r="AA252" s="340" t="str">
        <f t="shared" si="99"/>
        <v/>
      </c>
      <c r="AB252" s="341" t="s">
        <v>187</v>
      </c>
      <c r="AC252" s="516" t="str">
        <f t="shared" si="100"/>
        <v/>
      </c>
      <c r="AD252" s="509" t="str">
        <f t="shared" si="101"/>
        <v/>
      </c>
      <c r="AE252" s="517" t="str">
        <f>IFERROR(ROUNDDOWN(ROUNDDOWN(ROUND(L252*VLOOKUP(K252,【参考】数式用!$A$4:$F$57,MATCH("処遇改善加算Ⅳ",【参考】数式用!$C$3:$F$3,0)+2,0),0),0)*AA252*0.5,0), "")</f>
        <v/>
      </c>
      <c r="AF252" s="329"/>
      <c r="AG252" s="330"/>
      <c r="AH252" s="330"/>
      <c r="AI252" s="344"/>
      <c r="AJ252" s="641"/>
      <c r="AK252" s="331"/>
      <c r="AL252" s="332" t="str">
        <f t="shared" si="102"/>
        <v/>
      </c>
      <c r="AM252" s="325" t="str">
        <f t="shared" si="103"/>
        <v/>
      </c>
      <c r="AN252" s="255"/>
      <c r="AO252" s="559" t="str">
        <f>IFERROR(VLOOKUP(K252,【参考】数式用!$A$2:$N$57,14,FALSE),"")</f>
        <v/>
      </c>
      <c r="AP252" s="559" t="str">
        <f t="shared" si="104"/>
        <v/>
      </c>
      <c r="AQ252" s="632" t="str">
        <f t="shared" si="105"/>
        <v/>
      </c>
      <c r="AR252" s="632" t="str">
        <f t="shared" si="106"/>
        <v>入力済</v>
      </c>
      <c r="AS252" s="559" t="str">
        <f t="shared" si="107"/>
        <v/>
      </c>
      <c r="AT252" s="632" t="str">
        <f t="shared" si="108"/>
        <v>入力済</v>
      </c>
      <c r="AU252" s="632" t="str">
        <f t="shared" si="109"/>
        <v/>
      </c>
      <c r="AV252" s="632" t="str">
        <f t="shared" si="110"/>
        <v/>
      </c>
      <c r="AW252" s="559" t="str">
        <f t="shared" si="111"/>
        <v/>
      </c>
      <c r="AX252" s="559" t="str">
        <f t="shared" si="112"/>
        <v/>
      </c>
      <c r="AY252" s="632" t="str">
        <f>IFERROR(VLOOKUP(K252,【参考】数式用!$AR$5:$AS$39,2, FALSE), "")</f>
        <v/>
      </c>
      <c r="AZ252" s="559" t="str">
        <f t="shared" si="113"/>
        <v/>
      </c>
      <c r="BA252" s="559" t="str">
        <f t="shared" si="114"/>
        <v>入力済</v>
      </c>
      <c r="BB252" s="632" t="str">
        <f>IFERROR(VLOOKUP(K252,【参考】数式用!$AX$3:$AY$59, 2, FALSE), "")</f>
        <v/>
      </c>
      <c r="BC252" s="559" t="str">
        <f t="shared" si="115"/>
        <v/>
      </c>
      <c r="BD252" s="559" t="str">
        <f t="shared" si="116"/>
        <v>入力済</v>
      </c>
      <c r="BE252" s="576" t="str">
        <f t="shared" si="117"/>
        <v/>
      </c>
      <c r="BF252" s="559" t="str">
        <f t="shared" si="118"/>
        <v/>
      </c>
      <c r="BG252" s="596"/>
      <c r="BH252" s="632" t="str">
        <f t="shared" si="119"/>
        <v/>
      </c>
      <c r="BI252" s="614" t="str">
        <f>IFERROR(IF(BH252="Ⅱロ有り",ROUNDDOWN(L252*VLOOKUP(K252,【参考】数式用!$A$4:$J$42,10,FALSE)*AA252,0),""),"")</f>
        <v/>
      </c>
      <c r="BJ252" s="614" t="str">
        <f>IFERROR(IF(BH252="Ⅱロなし",ROUNDDOWN(L252*VLOOKUP(K252,【参考】数式用!$A$4:$J$42,8,FALSE)*AA252,0),""),"")</f>
        <v/>
      </c>
    </row>
    <row r="253" spans="1:62" ht="110.1" customHeight="1" thickBot="1">
      <c r="A253" s="327">
        <v>240</v>
      </c>
      <c r="B253" s="1005" t="str">
        <f>IF(基本情報入力シート!B275="","",基本情報入力シート!B275)</f>
        <v/>
      </c>
      <c r="C253" s="1006"/>
      <c r="D253" s="1006"/>
      <c r="E253" s="1006"/>
      <c r="F253" s="1007"/>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58" t="str">
        <f>IF(基本情報入力シート!AF275=0, "",基本情報入力シート!AF275)</f>
        <v/>
      </c>
      <c r="M253" s="589"/>
      <c r="N253" s="521" t="str">
        <f>IFERROR(VLOOKUP(K253,【参考】数式用!$A$2:$F$57,MATCH(M253,【参考】数式用!$C$3:$F$3,0)+2,0),"")</f>
        <v/>
      </c>
      <c r="O253" s="513"/>
      <c r="P253" s="555" t="str">
        <f>IFERROR(VLOOKUP(K253,【参考】数式用!$A$2:$F$57,MATCH(O253,【参考】数式用!$C$3:$F$3,0)+2,0),"")</f>
        <v/>
      </c>
      <c r="Q253" s="338" t="s">
        <v>118</v>
      </c>
      <c r="R253" s="339"/>
      <c r="S253" s="340" t="s">
        <v>183</v>
      </c>
      <c r="T253" s="339"/>
      <c r="U253" s="340" t="s">
        <v>184</v>
      </c>
      <c r="V253" s="339"/>
      <c r="W253" s="340" t="s">
        <v>183</v>
      </c>
      <c r="X253" s="339"/>
      <c r="Y253" s="340" t="s">
        <v>185</v>
      </c>
      <c r="Z253" s="340" t="s">
        <v>186</v>
      </c>
      <c r="AA253" s="340" t="str">
        <f t="shared" si="99"/>
        <v/>
      </c>
      <c r="AB253" s="341" t="s">
        <v>187</v>
      </c>
      <c r="AC253" s="516" t="str">
        <f t="shared" si="100"/>
        <v/>
      </c>
      <c r="AD253" s="509" t="str">
        <f t="shared" si="101"/>
        <v/>
      </c>
      <c r="AE253" s="517" t="str">
        <f>IFERROR(ROUNDDOWN(ROUNDDOWN(ROUND(L253*VLOOKUP(K253,【参考】数式用!$A$4:$F$57,MATCH("処遇改善加算Ⅳ",【参考】数式用!$C$3:$F$3,0)+2,0),0),0)*AA253*0.5,0), "")</f>
        <v/>
      </c>
      <c r="AF253" s="329"/>
      <c r="AG253" s="330"/>
      <c r="AH253" s="330"/>
      <c r="AI253" s="344"/>
      <c r="AJ253" s="641"/>
      <c r="AK253" s="331"/>
      <c r="AL253" s="332" t="str">
        <f t="shared" si="102"/>
        <v/>
      </c>
      <c r="AM253" s="325" t="str">
        <f t="shared" si="103"/>
        <v/>
      </c>
      <c r="AN253" s="255"/>
      <c r="AO253" s="559" t="str">
        <f>IFERROR(VLOOKUP(K253,【参考】数式用!$A$2:$N$57,14,FALSE),"")</f>
        <v/>
      </c>
      <c r="AP253" s="559" t="str">
        <f t="shared" si="104"/>
        <v/>
      </c>
      <c r="AQ253" s="632" t="str">
        <f t="shared" si="105"/>
        <v/>
      </c>
      <c r="AR253" s="632" t="str">
        <f t="shared" si="106"/>
        <v>入力済</v>
      </c>
      <c r="AS253" s="559" t="str">
        <f t="shared" si="107"/>
        <v/>
      </c>
      <c r="AT253" s="632" t="str">
        <f t="shared" si="108"/>
        <v>入力済</v>
      </c>
      <c r="AU253" s="632" t="str">
        <f t="shared" si="109"/>
        <v/>
      </c>
      <c r="AV253" s="632" t="str">
        <f t="shared" si="110"/>
        <v/>
      </c>
      <c r="AW253" s="559" t="str">
        <f t="shared" si="111"/>
        <v/>
      </c>
      <c r="AX253" s="559" t="str">
        <f t="shared" si="112"/>
        <v/>
      </c>
      <c r="AY253" s="632" t="str">
        <f>IFERROR(VLOOKUP(K253,【参考】数式用!$AR$5:$AS$39,2, FALSE), "")</f>
        <v/>
      </c>
      <c r="AZ253" s="559" t="str">
        <f t="shared" si="113"/>
        <v/>
      </c>
      <c r="BA253" s="559" t="str">
        <f t="shared" si="114"/>
        <v>入力済</v>
      </c>
      <c r="BB253" s="632" t="str">
        <f>IFERROR(VLOOKUP(K253,【参考】数式用!$AX$3:$AY$59, 2, FALSE), "")</f>
        <v/>
      </c>
      <c r="BC253" s="559" t="str">
        <f t="shared" si="115"/>
        <v/>
      </c>
      <c r="BD253" s="559" t="str">
        <f t="shared" si="116"/>
        <v>入力済</v>
      </c>
      <c r="BE253" s="576" t="str">
        <f t="shared" si="117"/>
        <v/>
      </c>
      <c r="BF253" s="559" t="str">
        <f t="shared" si="118"/>
        <v/>
      </c>
      <c r="BG253" s="596"/>
      <c r="BH253" s="632" t="str">
        <f t="shared" si="119"/>
        <v/>
      </c>
      <c r="BI253" s="614" t="str">
        <f>IFERROR(IF(BH253="Ⅱロ有り",ROUNDDOWN(L253*VLOOKUP(K253,【参考】数式用!$A$4:$J$42,10,FALSE)*AA253,0),""),"")</f>
        <v/>
      </c>
      <c r="BJ253" s="614" t="str">
        <f>IFERROR(IF(BH253="Ⅱロなし",ROUNDDOWN(L253*VLOOKUP(K253,【参考】数式用!$A$4:$J$42,8,FALSE)*AA253,0),""),"")</f>
        <v/>
      </c>
    </row>
    <row r="254" spans="1:62" ht="110.1" customHeight="1" thickBot="1">
      <c r="A254" s="327">
        <v>241</v>
      </c>
      <c r="B254" s="1005" t="str">
        <f>IF(基本情報入力シート!B276="","",基本情報入力シート!B276)</f>
        <v/>
      </c>
      <c r="C254" s="1006"/>
      <c r="D254" s="1006"/>
      <c r="E254" s="1006"/>
      <c r="F254" s="1007"/>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58" t="str">
        <f>IF(基本情報入力シート!AF276=0, "",基本情報入力シート!AF276)</f>
        <v/>
      </c>
      <c r="M254" s="589"/>
      <c r="N254" s="521" t="str">
        <f>IFERROR(VLOOKUP(K254,【参考】数式用!$A$2:$F$57,MATCH(M254,【参考】数式用!$C$3:$F$3,0)+2,0),"")</f>
        <v/>
      </c>
      <c r="O254" s="513"/>
      <c r="P254" s="555" t="str">
        <f>IFERROR(VLOOKUP(K254,【参考】数式用!$A$2:$F$57,MATCH(O254,【参考】数式用!$C$3:$F$3,0)+2,0),"")</f>
        <v/>
      </c>
      <c r="Q254" s="338" t="s">
        <v>118</v>
      </c>
      <c r="R254" s="339"/>
      <c r="S254" s="340" t="s">
        <v>183</v>
      </c>
      <c r="T254" s="339"/>
      <c r="U254" s="340" t="s">
        <v>184</v>
      </c>
      <c r="V254" s="339"/>
      <c r="W254" s="340" t="s">
        <v>183</v>
      </c>
      <c r="X254" s="339"/>
      <c r="Y254" s="340" t="s">
        <v>185</v>
      </c>
      <c r="Z254" s="340" t="s">
        <v>186</v>
      </c>
      <c r="AA254" s="340" t="str">
        <f t="shared" si="99"/>
        <v/>
      </c>
      <c r="AB254" s="341" t="s">
        <v>187</v>
      </c>
      <c r="AC254" s="516" t="str">
        <f t="shared" si="100"/>
        <v/>
      </c>
      <c r="AD254" s="509" t="str">
        <f t="shared" si="101"/>
        <v/>
      </c>
      <c r="AE254" s="517" t="str">
        <f>IFERROR(ROUNDDOWN(ROUNDDOWN(ROUND(L254*VLOOKUP(K254,【参考】数式用!$A$4:$F$57,MATCH("処遇改善加算Ⅳ",【参考】数式用!$C$3:$F$3,0)+2,0),0),0)*AA254*0.5,0), "")</f>
        <v/>
      </c>
      <c r="AF254" s="329"/>
      <c r="AG254" s="330"/>
      <c r="AH254" s="330"/>
      <c r="AI254" s="344"/>
      <c r="AJ254" s="641"/>
      <c r="AK254" s="331"/>
      <c r="AL254" s="332" t="str">
        <f t="shared" si="102"/>
        <v/>
      </c>
      <c r="AM254" s="325" t="str">
        <f t="shared" si="103"/>
        <v/>
      </c>
      <c r="AN254" s="255"/>
      <c r="AO254" s="559" t="str">
        <f>IFERROR(VLOOKUP(K254,【参考】数式用!$A$2:$N$57,14,FALSE),"")</f>
        <v/>
      </c>
      <c r="AP254" s="559" t="str">
        <f t="shared" si="104"/>
        <v/>
      </c>
      <c r="AQ254" s="632" t="str">
        <f t="shared" si="105"/>
        <v/>
      </c>
      <c r="AR254" s="632" t="str">
        <f t="shared" si="106"/>
        <v>入力済</v>
      </c>
      <c r="AS254" s="559" t="str">
        <f t="shared" si="107"/>
        <v/>
      </c>
      <c r="AT254" s="632" t="str">
        <f t="shared" si="108"/>
        <v>入力済</v>
      </c>
      <c r="AU254" s="632" t="str">
        <f t="shared" si="109"/>
        <v/>
      </c>
      <c r="AV254" s="632" t="str">
        <f t="shared" si="110"/>
        <v/>
      </c>
      <c r="AW254" s="559" t="str">
        <f t="shared" si="111"/>
        <v/>
      </c>
      <c r="AX254" s="559" t="str">
        <f t="shared" si="112"/>
        <v/>
      </c>
      <c r="AY254" s="632" t="str">
        <f>IFERROR(VLOOKUP(K254,【参考】数式用!$AR$5:$AS$39,2, FALSE), "")</f>
        <v/>
      </c>
      <c r="AZ254" s="559" t="str">
        <f t="shared" si="113"/>
        <v/>
      </c>
      <c r="BA254" s="559" t="str">
        <f t="shared" si="114"/>
        <v>入力済</v>
      </c>
      <c r="BB254" s="632" t="str">
        <f>IFERROR(VLOOKUP(K254,【参考】数式用!$AX$3:$AY$59, 2, FALSE), "")</f>
        <v/>
      </c>
      <c r="BC254" s="559" t="str">
        <f t="shared" si="115"/>
        <v/>
      </c>
      <c r="BD254" s="559" t="str">
        <f t="shared" si="116"/>
        <v>入力済</v>
      </c>
      <c r="BE254" s="576" t="str">
        <f t="shared" si="117"/>
        <v/>
      </c>
      <c r="BF254" s="559" t="str">
        <f t="shared" si="118"/>
        <v/>
      </c>
      <c r="BG254" s="596"/>
      <c r="BH254" s="632" t="str">
        <f t="shared" si="119"/>
        <v/>
      </c>
      <c r="BI254" s="614" t="str">
        <f>IFERROR(IF(BH254="Ⅱロ有り",ROUNDDOWN(L254*VLOOKUP(K254,【参考】数式用!$A$4:$J$42,10,FALSE)*AA254,0),""),"")</f>
        <v/>
      </c>
      <c r="BJ254" s="614" t="str">
        <f>IFERROR(IF(BH254="Ⅱロなし",ROUNDDOWN(L254*VLOOKUP(K254,【参考】数式用!$A$4:$J$42,8,FALSE)*AA254,0),""),"")</f>
        <v/>
      </c>
    </row>
    <row r="255" spans="1:62" ht="110.1" customHeight="1" thickBot="1">
      <c r="A255" s="327">
        <v>242</v>
      </c>
      <c r="B255" s="1005" t="str">
        <f>IF(基本情報入力シート!B277="","",基本情報入力シート!B277)</f>
        <v/>
      </c>
      <c r="C255" s="1006"/>
      <c r="D255" s="1006"/>
      <c r="E255" s="1006"/>
      <c r="F255" s="1007"/>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58" t="str">
        <f>IF(基本情報入力シート!AF277=0, "",基本情報入力シート!AF277)</f>
        <v/>
      </c>
      <c r="M255" s="589"/>
      <c r="N255" s="521" t="str">
        <f>IFERROR(VLOOKUP(K255,【参考】数式用!$A$2:$F$57,MATCH(M255,【参考】数式用!$C$3:$F$3,0)+2,0),"")</f>
        <v/>
      </c>
      <c r="O255" s="513"/>
      <c r="P255" s="555" t="str">
        <f>IFERROR(VLOOKUP(K255,【参考】数式用!$A$2:$F$57,MATCH(O255,【参考】数式用!$C$3:$F$3,0)+2,0),"")</f>
        <v/>
      </c>
      <c r="Q255" s="338" t="s">
        <v>118</v>
      </c>
      <c r="R255" s="339"/>
      <c r="S255" s="340" t="s">
        <v>183</v>
      </c>
      <c r="T255" s="339"/>
      <c r="U255" s="340" t="s">
        <v>184</v>
      </c>
      <c r="V255" s="339"/>
      <c r="W255" s="340" t="s">
        <v>183</v>
      </c>
      <c r="X255" s="339"/>
      <c r="Y255" s="340" t="s">
        <v>185</v>
      </c>
      <c r="Z255" s="340" t="s">
        <v>186</v>
      </c>
      <c r="AA255" s="340" t="str">
        <f t="shared" si="99"/>
        <v/>
      </c>
      <c r="AB255" s="341" t="s">
        <v>187</v>
      </c>
      <c r="AC255" s="516" t="str">
        <f t="shared" si="100"/>
        <v/>
      </c>
      <c r="AD255" s="509" t="str">
        <f t="shared" si="101"/>
        <v/>
      </c>
      <c r="AE255" s="517" t="str">
        <f>IFERROR(ROUNDDOWN(ROUNDDOWN(ROUND(L255*VLOOKUP(K255,【参考】数式用!$A$4:$F$57,MATCH("処遇改善加算Ⅳ",【参考】数式用!$C$3:$F$3,0)+2,0),0),0)*AA255*0.5,0), "")</f>
        <v/>
      </c>
      <c r="AF255" s="329"/>
      <c r="AG255" s="330"/>
      <c r="AH255" s="330"/>
      <c r="AI255" s="344"/>
      <c r="AJ255" s="641"/>
      <c r="AK255" s="331"/>
      <c r="AL255" s="332" t="str">
        <f t="shared" si="102"/>
        <v/>
      </c>
      <c r="AM255" s="325" t="str">
        <f t="shared" si="103"/>
        <v/>
      </c>
      <c r="AN255" s="255"/>
      <c r="AO255" s="559" t="str">
        <f>IFERROR(VLOOKUP(K255,【参考】数式用!$A$2:$N$57,14,FALSE),"")</f>
        <v/>
      </c>
      <c r="AP255" s="559" t="str">
        <f t="shared" si="104"/>
        <v/>
      </c>
      <c r="AQ255" s="632" t="str">
        <f t="shared" si="105"/>
        <v/>
      </c>
      <c r="AR255" s="632" t="str">
        <f t="shared" si="106"/>
        <v>入力済</v>
      </c>
      <c r="AS255" s="559" t="str">
        <f t="shared" si="107"/>
        <v/>
      </c>
      <c r="AT255" s="632" t="str">
        <f t="shared" si="108"/>
        <v>入力済</v>
      </c>
      <c r="AU255" s="632" t="str">
        <f t="shared" si="109"/>
        <v/>
      </c>
      <c r="AV255" s="632" t="str">
        <f t="shared" si="110"/>
        <v/>
      </c>
      <c r="AW255" s="559" t="str">
        <f t="shared" si="111"/>
        <v/>
      </c>
      <c r="AX255" s="559" t="str">
        <f t="shared" si="112"/>
        <v/>
      </c>
      <c r="AY255" s="632" t="str">
        <f>IFERROR(VLOOKUP(K255,【参考】数式用!$AR$5:$AS$39,2, FALSE), "")</f>
        <v/>
      </c>
      <c r="AZ255" s="559" t="str">
        <f t="shared" si="113"/>
        <v/>
      </c>
      <c r="BA255" s="559" t="str">
        <f t="shared" si="114"/>
        <v>入力済</v>
      </c>
      <c r="BB255" s="632" t="str">
        <f>IFERROR(VLOOKUP(K255,【参考】数式用!$AX$3:$AY$59, 2, FALSE), "")</f>
        <v/>
      </c>
      <c r="BC255" s="559" t="str">
        <f t="shared" si="115"/>
        <v/>
      </c>
      <c r="BD255" s="559" t="str">
        <f t="shared" si="116"/>
        <v>入力済</v>
      </c>
      <c r="BE255" s="576" t="str">
        <f t="shared" si="117"/>
        <v/>
      </c>
      <c r="BF255" s="559" t="str">
        <f t="shared" si="118"/>
        <v/>
      </c>
      <c r="BG255" s="596"/>
      <c r="BH255" s="632" t="str">
        <f t="shared" si="119"/>
        <v/>
      </c>
      <c r="BI255" s="614" t="str">
        <f>IFERROR(IF(BH255="Ⅱロ有り",ROUNDDOWN(L255*VLOOKUP(K255,【参考】数式用!$A$4:$J$42,10,FALSE)*AA255,0),""),"")</f>
        <v/>
      </c>
      <c r="BJ255" s="614" t="str">
        <f>IFERROR(IF(BH255="Ⅱロなし",ROUNDDOWN(L255*VLOOKUP(K255,【参考】数式用!$A$4:$J$42,8,FALSE)*AA255,0),""),"")</f>
        <v/>
      </c>
    </row>
    <row r="256" spans="1:62" ht="110.1" customHeight="1" thickBot="1">
      <c r="A256" s="327">
        <v>243</v>
      </c>
      <c r="B256" s="1005" t="str">
        <f>IF(基本情報入力シート!B278="","",基本情報入力シート!B278)</f>
        <v/>
      </c>
      <c r="C256" s="1006"/>
      <c r="D256" s="1006"/>
      <c r="E256" s="1006"/>
      <c r="F256" s="1007"/>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58" t="str">
        <f>IF(基本情報入力シート!AF278=0, "",基本情報入力シート!AF278)</f>
        <v/>
      </c>
      <c r="M256" s="589"/>
      <c r="N256" s="521" t="str">
        <f>IFERROR(VLOOKUP(K256,【参考】数式用!$A$2:$F$57,MATCH(M256,【参考】数式用!$C$3:$F$3,0)+2,0),"")</f>
        <v/>
      </c>
      <c r="O256" s="513"/>
      <c r="P256" s="555" t="str">
        <f>IFERROR(VLOOKUP(K256,【参考】数式用!$A$2:$F$57,MATCH(O256,【参考】数式用!$C$3:$F$3,0)+2,0),"")</f>
        <v/>
      </c>
      <c r="Q256" s="338" t="s">
        <v>118</v>
      </c>
      <c r="R256" s="339"/>
      <c r="S256" s="340" t="s">
        <v>183</v>
      </c>
      <c r="T256" s="339"/>
      <c r="U256" s="340" t="s">
        <v>184</v>
      </c>
      <c r="V256" s="339"/>
      <c r="W256" s="340" t="s">
        <v>183</v>
      </c>
      <c r="X256" s="339"/>
      <c r="Y256" s="340" t="s">
        <v>185</v>
      </c>
      <c r="Z256" s="340" t="s">
        <v>186</v>
      </c>
      <c r="AA256" s="340" t="str">
        <f t="shared" si="99"/>
        <v/>
      </c>
      <c r="AB256" s="341" t="s">
        <v>187</v>
      </c>
      <c r="AC256" s="516" t="str">
        <f t="shared" si="100"/>
        <v/>
      </c>
      <c r="AD256" s="509" t="str">
        <f t="shared" si="101"/>
        <v/>
      </c>
      <c r="AE256" s="517" t="str">
        <f>IFERROR(ROUNDDOWN(ROUNDDOWN(ROUND(L256*VLOOKUP(K256,【参考】数式用!$A$4:$F$57,MATCH("処遇改善加算Ⅳ",【参考】数式用!$C$3:$F$3,0)+2,0),0),0)*AA256*0.5,0), "")</f>
        <v/>
      </c>
      <c r="AF256" s="329"/>
      <c r="AG256" s="330"/>
      <c r="AH256" s="330"/>
      <c r="AI256" s="344"/>
      <c r="AJ256" s="641"/>
      <c r="AK256" s="331"/>
      <c r="AL256" s="332" t="str">
        <f t="shared" si="102"/>
        <v/>
      </c>
      <c r="AM256" s="325" t="str">
        <f t="shared" si="103"/>
        <v/>
      </c>
      <c r="AN256" s="255"/>
      <c r="AO256" s="559" t="str">
        <f>IFERROR(VLOOKUP(K256,【参考】数式用!$A$2:$N$57,14,FALSE),"")</f>
        <v/>
      </c>
      <c r="AP256" s="559" t="str">
        <f t="shared" si="104"/>
        <v/>
      </c>
      <c r="AQ256" s="632" t="str">
        <f t="shared" si="105"/>
        <v/>
      </c>
      <c r="AR256" s="632" t="str">
        <f t="shared" si="106"/>
        <v>入力済</v>
      </c>
      <c r="AS256" s="559" t="str">
        <f t="shared" si="107"/>
        <v/>
      </c>
      <c r="AT256" s="632" t="str">
        <f t="shared" si="108"/>
        <v>入力済</v>
      </c>
      <c r="AU256" s="632" t="str">
        <f t="shared" si="109"/>
        <v/>
      </c>
      <c r="AV256" s="632" t="str">
        <f t="shared" si="110"/>
        <v/>
      </c>
      <c r="AW256" s="559" t="str">
        <f t="shared" si="111"/>
        <v/>
      </c>
      <c r="AX256" s="559" t="str">
        <f t="shared" si="112"/>
        <v/>
      </c>
      <c r="AY256" s="632" t="str">
        <f>IFERROR(VLOOKUP(K256,【参考】数式用!$AR$5:$AS$39,2, FALSE), "")</f>
        <v/>
      </c>
      <c r="AZ256" s="559" t="str">
        <f t="shared" si="113"/>
        <v/>
      </c>
      <c r="BA256" s="559" t="str">
        <f t="shared" si="114"/>
        <v>入力済</v>
      </c>
      <c r="BB256" s="632" t="str">
        <f>IFERROR(VLOOKUP(K256,【参考】数式用!$AX$3:$AY$59, 2, FALSE), "")</f>
        <v/>
      </c>
      <c r="BC256" s="559" t="str">
        <f t="shared" si="115"/>
        <v/>
      </c>
      <c r="BD256" s="559" t="str">
        <f t="shared" si="116"/>
        <v>入力済</v>
      </c>
      <c r="BE256" s="576" t="str">
        <f t="shared" si="117"/>
        <v/>
      </c>
      <c r="BF256" s="559" t="str">
        <f t="shared" si="118"/>
        <v/>
      </c>
      <c r="BG256" s="596"/>
      <c r="BH256" s="632" t="str">
        <f t="shared" si="119"/>
        <v/>
      </c>
      <c r="BI256" s="614" t="str">
        <f>IFERROR(IF(BH256="Ⅱロ有り",ROUNDDOWN(L256*VLOOKUP(K256,【参考】数式用!$A$4:$J$42,10,FALSE)*AA256,0),""),"")</f>
        <v/>
      </c>
      <c r="BJ256" s="614" t="str">
        <f>IFERROR(IF(BH256="Ⅱロなし",ROUNDDOWN(L256*VLOOKUP(K256,【参考】数式用!$A$4:$J$42,8,FALSE)*AA256,0),""),"")</f>
        <v/>
      </c>
    </row>
    <row r="257" spans="1:62" ht="110.1" customHeight="1" thickBot="1">
      <c r="A257" s="327">
        <v>244</v>
      </c>
      <c r="B257" s="1005" t="str">
        <f>IF(基本情報入力シート!B279="","",基本情報入力シート!B279)</f>
        <v/>
      </c>
      <c r="C257" s="1006"/>
      <c r="D257" s="1006"/>
      <c r="E257" s="1006"/>
      <c r="F257" s="1007"/>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58" t="str">
        <f>IF(基本情報入力シート!AF279=0, "",基本情報入力シート!AF279)</f>
        <v/>
      </c>
      <c r="M257" s="589"/>
      <c r="N257" s="521" t="str">
        <f>IFERROR(VLOOKUP(K257,【参考】数式用!$A$2:$F$57,MATCH(M257,【参考】数式用!$C$3:$F$3,0)+2,0),"")</f>
        <v/>
      </c>
      <c r="O257" s="513"/>
      <c r="P257" s="555" t="str">
        <f>IFERROR(VLOOKUP(K257,【参考】数式用!$A$2:$F$57,MATCH(O257,【参考】数式用!$C$3:$F$3,0)+2,0),"")</f>
        <v/>
      </c>
      <c r="Q257" s="338" t="s">
        <v>118</v>
      </c>
      <c r="R257" s="339"/>
      <c r="S257" s="340" t="s">
        <v>183</v>
      </c>
      <c r="T257" s="339"/>
      <c r="U257" s="340" t="s">
        <v>184</v>
      </c>
      <c r="V257" s="339"/>
      <c r="W257" s="340" t="s">
        <v>183</v>
      </c>
      <c r="X257" s="339"/>
      <c r="Y257" s="340" t="s">
        <v>185</v>
      </c>
      <c r="Z257" s="340" t="s">
        <v>186</v>
      </c>
      <c r="AA257" s="340" t="str">
        <f t="shared" si="99"/>
        <v/>
      </c>
      <c r="AB257" s="341" t="s">
        <v>187</v>
      </c>
      <c r="AC257" s="516" t="str">
        <f t="shared" si="100"/>
        <v/>
      </c>
      <c r="AD257" s="509" t="str">
        <f t="shared" si="101"/>
        <v/>
      </c>
      <c r="AE257" s="517" t="str">
        <f>IFERROR(ROUNDDOWN(ROUNDDOWN(ROUND(L257*VLOOKUP(K257,【参考】数式用!$A$4:$F$57,MATCH("処遇改善加算Ⅳ",【参考】数式用!$C$3:$F$3,0)+2,0),0),0)*AA257*0.5,0), "")</f>
        <v/>
      </c>
      <c r="AF257" s="329"/>
      <c r="AG257" s="330"/>
      <c r="AH257" s="330"/>
      <c r="AI257" s="344"/>
      <c r="AJ257" s="641"/>
      <c r="AK257" s="331"/>
      <c r="AL257" s="332" t="str">
        <f t="shared" si="102"/>
        <v/>
      </c>
      <c r="AM257" s="325" t="str">
        <f t="shared" si="103"/>
        <v/>
      </c>
      <c r="AN257" s="255"/>
      <c r="AO257" s="559" t="str">
        <f>IFERROR(VLOOKUP(K257,【参考】数式用!$A$2:$N$57,14,FALSE),"")</f>
        <v/>
      </c>
      <c r="AP257" s="559" t="str">
        <f t="shared" si="104"/>
        <v/>
      </c>
      <c r="AQ257" s="632" t="str">
        <f t="shared" si="105"/>
        <v/>
      </c>
      <c r="AR257" s="632" t="str">
        <f t="shared" si="106"/>
        <v>入力済</v>
      </c>
      <c r="AS257" s="559" t="str">
        <f t="shared" si="107"/>
        <v/>
      </c>
      <c r="AT257" s="632" t="str">
        <f t="shared" si="108"/>
        <v>入力済</v>
      </c>
      <c r="AU257" s="632" t="str">
        <f t="shared" si="109"/>
        <v/>
      </c>
      <c r="AV257" s="632" t="str">
        <f t="shared" si="110"/>
        <v/>
      </c>
      <c r="AW257" s="559" t="str">
        <f t="shared" si="111"/>
        <v/>
      </c>
      <c r="AX257" s="559" t="str">
        <f t="shared" si="112"/>
        <v/>
      </c>
      <c r="AY257" s="632" t="str">
        <f>IFERROR(VLOOKUP(K257,【参考】数式用!$AR$5:$AS$39,2, FALSE), "")</f>
        <v/>
      </c>
      <c r="AZ257" s="559" t="str">
        <f t="shared" si="113"/>
        <v/>
      </c>
      <c r="BA257" s="559" t="str">
        <f t="shared" si="114"/>
        <v>入力済</v>
      </c>
      <c r="BB257" s="632" t="str">
        <f>IFERROR(VLOOKUP(K257,【参考】数式用!$AX$3:$AY$59, 2, FALSE), "")</f>
        <v/>
      </c>
      <c r="BC257" s="559" t="str">
        <f t="shared" si="115"/>
        <v/>
      </c>
      <c r="BD257" s="559" t="str">
        <f t="shared" si="116"/>
        <v>入力済</v>
      </c>
      <c r="BE257" s="576" t="str">
        <f t="shared" si="117"/>
        <v/>
      </c>
      <c r="BF257" s="559" t="str">
        <f t="shared" si="118"/>
        <v/>
      </c>
      <c r="BG257" s="596"/>
      <c r="BH257" s="632" t="str">
        <f t="shared" si="119"/>
        <v/>
      </c>
      <c r="BI257" s="614" t="str">
        <f>IFERROR(IF(BH257="Ⅱロ有り",ROUNDDOWN(L257*VLOOKUP(K257,【参考】数式用!$A$4:$J$42,10,FALSE)*AA257,0),""),"")</f>
        <v/>
      </c>
      <c r="BJ257" s="614" t="str">
        <f>IFERROR(IF(BH257="Ⅱロなし",ROUNDDOWN(L257*VLOOKUP(K257,【参考】数式用!$A$4:$J$42,8,FALSE)*AA257,0),""),"")</f>
        <v/>
      </c>
    </row>
    <row r="258" spans="1:62" ht="110.1" customHeight="1" thickBot="1">
      <c r="A258" s="327">
        <v>245</v>
      </c>
      <c r="B258" s="1005" t="str">
        <f>IF(基本情報入力シート!B280="","",基本情報入力シート!B280)</f>
        <v/>
      </c>
      <c r="C258" s="1006"/>
      <c r="D258" s="1006"/>
      <c r="E258" s="1006"/>
      <c r="F258" s="1007"/>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58" t="str">
        <f>IF(基本情報入力シート!AF280=0, "",基本情報入力シート!AF280)</f>
        <v/>
      </c>
      <c r="M258" s="589"/>
      <c r="N258" s="521" t="str">
        <f>IFERROR(VLOOKUP(K258,【参考】数式用!$A$2:$F$57,MATCH(M258,【参考】数式用!$C$3:$F$3,0)+2,0),"")</f>
        <v/>
      </c>
      <c r="O258" s="513"/>
      <c r="P258" s="555" t="str">
        <f>IFERROR(VLOOKUP(K258,【参考】数式用!$A$2:$F$57,MATCH(O258,【参考】数式用!$C$3:$F$3,0)+2,0),"")</f>
        <v/>
      </c>
      <c r="Q258" s="338" t="s">
        <v>118</v>
      </c>
      <c r="R258" s="339"/>
      <c r="S258" s="340" t="s">
        <v>183</v>
      </c>
      <c r="T258" s="339"/>
      <c r="U258" s="340" t="s">
        <v>184</v>
      </c>
      <c r="V258" s="339"/>
      <c r="W258" s="340" t="s">
        <v>183</v>
      </c>
      <c r="X258" s="339"/>
      <c r="Y258" s="340" t="s">
        <v>185</v>
      </c>
      <c r="Z258" s="340" t="s">
        <v>186</v>
      </c>
      <c r="AA258" s="340" t="str">
        <f t="shared" si="99"/>
        <v/>
      </c>
      <c r="AB258" s="341" t="s">
        <v>187</v>
      </c>
      <c r="AC258" s="516" t="str">
        <f t="shared" si="100"/>
        <v/>
      </c>
      <c r="AD258" s="509" t="str">
        <f t="shared" si="101"/>
        <v/>
      </c>
      <c r="AE258" s="517" t="str">
        <f>IFERROR(ROUNDDOWN(ROUNDDOWN(ROUND(L258*VLOOKUP(K258,【参考】数式用!$A$4:$F$57,MATCH("処遇改善加算Ⅳ",【参考】数式用!$C$3:$F$3,0)+2,0),0),0)*AA258*0.5,0), "")</f>
        <v/>
      </c>
      <c r="AF258" s="329"/>
      <c r="AG258" s="330"/>
      <c r="AH258" s="330"/>
      <c r="AI258" s="344"/>
      <c r="AJ258" s="641"/>
      <c r="AK258" s="331"/>
      <c r="AL258" s="332" t="str">
        <f t="shared" si="102"/>
        <v/>
      </c>
      <c r="AM258" s="325" t="str">
        <f t="shared" si="103"/>
        <v/>
      </c>
      <c r="AN258" s="255"/>
      <c r="AO258" s="559" t="str">
        <f>IFERROR(VLOOKUP(K258,【参考】数式用!$A$2:$N$57,14,FALSE),"")</f>
        <v/>
      </c>
      <c r="AP258" s="559" t="str">
        <f t="shared" si="104"/>
        <v/>
      </c>
      <c r="AQ258" s="632" t="str">
        <f t="shared" si="105"/>
        <v/>
      </c>
      <c r="AR258" s="632" t="str">
        <f t="shared" si="106"/>
        <v>入力済</v>
      </c>
      <c r="AS258" s="559" t="str">
        <f t="shared" si="107"/>
        <v/>
      </c>
      <c r="AT258" s="632" t="str">
        <f t="shared" si="108"/>
        <v>入力済</v>
      </c>
      <c r="AU258" s="632" t="str">
        <f t="shared" si="109"/>
        <v/>
      </c>
      <c r="AV258" s="632" t="str">
        <f t="shared" si="110"/>
        <v/>
      </c>
      <c r="AW258" s="559" t="str">
        <f t="shared" si="111"/>
        <v/>
      </c>
      <c r="AX258" s="559" t="str">
        <f t="shared" si="112"/>
        <v/>
      </c>
      <c r="AY258" s="632" t="str">
        <f>IFERROR(VLOOKUP(K258,【参考】数式用!$AR$5:$AS$39,2, FALSE), "")</f>
        <v/>
      </c>
      <c r="AZ258" s="559" t="str">
        <f t="shared" si="113"/>
        <v/>
      </c>
      <c r="BA258" s="559" t="str">
        <f t="shared" si="114"/>
        <v>入力済</v>
      </c>
      <c r="BB258" s="632" t="str">
        <f>IFERROR(VLOOKUP(K258,【参考】数式用!$AX$3:$AY$59, 2, FALSE), "")</f>
        <v/>
      </c>
      <c r="BC258" s="559" t="str">
        <f t="shared" si="115"/>
        <v/>
      </c>
      <c r="BD258" s="559" t="str">
        <f t="shared" si="116"/>
        <v>入力済</v>
      </c>
      <c r="BE258" s="576" t="str">
        <f t="shared" si="117"/>
        <v/>
      </c>
      <c r="BF258" s="559" t="str">
        <f t="shared" si="118"/>
        <v/>
      </c>
      <c r="BG258" s="596"/>
      <c r="BH258" s="632" t="str">
        <f t="shared" si="119"/>
        <v/>
      </c>
      <c r="BI258" s="614" t="str">
        <f>IFERROR(IF(BH258="Ⅱロ有り",ROUNDDOWN(L258*VLOOKUP(K258,【参考】数式用!$A$4:$J$42,10,FALSE)*AA258,0),""),"")</f>
        <v/>
      </c>
      <c r="BJ258" s="614" t="str">
        <f>IFERROR(IF(BH258="Ⅱロなし",ROUNDDOWN(L258*VLOOKUP(K258,【参考】数式用!$A$4:$J$42,8,FALSE)*AA258,0),""),"")</f>
        <v/>
      </c>
    </row>
    <row r="259" spans="1:62" ht="110.1" customHeight="1" thickBot="1">
      <c r="A259" s="327">
        <v>246</v>
      </c>
      <c r="B259" s="1005" t="str">
        <f>IF(基本情報入力シート!B281="","",基本情報入力シート!B281)</f>
        <v/>
      </c>
      <c r="C259" s="1006"/>
      <c r="D259" s="1006"/>
      <c r="E259" s="1006"/>
      <c r="F259" s="1007"/>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58" t="str">
        <f>IF(基本情報入力シート!AF281=0, "",基本情報入力シート!AF281)</f>
        <v/>
      </c>
      <c r="M259" s="589"/>
      <c r="N259" s="521" t="str">
        <f>IFERROR(VLOOKUP(K259,【参考】数式用!$A$2:$F$57,MATCH(M259,【参考】数式用!$C$3:$F$3,0)+2,0),"")</f>
        <v/>
      </c>
      <c r="O259" s="513"/>
      <c r="P259" s="555" t="str">
        <f>IFERROR(VLOOKUP(K259,【参考】数式用!$A$2:$F$57,MATCH(O259,【参考】数式用!$C$3:$F$3,0)+2,0),"")</f>
        <v/>
      </c>
      <c r="Q259" s="338" t="s">
        <v>118</v>
      </c>
      <c r="R259" s="339"/>
      <c r="S259" s="340" t="s">
        <v>183</v>
      </c>
      <c r="T259" s="339"/>
      <c r="U259" s="340" t="s">
        <v>184</v>
      </c>
      <c r="V259" s="339"/>
      <c r="W259" s="340" t="s">
        <v>183</v>
      </c>
      <c r="X259" s="339"/>
      <c r="Y259" s="340" t="s">
        <v>185</v>
      </c>
      <c r="Z259" s="340" t="s">
        <v>186</v>
      </c>
      <c r="AA259" s="340" t="str">
        <f t="shared" si="99"/>
        <v/>
      </c>
      <c r="AB259" s="341" t="s">
        <v>187</v>
      </c>
      <c r="AC259" s="516" t="str">
        <f t="shared" si="100"/>
        <v/>
      </c>
      <c r="AD259" s="509" t="str">
        <f t="shared" si="101"/>
        <v/>
      </c>
      <c r="AE259" s="517" t="str">
        <f>IFERROR(ROUNDDOWN(ROUNDDOWN(ROUND(L259*VLOOKUP(K259,【参考】数式用!$A$4:$F$57,MATCH("処遇改善加算Ⅳ",【参考】数式用!$C$3:$F$3,0)+2,0),0),0)*AA259*0.5,0), "")</f>
        <v/>
      </c>
      <c r="AF259" s="329"/>
      <c r="AG259" s="330"/>
      <c r="AH259" s="330"/>
      <c r="AI259" s="344"/>
      <c r="AJ259" s="641"/>
      <c r="AK259" s="331"/>
      <c r="AL259" s="332" t="str">
        <f t="shared" si="102"/>
        <v/>
      </c>
      <c r="AM259" s="325" t="str">
        <f t="shared" si="103"/>
        <v/>
      </c>
      <c r="AN259" s="255"/>
      <c r="AO259" s="559" t="str">
        <f>IFERROR(VLOOKUP(K259,【参考】数式用!$A$2:$N$57,14,FALSE),"")</f>
        <v/>
      </c>
      <c r="AP259" s="559" t="str">
        <f t="shared" si="104"/>
        <v/>
      </c>
      <c r="AQ259" s="632" t="str">
        <f t="shared" si="105"/>
        <v/>
      </c>
      <c r="AR259" s="632" t="str">
        <f t="shared" si="106"/>
        <v>入力済</v>
      </c>
      <c r="AS259" s="559" t="str">
        <f t="shared" si="107"/>
        <v/>
      </c>
      <c r="AT259" s="632" t="str">
        <f t="shared" si="108"/>
        <v>入力済</v>
      </c>
      <c r="AU259" s="632" t="str">
        <f t="shared" si="109"/>
        <v/>
      </c>
      <c r="AV259" s="632" t="str">
        <f t="shared" si="110"/>
        <v/>
      </c>
      <c r="AW259" s="559" t="str">
        <f t="shared" si="111"/>
        <v/>
      </c>
      <c r="AX259" s="559" t="str">
        <f t="shared" si="112"/>
        <v/>
      </c>
      <c r="AY259" s="632" t="str">
        <f>IFERROR(VLOOKUP(K259,【参考】数式用!$AR$5:$AS$39,2, FALSE), "")</f>
        <v/>
      </c>
      <c r="AZ259" s="559" t="str">
        <f t="shared" si="113"/>
        <v/>
      </c>
      <c r="BA259" s="559" t="str">
        <f t="shared" si="114"/>
        <v>入力済</v>
      </c>
      <c r="BB259" s="632" t="str">
        <f>IFERROR(VLOOKUP(K259,【参考】数式用!$AX$3:$AY$59, 2, FALSE), "")</f>
        <v/>
      </c>
      <c r="BC259" s="559" t="str">
        <f t="shared" si="115"/>
        <v/>
      </c>
      <c r="BD259" s="559" t="str">
        <f t="shared" si="116"/>
        <v>入力済</v>
      </c>
      <c r="BE259" s="576" t="str">
        <f t="shared" si="117"/>
        <v/>
      </c>
      <c r="BF259" s="559" t="str">
        <f t="shared" si="118"/>
        <v/>
      </c>
      <c r="BG259" s="596"/>
      <c r="BH259" s="632" t="str">
        <f t="shared" si="119"/>
        <v/>
      </c>
      <c r="BI259" s="614" t="str">
        <f>IFERROR(IF(BH259="Ⅱロ有り",ROUNDDOWN(L259*VLOOKUP(K259,【参考】数式用!$A$4:$J$42,10,FALSE)*AA259,0),""),"")</f>
        <v/>
      </c>
      <c r="BJ259" s="614" t="str">
        <f>IFERROR(IF(BH259="Ⅱロなし",ROUNDDOWN(L259*VLOOKUP(K259,【参考】数式用!$A$4:$J$42,8,FALSE)*AA259,0),""),"")</f>
        <v/>
      </c>
    </row>
    <row r="260" spans="1:62" ht="110.1" customHeight="1" thickBot="1">
      <c r="A260" s="327">
        <v>247</v>
      </c>
      <c r="B260" s="1005" t="str">
        <f>IF(基本情報入力シート!B282="","",基本情報入力シート!B282)</f>
        <v/>
      </c>
      <c r="C260" s="1006"/>
      <c r="D260" s="1006"/>
      <c r="E260" s="1006"/>
      <c r="F260" s="1007"/>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58" t="str">
        <f>IF(基本情報入力シート!AF282=0, "",基本情報入力シート!AF282)</f>
        <v/>
      </c>
      <c r="M260" s="589"/>
      <c r="N260" s="521" t="str">
        <f>IFERROR(VLOOKUP(K260,【参考】数式用!$A$2:$F$57,MATCH(M260,【参考】数式用!$C$3:$F$3,0)+2,0),"")</f>
        <v/>
      </c>
      <c r="O260" s="513"/>
      <c r="P260" s="555" t="str">
        <f>IFERROR(VLOOKUP(K260,【参考】数式用!$A$2:$F$57,MATCH(O260,【参考】数式用!$C$3:$F$3,0)+2,0),"")</f>
        <v/>
      </c>
      <c r="Q260" s="338" t="s">
        <v>118</v>
      </c>
      <c r="R260" s="339"/>
      <c r="S260" s="340" t="s">
        <v>183</v>
      </c>
      <c r="T260" s="339"/>
      <c r="U260" s="340" t="s">
        <v>184</v>
      </c>
      <c r="V260" s="339"/>
      <c r="W260" s="340" t="s">
        <v>183</v>
      </c>
      <c r="X260" s="339"/>
      <c r="Y260" s="340" t="s">
        <v>185</v>
      </c>
      <c r="Z260" s="340" t="s">
        <v>186</v>
      </c>
      <c r="AA260" s="340" t="str">
        <f t="shared" si="99"/>
        <v/>
      </c>
      <c r="AB260" s="341" t="s">
        <v>187</v>
      </c>
      <c r="AC260" s="516" t="str">
        <f t="shared" si="100"/>
        <v/>
      </c>
      <c r="AD260" s="509" t="str">
        <f t="shared" si="101"/>
        <v/>
      </c>
      <c r="AE260" s="517" t="str">
        <f>IFERROR(ROUNDDOWN(ROUNDDOWN(ROUND(L260*VLOOKUP(K260,【参考】数式用!$A$4:$F$57,MATCH("処遇改善加算Ⅳ",【参考】数式用!$C$3:$F$3,0)+2,0),0),0)*AA260*0.5,0), "")</f>
        <v/>
      </c>
      <c r="AF260" s="329"/>
      <c r="AG260" s="330"/>
      <c r="AH260" s="330"/>
      <c r="AI260" s="344"/>
      <c r="AJ260" s="641"/>
      <c r="AK260" s="331"/>
      <c r="AL260" s="332" t="str">
        <f t="shared" si="102"/>
        <v/>
      </c>
      <c r="AM260" s="325" t="str">
        <f t="shared" si="103"/>
        <v/>
      </c>
      <c r="AN260" s="255"/>
      <c r="AO260" s="559" t="str">
        <f>IFERROR(VLOOKUP(K260,【参考】数式用!$A$2:$N$57,14,FALSE),"")</f>
        <v/>
      </c>
      <c r="AP260" s="559" t="str">
        <f t="shared" si="104"/>
        <v/>
      </c>
      <c r="AQ260" s="632" t="str">
        <f t="shared" si="105"/>
        <v/>
      </c>
      <c r="AR260" s="632" t="str">
        <f t="shared" si="106"/>
        <v>入力済</v>
      </c>
      <c r="AS260" s="559" t="str">
        <f t="shared" si="107"/>
        <v/>
      </c>
      <c r="AT260" s="632" t="str">
        <f t="shared" si="108"/>
        <v>入力済</v>
      </c>
      <c r="AU260" s="632" t="str">
        <f t="shared" si="109"/>
        <v/>
      </c>
      <c r="AV260" s="632" t="str">
        <f t="shared" si="110"/>
        <v/>
      </c>
      <c r="AW260" s="559" t="str">
        <f t="shared" si="111"/>
        <v/>
      </c>
      <c r="AX260" s="559" t="str">
        <f t="shared" si="112"/>
        <v/>
      </c>
      <c r="AY260" s="632" t="str">
        <f>IFERROR(VLOOKUP(K260,【参考】数式用!$AR$5:$AS$39,2, FALSE), "")</f>
        <v/>
      </c>
      <c r="AZ260" s="559" t="str">
        <f t="shared" si="113"/>
        <v/>
      </c>
      <c r="BA260" s="559" t="str">
        <f t="shared" si="114"/>
        <v>入力済</v>
      </c>
      <c r="BB260" s="632" t="str">
        <f>IFERROR(VLOOKUP(K260,【参考】数式用!$AX$3:$AY$59, 2, FALSE), "")</f>
        <v/>
      </c>
      <c r="BC260" s="559" t="str">
        <f t="shared" si="115"/>
        <v/>
      </c>
      <c r="BD260" s="559" t="str">
        <f t="shared" si="116"/>
        <v>入力済</v>
      </c>
      <c r="BE260" s="576" t="str">
        <f t="shared" si="117"/>
        <v/>
      </c>
      <c r="BF260" s="559" t="str">
        <f t="shared" si="118"/>
        <v/>
      </c>
      <c r="BG260" s="596"/>
      <c r="BH260" s="632" t="str">
        <f t="shared" si="119"/>
        <v/>
      </c>
      <c r="BI260" s="614" t="str">
        <f>IFERROR(IF(BH260="Ⅱロ有り",ROUNDDOWN(L260*VLOOKUP(K260,【参考】数式用!$A$4:$J$42,10,FALSE)*AA260,0),""),"")</f>
        <v/>
      </c>
      <c r="BJ260" s="614" t="str">
        <f>IFERROR(IF(BH260="Ⅱロなし",ROUNDDOWN(L260*VLOOKUP(K260,【参考】数式用!$A$4:$J$42,8,FALSE)*AA260,0),""),"")</f>
        <v/>
      </c>
    </row>
    <row r="261" spans="1:62" ht="110.1" customHeight="1" thickBot="1">
      <c r="A261" s="327">
        <v>248</v>
      </c>
      <c r="B261" s="1005" t="str">
        <f>IF(基本情報入力シート!B283="","",基本情報入力シート!B283)</f>
        <v/>
      </c>
      <c r="C261" s="1006"/>
      <c r="D261" s="1006"/>
      <c r="E261" s="1006"/>
      <c r="F261" s="1007"/>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58" t="str">
        <f>IF(基本情報入力シート!AF283=0, "",基本情報入力シート!AF283)</f>
        <v/>
      </c>
      <c r="M261" s="589"/>
      <c r="N261" s="521" t="str">
        <f>IFERROR(VLOOKUP(K261,【参考】数式用!$A$2:$F$57,MATCH(M261,【参考】数式用!$C$3:$F$3,0)+2,0),"")</f>
        <v/>
      </c>
      <c r="O261" s="513"/>
      <c r="P261" s="555" t="str">
        <f>IFERROR(VLOOKUP(K261,【参考】数式用!$A$2:$F$57,MATCH(O261,【参考】数式用!$C$3:$F$3,0)+2,0),"")</f>
        <v/>
      </c>
      <c r="Q261" s="338" t="s">
        <v>118</v>
      </c>
      <c r="R261" s="339"/>
      <c r="S261" s="340" t="s">
        <v>183</v>
      </c>
      <c r="T261" s="339"/>
      <c r="U261" s="340" t="s">
        <v>184</v>
      </c>
      <c r="V261" s="339"/>
      <c r="W261" s="340" t="s">
        <v>183</v>
      </c>
      <c r="X261" s="339"/>
      <c r="Y261" s="340" t="s">
        <v>185</v>
      </c>
      <c r="Z261" s="340" t="s">
        <v>186</v>
      </c>
      <c r="AA261" s="340" t="str">
        <f t="shared" si="99"/>
        <v/>
      </c>
      <c r="AB261" s="341" t="s">
        <v>187</v>
      </c>
      <c r="AC261" s="516" t="str">
        <f t="shared" si="100"/>
        <v/>
      </c>
      <c r="AD261" s="509" t="str">
        <f t="shared" si="101"/>
        <v/>
      </c>
      <c r="AE261" s="517" t="str">
        <f>IFERROR(ROUNDDOWN(ROUNDDOWN(ROUND(L261*VLOOKUP(K261,【参考】数式用!$A$4:$F$57,MATCH("処遇改善加算Ⅳ",【参考】数式用!$C$3:$F$3,0)+2,0),0),0)*AA261*0.5,0), "")</f>
        <v/>
      </c>
      <c r="AF261" s="329"/>
      <c r="AG261" s="330"/>
      <c r="AH261" s="330"/>
      <c r="AI261" s="344"/>
      <c r="AJ261" s="641"/>
      <c r="AK261" s="331"/>
      <c r="AL261" s="332" t="str">
        <f t="shared" si="102"/>
        <v/>
      </c>
      <c r="AM261" s="325" t="str">
        <f t="shared" si="103"/>
        <v/>
      </c>
      <c r="AN261" s="255"/>
      <c r="AO261" s="559" t="str">
        <f>IFERROR(VLOOKUP(K261,【参考】数式用!$A$2:$N$57,14,FALSE),"")</f>
        <v/>
      </c>
      <c r="AP261" s="559" t="str">
        <f t="shared" si="104"/>
        <v/>
      </c>
      <c r="AQ261" s="632" t="str">
        <f t="shared" si="105"/>
        <v/>
      </c>
      <c r="AR261" s="632" t="str">
        <f t="shared" si="106"/>
        <v>入力済</v>
      </c>
      <c r="AS261" s="559" t="str">
        <f t="shared" si="107"/>
        <v/>
      </c>
      <c r="AT261" s="632" t="str">
        <f t="shared" si="108"/>
        <v>入力済</v>
      </c>
      <c r="AU261" s="632" t="str">
        <f t="shared" si="109"/>
        <v/>
      </c>
      <c r="AV261" s="632" t="str">
        <f t="shared" si="110"/>
        <v/>
      </c>
      <c r="AW261" s="559" t="str">
        <f t="shared" si="111"/>
        <v/>
      </c>
      <c r="AX261" s="559" t="str">
        <f t="shared" si="112"/>
        <v/>
      </c>
      <c r="AY261" s="632" t="str">
        <f>IFERROR(VLOOKUP(K261,【参考】数式用!$AR$5:$AS$39,2, FALSE), "")</f>
        <v/>
      </c>
      <c r="AZ261" s="559" t="str">
        <f t="shared" si="113"/>
        <v/>
      </c>
      <c r="BA261" s="559" t="str">
        <f t="shared" si="114"/>
        <v>入力済</v>
      </c>
      <c r="BB261" s="632" t="str">
        <f>IFERROR(VLOOKUP(K261,【参考】数式用!$AX$3:$AY$59, 2, FALSE), "")</f>
        <v/>
      </c>
      <c r="BC261" s="559" t="str">
        <f t="shared" si="115"/>
        <v/>
      </c>
      <c r="BD261" s="559" t="str">
        <f t="shared" si="116"/>
        <v>入力済</v>
      </c>
      <c r="BE261" s="576" t="str">
        <f t="shared" si="117"/>
        <v/>
      </c>
      <c r="BF261" s="559" t="str">
        <f t="shared" si="118"/>
        <v/>
      </c>
      <c r="BG261" s="596"/>
      <c r="BH261" s="632" t="str">
        <f t="shared" si="119"/>
        <v/>
      </c>
      <c r="BI261" s="614" t="str">
        <f>IFERROR(IF(BH261="Ⅱロ有り",ROUNDDOWN(L261*VLOOKUP(K261,【参考】数式用!$A$4:$J$42,10,FALSE)*AA261,0),""),"")</f>
        <v/>
      </c>
      <c r="BJ261" s="614" t="str">
        <f>IFERROR(IF(BH261="Ⅱロなし",ROUNDDOWN(L261*VLOOKUP(K261,【参考】数式用!$A$4:$J$42,8,FALSE)*AA261,0),""),"")</f>
        <v/>
      </c>
    </row>
    <row r="262" spans="1:62" ht="110.1" customHeight="1" thickBot="1">
      <c r="A262" s="327">
        <v>249</v>
      </c>
      <c r="B262" s="1005" t="str">
        <f>IF(基本情報入力シート!B284="","",基本情報入力シート!B284)</f>
        <v/>
      </c>
      <c r="C262" s="1006"/>
      <c r="D262" s="1006"/>
      <c r="E262" s="1006"/>
      <c r="F262" s="1007"/>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58" t="str">
        <f>IF(基本情報入力シート!AF284=0, "",基本情報入力シート!AF284)</f>
        <v/>
      </c>
      <c r="M262" s="589"/>
      <c r="N262" s="521" t="str">
        <f>IFERROR(VLOOKUP(K262,【参考】数式用!$A$2:$F$57,MATCH(M262,【参考】数式用!$C$3:$F$3,0)+2,0),"")</f>
        <v/>
      </c>
      <c r="O262" s="513"/>
      <c r="P262" s="555" t="str">
        <f>IFERROR(VLOOKUP(K262,【参考】数式用!$A$2:$F$57,MATCH(O262,【参考】数式用!$C$3:$F$3,0)+2,0),"")</f>
        <v/>
      </c>
      <c r="Q262" s="338" t="s">
        <v>118</v>
      </c>
      <c r="R262" s="339"/>
      <c r="S262" s="340" t="s">
        <v>183</v>
      </c>
      <c r="T262" s="339"/>
      <c r="U262" s="340" t="s">
        <v>184</v>
      </c>
      <c r="V262" s="339"/>
      <c r="W262" s="340" t="s">
        <v>183</v>
      </c>
      <c r="X262" s="339"/>
      <c r="Y262" s="340" t="s">
        <v>185</v>
      </c>
      <c r="Z262" s="340" t="s">
        <v>186</v>
      </c>
      <c r="AA262" s="340" t="str">
        <f t="shared" si="99"/>
        <v/>
      </c>
      <c r="AB262" s="341" t="s">
        <v>187</v>
      </c>
      <c r="AC262" s="516" t="str">
        <f t="shared" si="100"/>
        <v/>
      </c>
      <c r="AD262" s="509" t="str">
        <f t="shared" si="101"/>
        <v/>
      </c>
      <c r="AE262" s="517" t="str">
        <f>IFERROR(ROUNDDOWN(ROUNDDOWN(ROUND(L262*VLOOKUP(K262,【参考】数式用!$A$4:$F$57,MATCH("処遇改善加算Ⅳ",【参考】数式用!$C$3:$F$3,0)+2,0),0),0)*AA262*0.5,0), "")</f>
        <v/>
      </c>
      <c r="AF262" s="329"/>
      <c r="AG262" s="330"/>
      <c r="AH262" s="330"/>
      <c r="AI262" s="344"/>
      <c r="AJ262" s="641"/>
      <c r="AK262" s="331"/>
      <c r="AL262" s="332" t="str">
        <f t="shared" si="102"/>
        <v/>
      </c>
      <c r="AM262" s="325" t="str">
        <f t="shared" si="103"/>
        <v/>
      </c>
      <c r="AN262" s="255"/>
      <c r="AO262" s="559" t="str">
        <f>IFERROR(VLOOKUP(K262,【参考】数式用!$A$2:$N$57,14,FALSE),"")</f>
        <v/>
      </c>
      <c r="AP262" s="559" t="str">
        <f t="shared" si="104"/>
        <v/>
      </c>
      <c r="AQ262" s="632" t="str">
        <f t="shared" si="105"/>
        <v/>
      </c>
      <c r="AR262" s="632" t="str">
        <f t="shared" si="106"/>
        <v>入力済</v>
      </c>
      <c r="AS262" s="559" t="str">
        <f t="shared" si="107"/>
        <v/>
      </c>
      <c r="AT262" s="632" t="str">
        <f t="shared" si="108"/>
        <v>入力済</v>
      </c>
      <c r="AU262" s="632" t="str">
        <f t="shared" si="109"/>
        <v/>
      </c>
      <c r="AV262" s="632" t="str">
        <f t="shared" si="110"/>
        <v/>
      </c>
      <c r="AW262" s="559" t="str">
        <f t="shared" si="111"/>
        <v/>
      </c>
      <c r="AX262" s="559" t="str">
        <f t="shared" si="112"/>
        <v/>
      </c>
      <c r="AY262" s="632" t="str">
        <f>IFERROR(VLOOKUP(K262,【参考】数式用!$AR$5:$AS$39,2, FALSE), "")</f>
        <v/>
      </c>
      <c r="AZ262" s="559" t="str">
        <f t="shared" si="113"/>
        <v/>
      </c>
      <c r="BA262" s="559" t="str">
        <f t="shared" si="114"/>
        <v>入力済</v>
      </c>
      <c r="BB262" s="632" t="str">
        <f>IFERROR(VLOOKUP(K262,【参考】数式用!$AX$3:$AY$59, 2, FALSE), "")</f>
        <v/>
      </c>
      <c r="BC262" s="559" t="str">
        <f t="shared" si="115"/>
        <v/>
      </c>
      <c r="BD262" s="559" t="str">
        <f t="shared" si="116"/>
        <v>入力済</v>
      </c>
      <c r="BE262" s="576" t="str">
        <f t="shared" si="117"/>
        <v/>
      </c>
      <c r="BF262" s="559" t="str">
        <f t="shared" si="118"/>
        <v/>
      </c>
      <c r="BG262" s="596"/>
      <c r="BH262" s="632" t="str">
        <f t="shared" si="119"/>
        <v/>
      </c>
      <c r="BI262" s="614" t="str">
        <f>IFERROR(IF(BH262="Ⅱロ有り",ROUNDDOWN(L262*VLOOKUP(K262,【参考】数式用!$A$4:$J$42,10,FALSE)*AA262,0),""),"")</f>
        <v/>
      </c>
      <c r="BJ262" s="614" t="str">
        <f>IFERROR(IF(BH262="Ⅱロなし",ROUNDDOWN(L262*VLOOKUP(K262,【参考】数式用!$A$4:$J$42,8,FALSE)*AA262,0),""),"")</f>
        <v/>
      </c>
    </row>
    <row r="263" spans="1:62" ht="110.1" customHeight="1" thickBot="1">
      <c r="A263" s="327">
        <v>250</v>
      </c>
      <c r="B263" s="1005" t="str">
        <f>IF(基本情報入力シート!B285="","",基本情報入力シート!B285)</f>
        <v/>
      </c>
      <c r="C263" s="1006"/>
      <c r="D263" s="1006"/>
      <c r="E263" s="1006"/>
      <c r="F263" s="1007"/>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58" t="str">
        <f>IF(基本情報入力シート!AF285=0, "",基本情報入力シート!AF285)</f>
        <v/>
      </c>
      <c r="M263" s="589"/>
      <c r="N263" s="521" t="str">
        <f>IFERROR(VLOOKUP(K263,【参考】数式用!$A$2:$F$57,MATCH(M263,【参考】数式用!$C$3:$F$3,0)+2,0),"")</f>
        <v/>
      </c>
      <c r="O263" s="513"/>
      <c r="P263" s="555" t="str">
        <f>IFERROR(VLOOKUP(K263,【参考】数式用!$A$2:$F$57,MATCH(O263,【参考】数式用!$C$3:$F$3,0)+2,0),"")</f>
        <v/>
      </c>
      <c r="Q263" s="338" t="s">
        <v>118</v>
      </c>
      <c r="R263" s="339"/>
      <c r="S263" s="340" t="s">
        <v>183</v>
      </c>
      <c r="T263" s="339"/>
      <c r="U263" s="340" t="s">
        <v>184</v>
      </c>
      <c r="V263" s="339"/>
      <c r="W263" s="340" t="s">
        <v>183</v>
      </c>
      <c r="X263" s="339"/>
      <c r="Y263" s="340" t="s">
        <v>185</v>
      </c>
      <c r="Z263" s="340" t="s">
        <v>186</v>
      </c>
      <c r="AA263" s="340" t="str">
        <f t="shared" si="99"/>
        <v/>
      </c>
      <c r="AB263" s="341" t="s">
        <v>187</v>
      </c>
      <c r="AC263" s="516" t="str">
        <f t="shared" si="100"/>
        <v/>
      </c>
      <c r="AD263" s="509" t="str">
        <f t="shared" si="101"/>
        <v/>
      </c>
      <c r="AE263" s="517" t="str">
        <f>IFERROR(ROUNDDOWN(ROUNDDOWN(ROUND(L263*VLOOKUP(K263,【参考】数式用!$A$4:$F$57,MATCH("処遇改善加算Ⅳ",【参考】数式用!$C$3:$F$3,0)+2,0),0),0)*AA263*0.5,0), "")</f>
        <v/>
      </c>
      <c r="AF263" s="329"/>
      <c r="AG263" s="330"/>
      <c r="AH263" s="330"/>
      <c r="AI263" s="344"/>
      <c r="AJ263" s="641"/>
      <c r="AK263" s="331"/>
      <c r="AL263" s="332" t="str">
        <f t="shared" si="102"/>
        <v/>
      </c>
      <c r="AM263" s="325" t="str">
        <f t="shared" si="103"/>
        <v/>
      </c>
      <c r="AN263" s="255"/>
      <c r="AO263" s="559" t="str">
        <f>IFERROR(VLOOKUP(K263,【参考】数式用!$A$2:$N$57,14,FALSE),"")</f>
        <v/>
      </c>
      <c r="AP263" s="559" t="str">
        <f t="shared" si="104"/>
        <v/>
      </c>
      <c r="AQ263" s="632" t="str">
        <f t="shared" si="105"/>
        <v/>
      </c>
      <c r="AR263" s="632" t="str">
        <f t="shared" si="106"/>
        <v>入力済</v>
      </c>
      <c r="AS263" s="559" t="str">
        <f t="shared" si="107"/>
        <v/>
      </c>
      <c r="AT263" s="632" t="str">
        <f t="shared" si="108"/>
        <v>入力済</v>
      </c>
      <c r="AU263" s="632" t="str">
        <f t="shared" si="109"/>
        <v/>
      </c>
      <c r="AV263" s="632" t="str">
        <f t="shared" si="110"/>
        <v/>
      </c>
      <c r="AW263" s="559" t="str">
        <f t="shared" si="111"/>
        <v/>
      </c>
      <c r="AX263" s="559" t="str">
        <f t="shared" si="112"/>
        <v/>
      </c>
      <c r="AY263" s="632" t="str">
        <f>IFERROR(VLOOKUP(K263,【参考】数式用!$AR$5:$AS$39,2, FALSE), "")</f>
        <v/>
      </c>
      <c r="AZ263" s="559" t="str">
        <f t="shared" si="113"/>
        <v/>
      </c>
      <c r="BA263" s="559" t="str">
        <f t="shared" si="114"/>
        <v>入力済</v>
      </c>
      <c r="BB263" s="632" t="str">
        <f>IFERROR(VLOOKUP(K263,【参考】数式用!$AX$3:$AY$59, 2, FALSE), "")</f>
        <v/>
      </c>
      <c r="BC263" s="559" t="str">
        <f t="shared" si="115"/>
        <v/>
      </c>
      <c r="BD263" s="559" t="str">
        <f t="shared" si="116"/>
        <v>入力済</v>
      </c>
      <c r="BE263" s="576" t="str">
        <f t="shared" si="117"/>
        <v/>
      </c>
      <c r="BF263" s="559" t="str">
        <f t="shared" si="118"/>
        <v/>
      </c>
      <c r="BG263" s="596"/>
      <c r="BH263" s="632" t="str">
        <f t="shared" si="119"/>
        <v/>
      </c>
      <c r="BI263" s="614" t="str">
        <f>IFERROR(IF(BH263="Ⅱロ有り",ROUNDDOWN(L263*VLOOKUP(K263,【参考】数式用!$A$4:$J$42,10,FALSE)*AA263,0),""),"")</f>
        <v/>
      </c>
      <c r="BJ263" s="614" t="str">
        <f>IFERROR(IF(BH263="Ⅱロなし",ROUNDDOWN(L263*VLOOKUP(K263,【参考】数式用!$A$4:$J$42,8,FALSE)*AA263,0),""),"")</f>
        <v/>
      </c>
    </row>
    <row r="264" spans="1:62" ht="110.1" customHeight="1" thickBot="1">
      <c r="A264" s="327">
        <v>251</v>
      </c>
      <c r="B264" s="1005" t="str">
        <f>IF(基本情報入力シート!B286="","",基本情報入力シート!B286)</f>
        <v/>
      </c>
      <c r="C264" s="1006"/>
      <c r="D264" s="1006"/>
      <c r="E264" s="1006"/>
      <c r="F264" s="1007"/>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58" t="str">
        <f>IF(基本情報入力シート!AF286=0, "",基本情報入力シート!AF286)</f>
        <v/>
      </c>
      <c r="M264" s="589"/>
      <c r="N264" s="521" t="str">
        <f>IFERROR(VLOOKUP(K264,【参考】数式用!$A$2:$F$57,MATCH(M264,【参考】数式用!$C$3:$F$3,0)+2,0),"")</f>
        <v/>
      </c>
      <c r="O264" s="513"/>
      <c r="P264" s="555" t="str">
        <f>IFERROR(VLOOKUP(K264,【参考】数式用!$A$2:$F$57,MATCH(O264,【参考】数式用!$C$3:$F$3,0)+2,0),"")</f>
        <v/>
      </c>
      <c r="Q264" s="338" t="s">
        <v>118</v>
      </c>
      <c r="R264" s="339"/>
      <c r="S264" s="340" t="s">
        <v>183</v>
      </c>
      <c r="T264" s="339"/>
      <c r="U264" s="340" t="s">
        <v>184</v>
      </c>
      <c r="V264" s="339"/>
      <c r="W264" s="340" t="s">
        <v>183</v>
      </c>
      <c r="X264" s="339"/>
      <c r="Y264" s="340" t="s">
        <v>185</v>
      </c>
      <c r="Z264" s="340" t="s">
        <v>186</v>
      </c>
      <c r="AA264" s="340" t="str">
        <f t="shared" si="99"/>
        <v/>
      </c>
      <c r="AB264" s="341" t="s">
        <v>187</v>
      </c>
      <c r="AC264" s="516" t="str">
        <f t="shared" si="100"/>
        <v/>
      </c>
      <c r="AD264" s="509" t="str">
        <f t="shared" si="101"/>
        <v/>
      </c>
      <c r="AE264" s="517" t="str">
        <f>IFERROR(ROUNDDOWN(ROUNDDOWN(ROUND(L264*VLOOKUP(K264,【参考】数式用!$A$4:$F$57,MATCH("処遇改善加算Ⅳ",【参考】数式用!$C$3:$F$3,0)+2,0),0),0)*AA264*0.5,0), "")</f>
        <v/>
      </c>
      <c r="AF264" s="329"/>
      <c r="AG264" s="330"/>
      <c r="AH264" s="330"/>
      <c r="AI264" s="344"/>
      <c r="AJ264" s="641"/>
      <c r="AK264" s="331"/>
      <c r="AL264" s="332" t="str">
        <f t="shared" si="102"/>
        <v/>
      </c>
      <c r="AM264" s="325" t="str">
        <f t="shared" si="103"/>
        <v/>
      </c>
      <c r="AN264" s="255"/>
      <c r="AO264" s="559" t="str">
        <f>IFERROR(VLOOKUP(K264,【参考】数式用!$A$2:$N$57,14,FALSE),"")</f>
        <v/>
      </c>
      <c r="AP264" s="559" t="str">
        <f t="shared" si="104"/>
        <v/>
      </c>
      <c r="AQ264" s="632" t="str">
        <f t="shared" si="105"/>
        <v/>
      </c>
      <c r="AR264" s="632" t="str">
        <f t="shared" si="106"/>
        <v>入力済</v>
      </c>
      <c r="AS264" s="559" t="str">
        <f t="shared" si="107"/>
        <v/>
      </c>
      <c r="AT264" s="632" t="str">
        <f t="shared" si="108"/>
        <v>入力済</v>
      </c>
      <c r="AU264" s="632" t="str">
        <f t="shared" si="109"/>
        <v/>
      </c>
      <c r="AV264" s="632" t="str">
        <f t="shared" si="110"/>
        <v/>
      </c>
      <c r="AW264" s="559" t="str">
        <f t="shared" si="111"/>
        <v/>
      </c>
      <c r="AX264" s="559" t="str">
        <f t="shared" si="112"/>
        <v/>
      </c>
      <c r="AY264" s="632" t="str">
        <f>IFERROR(VLOOKUP(K264,【参考】数式用!$AR$5:$AS$39,2, FALSE), "")</f>
        <v/>
      </c>
      <c r="AZ264" s="559" t="str">
        <f t="shared" si="113"/>
        <v/>
      </c>
      <c r="BA264" s="559" t="str">
        <f t="shared" si="114"/>
        <v>入力済</v>
      </c>
      <c r="BB264" s="632" t="str">
        <f>IFERROR(VLOOKUP(K264,【参考】数式用!$AX$3:$AY$59, 2, FALSE), "")</f>
        <v/>
      </c>
      <c r="BC264" s="559" t="str">
        <f t="shared" si="115"/>
        <v/>
      </c>
      <c r="BD264" s="559" t="str">
        <f t="shared" si="116"/>
        <v>入力済</v>
      </c>
      <c r="BE264" s="576" t="str">
        <f t="shared" si="117"/>
        <v/>
      </c>
      <c r="BF264" s="559" t="str">
        <f t="shared" si="118"/>
        <v/>
      </c>
      <c r="BG264" s="596"/>
      <c r="BH264" s="632" t="str">
        <f t="shared" si="119"/>
        <v/>
      </c>
      <c r="BI264" s="614" t="str">
        <f>IFERROR(IF(BH264="Ⅱロ有り",ROUNDDOWN(L264*VLOOKUP(K264,【参考】数式用!$A$4:$J$42,10,FALSE)*AA264,0),""),"")</f>
        <v/>
      </c>
      <c r="BJ264" s="614" t="str">
        <f>IFERROR(IF(BH264="Ⅱロなし",ROUNDDOWN(L264*VLOOKUP(K264,【参考】数式用!$A$4:$J$42,8,FALSE)*AA264,0),""),"")</f>
        <v/>
      </c>
    </row>
    <row r="265" spans="1:62" ht="110.1" customHeight="1" thickBot="1">
      <c r="A265" s="327">
        <v>252</v>
      </c>
      <c r="B265" s="1005" t="str">
        <f>IF(基本情報入力シート!B287="","",基本情報入力シート!B287)</f>
        <v/>
      </c>
      <c r="C265" s="1006"/>
      <c r="D265" s="1006"/>
      <c r="E265" s="1006"/>
      <c r="F265" s="1007"/>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58" t="str">
        <f>IF(基本情報入力シート!AF287=0, "",基本情報入力シート!AF287)</f>
        <v/>
      </c>
      <c r="M265" s="589"/>
      <c r="N265" s="521" t="str">
        <f>IFERROR(VLOOKUP(K265,【参考】数式用!$A$2:$F$57,MATCH(M265,【参考】数式用!$C$3:$F$3,0)+2,0),"")</f>
        <v/>
      </c>
      <c r="O265" s="513"/>
      <c r="P265" s="555" t="str">
        <f>IFERROR(VLOOKUP(K265,【参考】数式用!$A$2:$F$57,MATCH(O265,【参考】数式用!$C$3:$F$3,0)+2,0),"")</f>
        <v/>
      </c>
      <c r="Q265" s="338" t="s">
        <v>118</v>
      </c>
      <c r="R265" s="339"/>
      <c r="S265" s="340" t="s">
        <v>183</v>
      </c>
      <c r="T265" s="339"/>
      <c r="U265" s="340" t="s">
        <v>184</v>
      </c>
      <c r="V265" s="339"/>
      <c r="W265" s="340" t="s">
        <v>183</v>
      </c>
      <c r="X265" s="339"/>
      <c r="Y265" s="340" t="s">
        <v>185</v>
      </c>
      <c r="Z265" s="340" t="s">
        <v>186</v>
      </c>
      <c r="AA265" s="340" t="str">
        <f t="shared" si="99"/>
        <v/>
      </c>
      <c r="AB265" s="341" t="s">
        <v>187</v>
      </c>
      <c r="AC265" s="516" t="str">
        <f t="shared" si="100"/>
        <v/>
      </c>
      <c r="AD265" s="509" t="str">
        <f t="shared" si="101"/>
        <v/>
      </c>
      <c r="AE265" s="517" t="str">
        <f>IFERROR(ROUNDDOWN(ROUNDDOWN(ROUND(L265*VLOOKUP(K265,【参考】数式用!$A$4:$F$57,MATCH("処遇改善加算Ⅳ",【参考】数式用!$C$3:$F$3,0)+2,0),0),0)*AA265*0.5,0), "")</f>
        <v/>
      </c>
      <c r="AF265" s="329"/>
      <c r="AG265" s="330"/>
      <c r="AH265" s="330"/>
      <c r="AI265" s="344"/>
      <c r="AJ265" s="641"/>
      <c r="AK265" s="331"/>
      <c r="AL265" s="332" t="str">
        <f t="shared" si="102"/>
        <v/>
      </c>
      <c r="AM265" s="325" t="str">
        <f t="shared" si="103"/>
        <v/>
      </c>
      <c r="AN265" s="255"/>
      <c r="AO265" s="559" t="str">
        <f>IFERROR(VLOOKUP(K265,【参考】数式用!$A$2:$N$57,14,FALSE),"")</f>
        <v/>
      </c>
      <c r="AP265" s="559" t="str">
        <f t="shared" si="104"/>
        <v/>
      </c>
      <c r="AQ265" s="632" t="str">
        <f t="shared" si="105"/>
        <v/>
      </c>
      <c r="AR265" s="632" t="str">
        <f t="shared" si="106"/>
        <v>入力済</v>
      </c>
      <c r="AS265" s="559" t="str">
        <f t="shared" si="107"/>
        <v/>
      </c>
      <c r="AT265" s="632" t="str">
        <f t="shared" si="108"/>
        <v>入力済</v>
      </c>
      <c r="AU265" s="632" t="str">
        <f t="shared" si="109"/>
        <v/>
      </c>
      <c r="AV265" s="632" t="str">
        <f t="shared" si="110"/>
        <v/>
      </c>
      <c r="AW265" s="559" t="str">
        <f t="shared" si="111"/>
        <v/>
      </c>
      <c r="AX265" s="559" t="str">
        <f t="shared" si="112"/>
        <v/>
      </c>
      <c r="AY265" s="632" t="str">
        <f>IFERROR(VLOOKUP(K265,【参考】数式用!$AR$5:$AS$39,2, FALSE), "")</f>
        <v/>
      </c>
      <c r="AZ265" s="559" t="str">
        <f t="shared" si="113"/>
        <v/>
      </c>
      <c r="BA265" s="559" t="str">
        <f t="shared" si="114"/>
        <v>入力済</v>
      </c>
      <c r="BB265" s="632" t="str">
        <f>IFERROR(VLOOKUP(K265,【参考】数式用!$AX$3:$AY$59, 2, FALSE), "")</f>
        <v/>
      </c>
      <c r="BC265" s="559" t="str">
        <f t="shared" si="115"/>
        <v/>
      </c>
      <c r="BD265" s="559" t="str">
        <f t="shared" si="116"/>
        <v>入力済</v>
      </c>
      <c r="BE265" s="576" t="str">
        <f t="shared" si="117"/>
        <v/>
      </c>
      <c r="BF265" s="559" t="str">
        <f t="shared" si="118"/>
        <v/>
      </c>
      <c r="BG265" s="596"/>
      <c r="BH265" s="632" t="str">
        <f t="shared" si="119"/>
        <v/>
      </c>
      <c r="BI265" s="614" t="str">
        <f>IFERROR(IF(BH265="Ⅱロ有り",ROUNDDOWN(L265*VLOOKUP(K265,【参考】数式用!$A$4:$J$42,10,FALSE)*AA265,0),""),"")</f>
        <v/>
      </c>
      <c r="BJ265" s="614" t="str">
        <f>IFERROR(IF(BH265="Ⅱロなし",ROUNDDOWN(L265*VLOOKUP(K265,【参考】数式用!$A$4:$J$42,8,FALSE)*AA265,0),""),"")</f>
        <v/>
      </c>
    </row>
    <row r="266" spans="1:62" ht="110.1" customHeight="1" thickBot="1">
      <c r="A266" s="327">
        <v>253</v>
      </c>
      <c r="B266" s="1005" t="str">
        <f>IF(基本情報入力シート!B288="","",基本情報入力シート!B288)</f>
        <v/>
      </c>
      <c r="C266" s="1006"/>
      <c r="D266" s="1006"/>
      <c r="E266" s="1006"/>
      <c r="F266" s="1007"/>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58" t="str">
        <f>IF(基本情報入力シート!AF288=0, "",基本情報入力シート!AF288)</f>
        <v/>
      </c>
      <c r="M266" s="589"/>
      <c r="N266" s="521" t="str">
        <f>IFERROR(VLOOKUP(K266,【参考】数式用!$A$2:$F$57,MATCH(M266,【参考】数式用!$C$3:$F$3,0)+2,0),"")</f>
        <v/>
      </c>
      <c r="O266" s="513"/>
      <c r="P266" s="555" t="str">
        <f>IFERROR(VLOOKUP(K266,【参考】数式用!$A$2:$F$57,MATCH(O266,【参考】数式用!$C$3:$F$3,0)+2,0),"")</f>
        <v/>
      </c>
      <c r="Q266" s="338" t="s">
        <v>118</v>
      </c>
      <c r="R266" s="339"/>
      <c r="S266" s="340" t="s">
        <v>183</v>
      </c>
      <c r="T266" s="339"/>
      <c r="U266" s="340" t="s">
        <v>184</v>
      </c>
      <c r="V266" s="339"/>
      <c r="W266" s="340" t="s">
        <v>183</v>
      </c>
      <c r="X266" s="339"/>
      <c r="Y266" s="340" t="s">
        <v>185</v>
      </c>
      <c r="Z266" s="340" t="s">
        <v>186</v>
      </c>
      <c r="AA266" s="340" t="str">
        <f t="shared" si="99"/>
        <v/>
      </c>
      <c r="AB266" s="341" t="s">
        <v>187</v>
      </c>
      <c r="AC266" s="516" t="str">
        <f t="shared" si="100"/>
        <v/>
      </c>
      <c r="AD266" s="509" t="str">
        <f t="shared" si="101"/>
        <v/>
      </c>
      <c r="AE266" s="517" t="str">
        <f>IFERROR(ROUNDDOWN(ROUNDDOWN(ROUND(L266*VLOOKUP(K266,【参考】数式用!$A$4:$F$57,MATCH("処遇改善加算Ⅳ",【参考】数式用!$C$3:$F$3,0)+2,0),0),0)*AA266*0.5,0), "")</f>
        <v/>
      </c>
      <c r="AF266" s="329"/>
      <c r="AG266" s="330"/>
      <c r="AH266" s="330"/>
      <c r="AI266" s="344"/>
      <c r="AJ266" s="641"/>
      <c r="AK266" s="331"/>
      <c r="AL266" s="332" t="str">
        <f t="shared" si="102"/>
        <v/>
      </c>
      <c r="AM266" s="325" t="str">
        <f t="shared" si="103"/>
        <v/>
      </c>
      <c r="AN266" s="255"/>
      <c r="AO266" s="559" t="str">
        <f>IFERROR(VLOOKUP(K266,【参考】数式用!$A$2:$N$57,14,FALSE),"")</f>
        <v/>
      </c>
      <c r="AP266" s="559" t="str">
        <f t="shared" si="104"/>
        <v/>
      </c>
      <c r="AQ266" s="632" t="str">
        <f t="shared" si="105"/>
        <v/>
      </c>
      <c r="AR266" s="632" t="str">
        <f t="shared" si="106"/>
        <v>入力済</v>
      </c>
      <c r="AS266" s="559" t="str">
        <f t="shared" si="107"/>
        <v/>
      </c>
      <c r="AT266" s="632" t="str">
        <f t="shared" si="108"/>
        <v>入力済</v>
      </c>
      <c r="AU266" s="632" t="str">
        <f t="shared" si="109"/>
        <v/>
      </c>
      <c r="AV266" s="632" t="str">
        <f t="shared" si="110"/>
        <v/>
      </c>
      <c r="AW266" s="559" t="str">
        <f t="shared" si="111"/>
        <v/>
      </c>
      <c r="AX266" s="559" t="str">
        <f t="shared" si="112"/>
        <v/>
      </c>
      <c r="AY266" s="632" t="str">
        <f>IFERROR(VLOOKUP(K266,【参考】数式用!$AR$5:$AS$39,2, FALSE), "")</f>
        <v/>
      </c>
      <c r="AZ266" s="559" t="str">
        <f t="shared" si="113"/>
        <v/>
      </c>
      <c r="BA266" s="559" t="str">
        <f t="shared" si="114"/>
        <v>入力済</v>
      </c>
      <c r="BB266" s="632" t="str">
        <f>IFERROR(VLOOKUP(K266,【参考】数式用!$AX$3:$AY$59, 2, FALSE), "")</f>
        <v/>
      </c>
      <c r="BC266" s="559" t="str">
        <f t="shared" si="115"/>
        <v/>
      </c>
      <c r="BD266" s="559" t="str">
        <f t="shared" si="116"/>
        <v>入力済</v>
      </c>
      <c r="BE266" s="576" t="str">
        <f t="shared" si="117"/>
        <v/>
      </c>
      <c r="BF266" s="559" t="str">
        <f t="shared" si="118"/>
        <v/>
      </c>
      <c r="BG266" s="596"/>
      <c r="BH266" s="632" t="str">
        <f t="shared" si="119"/>
        <v/>
      </c>
      <c r="BI266" s="614" t="str">
        <f>IFERROR(IF(BH266="Ⅱロ有り",ROUNDDOWN(L266*VLOOKUP(K266,【参考】数式用!$A$4:$J$42,10,FALSE)*AA266,0),""),"")</f>
        <v/>
      </c>
      <c r="BJ266" s="614" t="str">
        <f>IFERROR(IF(BH266="Ⅱロなし",ROUNDDOWN(L266*VLOOKUP(K266,【参考】数式用!$A$4:$J$42,8,FALSE)*AA266,0),""),"")</f>
        <v/>
      </c>
    </row>
    <row r="267" spans="1:62" ht="110.1" customHeight="1" thickBot="1">
      <c r="A267" s="327">
        <v>254</v>
      </c>
      <c r="B267" s="1005" t="str">
        <f>IF(基本情報入力シート!B289="","",基本情報入力シート!B289)</f>
        <v/>
      </c>
      <c r="C267" s="1006"/>
      <c r="D267" s="1006"/>
      <c r="E267" s="1006"/>
      <c r="F267" s="1007"/>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58" t="str">
        <f>IF(基本情報入力シート!AF289=0, "",基本情報入力シート!AF289)</f>
        <v/>
      </c>
      <c r="M267" s="589"/>
      <c r="N267" s="521" t="str">
        <f>IFERROR(VLOOKUP(K267,【参考】数式用!$A$2:$F$57,MATCH(M267,【参考】数式用!$C$3:$F$3,0)+2,0),"")</f>
        <v/>
      </c>
      <c r="O267" s="513"/>
      <c r="P267" s="555" t="str">
        <f>IFERROR(VLOOKUP(K267,【参考】数式用!$A$2:$F$57,MATCH(O267,【参考】数式用!$C$3:$F$3,0)+2,0),"")</f>
        <v/>
      </c>
      <c r="Q267" s="338" t="s">
        <v>118</v>
      </c>
      <c r="R267" s="339"/>
      <c r="S267" s="340" t="s">
        <v>183</v>
      </c>
      <c r="T267" s="339"/>
      <c r="U267" s="340" t="s">
        <v>184</v>
      </c>
      <c r="V267" s="339"/>
      <c r="W267" s="340" t="s">
        <v>183</v>
      </c>
      <c r="X267" s="339"/>
      <c r="Y267" s="340" t="s">
        <v>185</v>
      </c>
      <c r="Z267" s="340" t="s">
        <v>186</v>
      </c>
      <c r="AA267" s="340" t="str">
        <f t="shared" si="99"/>
        <v/>
      </c>
      <c r="AB267" s="341" t="s">
        <v>187</v>
      </c>
      <c r="AC267" s="516" t="str">
        <f t="shared" si="100"/>
        <v/>
      </c>
      <c r="AD267" s="509" t="str">
        <f t="shared" si="101"/>
        <v/>
      </c>
      <c r="AE267" s="517" t="str">
        <f>IFERROR(ROUNDDOWN(ROUNDDOWN(ROUND(L267*VLOOKUP(K267,【参考】数式用!$A$4:$F$57,MATCH("処遇改善加算Ⅳ",【参考】数式用!$C$3:$F$3,0)+2,0),0),0)*AA267*0.5,0), "")</f>
        <v/>
      </c>
      <c r="AF267" s="329"/>
      <c r="AG267" s="330"/>
      <c r="AH267" s="330"/>
      <c r="AI267" s="344"/>
      <c r="AJ267" s="641"/>
      <c r="AK267" s="331"/>
      <c r="AL267" s="332" t="str">
        <f t="shared" si="102"/>
        <v/>
      </c>
      <c r="AM267" s="325" t="str">
        <f t="shared" si="103"/>
        <v/>
      </c>
      <c r="AN267" s="255"/>
      <c r="AO267" s="559" t="str">
        <f>IFERROR(VLOOKUP(K267,【参考】数式用!$A$2:$N$57,14,FALSE),"")</f>
        <v/>
      </c>
      <c r="AP267" s="559" t="str">
        <f t="shared" si="104"/>
        <v/>
      </c>
      <c r="AQ267" s="632" t="str">
        <f t="shared" si="105"/>
        <v/>
      </c>
      <c r="AR267" s="632" t="str">
        <f t="shared" si="106"/>
        <v>入力済</v>
      </c>
      <c r="AS267" s="559" t="str">
        <f t="shared" si="107"/>
        <v/>
      </c>
      <c r="AT267" s="632" t="str">
        <f t="shared" si="108"/>
        <v>入力済</v>
      </c>
      <c r="AU267" s="632" t="str">
        <f t="shared" si="109"/>
        <v/>
      </c>
      <c r="AV267" s="632" t="str">
        <f t="shared" si="110"/>
        <v/>
      </c>
      <c r="AW267" s="559" t="str">
        <f t="shared" si="111"/>
        <v/>
      </c>
      <c r="AX267" s="559" t="str">
        <f t="shared" si="112"/>
        <v/>
      </c>
      <c r="AY267" s="632" t="str">
        <f>IFERROR(VLOOKUP(K267,【参考】数式用!$AR$5:$AS$39,2, FALSE), "")</f>
        <v/>
      </c>
      <c r="AZ267" s="559" t="str">
        <f t="shared" si="113"/>
        <v/>
      </c>
      <c r="BA267" s="559" t="str">
        <f t="shared" si="114"/>
        <v>入力済</v>
      </c>
      <c r="BB267" s="632" t="str">
        <f>IFERROR(VLOOKUP(K267,【参考】数式用!$AX$3:$AY$59, 2, FALSE), "")</f>
        <v/>
      </c>
      <c r="BC267" s="559" t="str">
        <f t="shared" si="115"/>
        <v/>
      </c>
      <c r="BD267" s="559" t="str">
        <f t="shared" si="116"/>
        <v>入力済</v>
      </c>
      <c r="BE267" s="576" t="str">
        <f t="shared" si="117"/>
        <v/>
      </c>
      <c r="BF267" s="559" t="str">
        <f t="shared" si="118"/>
        <v/>
      </c>
      <c r="BG267" s="596"/>
      <c r="BH267" s="632" t="str">
        <f t="shared" si="119"/>
        <v/>
      </c>
      <c r="BI267" s="614" t="str">
        <f>IFERROR(IF(BH267="Ⅱロ有り",ROUNDDOWN(L267*VLOOKUP(K267,【参考】数式用!$A$4:$J$42,10,FALSE)*AA267,0),""),"")</f>
        <v/>
      </c>
      <c r="BJ267" s="614" t="str">
        <f>IFERROR(IF(BH267="Ⅱロなし",ROUNDDOWN(L267*VLOOKUP(K267,【参考】数式用!$A$4:$J$42,8,FALSE)*AA267,0),""),"")</f>
        <v/>
      </c>
    </row>
    <row r="268" spans="1:62" ht="110.1" customHeight="1" thickBot="1">
      <c r="A268" s="327">
        <v>255</v>
      </c>
      <c r="B268" s="1005" t="str">
        <f>IF(基本情報入力シート!B290="","",基本情報入力シート!B290)</f>
        <v/>
      </c>
      <c r="C268" s="1006"/>
      <c r="D268" s="1006"/>
      <c r="E268" s="1006"/>
      <c r="F268" s="1007"/>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58" t="str">
        <f>IF(基本情報入力シート!AF290=0, "",基本情報入力シート!AF290)</f>
        <v/>
      </c>
      <c r="M268" s="589"/>
      <c r="N268" s="521" t="str">
        <f>IFERROR(VLOOKUP(K268,【参考】数式用!$A$2:$F$57,MATCH(M268,【参考】数式用!$C$3:$F$3,0)+2,0),"")</f>
        <v/>
      </c>
      <c r="O268" s="513"/>
      <c r="P268" s="555" t="str">
        <f>IFERROR(VLOOKUP(K268,【参考】数式用!$A$2:$F$57,MATCH(O268,【参考】数式用!$C$3:$F$3,0)+2,0),"")</f>
        <v/>
      </c>
      <c r="Q268" s="338" t="s">
        <v>118</v>
      </c>
      <c r="R268" s="339"/>
      <c r="S268" s="340" t="s">
        <v>183</v>
      </c>
      <c r="T268" s="339"/>
      <c r="U268" s="340" t="s">
        <v>184</v>
      </c>
      <c r="V268" s="339"/>
      <c r="W268" s="340" t="s">
        <v>183</v>
      </c>
      <c r="X268" s="339"/>
      <c r="Y268" s="340" t="s">
        <v>185</v>
      </c>
      <c r="Z268" s="340" t="s">
        <v>186</v>
      </c>
      <c r="AA268" s="340" t="str">
        <f t="shared" si="99"/>
        <v/>
      </c>
      <c r="AB268" s="341" t="s">
        <v>187</v>
      </c>
      <c r="AC268" s="516" t="str">
        <f t="shared" si="100"/>
        <v/>
      </c>
      <c r="AD268" s="509" t="str">
        <f t="shared" si="101"/>
        <v/>
      </c>
      <c r="AE268" s="517" t="str">
        <f>IFERROR(ROUNDDOWN(ROUNDDOWN(ROUND(L268*VLOOKUP(K268,【参考】数式用!$A$4:$F$57,MATCH("処遇改善加算Ⅳ",【参考】数式用!$C$3:$F$3,0)+2,0),0),0)*AA268*0.5,0), "")</f>
        <v/>
      </c>
      <c r="AF268" s="329"/>
      <c r="AG268" s="330"/>
      <c r="AH268" s="330"/>
      <c r="AI268" s="344"/>
      <c r="AJ268" s="641"/>
      <c r="AK268" s="331"/>
      <c r="AL268" s="332" t="str">
        <f t="shared" si="102"/>
        <v/>
      </c>
      <c r="AM268" s="325" t="str">
        <f t="shared" si="103"/>
        <v/>
      </c>
      <c r="AN268" s="255"/>
      <c r="AO268" s="559" t="str">
        <f>IFERROR(VLOOKUP(K268,【参考】数式用!$A$2:$N$57,14,FALSE),"")</f>
        <v/>
      </c>
      <c r="AP268" s="559" t="str">
        <f t="shared" si="104"/>
        <v/>
      </c>
      <c r="AQ268" s="632" t="str">
        <f t="shared" si="105"/>
        <v/>
      </c>
      <c r="AR268" s="632" t="str">
        <f t="shared" si="106"/>
        <v>入力済</v>
      </c>
      <c r="AS268" s="559" t="str">
        <f t="shared" si="107"/>
        <v/>
      </c>
      <c r="AT268" s="632" t="str">
        <f t="shared" si="108"/>
        <v>入力済</v>
      </c>
      <c r="AU268" s="632" t="str">
        <f t="shared" si="109"/>
        <v/>
      </c>
      <c r="AV268" s="632" t="str">
        <f t="shared" si="110"/>
        <v/>
      </c>
      <c r="AW268" s="559" t="str">
        <f t="shared" si="111"/>
        <v/>
      </c>
      <c r="AX268" s="559" t="str">
        <f t="shared" si="112"/>
        <v/>
      </c>
      <c r="AY268" s="632" t="str">
        <f>IFERROR(VLOOKUP(K268,【参考】数式用!$AR$5:$AS$39,2, FALSE), "")</f>
        <v/>
      </c>
      <c r="AZ268" s="559" t="str">
        <f t="shared" si="113"/>
        <v/>
      </c>
      <c r="BA268" s="559" t="str">
        <f t="shared" si="114"/>
        <v>入力済</v>
      </c>
      <c r="BB268" s="632" t="str">
        <f>IFERROR(VLOOKUP(K268,【参考】数式用!$AX$3:$AY$59, 2, FALSE), "")</f>
        <v/>
      </c>
      <c r="BC268" s="559" t="str">
        <f t="shared" si="115"/>
        <v/>
      </c>
      <c r="BD268" s="559" t="str">
        <f t="shared" si="116"/>
        <v>入力済</v>
      </c>
      <c r="BE268" s="576" t="str">
        <f t="shared" si="117"/>
        <v/>
      </c>
      <c r="BF268" s="559" t="str">
        <f t="shared" si="118"/>
        <v/>
      </c>
      <c r="BG268" s="596"/>
      <c r="BH268" s="632" t="str">
        <f t="shared" si="119"/>
        <v/>
      </c>
      <c r="BI268" s="614" t="str">
        <f>IFERROR(IF(BH268="Ⅱロ有り",ROUNDDOWN(L268*VLOOKUP(K268,【参考】数式用!$A$4:$J$42,10,FALSE)*AA268,0),""),"")</f>
        <v/>
      </c>
      <c r="BJ268" s="614" t="str">
        <f>IFERROR(IF(BH268="Ⅱロなし",ROUNDDOWN(L268*VLOOKUP(K268,【参考】数式用!$A$4:$J$42,8,FALSE)*AA268,0),""),"")</f>
        <v/>
      </c>
    </row>
    <row r="269" spans="1:62" ht="110.1" customHeight="1" thickBot="1">
      <c r="A269" s="327">
        <v>256</v>
      </c>
      <c r="B269" s="1005" t="str">
        <f>IF(基本情報入力シート!B291="","",基本情報入力シート!B291)</f>
        <v/>
      </c>
      <c r="C269" s="1006"/>
      <c r="D269" s="1006"/>
      <c r="E269" s="1006"/>
      <c r="F269" s="1007"/>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58" t="str">
        <f>IF(基本情報入力シート!AF291=0, "",基本情報入力シート!AF291)</f>
        <v/>
      </c>
      <c r="M269" s="589"/>
      <c r="N269" s="521" t="str">
        <f>IFERROR(VLOOKUP(K269,【参考】数式用!$A$2:$F$57,MATCH(M269,【参考】数式用!$C$3:$F$3,0)+2,0),"")</f>
        <v/>
      </c>
      <c r="O269" s="513"/>
      <c r="P269" s="555" t="str">
        <f>IFERROR(VLOOKUP(K269,【参考】数式用!$A$2:$F$57,MATCH(O269,【参考】数式用!$C$3:$F$3,0)+2,0),"")</f>
        <v/>
      </c>
      <c r="Q269" s="338" t="s">
        <v>118</v>
      </c>
      <c r="R269" s="339"/>
      <c r="S269" s="340" t="s">
        <v>183</v>
      </c>
      <c r="T269" s="339"/>
      <c r="U269" s="340" t="s">
        <v>184</v>
      </c>
      <c r="V269" s="339"/>
      <c r="W269" s="340" t="s">
        <v>183</v>
      </c>
      <c r="X269" s="339"/>
      <c r="Y269" s="340" t="s">
        <v>185</v>
      </c>
      <c r="Z269" s="340" t="s">
        <v>186</v>
      </c>
      <c r="AA269" s="340" t="str">
        <f t="shared" si="99"/>
        <v/>
      </c>
      <c r="AB269" s="341" t="s">
        <v>187</v>
      </c>
      <c r="AC269" s="516" t="str">
        <f t="shared" si="100"/>
        <v/>
      </c>
      <c r="AD269" s="509" t="str">
        <f t="shared" si="101"/>
        <v/>
      </c>
      <c r="AE269" s="517" t="str">
        <f>IFERROR(ROUNDDOWN(ROUNDDOWN(ROUND(L269*VLOOKUP(K269,【参考】数式用!$A$4:$F$57,MATCH("処遇改善加算Ⅳ",【参考】数式用!$C$3:$F$3,0)+2,0),0),0)*AA269*0.5,0), "")</f>
        <v/>
      </c>
      <c r="AF269" s="329"/>
      <c r="AG269" s="330"/>
      <c r="AH269" s="330"/>
      <c r="AI269" s="344"/>
      <c r="AJ269" s="641"/>
      <c r="AK269" s="331"/>
      <c r="AL269" s="332" t="str">
        <f t="shared" si="102"/>
        <v/>
      </c>
      <c r="AM269" s="325" t="str">
        <f t="shared" si="103"/>
        <v/>
      </c>
      <c r="AN269" s="255"/>
      <c r="AO269" s="559" t="str">
        <f>IFERROR(VLOOKUP(K269,【参考】数式用!$A$2:$N$57,14,FALSE),"")</f>
        <v/>
      </c>
      <c r="AP269" s="559" t="str">
        <f t="shared" si="104"/>
        <v/>
      </c>
      <c r="AQ269" s="632" t="str">
        <f t="shared" si="105"/>
        <v/>
      </c>
      <c r="AR269" s="632" t="str">
        <f t="shared" si="106"/>
        <v>入力済</v>
      </c>
      <c r="AS269" s="559" t="str">
        <f t="shared" si="107"/>
        <v/>
      </c>
      <c r="AT269" s="632" t="str">
        <f t="shared" si="108"/>
        <v>入力済</v>
      </c>
      <c r="AU269" s="632" t="str">
        <f t="shared" si="109"/>
        <v/>
      </c>
      <c r="AV269" s="632" t="str">
        <f t="shared" si="110"/>
        <v/>
      </c>
      <c r="AW269" s="559" t="str">
        <f t="shared" si="111"/>
        <v/>
      </c>
      <c r="AX269" s="559" t="str">
        <f t="shared" si="112"/>
        <v/>
      </c>
      <c r="AY269" s="632" t="str">
        <f>IFERROR(VLOOKUP(K269,【参考】数式用!$AR$5:$AS$39,2, FALSE), "")</f>
        <v/>
      </c>
      <c r="AZ269" s="559" t="str">
        <f t="shared" si="113"/>
        <v/>
      </c>
      <c r="BA269" s="559" t="str">
        <f t="shared" si="114"/>
        <v>入力済</v>
      </c>
      <c r="BB269" s="632" t="str">
        <f>IFERROR(VLOOKUP(K269,【参考】数式用!$AX$3:$AY$59, 2, FALSE), "")</f>
        <v/>
      </c>
      <c r="BC269" s="559" t="str">
        <f t="shared" si="115"/>
        <v/>
      </c>
      <c r="BD269" s="559" t="str">
        <f t="shared" si="116"/>
        <v>入力済</v>
      </c>
      <c r="BE269" s="576" t="str">
        <f t="shared" si="117"/>
        <v/>
      </c>
      <c r="BF269" s="559" t="str">
        <f t="shared" si="118"/>
        <v/>
      </c>
      <c r="BG269" s="596"/>
      <c r="BH269" s="632" t="str">
        <f t="shared" si="119"/>
        <v/>
      </c>
      <c r="BI269" s="614" t="str">
        <f>IFERROR(IF(BH269="Ⅱロ有り",ROUNDDOWN(L269*VLOOKUP(K269,【参考】数式用!$A$4:$J$42,10,FALSE)*AA269,0),""),"")</f>
        <v/>
      </c>
      <c r="BJ269" s="614" t="str">
        <f>IFERROR(IF(BH269="Ⅱロなし",ROUNDDOWN(L269*VLOOKUP(K269,【参考】数式用!$A$4:$J$42,8,FALSE)*AA269,0),""),"")</f>
        <v/>
      </c>
    </row>
    <row r="270" spans="1:62" ht="110.1" customHeight="1" thickBot="1">
      <c r="A270" s="327">
        <v>257</v>
      </c>
      <c r="B270" s="1005" t="str">
        <f>IF(基本情報入力シート!B292="","",基本情報入力シート!B292)</f>
        <v/>
      </c>
      <c r="C270" s="1006"/>
      <c r="D270" s="1006"/>
      <c r="E270" s="1006"/>
      <c r="F270" s="1007"/>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58" t="str">
        <f>IF(基本情報入力シート!AF292=0, "",基本情報入力シート!AF292)</f>
        <v/>
      </c>
      <c r="M270" s="589"/>
      <c r="N270" s="521" t="str">
        <f>IFERROR(VLOOKUP(K270,【参考】数式用!$A$2:$F$57,MATCH(M270,【参考】数式用!$C$3:$F$3,0)+2,0),"")</f>
        <v/>
      </c>
      <c r="O270" s="513"/>
      <c r="P270" s="555" t="str">
        <f>IFERROR(VLOOKUP(K270,【参考】数式用!$A$2:$F$57,MATCH(O270,【参考】数式用!$C$3:$F$3,0)+2,0),"")</f>
        <v/>
      </c>
      <c r="Q270" s="338" t="s">
        <v>118</v>
      </c>
      <c r="R270" s="339"/>
      <c r="S270" s="340" t="s">
        <v>183</v>
      </c>
      <c r="T270" s="339"/>
      <c r="U270" s="340" t="s">
        <v>184</v>
      </c>
      <c r="V270" s="339"/>
      <c r="W270" s="340" t="s">
        <v>183</v>
      </c>
      <c r="X270" s="339"/>
      <c r="Y270" s="340" t="s">
        <v>185</v>
      </c>
      <c r="Z270" s="340" t="s">
        <v>186</v>
      </c>
      <c r="AA270" s="340" t="str">
        <f t="shared" si="99"/>
        <v/>
      </c>
      <c r="AB270" s="341" t="s">
        <v>187</v>
      </c>
      <c r="AC270" s="516" t="str">
        <f t="shared" si="100"/>
        <v/>
      </c>
      <c r="AD270" s="509" t="str">
        <f t="shared" si="101"/>
        <v/>
      </c>
      <c r="AE270" s="517" t="str">
        <f>IFERROR(ROUNDDOWN(ROUNDDOWN(ROUND(L270*VLOOKUP(K270,【参考】数式用!$A$4:$F$57,MATCH("処遇改善加算Ⅳ",【参考】数式用!$C$3:$F$3,0)+2,0),0),0)*AA270*0.5,0), "")</f>
        <v/>
      </c>
      <c r="AF270" s="329"/>
      <c r="AG270" s="330"/>
      <c r="AH270" s="330"/>
      <c r="AI270" s="344"/>
      <c r="AJ270" s="641"/>
      <c r="AK270" s="331"/>
      <c r="AL270" s="332" t="str">
        <f t="shared" si="102"/>
        <v/>
      </c>
      <c r="AM270" s="325" t="str">
        <f t="shared" si="103"/>
        <v/>
      </c>
      <c r="AN270" s="255"/>
      <c r="AO270" s="559" t="str">
        <f>IFERROR(VLOOKUP(K270,【参考】数式用!$A$2:$N$57,14,FALSE),"")</f>
        <v/>
      </c>
      <c r="AP270" s="559" t="str">
        <f t="shared" si="104"/>
        <v/>
      </c>
      <c r="AQ270" s="632" t="str">
        <f t="shared" si="105"/>
        <v/>
      </c>
      <c r="AR270" s="632" t="str">
        <f t="shared" si="106"/>
        <v>入力済</v>
      </c>
      <c r="AS270" s="559" t="str">
        <f t="shared" si="107"/>
        <v/>
      </c>
      <c r="AT270" s="632" t="str">
        <f t="shared" si="108"/>
        <v>入力済</v>
      </c>
      <c r="AU270" s="632" t="str">
        <f t="shared" si="109"/>
        <v/>
      </c>
      <c r="AV270" s="632" t="str">
        <f t="shared" si="110"/>
        <v/>
      </c>
      <c r="AW270" s="559" t="str">
        <f t="shared" si="111"/>
        <v/>
      </c>
      <c r="AX270" s="559" t="str">
        <f t="shared" si="112"/>
        <v/>
      </c>
      <c r="AY270" s="632" t="str">
        <f>IFERROR(VLOOKUP(K270,【参考】数式用!$AR$5:$AS$39,2, FALSE), "")</f>
        <v/>
      </c>
      <c r="AZ270" s="559" t="str">
        <f t="shared" si="113"/>
        <v/>
      </c>
      <c r="BA270" s="559" t="str">
        <f t="shared" si="114"/>
        <v>入力済</v>
      </c>
      <c r="BB270" s="632" t="str">
        <f>IFERROR(VLOOKUP(K270,【参考】数式用!$AX$3:$AY$59, 2, FALSE), "")</f>
        <v/>
      </c>
      <c r="BC270" s="559" t="str">
        <f t="shared" si="115"/>
        <v/>
      </c>
      <c r="BD270" s="559" t="str">
        <f t="shared" si="116"/>
        <v>入力済</v>
      </c>
      <c r="BE270" s="576" t="str">
        <f t="shared" si="117"/>
        <v/>
      </c>
      <c r="BF270" s="559" t="str">
        <f t="shared" si="118"/>
        <v/>
      </c>
      <c r="BG270" s="596"/>
      <c r="BH270" s="632" t="str">
        <f t="shared" si="119"/>
        <v/>
      </c>
      <c r="BI270" s="614" t="str">
        <f>IFERROR(IF(BH270="Ⅱロ有り",ROUNDDOWN(L270*VLOOKUP(K270,【参考】数式用!$A$4:$J$42,10,FALSE)*AA270,0),""),"")</f>
        <v/>
      </c>
      <c r="BJ270" s="614" t="str">
        <f>IFERROR(IF(BH270="Ⅱロなし",ROUNDDOWN(L270*VLOOKUP(K270,【参考】数式用!$A$4:$J$42,8,FALSE)*AA270,0),""),"")</f>
        <v/>
      </c>
    </row>
    <row r="271" spans="1:62" ht="110.1" customHeight="1" thickBot="1">
      <c r="A271" s="327">
        <v>258</v>
      </c>
      <c r="B271" s="1005" t="str">
        <f>IF(基本情報入力シート!B293="","",基本情報入力シート!B293)</f>
        <v/>
      </c>
      <c r="C271" s="1006"/>
      <c r="D271" s="1006"/>
      <c r="E271" s="1006"/>
      <c r="F271" s="1007"/>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58" t="str">
        <f>IF(基本情報入力シート!AF293=0, "",基本情報入力シート!AF293)</f>
        <v/>
      </c>
      <c r="M271" s="589"/>
      <c r="N271" s="521" t="str">
        <f>IFERROR(VLOOKUP(K271,【参考】数式用!$A$2:$F$57,MATCH(M271,【参考】数式用!$C$3:$F$3,0)+2,0),"")</f>
        <v/>
      </c>
      <c r="O271" s="513"/>
      <c r="P271" s="555" t="str">
        <f>IFERROR(VLOOKUP(K271,【参考】数式用!$A$2:$F$57,MATCH(O271,【参考】数式用!$C$3:$F$3,0)+2,0),"")</f>
        <v/>
      </c>
      <c r="Q271" s="338" t="s">
        <v>118</v>
      </c>
      <c r="R271" s="339"/>
      <c r="S271" s="340" t="s">
        <v>183</v>
      </c>
      <c r="T271" s="339"/>
      <c r="U271" s="340" t="s">
        <v>184</v>
      </c>
      <c r="V271" s="339"/>
      <c r="W271" s="340" t="s">
        <v>183</v>
      </c>
      <c r="X271" s="339"/>
      <c r="Y271" s="340" t="s">
        <v>185</v>
      </c>
      <c r="Z271" s="340" t="s">
        <v>186</v>
      </c>
      <c r="AA271" s="340" t="str">
        <f t="shared" si="99"/>
        <v/>
      </c>
      <c r="AB271" s="341" t="s">
        <v>187</v>
      </c>
      <c r="AC271" s="516" t="str">
        <f t="shared" si="100"/>
        <v/>
      </c>
      <c r="AD271" s="509" t="str">
        <f t="shared" si="101"/>
        <v/>
      </c>
      <c r="AE271" s="517" t="str">
        <f>IFERROR(ROUNDDOWN(ROUNDDOWN(ROUND(L271*VLOOKUP(K271,【参考】数式用!$A$4:$F$57,MATCH("処遇改善加算Ⅳ",【参考】数式用!$C$3:$F$3,0)+2,0),0),0)*AA271*0.5,0), "")</f>
        <v/>
      </c>
      <c r="AF271" s="329"/>
      <c r="AG271" s="330"/>
      <c r="AH271" s="330"/>
      <c r="AI271" s="344"/>
      <c r="AJ271" s="641"/>
      <c r="AK271" s="331"/>
      <c r="AL271" s="332" t="str">
        <f t="shared" si="102"/>
        <v/>
      </c>
      <c r="AM271" s="325" t="str">
        <f t="shared" si="103"/>
        <v/>
      </c>
      <c r="AN271" s="255"/>
      <c r="AO271" s="559" t="str">
        <f>IFERROR(VLOOKUP(K271,【参考】数式用!$A$2:$N$57,14,FALSE),"")</f>
        <v/>
      </c>
      <c r="AP271" s="559" t="str">
        <f t="shared" si="104"/>
        <v/>
      </c>
      <c r="AQ271" s="632" t="str">
        <f t="shared" si="105"/>
        <v/>
      </c>
      <c r="AR271" s="632" t="str">
        <f t="shared" si="106"/>
        <v>入力済</v>
      </c>
      <c r="AS271" s="559" t="str">
        <f t="shared" si="107"/>
        <v/>
      </c>
      <c r="AT271" s="632" t="str">
        <f t="shared" si="108"/>
        <v>入力済</v>
      </c>
      <c r="AU271" s="632" t="str">
        <f t="shared" si="109"/>
        <v/>
      </c>
      <c r="AV271" s="632" t="str">
        <f t="shared" si="110"/>
        <v/>
      </c>
      <c r="AW271" s="559" t="str">
        <f t="shared" si="111"/>
        <v/>
      </c>
      <c r="AX271" s="559" t="str">
        <f t="shared" si="112"/>
        <v/>
      </c>
      <c r="AY271" s="632" t="str">
        <f>IFERROR(VLOOKUP(K271,【参考】数式用!$AR$5:$AS$39,2, FALSE), "")</f>
        <v/>
      </c>
      <c r="AZ271" s="559" t="str">
        <f t="shared" si="113"/>
        <v/>
      </c>
      <c r="BA271" s="559" t="str">
        <f t="shared" si="114"/>
        <v>入力済</v>
      </c>
      <c r="BB271" s="632" t="str">
        <f>IFERROR(VLOOKUP(K271,【参考】数式用!$AX$3:$AY$59, 2, FALSE), "")</f>
        <v/>
      </c>
      <c r="BC271" s="559" t="str">
        <f t="shared" si="115"/>
        <v/>
      </c>
      <c r="BD271" s="559" t="str">
        <f t="shared" si="116"/>
        <v>入力済</v>
      </c>
      <c r="BE271" s="576" t="str">
        <f t="shared" si="117"/>
        <v/>
      </c>
      <c r="BF271" s="559" t="str">
        <f t="shared" si="118"/>
        <v/>
      </c>
      <c r="BG271" s="596"/>
      <c r="BH271" s="632" t="str">
        <f t="shared" si="119"/>
        <v/>
      </c>
      <c r="BI271" s="614" t="str">
        <f>IFERROR(IF(BH271="Ⅱロ有り",ROUNDDOWN(L271*VLOOKUP(K271,【参考】数式用!$A$4:$J$42,10,FALSE)*AA271,0),""),"")</f>
        <v/>
      </c>
      <c r="BJ271" s="614" t="str">
        <f>IFERROR(IF(BH271="Ⅱロなし",ROUNDDOWN(L271*VLOOKUP(K271,【参考】数式用!$A$4:$J$42,8,FALSE)*AA271,0),""),"")</f>
        <v/>
      </c>
    </row>
    <row r="272" spans="1:62" ht="110.1" customHeight="1" thickBot="1">
      <c r="A272" s="327">
        <v>259</v>
      </c>
      <c r="B272" s="1005" t="str">
        <f>IF(基本情報入力シート!B294="","",基本情報入力シート!B294)</f>
        <v/>
      </c>
      <c r="C272" s="1006"/>
      <c r="D272" s="1006"/>
      <c r="E272" s="1006"/>
      <c r="F272" s="1007"/>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58" t="str">
        <f>IF(基本情報入力シート!AF294=0, "",基本情報入力シート!AF294)</f>
        <v/>
      </c>
      <c r="M272" s="589"/>
      <c r="N272" s="521" t="str">
        <f>IFERROR(VLOOKUP(K272,【参考】数式用!$A$2:$F$57,MATCH(M272,【参考】数式用!$C$3:$F$3,0)+2,0),"")</f>
        <v/>
      </c>
      <c r="O272" s="513"/>
      <c r="P272" s="555" t="str">
        <f>IFERROR(VLOOKUP(K272,【参考】数式用!$A$2:$F$57,MATCH(O272,【参考】数式用!$C$3:$F$3,0)+2,0),"")</f>
        <v/>
      </c>
      <c r="Q272" s="338" t="s">
        <v>118</v>
      </c>
      <c r="R272" s="339"/>
      <c r="S272" s="340" t="s">
        <v>183</v>
      </c>
      <c r="T272" s="339"/>
      <c r="U272" s="340" t="s">
        <v>184</v>
      </c>
      <c r="V272" s="339"/>
      <c r="W272" s="340" t="s">
        <v>183</v>
      </c>
      <c r="X272" s="339"/>
      <c r="Y272" s="340" t="s">
        <v>185</v>
      </c>
      <c r="Z272" s="340" t="s">
        <v>186</v>
      </c>
      <c r="AA272" s="340" t="str">
        <f t="shared" si="99"/>
        <v/>
      </c>
      <c r="AB272" s="341" t="s">
        <v>187</v>
      </c>
      <c r="AC272" s="516" t="str">
        <f t="shared" si="100"/>
        <v/>
      </c>
      <c r="AD272" s="509" t="str">
        <f t="shared" si="101"/>
        <v/>
      </c>
      <c r="AE272" s="517" t="str">
        <f>IFERROR(ROUNDDOWN(ROUNDDOWN(ROUND(L272*VLOOKUP(K272,【参考】数式用!$A$4:$F$57,MATCH("処遇改善加算Ⅳ",【参考】数式用!$C$3:$F$3,0)+2,0),0),0)*AA272*0.5,0), "")</f>
        <v/>
      </c>
      <c r="AF272" s="329"/>
      <c r="AG272" s="330"/>
      <c r="AH272" s="330"/>
      <c r="AI272" s="344"/>
      <c r="AJ272" s="641"/>
      <c r="AK272" s="331"/>
      <c r="AL272" s="332" t="str">
        <f t="shared" si="102"/>
        <v/>
      </c>
      <c r="AM272" s="325" t="str">
        <f t="shared" si="103"/>
        <v/>
      </c>
      <c r="AN272" s="255"/>
      <c r="AO272" s="559" t="str">
        <f>IFERROR(VLOOKUP(K272,【参考】数式用!$A$2:$N$57,14,FALSE),"")</f>
        <v/>
      </c>
      <c r="AP272" s="559" t="str">
        <f t="shared" si="104"/>
        <v/>
      </c>
      <c r="AQ272" s="632" t="str">
        <f t="shared" si="105"/>
        <v/>
      </c>
      <c r="AR272" s="632" t="str">
        <f t="shared" si="106"/>
        <v>入力済</v>
      </c>
      <c r="AS272" s="559" t="str">
        <f t="shared" si="107"/>
        <v/>
      </c>
      <c r="AT272" s="632" t="str">
        <f t="shared" si="108"/>
        <v>入力済</v>
      </c>
      <c r="AU272" s="632" t="str">
        <f t="shared" si="109"/>
        <v/>
      </c>
      <c r="AV272" s="632" t="str">
        <f t="shared" si="110"/>
        <v/>
      </c>
      <c r="AW272" s="559" t="str">
        <f t="shared" si="111"/>
        <v/>
      </c>
      <c r="AX272" s="559" t="str">
        <f t="shared" si="112"/>
        <v/>
      </c>
      <c r="AY272" s="632" t="str">
        <f>IFERROR(VLOOKUP(K272,【参考】数式用!$AR$5:$AS$39,2, FALSE), "")</f>
        <v/>
      </c>
      <c r="AZ272" s="559" t="str">
        <f t="shared" si="113"/>
        <v/>
      </c>
      <c r="BA272" s="559" t="str">
        <f t="shared" si="114"/>
        <v>入力済</v>
      </c>
      <c r="BB272" s="632" t="str">
        <f>IFERROR(VLOOKUP(K272,【参考】数式用!$AX$3:$AY$59, 2, FALSE), "")</f>
        <v/>
      </c>
      <c r="BC272" s="559" t="str">
        <f t="shared" si="115"/>
        <v/>
      </c>
      <c r="BD272" s="559" t="str">
        <f t="shared" si="116"/>
        <v>入力済</v>
      </c>
      <c r="BE272" s="576" t="str">
        <f t="shared" si="117"/>
        <v/>
      </c>
      <c r="BF272" s="559" t="str">
        <f t="shared" si="118"/>
        <v/>
      </c>
      <c r="BG272" s="596"/>
      <c r="BH272" s="632" t="str">
        <f t="shared" si="119"/>
        <v/>
      </c>
      <c r="BI272" s="614" t="str">
        <f>IFERROR(IF(BH272="Ⅱロ有り",ROUNDDOWN(L272*VLOOKUP(K272,【参考】数式用!$A$4:$J$42,10,FALSE)*AA272,0),""),"")</f>
        <v/>
      </c>
      <c r="BJ272" s="614" t="str">
        <f>IFERROR(IF(BH272="Ⅱロなし",ROUNDDOWN(L272*VLOOKUP(K272,【参考】数式用!$A$4:$J$42,8,FALSE)*AA272,0),""),"")</f>
        <v/>
      </c>
    </row>
    <row r="273" spans="1:62" ht="110.1" customHeight="1" thickBot="1">
      <c r="A273" s="327">
        <v>260</v>
      </c>
      <c r="B273" s="1005" t="str">
        <f>IF(基本情報入力シート!B295="","",基本情報入力シート!B295)</f>
        <v/>
      </c>
      <c r="C273" s="1006"/>
      <c r="D273" s="1006"/>
      <c r="E273" s="1006"/>
      <c r="F273" s="1007"/>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58" t="str">
        <f>IF(基本情報入力シート!AF295=0, "",基本情報入力シート!AF295)</f>
        <v/>
      </c>
      <c r="M273" s="589"/>
      <c r="N273" s="521" t="str">
        <f>IFERROR(VLOOKUP(K273,【参考】数式用!$A$2:$F$57,MATCH(M273,【参考】数式用!$C$3:$F$3,0)+2,0),"")</f>
        <v/>
      </c>
      <c r="O273" s="513"/>
      <c r="P273" s="555" t="str">
        <f>IFERROR(VLOOKUP(K273,【参考】数式用!$A$2:$F$57,MATCH(O273,【参考】数式用!$C$3:$F$3,0)+2,0),"")</f>
        <v/>
      </c>
      <c r="Q273" s="338" t="s">
        <v>118</v>
      </c>
      <c r="R273" s="339"/>
      <c r="S273" s="340" t="s">
        <v>183</v>
      </c>
      <c r="T273" s="339"/>
      <c r="U273" s="340" t="s">
        <v>184</v>
      </c>
      <c r="V273" s="339"/>
      <c r="W273" s="340" t="s">
        <v>183</v>
      </c>
      <c r="X273" s="339"/>
      <c r="Y273" s="340" t="s">
        <v>185</v>
      </c>
      <c r="Z273" s="340" t="s">
        <v>186</v>
      </c>
      <c r="AA273" s="340" t="str">
        <f t="shared" si="99"/>
        <v/>
      </c>
      <c r="AB273" s="341" t="s">
        <v>187</v>
      </c>
      <c r="AC273" s="516" t="str">
        <f t="shared" si="100"/>
        <v/>
      </c>
      <c r="AD273" s="509" t="str">
        <f t="shared" si="101"/>
        <v/>
      </c>
      <c r="AE273" s="517" t="str">
        <f>IFERROR(ROUNDDOWN(ROUNDDOWN(ROUND(L273*VLOOKUP(K273,【参考】数式用!$A$4:$F$57,MATCH("処遇改善加算Ⅳ",【参考】数式用!$C$3:$F$3,0)+2,0),0),0)*AA273*0.5,0), "")</f>
        <v/>
      </c>
      <c r="AF273" s="329"/>
      <c r="AG273" s="330"/>
      <c r="AH273" s="330"/>
      <c r="AI273" s="344"/>
      <c r="AJ273" s="641"/>
      <c r="AK273" s="331"/>
      <c r="AL273" s="332" t="str">
        <f t="shared" si="102"/>
        <v/>
      </c>
      <c r="AM273" s="325" t="str">
        <f t="shared" si="103"/>
        <v/>
      </c>
      <c r="AN273" s="255"/>
      <c r="AO273" s="559" t="str">
        <f>IFERROR(VLOOKUP(K273,【参考】数式用!$A$2:$N$57,14,FALSE),"")</f>
        <v/>
      </c>
      <c r="AP273" s="559" t="str">
        <f t="shared" si="104"/>
        <v/>
      </c>
      <c r="AQ273" s="632" t="str">
        <f t="shared" si="105"/>
        <v/>
      </c>
      <c r="AR273" s="632" t="str">
        <f t="shared" si="106"/>
        <v>入力済</v>
      </c>
      <c r="AS273" s="559" t="str">
        <f t="shared" si="107"/>
        <v/>
      </c>
      <c r="AT273" s="632" t="str">
        <f t="shared" si="108"/>
        <v>入力済</v>
      </c>
      <c r="AU273" s="632" t="str">
        <f t="shared" si="109"/>
        <v/>
      </c>
      <c r="AV273" s="632" t="str">
        <f t="shared" si="110"/>
        <v/>
      </c>
      <c r="AW273" s="559" t="str">
        <f t="shared" si="111"/>
        <v/>
      </c>
      <c r="AX273" s="559" t="str">
        <f t="shared" si="112"/>
        <v/>
      </c>
      <c r="AY273" s="632" t="str">
        <f>IFERROR(VLOOKUP(K273,【参考】数式用!$AR$5:$AS$39,2, FALSE), "")</f>
        <v/>
      </c>
      <c r="AZ273" s="559" t="str">
        <f t="shared" si="113"/>
        <v/>
      </c>
      <c r="BA273" s="559" t="str">
        <f t="shared" si="114"/>
        <v>入力済</v>
      </c>
      <c r="BB273" s="632" t="str">
        <f>IFERROR(VLOOKUP(K273,【参考】数式用!$AX$3:$AY$59, 2, FALSE), "")</f>
        <v/>
      </c>
      <c r="BC273" s="559" t="str">
        <f t="shared" si="115"/>
        <v/>
      </c>
      <c r="BD273" s="559" t="str">
        <f t="shared" si="116"/>
        <v>入力済</v>
      </c>
      <c r="BE273" s="576" t="str">
        <f t="shared" si="117"/>
        <v/>
      </c>
      <c r="BF273" s="559" t="str">
        <f t="shared" si="118"/>
        <v/>
      </c>
      <c r="BG273" s="596"/>
      <c r="BH273" s="632" t="str">
        <f t="shared" si="119"/>
        <v/>
      </c>
      <c r="BI273" s="614" t="str">
        <f>IFERROR(IF(BH273="Ⅱロ有り",ROUNDDOWN(L273*VLOOKUP(K273,【参考】数式用!$A$4:$J$42,10,FALSE)*AA273,0),""),"")</f>
        <v/>
      </c>
      <c r="BJ273" s="614" t="str">
        <f>IFERROR(IF(BH273="Ⅱロなし",ROUNDDOWN(L273*VLOOKUP(K273,【参考】数式用!$A$4:$J$42,8,FALSE)*AA273,0),""),"")</f>
        <v/>
      </c>
    </row>
    <row r="274" spans="1:62" ht="110.1" customHeight="1" thickBot="1">
      <c r="A274" s="327">
        <v>261</v>
      </c>
      <c r="B274" s="1005" t="str">
        <f>IF(基本情報入力シート!B296="","",基本情報入力シート!B296)</f>
        <v/>
      </c>
      <c r="C274" s="1006"/>
      <c r="D274" s="1006"/>
      <c r="E274" s="1006"/>
      <c r="F274" s="1007"/>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58" t="str">
        <f>IF(基本情報入力シート!AF296=0, "",基本情報入力シート!AF296)</f>
        <v/>
      </c>
      <c r="M274" s="589"/>
      <c r="N274" s="521" t="str">
        <f>IFERROR(VLOOKUP(K274,【参考】数式用!$A$2:$F$57,MATCH(M274,【参考】数式用!$C$3:$F$3,0)+2,0),"")</f>
        <v/>
      </c>
      <c r="O274" s="513"/>
      <c r="P274" s="555" t="str">
        <f>IFERROR(VLOOKUP(K274,【参考】数式用!$A$2:$F$57,MATCH(O274,【参考】数式用!$C$3:$F$3,0)+2,0),"")</f>
        <v/>
      </c>
      <c r="Q274" s="338" t="s">
        <v>118</v>
      </c>
      <c r="R274" s="339"/>
      <c r="S274" s="340" t="s">
        <v>183</v>
      </c>
      <c r="T274" s="339"/>
      <c r="U274" s="340" t="s">
        <v>184</v>
      </c>
      <c r="V274" s="339"/>
      <c r="W274" s="340" t="s">
        <v>183</v>
      </c>
      <c r="X274" s="339"/>
      <c r="Y274" s="340" t="s">
        <v>185</v>
      </c>
      <c r="Z274" s="340" t="s">
        <v>186</v>
      </c>
      <c r="AA274" s="340" t="str">
        <f t="shared" si="99"/>
        <v/>
      </c>
      <c r="AB274" s="341" t="s">
        <v>187</v>
      </c>
      <c r="AC274" s="516" t="str">
        <f t="shared" si="100"/>
        <v/>
      </c>
      <c r="AD274" s="509" t="str">
        <f t="shared" si="101"/>
        <v/>
      </c>
      <c r="AE274" s="517" t="str">
        <f>IFERROR(ROUNDDOWN(ROUNDDOWN(ROUND(L274*VLOOKUP(K274,【参考】数式用!$A$4:$F$57,MATCH("処遇改善加算Ⅳ",【参考】数式用!$C$3:$F$3,0)+2,0),0),0)*AA274*0.5,0), "")</f>
        <v/>
      </c>
      <c r="AF274" s="329"/>
      <c r="AG274" s="330"/>
      <c r="AH274" s="330"/>
      <c r="AI274" s="344"/>
      <c r="AJ274" s="641"/>
      <c r="AK274" s="331"/>
      <c r="AL274" s="332" t="str">
        <f t="shared" si="102"/>
        <v/>
      </c>
      <c r="AM274" s="325" t="str">
        <f t="shared" si="103"/>
        <v/>
      </c>
      <c r="AN274" s="255"/>
      <c r="AO274" s="559" t="str">
        <f>IFERROR(VLOOKUP(K274,【参考】数式用!$A$2:$N$57,14,FALSE),"")</f>
        <v/>
      </c>
      <c r="AP274" s="559" t="str">
        <f t="shared" si="104"/>
        <v/>
      </c>
      <c r="AQ274" s="632" t="str">
        <f t="shared" si="105"/>
        <v/>
      </c>
      <c r="AR274" s="632" t="str">
        <f t="shared" si="106"/>
        <v>入力済</v>
      </c>
      <c r="AS274" s="559" t="str">
        <f t="shared" si="107"/>
        <v/>
      </c>
      <c r="AT274" s="632" t="str">
        <f t="shared" si="108"/>
        <v>入力済</v>
      </c>
      <c r="AU274" s="632" t="str">
        <f t="shared" si="109"/>
        <v/>
      </c>
      <c r="AV274" s="632" t="str">
        <f t="shared" si="110"/>
        <v/>
      </c>
      <c r="AW274" s="559" t="str">
        <f t="shared" si="111"/>
        <v/>
      </c>
      <c r="AX274" s="559" t="str">
        <f t="shared" si="112"/>
        <v/>
      </c>
      <c r="AY274" s="632" t="str">
        <f>IFERROR(VLOOKUP(K274,【参考】数式用!$AR$5:$AS$39,2, FALSE), "")</f>
        <v/>
      </c>
      <c r="AZ274" s="559" t="str">
        <f t="shared" si="113"/>
        <v/>
      </c>
      <c r="BA274" s="559" t="str">
        <f t="shared" si="114"/>
        <v>入力済</v>
      </c>
      <c r="BB274" s="632" t="str">
        <f>IFERROR(VLOOKUP(K274,【参考】数式用!$AX$3:$AY$59, 2, FALSE), "")</f>
        <v/>
      </c>
      <c r="BC274" s="559" t="str">
        <f t="shared" si="115"/>
        <v/>
      </c>
      <c r="BD274" s="559" t="str">
        <f t="shared" si="116"/>
        <v>入力済</v>
      </c>
      <c r="BE274" s="576" t="str">
        <f t="shared" si="117"/>
        <v/>
      </c>
      <c r="BF274" s="559" t="str">
        <f t="shared" si="118"/>
        <v/>
      </c>
      <c r="BG274" s="596"/>
      <c r="BH274" s="632" t="str">
        <f t="shared" si="119"/>
        <v/>
      </c>
      <c r="BI274" s="614" t="str">
        <f>IFERROR(IF(BH274="Ⅱロ有り",ROUNDDOWN(L274*VLOOKUP(K274,【参考】数式用!$A$4:$J$42,10,FALSE)*AA274,0),""),"")</f>
        <v/>
      </c>
      <c r="BJ274" s="614" t="str">
        <f>IFERROR(IF(BH274="Ⅱロなし",ROUNDDOWN(L274*VLOOKUP(K274,【参考】数式用!$A$4:$J$42,8,FALSE)*AA274,0),""),"")</f>
        <v/>
      </c>
    </row>
    <row r="275" spans="1:62" ht="110.1" customHeight="1" thickBot="1">
      <c r="A275" s="327">
        <v>262</v>
      </c>
      <c r="B275" s="1005" t="str">
        <f>IF(基本情報入力シート!B297="","",基本情報入力シート!B297)</f>
        <v/>
      </c>
      <c r="C275" s="1006"/>
      <c r="D275" s="1006"/>
      <c r="E275" s="1006"/>
      <c r="F275" s="1007"/>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58" t="str">
        <f>IF(基本情報入力シート!AF297=0, "",基本情報入力シート!AF297)</f>
        <v/>
      </c>
      <c r="M275" s="589"/>
      <c r="N275" s="521" t="str">
        <f>IFERROR(VLOOKUP(K275,【参考】数式用!$A$2:$F$57,MATCH(M275,【参考】数式用!$C$3:$F$3,0)+2,0),"")</f>
        <v/>
      </c>
      <c r="O275" s="513"/>
      <c r="P275" s="555" t="str">
        <f>IFERROR(VLOOKUP(K275,【参考】数式用!$A$2:$F$57,MATCH(O275,【参考】数式用!$C$3:$F$3,0)+2,0),"")</f>
        <v/>
      </c>
      <c r="Q275" s="338" t="s">
        <v>118</v>
      </c>
      <c r="R275" s="339"/>
      <c r="S275" s="340" t="s">
        <v>183</v>
      </c>
      <c r="T275" s="339"/>
      <c r="U275" s="340" t="s">
        <v>184</v>
      </c>
      <c r="V275" s="339"/>
      <c r="W275" s="340" t="s">
        <v>183</v>
      </c>
      <c r="X275" s="339"/>
      <c r="Y275" s="340" t="s">
        <v>185</v>
      </c>
      <c r="Z275" s="340" t="s">
        <v>186</v>
      </c>
      <c r="AA275" s="340" t="str">
        <f t="shared" si="99"/>
        <v/>
      </c>
      <c r="AB275" s="341" t="s">
        <v>187</v>
      </c>
      <c r="AC275" s="516" t="str">
        <f t="shared" si="100"/>
        <v/>
      </c>
      <c r="AD275" s="509" t="str">
        <f t="shared" si="101"/>
        <v/>
      </c>
      <c r="AE275" s="517" t="str">
        <f>IFERROR(ROUNDDOWN(ROUNDDOWN(ROUND(L275*VLOOKUP(K275,【参考】数式用!$A$4:$F$57,MATCH("処遇改善加算Ⅳ",【参考】数式用!$C$3:$F$3,0)+2,0),0),0)*AA275*0.5,0), "")</f>
        <v/>
      </c>
      <c r="AF275" s="329"/>
      <c r="AG275" s="330"/>
      <c r="AH275" s="330"/>
      <c r="AI275" s="344"/>
      <c r="AJ275" s="641"/>
      <c r="AK275" s="331"/>
      <c r="AL275" s="332" t="str">
        <f t="shared" si="102"/>
        <v/>
      </c>
      <c r="AM275" s="325" t="str">
        <f t="shared" si="103"/>
        <v/>
      </c>
      <c r="AN275" s="255"/>
      <c r="AO275" s="559" t="str">
        <f>IFERROR(VLOOKUP(K275,【参考】数式用!$A$2:$N$57,14,FALSE),"")</f>
        <v/>
      </c>
      <c r="AP275" s="559" t="str">
        <f t="shared" si="104"/>
        <v/>
      </c>
      <c r="AQ275" s="632" t="str">
        <f t="shared" si="105"/>
        <v/>
      </c>
      <c r="AR275" s="632" t="str">
        <f t="shared" si="106"/>
        <v>入力済</v>
      </c>
      <c r="AS275" s="559" t="str">
        <f t="shared" si="107"/>
        <v/>
      </c>
      <c r="AT275" s="632" t="str">
        <f t="shared" si="108"/>
        <v>入力済</v>
      </c>
      <c r="AU275" s="632" t="str">
        <f t="shared" si="109"/>
        <v/>
      </c>
      <c r="AV275" s="632" t="str">
        <f t="shared" si="110"/>
        <v/>
      </c>
      <c r="AW275" s="559" t="str">
        <f t="shared" si="111"/>
        <v/>
      </c>
      <c r="AX275" s="559" t="str">
        <f t="shared" si="112"/>
        <v/>
      </c>
      <c r="AY275" s="632" t="str">
        <f>IFERROR(VLOOKUP(K275,【参考】数式用!$AR$5:$AS$39,2, FALSE), "")</f>
        <v/>
      </c>
      <c r="AZ275" s="559" t="str">
        <f t="shared" si="113"/>
        <v/>
      </c>
      <c r="BA275" s="559" t="str">
        <f t="shared" si="114"/>
        <v>入力済</v>
      </c>
      <c r="BB275" s="632" t="str">
        <f>IFERROR(VLOOKUP(K275,【参考】数式用!$AX$3:$AY$59, 2, FALSE), "")</f>
        <v/>
      </c>
      <c r="BC275" s="559" t="str">
        <f t="shared" si="115"/>
        <v/>
      </c>
      <c r="BD275" s="559" t="str">
        <f t="shared" si="116"/>
        <v>入力済</v>
      </c>
      <c r="BE275" s="576" t="str">
        <f t="shared" si="117"/>
        <v/>
      </c>
      <c r="BF275" s="559" t="str">
        <f t="shared" si="118"/>
        <v/>
      </c>
      <c r="BG275" s="596"/>
      <c r="BH275" s="632" t="str">
        <f t="shared" si="119"/>
        <v/>
      </c>
      <c r="BI275" s="614" t="str">
        <f>IFERROR(IF(BH275="Ⅱロ有り",ROUNDDOWN(L275*VLOOKUP(K275,【参考】数式用!$A$4:$J$42,10,FALSE)*AA275,0),""),"")</f>
        <v/>
      </c>
      <c r="BJ275" s="614" t="str">
        <f>IFERROR(IF(BH275="Ⅱロなし",ROUNDDOWN(L275*VLOOKUP(K275,【参考】数式用!$A$4:$J$42,8,FALSE)*AA275,0),""),"")</f>
        <v/>
      </c>
    </row>
    <row r="276" spans="1:62" ht="110.1" customHeight="1" thickBot="1">
      <c r="A276" s="327">
        <v>263</v>
      </c>
      <c r="B276" s="1005" t="str">
        <f>IF(基本情報入力シート!B298="","",基本情報入力シート!B298)</f>
        <v/>
      </c>
      <c r="C276" s="1006"/>
      <c r="D276" s="1006"/>
      <c r="E276" s="1006"/>
      <c r="F276" s="1007"/>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58" t="str">
        <f>IF(基本情報入力シート!AF298=0, "",基本情報入力シート!AF298)</f>
        <v/>
      </c>
      <c r="M276" s="589"/>
      <c r="N276" s="521" t="str">
        <f>IFERROR(VLOOKUP(K276,【参考】数式用!$A$2:$F$57,MATCH(M276,【参考】数式用!$C$3:$F$3,0)+2,0),"")</f>
        <v/>
      </c>
      <c r="O276" s="513"/>
      <c r="P276" s="555" t="str">
        <f>IFERROR(VLOOKUP(K276,【参考】数式用!$A$2:$F$57,MATCH(O276,【参考】数式用!$C$3:$F$3,0)+2,0),"")</f>
        <v/>
      </c>
      <c r="Q276" s="338" t="s">
        <v>118</v>
      </c>
      <c r="R276" s="339"/>
      <c r="S276" s="340" t="s">
        <v>183</v>
      </c>
      <c r="T276" s="339"/>
      <c r="U276" s="340" t="s">
        <v>184</v>
      </c>
      <c r="V276" s="339"/>
      <c r="W276" s="340" t="s">
        <v>183</v>
      </c>
      <c r="X276" s="339"/>
      <c r="Y276" s="340" t="s">
        <v>185</v>
      </c>
      <c r="Z276" s="340" t="s">
        <v>186</v>
      </c>
      <c r="AA276" s="340" t="str">
        <f t="shared" si="99"/>
        <v/>
      </c>
      <c r="AB276" s="341" t="s">
        <v>187</v>
      </c>
      <c r="AC276" s="516" t="str">
        <f t="shared" si="100"/>
        <v/>
      </c>
      <c r="AD276" s="509" t="str">
        <f t="shared" si="101"/>
        <v/>
      </c>
      <c r="AE276" s="517" t="str">
        <f>IFERROR(ROUNDDOWN(ROUNDDOWN(ROUND(L276*VLOOKUP(K276,【参考】数式用!$A$4:$F$57,MATCH("処遇改善加算Ⅳ",【参考】数式用!$C$3:$F$3,0)+2,0),0),0)*AA276*0.5,0), "")</f>
        <v/>
      </c>
      <c r="AF276" s="329"/>
      <c r="AG276" s="330"/>
      <c r="AH276" s="330"/>
      <c r="AI276" s="344"/>
      <c r="AJ276" s="641"/>
      <c r="AK276" s="331"/>
      <c r="AL276" s="332" t="str">
        <f t="shared" si="102"/>
        <v/>
      </c>
      <c r="AM276" s="325" t="str">
        <f t="shared" si="103"/>
        <v/>
      </c>
      <c r="AN276" s="255"/>
      <c r="AO276" s="559" t="str">
        <f>IFERROR(VLOOKUP(K276,【参考】数式用!$A$2:$N$57,14,FALSE),"")</f>
        <v/>
      </c>
      <c r="AP276" s="559" t="str">
        <f t="shared" si="104"/>
        <v/>
      </c>
      <c r="AQ276" s="632" t="str">
        <f t="shared" si="105"/>
        <v/>
      </c>
      <c r="AR276" s="632" t="str">
        <f t="shared" si="106"/>
        <v>入力済</v>
      </c>
      <c r="AS276" s="559" t="str">
        <f t="shared" si="107"/>
        <v/>
      </c>
      <c r="AT276" s="632" t="str">
        <f t="shared" si="108"/>
        <v>入力済</v>
      </c>
      <c r="AU276" s="632" t="str">
        <f t="shared" si="109"/>
        <v/>
      </c>
      <c r="AV276" s="632" t="str">
        <f t="shared" si="110"/>
        <v/>
      </c>
      <c r="AW276" s="559" t="str">
        <f t="shared" si="111"/>
        <v/>
      </c>
      <c r="AX276" s="559" t="str">
        <f t="shared" si="112"/>
        <v/>
      </c>
      <c r="AY276" s="632" t="str">
        <f>IFERROR(VLOOKUP(K276,【参考】数式用!$AR$5:$AS$39,2, FALSE), "")</f>
        <v/>
      </c>
      <c r="AZ276" s="559" t="str">
        <f t="shared" si="113"/>
        <v/>
      </c>
      <c r="BA276" s="559" t="str">
        <f t="shared" si="114"/>
        <v>入力済</v>
      </c>
      <c r="BB276" s="632" t="str">
        <f>IFERROR(VLOOKUP(K276,【参考】数式用!$AX$3:$AY$59, 2, FALSE), "")</f>
        <v/>
      </c>
      <c r="BC276" s="559" t="str">
        <f t="shared" si="115"/>
        <v/>
      </c>
      <c r="BD276" s="559" t="str">
        <f t="shared" si="116"/>
        <v>入力済</v>
      </c>
      <c r="BE276" s="576" t="str">
        <f t="shared" si="117"/>
        <v/>
      </c>
      <c r="BF276" s="559" t="str">
        <f t="shared" si="118"/>
        <v/>
      </c>
      <c r="BG276" s="596"/>
      <c r="BH276" s="632" t="str">
        <f t="shared" si="119"/>
        <v/>
      </c>
      <c r="BI276" s="614" t="str">
        <f>IFERROR(IF(BH276="Ⅱロ有り",ROUNDDOWN(L276*VLOOKUP(K276,【参考】数式用!$A$4:$J$42,10,FALSE)*AA276,0),""),"")</f>
        <v/>
      </c>
      <c r="BJ276" s="614" t="str">
        <f>IFERROR(IF(BH276="Ⅱロなし",ROUNDDOWN(L276*VLOOKUP(K276,【参考】数式用!$A$4:$J$42,8,FALSE)*AA276,0),""),"")</f>
        <v/>
      </c>
    </row>
    <row r="277" spans="1:62" ht="110.1" customHeight="1" thickBot="1">
      <c r="A277" s="327">
        <v>264</v>
      </c>
      <c r="B277" s="1005" t="str">
        <f>IF(基本情報入力シート!B299="","",基本情報入力シート!B299)</f>
        <v/>
      </c>
      <c r="C277" s="1006"/>
      <c r="D277" s="1006"/>
      <c r="E277" s="1006"/>
      <c r="F277" s="1007"/>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58" t="str">
        <f>IF(基本情報入力シート!AF299=0, "",基本情報入力シート!AF299)</f>
        <v/>
      </c>
      <c r="M277" s="589"/>
      <c r="N277" s="521" t="str">
        <f>IFERROR(VLOOKUP(K277,【参考】数式用!$A$2:$F$57,MATCH(M277,【参考】数式用!$C$3:$F$3,0)+2,0),"")</f>
        <v/>
      </c>
      <c r="O277" s="513"/>
      <c r="P277" s="555" t="str">
        <f>IFERROR(VLOOKUP(K277,【参考】数式用!$A$2:$F$57,MATCH(O277,【参考】数式用!$C$3:$F$3,0)+2,0),"")</f>
        <v/>
      </c>
      <c r="Q277" s="338" t="s">
        <v>118</v>
      </c>
      <c r="R277" s="339"/>
      <c r="S277" s="340" t="s">
        <v>183</v>
      </c>
      <c r="T277" s="339"/>
      <c r="U277" s="340" t="s">
        <v>184</v>
      </c>
      <c r="V277" s="339"/>
      <c r="W277" s="340" t="s">
        <v>183</v>
      </c>
      <c r="X277" s="339"/>
      <c r="Y277" s="340" t="s">
        <v>185</v>
      </c>
      <c r="Z277" s="340" t="s">
        <v>186</v>
      </c>
      <c r="AA277" s="340" t="str">
        <f t="shared" si="99"/>
        <v/>
      </c>
      <c r="AB277" s="341" t="s">
        <v>187</v>
      </c>
      <c r="AC277" s="516" t="str">
        <f t="shared" si="100"/>
        <v/>
      </c>
      <c r="AD277" s="509" t="str">
        <f t="shared" si="101"/>
        <v/>
      </c>
      <c r="AE277" s="517" t="str">
        <f>IFERROR(ROUNDDOWN(ROUNDDOWN(ROUND(L277*VLOOKUP(K277,【参考】数式用!$A$4:$F$57,MATCH("処遇改善加算Ⅳ",【参考】数式用!$C$3:$F$3,0)+2,0),0),0)*AA277*0.5,0), "")</f>
        <v/>
      </c>
      <c r="AF277" s="329"/>
      <c r="AG277" s="330"/>
      <c r="AH277" s="330"/>
      <c r="AI277" s="344"/>
      <c r="AJ277" s="641"/>
      <c r="AK277" s="331"/>
      <c r="AL277" s="332" t="str">
        <f t="shared" si="102"/>
        <v/>
      </c>
      <c r="AM277" s="325" t="str">
        <f t="shared" si="103"/>
        <v/>
      </c>
      <c r="AN277" s="255"/>
      <c r="AO277" s="559" t="str">
        <f>IFERROR(VLOOKUP(K277,【参考】数式用!$A$2:$N$57,14,FALSE),"")</f>
        <v/>
      </c>
      <c r="AP277" s="559" t="str">
        <f t="shared" si="104"/>
        <v/>
      </c>
      <c r="AQ277" s="632" t="str">
        <f t="shared" si="105"/>
        <v/>
      </c>
      <c r="AR277" s="632" t="str">
        <f t="shared" si="106"/>
        <v>入力済</v>
      </c>
      <c r="AS277" s="559" t="str">
        <f t="shared" si="107"/>
        <v/>
      </c>
      <c r="AT277" s="632" t="str">
        <f t="shared" si="108"/>
        <v>入力済</v>
      </c>
      <c r="AU277" s="632" t="str">
        <f t="shared" si="109"/>
        <v/>
      </c>
      <c r="AV277" s="632" t="str">
        <f t="shared" si="110"/>
        <v/>
      </c>
      <c r="AW277" s="559" t="str">
        <f t="shared" si="111"/>
        <v/>
      </c>
      <c r="AX277" s="559" t="str">
        <f t="shared" si="112"/>
        <v/>
      </c>
      <c r="AY277" s="632" t="str">
        <f>IFERROR(VLOOKUP(K277,【参考】数式用!$AR$5:$AS$39,2, FALSE), "")</f>
        <v/>
      </c>
      <c r="AZ277" s="559" t="str">
        <f t="shared" si="113"/>
        <v/>
      </c>
      <c r="BA277" s="559" t="str">
        <f t="shared" si="114"/>
        <v>入力済</v>
      </c>
      <c r="BB277" s="632" t="str">
        <f>IFERROR(VLOOKUP(K277,【参考】数式用!$AX$3:$AY$59, 2, FALSE), "")</f>
        <v/>
      </c>
      <c r="BC277" s="559" t="str">
        <f t="shared" si="115"/>
        <v/>
      </c>
      <c r="BD277" s="559" t="str">
        <f t="shared" si="116"/>
        <v>入力済</v>
      </c>
      <c r="BE277" s="576" t="str">
        <f t="shared" si="117"/>
        <v/>
      </c>
      <c r="BF277" s="559" t="str">
        <f t="shared" si="118"/>
        <v/>
      </c>
      <c r="BG277" s="596"/>
      <c r="BH277" s="632" t="str">
        <f t="shared" si="119"/>
        <v/>
      </c>
      <c r="BI277" s="614" t="str">
        <f>IFERROR(IF(BH277="Ⅱロ有り",ROUNDDOWN(L277*VLOOKUP(K277,【参考】数式用!$A$4:$J$42,10,FALSE)*AA277,0),""),"")</f>
        <v/>
      </c>
      <c r="BJ277" s="614" t="str">
        <f>IFERROR(IF(BH277="Ⅱロなし",ROUNDDOWN(L277*VLOOKUP(K277,【参考】数式用!$A$4:$J$42,8,FALSE)*AA277,0),""),"")</f>
        <v/>
      </c>
    </row>
    <row r="278" spans="1:62" ht="110.1" customHeight="1" thickBot="1">
      <c r="A278" s="327">
        <v>265</v>
      </c>
      <c r="B278" s="1005" t="str">
        <f>IF(基本情報入力シート!B300="","",基本情報入力シート!B300)</f>
        <v/>
      </c>
      <c r="C278" s="1006"/>
      <c r="D278" s="1006"/>
      <c r="E278" s="1006"/>
      <c r="F278" s="1007"/>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58" t="str">
        <f>IF(基本情報入力シート!AF300=0, "",基本情報入力シート!AF300)</f>
        <v/>
      </c>
      <c r="M278" s="589"/>
      <c r="N278" s="521" t="str">
        <f>IFERROR(VLOOKUP(K278,【参考】数式用!$A$2:$F$57,MATCH(M278,【参考】数式用!$C$3:$F$3,0)+2,0),"")</f>
        <v/>
      </c>
      <c r="O278" s="513"/>
      <c r="P278" s="555" t="str">
        <f>IFERROR(VLOOKUP(K278,【参考】数式用!$A$2:$F$57,MATCH(O278,【参考】数式用!$C$3:$F$3,0)+2,0),"")</f>
        <v/>
      </c>
      <c r="Q278" s="338" t="s">
        <v>118</v>
      </c>
      <c r="R278" s="339"/>
      <c r="S278" s="340" t="s">
        <v>183</v>
      </c>
      <c r="T278" s="339"/>
      <c r="U278" s="340" t="s">
        <v>184</v>
      </c>
      <c r="V278" s="339"/>
      <c r="W278" s="340" t="s">
        <v>183</v>
      </c>
      <c r="X278" s="339"/>
      <c r="Y278" s="340" t="s">
        <v>185</v>
      </c>
      <c r="Z278" s="340" t="s">
        <v>186</v>
      </c>
      <c r="AA278" s="340" t="str">
        <f t="shared" si="99"/>
        <v/>
      </c>
      <c r="AB278" s="341" t="s">
        <v>187</v>
      </c>
      <c r="AC278" s="516" t="str">
        <f t="shared" si="100"/>
        <v/>
      </c>
      <c r="AD278" s="509" t="str">
        <f t="shared" si="101"/>
        <v/>
      </c>
      <c r="AE278" s="517" t="str">
        <f>IFERROR(ROUNDDOWN(ROUNDDOWN(ROUND(L278*VLOOKUP(K278,【参考】数式用!$A$4:$F$57,MATCH("処遇改善加算Ⅳ",【参考】数式用!$C$3:$F$3,0)+2,0),0),0)*AA278*0.5,0), "")</f>
        <v/>
      </c>
      <c r="AF278" s="329"/>
      <c r="AG278" s="330"/>
      <c r="AH278" s="330"/>
      <c r="AI278" s="344"/>
      <c r="AJ278" s="641"/>
      <c r="AK278" s="331"/>
      <c r="AL278" s="332" t="str">
        <f t="shared" si="102"/>
        <v/>
      </c>
      <c r="AM278" s="325" t="str">
        <f t="shared" si="103"/>
        <v/>
      </c>
      <c r="AN278" s="255"/>
      <c r="AO278" s="559" t="str">
        <f>IFERROR(VLOOKUP(K278,【参考】数式用!$A$2:$N$57,14,FALSE),"")</f>
        <v/>
      </c>
      <c r="AP278" s="559" t="str">
        <f t="shared" si="104"/>
        <v/>
      </c>
      <c r="AQ278" s="632" t="str">
        <f t="shared" si="105"/>
        <v/>
      </c>
      <c r="AR278" s="632" t="str">
        <f t="shared" si="106"/>
        <v>入力済</v>
      </c>
      <c r="AS278" s="559" t="str">
        <f t="shared" si="107"/>
        <v/>
      </c>
      <c r="AT278" s="632" t="str">
        <f t="shared" si="108"/>
        <v>入力済</v>
      </c>
      <c r="AU278" s="632" t="str">
        <f t="shared" si="109"/>
        <v/>
      </c>
      <c r="AV278" s="632" t="str">
        <f t="shared" si="110"/>
        <v/>
      </c>
      <c r="AW278" s="559" t="str">
        <f t="shared" si="111"/>
        <v/>
      </c>
      <c r="AX278" s="559" t="str">
        <f t="shared" si="112"/>
        <v/>
      </c>
      <c r="AY278" s="632" t="str">
        <f>IFERROR(VLOOKUP(K278,【参考】数式用!$AR$5:$AS$39,2, FALSE), "")</f>
        <v/>
      </c>
      <c r="AZ278" s="559" t="str">
        <f t="shared" si="113"/>
        <v/>
      </c>
      <c r="BA278" s="559" t="str">
        <f t="shared" si="114"/>
        <v>入力済</v>
      </c>
      <c r="BB278" s="632" t="str">
        <f>IFERROR(VLOOKUP(K278,【参考】数式用!$AX$3:$AY$59, 2, FALSE), "")</f>
        <v/>
      </c>
      <c r="BC278" s="559" t="str">
        <f t="shared" si="115"/>
        <v/>
      </c>
      <c r="BD278" s="559" t="str">
        <f t="shared" si="116"/>
        <v>入力済</v>
      </c>
      <c r="BE278" s="576" t="str">
        <f t="shared" si="117"/>
        <v/>
      </c>
      <c r="BF278" s="559" t="str">
        <f t="shared" si="118"/>
        <v/>
      </c>
      <c r="BG278" s="596"/>
      <c r="BH278" s="632" t="str">
        <f t="shared" si="119"/>
        <v/>
      </c>
      <c r="BI278" s="614" t="str">
        <f>IFERROR(IF(BH278="Ⅱロ有り",ROUNDDOWN(L278*VLOOKUP(K278,【参考】数式用!$A$4:$J$42,10,FALSE)*AA278,0),""),"")</f>
        <v/>
      </c>
      <c r="BJ278" s="614" t="str">
        <f>IFERROR(IF(BH278="Ⅱロなし",ROUNDDOWN(L278*VLOOKUP(K278,【参考】数式用!$A$4:$J$42,8,FALSE)*AA278,0),""),"")</f>
        <v/>
      </c>
    </row>
    <row r="279" spans="1:62" ht="110.1" customHeight="1" thickBot="1">
      <c r="A279" s="327">
        <v>266</v>
      </c>
      <c r="B279" s="1005" t="str">
        <f>IF(基本情報入力シート!B301="","",基本情報入力シート!B301)</f>
        <v/>
      </c>
      <c r="C279" s="1006"/>
      <c r="D279" s="1006"/>
      <c r="E279" s="1006"/>
      <c r="F279" s="1007"/>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58" t="str">
        <f>IF(基本情報入力シート!AF301=0, "",基本情報入力シート!AF301)</f>
        <v/>
      </c>
      <c r="M279" s="589"/>
      <c r="N279" s="521" t="str">
        <f>IFERROR(VLOOKUP(K279,【参考】数式用!$A$2:$F$57,MATCH(M279,【参考】数式用!$C$3:$F$3,0)+2,0),"")</f>
        <v/>
      </c>
      <c r="O279" s="513"/>
      <c r="P279" s="555" t="str">
        <f>IFERROR(VLOOKUP(K279,【参考】数式用!$A$2:$F$57,MATCH(O279,【参考】数式用!$C$3:$F$3,0)+2,0),"")</f>
        <v/>
      </c>
      <c r="Q279" s="338" t="s">
        <v>118</v>
      </c>
      <c r="R279" s="339"/>
      <c r="S279" s="340" t="s">
        <v>183</v>
      </c>
      <c r="T279" s="339"/>
      <c r="U279" s="340" t="s">
        <v>184</v>
      </c>
      <c r="V279" s="339"/>
      <c r="W279" s="340" t="s">
        <v>183</v>
      </c>
      <c r="X279" s="339"/>
      <c r="Y279" s="340" t="s">
        <v>185</v>
      </c>
      <c r="Z279" s="340" t="s">
        <v>186</v>
      </c>
      <c r="AA279" s="340" t="str">
        <f t="shared" si="99"/>
        <v/>
      </c>
      <c r="AB279" s="341" t="s">
        <v>187</v>
      </c>
      <c r="AC279" s="516" t="str">
        <f t="shared" si="100"/>
        <v/>
      </c>
      <c r="AD279" s="509" t="str">
        <f t="shared" si="101"/>
        <v/>
      </c>
      <c r="AE279" s="517" t="str">
        <f>IFERROR(ROUNDDOWN(ROUNDDOWN(ROUND(L279*VLOOKUP(K279,【参考】数式用!$A$4:$F$57,MATCH("処遇改善加算Ⅳ",【参考】数式用!$C$3:$F$3,0)+2,0),0),0)*AA279*0.5,0), "")</f>
        <v/>
      </c>
      <c r="AF279" s="329"/>
      <c r="AG279" s="330"/>
      <c r="AH279" s="330"/>
      <c r="AI279" s="344"/>
      <c r="AJ279" s="641"/>
      <c r="AK279" s="331"/>
      <c r="AL279" s="332" t="str">
        <f t="shared" si="102"/>
        <v/>
      </c>
      <c r="AM279" s="325" t="str">
        <f t="shared" si="103"/>
        <v/>
      </c>
      <c r="AN279" s="255"/>
      <c r="AO279" s="559" t="str">
        <f>IFERROR(VLOOKUP(K279,【参考】数式用!$A$2:$N$57,14,FALSE),"")</f>
        <v/>
      </c>
      <c r="AP279" s="559" t="str">
        <f t="shared" si="104"/>
        <v/>
      </c>
      <c r="AQ279" s="632" t="str">
        <f t="shared" si="105"/>
        <v/>
      </c>
      <c r="AR279" s="632" t="str">
        <f t="shared" si="106"/>
        <v>入力済</v>
      </c>
      <c r="AS279" s="559" t="str">
        <f t="shared" si="107"/>
        <v/>
      </c>
      <c r="AT279" s="632" t="str">
        <f t="shared" si="108"/>
        <v>入力済</v>
      </c>
      <c r="AU279" s="632" t="str">
        <f t="shared" si="109"/>
        <v/>
      </c>
      <c r="AV279" s="632" t="str">
        <f t="shared" si="110"/>
        <v/>
      </c>
      <c r="AW279" s="559" t="str">
        <f t="shared" si="111"/>
        <v/>
      </c>
      <c r="AX279" s="559" t="str">
        <f t="shared" si="112"/>
        <v/>
      </c>
      <c r="AY279" s="632" t="str">
        <f>IFERROR(VLOOKUP(K279,【参考】数式用!$AR$5:$AS$39,2, FALSE), "")</f>
        <v/>
      </c>
      <c r="AZ279" s="559" t="str">
        <f t="shared" si="113"/>
        <v/>
      </c>
      <c r="BA279" s="559" t="str">
        <f t="shared" si="114"/>
        <v>入力済</v>
      </c>
      <c r="BB279" s="632" t="str">
        <f>IFERROR(VLOOKUP(K279,【参考】数式用!$AX$3:$AY$59, 2, FALSE), "")</f>
        <v/>
      </c>
      <c r="BC279" s="559" t="str">
        <f t="shared" si="115"/>
        <v/>
      </c>
      <c r="BD279" s="559" t="str">
        <f t="shared" si="116"/>
        <v>入力済</v>
      </c>
      <c r="BE279" s="576" t="str">
        <f t="shared" si="117"/>
        <v/>
      </c>
      <c r="BF279" s="559" t="str">
        <f t="shared" si="118"/>
        <v/>
      </c>
      <c r="BG279" s="596"/>
      <c r="BH279" s="632" t="str">
        <f t="shared" si="119"/>
        <v/>
      </c>
      <c r="BI279" s="614" t="str">
        <f>IFERROR(IF(BH279="Ⅱロ有り",ROUNDDOWN(L279*VLOOKUP(K279,【参考】数式用!$A$4:$J$42,10,FALSE)*AA279,0),""),"")</f>
        <v/>
      </c>
      <c r="BJ279" s="614" t="str">
        <f>IFERROR(IF(BH279="Ⅱロなし",ROUNDDOWN(L279*VLOOKUP(K279,【参考】数式用!$A$4:$J$42,8,FALSE)*AA279,0),""),"")</f>
        <v/>
      </c>
    </row>
    <row r="280" spans="1:62" ht="110.1" customHeight="1" thickBot="1">
      <c r="A280" s="327">
        <v>267</v>
      </c>
      <c r="B280" s="1005" t="str">
        <f>IF(基本情報入力シート!B302="","",基本情報入力シート!B302)</f>
        <v/>
      </c>
      <c r="C280" s="1006"/>
      <c r="D280" s="1006"/>
      <c r="E280" s="1006"/>
      <c r="F280" s="1007"/>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58" t="str">
        <f>IF(基本情報入力シート!AF302=0, "",基本情報入力シート!AF302)</f>
        <v/>
      </c>
      <c r="M280" s="589"/>
      <c r="N280" s="521" t="str">
        <f>IFERROR(VLOOKUP(K280,【参考】数式用!$A$2:$F$57,MATCH(M280,【参考】数式用!$C$3:$F$3,0)+2,0),"")</f>
        <v/>
      </c>
      <c r="O280" s="513"/>
      <c r="P280" s="555" t="str">
        <f>IFERROR(VLOOKUP(K280,【参考】数式用!$A$2:$F$57,MATCH(O280,【参考】数式用!$C$3:$F$3,0)+2,0),"")</f>
        <v/>
      </c>
      <c r="Q280" s="338" t="s">
        <v>118</v>
      </c>
      <c r="R280" s="339"/>
      <c r="S280" s="340" t="s">
        <v>183</v>
      </c>
      <c r="T280" s="339"/>
      <c r="U280" s="340" t="s">
        <v>184</v>
      </c>
      <c r="V280" s="339"/>
      <c r="W280" s="340" t="s">
        <v>183</v>
      </c>
      <c r="X280" s="339"/>
      <c r="Y280" s="340" t="s">
        <v>185</v>
      </c>
      <c r="Z280" s="340" t="s">
        <v>186</v>
      </c>
      <c r="AA280" s="340" t="str">
        <f t="shared" si="99"/>
        <v/>
      </c>
      <c r="AB280" s="341" t="s">
        <v>187</v>
      </c>
      <c r="AC280" s="516" t="str">
        <f t="shared" si="100"/>
        <v/>
      </c>
      <c r="AD280" s="509" t="str">
        <f t="shared" si="101"/>
        <v/>
      </c>
      <c r="AE280" s="517" t="str">
        <f>IFERROR(ROUNDDOWN(ROUNDDOWN(ROUND(L280*VLOOKUP(K280,【参考】数式用!$A$4:$F$57,MATCH("処遇改善加算Ⅳ",【参考】数式用!$C$3:$F$3,0)+2,0),0),0)*AA280*0.5,0), "")</f>
        <v/>
      </c>
      <c r="AF280" s="329"/>
      <c r="AG280" s="330"/>
      <c r="AH280" s="330"/>
      <c r="AI280" s="344"/>
      <c r="AJ280" s="641"/>
      <c r="AK280" s="331"/>
      <c r="AL280" s="332" t="str">
        <f t="shared" si="102"/>
        <v/>
      </c>
      <c r="AM280" s="325" t="str">
        <f t="shared" si="103"/>
        <v/>
      </c>
      <c r="AN280" s="255"/>
      <c r="AO280" s="559" t="str">
        <f>IFERROR(VLOOKUP(K280,【参考】数式用!$A$2:$N$57,14,FALSE),"")</f>
        <v/>
      </c>
      <c r="AP280" s="559" t="str">
        <f t="shared" si="104"/>
        <v/>
      </c>
      <c r="AQ280" s="632" t="str">
        <f t="shared" si="105"/>
        <v/>
      </c>
      <c r="AR280" s="632" t="str">
        <f t="shared" si="106"/>
        <v>入力済</v>
      </c>
      <c r="AS280" s="559" t="str">
        <f t="shared" si="107"/>
        <v/>
      </c>
      <c r="AT280" s="632" t="str">
        <f t="shared" si="108"/>
        <v>入力済</v>
      </c>
      <c r="AU280" s="632" t="str">
        <f t="shared" si="109"/>
        <v/>
      </c>
      <c r="AV280" s="632" t="str">
        <f t="shared" si="110"/>
        <v/>
      </c>
      <c r="AW280" s="559" t="str">
        <f t="shared" si="111"/>
        <v/>
      </c>
      <c r="AX280" s="559" t="str">
        <f t="shared" si="112"/>
        <v/>
      </c>
      <c r="AY280" s="632" t="str">
        <f>IFERROR(VLOOKUP(K280,【参考】数式用!$AR$5:$AS$39,2, FALSE), "")</f>
        <v/>
      </c>
      <c r="AZ280" s="559" t="str">
        <f t="shared" si="113"/>
        <v/>
      </c>
      <c r="BA280" s="559" t="str">
        <f t="shared" si="114"/>
        <v>入力済</v>
      </c>
      <c r="BB280" s="632" t="str">
        <f>IFERROR(VLOOKUP(K280,【参考】数式用!$AX$3:$AY$59, 2, FALSE), "")</f>
        <v/>
      </c>
      <c r="BC280" s="559" t="str">
        <f t="shared" si="115"/>
        <v/>
      </c>
      <c r="BD280" s="559" t="str">
        <f t="shared" si="116"/>
        <v>入力済</v>
      </c>
      <c r="BE280" s="576" t="str">
        <f t="shared" si="117"/>
        <v/>
      </c>
      <c r="BF280" s="559" t="str">
        <f t="shared" si="118"/>
        <v/>
      </c>
      <c r="BG280" s="596"/>
      <c r="BH280" s="632" t="str">
        <f t="shared" si="119"/>
        <v/>
      </c>
      <c r="BI280" s="614" t="str">
        <f>IFERROR(IF(BH280="Ⅱロ有り",ROUNDDOWN(L280*VLOOKUP(K280,【参考】数式用!$A$4:$J$42,10,FALSE)*AA280,0),""),"")</f>
        <v/>
      </c>
      <c r="BJ280" s="614" t="str">
        <f>IFERROR(IF(BH280="Ⅱロなし",ROUNDDOWN(L280*VLOOKUP(K280,【参考】数式用!$A$4:$J$42,8,FALSE)*AA280,0),""),"")</f>
        <v/>
      </c>
    </row>
    <row r="281" spans="1:62" ht="110.1" customHeight="1" thickBot="1">
      <c r="A281" s="327">
        <v>268</v>
      </c>
      <c r="B281" s="1005" t="str">
        <f>IF(基本情報入力シート!B303="","",基本情報入力シート!B303)</f>
        <v/>
      </c>
      <c r="C281" s="1006"/>
      <c r="D281" s="1006"/>
      <c r="E281" s="1006"/>
      <c r="F281" s="1007"/>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58" t="str">
        <f>IF(基本情報入力シート!AF303=0, "",基本情報入力シート!AF303)</f>
        <v/>
      </c>
      <c r="M281" s="589"/>
      <c r="N281" s="521" t="str">
        <f>IFERROR(VLOOKUP(K281,【参考】数式用!$A$2:$F$57,MATCH(M281,【参考】数式用!$C$3:$F$3,0)+2,0),"")</f>
        <v/>
      </c>
      <c r="O281" s="513"/>
      <c r="P281" s="555" t="str">
        <f>IFERROR(VLOOKUP(K281,【参考】数式用!$A$2:$F$57,MATCH(O281,【参考】数式用!$C$3:$F$3,0)+2,0),"")</f>
        <v/>
      </c>
      <c r="Q281" s="338" t="s">
        <v>118</v>
      </c>
      <c r="R281" s="339"/>
      <c r="S281" s="340" t="s">
        <v>183</v>
      </c>
      <c r="T281" s="339"/>
      <c r="U281" s="340" t="s">
        <v>184</v>
      </c>
      <c r="V281" s="339"/>
      <c r="W281" s="340" t="s">
        <v>183</v>
      </c>
      <c r="X281" s="339"/>
      <c r="Y281" s="340" t="s">
        <v>185</v>
      </c>
      <c r="Z281" s="340" t="s">
        <v>186</v>
      </c>
      <c r="AA281" s="340" t="str">
        <f t="shared" si="99"/>
        <v/>
      </c>
      <c r="AB281" s="341" t="s">
        <v>187</v>
      </c>
      <c r="AC281" s="516" t="str">
        <f t="shared" si="100"/>
        <v/>
      </c>
      <c r="AD281" s="509" t="str">
        <f t="shared" si="101"/>
        <v/>
      </c>
      <c r="AE281" s="517" t="str">
        <f>IFERROR(ROUNDDOWN(ROUNDDOWN(ROUND(L281*VLOOKUP(K281,【参考】数式用!$A$4:$F$57,MATCH("処遇改善加算Ⅳ",【参考】数式用!$C$3:$F$3,0)+2,0),0),0)*AA281*0.5,0), "")</f>
        <v/>
      </c>
      <c r="AF281" s="329"/>
      <c r="AG281" s="330"/>
      <c r="AH281" s="330"/>
      <c r="AI281" s="344"/>
      <c r="AJ281" s="641"/>
      <c r="AK281" s="331"/>
      <c r="AL281" s="332" t="str">
        <f t="shared" si="102"/>
        <v/>
      </c>
      <c r="AM281" s="325" t="str">
        <f t="shared" si="103"/>
        <v/>
      </c>
      <c r="AN281" s="255"/>
      <c r="AO281" s="559" t="str">
        <f>IFERROR(VLOOKUP(K281,【参考】数式用!$A$2:$N$57,14,FALSE),"")</f>
        <v/>
      </c>
      <c r="AP281" s="559" t="str">
        <f t="shared" si="104"/>
        <v/>
      </c>
      <c r="AQ281" s="632" t="str">
        <f t="shared" si="105"/>
        <v/>
      </c>
      <c r="AR281" s="632" t="str">
        <f t="shared" si="106"/>
        <v>入力済</v>
      </c>
      <c r="AS281" s="559" t="str">
        <f t="shared" si="107"/>
        <v/>
      </c>
      <c r="AT281" s="632" t="str">
        <f t="shared" si="108"/>
        <v>入力済</v>
      </c>
      <c r="AU281" s="632" t="str">
        <f t="shared" si="109"/>
        <v/>
      </c>
      <c r="AV281" s="632" t="str">
        <f t="shared" si="110"/>
        <v/>
      </c>
      <c r="AW281" s="559" t="str">
        <f t="shared" si="111"/>
        <v/>
      </c>
      <c r="AX281" s="559" t="str">
        <f t="shared" si="112"/>
        <v/>
      </c>
      <c r="AY281" s="632" t="str">
        <f>IFERROR(VLOOKUP(K281,【参考】数式用!$AR$5:$AS$39,2, FALSE), "")</f>
        <v/>
      </c>
      <c r="AZ281" s="559" t="str">
        <f t="shared" si="113"/>
        <v/>
      </c>
      <c r="BA281" s="559" t="str">
        <f t="shared" si="114"/>
        <v>入力済</v>
      </c>
      <c r="BB281" s="632" t="str">
        <f>IFERROR(VLOOKUP(K281,【参考】数式用!$AX$3:$AY$59, 2, FALSE), "")</f>
        <v/>
      </c>
      <c r="BC281" s="559" t="str">
        <f t="shared" si="115"/>
        <v/>
      </c>
      <c r="BD281" s="559" t="str">
        <f t="shared" si="116"/>
        <v>入力済</v>
      </c>
      <c r="BE281" s="576" t="str">
        <f t="shared" si="117"/>
        <v/>
      </c>
      <c r="BF281" s="559" t="str">
        <f t="shared" si="118"/>
        <v/>
      </c>
      <c r="BG281" s="596"/>
      <c r="BH281" s="632" t="str">
        <f t="shared" si="119"/>
        <v/>
      </c>
      <c r="BI281" s="614" t="str">
        <f>IFERROR(IF(BH281="Ⅱロ有り",ROUNDDOWN(L281*VLOOKUP(K281,【参考】数式用!$A$4:$J$42,10,FALSE)*AA281,0),""),"")</f>
        <v/>
      </c>
      <c r="BJ281" s="614" t="str">
        <f>IFERROR(IF(BH281="Ⅱロなし",ROUNDDOWN(L281*VLOOKUP(K281,【参考】数式用!$A$4:$J$42,8,FALSE)*AA281,0),""),"")</f>
        <v/>
      </c>
    </row>
    <row r="282" spans="1:62" ht="110.1" customHeight="1" thickBot="1">
      <c r="A282" s="327">
        <v>269</v>
      </c>
      <c r="B282" s="1005" t="str">
        <f>IF(基本情報入力シート!B304="","",基本情報入力シート!B304)</f>
        <v/>
      </c>
      <c r="C282" s="1006"/>
      <c r="D282" s="1006"/>
      <c r="E282" s="1006"/>
      <c r="F282" s="1007"/>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58" t="str">
        <f>IF(基本情報入力シート!AF304=0, "",基本情報入力シート!AF304)</f>
        <v/>
      </c>
      <c r="M282" s="589"/>
      <c r="N282" s="521" t="str">
        <f>IFERROR(VLOOKUP(K282,【参考】数式用!$A$2:$F$57,MATCH(M282,【参考】数式用!$C$3:$F$3,0)+2,0),"")</f>
        <v/>
      </c>
      <c r="O282" s="513"/>
      <c r="P282" s="555" t="str">
        <f>IFERROR(VLOOKUP(K282,【参考】数式用!$A$2:$F$57,MATCH(O282,【参考】数式用!$C$3:$F$3,0)+2,0),"")</f>
        <v/>
      </c>
      <c r="Q282" s="338" t="s">
        <v>118</v>
      </c>
      <c r="R282" s="339"/>
      <c r="S282" s="340" t="s">
        <v>183</v>
      </c>
      <c r="T282" s="339"/>
      <c r="U282" s="340" t="s">
        <v>184</v>
      </c>
      <c r="V282" s="339"/>
      <c r="W282" s="340" t="s">
        <v>183</v>
      </c>
      <c r="X282" s="339"/>
      <c r="Y282" s="340" t="s">
        <v>185</v>
      </c>
      <c r="Z282" s="340" t="s">
        <v>186</v>
      </c>
      <c r="AA282" s="340" t="str">
        <f t="shared" si="99"/>
        <v/>
      </c>
      <c r="AB282" s="341" t="s">
        <v>187</v>
      </c>
      <c r="AC282" s="516" t="str">
        <f t="shared" si="100"/>
        <v/>
      </c>
      <c r="AD282" s="509" t="str">
        <f t="shared" si="101"/>
        <v/>
      </c>
      <c r="AE282" s="517" t="str">
        <f>IFERROR(ROUNDDOWN(ROUNDDOWN(ROUND(L282*VLOOKUP(K282,【参考】数式用!$A$4:$F$57,MATCH("処遇改善加算Ⅳ",【参考】数式用!$C$3:$F$3,0)+2,0),0),0)*AA282*0.5,0), "")</f>
        <v/>
      </c>
      <c r="AF282" s="329"/>
      <c r="AG282" s="330"/>
      <c r="AH282" s="330"/>
      <c r="AI282" s="344"/>
      <c r="AJ282" s="641"/>
      <c r="AK282" s="331"/>
      <c r="AL282" s="332" t="str">
        <f t="shared" si="102"/>
        <v/>
      </c>
      <c r="AM282" s="325" t="str">
        <f t="shared" si="103"/>
        <v/>
      </c>
      <c r="AN282" s="255"/>
      <c r="AO282" s="559" t="str">
        <f>IFERROR(VLOOKUP(K282,【参考】数式用!$A$2:$N$57,14,FALSE),"")</f>
        <v/>
      </c>
      <c r="AP282" s="559" t="str">
        <f t="shared" si="104"/>
        <v/>
      </c>
      <c r="AQ282" s="632" t="str">
        <f t="shared" si="105"/>
        <v/>
      </c>
      <c r="AR282" s="632" t="str">
        <f t="shared" si="106"/>
        <v>入力済</v>
      </c>
      <c r="AS282" s="559" t="str">
        <f t="shared" si="107"/>
        <v/>
      </c>
      <c r="AT282" s="632" t="str">
        <f t="shared" si="108"/>
        <v>入力済</v>
      </c>
      <c r="AU282" s="632" t="str">
        <f t="shared" si="109"/>
        <v/>
      </c>
      <c r="AV282" s="632" t="str">
        <f t="shared" si="110"/>
        <v/>
      </c>
      <c r="AW282" s="559" t="str">
        <f t="shared" si="111"/>
        <v/>
      </c>
      <c r="AX282" s="559" t="str">
        <f t="shared" si="112"/>
        <v/>
      </c>
      <c r="AY282" s="632" t="str">
        <f>IFERROR(VLOOKUP(K282,【参考】数式用!$AR$5:$AS$39,2, FALSE), "")</f>
        <v/>
      </c>
      <c r="AZ282" s="559" t="str">
        <f t="shared" si="113"/>
        <v/>
      </c>
      <c r="BA282" s="559" t="str">
        <f t="shared" si="114"/>
        <v>入力済</v>
      </c>
      <c r="BB282" s="632" t="str">
        <f>IFERROR(VLOOKUP(K282,【参考】数式用!$AX$3:$AY$59, 2, FALSE), "")</f>
        <v/>
      </c>
      <c r="BC282" s="559" t="str">
        <f t="shared" si="115"/>
        <v/>
      </c>
      <c r="BD282" s="559" t="str">
        <f t="shared" si="116"/>
        <v>入力済</v>
      </c>
      <c r="BE282" s="576" t="str">
        <f t="shared" si="117"/>
        <v/>
      </c>
      <c r="BF282" s="559" t="str">
        <f t="shared" si="118"/>
        <v/>
      </c>
      <c r="BG282" s="596"/>
      <c r="BH282" s="632" t="str">
        <f t="shared" si="119"/>
        <v/>
      </c>
      <c r="BI282" s="614" t="str">
        <f>IFERROR(IF(BH282="Ⅱロ有り",ROUNDDOWN(L282*VLOOKUP(K282,【参考】数式用!$A$4:$J$42,10,FALSE)*AA282,0),""),"")</f>
        <v/>
      </c>
      <c r="BJ282" s="614" t="str">
        <f>IFERROR(IF(BH282="Ⅱロなし",ROUNDDOWN(L282*VLOOKUP(K282,【参考】数式用!$A$4:$J$42,8,FALSE)*AA282,0),""),"")</f>
        <v/>
      </c>
    </row>
    <row r="283" spans="1:62" ht="110.1" customHeight="1" thickBot="1">
      <c r="A283" s="327">
        <v>270</v>
      </c>
      <c r="B283" s="1005" t="str">
        <f>IF(基本情報入力シート!B305="","",基本情報入力シート!B305)</f>
        <v/>
      </c>
      <c r="C283" s="1006"/>
      <c r="D283" s="1006"/>
      <c r="E283" s="1006"/>
      <c r="F283" s="1007"/>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58" t="str">
        <f>IF(基本情報入力シート!AF305=0, "",基本情報入力シート!AF305)</f>
        <v/>
      </c>
      <c r="M283" s="589"/>
      <c r="N283" s="521" t="str">
        <f>IFERROR(VLOOKUP(K283,【参考】数式用!$A$2:$F$57,MATCH(M283,【参考】数式用!$C$3:$F$3,0)+2,0),"")</f>
        <v/>
      </c>
      <c r="O283" s="513"/>
      <c r="P283" s="555" t="str">
        <f>IFERROR(VLOOKUP(K283,【参考】数式用!$A$2:$F$57,MATCH(O283,【参考】数式用!$C$3:$F$3,0)+2,0),"")</f>
        <v/>
      </c>
      <c r="Q283" s="338" t="s">
        <v>118</v>
      </c>
      <c r="R283" s="339"/>
      <c r="S283" s="340" t="s">
        <v>183</v>
      </c>
      <c r="T283" s="339"/>
      <c r="U283" s="340" t="s">
        <v>184</v>
      </c>
      <c r="V283" s="339"/>
      <c r="W283" s="340" t="s">
        <v>183</v>
      </c>
      <c r="X283" s="339"/>
      <c r="Y283" s="340" t="s">
        <v>185</v>
      </c>
      <c r="Z283" s="340" t="s">
        <v>186</v>
      </c>
      <c r="AA283" s="340" t="str">
        <f t="shared" si="99"/>
        <v/>
      </c>
      <c r="AB283" s="341" t="s">
        <v>187</v>
      </c>
      <c r="AC283" s="516" t="str">
        <f t="shared" si="100"/>
        <v/>
      </c>
      <c r="AD283" s="509" t="str">
        <f t="shared" si="101"/>
        <v/>
      </c>
      <c r="AE283" s="517" t="str">
        <f>IFERROR(ROUNDDOWN(ROUNDDOWN(ROUND(L283*VLOOKUP(K283,【参考】数式用!$A$4:$F$57,MATCH("処遇改善加算Ⅳ",【参考】数式用!$C$3:$F$3,0)+2,0),0),0)*AA283*0.5,0), "")</f>
        <v/>
      </c>
      <c r="AF283" s="329"/>
      <c r="AG283" s="330"/>
      <c r="AH283" s="330"/>
      <c r="AI283" s="344"/>
      <c r="AJ283" s="641"/>
      <c r="AK283" s="331"/>
      <c r="AL283" s="332" t="str">
        <f t="shared" si="102"/>
        <v/>
      </c>
      <c r="AM283" s="325" t="str">
        <f t="shared" si="103"/>
        <v/>
      </c>
      <c r="AN283" s="255"/>
      <c r="AO283" s="559" t="str">
        <f>IFERROR(VLOOKUP(K283,【参考】数式用!$A$2:$N$57,14,FALSE),"")</f>
        <v/>
      </c>
      <c r="AP283" s="559" t="str">
        <f t="shared" si="104"/>
        <v/>
      </c>
      <c r="AQ283" s="632" t="str">
        <f t="shared" si="105"/>
        <v/>
      </c>
      <c r="AR283" s="632" t="str">
        <f t="shared" si="106"/>
        <v>入力済</v>
      </c>
      <c r="AS283" s="559" t="str">
        <f t="shared" si="107"/>
        <v/>
      </c>
      <c r="AT283" s="632" t="str">
        <f t="shared" si="108"/>
        <v>入力済</v>
      </c>
      <c r="AU283" s="632" t="str">
        <f t="shared" si="109"/>
        <v/>
      </c>
      <c r="AV283" s="632" t="str">
        <f t="shared" si="110"/>
        <v/>
      </c>
      <c r="AW283" s="559" t="str">
        <f t="shared" si="111"/>
        <v/>
      </c>
      <c r="AX283" s="559" t="str">
        <f t="shared" si="112"/>
        <v/>
      </c>
      <c r="AY283" s="632" t="str">
        <f>IFERROR(VLOOKUP(K283,【参考】数式用!$AR$5:$AS$39,2, FALSE), "")</f>
        <v/>
      </c>
      <c r="AZ283" s="559" t="str">
        <f t="shared" si="113"/>
        <v/>
      </c>
      <c r="BA283" s="559" t="str">
        <f t="shared" si="114"/>
        <v>入力済</v>
      </c>
      <c r="BB283" s="632" t="str">
        <f>IFERROR(VLOOKUP(K283,【参考】数式用!$AX$3:$AY$59, 2, FALSE), "")</f>
        <v/>
      </c>
      <c r="BC283" s="559" t="str">
        <f t="shared" si="115"/>
        <v/>
      </c>
      <c r="BD283" s="559" t="str">
        <f t="shared" si="116"/>
        <v>入力済</v>
      </c>
      <c r="BE283" s="576" t="str">
        <f t="shared" si="117"/>
        <v/>
      </c>
      <c r="BF283" s="559" t="str">
        <f t="shared" si="118"/>
        <v/>
      </c>
      <c r="BG283" s="596"/>
      <c r="BH283" s="632" t="str">
        <f t="shared" si="119"/>
        <v/>
      </c>
      <c r="BI283" s="614" t="str">
        <f>IFERROR(IF(BH283="Ⅱロ有り",ROUNDDOWN(L283*VLOOKUP(K283,【参考】数式用!$A$4:$J$42,10,FALSE)*AA283,0),""),"")</f>
        <v/>
      </c>
      <c r="BJ283" s="614" t="str">
        <f>IFERROR(IF(BH283="Ⅱロなし",ROUNDDOWN(L283*VLOOKUP(K283,【参考】数式用!$A$4:$J$42,8,FALSE)*AA283,0),""),"")</f>
        <v/>
      </c>
    </row>
    <row r="284" spans="1:62" ht="110.1" customHeight="1" thickBot="1">
      <c r="A284" s="327">
        <v>271</v>
      </c>
      <c r="B284" s="1005" t="str">
        <f>IF(基本情報入力シート!B306="","",基本情報入力シート!B306)</f>
        <v/>
      </c>
      <c r="C284" s="1006"/>
      <c r="D284" s="1006"/>
      <c r="E284" s="1006"/>
      <c r="F284" s="1007"/>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58" t="str">
        <f>IF(基本情報入力シート!AF306=0, "",基本情報入力シート!AF306)</f>
        <v/>
      </c>
      <c r="M284" s="589"/>
      <c r="N284" s="521" t="str">
        <f>IFERROR(VLOOKUP(K284,【参考】数式用!$A$2:$F$57,MATCH(M284,【参考】数式用!$C$3:$F$3,0)+2,0),"")</f>
        <v/>
      </c>
      <c r="O284" s="513"/>
      <c r="P284" s="555" t="str">
        <f>IFERROR(VLOOKUP(K284,【参考】数式用!$A$2:$F$57,MATCH(O284,【参考】数式用!$C$3:$F$3,0)+2,0),"")</f>
        <v/>
      </c>
      <c r="Q284" s="338" t="s">
        <v>118</v>
      </c>
      <c r="R284" s="339"/>
      <c r="S284" s="340" t="s">
        <v>183</v>
      </c>
      <c r="T284" s="339"/>
      <c r="U284" s="340" t="s">
        <v>184</v>
      </c>
      <c r="V284" s="339"/>
      <c r="W284" s="340" t="s">
        <v>183</v>
      </c>
      <c r="X284" s="339"/>
      <c r="Y284" s="340" t="s">
        <v>185</v>
      </c>
      <c r="Z284" s="340" t="s">
        <v>186</v>
      </c>
      <c r="AA284" s="340" t="str">
        <f t="shared" si="99"/>
        <v/>
      </c>
      <c r="AB284" s="341" t="s">
        <v>187</v>
      </c>
      <c r="AC284" s="516" t="str">
        <f t="shared" si="100"/>
        <v/>
      </c>
      <c r="AD284" s="509" t="str">
        <f t="shared" si="101"/>
        <v/>
      </c>
      <c r="AE284" s="517" t="str">
        <f>IFERROR(ROUNDDOWN(ROUNDDOWN(ROUND(L284*VLOOKUP(K284,【参考】数式用!$A$4:$F$57,MATCH("処遇改善加算Ⅳ",【参考】数式用!$C$3:$F$3,0)+2,0),0),0)*AA284*0.5,0), "")</f>
        <v/>
      </c>
      <c r="AF284" s="329"/>
      <c r="AG284" s="330"/>
      <c r="AH284" s="330"/>
      <c r="AI284" s="344"/>
      <c r="AJ284" s="641"/>
      <c r="AK284" s="331"/>
      <c r="AL284" s="332" t="str">
        <f t="shared" si="102"/>
        <v/>
      </c>
      <c r="AM284" s="325" t="str">
        <f t="shared" si="103"/>
        <v/>
      </c>
      <c r="AN284" s="255"/>
      <c r="AO284" s="559" t="str">
        <f>IFERROR(VLOOKUP(K284,【参考】数式用!$A$2:$N$57,14,FALSE),"")</f>
        <v/>
      </c>
      <c r="AP284" s="559" t="str">
        <f t="shared" si="104"/>
        <v/>
      </c>
      <c r="AQ284" s="632" t="str">
        <f t="shared" si="105"/>
        <v/>
      </c>
      <c r="AR284" s="632" t="str">
        <f t="shared" si="106"/>
        <v>入力済</v>
      </c>
      <c r="AS284" s="559" t="str">
        <f t="shared" si="107"/>
        <v/>
      </c>
      <c r="AT284" s="632" t="str">
        <f t="shared" si="108"/>
        <v>入力済</v>
      </c>
      <c r="AU284" s="632" t="str">
        <f t="shared" si="109"/>
        <v/>
      </c>
      <c r="AV284" s="632" t="str">
        <f t="shared" si="110"/>
        <v/>
      </c>
      <c r="AW284" s="559" t="str">
        <f t="shared" si="111"/>
        <v/>
      </c>
      <c r="AX284" s="559" t="str">
        <f t="shared" si="112"/>
        <v/>
      </c>
      <c r="AY284" s="632" t="str">
        <f>IFERROR(VLOOKUP(K284,【参考】数式用!$AR$5:$AS$39,2, FALSE), "")</f>
        <v/>
      </c>
      <c r="AZ284" s="559" t="str">
        <f t="shared" si="113"/>
        <v/>
      </c>
      <c r="BA284" s="559" t="str">
        <f t="shared" si="114"/>
        <v>入力済</v>
      </c>
      <c r="BB284" s="632" t="str">
        <f>IFERROR(VLOOKUP(K284,【参考】数式用!$AX$3:$AY$59, 2, FALSE), "")</f>
        <v/>
      </c>
      <c r="BC284" s="559" t="str">
        <f t="shared" si="115"/>
        <v/>
      </c>
      <c r="BD284" s="559" t="str">
        <f t="shared" si="116"/>
        <v>入力済</v>
      </c>
      <c r="BE284" s="576" t="str">
        <f t="shared" si="117"/>
        <v/>
      </c>
      <c r="BF284" s="559" t="str">
        <f t="shared" si="118"/>
        <v/>
      </c>
      <c r="BG284" s="596"/>
      <c r="BH284" s="632" t="str">
        <f t="shared" si="119"/>
        <v/>
      </c>
      <c r="BI284" s="614" t="str">
        <f>IFERROR(IF(BH284="Ⅱロ有り",ROUNDDOWN(L284*VLOOKUP(K284,【参考】数式用!$A$4:$J$42,10,FALSE)*AA284,0),""),"")</f>
        <v/>
      </c>
      <c r="BJ284" s="614" t="str">
        <f>IFERROR(IF(BH284="Ⅱロなし",ROUNDDOWN(L284*VLOOKUP(K284,【参考】数式用!$A$4:$J$42,8,FALSE)*AA284,0),""),"")</f>
        <v/>
      </c>
    </row>
    <row r="285" spans="1:62" ht="110.1" customHeight="1" thickBot="1">
      <c r="A285" s="327">
        <v>272</v>
      </c>
      <c r="B285" s="1005" t="str">
        <f>IF(基本情報入力シート!B307="","",基本情報入力シート!B307)</f>
        <v/>
      </c>
      <c r="C285" s="1006"/>
      <c r="D285" s="1006"/>
      <c r="E285" s="1006"/>
      <c r="F285" s="1007"/>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58" t="str">
        <f>IF(基本情報入力シート!AF307=0, "",基本情報入力シート!AF307)</f>
        <v/>
      </c>
      <c r="M285" s="589"/>
      <c r="N285" s="521" t="str">
        <f>IFERROR(VLOOKUP(K285,【参考】数式用!$A$2:$F$57,MATCH(M285,【参考】数式用!$C$3:$F$3,0)+2,0),"")</f>
        <v/>
      </c>
      <c r="O285" s="513"/>
      <c r="P285" s="555" t="str">
        <f>IFERROR(VLOOKUP(K285,【参考】数式用!$A$2:$F$57,MATCH(O285,【参考】数式用!$C$3:$F$3,0)+2,0),"")</f>
        <v/>
      </c>
      <c r="Q285" s="338" t="s">
        <v>118</v>
      </c>
      <c r="R285" s="339"/>
      <c r="S285" s="340" t="s">
        <v>183</v>
      </c>
      <c r="T285" s="339"/>
      <c r="U285" s="340" t="s">
        <v>184</v>
      </c>
      <c r="V285" s="339"/>
      <c r="W285" s="340" t="s">
        <v>183</v>
      </c>
      <c r="X285" s="339"/>
      <c r="Y285" s="340" t="s">
        <v>185</v>
      </c>
      <c r="Z285" s="340" t="s">
        <v>186</v>
      </c>
      <c r="AA285" s="340" t="str">
        <f t="shared" si="99"/>
        <v/>
      </c>
      <c r="AB285" s="341" t="s">
        <v>187</v>
      </c>
      <c r="AC285" s="516" t="str">
        <f t="shared" si="100"/>
        <v/>
      </c>
      <c r="AD285" s="509" t="str">
        <f t="shared" si="101"/>
        <v/>
      </c>
      <c r="AE285" s="517" t="str">
        <f>IFERROR(ROUNDDOWN(ROUNDDOWN(ROUND(L285*VLOOKUP(K285,【参考】数式用!$A$4:$F$57,MATCH("処遇改善加算Ⅳ",【参考】数式用!$C$3:$F$3,0)+2,0),0),0)*AA285*0.5,0), "")</f>
        <v/>
      </c>
      <c r="AF285" s="329"/>
      <c r="AG285" s="330"/>
      <c r="AH285" s="330"/>
      <c r="AI285" s="344"/>
      <c r="AJ285" s="641"/>
      <c r="AK285" s="331"/>
      <c r="AL285" s="332" t="str">
        <f t="shared" si="102"/>
        <v/>
      </c>
      <c r="AM285" s="325" t="str">
        <f t="shared" si="103"/>
        <v/>
      </c>
      <c r="AN285" s="255"/>
      <c r="AO285" s="559" t="str">
        <f>IFERROR(VLOOKUP(K285,【参考】数式用!$A$2:$N$57,14,FALSE),"")</f>
        <v/>
      </c>
      <c r="AP285" s="559" t="str">
        <f t="shared" si="104"/>
        <v/>
      </c>
      <c r="AQ285" s="632" t="str">
        <f t="shared" si="105"/>
        <v/>
      </c>
      <c r="AR285" s="632" t="str">
        <f t="shared" si="106"/>
        <v>入力済</v>
      </c>
      <c r="AS285" s="559" t="str">
        <f t="shared" si="107"/>
        <v/>
      </c>
      <c r="AT285" s="632" t="str">
        <f t="shared" si="108"/>
        <v>入力済</v>
      </c>
      <c r="AU285" s="632" t="str">
        <f t="shared" si="109"/>
        <v/>
      </c>
      <c r="AV285" s="632" t="str">
        <f t="shared" si="110"/>
        <v/>
      </c>
      <c r="AW285" s="559" t="str">
        <f t="shared" si="111"/>
        <v/>
      </c>
      <c r="AX285" s="559" t="str">
        <f t="shared" si="112"/>
        <v/>
      </c>
      <c r="AY285" s="632" t="str">
        <f>IFERROR(VLOOKUP(K285,【参考】数式用!$AR$5:$AS$39,2, FALSE), "")</f>
        <v/>
      </c>
      <c r="AZ285" s="559" t="str">
        <f t="shared" si="113"/>
        <v/>
      </c>
      <c r="BA285" s="559" t="str">
        <f t="shared" si="114"/>
        <v>入力済</v>
      </c>
      <c r="BB285" s="632" t="str">
        <f>IFERROR(VLOOKUP(K285,【参考】数式用!$AX$3:$AY$59, 2, FALSE), "")</f>
        <v/>
      </c>
      <c r="BC285" s="559" t="str">
        <f t="shared" si="115"/>
        <v/>
      </c>
      <c r="BD285" s="559" t="str">
        <f t="shared" si="116"/>
        <v>入力済</v>
      </c>
      <c r="BE285" s="576" t="str">
        <f t="shared" si="117"/>
        <v/>
      </c>
      <c r="BF285" s="559" t="str">
        <f t="shared" si="118"/>
        <v/>
      </c>
      <c r="BG285" s="596"/>
      <c r="BH285" s="632" t="str">
        <f t="shared" si="119"/>
        <v/>
      </c>
      <c r="BI285" s="614" t="str">
        <f>IFERROR(IF(BH285="Ⅱロ有り",ROUNDDOWN(L285*VLOOKUP(K285,【参考】数式用!$A$4:$J$42,10,FALSE)*AA285,0),""),"")</f>
        <v/>
      </c>
      <c r="BJ285" s="614" t="str">
        <f>IFERROR(IF(BH285="Ⅱロなし",ROUNDDOWN(L285*VLOOKUP(K285,【参考】数式用!$A$4:$J$42,8,FALSE)*AA285,0),""),"")</f>
        <v/>
      </c>
    </row>
    <row r="286" spans="1:62" ht="110.1" customHeight="1" thickBot="1">
      <c r="A286" s="327">
        <v>273</v>
      </c>
      <c r="B286" s="1005" t="str">
        <f>IF(基本情報入力シート!B308="","",基本情報入力シート!B308)</f>
        <v/>
      </c>
      <c r="C286" s="1006"/>
      <c r="D286" s="1006"/>
      <c r="E286" s="1006"/>
      <c r="F286" s="1007"/>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58" t="str">
        <f>IF(基本情報入力シート!AF308=0, "",基本情報入力シート!AF308)</f>
        <v/>
      </c>
      <c r="M286" s="589"/>
      <c r="N286" s="521" t="str">
        <f>IFERROR(VLOOKUP(K286,【参考】数式用!$A$2:$F$57,MATCH(M286,【参考】数式用!$C$3:$F$3,0)+2,0),"")</f>
        <v/>
      </c>
      <c r="O286" s="513"/>
      <c r="P286" s="555" t="str">
        <f>IFERROR(VLOOKUP(K286,【参考】数式用!$A$2:$F$57,MATCH(O286,【参考】数式用!$C$3:$F$3,0)+2,0),"")</f>
        <v/>
      </c>
      <c r="Q286" s="338" t="s">
        <v>118</v>
      </c>
      <c r="R286" s="339"/>
      <c r="S286" s="340" t="s">
        <v>183</v>
      </c>
      <c r="T286" s="339"/>
      <c r="U286" s="340" t="s">
        <v>184</v>
      </c>
      <c r="V286" s="339"/>
      <c r="W286" s="340" t="s">
        <v>183</v>
      </c>
      <c r="X286" s="339"/>
      <c r="Y286" s="340" t="s">
        <v>185</v>
      </c>
      <c r="Z286" s="340" t="s">
        <v>186</v>
      </c>
      <c r="AA286" s="340" t="str">
        <f t="shared" si="99"/>
        <v/>
      </c>
      <c r="AB286" s="341" t="s">
        <v>187</v>
      </c>
      <c r="AC286" s="516" t="str">
        <f t="shared" si="100"/>
        <v/>
      </c>
      <c r="AD286" s="509" t="str">
        <f t="shared" si="101"/>
        <v/>
      </c>
      <c r="AE286" s="517" t="str">
        <f>IFERROR(ROUNDDOWN(ROUNDDOWN(ROUND(L286*VLOOKUP(K286,【参考】数式用!$A$4:$F$57,MATCH("処遇改善加算Ⅳ",【参考】数式用!$C$3:$F$3,0)+2,0),0),0)*AA286*0.5,0), "")</f>
        <v/>
      </c>
      <c r="AF286" s="329"/>
      <c r="AG286" s="330"/>
      <c r="AH286" s="330"/>
      <c r="AI286" s="344"/>
      <c r="AJ286" s="641"/>
      <c r="AK286" s="331"/>
      <c r="AL286" s="332" t="str">
        <f t="shared" si="102"/>
        <v/>
      </c>
      <c r="AM286" s="325" t="str">
        <f t="shared" si="103"/>
        <v/>
      </c>
      <c r="AN286" s="255"/>
      <c r="AO286" s="559" t="str">
        <f>IFERROR(VLOOKUP(K286,【参考】数式用!$A$2:$N$57,14,FALSE),"")</f>
        <v/>
      </c>
      <c r="AP286" s="559" t="str">
        <f t="shared" si="104"/>
        <v/>
      </c>
      <c r="AQ286" s="632" t="str">
        <f t="shared" si="105"/>
        <v/>
      </c>
      <c r="AR286" s="632" t="str">
        <f t="shared" si="106"/>
        <v>入力済</v>
      </c>
      <c r="AS286" s="559" t="str">
        <f t="shared" si="107"/>
        <v/>
      </c>
      <c r="AT286" s="632" t="str">
        <f t="shared" si="108"/>
        <v>入力済</v>
      </c>
      <c r="AU286" s="632" t="str">
        <f t="shared" si="109"/>
        <v/>
      </c>
      <c r="AV286" s="632" t="str">
        <f t="shared" si="110"/>
        <v/>
      </c>
      <c r="AW286" s="559" t="str">
        <f t="shared" si="111"/>
        <v/>
      </c>
      <c r="AX286" s="559" t="str">
        <f t="shared" si="112"/>
        <v/>
      </c>
      <c r="AY286" s="632" t="str">
        <f>IFERROR(VLOOKUP(K286,【参考】数式用!$AR$5:$AS$39,2, FALSE), "")</f>
        <v/>
      </c>
      <c r="AZ286" s="559" t="str">
        <f t="shared" si="113"/>
        <v/>
      </c>
      <c r="BA286" s="559" t="str">
        <f t="shared" si="114"/>
        <v>入力済</v>
      </c>
      <c r="BB286" s="632" t="str">
        <f>IFERROR(VLOOKUP(K286,【参考】数式用!$AX$3:$AY$59, 2, FALSE), "")</f>
        <v/>
      </c>
      <c r="BC286" s="559" t="str">
        <f t="shared" si="115"/>
        <v/>
      </c>
      <c r="BD286" s="559" t="str">
        <f t="shared" si="116"/>
        <v>入力済</v>
      </c>
      <c r="BE286" s="576" t="str">
        <f t="shared" si="117"/>
        <v/>
      </c>
      <c r="BF286" s="559" t="str">
        <f t="shared" si="118"/>
        <v/>
      </c>
      <c r="BG286" s="596"/>
      <c r="BH286" s="632" t="str">
        <f t="shared" si="119"/>
        <v/>
      </c>
      <c r="BI286" s="614" t="str">
        <f>IFERROR(IF(BH286="Ⅱロ有り",ROUNDDOWN(L286*VLOOKUP(K286,【参考】数式用!$A$4:$J$42,10,FALSE)*AA286,0),""),"")</f>
        <v/>
      </c>
      <c r="BJ286" s="614" t="str">
        <f>IFERROR(IF(BH286="Ⅱロなし",ROUNDDOWN(L286*VLOOKUP(K286,【参考】数式用!$A$4:$J$42,8,FALSE)*AA286,0),""),"")</f>
        <v/>
      </c>
    </row>
    <row r="287" spans="1:62" ht="110.1" customHeight="1" thickBot="1">
      <c r="A287" s="327">
        <v>274</v>
      </c>
      <c r="B287" s="1005" t="str">
        <f>IF(基本情報入力シート!B309="","",基本情報入力シート!B309)</f>
        <v/>
      </c>
      <c r="C287" s="1006"/>
      <c r="D287" s="1006"/>
      <c r="E287" s="1006"/>
      <c r="F287" s="1007"/>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58" t="str">
        <f>IF(基本情報入力シート!AF309=0, "",基本情報入力シート!AF309)</f>
        <v/>
      </c>
      <c r="M287" s="589"/>
      <c r="N287" s="521" t="str">
        <f>IFERROR(VLOOKUP(K287,【参考】数式用!$A$2:$F$57,MATCH(M287,【参考】数式用!$C$3:$F$3,0)+2,0),"")</f>
        <v/>
      </c>
      <c r="O287" s="513"/>
      <c r="P287" s="555" t="str">
        <f>IFERROR(VLOOKUP(K287,【参考】数式用!$A$2:$F$57,MATCH(O287,【参考】数式用!$C$3:$F$3,0)+2,0),"")</f>
        <v/>
      </c>
      <c r="Q287" s="338" t="s">
        <v>118</v>
      </c>
      <c r="R287" s="339"/>
      <c r="S287" s="340" t="s">
        <v>183</v>
      </c>
      <c r="T287" s="339"/>
      <c r="U287" s="340" t="s">
        <v>184</v>
      </c>
      <c r="V287" s="339"/>
      <c r="W287" s="340" t="s">
        <v>183</v>
      </c>
      <c r="X287" s="339"/>
      <c r="Y287" s="340" t="s">
        <v>185</v>
      </c>
      <c r="Z287" s="340" t="s">
        <v>186</v>
      </c>
      <c r="AA287" s="340" t="str">
        <f t="shared" si="99"/>
        <v/>
      </c>
      <c r="AB287" s="341" t="s">
        <v>187</v>
      </c>
      <c r="AC287" s="516" t="str">
        <f t="shared" si="100"/>
        <v/>
      </c>
      <c r="AD287" s="509" t="str">
        <f t="shared" si="101"/>
        <v/>
      </c>
      <c r="AE287" s="517" t="str">
        <f>IFERROR(ROUNDDOWN(ROUNDDOWN(ROUND(L287*VLOOKUP(K287,【参考】数式用!$A$4:$F$57,MATCH("処遇改善加算Ⅳ",【参考】数式用!$C$3:$F$3,0)+2,0),0),0)*AA287*0.5,0), "")</f>
        <v/>
      </c>
      <c r="AF287" s="329"/>
      <c r="AG287" s="330"/>
      <c r="AH287" s="330"/>
      <c r="AI287" s="344"/>
      <c r="AJ287" s="641"/>
      <c r="AK287" s="331"/>
      <c r="AL287" s="332" t="str">
        <f t="shared" si="102"/>
        <v/>
      </c>
      <c r="AM287" s="325" t="str">
        <f t="shared" si="103"/>
        <v/>
      </c>
      <c r="AN287" s="255"/>
      <c r="AO287" s="559" t="str">
        <f>IFERROR(VLOOKUP(K287,【参考】数式用!$A$2:$N$57,14,FALSE),"")</f>
        <v/>
      </c>
      <c r="AP287" s="559" t="str">
        <f t="shared" si="104"/>
        <v/>
      </c>
      <c r="AQ287" s="632" t="str">
        <f t="shared" si="105"/>
        <v/>
      </c>
      <c r="AR287" s="632" t="str">
        <f t="shared" si="106"/>
        <v>入力済</v>
      </c>
      <c r="AS287" s="559" t="str">
        <f t="shared" si="107"/>
        <v/>
      </c>
      <c r="AT287" s="632" t="str">
        <f t="shared" si="108"/>
        <v>入力済</v>
      </c>
      <c r="AU287" s="632" t="str">
        <f t="shared" si="109"/>
        <v/>
      </c>
      <c r="AV287" s="632" t="str">
        <f t="shared" si="110"/>
        <v/>
      </c>
      <c r="AW287" s="559" t="str">
        <f t="shared" si="111"/>
        <v/>
      </c>
      <c r="AX287" s="559" t="str">
        <f t="shared" si="112"/>
        <v/>
      </c>
      <c r="AY287" s="632" t="str">
        <f>IFERROR(VLOOKUP(K287,【参考】数式用!$AR$5:$AS$39,2, FALSE), "")</f>
        <v/>
      </c>
      <c r="AZ287" s="559" t="str">
        <f t="shared" si="113"/>
        <v/>
      </c>
      <c r="BA287" s="559" t="str">
        <f t="shared" si="114"/>
        <v>入力済</v>
      </c>
      <c r="BB287" s="632" t="str">
        <f>IFERROR(VLOOKUP(K287,【参考】数式用!$AX$3:$AY$59, 2, FALSE), "")</f>
        <v/>
      </c>
      <c r="BC287" s="559" t="str">
        <f t="shared" si="115"/>
        <v/>
      </c>
      <c r="BD287" s="559" t="str">
        <f t="shared" si="116"/>
        <v>入力済</v>
      </c>
      <c r="BE287" s="576" t="str">
        <f t="shared" si="117"/>
        <v/>
      </c>
      <c r="BF287" s="559" t="str">
        <f t="shared" si="118"/>
        <v/>
      </c>
      <c r="BG287" s="596"/>
      <c r="BH287" s="632" t="str">
        <f t="shared" si="119"/>
        <v/>
      </c>
      <c r="BI287" s="614" t="str">
        <f>IFERROR(IF(BH287="Ⅱロ有り",ROUNDDOWN(L287*VLOOKUP(K287,【参考】数式用!$A$4:$J$42,10,FALSE)*AA287,0),""),"")</f>
        <v/>
      </c>
      <c r="BJ287" s="614" t="str">
        <f>IFERROR(IF(BH287="Ⅱロなし",ROUNDDOWN(L287*VLOOKUP(K287,【参考】数式用!$A$4:$J$42,8,FALSE)*AA287,0),""),"")</f>
        <v/>
      </c>
    </row>
    <row r="288" spans="1:62" ht="110.1" customHeight="1" thickBot="1">
      <c r="A288" s="327">
        <v>275</v>
      </c>
      <c r="B288" s="1005" t="str">
        <f>IF(基本情報入力シート!B310="","",基本情報入力シート!B310)</f>
        <v/>
      </c>
      <c r="C288" s="1006"/>
      <c r="D288" s="1006"/>
      <c r="E288" s="1006"/>
      <c r="F288" s="1007"/>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58" t="str">
        <f>IF(基本情報入力シート!AF310=0, "",基本情報入力シート!AF310)</f>
        <v/>
      </c>
      <c r="M288" s="589"/>
      <c r="N288" s="521" t="str">
        <f>IFERROR(VLOOKUP(K288,【参考】数式用!$A$2:$F$57,MATCH(M288,【参考】数式用!$C$3:$F$3,0)+2,0),"")</f>
        <v/>
      </c>
      <c r="O288" s="513"/>
      <c r="P288" s="555" t="str">
        <f>IFERROR(VLOOKUP(K288,【参考】数式用!$A$2:$F$57,MATCH(O288,【参考】数式用!$C$3:$F$3,0)+2,0),"")</f>
        <v/>
      </c>
      <c r="Q288" s="338" t="s">
        <v>118</v>
      </c>
      <c r="R288" s="339"/>
      <c r="S288" s="340" t="s">
        <v>183</v>
      </c>
      <c r="T288" s="339"/>
      <c r="U288" s="340" t="s">
        <v>184</v>
      </c>
      <c r="V288" s="339"/>
      <c r="W288" s="340" t="s">
        <v>183</v>
      </c>
      <c r="X288" s="339"/>
      <c r="Y288" s="340" t="s">
        <v>185</v>
      </c>
      <c r="Z288" s="340" t="s">
        <v>186</v>
      </c>
      <c r="AA288" s="340" t="str">
        <f t="shared" si="99"/>
        <v/>
      </c>
      <c r="AB288" s="341" t="s">
        <v>187</v>
      </c>
      <c r="AC288" s="516" t="str">
        <f t="shared" si="100"/>
        <v/>
      </c>
      <c r="AD288" s="509" t="str">
        <f t="shared" si="101"/>
        <v/>
      </c>
      <c r="AE288" s="517" t="str">
        <f>IFERROR(ROUNDDOWN(ROUNDDOWN(ROUND(L288*VLOOKUP(K288,【参考】数式用!$A$4:$F$57,MATCH("処遇改善加算Ⅳ",【参考】数式用!$C$3:$F$3,0)+2,0),0),0)*AA288*0.5,0), "")</f>
        <v/>
      </c>
      <c r="AF288" s="329"/>
      <c r="AG288" s="330"/>
      <c r="AH288" s="330"/>
      <c r="AI288" s="344"/>
      <c r="AJ288" s="641"/>
      <c r="AK288" s="331"/>
      <c r="AL288" s="332" t="str">
        <f t="shared" si="102"/>
        <v/>
      </c>
      <c r="AM288" s="325" t="str">
        <f t="shared" si="103"/>
        <v/>
      </c>
      <c r="AN288" s="255"/>
      <c r="AO288" s="559" t="str">
        <f>IFERROR(VLOOKUP(K288,【参考】数式用!$A$2:$N$57,14,FALSE),"")</f>
        <v/>
      </c>
      <c r="AP288" s="559" t="str">
        <f t="shared" si="104"/>
        <v/>
      </c>
      <c r="AQ288" s="632" t="str">
        <f t="shared" si="105"/>
        <v/>
      </c>
      <c r="AR288" s="632" t="str">
        <f t="shared" si="106"/>
        <v>入力済</v>
      </c>
      <c r="AS288" s="559" t="str">
        <f t="shared" si="107"/>
        <v/>
      </c>
      <c r="AT288" s="632" t="str">
        <f t="shared" si="108"/>
        <v>入力済</v>
      </c>
      <c r="AU288" s="632" t="str">
        <f t="shared" si="109"/>
        <v/>
      </c>
      <c r="AV288" s="632" t="str">
        <f t="shared" si="110"/>
        <v/>
      </c>
      <c r="AW288" s="559" t="str">
        <f t="shared" si="111"/>
        <v/>
      </c>
      <c r="AX288" s="559" t="str">
        <f t="shared" si="112"/>
        <v/>
      </c>
      <c r="AY288" s="632" t="str">
        <f>IFERROR(VLOOKUP(K288,【参考】数式用!$AR$5:$AS$39,2, FALSE), "")</f>
        <v/>
      </c>
      <c r="AZ288" s="559" t="str">
        <f t="shared" si="113"/>
        <v/>
      </c>
      <c r="BA288" s="559" t="str">
        <f t="shared" si="114"/>
        <v>入力済</v>
      </c>
      <c r="BB288" s="632" t="str">
        <f>IFERROR(VLOOKUP(K288,【参考】数式用!$AX$3:$AY$59, 2, FALSE), "")</f>
        <v/>
      </c>
      <c r="BC288" s="559" t="str">
        <f t="shared" si="115"/>
        <v/>
      </c>
      <c r="BD288" s="559" t="str">
        <f t="shared" si="116"/>
        <v>入力済</v>
      </c>
      <c r="BE288" s="576" t="str">
        <f t="shared" si="117"/>
        <v/>
      </c>
      <c r="BF288" s="559" t="str">
        <f t="shared" si="118"/>
        <v/>
      </c>
      <c r="BG288" s="596"/>
      <c r="BH288" s="632" t="str">
        <f t="shared" si="119"/>
        <v/>
      </c>
      <c r="BI288" s="614" t="str">
        <f>IFERROR(IF(BH288="Ⅱロ有り",ROUNDDOWN(L288*VLOOKUP(K288,【参考】数式用!$A$4:$J$42,10,FALSE)*AA288,0),""),"")</f>
        <v/>
      </c>
      <c r="BJ288" s="614" t="str">
        <f>IFERROR(IF(BH288="Ⅱロなし",ROUNDDOWN(L288*VLOOKUP(K288,【参考】数式用!$A$4:$J$42,8,FALSE)*AA288,0),""),"")</f>
        <v/>
      </c>
    </row>
    <row r="289" spans="1:62" ht="110.1" customHeight="1" thickBot="1">
      <c r="A289" s="327">
        <v>276</v>
      </c>
      <c r="B289" s="1005" t="str">
        <f>IF(基本情報入力シート!B311="","",基本情報入力シート!B311)</f>
        <v/>
      </c>
      <c r="C289" s="1006"/>
      <c r="D289" s="1006"/>
      <c r="E289" s="1006"/>
      <c r="F289" s="1007"/>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58" t="str">
        <f>IF(基本情報入力シート!AF311=0, "",基本情報入力シート!AF311)</f>
        <v/>
      </c>
      <c r="M289" s="589"/>
      <c r="N289" s="521" t="str">
        <f>IFERROR(VLOOKUP(K289,【参考】数式用!$A$2:$F$57,MATCH(M289,【参考】数式用!$C$3:$F$3,0)+2,0),"")</f>
        <v/>
      </c>
      <c r="O289" s="513"/>
      <c r="P289" s="555" t="str">
        <f>IFERROR(VLOOKUP(K289,【参考】数式用!$A$2:$F$57,MATCH(O289,【参考】数式用!$C$3:$F$3,0)+2,0),"")</f>
        <v/>
      </c>
      <c r="Q289" s="338" t="s">
        <v>118</v>
      </c>
      <c r="R289" s="339"/>
      <c r="S289" s="340" t="s">
        <v>183</v>
      </c>
      <c r="T289" s="339"/>
      <c r="U289" s="340" t="s">
        <v>184</v>
      </c>
      <c r="V289" s="339"/>
      <c r="W289" s="340" t="s">
        <v>183</v>
      </c>
      <c r="X289" s="339"/>
      <c r="Y289" s="340" t="s">
        <v>185</v>
      </c>
      <c r="Z289" s="340" t="s">
        <v>186</v>
      </c>
      <c r="AA289" s="340" t="str">
        <f t="shared" si="99"/>
        <v/>
      </c>
      <c r="AB289" s="341" t="s">
        <v>187</v>
      </c>
      <c r="AC289" s="516" t="str">
        <f t="shared" si="100"/>
        <v/>
      </c>
      <c r="AD289" s="509" t="str">
        <f t="shared" si="101"/>
        <v/>
      </c>
      <c r="AE289" s="517" t="str">
        <f>IFERROR(ROUNDDOWN(ROUNDDOWN(ROUND(L289*VLOOKUP(K289,【参考】数式用!$A$4:$F$57,MATCH("処遇改善加算Ⅳ",【参考】数式用!$C$3:$F$3,0)+2,0),0),0)*AA289*0.5,0), "")</f>
        <v/>
      </c>
      <c r="AF289" s="329"/>
      <c r="AG289" s="330"/>
      <c r="AH289" s="330"/>
      <c r="AI289" s="344"/>
      <c r="AJ289" s="641"/>
      <c r="AK289" s="331"/>
      <c r="AL289" s="332" t="str">
        <f t="shared" si="102"/>
        <v/>
      </c>
      <c r="AM289" s="325" t="str">
        <f t="shared" si="103"/>
        <v/>
      </c>
      <c r="AN289" s="255"/>
      <c r="AO289" s="559" t="str">
        <f>IFERROR(VLOOKUP(K289,【参考】数式用!$A$2:$N$57,14,FALSE),"")</f>
        <v/>
      </c>
      <c r="AP289" s="559" t="str">
        <f t="shared" si="104"/>
        <v/>
      </c>
      <c r="AQ289" s="632" t="str">
        <f t="shared" si="105"/>
        <v/>
      </c>
      <c r="AR289" s="632" t="str">
        <f t="shared" si="106"/>
        <v>入力済</v>
      </c>
      <c r="AS289" s="559" t="str">
        <f t="shared" si="107"/>
        <v/>
      </c>
      <c r="AT289" s="632" t="str">
        <f t="shared" si="108"/>
        <v>入力済</v>
      </c>
      <c r="AU289" s="632" t="str">
        <f t="shared" si="109"/>
        <v/>
      </c>
      <c r="AV289" s="632" t="str">
        <f t="shared" si="110"/>
        <v/>
      </c>
      <c r="AW289" s="559" t="str">
        <f t="shared" si="111"/>
        <v/>
      </c>
      <c r="AX289" s="559" t="str">
        <f t="shared" si="112"/>
        <v/>
      </c>
      <c r="AY289" s="632" t="str">
        <f>IFERROR(VLOOKUP(K289,【参考】数式用!$AR$5:$AS$39,2, FALSE), "")</f>
        <v/>
      </c>
      <c r="AZ289" s="559" t="str">
        <f t="shared" si="113"/>
        <v/>
      </c>
      <c r="BA289" s="559" t="str">
        <f t="shared" si="114"/>
        <v>入力済</v>
      </c>
      <c r="BB289" s="632" t="str">
        <f>IFERROR(VLOOKUP(K289,【参考】数式用!$AX$3:$AY$59, 2, FALSE), "")</f>
        <v/>
      </c>
      <c r="BC289" s="559" t="str">
        <f t="shared" si="115"/>
        <v/>
      </c>
      <c r="BD289" s="559" t="str">
        <f t="shared" si="116"/>
        <v>入力済</v>
      </c>
      <c r="BE289" s="576" t="str">
        <f t="shared" si="117"/>
        <v/>
      </c>
      <c r="BF289" s="559" t="str">
        <f t="shared" si="118"/>
        <v/>
      </c>
      <c r="BG289" s="596"/>
      <c r="BH289" s="632" t="str">
        <f t="shared" si="119"/>
        <v/>
      </c>
      <c r="BI289" s="614" t="str">
        <f>IFERROR(IF(BH289="Ⅱロ有り",ROUNDDOWN(L289*VLOOKUP(K289,【参考】数式用!$A$4:$J$42,10,FALSE)*AA289,0),""),"")</f>
        <v/>
      </c>
      <c r="BJ289" s="614" t="str">
        <f>IFERROR(IF(BH289="Ⅱロなし",ROUNDDOWN(L289*VLOOKUP(K289,【参考】数式用!$A$4:$J$42,8,FALSE)*AA289,0),""),"")</f>
        <v/>
      </c>
    </row>
    <row r="290" spans="1:62" ht="110.1" customHeight="1" thickBot="1">
      <c r="A290" s="327">
        <v>277</v>
      </c>
      <c r="B290" s="1005" t="str">
        <f>IF(基本情報入力シート!B312="","",基本情報入力シート!B312)</f>
        <v/>
      </c>
      <c r="C290" s="1006"/>
      <c r="D290" s="1006"/>
      <c r="E290" s="1006"/>
      <c r="F290" s="1007"/>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58" t="str">
        <f>IF(基本情報入力シート!AF312=0, "",基本情報入力シート!AF312)</f>
        <v/>
      </c>
      <c r="M290" s="589"/>
      <c r="N290" s="521" t="str">
        <f>IFERROR(VLOOKUP(K290,【参考】数式用!$A$2:$F$57,MATCH(M290,【参考】数式用!$C$3:$F$3,0)+2,0),"")</f>
        <v/>
      </c>
      <c r="O290" s="513"/>
      <c r="P290" s="555" t="str">
        <f>IFERROR(VLOOKUP(K290,【参考】数式用!$A$2:$F$57,MATCH(O290,【参考】数式用!$C$3:$F$3,0)+2,0),"")</f>
        <v/>
      </c>
      <c r="Q290" s="338" t="s">
        <v>118</v>
      </c>
      <c r="R290" s="339"/>
      <c r="S290" s="340" t="s">
        <v>183</v>
      </c>
      <c r="T290" s="339"/>
      <c r="U290" s="340" t="s">
        <v>184</v>
      </c>
      <c r="V290" s="339"/>
      <c r="W290" s="340" t="s">
        <v>183</v>
      </c>
      <c r="X290" s="339"/>
      <c r="Y290" s="340" t="s">
        <v>185</v>
      </c>
      <c r="Z290" s="340" t="s">
        <v>186</v>
      </c>
      <c r="AA290" s="340" t="str">
        <f t="shared" si="99"/>
        <v/>
      </c>
      <c r="AB290" s="341" t="s">
        <v>187</v>
      </c>
      <c r="AC290" s="516" t="str">
        <f t="shared" si="100"/>
        <v/>
      </c>
      <c r="AD290" s="509" t="str">
        <f t="shared" si="101"/>
        <v/>
      </c>
      <c r="AE290" s="517" t="str">
        <f>IFERROR(ROUNDDOWN(ROUNDDOWN(ROUND(L290*VLOOKUP(K290,【参考】数式用!$A$4:$F$57,MATCH("処遇改善加算Ⅳ",【参考】数式用!$C$3:$F$3,0)+2,0),0),0)*AA290*0.5,0), "")</f>
        <v/>
      </c>
      <c r="AF290" s="329"/>
      <c r="AG290" s="330"/>
      <c r="AH290" s="330"/>
      <c r="AI290" s="344"/>
      <c r="AJ290" s="641"/>
      <c r="AK290" s="331"/>
      <c r="AL290" s="332" t="str">
        <f t="shared" si="102"/>
        <v/>
      </c>
      <c r="AM290" s="325" t="str">
        <f t="shared" si="103"/>
        <v/>
      </c>
      <c r="AN290" s="255"/>
      <c r="AO290" s="559" t="str">
        <f>IFERROR(VLOOKUP(K290,【参考】数式用!$A$2:$N$57,14,FALSE),"")</f>
        <v/>
      </c>
      <c r="AP290" s="559" t="str">
        <f t="shared" si="104"/>
        <v/>
      </c>
      <c r="AQ290" s="632" t="str">
        <f t="shared" si="105"/>
        <v/>
      </c>
      <c r="AR290" s="632" t="str">
        <f t="shared" si="106"/>
        <v>入力済</v>
      </c>
      <c r="AS290" s="559" t="str">
        <f t="shared" si="107"/>
        <v/>
      </c>
      <c r="AT290" s="632" t="str">
        <f t="shared" si="108"/>
        <v>入力済</v>
      </c>
      <c r="AU290" s="632" t="str">
        <f t="shared" si="109"/>
        <v/>
      </c>
      <c r="AV290" s="632" t="str">
        <f t="shared" si="110"/>
        <v/>
      </c>
      <c r="AW290" s="559" t="str">
        <f t="shared" si="111"/>
        <v/>
      </c>
      <c r="AX290" s="559" t="str">
        <f t="shared" si="112"/>
        <v/>
      </c>
      <c r="AY290" s="632" t="str">
        <f>IFERROR(VLOOKUP(K290,【参考】数式用!$AR$5:$AS$39,2, FALSE), "")</f>
        <v/>
      </c>
      <c r="AZ290" s="559" t="str">
        <f t="shared" si="113"/>
        <v/>
      </c>
      <c r="BA290" s="559" t="str">
        <f t="shared" si="114"/>
        <v>入力済</v>
      </c>
      <c r="BB290" s="632" t="str">
        <f>IFERROR(VLOOKUP(K290,【参考】数式用!$AX$3:$AY$59, 2, FALSE), "")</f>
        <v/>
      </c>
      <c r="BC290" s="559" t="str">
        <f t="shared" si="115"/>
        <v/>
      </c>
      <c r="BD290" s="559" t="str">
        <f t="shared" si="116"/>
        <v>入力済</v>
      </c>
      <c r="BE290" s="576" t="str">
        <f t="shared" si="117"/>
        <v/>
      </c>
      <c r="BF290" s="559" t="str">
        <f t="shared" si="118"/>
        <v/>
      </c>
      <c r="BG290" s="596"/>
      <c r="BH290" s="632" t="str">
        <f t="shared" si="119"/>
        <v/>
      </c>
      <c r="BI290" s="614" t="str">
        <f>IFERROR(IF(BH290="Ⅱロ有り",ROUNDDOWN(L290*VLOOKUP(K290,【参考】数式用!$A$4:$J$42,10,FALSE)*AA290,0),""),"")</f>
        <v/>
      </c>
      <c r="BJ290" s="614" t="str">
        <f>IFERROR(IF(BH290="Ⅱロなし",ROUNDDOWN(L290*VLOOKUP(K290,【参考】数式用!$A$4:$J$42,8,FALSE)*AA290,0),""),"")</f>
        <v/>
      </c>
    </row>
    <row r="291" spans="1:62" ht="110.1" customHeight="1" thickBot="1">
      <c r="A291" s="327">
        <v>278</v>
      </c>
      <c r="B291" s="1005" t="str">
        <f>IF(基本情報入力シート!B313="","",基本情報入力シート!B313)</f>
        <v/>
      </c>
      <c r="C291" s="1006"/>
      <c r="D291" s="1006"/>
      <c r="E291" s="1006"/>
      <c r="F291" s="1007"/>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58" t="str">
        <f>IF(基本情報入力シート!AF313=0, "",基本情報入力シート!AF313)</f>
        <v/>
      </c>
      <c r="M291" s="589"/>
      <c r="N291" s="521" t="str">
        <f>IFERROR(VLOOKUP(K291,【参考】数式用!$A$2:$F$57,MATCH(M291,【参考】数式用!$C$3:$F$3,0)+2,0),"")</f>
        <v/>
      </c>
      <c r="O291" s="513"/>
      <c r="P291" s="555" t="str">
        <f>IFERROR(VLOOKUP(K291,【参考】数式用!$A$2:$F$57,MATCH(O291,【参考】数式用!$C$3:$F$3,0)+2,0),"")</f>
        <v/>
      </c>
      <c r="Q291" s="338" t="s">
        <v>118</v>
      </c>
      <c r="R291" s="339"/>
      <c r="S291" s="340" t="s">
        <v>183</v>
      </c>
      <c r="T291" s="339"/>
      <c r="U291" s="340" t="s">
        <v>184</v>
      </c>
      <c r="V291" s="339"/>
      <c r="W291" s="340" t="s">
        <v>183</v>
      </c>
      <c r="X291" s="339"/>
      <c r="Y291" s="340" t="s">
        <v>185</v>
      </c>
      <c r="Z291" s="340" t="s">
        <v>186</v>
      </c>
      <c r="AA291" s="340" t="str">
        <f t="shared" si="99"/>
        <v/>
      </c>
      <c r="AB291" s="341" t="s">
        <v>187</v>
      </c>
      <c r="AC291" s="516" t="str">
        <f t="shared" si="100"/>
        <v/>
      </c>
      <c r="AD291" s="509" t="str">
        <f t="shared" si="101"/>
        <v/>
      </c>
      <c r="AE291" s="517" t="str">
        <f>IFERROR(ROUNDDOWN(ROUNDDOWN(ROUND(L291*VLOOKUP(K291,【参考】数式用!$A$4:$F$57,MATCH("処遇改善加算Ⅳ",【参考】数式用!$C$3:$F$3,0)+2,0),0),0)*AA291*0.5,0), "")</f>
        <v/>
      </c>
      <c r="AF291" s="329"/>
      <c r="AG291" s="330"/>
      <c r="AH291" s="330"/>
      <c r="AI291" s="344"/>
      <c r="AJ291" s="641"/>
      <c r="AK291" s="331"/>
      <c r="AL291" s="332" t="str">
        <f t="shared" si="102"/>
        <v/>
      </c>
      <c r="AM291" s="325" t="str">
        <f t="shared" si="103"/>
        <v/>
      </c>
      <c r="AN291" s="255"/>
      <c r="AO291" s="559" t="str">
        <f>IFERROR(VLOOKUP(K291,【参考】数式用!$A$2:$N$57,14,FALSE),"")</f>
        <v/>
      </c>
      <c r="AP291" s="559" t="str">
        <f t="shared" si="104"/>
        <v/>
      </c>
      <c r="AQ291" s="632" t="str">
        <f t="shared" si="105"/>
        <v/>
      </c>
      <c r="AR291" s="632" t="str">
        <f t="shared" si="106"/>
        <v>入力済</v>
      </c>
      <c r="AS291" s="559" t="str">
        <f t="shared" si="107"/>
        <v/>
      </c>
      <c r="AT291" s="632" t="str">
        <f t="shared" si="108"/>
        <v>入力済</v>
      </c>
      <c r="AU291" s="632" t="str">
        <f t="shared" si="109"/>
        <v/>
      </c>
      <c r="AV291" s="632" t="str">
        <f t="shared" si="110"/>
        <v/>
      </c>
      <c r="AW291" s="559" t="str">
        <f t="shared" si="111"/>
        <v/>
      </c>
      <c r="AX291" s="559" t="str">
        <f t="shared" si="112"/>
        <v/>
      </c>
      <c r="AY291" s="632" t="str">
        <f>IFERROR(VLOOKUP(K291,【参考】数式用!$AR$5:$AS$39,2, FALSE), "")</f>
        <v/>
      </c>
      <c r="AZ291" s="559" t="str">
        <f t="shared" si="113"/>
        <v/>
      </c>
      <c r="BA291" s="559" t="str">
        <f t="shared" si="114"/>
        <v>入力済</v>
      </c>
      <c r="BB291" s="632" t="str">
        <f>IFERROR(VLOOKUP(K291,【参考】数式用!$AX$3:$AY$59, 2, FALSE), "")</f>
        <v/>
      </c>
      <c r="BC291" s="559" t="str">
        <f t="shared" si="115"/>
        <v/>
      </c>
      <c r="BD291" s="559" t="str">
        <f t="shared" si="116"/>
        <v>入力済</v>
      </c>
      <c r="BE291" s="576" t="str">
        <f t="shared" si="117"/>
        <v/>
      </c>
      <c r="BF291" s="559" t="str">
        <f t="shared" si="118"/>
        <v/>
      </c>
      <c r="BG291" s="596"/>
      <c r="BH291" s="632" t="str">
        <f t="shared" si="119"/>
        <v/>
      </c>
      <c r="BI291" s="614" t="str">
        <f>IFERROR(IF(BH291="Ⅱロ有り",ROUNDDOWN(L291*VLOOKUP(K291,【参考】数式用!$A$4:$J$42,10,FALSE)*AA291,0),""),"")</f>
        <v/>
      </c>
      <c r="BJ291" s="614" t="str">
        <f>IFERROR(IF(BH291="Ⅱロなし",ROUNDDOWN(L291*VLOOKUP(K291,【参考】数式用!$A$4:$J$42,8,FALSE)*AA291,0),""),"")</f>
        <v/>
      </c>
    </row>
    <row r="292" spans="1:62" ht="110.1" customHeight="1" thickBot="1">
      <c r="A292" s="327">
        <v>279</v>
      </c>
      <c r="B292" s="1005" t="str">
        <f>IF(基本情報入力シート!B314="","",基本情報入力シート!B314)</f>
        <v/>
      </c>
      <c r="C292" s="1006"/>
      <c r="D292" s="1006"/>
      <c r="E292" s="1006"/>
      <c r="F292" s="1007"/>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58" t="str">
        <f>IF(基本情報入力シート!AF314=0, "",基本情報入力シート!AF314)</f>
        <v/>
      </c>
      <c r="M292" s="589"/>
      <c r="N292" s="521" t="str">
        <f>IFERROR(VLOOKUP(K292,【参考】数式用!$A$2:$F$57,MATCH(M292,【参考】数式用!$C$3:$F$3,0)+2,0),"")</f>
        <v/>
      </c>
      <c r="O292" s="513"/>
      <c r="P292" s="555" t="str">
        <f>IFERROR(VLOOKUP(K292,【参考】数式用!$A$2:$F$57,MATCH(O292,【参考】数式用!$C$3:$F$3,0)+2,0),"")</f>
        <v/>
      </c>
      <c r="Q292" s="338" t="s">
        <v>118</v>
      </c>
      <c r="R292" s="339"/>
      <c r="S292" s="340" t="s">
        <v>183</v>
      </c>
      <c r="T292" s="339"/>
      <c r="U292" s="340" t="s">
        <v>184</v>
      </c>
      <c r="V292" s="339"/>
      <c r="W292" s="340" t="s">
        <v>183</v>
      </c>
      <c r="X292" s="339"/>
      <c r="Y292" s="340" t="s">
        <v>185</v>
      </c>
      <c r="Z292" s="340" t="s">
        <v>186</v>
      </c>
      <c r="AA292" s="340" t="str">
        <f t="shared" si="99"/>
        <v/>
      </c>
      <c r="AB292" s="341" t="s">
        <v>187</v>
      </c>
      <c r="AC292" s="516" t="str">
        <f t="shared" si="100"/>
        <v/>
      </c>
      <c r="AD292" s="509" t="str">
        <f t="shared" si="101"/>
        <v/>
      </c>
      <c r="AE292" s="517" t="str">
        <f>IFERROR(ROUNDDOWN(ROUNDDOWN(ROUND(L292*VLOOKUP(K292,【参考】数式用!$A$4:$F$57,MATCH("処遇改善加算Ⅳ",【参考】数式用!$C$3:$F$3,0)+2,0),0),0)*AA292*0.5,0), "")</f>
        <v/>
      </c>
      <c r="AF292" s="329"/>
      <c r="AG292" s="330"/>
      <c r="AH292" s="330"/>
      <c r="AI292" s="344"/>
      <c r="AJ292" s="641"/>
      <c r="AK292" s="331"/>
      <c r="AL292" s="332" t="str">
        <f t="shared" si="102"/>
        <v/>
      </c>
      <c r="AM292" s="325" t="str">
        <f t="shared" si="103"/>
        <v/>
      </c>
      <c r="AN292" s="255"/>
      <c r="AO292" s="559" t="str">
        <f>IFERROR(VLOOKUP(K292,【参考】数式用!$A$2:$N$57,14,FALSE),"")</f>
        <v/>
      </c>
      <c r="AP292" s="559" t="str">
        <f t="shared" si="104"/>
        <v/>
      </c>
      <c r="AQ292" s="632" t="str">
        <f t="shared" si="105"/>
        <v/>
      </c>
      <c r="AR292" s="632" t="str">
        <f t="shared" si="106"/>
        <v>入力済</v>
      </c>
      <c r="AS292" s="559" t="str">
        <f t="shared" si="107"/>
        <v/>
      </c>
      <c r="AT292" s="632" t="str">
        <f t="shared" si="108"/>
        <v>入力済</v>
      </c>
      <c r="AU292" s="632" t="str">
        <f t="shared" si="109"/>
        <v/>
      </c>
      <c r="AV292" s="632" t="str">
        <f t="shared" si="110"/>
        <v/>
      </c>
      <c r="AW292" s="559" t="str">
        <f t="shared" si="111"/>
        <v/>
      </c>
      <c r="AX292" s="559" t="str">
        <f t="shared" si="112"/>
        <v/>
      </c>
      <c r="AY292" s="632" t="str">
        <f>IFERROR(VLOOKUP(K292,【参考】数式用!$AR$5:$AS$39,2, FALSE), "")</f>
        <v/>
      </c>
      <c r="AZ292" s="559" t="str">
        <f t="shared" si="113"/>
        <v/>
      </c>
      <c r="BA292" s="559" t="str">
        <f t="shared" si="114"/>
        <v>入力済</v>
      </c>
      <c r="BB292" s="632" t="str">
        <f>IFERROR(VLOOKUP(K292,【参考】数式用!$AX$3:$AY$59, 2, FALSE), "")</f>
        <v/>
      </c>
      <c r="BC292" s="559" t="str">
        <f t="shared" si="115"/>
        <v/>
      </c>
      <c r="BD292" s="559" t="str">
        <f t="shared" si="116"/>
        <v>入力済</v>
      </c>
      <c r="BE292" s="576" t="str">
        <f t="shared" si="117"/>
        <v/>
      </c>
      <c r="BF292" s="559" t="str">
        <f t="shared" si="118"/>
        <v/>
      </c>
      <c r="BG292" s="596"/>
      <c r="BH292" s="632" t="str">
        <f t="shared" si="119"/>
        <v/>
      </c>
      <c r="BI292" s="614" t="str">
        <f>IFERROR(IF(BH292="Ⅱロ有り",ROUNDDOWN(L292*VLOOKUP(K292,【参考】数式用!$A$4:$J$42,10,FALSE)*AA292,0),""),"")</f>
        <v/>
      </c>
      <c r="BJ292" s="614" t="str">
        <f>IFERROR(IF(BH292="Ⅱロなし",ROUNDDOWN(L292*VLOOKUP(K292,【参考】数式用!$A$4:$J$42,8,FALSE)*AA292,0),""),"")</f>
        <v/>
      </c>
    </row>
    <row r="293" spans="1:62" ht="110.1" customHeight="1" thickBot="1">
      <c r="A293" s="327">
        <v>280</v>
      </c>
      <c r="B293" s="1005" t="str">
        <f>IF(基本情報入力シート!B315="","",基本情報入力シート!B315)</f>
        <v/>
      </c>
      <c r="C293" s="1006"/>
      <c r="D293" s="1006"/>
      <c r="E293" s="1006"/>
      <c r="F293" s="1007"/>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58" t="str">
        <f>IF(基本情報入力シート!AF315=0, "",基本情報入力シート!AF315)</f>
        <v/>
      </c>
      <c r="M293" s="589"/>
      <c r="N293" s="521" t="str">
        <f>IFERROR(VLOOKUP(K293,【参考】数式用!$A$2:$F$57,MATCH(M293,【参考】数式用!$C$3:$F$3,0)+2,0),"")</f>
        <v/>
      </c>
      <c r="O293" s="513"/>
      <c r="P293" s="555" t="str">
        <f>IFERROR(VLOOKUP(K293,【参考】数式用!$A$2:$F$57,MATCH(O293,【参考】数式用!$C$3:$F$3,0)+2,0),"")</f>
        <v/>
      </c>
      <c r="Q293" s="338" t="s">
        <v>118</v>
      </c>
      <c r="R293" s="339"/>
      <c r="S293" s="340" t="s">
        <v>183</v>
      </c>
      <c r="T293" s="339"/>
      <c r="U293" s="340" t="s">
        <v>184</v>
      </c>
      <c r="V293" s="339"/>
      <c r="W293" s="340" t="s">
        <v>183</v>
      </c>
      <c r="X293" s="339"/>
      <c r="Y293" s="340" t="s">
        <v>185</v>
      </c>
      <c r="Z293" s="340" t="s">
        <v>186</v>
      </c>
      <c r="AA293" s="340" t="str">
        <f t="shared" si="99"/>
        <v/>
      </c>
      <c r="AB293" s="341" t="s">
        <v>187</v>
      </c>
      <c r="AC293" s="516" t="str">
        <f t="shared" si="100"/>
        <v/>
      </c>
      <c r="AD293" s="509" t="str">
        <f t="shared" si="101"/>
        <v/>
      </c>
      <c r="AE293" s="517" t="str">
        <f>IFERROR(ROUNDDOWN(ROUNDDOWN(ROUND(L293*VLOOKUP(K293,【参考】数式用!$A$4:$F$57,MATCH("処遇改善加算Ⅳ",【参考】数式用!$C$3:$F$3,0)+2,0),0),0)*AA293*0.5,0), "")</f>
        <v/>
      </c>
      <c r="AF293" s="329"/>
      <c r="AG293" s="330"/>
      <c r="AH293" s="330"/>
      <c r="AI293" s="344"/>
      <c r="AJ293" s="641"/>
      <c r="AK293" s="331"/>
      <c r="AL293" s="332" t="str">
        <f t="shared" si="102"/>
        <v/>
      </c>
      <c r="AM293" s="325" t="str">
        <f t="shared" si="103"/>
        <v/>
      </c>
      <c r="AN293" s="255"/>
      <c r="AO293" s="559" t="str">
        <f>IFERROR(VLOOKUP(K293,【参考】数式用!$A$2:$N$57,14,FALSE),"")</f>
        <v/>
      </c>
      <c r="AP293" s="559" t="str">
        <f t="shared" si="104"/>
        <v/>
      </c>
      <c r="AQ293" s="632" t="str">
        <f t="shared" si="105"/>
        <v/>
      </c>
      <c r="AR293" s="632" t="str">
        <f t="shared" si="106"/>
        <v>入力済</v>
      </c>
      <c r="AS293" s="559" t="str">
        <f t="shared" si="107"/>
        <v/>
      </c>
      <c r="AT293" s="632" t="str">
        <f t="shared" si="108"/>
        <v>入力済</v>
      </c>
      <c r="AU293" s="632" t="str">
        <f t="shared" si="109"/>
        <v/>
      </c>
      <c r="AV293" s="632" t="str">
        <f t="shared" si="110"/>
        <v/>
      </c>
      <c r="AW293" s="559" t="str">
        <f t="shared" si="111"/>
        <v/>
      </c>
      <c r="AX293" s="559" t="str">
        <f t="shared" si="112"/>
        <v/>
      </c>
      <c r="AY293" s="632" t="str">
        <f>IFERROR(VLOOKUP(K293,【参考】数式用!$AR$5:$AS$39,2, FALSE), "")</f>
        <v/>
      </c>
      <c r="AZ293" s="559" t="str">
        <f t="shared" si="113"/>
        <v/>
      </c>
      <c r="BA293" s="559" t="str">
        <f t="shared" si="114"/>
        <v>入力済</v>
      </c>
      <c r="BB293" s="632" t="str">
        <f>IFERROR(VLOOKUP(K293,【参考】数式用!$AX$3:$AY$59, 2, FALSE), "")</f>
        <v/>
      </c>
      <c r="BC293" s="559" t="str">
        <f t="shared" si="115"/>
        <v/>
      </c>
      <c r="BD293" s="559" t="str">
        <f t="shared" si="116"/>
        <v>入力済</v>
      </c>
      <c r="BE293" s="576" t="str">
        <f t="shared" si="117"/>
        <v/>
      </c>
      <c r="BF293" s="559" t="str">
        <f t="shared" si="118"/>
        <v/>
      </c>
      <c r="BG293" s="596"/>
      <c r="BH293" s="632" t="str">
        <f t="shared" si="119"/>
        <v/>
      </c>
      <c r="BI293" s="614" t="str">
        <f>IFERROR(IF(BH293="Ⅱロ有り",ROUNDDOWN(L293*VLOOKUP(K293,【参考】数式用!$A$4:$J$42,10,FALSE)*AA293,0),""),"")</f>
        <v/>
      </c>
      <c r="BJ293" s="614" t="str">
        <f>IFERROR(IF(BH293="Ⅱロなし",ROUNDDOWN(L293*VLOOKUP(K293,【参考】数式用!$A$4:$J$42,8,FALSE)*AA293,0),""),"")</f>
        <v/>
      </c>
    </row>
    <row r="294" spans="1:62" ht="110.1" customHeight="1" thickBot="1">
      <c r="A294" s="327">
        <v>281</v>
      </c>
      <c r="B294" s="1005" t="str">
        <f>IF(基本情報入力シート!B316="","",基本情報入力シート!B316)</f>
        <v/>
      </c>
      <c r="C294" s="1006"/>
      <c r="D294" s="1006"/>
      <c r="E294" s="1006"/>
      <c r="F294" s="1007"/>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58" t="str">
        <f>IF(基本情報入力シート!AF316=0, "",基本情報入力シート!AF316)</f>
        <v/>
      </c>
      <c r="M294" s="589"/>
      <c r="N294" s="521" t="str">
        <f>IFERROR(VLOOKUP(K294,【参考】数式用!$A$2:$F$57,MATCH(M294,【参考】数式用!$C$3:$F$3,0)+2,0),"")</f>
        <v/>
      </c>
      <c r="O294" s="513"/>
      <c r="P294" s="555" t="str">
        <f>IFERROR(VLOOKUP(K294,【参考】数式用!$A$2:$F$57,MATCH(O294,【参考】数式用!$C$3:$F$3,0)+2,0),"")</f>
        <v/>
      </c>
      <c r="Q294" s="338" t="s">
        <v>118</v>
      </c>
      <c r="R294" s="339"/>
      <c r="S294" s="340" t="s">
        <v>183</v>
      </c>
      <c r="T294" s="339"/>
      <c r="U294" s="340" t="s">
        <v>184</v>
      </c>
      <c r="V294" s="339"/>
      <c r="W294" s="340" t="s">
        <v>183</v>
      </c>
      <c r="X294" s="339"/>
      <c r="Y294" s="340" t="s">
        <v>185</v>
      </c>
      <c r="Z294" s="340" t="s">
        <v>186</v>
      </c>
      <c r="AA294" s="340" t="str">
        <f t="shared" si="99"/>
        <v/>
      </c>
      <c r="AB294" s="341" t="s">
        <v>187</v>
      </c>
      <c r="AC294" s="516" t="str">
        <f t="shared" si="100"/>
        <v/>
      </c>
      <c r="AD294" s="509" t="str">
        <f t="shared" si="101"/>
        <v/>
      </c>
      <c r="AE294" s="517" t="str">
        <f>IFERROR(ROUNDDOWN(ROUNDDOWN(ROUND(L294*VLOOKUP(K294,【参考】数式用!$A$4:$F$57,MATCH("処遇改善加算Ⅳ",【参考】数式用!$C$3:$F$3,0)+2,0),0),0)*AA294*0.5,0), "")</f>
        <v/>
      </c>
      <c r="AF294" s="329"/>
      <c r="AG294" s="330"/>
      <c r="AH294" s="330"/>
      <c r="AI294" s="344"/>
      <c r="AJ294" s="641"/>
      <c r="AK294" s="331"/>
      <c r="AL294" s="332" t="str">
        <f t="shared" si="102"/>
        <v/>
      </c>
      <c r="AM294" s="325" t="str">
        <f t="shared" si="103"/>
        <v/>
      </c>
      <c r="AN294" s="255"/>
      <c r="AO294" s="559" t="str">
        <f>IFERROR(VLOOKUP(K294,【参考】数式用!$A$2:$N$57,14,FALSE),"")</f>
        <v/>
      </c>
      <c r="AP294" s="559" t="str">
        <f t="shared" si="104"/>
        <v/>
      </c>
      <c r="AQ294" s="632" t="str">
        <f t="shared" si="105"/>
        <v/>
      </c>
      <c r="AR294" s="632" t="str">
        <f t="shared" si="106"/>
        <v>入力済</v>
      </c>
      <c r="AS294" s="559" t="str">
        <f t="shared" si="107"/>
        <v/>
      </c>
      <c r="AT294" s="632" t="str">
        <f t="shared" si="108"/>
        <v>入力済</v>
      </c>
      <c r="AU294" s="632" t="str">
        <f t="shared" si="109"/>
        <v/>
      </c>
      <c r="AV294" s="632" t="str">
        <f t="shared" si="110"/>
        <v/>
      </c>
      <c r="AW294" s="559" t="str">
        <f t="shared" si="111"/>
        <v/>
      </c>
      <c r="AX294" s="559" t="str">
        <f t="shared" si="112"/>
        <v/>
      </c>
      <c r="AY294" s="632" t="str">
        <f>IFERROR(VLOOKUP(K294,【参考】数式用!$AR$5:$AS$39,2, FALSE), "")</f>
        <v/>
      </c>
      <c r="AZ294" s="559" t="str">
        <f t="shared" si="113"/>
        <v/>
      </c>
      <c r="BA294" s="559" t="str">
        <f t="shared" si="114"/>
        <v>入力済</v>
      </c>
      <c r="BB294" s="632" t="str">
        <f>IFERROR(VLOOKUP(K294,【参考】数式用!$AX$3:$AY$59, 2, FALSE), "")</f>
        <v/>
      </c>
      <c r="BC294" s="559" t="str">
        <f t="shared" si="115"/>
        <v/>
      </c>
      <c r="BD294" s="559" t="str">
        <f t="shared" si="116"/>
        <v>入力済</v>
      </c>
      <c r="BE294" s="576" t="str">
        <f t="shared" si="117"/>
        <v/>
      </c>
      <c r="BF294" s="559" t="str">
        <f t="shared" si="118"/>
        <v/>
      </c>
      <c r="BG294" s="596"/>
      <c r="BH294" s="632" t="str">
        <f t="shared" si="119"/>
        <v/>
      </c>
      <c r="BI294" s="614" t="str">
        <f>IFERROR(IF(BH294="Ⅱロ有り",ROUNDDOWN(L294*VLOOKUP(K294,【参考】数式用!$A$4:$J$42,10,FALSE)*AA294,0),""),"")</f>
        <v/>
      </c>
      <c r="BJ294" s="614" t="str">
        <f>IFERROR(IF(BH294="Ⅱロなし",ROUNDDOWN(L294*VLOOKUP(K294,【参考】数式用!$A$4:$J$42,8,FALSE)*AA294,0),""),"")</f>
        <v/>
      </c>
    </row>
    <row r="295" spans="1:62" ht="110.1" customHeight="1" thickBot="1">
      <c r="A295" s="327">
        <v>282</v>
      </c>
      <c r="B295" s="1005" t="str">
        <f>IF(基本情報入力シート!B317="","",基本情報入力シート!B317)</f>
        <v/>
      </c>
      <c r="C295" s="1006"/>
      <c r="D295" s="1006"/>
      <c r="E295" s="1006"/>
      <c r="F295" s="1007"/>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58" t="str">
        <f>IF(基本情報入力シート!AF317=0, "",基本情報入力シート!AF317)</f>
        <v/>
      </c>
      <c r="M295" s="589"/>
      <c r="N295" s="521" t="str">
        <f>IFERROR(VLOOKUP(K295,【参考】数式用!$A$2:$F$57,MATCH(M295,【参考】数式用!$C$3:$F$3,0)+2,0),"")</f>
        <v/>
      </c>
      <c r="O295" s="513"/>
      <c r="P295" s="555" t="str">
        <f>IFERROR(VLOOKUP(K295,【参考】数式用!$A$2:$F$57,MATCH(O295,【参考】数式用!$C$3:$F$3,0)+2,0),"")</f>
        <v/>
      </c>
      <c r="Q295" s="338" t="s">
        <v>118</v>
      </c>
      <c r="R295" s="339"/>
      <c r="S295" s="340" t="s">
        <v>183</v>
      </c>
      <c r="T295" s="339"/>
      <c r="U295" s="340" t="s">
        <v>184</v>
      </c>
      <c r="V295" s="339"/>
      <c r="W295" s="340" t="s">
        <v>183</v>
      </c>
      <c r="X295" s="339"/>
      <c r="Y295" s="340" t="s">
        <v>185</v>
      </c>
      <c r="Z295" s="340" t="s">
        <v>186</v>
      </c>
      <c r="AA295" s="340" t="str">
        <f t="shared" si="99"/>
        <v/>
      </c>
      <c r="AB295" s="341" t="s">
        <v>187</v>
      </c>
      <c r="AC295" s="516" t="str">
        <f t="shared" si="100"/>
        <v/>
      </c>
      <c r="AD295" s="509" t="str">
        <f t="shared" si="101"/>
        <v/>
      </c>
      <c r="AE295" s="517" t="str">
        <f>IFERROR(ROUNDDOWN(ROUNDDOWN(ROUND(L295*VLOOKUP(K295,【参考】数式用!$A$4:$F$57,MATCH("処遇改善加算Ⅳ",【参考】数式用!$C$3:$F$3,0)+2,0),0),0)*AA295*0.5,0), "")</f>
        <v/>
      </c>
      <c r="AF295" s="329"/>
      <c r="AG295" s="330"/>
      <c r="AH295" s="330"/>
      <c r="AI295" s="344"/>
      <c r="AJ295" s="641"/>
      <c r="AK295" s="331"/>
      <c r="AL295" s="332" t="str">
        <f t="shared" si="102"/>
        <v/>
      </c>
      <c r="AM295" s="325" t="str">
        <f t="shared" si="103"/>
        <v/>
      </c>
      <c r="AN295" s="255"/>
      <c r="AO295" s="559" t="str">
        <f>IFERROR(VLOOKUP(K295,【参考】数式用!$A$2:$N$57,14,FALSE),"")</f>
        <v/>
      </c>
      <c r="AP295" s="559" t="str">
        <f t="shared" si="104"/>
        <v/>
      </c>
      <c r="AQ295" s="632" t="str">
        <f t="shared" si="105"/>
        <v/>
      </c>
      <c r="AR295" s="632" t="str">
        <f t="shared" si="106"/>
        <v>入力済</v>
      </c>
      <c r="AS295" s="559" t="str">
        <f t="shared" si="107"/>
        <v/>
      </c>
      <c r="AT295" s="632" t="str">
        <f t="shared" si="108"/>
        <v>入力済</v>
      </c>
      <c r="AU295" s="632" t="str">
        <f t="shared" si="109"/>
        <v/>
      </c>
      <c r="AV295" s="632" t="str">
        <f t="shared" si="110"/>
        <v/>
      </c>
      <c r="AW295" s="559" t="str">
        <f t="shared" si="111"/>
        <v/>
      </c>
      <c r="AX295" s="559" t="str">
        <f t="shared" si="112"/>
        <v/>
      </c>
      <c r="AY295" s="632" t="str">
        <f>IFERROR(VLOOKUP(K295,【参考】数式用!$AR$5:$AS$39,2, FALSE), "")</f>
        <v/>
      </c>
      <c r="AZ295" s="559" t="str">
        <f t="shared" si="113"/>
        <v/>
      </c>
      <c r="BA295" s="559" t="str">
        <f t="shared" si="114"/>
        <v>入力済</v>
      </c>
      <c r="BB295" s="632" t="str">
        <f>IFERROR(VLOOKUP(K295,【参考】数式用!$AX$3:$AY$59, 2, FALSE), "")</f>
        <v/>
      </c>
      <c r="BC295" s="559" t="str">
        <f t="shared" si="115"/>
        <v/>
      </c>
      <c r="BD295" s="559" t="str">
        <f t="shared" si="116"/>
        <v>入力済</v>
      </c>
      <c r="BE295" s="576" t="str">
        <f t="shared" si="117"/>
        <v/>
      </c>
      <c r="BF295" s="559" t="str">
        <f t="shared" si="118"/>
        <v/>
      </c>
      <c r="BG295" s="596"/>
      <c r="BH295" s="632" t="str">
        <f t="shared" si="119"/>
        <v/>
      </c>
      <c r="BI295" s="614" t="str">
        <f>IFERROR(IF(BH295="Ⅱロ有り",ROUNDDOWN(L295*VLOOKUP(K295,【参考】数式用!$A$4:$J$42,10,FALSE)*AA295,0),""),"")</f>
        <v/>
      </c>
      <c r="BJ295" s="614" t="str">
        <f>IFERROR(IF(BH295="Ⅱロなし",ROUNDDOWN(L295*VLOOKUP(K295,【参考】数式用!$A$4:$J$42,8,FALSE)*AA295,0),""),"")</f>
        <v/>
      </c>
    </row>
    <row r="296" spans="1:62" ht="110.1" customHeight="1" thickBot="1">
      <c r="A296" s="327">
        <v>283</v>
      </c>
      <c r="B296" s="1005" t="str">
        <f>IF(基本情報入力シート!B318="","",基本情報入力シート!B318)</f>
        <v/>
      </c>
      <c r="C296" s="1006"/>
      <c r="D296" s="1006"/>
      <c r="E296" s="1006"/>
      <c r="F296" s="1007"/>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58" t="str">
        <f>IF(基本情報入力シート!AF318=0, "",基本情報入力シート!AF318)</f>
        <v/>
      </c>
      <c r="M296" s="589"/>
      <c r="N296" s="521" t="str">
        <f>IFERROR(VLOOKUP(K296,【参考】数式用!$A$2:$F$57,MATCH(M296,【参考】数式用!$C$3:$F$3,0)+2,0),"")</f>
        <v/>
      </c>
      <c r="O296" s="513"/>
      <c r="P296" s="555" t="str">
        <f>IFERROR(VLOOKUP(K296,【参考】数式用!$A$2:$F$57,MATCH(O296,【参考】数式用!$C$3:$F$3,0)+2,0),"")</f>
        <v/>
      </c>
      <c r="Q296" s="338" t="s">
        <v>118</v>
      </c>
      <c r="R296" s="339"/>
      <c r="S296" s="340" t="s">
        <v>183</v>
      </c>
      <c r="T296" s="339"/>
      <c r="U296" s="340" t="s">
        <v>184</v>
      </c>
      <c r="V296" s="339"/>
      <c r="W296" s="340" t="s">
        <v>183</v>
      </c>
      <c r="X296" s="339"/>
      <c r="Y296" s="340" t="s">
        <v>185</v>
      </c>
      <c r="Z296" s="340" t="s">
        <v>186</v>
      </c>
      <c r="AA296" s="340" t="str">
        <f t="shared" si="99"/>
        <v/>
      </c>
      <c r="AB296" s="341" t="s">
        <v>187</v>
      </c>
      <c r="AC296" s="516" t="str">
        <f t="shared" si="100"/>
        <v/>
      </c>
      <c r="AD296" s="509" t="str">
        <f t="shared" si="101"/>
        <v/>
      </c>
      <c r="AE296" s="517" t="str">
        <f>IFERROR(ROUNDDOWN(ROUNDDOWN(ROUND(L296*VLOOKUP(K296,【参考】数式用!$A$4:$F$57,MATCH("処遇改善加算Ⅳ",【参考】数式用!$C$3:$F$3,0)+2,0),0),0)*AA296*0.5,0), "")</f>
        <v/>
      </c>
      <c r="AF296" s="329"/>
      <c r="AG296" s="330"/>
      <c r="AH296" s="330"/>
      <c r="AI296" s="344"/>
      <c r="AJ296" s="641"/>
      <c r="AK296" s="331"/>
      <c r="AL296" s="332" t="str">
        <f t="shared" si="102"/>
        <v/>
      </c>
      <c r="AM296" s="325" t="str">
        <f t="shared" si="103"/>
        <v/>
      </c>
      <c r="AN296" s="255"/>
      <c r="AO296" s="559" t="str">
        <f>IFERROR(VLOOKUP(K296,【参考】数式用!$A$2:$N$57,14,FALSE),"")</f>
        <v/>
      </c>
      <c r="AP296" s="559" t="str">
        <f t="shared" si="104"/>
        <v/>
      </c>
      <c r="AQ296" s="632" t="str">
        <f t="shared" si="105"/>
        <v/>
      </c>
      <c r="AR296" s="632" t="str">
        <f t="shared" si="106"/>
        <v>入力済</v>
      </c>
      <c r="AS296" s="559" t="str">
        <f t="shared" si="107"/>
        <v/>
      </c>
      <c r="AT296" s="632" t="str">
        <f t="shared" si="108"/>
        <v>入力済</v>
      </c>
      <c r="AU296" s="632" t="str">
        <f t="shared" si="109"/>
        <v/>
      </c>
      <c r="AV296" s="632" t="str">
        <f t="shared" si="110"/>
        <v/>
      </c>
      <c r="AW296" s="559" t="str">
        <f t="shared" si="111"/>
        <v/>
      </c>
      <c r="AX296" s="559" t="str">
        <f t="shared" si="112"/>
        <v/>
      </c>
      <c r="AY296" s="632" t="str">
        <f>IFERROR(VLOOKUP(K296,【参考】数式用!$AR$5:$AS$39,2, FALSE), "")</f>
        <v/>
      </c>
      <c r="AZ296" s="559" t="str">
        <f t="shared" si="113"/>
        <v/>
      </c>
      <c r="BA296" s="559" t="str">
        <f t="shared" si="114"/>
        <v>入力済</v>
      </c>
      <c r="BB296" s="632" t="str">
        <f>IFERROR(VLOOKUP(K296,【参考】数式用!$AX$3:$AY$59, 2, FALSE), "")</f>
        <v/>
      </c>
      <c r="BC296" s="559" t="str">
        <f t="shared" si="115"/>
        <v/>
      </c>
      <c r="BD296" s="559" t="str">
        <f t="shared" si="116"/>
        <v>入力済</v>
      </c>
      <c r="BE296" s="576" t="str">
        <f t="shared" si="117"/>
        <v/>
      </c>
      <c r="BF296" s="559" t="str">
        <f t="shared" si="118"/>
        <v/>
      </c>
      <c r="BG296" s="596"/>
      <c r="BH296" s="632" t="str">
        <f t="shared" si="119"/>
        <v/>
      </c>
      <c r="BI296" s="614" t="str">
        <f>IFERROR(IF(BH296="Ⅱロ有り",ROUNDDOWN(L296*VLOOKUP(K296,【参考】数式用!$A$4:$J$42,10,FALSE)*AA296,0),""),"")</f>
        <v/>
      </c>
      <c r="BJ296" s="614" t="str">
        <f>IFERROR(IF(BH296="Ⅱロなし",ROUNDDOWN(L296*VLOOKUP(K296,【参考】数式用!$A$4:$J$42,8,FALSE)*AA296,0),""),"")</f>
        <v/>
      </c>
    </row>
    <row r="297" spans="1:62" ht="110.1" customHeight="1" thickBot="1">
      <c r="A297" s="327">
        <v>284</v>
      </c>
      <c r="B297" s="1005" t="str">
        <f>IF(基本情報入力シート!B319="","",基本情報入力シート!B319)</f>
        <v/>
      </c>
      <c r="C297" s="1006"/>
      <c r="D297" s="1006"/>
      <c r="E297" s="1006"/>
      <c r="F297" s="1007"/>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58" t="str">
        <f>IF(基本情報入力シート!AF319=0, "",基本情報入力シート!AF319)</f>
        <v/>
      </c>
      <c r="M297" s="589"/>
      <c r="N297" s="521" t="str">
        <f>IFERROR(VLOOKUP(K297,【参考】数式用!$A$2:$F$57,MATCH(M297,【参考】数式用!$C$3:$F$3,0)+2,0),"")</f>
        <v/>
      </c>
      <c r="O297" s="513"/>
      <c r="P297" s="555" t="str">
        <f>IFERROR(VLOOKUP(K297,【参考】数式用!$A$2:$F$57,MATCH(O297,【参考】数式用!$C$3:$F$3,0)+2,0),"")</f>
        <v/>
      </c>
      <c r="Q297" s="338" t="s">
        <v>118</v>
      </c>
      <c r="R297" s="339"/>
      <c r="S297" s="340" t="s">
        <v>183</v>
      </c>
      <c r="T297" s="339"/>
      <c r="U297" s="340" t="s">
        <v>184</v>
      </c>
      <c r="V297" s="339"/>
      <c r="W297" s="340" t="s">
        <v>183</v>
      </c>
      <c r="X297" s="339"/>
      <c r="Y297" s="340" t="s">
        <v>185</v>
      </c>
      <c r="Z297" s="340" t="s">
        <v>186</v>
      </c>
      <c r="AA297" s="340" t="str">
        <f t="shared" si="99"/>
        <v/>
      </c>
      <c r="AB297" s="341" t="s">
        <v>187</v>
      </c>
      <c r="AC297" s="516" t="str">
        <f t="shared" si="100"/>
        <v/>
      </c>
      <c r="AD297" s="509" t="str">
        <f t="shared" si="101"/>
        <v/>
      </c>
      <c r="AE297" s="517" t="str">
        <f>IFERROR(ROUNDDOWN(ROUNDDOWN(ROUND(L297*VLOOKUP(K297,【参考】数式用!$A$4:$F$57,MATCH("処遇改善加算Ⅳ",【参考】数式用!$C$3:$F$3,0)+2,0),0),0)*AA297*0.5,0), "")</f>
        <v/>
      </c>
      <c r="AF297" s="329"/>
      <c r="AG297" s="330"/>
      <c r="AH297" s="330"/>
      <c r="AI297" s="344"/>
      <c r="AJ297" s="641"/>
      <c r="AK297" s="331"/>
      <c r="AL297" s="332" t="str">
        <f t="shared" si="102"/>
        <v/>
      </c>
      <c r="AM297" s="325" t="str">
        <f t="shared" si="103"/>
        <v/>
      </c>
      <c r="AN297" s="255"/>
      <c r="AO297" s="559" t="str">
        <f>IFERROR(VLOOKUP(K297,【参考】数式用!$A$2:$N$57,14,FALSE),"")</f>
        <v/>
      </c>
      <c r="AP297" s="559" t="str">
        <f t="shared" si="104"/>
        <v/>
      </c>
      <c r="AQ297" s="632" t="str">
        <f t="shared" si="105"/>
        <v/>
      </c>
      <c r="AR297" s="632" t="str">
        <f t="shared" si="106"/>
        <v>入力済</v>
      </c>
      <c r="AS297" s="559" t="str">
        <f t="shared" si="107"/>
        <v/>
      </c>
      <c r="AT297" s="632" t="str">
        <f t="shared" si="108"/>
        <v>入力済</v>
      </c>
      <c r="AU297" s="632" t="str">
        <f t="shared" si="109"/>
        <v/>
      </c>
      <c r="AV297" s="632" t="str">
        <f t="shared" si="110"/>
        <v/>
      </c>
      <c r="AW297" s="559" t="str">
        <f t="shared" si="111"/>
        <v/>
      </c>
      <c r="AX297" s="559" t="str">
        <f t="shared" si="112"/>
        <v/>
      </c>
      <c r="AY297" s="632" t="str">
        <f>IFERROR(VLOOKUP(K297,【参考】数式用!$AR$5:$AS$39,2, FALSE), "")</f>
        <v/>
      </c>
      <c r="AZ297" s="559" t="str">
        <f t="shared" si="113"/>
        <v/>
      </c>
      <c r="BA297" s="559" t="str">
        <f t="shared" si="114"/>
        <v>入力済</v>
      </c>
      <c r="BB297" s="632" t="str">
        <f>IFERROR(VLOOKUP(K297,【参考】数式用!$AX$3:$AY$59, 2, FALSE), "")</f>
        <v/>
      </c>
      <c r="BC297" s="559" t="str">
        <f t="shared" si="115"/>
        <v/>
      </c>
      <c r="BD297" s="559" t="str">
        <f t="shared" si="116"/>
        <v>入力済</v>
      </c>
      <c r="BE297" s="576" t="str">
        <f t="shared" si="117"/>
        <v/>
      </c>
      <c r="BF297" s="559" t="str">
        <f t="shared" si="118"/>
        <v/>
      </c>
      <c r="BG297" s="596"/>
      <c r="BH297" s="632" t="str">
        <f t="shared" si="119"/>
        <v/>
      </c>
      <c r="BI297" s="614" t="str">
        <f>IFERROR(IF(BH297="Ⅱロ有り",ROUNDDOWN(L297*VLOOKUP(K297,【参考】数式用!$A$4:$J$42,10,FALSE)*AA297,0),""),"")</f>
        <v/>
      </c>
      <c r="BJ297" s="614" t="str">
        <f>IFERROR(IF(BH297="Ⅱロなし",ROUNDDOWN(L297*VLOOKUP(K297,【参考】数式用!$A$4:$J$42,8,FALSE)*AA297,0),""),"")</f>
        <v/>
      </c>
    </row>
    <row r="298" spans="1:62" ht="110.1" customHeight="1" thickBot="1">
      <c r="A298" s="327">
        <v>285</v>
      </c>
      <c r="B298" s="1005" t="str">
        <f>IF(基本情報入力シート!B320="","",基本情報入力シート!B320)</f>
        <v/>
      </c>
      <c r="C298" s="1006"/>
      <c r="D298" s="1006"/>
      <c r="E298" s="1006"/>
      <c r="F298" s="1007"/>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58" t="str">
        <f>IF(基本情報入力シート!AF320=0, "",基本情報入力シート!AF320)</f>
        <v/>
      </c>
      <c r="M298" s="589"/>
      <c r="N298" s="521" t="str">
        <f>IFERROR(VLOOKUP(K298,【参考】数式用!$A$2:$F$57,MATCH(M298,【参考】数式用!$C$3:$F$3,0)+2,0),"")</f>
        <v/>
      </c>
      <c r="O298" s="513"/>
      <c r="P298" s="555" t="str">
        <f>IFERROR(VLOOKUP(K298,【参考】数式用!$A$2:$F$57,MATCH(O298,【参考】数式用!$C$3:$F$3,0)+2,0),"")</f>
        <v/>
      </c>
      <c r="Q298" s="338" t="s">
        <v>118</v>
      </c>
      <c r="R298" s="339"/>
      <c r="S298" s="340" t="s">
        <v>183</v>
      </c>
      <c r="T298" s="339"/>
      <c r="U298" s="340" t="s">
        <v>184</v>
      </c>
      <c r="V298" s="339"/>
      <c r="W298" s="340" t="s">
        <v>183</v>
      </c>
      <c r="X298" s="339"/>
      <c r="Y298" s="340" t="s">
        <v>185</v>
      </c>
      <c r="Z298" s="340" t="s">
        <v>186</v>
      </c>
      <c r="AA298" s="340" t="str">
        <f t="shared" si="99"/>
        <v/>
      </c>
      <c r="AB298" s="341" t="s">
        <v>187</v>
      </c>
      <c r="AC298" s="516" t="str">
        <f t="shared" si="100"/>
        <v/>
      </c>
      <c r="AD298" s="509" t="str">
        <f t="shared" si="101"/>
        <v/>
      </c>
      <c r="AE298" s="517" t="str">
        <f>IFERROR(ROUNDDOWN(ROUNDDOWN(ROUND(L298*VLOOKUP(K298,【参考】数式用!$A$4:$F$57,MATCH("処遇改善加算Ⅳ",【参考】数式用!$C$3:$F$3,0)+2,0),0),0)*AA298*0.5,0), "")</f>
        <v/>
      </c>
      <c r="AF298" s="329"/>
      <c r="AG298" s="330"/>
      <c r="AH298" s="330"/>
      <c r="AI298" s="344"/>
      <c r="AJ298" s="641"/>
      <c r="AK298" s="331"/>
      <c r="AL298" s="332" t="str">
        <f t="shared" si="102"/>
        <v/>
      </c>
      <c r="AM298" s="325" t="str">
        <f t="shared" si="103"/>
        <v/>
      </c>
      <c r="AN298" s="255"/>
      <c r="AO298" s="559" t="str">
        <f>IFERROR(VLOOKUP(K298,【参考】数式用!$A$2:$N$57,14,FALSE),"")</f>
        <v/>
      </c>
      <c r="AP298" s="559" t="str">
        <f t="shared" si="104"/>
        <v/>
      </c>
      <c r="AQ298" s="632" t="str">
        <f t="shared" si="105"/>
        <v/>
      </c>
      <c r="AR298" s="632" t="str">
        <f t="shared" si="106"/>
        <v>入力済</v>
      </c>
      <c r="AS298" s="559" t="str">
        <f t="shared" si="107"/>
        <v/>
      </c>
      <c r="AT298" s="632" t="str">
        <f t="shared" si="108"/>
        <v>入力済</v>
      </c>
      <c r="AU298" s="632" t="str">
        <f t="shared" si="109"/>
        <v/>
      </c>
      <c r="AV298" s="632" t="str">
        <f t="shared" si="110"/>
        <v/>
      </c>
      <c r="AW298" s="559" t="str">
        <f t="shared" si="111"/>
        <v/>
      </c>
      <c r="AX298" s="559" t="str">
        <f t="shared" si="112"/>
        <v/>
      </c>
      <c r="AY298" s="632" t="str">
        <f>IFERROR(VLOOKUP(K298,【参考】数式用!$AR$5:$AS$39,2, FALSE), "")</f>
        <v/>
      </c>
      <c r="AZ298" s="559" t="str">
        <f t="shared" si="113"/>
        <v/>
      </c>
      <c r="BA298" s="559" t="str">
        <f t="shared" si="114"/>
        <v>入力済</v>
      </c>
      <c r="BB298" s="632" t="str">
        <f>IFERROR(VLOOKUP(K298,【参考】数式用!$AX$3:$AY$59, 2, FALSE), "")</f>
        <v/>
      </c>
      <c r="BC298" s="559" t="str">
        <f t="shared" si="115"/>
        <v/>
      </c>
      <c r="BD298" s="559" t="str">
        <f t="shared" si="116"/>
        <v>入力済</v>
      </c>
      <c r="BE298" s="576" t="str">
        <f t="shared" si="117"/>
        <v/>
      </c>
      <c r="BF298" s="559" t="str">
        <f t="shared" si="118"/>
        <v/>
      </c>
      <c r="BG298" s="596"/>
      <c r="BH298" s="632" t="str">
        <f t="shared" si="119"/>
        <v/>
      </c>
      <c r="BI298" s="614" t="str">
        <f>IFERROR(IF(BH298="Ⅱロ有り",ROUNDDOWN(L298*VLOOKUP(K298,【参考】数式用!$A$4:$J$42,10,FALSE)*AA298,0),""),"")</f>
        <v/>
      </c>
      <c r="BJ298" s="614" t="str">
        <f>IFERROR(IF(BH298="Ⅱロなし",ROUNDDOWN(L298*VLOOKUP(K298,【参考】数式用!$A$4:$J$42,8,FALSE)*AA298,0),""),"")</f>
        <v/>
      </c>
    </row>
    <row r="299" spans="1:62" ht="110.1" customHeight="1" thickBot="1">
      <c r="A299" s="327">
        <v>286</v>
      </c>
      <c r="B299" s="1005" t="str">
        <f>IF(基本情報入力シート!B321="","",基本情報入力シート!B321)</f>
        <v/>
      </c>
      <c r="C299" s="1006"/>
      <c r="D299" s="1006"/>
      <c r="E299" s="1006"/>
      <c r="F299" s="1007"/>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58" t="str">
        <f>IF(基本情報入力シート!AF321=0, "",基本情報入力シート!AF321)</f>
        <v/>
      </c>
      <c r="M299" s="589"/>
      <c r="N299" s="521" t="str">
        <f>IFERROR(VLOOKUP(K299,【参考】数式用!$A$2:$F$57,MATCH(M299,【参考】数式用!$C$3:$F$3,0)+2,0),"")</f>
        <v/>
      </c>
      <c r="O299" s="513"/>
      <c r="P299" s="555" t="str">
        <f>IFERROR(VLOOKUP(K299,【参考】数式用!$A$2:$F$57,MATCH(O299,【参考】数式用!$C$3:$F$3,0)+2,0),"")</f>
        <v/>
      </c>
      <c r="Q299" s="338" t="s">
        <v>118</v>
      </c>
      <c r="R299" s="339"/>
      <c r="S299" s="340" t="s">
        <v>183</v>
      </c>
      <c r="T299" s="339"/>
      <c r="U299" s="340" t="s">
        <v>184</v>
      </c>
      <c r="V299" s="339"/>
      <c r="W299" s="340" t="s">
        <v>183</v>
      </c>
      <c r="X299" s="339"/>
      <c r="Y299" s="340" t="s">
        <v>185</v>
      </c>
      <c r="Z299" s="340" t="s">
        <v>186</v>
      </c>
      <c r="AA299" s="340" t="str">
        <f t="shared" si="99"/>
        <v/>
      </c>
      <c r="AB299" s="341" t="s">
        <v>187</v>
      </c>
      <c r="AC299" s="516" t="str">
        <f t="shared" si="100"/>
        <v/>
      </c>
      <c r="AD299" s="509" t="str">
        <f t="shared" si="101"/>
        <v/>
      </c>
      <c r="AE299" s="517" t="str">
        <f>IFERROR(ROUNDDOWN(ROUNDDOWN(ROUND(L299*VLOOKUP(K299,【参考】数式用!$A$4:$F$57,MATCH("処遇改善加算Ⅳ",【参考】数式用!$C$3:$F$3,0)+2,0),0),0)*AA299*0.5,0), "")</f>
        <v/>
      </c>
      <c r="AF299" s="329"/>
      <c r="AG299" s="330"/>
      <c r="AH299" s="330"/>
      <c r="AI299" s="344"/>
      <c r="AJ299" s="641"/>
      <c r="AK299" s="331"/>
      <c r="AL299" s="332" t="str">
        <f t="shared" si="102"/>
        <v/>
      </c>
      <c r="AM299" s="325" t="str">
        <f t="shared" si="103"/>
        <v/>
      </c>
      <c r="AN299" s="255"/>
      <c r="AO299" s="559" t="str">
        <f>IFERROR(VLOOKUP(K299,【参考】数式用!$A$2:$N$57,14,FALSE),"")</f>
        <v/>
      </c>
      <c r="AP299" s="559" t="str">
        <f t="shared" si="104"/>
        <v/>
      </c>
      <c r="AQ299" s="632" t="str">
        <f t="shared" si="105"/>
        <v/>
      </c>
      <c r="AR299" s="632" t="str">
        <f t="shared" si="106"/>
        <v>入力済</v>
      </c>
      <c r="AS299" s="559" t="str">
        <f t="shared" si="107"/>
        <v/>
      </c>
      <c r="AT299" s="632" t="str">
        <f t="shared" si="108"/>
        <v>入力済</v>
      </c>
      <c r="AU299" s="632" t="str">
        <f t="shared" si="109"/>
        <v/>
      </c>
      <c r="AV299" s="632" t="str">
        <f t="shared" si="110"/>
        <v/>
      </c>
      <c r="AW299" s="559" t="str">
        <f t="shared" si="111"/>
        <v/>
      </c>
      <c r="AX299" s="559" t="str">
        <f t="shared" si="112"/>
        <v/>
      </c>
      <c r="AY299" s="632" t="str">
        <f>IFERROR(VLOOKUP(K299,【参考】数式用!$AR$5:$AS$39,2, FALSE), "")</f>
        <v/>
      </c>
      <c r="AZ299" s="559" t="str">
        <f t="shared" si="113"/>
        <v/>
      </c>
      <c r="BA299" s="559" t="str">
        <f t="shared" si="114"/>
        <v>入力済</v>
      </c>
      <c r="BB299" s="632" t="str">
        <f>IFERROR(VLOOKUP(K299,【参考】数式用!$AX$3:$AY$59, 2, FALSE), "")</f>
        <v/>
      </c>
      <c r="BC299" s="559" t="str">
        <f t="shared" si="115"/>
        <v/>
      </c>
      <c r="BD299" s="559" t="str">
        <f t="shared" si="116"/>
        <v>入力済</v>
      </c>
      <c r="BE299" s="576" t="str">
        <f t="shared" si="117"/>
        <v/>
      </c>
      <c r="BF299" s="559" t="str">
        <f t="shared" si="118"/>
        <v/>
      </c>
      <c r="BG299" s="596"/>
      <c r="BH299" s="632" t="str">
        <f t="shared" si="119"/>
        <v/>
      </c>
      <c r="BI299" s="614" t="str">
        <f>IFERROR(IF(BH299="Ⅱロ有り",ROUNDDOWN(L299*VLOOKUP(K299,【参考】数式用!$A$4:$J$42,10,FALSE)*AA299,0),""),"")</f>
        <v/>
      </c>
      <c r="BJ299" s="614" t="str">
        <f>IFERROR(IF(BH299="Ⅱロなし",ROUNDDOWN(L299*VLOOKUP(K299,【参考】数式用!$A$4:$J$42,8,FALSE)*AA299,0),""),"")</f>
        <v/>
      </c>
    </row>
    <row r="300" spans="1:62" ht="110.1" customHeight="1" thickBot="1">
      <c r="A300" s="327">
        <v>287</v>
      </c>
      <c r="B300" s="1005" t="str">
        <f>IF(基本情報入力シート!B322="","",基本情報入力シート!B322)</f>
        <v/>
      </c>
      <c r="C300" s="1006"/>
      <c r="D300" s="1006"/>
      <c r="E300" s="1006"/>
      <c r="F300" s="1007"/>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58" t="str">
        <f>IF(基本情報入力シート!AF322=0, "",基本情報入力シート!AF322)</f>
        <v/>
      </c>
      <c r="M300" s="589"/>
      <c r="N300" s="521" t="str">
        <f>IFERROR(VLOOKUP(K300,【参考】数式用!$A$2:$F$57,MATCH(M300,【参考】数式用!$C$3:$F$3,0)+2,0),"")</f>
        <v/>
      </c>
      <c r="O300" s="513"/>
      <c r="P300" s="555" t="str">
        <f>IFERROR(VLOOKUP(K300,【参考】数式用!$A$2:$F$57,MATCH(O300,【参考】数式用!$C$3:$F$3,0)+2,0),"")</f>
        <v/>
      </c>
      <c r="Q300" s="338" t="s">
        <v>118</v>
      </c>
      <c r="R300" s="339"/>
      <c r="S300" s="340" t="s">
        <v>183</v>
      </c>
      <c r="T300" s="339"/>
      <c r="U300" s="340" t="s">
        <v>184</v>
      </c>
      <c r="V300" s="339"/>
      <c r="W300" s="340" t="s">
        <v>183</v>
      </c>
      <c r="X300" s="339"/>
      <c r="Y300" s="340" t="s">
        <v>185</v>
      </c>
      <c r="Z300" s="340" t="s">
        <v>186</v>
      </c>
      <c r="AA300" s="340" t="str">
        <f t="shared" si="99"/>
        <v/>
      </c>
      <c r="AB300" s="341" t="s">
        <v>187</v>
      </c>
      <c r="AC300" s="516" t="str">
        <f t="shared" si="100"/>
        <v/>
      </c>
      <c r="AD300" s="509" t="str">
        <f t="shared" si="101"/>
        <v/>
      </c>
      <c r="AE300" s="517" t="str">
        <f>IFERROR(ROUNDDOWN(ROUNDDOWN(ROUND(L300*VLOOKUP(K300,【参考】数式用!$A$4:$F$57,MATCH("処遇改善加算Ⅳ",【参考】数式用!$C$3:$F$3,0)+2,0),0),0)*AA300*0.5,0), "")</f>
        <v/>
      </c>
      <c r="AF300" s="329"/>
      <c r="AG300" s="330"/>
      <c r="AH300" s="330"/>
      <c r="AI300" s="344"/>
      <c r="AJ300" s="641"/>
      <c r="AK300" s="331"/>
      <c r="AL300" s="332" t="str">
        <f t="shared" si="102"/>
        <v/>
      </c>
      <c r="AM300" s="325" t="str">
        <f t="shared" si="103"/>
        <v/>
      </c>
      <c r="AN300" s="255"/>
      <c r="AO300" s="559" t="str">
        <f>IFERROR(VLOOKUP(K300,【参考】数式用!$A$2:$N$57,14,FALSE),"")</f>
        <v/>
      </c>
      <c r="AP300" s="559" t="str">
        <f t="shared" si="104"/>
        <v/>
      </c>
      <c r="AQ300" s="632" t="str">
        <f t="shared" si="105"/>
        <v/>
      </c>
      <c r="AR300" s="632" t="str">
        <f t="shared" si="106"/>
        <v>入力済</v>
      </c>
      <c r="AS300" s="559" t="str">
        <f t="shared" si="107"/>
        <v/>
      </c>
      <c r="AT300" s="632" t="str">
        <f t="shared" si="108"/>
        <v>入力済</v>
      </c>
      <c r="AU300" s="632" t="str">
        <f t="shared" si="109"/>
        <v/>
      </c>
      <c r="AV300" s="632" t="str">
        <f t="shared" si="110"/>
        <v/>
      </c>
      <c r="AW300" s="559" t="str">
        <f t="shared" si="111"/>
        <v/>
      </c>
      <c r="AX300" s="559" t="str">
        <f t="shared" si="112"/>
        <v/>
      </c>
      <c r="AY300" s="632" t="str">
        <f>IFERROR(VLOOKUP(K300,【参考】数式用!$AR$5:$AS$39,2, FALSE), "")</f>
        <v/>
      </c>
      <c r="AZ300" s="559" t="str">
        <f t="shared" si="113"/>
        <v/>
      </c>
      <c r="BA300" s="559" t="str">
        <f t="shared" si="114"/>
        <v>入力済</v>
      </c>
      <c r="BB300" s="632" t="str">
        <f>IFERROR(VLOOKUP(K300,【参考】数式用!$AX$3:$AY$59, 2, FALSE), "")</f>
        <v/>
      </c>
      <c r="BC300" s="559" t="str">
        <f t="shared" si="115"/>
        <v/>
      </c>
      <c r="BD300" s="559" t="str">
        <f t="shared" si="116"/>
        <v>入力済</v>
      </c>
      <c r="BE300" s="576" t="str">
        <f t="shared" si="117"/>
        <v/>
      </c>
      <c r="BF300" s="559" t="str">
        <f t="shared" si="118"/>
        <v/>
      </c>
      <c r="BG300" s="596"/>
      <c r="BH300" s="632" t="str">
        <f t="shared" si="119"/>
        <v/>
      </c>
      <c r="BI300" s="614" t="str">
        <f>IFERROR(IF(BH300="Ⅱロ有り",ROUNDDOWN(L300*VLOOKUP(K300,【参考】数式用!$A$4:$J$42,10,FALSE)*AA300,0),""),"")</f>
        <v/>
      </c>
      <c r="BJ300" s="614" t="str">
        <f>IFERROR(IF(BH300="Ⅱロなし",ROUNDDOWN(L300*VLOOKUP(K300,【参考】数式用!$A$4:$J$42,8,FALSE)*AA300,0),""),"")</f>
        <v/>
      </c>
    </row>
    <row r="301" spans="1:62" ht="110.1" customHeight="1" thickBot="1">
      <c r="A301" s="327">
        <v>288</v>
      </c>
      <c r="B301" s="1005" t="str">
        <f>IF(基本情報入力シート!B323="","",基本情報入力シート!B323)</f>
        <v/>
      </c>
      <c r="C301" s="1006"/>
      <c r="D301" s="1006"/>
      <c r="E301" s="1006"/>
      <c r="F301" s="1007"/>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58" t="str">
        <f>IF(基本情報入力シート!AF323=0, "",基本情報入力シート!AF323)</f>
        <v/>
      </c>
      <c r="M301" s="589"/>
      <c r="N301" s="521" t="str">
        <f>IFERROR(VLOOKUP(K301,【参考】数式用!$A$2:$F$57,MATCH(M301,【参考】数式用!$C$3:$F$3,0)+2,0),"")</f>
        <v/>
      </c>
      <c r="O301" s="513"/>
      <c r="P301" s="555" t="str">
        <f>IFERROR(VLOOKUP(K301,【参考】数式用!$A$2:$F$57,MATCH(O301,【参考】数式用!$C$3:$F$3,0)+2,0),"")</f>
        <v/>
      </c>
      <c r="Q301" s="338" t="s">
        <v>118</v>
      </c>
      <c r="R301" s="339"/>
      <c r="S301" s="340" t="s">
        <v>183</v>
      </c>
      <c r="T301" s="339"/>
      <c r="U301" s="340" t="s">
        <v>184</v>
      </c>
      <c r="V301" s="339"/>
      <c r="W301" s="340" t="s">
        <v>183</v>
      </c>
      <c r="X301" s="339"/>
      <c r="Y301" s="340" t="s">
        <v>185</v>
      </c>
      <c r="Z301" s="340" t="s">
        <v>186</v>
      </c>
      <c r="AA301" s="340" t="str">
        <f t="shared" si="99"/>
        <v/>
      </c>
      <c r="AB301" s="341" t="s">
        <v>187</v>
      </c>
      <c r="AC301" s="516" t="str">
        <f t="shared" si="100"/>
        <v/>
      </c>
      <c r="AD301" s="509" t="str">
        <f t="shared" si="101"/>
        <v/>
      </c>
      <c r="AE301" s="517" t="str">
        <f>IFERROR(ROUNDDOWN(ROUNDDOWN(ROUND(L301*VLOOKUP(K301,【参考】数式用!$A$4:$F$57,MATCH("処遇改善加算Ⅳ",【参考】数式用!$C$3:$F$3,0)+2,0),0),0)*AA301*0.5,0), "")</f>
        <v/>
      </c>
      <c r="AF301" s="329"/>
      <c r="AG301" s="330"/>
      <c r="AH301" s="330"/>
      <c r="AI301" s="344"/>
      <c r="AJ301" s="641"/>
      <c r="AK301" s="331"/>
      <c r="AL301" s="332" t="str">
        <f t="shared" si="102"/>
        <v/>
      </c>
      <c r="AM301" s="325" t="str">
        <f t="shared" si="103"/>
        <v/>
      </c>
      <c r="AN301" s="255"/>
      <c r="AO301" s="559" t="str">
        <f>IFERROR(VLOOKUP(K301,【参考】数式用!$A$2:$N$57,14,FALSE),"")</f>
        <v/>
      </c>
      <c r="AP301" s="559" t="str">
        <f t="shared" si="104"/>
        <v/>
      </c>
      <c r="AQ301" s="632" t="str">
        <f t="shared" si="105"/>
        <v/>
      </c>
      <c r="AR301" s="632" t="str">
        <f t="shared" si="106"/>
        <v>入力済</v>
      </c>
      <c r="AS301" s="559" t="str">
        <f t="shared" si="107"/>
        <v/>
      </c>
      <c r="AT301" s="632" t="str">
        <f t="shared" si="108"/>
        <v>入力済</v>
      </c>
      <c r="AU301" s="632" t="str">
        <f t="shared" si="109"/>
        <v/>
      </c>
      <c r="AV301" s="632" t="str">
        <f t="shared" si="110"/>
        <v/>
      </c>
      <c r="AW301" s="559" t="str">
        <f t="shared" si="111"/>
        <v/>
      </c>
      <c r="AX301" s="559" t="str">
        <f t="shared" si="112"/>
        <v/>
      </c>
      <c r="AY301" s="632" t="str">
        <f>IFERROR(VLOOKUP(K301,【参考】数式用!$AR$5:$AS$39,2, FALSE), "")</f>
        <v/>
      </c>
      <c r="AZ301" s="559" t="str">
        <f t="shared" si="113"/>
        <v/>
      </c>
      <c r="BA301" s="559" t="str">
        <f t="shared" si="114"/>
        <v>入力済</v>
      </c>
      <c r="BB301" s="632" t="str">
        <f>IFERROR(VLOOKUP(K301,【参考】数式用!$AX$3:$AY$59, 2, FALSE), "")</f>
        <v/>
      </c>
      <c r="BC301" s="559" t="str">
        <f t="shared" si="115"/>
        <v/>
      </c>
      <c r="BD301" s="559" t="str">
        <f t="shared" si="116"/>
        <v>入力済</v>
      </c>
      <c r="BE301" s="576" t="str">
        <f t="shared" si="117"/>
        <v/>
      </c>
      <c r="BF301" s="559" t="str">
        <f t="shared" si="118"/>
        <v/>
      </c>
      <c r="BG301" s="596"/>
      <c r="BH301" s="632" t="str">
        <f t="shared" si="119"/>
        <v/>
      </c>
      <c r="BI301" s="614" t="str">
        <f>IFERROR(IF(BH301="Ⅱロ有り",ROUNDDOWN(L301*VLOOKUP(K301,【参考】数式用!$A$4:$J$42,10,FALSE)*AA301,0),""),"")</f>
        <v/>
      </c>
      <c r="BJ301" s="614" t="str">
        <f>IFERROR(IF(BH301="Ⅱロなし",ROUNDDOWN(L301*VLOOKUP(K301,【参考】数式用!$A$4:$J$42,8,FALSE)*AA301,0),""),"")</f>
        <v/>
      </c>
    </row>
    <row r="302" spans="1:62" ht="110.1" customHeight="1" thickBot="1">
      <c r="A302" s="327">
        <v>289</v>
      </c>
      <c r="B302" s="1005" t="str">
        <f>IF(基本情報入力シート!B324="","",基本情報入力シート!B324)</f>
        <v/>
      </c>
      <c r="C302" s="1006"/>
      <c r="D302" s="1006"/>
      <c r="E302" s="1006"/>
      <c r="F302" s="1007"/>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58" t="str">
        <f>IF(基本情報入力シート!AF324=0, "",基本情報入力シート!AF324)</f>
        <v/>
      </c>
      <c r="M302" s="589"/>
      <c r="N302" s="521" t="str">
        <f>IFERROR(VLOOKUP(K302,【参考】数式用!$A$2:$F$57,MATCH(M302,【参考】数式用!$C$3:$F$3,0)+2,0),"")</f>
        <v/>
      </c>
      <c r="O302" s="513"/>
      <c r="P302" s="555" t="str">
        <f>IFERROR(VLOOKUP(K302,【参考】数式用!$A$2:$F$57,MATCH(O302,【参考】数式用!$C$3:$F$3,0)+2,0),"")</f>
        <v/>
      </c>
      <c r="Q302" s="338" t="s">
        <v>118</v>
      </c>
      <c r="R302" s="339"/>
      <c r="S302" s="340" t="s">
        <v>183</v>
      </c>
      <c r="T302" s="339"/>
      <c r="U302" s="340" t="s">
        <v>184</v>
      </c>
      <c r="V302" s="339"/>
      <c r="W302" s="340" t="s">
        <v>183</v>
      </c>
      <c r="X302" s="339"/>
      <c r="Y302" s="340" t="s">
        <v>185</v>
      </c>
      <c r="Z302" s="340" t="s">
        <v>186</v>
      </c>
      <c r="AA302" s="340" t="str">
        <f t="shared" si="99"/>
        <v/>
      </c>
      <c r="AB302" s="341" t="s">
        <v>187</v>
      </c>
      <c r="AC302" s="516" t="str">
        <f t="shared" si="100"/>
        <v/>
      </c>
      <c r="AD302" s="509" t="str">
        <f t="shared" si="101"/>
        <v/>
      </c>
      <c r="AE302" s="517" t="str">
        <f>IFERROR(ROUNDDOWN(ROUNDDOWN(ROUND(L302*VLOOKUP(K302,【参考】数式用!$A$4:$F$57,MATCH("処遇改善加算Ⅳ",【参考】数式用!$C$3:$F$3,0)+2,0),0),0)*AA302*0.5,0), "")</f>
        <v/>
      </c>
      <c r="AF302" s="329"/>
      <c r="AG302" s="330"/>
      <c r="AH302" s="330"/>
      <c r="AI302" s="344"/>
      <c r="AJ302" s="641"/>
      <c r="AK302" s="331"/>
      <c r="AL302" s="332" t="str">
        <f t="shared" si="102"/>
        <v/>
      </c>
      <c r="AM302" s="325" t="str">
        <f t="shared" si="103"/>
        <v/>
      </c>
      <c r="AN302" s="255"/>
      <c r="AO302" s="559" t="str">
        <f>IFERROR(VLOOKUP(K302,【参考】数式用!$A$2:$N$57,14,FALSE),"")</f>
        <v/>
      </c>
      <c r="AP302" s="559" t="str">
        <f t="shared" si="104"/>
        <v/>
      </c>
      <c r="AQ302" s="632" t="str">
        <f t="shared" si="105"/>
        <v/>
      </c>
      <c r="AR302" s="632" t="str">
        <f t="shared" si="106"/>
        <v>入力済</v>
      </c>
      <c r="AS302" s="559" t="str">
        <f t="shared" si="107"/>
        <v/>
      </c>
      <c r="AT302" s="632" t="str">
        <f t="shared" si="108"/>
        <v>入力済</v>
      </c>
      <c r="AU302" s="632" t="str">
        <f t="shared" si="109"/>
        <v/>
      </c>
      <c r="AV302" s="632" t="str">
        <f t="shared" si="110"/>
        <v/>
      </c>
      <c r="AW302" s="559" t="str">
        <f t="shared" si="111"/>
        <v/>
      </c>
      <c r="AX302" s="559" t="str">
        <f t="shared" si="112"/>
        <v/>
      </c>
      <c r="AY302" s="632" t="str">
        <f>IFERROR(VLOOKUP(K302,【参考】数式用!$AR$5:$AS$39,2, FALSE), "")</f>
        <v/>
      </c>
      <c r="AZ302" s="559" t="str">
        <f t="shared" si="113"/>
        <v/>
      </c>
      <c r="BA302" s="559" t="str">
        <f t="shared" si="114"/>
        <v>入力済</v>
      </c>
      <c r="BB302" s="632" t="str">
        <f>IFERROR(VLOOKUP(K302,【参考】数式用!$AX$3:$AY$59, 2, FALSE), "")</f>
        <v/>
      </c>
      <c r="BC302" s="559" t="str">
        <f t="shared" si="115"/>
        <v/>
      </c>
      <c r="BD302" s="559" t="str">
        <f t="shared" si="116"/>
        <v>入力済</v>
      </c>
      <c r="BE302" s="576" t="str">
        <f t="shared" si="117"/>
        <v/>
      </c>
      <c r="BF302" s="559" t="str">
        <f t="shared" si="118"/>
        <v/>
      </c>
      <c r="BG302" s="596"/>
      <c r="BH302" s="632" t="str">
        <f t="shared" si="119"/>
        <v/>
      </c>
      <c r="BI302" s="614" t="str">
        <f>IFERROR(IF(BH302="Ⅱロ有り",ROUNDDOWN(L302*VLOOKUP(K302,【参考】数式用!$A$4:$J$42,10,FALSE)*AA302,0),""),"")</f>
        <v/>
      </c>
      <c r="BJ302" s="614" t="str">
        <f>IFERROR(IF(BH302="Ⅱロなし",ROUNDDOWN(L302*VLOOKUP(K302,【参考】数式用!$A$4:$J$42,8,FALSE)*AA302,0),""),"")</f>
        <v/>
      </c>
    </row>
    <row r="303" spans="1:62" ht="110.1" customHeight="1" thickBot="1">
      <c r="A303" s="327">
        <v>290</v>
      </c>
      <c r="B303" s="1005" t="str">
        <f>IF(基本情報入力シート!B325="","",基本情報入力シート!B325)</f>
        <v/>
      </c>
      <c r="C303" s="1006"/>
      <c r="D303" s="1006"/>
      <c r="E303" s="1006"/>
      <c r="F303" s="1007"/>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58" t="str">
        <f>IF(基本情報入力シート!AF325=0, "",基本情報入力シート!AF325)</f>
        <v/>
      </c>
      <c r="M303" s="589"/>
      <c r="N303" s="521" t="str">
        <f>IFERROR(VLOOKUP(K303,【参考】数式用!$A$2:$F$57,MATCH(M303,【参考】数式用!$C$3:$F$3,0)+2,0),"")</f>
        <v/>
      </c>
      <c r="O303" s="513"/>
      <c r="P303" s="555" t="str">
        <f>IFERROR(VLOOKUP(K303,【参考】数式用!$A$2:$F$57,MATCH(O303,【参考】数式用!$C$3:$F$3,0)+2,0),"")</f>
        <v/>
      </c>
      <c r="Q303" s="338" t="s">
        <v>118</v>
      </c>
      <c r="R303" s="339"/>
      <c r="S303" s="340" t="s">
        <v>183</v>
      </c>
      <c r="T303" s="339"/>
      <c r="U303" s="340" t="s">
        <v>184</v>
      </c>
      <c r="V303" s="339"/>
      <c r="W303" s="340" t="s">
        <v>183</v>
      </c>
      <c r="X303" s="339"/>
      <c r="Y303" s="340" t="s">
        <v>185</v>
      </c>
      <c r="Z303" s="340" t="s">
        <v>186</v>
      </c>
      <c r="AA303" s="340" t="str">
        <f t="shared" si="99"/>
        <v/>
      </c>
      <c r="AB303" s="341" t="s">
        <v>187</v>
      </c>
      <c r="AC303" s="516" t="str">
        <f t="shared" si="100"/>
        <v/>
      </c>
      <c r="AD303" s="509" t="str">
        <f t="shared" si="101"/>
        <v/>
      </c>
      <c r="AE303" s="517" t="str">
        <f>IFERROR(ROUNDDOWN(ROUNDDOWN(ROUND(L303*VLOOKUP(K303,【参考】数式用!$A$4:$F$57,MATCH("処遇改善加算Ⅳ",【参考】数式用!$C$3:$F$3,0)+2,0),0),0)*AA303*0.5,0), "")</f>
        <v/>
      </c>
      <c r="AF303" s="329"/>
      <c r="AG303" s="330"/>
      <c r="AH303" s="330"/>
      <c r="AI303" s="344"/>
      <c r="AJ303" s="641"/>
      <c r="AK303" s="331"/>
      <c r="AL303" s="332" t="str">
        <f t="shared" si="102"/>
        <v/>
      </c>
      <c r="AM303" s="325" t="str">
        <f t="shared" si="103"/>
        <v/>
      </c>
      <c r="AN303" s="255"/>
      <c r="AO303" s="559" t="str">
        <f>IFERROR(VLOOKUP(K303,【参考】数式用!$A$2:$N$57,14,FALSE),"")</f>
        <v/>
      </c>
      <c r="AP303" s="559" t="str">
        <f t="shared" si="104"/>
        <v/>
      </c>
      <c r="AQ303" s="632" t="str">
        <f t="shared" si="105"/>
        <v/>
      </c>
      <c r="AR303" s="632" t="str">
        <f t="shared" si="106"/>
        <v>入力済</v>
      </c>
      <c r="AS303" s="559" t="str">
        <f t="shared" si="107"/>
        <v/>
      </c>
      <c r="AT303" s="632" t="str">
        <f t="shared" si="108"/>
        <v>入力済</v>
      </c>
      <c r="AU303" s="632" t="str">
        <f t="shared" si="109"/>
        <v/>
      </c>
      <c r="AV303" s="632" t="str">
        <f t="shared" si="110"/>
        <v/>
      </c>
      <c r="AW303" s="559" t="str">
        <f t="shared" si="111"/>
        <v/>
      </c>
      <c r="AX303" s="559" t="str">
        <f t="shared" si="112"/>
        <v/>
      </c>
      <c r="AY303" s="632" t="str">
        <f>IFERROR(VLOOKUP(K303,【参考】数式用!$AR$5:$AS$39,2, FALSE), "")</f>
        <v/>
      </c>
      <c r="AZ303" s="559" t="str">
        <f t="shared" si="113"/>
        <v/>
      </c>
      <c r="BA303" s="559" t="str">
        <f t="shared" si="114"/>
        <v>入力済</v>
      </c>
      <c r="BB303" s="632" t="str">
        <f>IFERROR(VLOOKUP(K303,【参考】数式用!$AX$3:$AY$59, 2, FALSE), "")</f>
        <v/>
      </c>
      <c r="BC303" s="559" t="str">
        <f t="shared" si="115"/>
        <v/>
      </c>
      <c r="BD303" s="559" t="str">
        <f t="shared" si="116"/>
        <v>入力済</v>
      </c>
      <c r="BE303" s="576" t="str">
        <f t="shared" si="117"/>
        <v/>
      </c>
      <c r="BF303" s="559" t="str">
        <f t="shared" si="118"/>
        <v/>
      </c>
      <c r="BG303" s="596"/>
      <c r="BH303" s="632" t="str">
        <f t="shared" si="119"/>
        <v/>
      </c>
      <c r="BI303" s="614" t="str">
        <f>IFERROR(IF(BH303="Ⅱロ有り",ROUNDDOWN(L303*VLOOKUP(K303,【参考】数式用!$A$4:$J$42,10,FALSE)*AA303,0),""),"")</f>
        <v/>
      </c>
      <c r="BJ303" s="614" t="str">
        <f>IFERROR(IF(BH303="Ⅱロなし",ROUNDDOWN(L303*VLOOKUP(K303,【参考】数式用!$A$4:$J$42,8,FALSE)*AA303,0),""),"")</f>
        <v/>
      </c>
    </row>
    <row r="304" spans="1:62" ht="110.1" customHeight="1" thickBot="1">
      <c r="A304" s="327">
        <v>291</v>
      </c>
      <c r="B304" s="1005" t="str">
        <f>IF(基本情報入力シート!B326="","",基本情報入力シート!B326)</f>
        <v/>
      </c>
      <c r="C304" s="1006"/>
      <c r="D304" s="1006"/>
      <c r="E304" s="1006"/>
      <c r="F304" s="1007"/>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58" t="str">
        <f>IF(基本情報入力シート!AF326=0, "",基本情報入力シート!AF326)</f>
        <v/>
      </c>
      <c r="M304" s="589"/>
      <c r="N304" s="521" t="str">
        <f>IFERROR(VLOOKUP(K304,【参考】数式用!$A$2:$F$57,MATCH(M304,【参考】数式用!$C$3:$F$3,0)+2,0),"")</f>
        <v/>
      </c>
      <c r="O304" s="513"/>
      <c r="P304" s="555" t="str">
        <f>IFERROR(VLOOKUP(K304,【参考】数式用!$A$2:$F$57,MATCH(O304,【参考】数式用!$C$3:$F$3,0)+2,0),"")</f>
        <v/>
      </c>
      <c r="Q304" s="338" t="s">
        <v>118</v>
      </c>
      <c r="R304" s="339"/>
      <c r="S304" s="340" t="s">
        <v>183</v>
      </c>
      <c r="T304" s="339"/>
      <c r="U304" s="340" t="s">
        <v>184</v>
      </c>
      <c r="V304" s="339"/>
      <c r="W304" s="340" t="s">
        <v>183</v>
      </c>
      <c r="X304" s="339"/>
      <c r="Y304" s="340" t="s">
        <v>185</v>
      </c>
      <c r="Z304" s="340" t="s">
        <v>186</v>
      </c>
      <c r="AA304" s="340" t="str">
        <f t="shared" si="99"/>
        <v/>
      </c>
      <c r="AB304" s="341" t="s">
        <v>187</v>
      </c>
      <c r="AC304" s="516" t="str">
        <f t="shared" si="100"/>
        <v/>
      </c>
      <c r="AD304" s="509" t="str">
        <f t="shared" si="101"/>
        <v/>
      </c>
      <c r="AE304" s="517" t="str">
        <f>IFERROR(ROUNDDOWN(ROUNDDOWN(ROUND(L304*VLOOKUP(K304,【参考】数式用!$A$4:$F$57,MATCH("処遇改善加算Ⅳ",【参考】数式用!$C$3:$F$3,0)+2,0),0),0)*AA304*0.5,0), "")</f>
        <v/>
      </c>
      <c r="AF304" s="329"/>
      <c r="AG304" s="330"/>
      <c r="AH304" s="330"/>
      <c r="AI304" s="344"/>
      <c r="AJ304" s="641"/>
      <c r="AK304" s="331"/>
      <c r="AL304" s="332" t="str">
        <f t="shared" si="102"/>
        <v/>
      </c>
      <c r="AM304" s="325" t="str">
        <f t="shared" si="103"/>
        <v/>
      </c>
      <c r="AN304" s="255"/>
      <c r="AO304" s="559" t="str">
        <f>IFERROR(VLOOKUP(K304,【参考】数式用!$A$2:$N$57,14,FALSE),"")</f>
        <v/>
      </c>
      <c r="AP304" s="559" t="str">
        <f t="shared" si="104"/>
        <v/>
      </c>
      <c r="AQ304" s="632" t="str">
        <f t="shared" si="105"/>
        <v/>
      </c>
      <c r="AR304" s="632" t="str">
        <f t="shared" si="106"/>
        <v>入力済</v>
      </c>
      <c r="AS304" s="559" t="str">
        <f t="shared" si="107"/>
        <v/>
      </c>
      <c r="AT304" s="632" t="str">
        <f t="shared" si="108"/>
        <v>入力済</v>
      </c>
      <c r="AU304" s="632" t="str">
        <f t="shared" si="109"/>
        <v/>
      </c>
      <c r="AV304" s="632" t="str">
        <f t="shared" si="110"/>
        <v/>
      </c>
      <c r="AW304" s="559" t="str">
        <f t="shared" si="111"/>
        <v/>
      </c>
      <c r="AX304" s="559" t="str">
        <f t="shared" si="112"/>
        <v/>
      </c>
      <c r="AY304" s="632" t="str">
        <f>IFERROR(VLOOKUP(K304,【参考】数式用!$AR$5:$AS$39,2, FALSE), "")</f>
        <v/>
      </c>
      <c r="AZ304" s="559" t="str">
        <f t="shared" si="113"/>
        <v/>
      </c>
      <c r="BA304" s="559" t="str">
        <f t="shared" si="114"/>
        <v>入力済</v>
      </c>
      <c r="BB304" s="632" t="str">
        <f>IFERROR(VLOOKUP(K304,【参考】数式用!$AX$3:$AY$59, 2, FALSE), "")</f>
        <v/>
      </c>
      <c r="BC304" s="559" t="str">
        <f t="shared" si="115"/>
        <v/>
      </c>
      <c r="BD304" s="559" t="str">
        <f t="shared" si="116"/>
        <v>入力済</v>
      </c>
      <c r="BE304" s="576" t="str">
        <f t="shared" si="117"/>
        <v/>
      </c>
      <c r="BF304" s="559" t="str">
        <f t="shared" si="118"/>
        <v/>
      </c>
      <c r="BG304" s="596"/>
      <c r="BH304" s="632" t="str">
        <f t="shared" si="119"/>
        <v/>
      </c>
      <c r="BI304" s="614" t="str">
        <f>IFERROR(IF(BH304="Ⅱロ有り",ROUNDDOWN(L304*VLOOKUP(K304,【参考】数式用!$A$4:$J$42,10,FALSE)*AA304,0),""),"")</f>
        <v/>
      </c>
      <c r="BJ304" s="614" t="str">
        <f>IFERROR(IF(BH304="Ⅱロなし",ROUNDDOWN(L304*VLOOKUP(K304,【参考】数式用!$A$4:$J$42,8,FALSE)*AA304,0),""),"")</f>
        <v/>
      </c>
    </row>
    <row r="305" spans="1:62" ht="110.1" customHeight="1" thickBot="1">
      <c r="A305" s="327">
        <v>292</v>
      </c>
      <c r="B305" s="1005" t="str">
        <f>IF(基本情報入力シート!B327="","",基本情報入力シート!B327)</f>
        <v/>
      </c>
      <c r="C305" s="1006"/>
      <c r="D305" s="1006"/>
      <c r="E305" s="1006"/>
      <c r="F305" s="1007"/>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58" t="str">
        <f>IF(基本情報入力シート!AF327=0, "",基本情報入力シート!AF327)</f>
        <v/>
      </c>
      <c r="M305" s="589"/>
      <c r="N305" s="521" t="str">
        <f>IFERROR(VLOOKUP(K305,【参考】数式用!$A$2:$F$57,MATCH(M305,【参考】数式用!$C$3:$F$3,0)+2,0),"")</f>
        <v/>
      </c>
      <c r="O305" s="513"/>
      <c r="P305" s="555" t="str">
        <f>IFERROR(VLOOKUP(K305,【参考】数式用!$A$2:$F$57,MATCH(O305,【参考】数式用!$C$3:$F$3,0)+2,0),"")</f>
        <v/>
      </c>
      <c r="Q305" s="338" t="s">
        <v>118</v>
      </c>
      <c r="R305" s="339"/>
      <c r="S305" s="340" t="s">
        <v>183</v>
      </c>
      <c r="T305" s="339"/>
      <c r="U305" s="340" t="s">
        <v>184</v>
      </c>
      <c r="V305" s="339"/>
      <c r="W305" s="340" t="s">
        <v>183</v>
      </c>
      <c r="X305" s="339"/>
      <c r="Y305" s="340" t="s">
        <v>185</v>
      </c>
      <c r="Z305" s="340" t="s">
        <v>186</v>
      </c>
      <c r="AA305" s="340" t="str">
        <f t="shared" si="99"/>
        <v/>
      </c>
      <c r="AB305" s="341" t="s">
        <v>187</v>
      </c>
      <c r="AC305" s="516" t="str">
        <f t="shared" si="100"/>
        <v/>
      </c>
      <c r="AD305" s="509" t="str">
        <f t="shared" si="101"/>
        <v/>
      </c>
      <c r="AE305" s="517" t="str">
        <f>IFERROR(ROUNDDOWN(ROUNDDOWN(ROUND(L305*VLOOKUP(K305,【参考】数式用!$A$4:$F$57,MATCH("処遇改善加算Ⅳ",【参考】数式用!$C$3:$F$3,0)+2,0),0),0)*AA305*0.5,0), "")</f>
        <v/>
      </c>
      <c r="AF305" s="329"/>
      <c r="AG305" s="330"/>
      <c r="AH305" s="330"/>
      <c r="AI305" s="344"/>
      <c r="AJ305" s="641"/>
      <c r="AK305" s="331"/>
      <c r="AL305" s="332" t="str">
        <f t="shared" si="102"/>
        <v/>
      </c>
      <c r="AM305" s="325" t="str">
        <f t="shared" si="103"/>
        <v/>
      </c>
      <c r="AN305" s="255"/>
      <c r="AO305" s="559" t="str">
        <f>IFERROR(VLOOKUP(K305,【参考】数式用!$A$2:$N$57,14,FALSE),"")</f>
        <v/>
      </c>
      <c r="AP305" s="559" t="str">
        <f t="shared" si="104"/>
        <v/>
      </c>
      <c r="AQ305" s="632" t="str">
        <f t="shared" si="105"/>
        <v/>
      </c>
      <c r="AR305" s="632" t="str">
        <f t="shared" si="106"/>
        <v>入力済</v>
      </c>
      <c r="AS305" s="559" t="str">
        <f t="shared" si="107"/>
        <v/>
      </c>
      <c r="AT305" s="632" t="str">
        <f t="shared" si="108"/>
        <v>入力済</v>
      </c>
      <c r="AU305" s="632" t="str">
        <f t="shared" si="109"/>
        <v/>
      </c>
      <c r="AV305" s="632" t="str">
        <f t="shared" si="110"/>
        <v/>
      </c>
      <c r="AW305" s="559" t="str">
        <f t="shared" si="111"/>
        <v/>
      </c>
      <c r="AX305" s="559" t="str">
        <f t="shared" si="112"/>
        <v/>
      </c>
      <c r="AY305" s="632" t="str">
        <f>IFERROR(VLOOKUP(K305,【参考】数式用!$AR$5:$AS$39,2, FALSE), "")</f>
        <v/>
      </c>
      <c r="AZ305" s="559" t="str">
        <f t="shared" si="113"/>
        <v/>
      </c>
      <c r="BA305" s="559" t="str">
        <f t="shared" si="114"/>
        <v>入力済</v>
      </c>
      <c r="BB305" s="632" t="str">
        <f>IFERROR(VLOOKUP(K305,【参考】数式用!$AX$3:$AY$59, 2, FALSE), "")</f>
        <v/>
      </c>
      <c r="BC305" s="559" t="str">
        <f t="shared" si="115"/>
        <v/>
      </c>
      <c r="BD305" s="559" t="str">
        <f t="shared" si="116"/>
        <v>入力済</v>
      </c>
      <c r="BE305" s="576" t="str">
        <f t="shared" si="117"/>
        <v/>
      </c>
      <c r="BF305" s="559" t="str">
        <f t="shared" si="118"/>
        <v/>
      </c>
      <c r="BG305" s="596"/>
      <c r="BH305" s="632" t="str">
        <f t="shared" si="119"/>
        <v/>
      </c>
      <c r="BI305" s="614" t="str">
        <f>IFERROR(IF(BH305="Ⅱロ有り",ROUNDDOWN(L305*VLOOKUP(K305,【参考】数式用!$A$4:$J$42,10,FALSE)*AA305,0),""),"")</f>
        <v/>
      </c>
      <c r="BJ305" s="614" t="str">
        <f>IFERROR(IF(BH305="Ⅱロなし",ROUNDDOWN(L305*VLOOKUP(K305,【参考】数式用!$A$4:$J$42,8,FALSE)*AA305,0),""),"")</f>
        <v/>
      </c>
    </row>
    <row r="306" spans="1:62" ht="110.1" customHeight="1" thickBot="1">
      <c r="A306" s="327">
        <v>293</v>
      </c>
      <c r="B306" s="1005" t="str">
        <f>IF(基本情報入力シート!B328="","",基本情報入力シート!B328)</f>
        <v/>
      </c>
      <c r="C306" s="1006"/>
      <c r="D306" s="1006"/>
      <c r="E306" s="1006"/>
      <c r="F306" s="1007"/>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58" t="str">
        <f>IF(基本情報入力シート!AF328=0, "",基本情報入力シート!AF328)</f>
        <v/>
      </c>
      <c r="M306" s="589"/>
      <c r="N306" s="521" t="str">
        <f>IFERROR(VLOOKUP(K306,【参考】数式用!$A$2:$F$57,MATCH(M306,【参考】数式用!$C$3:$F$3,0)+2,0),"")</f>
        <v/>
      </c>
      <c r="O306" s="513"/>
      <c r="P306" s="555" t="str">
        <f>IFERROR(VLOOKUP(K306,【参考】数式用!$A$2:$F$57,MATCH(O306,【参考】数式用!$C$3:$F$3,0)+2,0),"")</f>
        <v/>
      </c>
      <c r="Q306" s="338" t="s">
        <v>118</v>
      </c>
      <c r="R306" s="339"/>
      <c r="S306" s="340" t="s">
        <v>183</v>
      </c>
      <c r="T306" s="339"/>
      <c r="U306" s="340" t="s">
        <v>184</v>
      </c>
      <c r="V306" s="339"/>
      <c r="W306" s="340" t="s">
        <v>183</v>
      </c>
      <c r="X306" s="339"/>
      <c r="Y306" s="340" t="s">
        <v>185</v>
      </c>
      <c r="Z306" s="340" t="s">
        <v>186</v>
      </c>
      <c r="AA306" s="340" t="str">
        <f t="shared" ref="AA306:AA369" si="120">IF(R306&gt;=1,(V306*12+X306)-(R306*12+T306)+1,"")</f>
        <v/>
      </c>
      <c r="AB306" s="341" t="s">
        <v>187</v>
      </c>
      <c r="AC306" s="516" t="str">
        <f t="shared" ref="AC306:AC369" si="121">IFERROR(ROUNDDOWN(ROUND(L306*P306,0),0)*AA306,"")</f>
        <v/>
      </c>
      <c r="AD306" s="509" t="str">
        <f t="shared" ref="AD306:AD369" si="122">IFERROR(ROUNDDOWN(ROUND(L306*(P306-N306),0),0)*AA306,"")</f>
        <v/>
      </c>
      <c r="AE306" s="517" t="str">
        <f>IFERROR(ROUNDDOWN(ROUNDDOWN(ROUND(L306*VLOOKUP(K306,【参考】数式用!$A$4:$F$57,MATCH("処遇改善加算Ⅳ",【参考】数式用!$C$3:$F$3,0)+2,0),0),0)*AA306*0.5,0), "")</f>
        <v/>
      </c>
      <c r="AF306" s="329"/>
      <c r="AG306" s="330"/>
      <c r="AH306" s="330"/>
      <c r="AI306" s="344"/>
      <c r="AJ306" s="641"/>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9" t="str">
        <f>IFERROR(VLOOKUP(K306,【参考】数式用!$A$2:$N$57,14,FALSE),"")</f>
        <v/>
      </c>
      <c r="AP306" s="559" t="str">
        <f t="shared" ref="AP306:AP369" si="125">IF(AND(K306&lt;&gt;"",AO306="加算対象"),"N列に色付け","")</f>
        <v/>
      </c>
      <c r="AQ306" s="632" t="str">
        <f t="shared" ref="AQ306:AQ369" si="126">IF(AND(AE306&lt;&gt;0,AE306&lt;&gt;"",AO306="加算対象"),IF(AF306="○","入力済","未入力"),"")</f>
        <v/>
      </c>
      <c r="AR306" s="632" t="str">
        <f t="shared" ref="AR306:AR369" si="127">IF(AND(O306&lt;&gt;"", AG306="",AO306="加算対象"), "未入力", "入力済")</f>
        <v>入力済</v>
      </c>
      <c r="AS306" s="559" t="str">
        <f t="shared" ref="AS306:AS369" si="128">IF(AND(O306&lt;&gt;"", O306&lt;&gt;"処遇改善加算Ⅳ",AO306="加算対象"),"AH列に色付け","")</f>
        <v/>
      </c>
      <c r="AT306" s="632" t="str">
        <f t="shared" ref="AT306:AT369" si="129">IF(AND(O306&lt;&gt;"", O306&lt;&gt;"処遇改善加算Ⅳ", AH306=""), "未入力", "入力済")</f>
        <v>入力済</v>
      </c>
      <c r="AU306" s="632" t="str">
        <f t="shared" ref="AU306:AU369" si="130">IF(OR(O306="処遇改善加算Ⅰ",O306="処遇改善加算Ⅱ"),"対象","")</f>
        <v/>
      </c>
      <c r="AV306" s="632" t="str">
        <f t="shared" ref="AV306:AV369" si="131">IF(AND(AO306="加算対象",O306&lt;&gt;"処遇改善加算Ⅲ",O306&lt;&gt;"処遇改善加算Ⅳ", O306&lt;&gt;"", AU306&lt;&gt;"対象外"), 1,"")</f>
        <v/>
      </c>
      <c r="AW306" s="559" t="str">
        <f t="shared" ref="AW306:AW369" si="132">IF(AND(AV306=1, OR(AI306=0,AI306=""),AO306="加算対象"),"AH列に色付け","")</f>
        <v/>
      </c>
      <c r="AX306" s="559" t="str">
        <f t="shared" ref="AX306:AX369" si="133">IF(AND(O306&lt;&gt;"", O306&lt;&gt;"処遇改善加算Ⅲ", O306&lt;&gt;"処遇改善加算Ⅳ",O306&lt;&gt;"処遇改善加算"), "対象", "")</f>
        <v/>
      </c>
      <c r="AY306" s="632" t="str">
        <f>IFERROR(VLOOKUP(K306,【参考】数式用!$AR$5:$AS$39,2, FALSE), "")</f>
        <v/>
      </c>
      <c r="AZ306" s="559" t="str">
        <f t="shared" ref="AZ306:AZ369" si="134">IF(AND(AO306="加算対象",O306="処遇改善加算Ⅰ"),"AJ列に色付け","")</f>
        <v/>
      </c>
      <c r="BA306" s="559" t="str">
        <f t="shared" ref="BA306:BA369" si="135">IF(AND(O306="処遇改善加算Ⅰ", AJ306=""), "未入力","入力済")</f>
        <v>入力済</v>
      </c>
      <c r="BB306" s="632" t="str">
        <f>IFERROR(VLOOKUP(K306,【参考】数式用!$AX$3:$AY$59, 2, FALSE), "")</f>
        <v/>
      </c>
      <c r="BC306" s="559" t="str">
        <f t="shared" ref="BC306:BC369" si="136">IF(COUNTIF(AG306:AI306,"*令和８年度特例要件を*")&gt;0,"AK列に色付け","")</f>
        <v/>
      </c>
      <c r="BD306" s="559" t="str">
        <f t="shared" ref="BD306:BD369" si="137">IF(AND(COUNTIF(AG306:AI306,"*令和８年度特例要件を*")&gt;0,AK306=""), "未入力","入力済")</f>
        <v>入力済</v>
      </c>
      <c r="BE306" s="576" t="str">
        <f t="shared" ref="BE306:BE369" si="138">IF(BC306="AK列に色付け","入力必要","")</f>
        <v/>
      </c>
      <c r="BF306" s="559" t="str">
        <f t="shared" ref="BF306:BF369" si="139">G306</f>
        <v/>
      </c>
      <c r="BG306" s="596"/>
      <c r="BH306" s="632"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614" t="str">
        <f>IFERROR(IF(BH306="Ⅱロ有り",ROUNDDOWN(L306*VLOOKUP(K306,【参考】数式用!$A$4:$J$42,10,FALSE)*AA306,0),""),"")</f>
        <v/>
      </c>
      <c r="BJ306" s="614" t="str">
        <f>IFERROR(IF(BH306="Ⅱロなし",ROUNDDOWN(L306*VLOOKUP(K306,【参考】数式用!$A$4:$J$42,8,FALSE)*AA306,0),""),"")</f>
        <v/>
      </c>
    </row>
    <row r="307" spans="1:62" ht="110.1" customHeight="1" thickBot="1">
      <c r="A307" s="327">
        <v>294</v>
      </c>
      <c r="B307" s="1005" t="str">
        <f>IF(基本情報入力シート!B329="","",基本情報入力シート!B329)</f>
        <v/>
      </c>
      <c r="C307" s="1006"/>
      <c r="D307" s="1006"/>
      <c r="E307" s="1006"/>
      <c r="F307" s="1007"/>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58" t="str">
        <f>IF(基本情報入力シート!AF329=0, "",基本情報入力シート!AF329)</f>
        <v/>
      </c>
      <c r="M307" s="589"/>
      <c r="N307" s="521" t="str">
        <f>IFERROR(VLOOKUP(K307,【参考】数式用!$A$2:$F$57,MATCH(M307,【参考】数式用!$C$3:$F$3,0)+2,0),"")</f>
        <v/>
      </c>
      <c r="O307" s="513"/>
      <c r="P307" s="555" t="str">
        <f>IFERROR(VLOOKUP(K307,【参考】数式用!$A$2:$F$57,MATCH(O307,【参考】数式用!$C$3:$F$3,0)+2,0),"")</f>
        <v/>
      </c>
      <c r="Q307" s="338" t="s">
        <v>118</v>
      </c>
      <c r="R307" s="339"/>
      <c r="S307" s="340" t="s">
        <v>183</v>
      </c>
      <c r="T307" s="339"/>
      <c r="U307" s="340" t="s">
        <v>184</v>
      </c>
      <c r="V307" s="339"/>
      <c r="W307" s="340" t="s">
        <v>183</v>
      </c>
      <c r="X307" s="339"/>
      <c r="Y307" s="340" t="s">
        <v>185</v>
      </c>
      <c r="Z307" s="340" t="s">
        <v>186</v>
      </c>
      <c r="AA307" s="340" t="str">
        <f t="shared" si="120"/>
        <v/>
      </c>
      <c r="AB307" s="341" t="s">
        <v>187</v>
      </c>
      <c r="AC307" s="516" t="str">
        <f t="shared" si="121"/>
        <v/>
      </c>
      <c r="AD307" s="509" t="str">
        <f t="shared" si="122"/>
        <v/>
      </c>
      <c r="AE307" s="517" t="str">
        <f>IFERROR(ROUNDDOWN(ROUNDDOWN(ROUND(L307*VLOOKUP(K307,【参考】数式用!$A$4:$F$57,MATCH("処遇改善加算Ⅳ",【参考】数式用!$C$3:$F$3,0)+2,0),0),0)*AA307*0.5,0), "")</f>
        <v/>
      </c>
      <c r="AF307" s="329"/>
      <c r="AG307" s="330"/>
      <c r="AH307" s="330"/>
      <c r="AI307" s="344"/>
      <c r="AJ307" s="641"/>
      <c r="AK307" s="331"/>
      <c r="AL307" s="332" t="str">
        <f t="shared" si="123"/>
        <v/>
      </c>
      <c r="AM307" s="325" t="str">
        <f t="shared" si="124"/>
        <v/>
      </c>
      <c r="AN307" s="255"/>
      <c r="AO307" s="559" t="str">
        <f>IFERROR(VLOOKUP(K307,【参考】数式用!$A$2:$N$57,14,FALSE),"")</f>
        <v/>
      </c>
      <c r="AP307" s="559" t="str">
        <f t="shared" si="125"/>
        <v/>
      </c>
      <c r="AQ307" s="632" t="str">
        <f t="shared" si="126"/>
        <v/>
      </c>
      <c r="AR307" s="632" t="str">
        <f t="shared" si="127"/>
        <v>入力済</v>
      </c>
      <c r="AS307" s="559" t="str">
        <f t="shared" si="128"/>
        <v/>
      </c>
      <c r="AT307" s="632" t="str">
        <f t="shared" si="129"/>
        <v>入力済</v>
      </c>
      <c r="AU307" s="632" t="str">
        <f t="shared" si="130"/>
        <v/>
      </c>
      <c r="AV307" s="632" t="str">
        <f t="shared" si="131"/>
        <v/>
      </c>
      <c r="AW307" s="559" t="str">
        <f t="shared" si="132"/>
        <v/>
      </c>
      <c r="AX307" s="559" t="str">
        <f t="shared" si="133"/>
        <v/>
      </c>
      <c r="AY307" s="632" t="str">
        <f>IFERROR(VLOOKUP(K307,【参考】数式用!$AR$5:$AS$39,2, FALSE), "")</f>
        <v/>
      </c>
      <c r="AZ307" s="559" t="str">
        <f t="shared" si="134"/>
        <v/>
      </c>
      <c r="BA307" s="559" t="str">
        <f t="shared" si="135"/>
        <v>入力済</v>
      </c>
      <c r="BB307" s="632" t="str">
        <f>IFERROR(VLOOKUP(K307,【参考】数式用!$AX$3:$AY$59, 2, FALSE), "")</f>
        <v/>
      </c>
      <c r="BC307" s="559" t="str">
        <f t="shared" si="136"/>
        <v/>
      </c>
      <c r="BD307" s="559" t="str">
        <f t="shared" si="137"/>
        <v>入力済</v>
      </c>
      <c r="BE307" s="576" t="str">
        <f t="shared" si="138"/>
        <v/>
      </c>
      <c r="BF307" s="559" t="str">
        <f t="shared" si="139"/>
        <v/>
      </c>
      <c r="BG307" s="596"/>
      <c r="BH307" s="632" t="str">
        <f t="shared" si="140"/>
        <v/>
      </c>
      <c r="BI307" s="614" t="str">
        <f>IFERROR(IF(BH307="Ⅱロ有り",ROUNDDOWN(L307*VLOOKUP(K307,【参考】数式用!$A$4:$J$42,10,FALSE)*AA307,0),""),"")</f>
        <v/>
      </c>
      <c r="BJ307" s="614" t="str">
        <f>IFERROR(IF(BH307="Ⅱロなし",ROUNDDOWN(L307*VLOOKUP(K307,【参考】数式用!$A$4:$J$42,8,FALSE)*AA307,0),""),"")</f>
        <v/>
      </c>
    </row>
    <row r="308" spans="1:62" ht="110.1" customHeight="1" thickBot="1">
      <c r="A308" s="327">
        <v>295</v>
      </c>
      <c r="B308" s="1005" t="str">
        <f>IF(基本情報入力シート!B330="","",基本情報入力シート!B330)</f>
        <v/>
      </c>
      <c r="C308" s="1006"/>
      <c r="D308" s="1006"/>
      <c r="E308" s="1006"/>
      <c r="F308" s="1007"/>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58" t="str">
        <f>IF(基本情報入力シート!AF330=0, "",基本情報入力シート!AF330)</f>
        <v/>
      </c>
      <c r="M308" s="589"/>
      <c r="N308" s="521" t="str">
        <f>IFERROR(VLOOKUP(K308,【参考】数式用!$A$2:$F$57,MATCH(M308,【参考】数式用!$C$3:$F$3,0)+2,0),"")</f>
        <v/>
      </c>
      <c r="O308" s="513"/>
      <c r="P308" s="555" t="str">
        <f>IFERROR(VLOOKUP(K308,【参考】数式用!$A$2:$F$57,MATCH(O308,【参考】数式用!$C$3:$F$3,0)+2,0),"")</f>
        <v/>
      </c>
      <c r="Q308" s="338" t="s">
        <v>118</v>
      </c>
      <c r="R308" s="339"/>
      <c r="S308" s="340" t="s">
        <v>183</v>
      </c>
      <c r="T308" s="339"/>
      <c r="U308" s="340" t="s">
        <v>184</v>
      </c>
      <c r="V308" s="339"/>
      <c r="W308" s="340" t="s">
        <v>183</v>
      </c>
      <c r="X308" s="339"/>
      <c r="Y308" s="340" t="s">
        <v>185</v>
      </c>
      <c r="Z308" s="340" t="s">
        <v>186</v>
      </c>
      <c r="AA308" s="340" t="str">
        <f t="shared" si="120"/>
        <v/>
      </c>
      <c r="AB308" s="341" t="s">
        <v>187</v>
      </c>
      <c r="AC308" s="516" t="str">
        <f t="shared" si="121"/>
        <v/>
      </c>
      <c r="AD308" s="509" t="str">
        <f t="shared" si="122"/>
        <v/>
      </c>
      <c r="AE308" s="517" t="str">
        <f>IFERROR(ROUNDDOWN(ROUNDDOWN(ROUND(L308*VLOOKUP(K308,【参考】数式用!$A$4:$F$57,MATCH("処遇改善加算Ⅳ",【参考】数式用!$C$3:$F$3,0)+2,0),0),0)*AA308*0.5,0), "")</f>
        <v/>
      </c>
      <c r="AF308" s="329"/>
      <c r="AG308" s="330"/>
      <c r="AH308" s="330"/>
      <c r="AI308" s="344"/>
      <c r="AJ308" s="641"/>
      <c r="AK308" s="331"/>
      <c r="AL308" s="332" t="str">
        <f t="shared" si="123"/>
        <v/>
      </c>
      <c r="AM308" s="325" t="str">
        <f t="shared" si="124"/>
        <v/>
      </c>
      <c r="AN308" s="255"/>
      <c r="AO308" s="559" t="str">
        <f>IFERROR(VLOOKUP(K308,【参考】数式用!$A$2:$N$57,14,FALSE),"")</f>
        <v/>
      </c>
      <c r="AP308" s="559" t="str">
        <f t="shared" si="125"/>
        <v/>
      </c>
      <c r="AQ308" s="632" t="str">
        <f t="shared" si="126"/>
        <v/>
      </c>
      <c r="AR308" s="632" t="str">
        <f t="shared" si="127"/>
        <v>入力済</v>
      </c>
      <c r="AS308" s="559" t="str">
        <f t="shared" si="128"/>
        <v/>
      </c>
      <c r="AT308" s="632" t="str">
        <f t="shared" si="129"/>
        <v>入力済</v>
      </c>
      <c r="AU308" s="632" t="str">
        <f t="shared" si="130"/>
        <v/>
      </c>
      <c r="AV308" s="632" t="str">
        <f t="shared" si="131"/>
        <v/>
      </c>
      <c r="AW308" s="559" t="str">
        <f t="shared" si="132"/>
        <v/>
      </c>
      <c r="AX308" s="559" t="str">
        <f t="shared" si="133"/>
        <v/>
      </c>
      <c r="AY308" s="632" t="str">
        <f>IFERROR(VLOOKUP(K308,【参考】数式用!$AR$5:$AS$39,2, FALSE), "")</f>
        <v/>
      </c>
      <c r="AZ308" s="559" t="str">
        <f t="shared" si="134"/>
        <v/>
      </c>
      <c r="BA308" s="559" t="str">
        <f t="shared" si="135"/>
        <v>入力済</v>
      </c>
      <c r="BB308" s="632" t="str">
        <f>IFERROR(VLOOKUP(K308,【参考】数式用!$AX$3:$AY$59, 2, FALSE), "")</f>
        <v/>
      </c>
      <c r="BC308" s="559" t="str">
        <f t="shared" si="136"/>
        <v/>
      </c>
      <c r="BD308" s="559" t="str">
        <f t="shared" si="137"/>
        <v>入力済</v>
      </c>
      <c r="BE308" s="576" t="str">
        <f t="shared" si="138"/>
        <v/>
      </c>
      <c r="BF308" s="559" t="str">
        <f t="shared" si="139"/>
        <v/>
      </c>
      <c r="BG308" s="596"/>
      <c r="BH308" s="632" t="str">
        <f t="shared" si="140"/>
        <v/>
      </c>
      <c r="BI308" s="614" t="str">
        <f>IFERROR(IF(BH308="Ⅱロ有り",ROUNDDOWN(L308*VLOOKUP(K308,【参考】数式用!$A$4:$J$42,10,FALSE)*AA308,0),""),"")</f>
        <v/>
      </c>
      <c r="BJ308" s="614" t="str">
        <f>IFERROR(IF(BH308="Ⅱロなし",ROUNDDOWN(L308*VLOOKUP(K308,【参考】数式用!$A$4:$J$42,8,FALSE)*AA308,0),""),"")</f>
        <v/>
      </c>
    </row>
    <row r="309" spans="1:62" ht="110.1" customHeight="1" thickBot="1">
      <c r="A309" s="327">
        <v>296</v>
      </c>
      <c r="B309" s="1005" t="str">
        <f>IF(基本情報入力シート!B331="","",基本情報入力シート!B331)</f>
        <v/>
      </c>
      <c r="C309" s="1006"/>
      <c r="D309" s="1006"/>
      <c r="E309" s="1006"/>
      <c r="F309" s="1007"/>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58" t="str">
        <f>IF(基本情報入力シート!AF331=0, "",基本情報入力シート!AF331)</f>
        <v/>
      </c>
      <c r="M309" s="589"/>
      <c r="N309" s="521" t="str">
        <f>IFERROR(VLOOKUP(K309,【参考】数式用!$A$2:$F$57,MATCH(M309,【参考】数式用!$C$3:$F$3,0)+2,0),"")</f>
        <v/>
      </c>
      <c r="O309" s="513"/>
      <c r="P309" s="555" t="str">
        <f>IFERROR(VLOOKUP(K309,【参考】数式用!$A$2:$F$57,MATCH(O309,【参考】数式用!$C$3:$F$3,0)+2,0),"")</f>
        <v/>
      </c>
      <c r="Q309" s="338" t="s">
        <v>118</v>
      </c>
      <c r="R309" s="339"/>
      <c r="S309" s="340" t="s">
        <v>183</v>
      </c>
      <c r="T309" s="339"/>
      <c r="U309" s="340" t="s">
        <v>184</v>
      </c>
      <c r="V309" s="339"/>
      <c r="W309" s="340" t="s">
        <v>183</v>
      </c>
      <c r="X309" s="339"/>
      <c r="Y309" s="340" t="s">
        <v>185</v>
      </c>
      <c r="Z309" s="340" t="s">
        <v>186</v>
      </c>
      <c r="AA309" s="340" t="str">
        <f t="shared" si="120"/>
        <v/>
      </c>
      <c r="AB309" s="341" t="s">
        <v>187</v>
      </c>
      <c r="AC309" s="516" t="str">
        <f t="shared" si="121"/>
        <v/>
      </c>
      <c r="AD309" s="509" t="str">
        <f t="shared" si="122"/>
        <v/>
      </c>
      <c r="AE309" s="517" t="str">
        <f>IFERROR(ROUNDDOWN(ROUNDDOWN(ROUND(L309*VLOOKUP(K309,【参考】数式用!$A$4:$F$57,MATCH("処遇改善加算Ⅳ",【参考】数式用!$C$3:$F$3,0)+2,0),0),0)*AA309*0.5,0), "")</f>
        <v/>
      </c>
      <c r="AF309" s="329"/>
      <c r="AG309" s="330"/>
      <c r="AH309" s="330"/>
      <c r="AI309" s="344"/>
      <c r="AJ309" s="641"/>
      <c r="AK309" s="331"/>
      <c r="AL309" s="332" t="str">
        <f t="shared" si="123"/>
        <v/>
      </c>
      <c r="AM309" s="325" t="str">
        <f t="shared" si="124"/>
        <v/>
      </c>
      <c r="AN309" s="255"/>
      <c r="AO309" s="559" t="str">
        <f>IFERROR(VLOOKUP(K309,【参考】数式用!$A$2:$N$57,14,FALSE),"")</f>
        <v/>
      </c>
      <c r="AP309" s="559" t="str">
        <f t="shared" si="125"/>
        <v/>
      </c>
      <c r="AQ309" s="632" t="str">
        <f t="shared" si="126"/>
        <v/>
      </c>
      <c r="AR309" s="632" t="str">
        <f t="shared" si="127"/>
        <v>入力済</v>
      </c>
      <c r="AS309" s="559" t="str">
        <f t="shared" si="128"/>
        <v/>
      </c>
      <c r="AT309" s="632" t="str">
        <f t="shared" si="129"/>
        <v>入力済</v>
      </c>
      <c r="AU309" s="632" t="str">
        <f t="shared" si="130"/>
        <v/>
      </c>
      <c r="AV309" s="632" t="str">
        <f t="shared" si="131"/>
        <v/>
      </c>
      <c r="AW309" s="559" t="str">
        <f t="shared" si="132"/>
        <v/>
      </c>
      <c r="AX309" s="559" t="str">
        <f t="shared" si="133"/>
        <v/>
      </c>
      <c r="AY309" s="632" t="str">
        <f>IFERROR(VLOOKUP(K309,【参考】数式用!$AR$5:$AS$39,2, FALSE), "")</f>
        <v/>
      </c>
      <c r="AZ309" s="559" t="str">
        <f t="shared" si="134"/>
        <v/>
      </c>
      <c r="BA309" s="559" t="str">
        <f t="shared" si="135"/>
        <v>入力済</v>
      </c>
      <c r="BB309" s="632" t="str">
        <f>IFERROR(VLOOKUP(K309,【参考】数式用!$AX$3:$AY$59, 2, FALSE), "")</f>
        <v/>
      </c>
      <c r="BC309" s="559" t="str">
        <f t="shared" si="136"/>
        <v/>
      </c>
      <c r="BD309" s="559" t="str">
        <f t="shared" si="137"/>
        <v>入力済</v>
      </c>
      <c r="BE309" s="576" t="str">
        <f t="shared" si="138"/>
        <v/>
      </c>
      <c r="BF309" s="559" t="str">
        <f t="shared" si="139"/>
        <v/>
      </c>
      <c r="BG309" s="596"/>
      <c r="BH309" s="632" t="str">
        <f t="shared" si="140"/>
        <v/>
      </c>
      <c r="BI309" s="614" t="str">
        <f>IFERROR(IF(BH309="Ⅱロ有り",ROUNDDOWN(L309*VLOOKUP(K309,【参考】数式用!$A$4:$J$42,10,FALSE)*AA309,0),""),"")</f>
        <v/>
      </c>
      <c r="BJ309" s="614" t="str">
        <f>IFERROR(IF(BH309="Ⅱロなし",ROUNDDOWN(L309*VLOOKUP(K309,【参考】数式用!$A$4:$J$42,8,FALSE)*AA309,0),""),"")</f>
        <v/>
      </c>
    </row>
    <row r="310" spans="1:62" ht="110.1" customHeight="1" thickBot="1">
      <c r="A310" s="327">
        <v>297</v>
      </c>
      <c r="B310" s="1005" t="str">
        <f>IF(基本情報入力シート!B332="","",基本情報入力シート!B332)</f>
        <v/>
      </c>
      <c r="C310" s="1006"/>
      <c r="D310" s="1006"/>
      <c r="E310" s="1006"/>
      <c r="F310" s="1007"/>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58" t="str">
        <f>IF(基本情報入力シート!AF332=0, "",基本情報入力シート!AF332)</f>
        <v/>
      </c>
      <c r="M310" s="589"/>
      <c r="N310" s="521" t="str">
        <f>IFERROR(VLOOKUP(K310,【参考】数式用!$A$2:$F$57,MATCH(M310,【参考】数式用!$C$3:$F$3,0)+2,0),"")</f>
        <v/>
      </c>
      <c r="O310" s="513"/>
      <c r="P310" s="555" t="str">
        <f>IFERROR(VLOOKUP(K310,【参考】数式用!$A$2:$F$57,MATCH(O310,【参考】数式用!$C$3:$F$3,0)+2,0),"")</f>
        <v/>
      </c>
      <c r="Q310" s="338" t="s">
        <v>118</v>
      </c>
      <c r="R310" s="339"/>
      <c r="S310" s="340" t="s">
        <v>183</v>
      </c>
      <c r="T310" s="339"/>
      <c r="U310" s="340" t="s">
        <v>184</v>
      </c>
      <c r="V310" s="339"/>
      <c r="W310" s="340" t="s">
        <v>183</v>
      </c>
      <c r="X310" s="339"/>
      <c r="Y310" s="340" t="s">
        <v>185</v>
      </c>
      <c r="Z310" s="340" t="s">
        <v>186</v>
      </c>
      <c r="AA310" s="340" t="str">
        <f t="shared" si="120"/>
        <v/>
      </c>
      <c r="AB310" s="341" t="s">
        <v>187</v>
      </c>
      <c r="AC310" s="516" t="str">
        <f t="shared" si="121"/>
        <v/>
      </c>
      <c r="AD310" s="509" t="str">
        <f t="shared" si="122"/>
        <v/>
      </c>
      <c r="AE310" s="517" t="str">
        <f>IFERROR(ROUNDDOWN(ROUNDDOWN(ROUND(L310*VLOOKUP(K310,【参考】数式用!$A$4:$F$57,MATCH("処遇改善加算Ⅳ",【参考】数式用!$C$3:$F$3,0)+2,0),0),0)*AA310*0.5,0), "")</f>
        <v/>
      </c>
      <c r="AF310" s="329"/>
      <c r="AG310" s="330"/>
      <c r="AH310" s="330"/>
      <c r="AI310" s="344"/>
      <c r="AJ310" s="641"/>
      <c r="AK310" s="331"/>
      <c r="AL310" s="332" t="str">
        <f t="shared" si="123"/>
        <v/>
      </c>
      <c r="AM310" s="325" t="str">
        <f t="shared" si="124"/>
        <v/>
      </c>
      <c r="AN310" s="255"/>
      <c r="AO310" s="559" t="str">
        <f>IFERROR(VLOOKUP(K310,【参考】数式用!$A$2:$N$57,14,FALSE),"")</f>
        <v/>
      </c>
      <c r="AP310" s="559" t="str">
        <f t="shared" si="125"/>
        <v/>
      </c>
      <c r="AQ310" s="632" t="str">
        <f t="shared" si="126"/>
        <v/>
      </c>
      <c r="AR310" s="632" t="str">
        <f t="shared" si="127"/>
        <v>入力済</v>
      </c>
      <c r="AS310" s="559" t="str">
        <f t="shared" si="128"/>
        <v/>
      </c>
      <c r="AT310" s="632" t="str">
        <f t="shared" si="129"/>
        <v>入力済</v>
      </c>
      <c r="AU310" s="632" t="str">
        <f t="shared" si="130"/>
        <v/>
      </c>
      <c r="AV310" s="632" t="str">
        <f t="shared" si="131"/>
        <v/>
      </c>
      <c r="AW310" s="559" t="str">
        <f t="shared" si="132"/>
        <v/>
      </c>
      <c r="AX310" s="559" t="str">
        <f t="shared" si="133"/>
        <v/>
      </c>
      <c r="AY310" s="632" t="str">
        <f>IFERROR(VLOOKUP(K310,【参考】数式用!$AR$5:$AS$39,2, FALSE), "")</f>
        <v/>
      </c>
      <c r="AZ310" s="559" t="str">
        <f t="shared" si="134"/>
        <v/>
      </c>
      <c r="BA310" s="559" t="str">
        <f t="shared" si="135"/>
        <v>入力済</v>
      </c>
      <c r="BB310" s="632" t="str">
        <f>IFERROR(VLOOKUP(K310,【参考】数式用!$AX$3:$AY$59, 2, FALSE), "")</f>
        <v/>
      </c>
      <c r="BC310" s="559" t="str">
        <f t="shared" si="136"/>
        <v/>
      </c>
      <c r="BD310" s="559" t="str">
        <f t="shared" si="137"/>
        <v>入力済</v>
      </c>
      <c r="BE310" s="576" t="str">
        <f t="shared" si="138"/>
        <v/>
      </c>
      <c r="BF310" s="559" t="str">
        <f t="shared" si="139"/>
        <v/>
      </c>
      <c r="BG310" s="596"/>
      <c r="BH310" s="632" t="str">
        <f t="shared" si="140"/>
        <v/>
      </c>
      <c r="BI310" s="614" t="str">
        <f>IFERROR(IF(BH310="Ⅱロ有り",ROUNDDOWN(L310*VLOOKUP(K310,【参考】数式用!$A$4:$J$42,10,FALSE)*AA310,0),""),"")</f>
        <v/>
      </c>
      <c r="BJ310" s="614" t="str">
        <f>IFERROR(IF(BH310="Ⅱロなし",ROUNDDOWN(L310*VLOOKUP(K310,【参考】数式用!$A$4:$J$42,8,FALSE)*AA310,0),""),"")</f>
        <v/>
      </c>
    </row>
    <row r="311" spans="1:62" ht="110.1" customHeight="1" thickBot="1">
      <c r="A311" s="327">
        <v>298</v>
      </c>
      <c r="B311" s="1005" t="str">
        <f>IF(基本情報入力シート!B333="","",基本情報入力シート!B333)</f>
        <v/>
      </c>
      <c r="C311" s="1006"/>
      <c r="D311" s="1006"/>
      <c r="E311" s="1006"/>
      <c r="F311" s="1007"/>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58" t="str">
        <f>IF(基本情報入力シート!AF333=0, "",基本情報入力シート!AF333)</f>
        <v/>
      </c>
      <c r="M311" s="589"/>
      <c r="N311" s="521" t="str">
        <f>IFERROR(VLOOKUP(K311,【参考】数式用!$A$2:$F$57,MATCH(M311,【参考】数式用!$C$3:$F$3,0)+2,0),"")</f>
        <v/>
      </c>
      <c r="O311" s="513"/>
      <c r="P311" s="555" t="str">
        <f>IFERROR(VLOOKUP(K311,【参考】数式用!$A$2:$F$57,MATCH(O311,【参考】数式用!$C$3:$F$3,0)+2,0),"")</f>
        <v/>
      </c>
      <c r="Q311" s="338" t="s">
        <v>118</v>
      </c>
      <c r="R311" s="339"/>
      <c r="S311" s="340" t="s">
        <v>183</v>
      </c>
      <c r="T311" s="339"/>
      <c r="U311" s="340" t="s">
        <v>184</v>
      </c>
      <c r="V311" s="339"/>
      <c r="W311" s="340" t="s">
        <v>183</v>
      </c>
      <c r="X311" s="339"/>
      <c r="Y311" s="340" t="s">
        <v>185</v>
      </c>
      <c r="Z311" s="340" t="s">
        <v>186</v>
      </c>
      <c r="AA311" s="340" t="str">
        <f t="shared" si="120"/>
        <v/>
      </c>
      <c r="AB311" s="341" t="s">
        <v>187</v>
      </c>
      <c r="AC311" s="516" t="str">
        <f t="shared" si="121"/>
        <v/>
      </c>
      <c r="AD311" s="509" t="str">
        <f t="shared" si="122"/>
        <v/>
      </c>
      <c r="AE311" s="517" t="str">
        <f>IFERROR(ROUNDDOWN(ROUNDDOWN(ROUND(L311*VLOOKUP(K311,【参考】数式用!$A$4:$F$57,MATCH("処遇改善加算Ⅳ",【参考】数式用!$C$3:$F$3,0)+2,0),0),0)*AA311*0.5,0), "")</f>
        <v/>
      </c>
      <c r="AF311" s="329"/>
      <c r="AG311" s="330"/>
      <c r="AH311" s="330"/>
      <c r="AI311" s="344"/>
      <c r="AJ311" s="641"/>
      <c r="AK311" s="331"/>
      <c r="AL311" s="332" t="str">
        <f t="shared" si="123"/>
        <v/>
      </c>
      <c r="AM311" s="325" t="str">
        <f t="shared" si="124"/>
        <v/>
      </c>
      <c r="AN311" s="255"/>
      <c r="AO311" s="559" t="str">
        <f>IFERROR(VLOOKUP(K311,【参考】数式用!$A$2:$N$57,14,FALSE),"")</f>
        <v/>
      </c>
      <c r="AP311" s="559" t="str">
        <f t="shared" si="125"/>
        <v/>
      </c>
      <c r="AQ311" s="632" t="str">
        <f t="shared" si="126"/>
        <v/>
      </c>
      <c r="AR311" s="632" t="str">
        <f t="shared" si="127"/>
        <v>入力済</v>
      </c>
      <c r="AS311" s="559" t="str">
        <f t="shared" si="128"/>
        <v/>
      </c>
      <c r="AT311" s="632" t="str">
        <f t="shared" si="129"/>
        <v>入力済</v>
      </c>
      <c r="AU311" s="632" t="str">
        <f t="shared" si="130"/>
        <v/>
      </c>
      <c r="AV311" s="632" t="str">
        <f t="shared" si="131"/>
        <v/>
      </c>
      <c r="AW311" s="559" t="str">
        <f t="shared" si="132"/>
        <v/>
      </c>
      <c r="AX311" s="559" t="str">
        <f t="shared" si="133"/>
        <v/>
      </c>
      <c r="AY311" s="632" t="str">
        <f>IFERROR(VLOOKUP(K311,【参考】数式用!$AR$5:$AS$39,2, FALSE), "")</f>
        <v/>
      </c>
      <c r="AZ311" s="559" t="str">
        <f t="shared" si="134"/>
        <v/>
      </c>
      <c r="BA311" s="559" t="str">
        <f t="shared" si="135"/>
        <v>入力済</v>
      </c>
      <c r="BB311" s="632" t="str">
        <f>IFERROR(VLOOKUP(K311,【参考】数式用!$AX$3:$AY$59, 2, FALSE), "")</f>
        <v/>
      </c>
      <c r="BC311" s="559" t="str">
        <f t="shared" si="136"/>
        <v/>
      </c>
      <c r="BD311" s="559" t="str">
        <f t="shared" si="137"/>
        <v>入力済</v>
      </c>
      <c r="BE311" s="576" t="str">
        <f t="shared" si="138"/>
        <v/>
      </c>
      <c r="BF311" s="559" t="str">
        <f t="shared" si="139"/>
        <v/>
      </c>
      <c r="BG311" s="596"/>
      <c r="BH311" s="632" t="str">
        <f t="shared" si="140"/>
        <v/>
      </c>
      <c r="BI311" s="614" t="str">
        <f>IFERROR(IF(BH311="Ⅱロ有り",ROUNDDOWN(L311*VLOOKUP(K311,【参考】数式用!$A$4:$J$42,10,FALSE)*AA311,0),""),"")</f>
        <v/>
      </c>
      <c r="BJ311" s="614" t="str">
        <f>IFERROR(IF(BH311="Ⅱロなし",ROUNDDOWN(L311*VLOOKUP(K311,【参考】数式用!$A$4:$J$42,8,FALSE)*AA311,0),""),"")</f>
        <v/>
      </c>
    </row>
    <row r="312" spans="1:62" ht="110.1" customHeight="1" thickBot="1">
      <c r="A312" s="327">
        <v>299</v>
      </c>
      <c r="B312" s="1005" t="str">
        <f>IF(基本情報入力シート!B334="","",基本情報入力シート!B334)</f>
        <v/>
      </c>
      <c r="C312" s="1006"/>
      <c r="D312" s="1006"/>
      <c r="E312" s="1006"/>
      <c r="F312" s="1007"/>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58" t="str">
        <f>IF(基本情報入力シート!AF334=0, "",基本情報入力シート!AF334)</f>
        <v/>
      </c>
      <c r="M312" s="589"/>
      <c r="N312" s="521" t="str">
        <f>IFERROR(VLOOKUP(K312,【参考】数式用!$A$2:$F$57,MATCH(M312,【参考】数式用!$C$3:$F$3,0)+2,0),"")</f>
        <v/>
      </c>
      <c r="O312" s="513"/>
      <c r="P312" s="555" t="str">
        <f>IFERROR(VLOOKUP(K312,【参考】数式用!$A$2:$F$57,MATCH(O312,【参考】数式用!$C$3:$F$3,0)+2,0),"")</f>
        <v/>
      </c>
      <c r="Q312" s="338" t="s">
        <v>118</v>
      </c>
      <c r="R312" s="339"/>
      <c r="S312" s="340" t="s">
        <v>183</v>
      </c>
      <c r="T312" s="339"/>
      <c r="U312" s="340" t="s">
        <v>184</v>
      </c>
      <c r="V312" s="339"/>
      <c r="W312" s="340" t="s">
        <v>183</v>
      </c>
      <c r="X312" s="339"/>
      <c r="Y312" s="340" t="s">
        <v>185</v>
      </c>
      <c r="Z312" s="340" t="s">
        <v>186</v>
      </c>
      <c r="AA312" s="340" t="str">
        <f t="shared" si="120"/>
        <v/>
      </c>
      <c r="AB312" s="341" t="s">
        <v>187</v>
      </c>
      <c r="AC312" s="516" t="str">
        <f t="shared" si="121"/>
        <v/>
      </c>
      <c r="AD312" s="509" t="str">
        <f t="shared" si="122"/>
        <v/>
      </c>
      <c r="AE312" s="517" t="str">
        <f>IFERROR(ROUNDDOWN(ROUNDDOWN(ROUND(L312*VLOOKUP(K312,【参考】数式用!$A$4:$F$57,MATCH("処遇改善加算Ⅳ",【参考】数式用!$C$3:$F$3,0)+2,0),0),0)*AA312*0.5,0), "")</f>
        <v/>
      </c>
      <c r="AF312" s="329"/>
      <c r="AG312" s="330"/>
      <c r="AH312" s="330"/>
      <c r="AI312" s="344"/>
      <c r="AJ312" s="641"/>
      <c r="AK312" s="331"/>
      <c r="AL312" s="332" t="str">
        <f t="shared" si="123"/>
        <v/>
      </c>
      <c r="AM312" s="325" t="str">
        <f t="shared" si="124"/>
        <v/>
      </c>
      <c r="AN312" s="255"/>
      <c r="AO312" s="559" t="str">
        <f>IFERROR(VLOOKUP(K312,【参考】数式用!$A$2:$N$57,14,FALSE),"")</f>
        <v/>
      </c>
      <c r="AP312" s="559" t="str">
        <f t="shared" si="125"/>
        <v/>
      </c>
      <c r="AQ312" s="632" t="str">
        <f t="shared" si="126"/>
        <v/>
      </c>
      <c r="AR312" s="632" t="str">
        <f t="shared" si="127"/>
        <v>入力済</v>
      </c>
      <c r="AS312" s="559" t="str">
        <f t="shared" si="128"/>
        <v/>
      </c>
      <c r="AT312" s="632" t="str">
        <f t="shared" si="129"/>
        <v>入力済</v>
      </c>
      <c r="AU312" s="632" t="str">
        <f t="shared" si="130"/>
        <v/>
      </c>
      <c r="AV312" s="632" t="str">
        <f t="shared" si="131"/>
        <v/>
      </c>
      <c r="AW312" s="559" t="str">
        <f t="shared" si="132"/>
        <v/>
      </c>
      <c r="AX312" s="559" t="str">
        <f t="shared" si="133"/>
        <v/>
      </c>
      <c r="AY312" s="632" t="str">
        <f>IFERROR(VLOOKUP(K312,【参考】数式用!$AR$5:$AS$39,2, FALSE), "")</f>
        <v/>
      </c>
      <c r="AZ312" s="559" t="str">
        <f t="shared" si="134"/>
        <v/>
      </c>
      <c r="BA312" s="559" t="str">
        <f t="shared" si="135"/>
        <v>入力済</v>
      </c>
      <c r="BB312" s="632" t="str">
        <f>IFERROR(VLOOKUP(K312,【参考】数式用!$AX$3:$AY$59, 2, FALSE), "")</f>
        <v/>
      </c>
      <c r="BC312" s="559" t="str">
        <f t="shared" si="136"/>
        <v/>
      </c>
      <c r="BD312" s="559" t="str">
        <f t="shared" si="137"/>
        <v>入力済</v>
      </c>
      <c r="BE312" s="576" t="str">
        <f t="shared" si="138"/>
        <v/>
      </c>
      <c r="BF312" s="559" t="str">
        <f t="shared" si="139"/>
        <v/>
      </c>
      <c r="BG312" s="596"/>
      <c r="BH312" s="632" t="str">
        <f t="shared" si="140"/>
        <v/>
      </c>
      <c r="BI312" s="614" t="str">
        <f>IFERROR(IF(BH312="Ⅱロ有り",ROUNDDOWN(L312*VLOOKUP(K312,【参考】数式用!$A$4:$J$42,10,FALSE)*AA312,0),""),"")</f>
        <v/>
      </c>
      <c r="BJ312" s="614" t="str">
        <f>IFERROR(IF(BH312="Ⅱロなし",ROUNDDOWN(L312*VLOOKUP(K312,【参考】数式用!$A$4:$J$42,8,FALSE)*AA312,0),""),"")</f>
        <v/>
      </c>
    </row>
    <row r="313" spans="1:62" ht="110.1" customHeight="1" thickBot="1">
      <c r="A313" s="327">
        <v>300</v>
      </c>
      <c r="B313" s="1005" t="str">
        <f>IF(基本情報入力シート!B335="","",基本情報入力シート!B335)</f>
        <v/>
      </c>
      <c r="C313" s="1006"/>
      <c r="D313" s="1006"/>
      <c r="E313" s="1006"/>
      <c r="F313" s="1007"/>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58" t="str">
        <f>IF(基本情報入力シート!AF335=0, "",基本情報入力シート!AF335)</f>
        <v/>
      </c>
      <c r="M313" s="589"/>
      <c r="N313" s="521" t="str">
        <f>IFERROR(VLOOKUP(K313,【参考】数式用!$A$2:$F$57,MATCH(M313,【参考】数式用!$C$3:$F$3,0)+2,0),"")</f>
        <v/>
      </c>
      <c r="O313" s="513"/>
      <c r="P313" s="555" t="str">
        <f>IFERROR(VLOOKUP(K313,【参考】数式用!$A$2:$F$57,MATCH(O313,【参考】数式用!$C$3:$F$3,0)+2,0),"")</f>
        <v/>
      </c>
      <c r="Q313" s="338" t="s">
        <v>118</v>
      </c>
      <c r="R313" s="339"/>
      <c r="S313" s="340" t="s">
        <v>183</v>
      </c>
      <c r="T313" s="339"/>
      <c r="U313" s="340" t="s">
        <v>184</v>
      </c>
      <c r="V313" s="339"/>
      <c r="W313" s="340" t="s">
        <v>183</v>
      </c>
      <c r="X313" s="339"/>
      <c r="Y313" s="340" t="s">
        <v>185</v>
      </c>
      <c r="Z313" s="340" t="s">
        <v>186</v>
      </c>
      <c r="AA313" s="340" t="str">
        <f t="shared" si="120"/>
        <v/>
      </c>
      <c r="AB313" s="341" t="s">
        <v>187</v>
      </c>
      <c r="AC313" s="516" t="str">
        <f t="shared" si="121"/>
        <v/>
      </c>
      <c r="AD313" s="509" t="str">
        <f t="shared" si="122"/>
        <v/>
      </c>
      <c r="AE313" s="517" t="str">
        <f>IFERROR(ROUNDDOWN(ROUNDDOWN(ROUND(L313*VLOOKUP(K313,【参考】数式用!$A$4:$F$57,MATCH("処遇改善加算Ⅳ",【参考】数式用!$C$3:$F$3,0)+2,0),0),0)*AA313*0.5,0), "")</f>
        <v/>
      </c>
      <c r="AF313" s="329"/>
      <c r="AG313" s="330"/>
      <c r="AH313" s="330"/>
      <c r="AI313" s="344"/>
      <c r="AJ313" s="641"/>
      <c r="AK313" s="331"/>
      <c r="AL313" s="332" t="str">
        <f t="shared" si="123"/>
        <v/>
      </c>
      <c r="AM313" s="325" t="str">
        <f t="shared" si="124"/>
        <v/>
      </c>
      <c r="AN313" s="255"/>
      <c r="AO313" s="559" t="str">
        <f>IFERROR(VLOOKUP(K313,【参考】数式用!$A$2:$N$57,14,FALSE),"")</f>
        <v/>
      </c>
      <c r="AP313" s="559" t="str">
        <f t="shared" si="125"/>
        <v/>
      </c>
      <c r="AQ313" s="632" t="str">
        <f t="shared" si="126"/>
        <v/>
      </c>
      <c r="AR313" s="632" t="str">
        <f t="shared" si="127"/>
        <v>入力済</v>
      </c>
      <c r="AS313" s="559" t="str">
        <f t="shared" si="128"/>
        <v/>
      </c>
      <c r="AT313" s="632" t="str">
        <f t="shared" si="129"/>
        <v>入力済</v>
      </c>
      <c r="AU313" s="632" t="str">
        <f t="shared" si="130"/>
        <v/>
      </c>
      <c r="AV313" s="632" t="str">
        <f t="shared" si="131"/>
        <v/>
      </c>
      <c r="AW313" s="559" t="str">
        <f t="shared" si="132"/>
        <v/>
      </c>
      <c r="AX313" s="559" t="str">
        <f t="shared" si="133"/>
        <v/>
      </c>
      <c r="AY313" s="632" t="str">
        <f>IFERROR(VLOOKUP(K313,【参考】数式用!$AR$5:$AS$39,2, FALSE), "")</f>
        <v/>
      </c>
      <c r="AZ313" s="559" t="str">
        <f t="shared" si="134"/>
        <v/>
      </c>
      <c r="BA313" s="559" t="str">
        <f t="shared" si="135"/>
        <v>入力済</v>
      </c>
      <c r="BB313" s="632" t="str">
        <f>IFERROR(VLOOKUP(K313,【参考】数式用!$AX$3:$AY$59, 2, FALSE), "")</f>
        <v/>
      </c>
      <c r="BC313" s="559" t="str">
        <f t="shared" si="136"/>
        <v/>
      </c>
      <c r="BD313" s="559" t="str">
        <f t="shared" si="137"/>
        <v>入力済</v>
      </c>
      <c r="BE313" s="576" t="str">
        <f t="shared" si="138"/>
        <v/>
      </c>
      <c r="BF313" s="559" t="str">
        <f t="shared" si="139"/>
        <v/>
      </c>
      <c r="BG313" s="596"/>
      <c r="BH313" s="632" t="str">
        <f t="shared" si="140"/>
        <v/>
      </c>
      <c r="BI313" s="614" t="str">
        <f>IFERROR(IF(BH313="Ⅱロ有り",ROUNDDOWN(L313*VLOOKUP(K313,【参考】数式用!$A$4:$J$42,10,FALSE)*AA313,0),""),"")</f>
        <v/>
      </c>
      <c r="BJ313" s="614" t="str">
        <f>IFERROR(IF(BH313="Ⅱロなし",ROUNDDOWN(L313*VLOOKUP(K313,【参考】数式用!$A$4:$J$42,8,FALSE)*AA313,0),""),"")</f>
        <v/>
      </c>
    </row>
    <row r="314" spans="1:62" ht="110.1" customHeight="1" thickBot="1">
      <c r="A314" s="327">
        <v>301</v>
      </c>
      <c r="B314" s="1005" t="str">
        <f>IF(基本情報入力シート!B336="","",基本情報入力シート!B336)</f>
        <v/>
      </c>
      <c r="C314" s="1006"/>
      <c r="D314" s="1006"/>
      <c r="E314" s="1006"/>
      <c r="F314" s="1007"/>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58" t="str">
        <f>IF(基本情報入力シート!AF336=0, "",基本情報入力シート!AF336)</f>
        <v/>
      </c>
      <c r="M314" s="589"/>
      <c r="N314" s="521" t="str">
        <f>IFERROR(VLOOKUP(K314,【参考】数式用!$A$2:$F$57,MATCH(M314,【参考】数式用!$C$3:$F$3,0)+2,0),"")</f>
        <v/>
      </c>
      <c r="O314" s="513"/>
      <c r="P314" s="555" t="str">
        <f>IFERROR(VLOOKUP(K314,【参考】数式用!$A$2:$F$57,MATCH(O314,【参考】数式用!$C$3:$F$3,0)+2,0),"")</f>
        <v/>
      </c>
      <c r="Q314" s="338" t="s">
        <v>118</v>
      </c>
      <c r="R314" s="339"/>
      <c r="S314" s="340" t="s">
        <v>183</v>
      </c>
      <c r="T314" s="339"/>
      <c r="U314" s="340" t="s">
        <v>184</v>
      </c>
      <c r="V314" s="339"/>
      <c r="W314" s="340" t="s">
        <v>183</v>
      </c>
      <c r="X314" s="339"/>
      <c r="Y314" s="340" t="s">
        <v>185</v>
      </c>
      <c r="Z314" s="340" t="s">
        <v>186</v>
      </c>
      <c r="AA314" s="340" t="str">
        <f t="shared" si="120"/>
        <v/>
      </c>
      <c r="AB314" s="341" t="s">
        <v>187</v>
      </c>
      <c r="AC314" s="516" t="str">
        <f t="shared" si="121"/>
        <v/>
      </c>
      <c r="AD314" s="509" t="str">
        <f t="shared" si="122"/>
        <v/>
      </c>
      <c r="AE314" s="517" t="str">
        <f>IFERROR(ROUNDDOWN(ROUNDDOWN(ROUND(L314*VLOOKUP(K314,【参考】数式用!$A$4:$F$57,MATCH("処遇改善加算Ⅳ",【参考】数式用!$C$3:$F$3,0)+2,0),0),0)*AA314*0.5,0), "")</f>
        <v/>
      </c>
      <c r="AF314" s="329"/>
      <c r="AG314" s="330"/>
      <c r="AH314" s="330"/>
      <c r="AI314" s="344"/>
      <c r="AJ314" s="641"/>
      <c r="AK314" s="331"/>
      <c r="AL314" s="332" t="str">
        <f t="shared" si="123"/>
        <v/>
      </c>
      <c r="AM314" s="325" t="str">
        <f t="shared" si="124"/>
        <v/>
      </c>
      <c r="AN314" s="255"/>
      <c r="AO314" s="559" t="str">
        <f>IFERROR(VLOOKUP(K314,【参考】数式用!$A$2:$N$57,14,FALSE),"")</f>
        <v/>
      </c>
      <c r="AP314" s="559" t="str">
        <f t="shared" si="125"/>
        <v/>
      </c>
      <c r="AQ314" s="632" t="str">
        <f t="shared" si="126"/>
        <v/>
      </c>
      <c r="AR314" s="632" t="str">
        <f t="shared" si="127"/>
        <v>入力済</v>
      </c>
      <c r="AS314" s="559" t="str">
        <f t="shared" si="128"/>
        <v/>
      </c>
      <c r="AT314" s="632" t="str">
        <f t="shared" si="129"/>
        <v>入力済</v>
      </c>
      <c r="AU314" s="632" t="str">
        <f t="shared" si="130"/>
        <v/>
      </c>
      <c r="AV314" s="632" t="str">
        <f t="shared" si="131"/>
        <v/>
      </c>
      <c r="AW314" s="559" t="str">
        <f t="shared" si="132"/>
        <v/>
      </c>
      <c r="AX314" s="559" t="str">
        <f t="shared" si="133"/>
        <v/>
      </c>
      <c r="AY314" s="632" t="str">
        <f>IFERROR(VLOOKUP(K314,【参考】数式用!$AR$5:$AS$39,2, FALSE), "")</f>
        <v/>
      </c>
      <c r="AZ314" s="559" t="str">
        <f t="shared" si="134"/>
        <v/>
      </c>
      <c r="BA314" s="559" t="str">
        <f t="shared" si="135"/>
        <v>入力済</v>
      </c>
      <c r="BB314" s="632" t="str">
        <f>IFERROR(VLOOKUP(K314,【参考】数式用!$AX$3:$AY$59, 2, FALSE), "")</f>
        <v/>
      </c>
      <c r="BC314" s="559" t="str">
        <f t="shared" si="136"/>
        <v/>
      </c>
      <c r="BD314" s="559" t="str">
        <f t="shared" si="137"/>
        <v>入力済</v>
      </c>
      <c r="BE314" s="576" t="str">
        <f t="shared" si="138"/>
        <v/>
      </c>
      <c r="BF314" s="559" t="str">
        <f t="shared" si="139"/>
        <v/>
      </c>
      <c r="BG314" s="596"/>
      <c r="BH314" s="632" t="str">
        <f t="shared" si="140"/>
        <v/>
      </c>
      <c r="BI314" s="614" t="str">
        <f>IFERROR(IF(BH314="Ⅱロ有り",ROUNDDOWN(L314*VLOOKUP(K314,【参考】数式用!$A$4:$J$42,10,FALSE)*AA314,0),""),"")</f>
        <v/>
      </c>
      <c r="BJ314" s="614" t="str">
        <f>IFERROR(IF(BH314="Ⅱロなし",ROUNDDOWN(L314*VLOOKUP(K314,【参考】数式用!$A$4:$J$42,8,FALSE)*AA314,0),""),"")</f>
        <v/>
      </c>
    </row>
    <row r="315" spans="1:62" ht="110.1" customHeight="1" thickBot="1">
      <c r="A315" s="327">
        <v>302</v>
      </c>
      <c r="B315" s="1005" t="str">
        <f>IF(基本情報入力シート!B337="","",基本情報入力シート!B337)</f>
        <v/>
      </c>
      <c r="C315" s="1006"/>
      <c r="D315" s="1006"/>
      <c r="E315" s="1006"/>
      <c r="F315" s="1007"/>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58" t="str">
        <f>IF(基本情報入力シート!AF337=0, "",基本情報入力シート!AF337)</f>
        <v/>
      </c>
      <c r="M315" s="589"/>
      <c r="N315" s="521" t="str">
        <f>IFERROR(VLOOKUP(K315,【参考】数式用!$A$2:$F$57,MATCH(M315,【参考】数式用!$C$3:$F$3,0)+2,0),"")</f>
        <v/>
      </c>
      <c r="O315" s="513"/>
      <c r="P315" s="555" t="str">
        <f>IFERROR(VLOOKUP(K315,【参考】数式用!$A$2:$F$57,MATCH(O315,【参考】数式用!$C$3:$F$3,0)+2,0),"")</f>
        <v/>
      </c>
      <c r="Q315" s="338" t="s">
        <v>118</v>
      </c>
      <c r="R315" s="339"/>
      <c r="S315" s="340" t="s">
        <v>183</v>
      </c>
      <c r="T315" s="339"/>
      <c r="U315" s="340" t="s">
        <v>184</v>
      </c>
      <c r="V315" s="339"/>
      <c r="W315" s="340" t="s">
        <v>183</v>
      </c>
      <c r="X315" s="339"/>
      <c r="Y315" s="340" t="s">
        <v>185</v>
      </c>
      <c r="Z315" s="340" t="s">
        <v>186</v>
      </c>
      <c r="AA315" s="340" t="str">
        <f t="shared" si="120"/>
        <v/>
      </c>
      <c r="AB315" s="341" t="s">
        <v>187</v>
      </c>
      <c r="AC315" s="516" t="str">
        <f t="shared" si="121"/>
        <v/>
      </c>
      <c r="AD315" s="509" t="str">
        <f t="shared" si="122"/>
        <v/>
      </c>
      <c r="AE315" s="517" t="str">
        <f>IFERROR(ROUNDDOWN(ROUNDDOWN(ROUND(L315*VLOOKUP(K315,【参考】数式用!$A$4:$F$57,MATCH("処遇改善加算Ⅳ",【参考】数式用!$C$3:$F$3,0)+2,0),0),0)*AA315*0.5,0), "")</f>
        <v/>
      </c>
      <c r="AF315" s="329"/>
      <c r="AG315" s="330"/>
      <c r="AH315" s="330"/>
      <c r="AI315" s="344"/>
      <c r="AJ315" s="641"/>
      <c r="AK315" s="331"/>
      <c r="AL315" s="332" t="str">
        <f t="shared" si="123"/>
        <v/>
      </c>
      <c r="AM315" s="325" t="str">
        <f t="shared" si="124"/>
        <v/>
      </c>
      <c r="AN315" s="255"/>
      <c r="AO315" s="559" t="str">
        <f>IFERROR(VLOOKUP(K315,【参考】数式用!$A$2:$N$57,14,FALSE),"")</f>
        <v/>
      </c>
      <c r="AP315" s="559" t="str">
        <f t="shared" si="125"/>
        <v/>
      </c>
      <c r="AQ315" s="632" t="str">
        <f t="shared" si="126"/>
        <v/>
      </c>
      <c r="AR315" s="632" t="str">
        <f t="shared" si="127"/>
        <v>入力済</v>
      </c>
      <c r="AS315" s="559" t="str">
        <f t="shared" si="128"/>
        <v/>
      </c>
      <c r="AT315" s="632" t="str">
        <f t="shared" si="129"/>
        <v>入力済</v>
      </c>
      <c r="AU315" s="632" t="str">
        <f t="shared" si="130"/>
        <v/>
      </c>
      <c r="AV315" s="632" t="str">
        <f t="shared" si="131"/>
        <v/>
      </c>
      <c r="AW315" s="559" t="str">
        <f t="shared" si="132"/>
        <v/>
      </c>
      <c r="AX315" s="559" t="str">
        <f t="shared" si="133"/>
        <v/>
      </c>
      <c r="AY315" s="632" t="str">
        <f>IFERROR(VLOOKUP(K315,【参考】数式用!$AR$5:$AS$39,2, FALSE), "")</f>
        <v/>
      </c>
      <c r="AZ315" s="559" t="str">
        <f t="shared" si="134"/>
        <v/>
      </c>
      <c r="BA315" s="559" t="str">
        <f t="shared" si="135"/>
        <v>入力済</v>
      </c>
      <c r="BB315" s="632" t="str">
        <f>IFERROR(VLOOKUP(K315,【参考】数式用!$AX$3:$AY$59, 2, FALSE), "")</f>
        <v/>
      </c>
      <c r="BC315" s="559" t="str">
        <f t="shared" si="136"/>
        <v/>
      </c>
      <c r="BD315" s="559" t="str">
        <f t="shared" si="137"/>
        <v>入力済</v>
      </c>
      <c r="BE315" s="576" t="str">
        <f t="shared" si="138"/>
        <v/>
      </c>
      <c r="BF315" s="559" t="str">
        <f t="shared" si="139"/>
        <v/>
      </c>
      <c r="BG315" s="596"/>
      <c r="BH315" s="632" t="str">
        <f t="shared" si="140"/>
        <v/>
      </c>
      <c r="BI315" s="614" t="str">
        <f>IFERROR(IF(BH315="Ⅱロ有り",ROUNDDOWN(L315*VLOOKUP(K315,【参考】数式用!$A$4:$J$42,10,FALSE)*AA315,0),""),"")</f>
        <v/>
      </c>
      <c r="BJ315" s="614" t="str">
        <f>IFERROR(IF(BH315="Ⅱロなし",ROUNDDOWN(L315*VLOOKUP(K315,【参考】数式用!$A$4:$J$42,8,FALSE)*AA315,0),""),"")</f>
        <v/>
      </c>
    </row>
    <row r="316" spans="1:62" ht="110.1" customHeight="1" thickBot="1">
      <c r="A316" s="327">
        <v>303</v>
      </c>
      <c r="B316" s="1005" t="str">
        <f>IF(基本情報入力シート!B338="","",基本情報入力シート!B338)</f>
        <v/>
      </c>
      <c r="C316" s="1006"/>
      <c r="D316" s="1006"/>
      <c r="E316" s="1006"/>
      <c r="F316" s="1007"/>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58" t="str">
        <f>IF(基本情報入力シート!AF338=0, "",基本情報入力シート!AF338)</f>
        <v/>
      </c>
      <c r="M316" s="589"/>
      <c r="N316" s="521" t="str">
        <f>IFERROR(VLOOKUP(K316,【参考】数式用!$A$2:$F$57,MATCH(M316,【参考】数式用!$C$3:$F$3,0)+2,0),"")</f>
        <v/>
      </c>
      <c r="O316" s="513"/>
      <c r="P316" s="555" t="str">
        <f>IFERROR(VLOOKUP(K316,【参考】数式用!$A$2:$F$57,MATCH(O316,【参考】数式用!$C$3:$F$3,0)+2,0),"")</f>
        <v/>
      </c>
      <c r="Q316" s="338" t="s">
        <v>118</v>
      </c>
      <c r="R316" s="339"/>
      <c r="S316" s="340" t="s">
        <v>183</v>
      </c>
      <c r="T316" s="339"/>
      <c r="U316" s="340" t="s">
        <v>184</v>
      </c>
      <c r="V316" s="339"/>
      <c r="W316" s="340" t="s">
        <v>183</v>
      </c>
      <c r="X316" s="339"/>
      <c r="Y316" s="340" t="s">
        <v>185</v>
      </c>
      <c r="Z316" s="340" t="s">
        <v>186</v>
      </c>
      <c r="AA316" s="340" t="str">
        <f t="shared" si="120"/>
        <v/>
      </c>
      <c r="AB316" s="341" t="s">
        <v>187</v>
      </c>
      <c r="AC316" s="516" t="str">
        <f t="shared" si="121"/>
        <v/>
      </c>
      <c r="AD316" s="509" t="str">
        <f t="shared" si="122"/>
        <v/>
      </c>
      <c r="AE316" s="517" t="str">
        <f>IFERROR(ROUNDDOWN(ROUNDDOWN(ROUND(L316*VLOOKUP(K316,【参考】数式用!$A$4:$F$57,MATCH("処遇改善加算Ⅳ",【参考】数式用!$C$3:$F$3,0)+2,0),0),0)*AA316*0.5,0), "")</f>
        <v/>
      </c>
      <c r="AF316" s="329"/>
      <c r="AG316" s="330"/>
      <c r="AH316" s="330"/>
      <c r="AI316" s="344"/>
      <c r="AJ316" s="641"/>
      <c r="AK316" s="331"/>
      <c r="AL316" s="332" t="str">
        <f t="shared" si="123"/>
        <v/>
      </c>
      <c r="AM316" s="325" t="str">
        <f t="shared" si="124"/>
        <v/>
      </c>
      <c r="AN316" s="255"/>
      <c r="AO316" s="559" t="str">
        <f>IFERROR(VLOOKUP(K316,【参考】数式用!$A$2:$N$57,14,FALSE),"")</f>
        <v/>
      </c>
      <c r="AP316" s="559" t="str">
        <f t="shared" si="125"/>
        <v/>
      </c>
      <c r="AQ316" s="632" t="str">
        <f t="shared" si="126"/>
        <v/>
      </c>
      <c r="AR316" s="632" t="str">
        <f t="shared" si="127"/>
        <v>入力済</v>
      </c>
      <c r="AS316" s="559" t="str">
        <f t="shared" si="128"/>
        <v/>
      </c>
      <c r="AT316" s="632" t="str">
        <f t="shared" si="129"/>
        <v>入力済</v>
      </c>
      <c r="AU316" s="632" t="str">
        <f t="shared" si="130"/>
        <v/>
      </c>
      <c r="AV316" s="632" t="str">
        <f t="shared" si="131"/>
        <v/>
      </c>
      <c r="AW316" s="559" t="str">
        <f t="shared" si="132"/>
        <v/>
      </c>
      <c r="AX316" s="559" t="str">
        <f t="shared" si="133"/>
        <v/>
      </c>
      <c r="AY316" s="632" t="str">
        <f>IFERROR(VLOOKUP(K316,【参考】数式用!$AR$5:$AS$39,2, FALSE), "")</f>
        <v/>
      </c>
      <c r="AZ316" s="559" t="str">
        <f t="shared" si="134"/>
        <v/>
      </c>
      <c r="BA316" s="559" t="str">
        <f t="shared" si="135"/>
        <v>入力済</v>
      </c>
      <c r="BB316" s="632" t="str">
        <f>IFERROR(VLOOKUP(K316,【参考】数式用!$AX$3:$AY$59, 2, FALSE), "")</f>
        <v/>
      </c>
      <c r="BC316" s="559" t="str">
        <f t="shared" si="136"/>
        <v/>
      </c>
      <c r="BD316" s="559" t="str">
        <f t="shared" si="137"/>
        <v>入力済</v>
      </c>
      <c r="BE316" s="576" t="str">
        <f t="shared" si="138"/>
        <v/>
      </c>
      <c r="BF316" s="559" t="str">
        <f t="shared" si="139"/>
        <v/>
      </c>
      <c r="BG316" s="596"/>
      <c r="BH316" s="632" t="str">
        <f t="shared" si="140"/>
        <v/>
      </c>
      <c r="BI316" s="614" t="str">
        <f>IFERROR(IF(BH316="Ⅱロ有り",ROUNDDOWN(L316*VLOOKUP(K316,【参考】数式用!$A$4:$J$42,10,FALSE)*AA316,0),""),"")</f>
        <v/>
      </c>
      <c r="BJ316" s="614" t="str">
        <f>IFERROR(IF(BH316="Ⅱロなし",ROUNDDOWN(L316*VLOOKUP(K316,【参考】数式用!$A$4:$J$42,8,FALSE)*AA316,0),""),"")</f>
        <v/>
      </c>
    </row>
    <row r="317" spans="1:62" ht="110.1" customHeight="1" thickBot="1">
      <c r="A317" s="327">
        <v>304</v>
      </c>
      <c r="B317" s="1005" t="str">
        <f>IF(基本情報入力シート!B339="","",基本情報入力シート!B339)</f>
        <v/>
      </c>
      <c r="C317" s="1006"/>
      <c r="D317" s="1006"/>
      <c r="E317" s="1006"/>
      <c r="F317" s="1007"/>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58" t="str">
        <f>IF(基本情報入力シート!AF339=0, "",基本情報入力シート!AF339)</f>
        <v/>
      </c>
      <c r="M317" s="589"/>
      <c r="N317" s="521" t="str">
        <f>IFERROR(VLOOKUP(K317,【参考】数式用!$A$2:$F$57,MATCH(M317,【参考】数式用!$C$3:$F$3,0)+2,0),"")</f>
        <v/>
      </c>
      <c r="O317" s="513"/>
      <c r="P317" s="555" t="str">
        <f>IFERROR(VLOOKUP(K317,【参考】数式用!$A$2:$F$57,MATCH(O317,【参考】数式用!$C$3:$F$3,0)+2,0),"")</f>
        <v/>
      </c>
      <c r="Q317" s="338" t="s">
        <v>118</v>
      </c>
      <c r="R317" s="339"/>
      <c r="S317" s="340" t="s">
        <v>183</v>
      </c>
      <c r="T317" s="339"/>
      <c r="U317" s="340" t="s">
        <v>184</v>
      </c>
      <c r="V317" s="339"/>
      <c r="W317" s="340" t="s">
        <v>183</v>
      </c>
      <c r="X317" s="339"/>
      <c r="Y317" s="340" t="s">
        <v>185</v>
      </c>
      <c r="Z317" s="340" t="s">
        <v>186</v>
      </c>
      <c r="AA317" s="340" t="str">
        <f t="shared" si="120"/>
        <v/>
      </c>
      <c r="AB317" s="341" t="s">
        <v>187</v>
      </c>
      <c r="AC317" s="516" t="str">
        <f t="shared" si="121"/>
        <v/>
      </c>
      <c r="AD317" s="509" t="str">
        <f t="shared" si="122"/>
        <v/>
      </c>
      <c r="AE317" s="517" t="str">
        <f>IFERROR(ROUNDDOWN(ROUNDDOWN(ROUND(L317*VLOOKUP(K317,【参考】数式用!$A$4:$F$57,MATCH("処遇改善加算Ⅳ",【参考】数式用!$C$3:$F$3,0)+2,0),0),0)*AA317*0.5,0), "")</f>
        <v/>
      </c>
      <c r="AF317" s="329"/>
      <c r="AG317" s="330"/>
      <c r="AH317" s="330"/>
      <c r="AI317" s="344"/>
      <c r="AJ317" s="641"/>
      <c r="AK317" s="331"/>
      <c r="AL317" s="332" t="str">
        <f t="shared" si="123"/>
        <v/>
      </c>
      <c r="AM317" s="325" t="str">
        <f t="shared" si="124"/>
        <v/>
      </c>
      <c r="AN317" s="255"/>
      <c r="AO317" s="559" t="str">
        <f>IFERROR(VLOOKUP(K317,【参考】数式用!$A$2:$N$57,14,FALSE),"")</f>
        <v/>
      </c>
      <c r="AP317" s="559" t="str">
        <f t="shared" si="125"/>
        <v/>
      </c>
      <c r="AQ317" s="632" t="str">
        <f t="shared" si="126"/>
        <v/>
      </c>
      <c r="AR317" s="632" t="str">
        <f t="shared" si="127"/>
        <v>入力済</v>
      </c>
      <c r="AS317" s="559" t="str">
        <f t="shared" si="128"/>
        <v/>
      </c>
      <c r="AT317" s="632" t="str">
        <f t="shared" si="129"/>
        <v>入力済</v>
      </c>
      <c r="AU317" s="632" t="str">
        <f t="shared" si="130"/>
        <v/>
      </c>
      <c r="AV317" s="632" t="str">
        <f t="shared" si="131"/>
        <v/>
      </c>
      <c r="AW317" s="559" t="str">
        <f t="shared" si="132"/>
        <v/>
      </c>
      <c r="AX317" s="559" t="str">
        <f t="shared" si="133"/>
        <v/>
      </c>
      <c r="AY317" s="632" t="str">
        <f>IFERROR(VLOOKUP(K317,【参考】数式用!$AR$5:$AS$39,2, FALSE), "")</f>
        <v/>
      </c>
      <c r="AZ317" s="559" t="str">
        <f t="shared" si="134"/>
        <v/>
      </c>
      <c r="BA317" s="559" t="str">
        <f t="shared" si="135"/>
        <v>入力済</v>
      </c>
      <c r="BB317" s="632" t="str">
        <f>IFERROR(VLOOKUP(K317,【参考】数式用!$AX$3:$AY$59, 2, FALSE), "")</f>
        <v/>
      </c>
      <c r="BC317" s="559" t="str">
        <f t="shared" si="136"/>
        <v/>
      </c>
      <c r="BD317" s="559" t="str">
        <f t="shared" si="137"/>
        <v>入力済</v>
      </c>
      <c r="BE317" s="576" t="str">
        <f t="shared" si="138"/>
        <v/>
      </c>
      <c r="BF317" s="559" t="str">
        <f t="shared" si="139"/>
        <v/>
      </c>
      <c r="BG317" s="596"/>
      <c r="BH317" s="632" t="str">
        <f t="shared" si="140"/>
        <v/>
      </c>
      <c r="BI317" s="614" t="str">
        <f>IFERROR(IF(BH317="Ⅱロ有り",ROUNDDOWN(L317*VLOOKUP(K317,【参考】数式用!$A$4:$J$42,10,FALSE)*AA317,0),""),"")</f>
        <v/>
      </c>
      <c r="BJ317" s="614" t="str">
        <f>IFERROR(IF(BH317="Ⅱロなし",ROUNDDOWN(L317*VLOOKUP(K317,【参考】数式用!$A$4:$J$42,8,FALSE)*AA317,0),""),"")</f>
        <v/>
      </c>
    </row>
    <row r="318" spans="1:62" ht="110.1" customHeight="1" thickBot="1">
      <c r="A318" s="327">
        <v>305</v>
      </c>
      <c r="B318" s="1005" t="str">
        <f>IF(基本情報入力シート!B340="","",基本情報入力シート!B340)</f>
        <v/>
      </c>
      <c r="C318" s="1006"/>
      <c r="D318" s="1006"/>
      <c r="E318" s="1006"/>
      <c r="F318" s="1007"/>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58" t="str">
        <f>IF(基本情報入力シート!AF340=0, "",基本情報入力シート!AF340)</f>
        <v/>
      </c>
      <c r="M318" s="589"/>
      <c r="N318" s="521" t="str">
        <f>IFERROR(VLOOKUP(K318,【参考】数式用!$A$2:$F$57,MATCH(M318,【参考】数式用!$C$3:$F$3,0)+2,0),"")</f>
        <v/>
      </c>
      <c r="O318" s="513"/>
      <c r="P318" s="555" t="str">
        <f>IFERROR(VLOOKUP(K318,【参考】数式用!$A$2:$F$57,MATCH(O318,【参考】数式用!$C$3:$F$3,0)+2,0),"")</f>
        <v/>
      </c>
      <c r="Q318" s="338" t="s">
        <v>118</v>
      </c>
      <c r="R318" s="339"/>
      <c r="S318" s="340" t="s">
        <v>183</v>
      </c>
      <c r="T318" s="339"/>
      <c r="U318" s="340" t="s">
        <v>184</v>
      </c>
      <c r="V318" s="339"/>
      <c r="W318" s="340" t="s">
        <v>183</v>
      </c>
      <c r="X318" s="339"/>
      <c r="Y318" s="340" t="s">
        <v>185</v>
      </c>
      <c r="Z318" s="340" t="s">
        <v>186</v>
      </c>
      <c r="AA318" s="340" t="str">
        <f t="shared" si="120"/>
        <v/>
      </c>
      <c r="AB318" s="341" t="s">
        <v>187</v>
      </c>
      <c r="AC318" s="516" t="str">
        <f t="shared" si="121"/>
        <v/>
      </c>
      <c r="AD318" s="509" t="str">
        <f t="shared" si="122"/>
        <v/>
      </c>
      <c r="AE318" s="517" t="str">
        <f>IFERROR(ROUNDDOWN(ROUNDDOWN(ROUND(L318*VLOOKUP(K318,【参考】数式用!$A$4:$F$57,MATCH("処遇改善加算Ⅳ",【参考】数式用!$C$3:$F$3,0)+2,0),0),0)*AA318*0.5,0), "")</f>
        <v/>
      </c>
      <c r="AF318" s="329"/>
      <c r="AG318" s="330"/>
      <c r="AH318" s="330"/>
      <c r="AI318" s="344"/>
      <c r="AJ318" s="641"/>
      <c r="AK318" s="331"/>
      <c r="AL318" s="332" t="str">
        <f t="shared" si="123"/>
        <v/>
      </c>
      <c r="AM318" s="325" t="str">
        <f t="shared" si="124"/>
        <v/>
      </c>
      <c r="AN318" s="255"/>
      <c r="AO318" s="559" t="str">
        <f>IFERROR(VLOOKUP(K318,【参考】数式用!$A$2:$N$57,14,FALSE),"")</f>
        <v/>
      </c>
      <c r="AP318" s="559" t="str">
        <f t="shared" si="125"/>
        <v/>
      </c>
      <c r="AQ318" s="632" t="str">
        <f t="shared" si="126"/>
        <v/>
      </c>
      <c r="AR318" s="632" t="str">
        <f t="shared" si="127"/>
        <v>入力済</v>
      </c>
      <c r="AS318" s="559" t="str">
        <f t="shared" si="128"/>
        <v/>
      </c>
      <c r="AT318" s="632" t="str">
        <f t="shared" si="129"/>
        <v>入力済</v>
      </c>
      <c r="AU318" s="632" t="str">
        <f t="shared" si="130"/>
        <v/>
      </c>
      <c r="AV318" s="632" t="str">
        <f t="shared" si="131"/>
        <v/>
      </c>
      <c r="AW318" s="559" t="str">
        <f t="shared" si="132"/>
        <v/>
      </c>
      <c r="AX318" s="559" t="str">
        <f t="shared" si="133"/>
        <v/>
      </c>
      <c r="AY318" s="632" t="str">
        <f>IFERROR(VLOOKUP(K318,【参考】数式用!$AR$5:$AS$39,2, FALSE), "")</f>
        <v/>
      </c>
      <c r="AZ318" s="559" t="str">
        <f t="shared" si="134"/>
        <v/>
      </c>
      <c r="BA318" s="559" t="str">
        <f t="shared" si="135"/>
        <v>入力済</v>
      </c>
      <c r="BB318" s="632" t="str">
        <f>IFERROR(VLOOKUP(K318,【参考】数式用!$AX$3:$AY$59, 2, FALSE), "")</f>
        <v/>
      </c>
      <c r="BC318" s="559" t="str">
        <f t="shared" si="136"/>
        <v/>
      </c>
      <c r="BD318" s="559" t="str">
        <f t="shared" si="137"/>
        <v>入力済</v>
      </c>
      <c r="BE318" s="576" t="str">
        <f t="shared" si="138"/>
        <v/>
      </c>
      <c r="BF318" s="559" t="str">
        <f t="shared" si="139"/>
        <v/>
      </c>
      <c r="BG318" s="596"/>
      <c r="BH318" s="632" t="str">
        <f t="shared" si="140"/>
        <v/>
      </c>
      <c r="BI318" s="614" t="str">
        <f>IFERROR(IF(BH318="Ⅱロ有り",ROUNDDOWN(L318*VLOOKUP(K318,【参考】数式用!$A$4:$J$42,10,FALSE)*AA318,0),""),"")</f>
        <v/>
      </c>
      <c r="BJ318" s="614" t="str">
        <f>IFERROR(IF(BH318="Ⅱロなし",ROUNDDOWN(L318*VLOOKUP(K318,【参考】数式用!$A$4:$J$42,8,FALSE)*AA318,0),""),"")</f>
        <v/>
      </c>
    </row>
    <row r="319" spans="1:62" ht="110.1" customHeight="1" thickBot="1">
      <c r="A319" s="327">
        <v>306</v>
      </c>
      <c r="B319" s="1005" t="str">
        <f>IF(基本情報入力シート!B341="","",基本情報入力シート!B341)</f>
        <v/>
      </c>
      <c r="C319" s="1006"/>
      <c r="D319" s="1006"/>
      <c r="E319" s="1006"/>
      <c r="F319" s="1007"/>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58" t="str">
        <f>IF(基本情報入力シート!AF341=0, "",基本情報入力シート!AF341)</f>
        <v/>
      </c>
      <c r="M319" s="589"/>
      <c r="N319" s="521" t="str">
        <f>IFERROR(VLOOKUP(K319,【参考】数式用!$A$2:$F$57,MATCH(M319,【参考】数式用!$C$3:$F$3,0)+2,0),"")</f>
        <v/>
      </c>
      <c r="O319" s="513"/>
      <c r="P319" s="555" t="str">
        <f>IFERROR(VLOOKUP(K319,【参考】数式用!$A$2:$F$57,MATCH(O319,【参考】数式用!$C$3:$F$3,0)+2,0),"")</f>
        <v/>
      </c>
      <c r="Q319" s="338" t="s">
        <v>118</v>
      </c>
      <c r="R319" s="339"/>
      <c r="S319" s="340" t="s">
        <v>183</v>
      </c>
      <c r="T319" s="339"/>
      <c r="U319" s="340" t="s">
        <v>184</v>
      </c>
      <c r="V319" s="339"/>
      <c r="W319" s="340" t="s">
        <v>183</v>
      </c>
      <c r="X319" s="339"/>
      <c r="Y319" s="340" t="s">
        <v>185</v>
      </c>
      <c r="Z319" s="340" t="s">
        <v>186</v>
      </c>
      <c r="AA319" s="340" t="str">
        <f t="shared" si="120"/>
        <v/>
      </c>
      <c r="AB319" s="341" t="s">
        <v>187</v>
      </c>
      <c r="AC319" s="516" t="str">
        <f t="shared" si="121"/>
        <v/>
      </c>
      <c r="AD319" s="509" t="str">
        <f t="shared" si="122"/>
        <v/>
      </c>
      <c r="AE319" s="517" t="str">
        <f>IFERROR(ROUNDDOWN(ROUNDDOWN(ROUND(L319*VLOOKUP(K319,【参考】数式用!$A$4:$F$57,MATCH("処遇改善加算Ⅳ",【参考】数式用!$C$3:$F$3,0)+2,0),0),0)*AA319*0.5,0), "")</f>
        <v/>
      </c>
      <c r="AF319" s="329"/>
      <c r="AG319" s="330"/>
      <c r="AH319" s="330"/>
      <c r="AI319" s="344"/>
      <c r="AJ319" s="641"/>
      <c r="AK319" s="331"/>
      <c r="AL319" s="332" t="str">
        <f t="shared" si="123"/>
        <v/>
      </c>
      <c r="AM319" s="325" t="str">
        <f t="shared" si="124"/>
        <v/>
      </c>
      <c r="AN319" s="255"/>
      <c r="AO319" s="559" t="str">
        <f>IFERROR(VLOOKUP(K319,【参考】数式用!$A$2:$N$57,14,FALSE),"")</f>
        <v/>
      </c>
      <c r="AP319" s="559" t="str">
        <f t="shared" si="125"/>
        <v/>
      </c>
      <c r="AQ319" s="632" t="str">
        <f t="shared" si="126"/>
        <v/>
      </c>
      <c r="AR319" s="632" t="str">
        <f t="shared" si="127"/>
        <v>入力済</v>
      </c>
      <c r="AS319" s="559" t="str">
        <f t="shared" si="128"/>
        <v/>
      </c>
      <c r="AT319" s="632" t="str">
        <f t="shared" si="129"/>
        <v>入力済</v>
      </c>
      <c r="AU319" s="632" t="str">
        <f t="shared" si="130"/>
        <v/>
      </c>
      <c r="AV319" s="632" t="str">
        <f t="shared" si="131"/>
        <v/>
      </c>
      <c r="AW319" s="559" t="str">
        <f t="shared" si="132"/>
        <v/>
      </c>
      <c r="AX319" s="559" t="str">
        <f t="shared" si="133"/>
        <v/>
      </c>
      <c r="AY319" s="632" t="str">
        <f>IFERROR(VLOOKUP(K319,【参考】数式用!$AR$5:$AS$39,2, FALSE), "")</f>
        <v/>
      </c>
      <c r="AZ319" s="559" t="str">
        <f t="shared" si="134"/>
        <v/>
      </c>
      <c r="BA319" s="559" t="str">
        <f t="shared" si="135"/>
        <v>入力済</v>
      </c>
      <c r="BB319" s="632" t="str">
        <f>IFERROR(VLOOKUP(K319,【参考】数式用!$AX$3:$AY$59, 2, FALSE), "")</f>
        <v/>
      </c>
      <c r="BC319" s="559" t="str">
        <f t="shared" si="136"/>
        <v/>
      </c>
      <c r="BD319" s="559" t="str">
        <f t="shared" si="137"/>
        <v>入力済</v>
      </c>
      <c r="BE319" s="576" t="str">
        <f t="shared" si="138"/>
        <v/>
      </c>
      <c r="BF319" s="559" t="str">
        <f t="shared" si="139"/>
        <v/>
      </c>
      <c r="BG319" s="596"/>
      <c r="BH319" s="632" t="str">
        <f t="shared" si="140"/>
        <v/>
      </c>
      <c r="BI319" s="614" t="str">
        <f>IFERROR(IF(BH319="Ⅱロ有り",ROUNDDOWN(L319*VLOOKUP(K319,【参考】数式用!$A$4:$J$42,10,FALSE)*AA319,0),""),"")</f>
        <v/>
      </c>
      <c r="BJ319" s="614" t="str">
        <f>IFERROR(IF(BH319="Ⅱロなし",ROUNDDOWN(L319*VLOOKUP(K319,【参考】数式用!$A$4:$J$42,8,FALSE)*AA319,0),""),"")</f>
        <v/>
      </c>
    </row>
    <row r="320" spans="1:62" ht="110.1" customHeight="1" thickBot="1">
      <c r="A320" s="327">
        <v>307</v>
      </c>
      <c r="B320" s="1005" t="str">
        <f>IF(基本情報入力シート!B342="","",基本情報入力シート!B342)</f>
        <v/>
      </c>
      <c r="C320" s="1006"/>
      <c r="D320" s="1006"/>
      <c r="E320" s="1006"/>
      <c r="F320" s="1007"/>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58" t="str">
        <f>IF(基本情報入力シート!AF342=0, "",基本情報入力シート!AF342)</f>
        <v/>
      </c>
      <c r="M320" s="589"/>
      <c r="N320" s="521" t="str">
        <f>IFERROR(VLOOKUP(K320,【参考】数式用!$A$2:$F$57,MATCH(M320,【参考】数式用!$C$3:$F$3,0)+2,0),"")</f>
        <v/>
      </c>
      <c r="O320" s="513"/>
      <c r="P320" s="555" t="str">
        <f>IFERROR(VLOOKUP(K320,【参考】数式用!$A$2:$F$57,MATCH(O320,【参考】数式用!$C$3:$F$3,0)+2,0),"")</f>
        <v/>
      </c>
      <c r="Q320" s="338" t="s">
        <v>118</v>
      </c>
      <c r="R320" s="339"/>
      <c r="S320" s="340" t="s">
        <v>183</v>
      </c>
      <c r="T320" s="339"/>
      <c r="U320" s="340" t="s">
        <v>184</v>
      </c>
      <c r="V320" s="339"/>
      <c r="W320" s="340" t="s">
        <v>183</v>
      </c>
      <c r="X320" s="339"/>
      <c r="Y320" s="340" t="s">
        <v>185</v>
      </c>
      <c r="Z320" s="340" t="s">
        <v>186</v>
      </c>
      <c r="AA320" s="340" t="str">
        <f t="shared" si="120"/>
        <v/>
      </c>
      <c r="AB320" s="341" t="s">
        <v>187</v>
      </c>
      <c r="AC320" s="516" t="str">
        <f t="shared" si="121"/>
        <v/>
      </c>
      <c r="AD320" s="509" t="str">
        <f t="shared" si="122"/>
        <v/>
      </c>
      <c r="AE320" s="517" t="str">
        <f>IFERROR(ROUNDDOWN(ROUNDDOWN(ROUND(L320*VLOOKUP(K320,【参考】数式用!$A$4:$F$57,MATCH("処遇改善加算Ⅳ",【参考】数式用!$C$3:$F$3,0)+2,0),0),0)*AA320*0.5,0), "")</f>
        <v/>
      </c>
      <c r="AF320" s="329"/>
      <c r="AG320" s="330"/>
      <c r="AH320" s="330"/>
      <c r="AI320" s="344"/>
      <c r="AJ320" s="641"/>
      <c r="AK320" s="331"/>
      <c r="AL320" s="332" t="str">
        <f t="shared" si="123"/>
        <v/>
      </c>
      <c r="AM320" s="325" t="str">
        <f t="shared" si="124"/>
        <v/>
      </c>
      <c r="AN320" s="255"/>
      <c r="AO320" s="559" t="str">
        <f>IFERROR(VLOOKUP(K320,【参考】数式用!$A$2:$N$57,14,FALSE),"")</f>
        <v/>
      </c>
      <c r="AP320" s="559" t="str">
        <f t="shared" si="125"/>
        <v/>
      </c>
      <c r="AQ320" s="632" t="str">
        <f t="shared" si="126"/>
        <v/>
      </c>
      <c r="AR320" s="632" t="str">
        <f t="shared" si="127"/>
        <v>入力済</v>
      </c>
      <c r="AS320" s="559" t="str">
        <f t="shared" si="128"/>
        <v/>
      </c>
      <c r="AT320" s="632" t="str">
        <f t="shared" si="129"/>
        <v>入力済</v>
      </c>
      <c r="AU320" s="632" t="str">
        <f t="shared" si="130"/>
        <v/>
      </c>
      <c r="AV320" s="632" t="str">
        <f t="shared" si="131"/>
        <v/>
      </c>
      <c r="AW320" s="559" t="str">
        <f t="shared" si="132"/>
        <v/>
      </c>
      <c r="AX320" s="559" t="str">
        <f t="shared" si="133"/>
        <v/>
      </c>
      <c r="AY320" s="632" t="str">
        <f>IFERROR(VLOOKUP(K320,【参考】数式用!$AR$5:$AS$39,2, FALSE), "")</f>
        <v/>
      </c>
      <c r="AZ320" s="559" t="str">
        <f t="shared" si="134"/>
        <v/>
      </c>
      <c r="BA320" s="559" t="str">
        <f t="shared" si="135"/>
        <v>入力済</v>
      </c>
      <c r="BB320" s="632" t="str">
        <f>IFERROR(VLOOKUP(K320,【参考】数式用!$AX$3:$AY$59, 2, FALSE), "")</f>
        <v/>
      </c>
      <c r="BC320" s="559" t="str">
        <f t="shared" si="136"/>
        <v/>
      </c>
      <c r="BD320" s="559" t="str">
        <f t="shared" si="137"/>
        <v>入力済</v>
      </c>
      <c r="BE320" s="576" t="str">
        <f t="shared" si="138"/>
        <v/>
      </c>
      <c r="BF320" s="559" t="str">
        <f t="shared" si="139"/>
        <v/>
      </c>
      <c r="BG320" s="596"/>
      <c r="BH320" s="632" t="str">
        <f t="shared" si="140"/>
        <v/>
      </c>
      <c r="BI320" s="614" t="str">
        <f>IFERROR(IF(BH320="Ⅱロ有り",ROUNDDOWN(L320*VLOOKUP(K320,【参考】数式用!$A$4:$J$42,10,FALSE)*AA320,0),""),"")</f>
        <v/>
      </c>
      <c r="BJ320" s="614" t="str">
        <f>IFERROR(IF(BH320="Ⅱロなし",ROUNDDOWN(L320*VLOOKUP(K320,【参考】数式用!$A$4:$J$42,8,FALSE)*AA320,0),""),"")</f>
        <v/>
      </c>
    </row>
    <row r="321" spans="1:62" ht="110.1" customHeight="1" thickBot="1">
      <c r="A321" s="327">
        <v>308</v>
      </c>
      <c r="B321" s="1005" t="str">
        <f>IF(基本情報入力シート!B343="","",基本情報入力シート!B343)</f>
        <v/>
      </c>
      <c r="C321" s="1006"/>
      <c r="D321" s="1006"/>
      <c r="E321" s="1006"/>
      <c r="F321" s="1007"/>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58" t="str">
        <f>IF(基本情報入力シート!AF343=0, "",基本情報入力シート!AF343)</f>
        <v/>
      </c>
      <c r="M321" s="589"/>
      <c r="N321" s="521" t="str">
        <f>IFERROR(VLOOKUP(K321,【参考】数式用!$A$2:$F$57,MATCH(M321,【参考】数式用!$C$3:$F$3,0)+2,0),"")</f>
        <v/>
      </c>
      <c r="O321" s="513"/>
      <c r="P321" s="555" t="str">
        <f>IFERROR(VLOOKUP(K321,【参考】数式用!$A$2:$F$57,MATCH(O321,【参考】数式用!$C$3:$F$3,0)+2,0),"")</f>
        <v/>
      </c>
      <c r="Q321" s="338" t="s">
        <v>118</v>
      </c>
      <c r="R321" s="339"/>
      <c r="S321" s="340" t="s">
        <v>183</v>
      </c>
      <c r="T321" s="339"/>
      <c r="U321" s="340" t="s">
        <v>184</v>
      </c>
      <c r="V321" s="339"/>
      <c r="W321" s="340" t="s">
        <v>183</v>
      </c>
      <c r="X321" s="339"/>
      <c r="Y321" s="340" t="s">
        <v>185</v>
      </c>
      <c r="Z321" s="340" t="s">
        <v>186</v>
      </c>
      <c r="AA321" s="340" t="str">
        <f t="shared" si="120"/>
        <v/>
      </c>
      <c r="AB321" s="341" t="s">
        <v>187</v>
      </c>
      <c r="AC321" s="516" t="str">
        <f t="shared" si="121"/>
        <v/>
      </c>
      <c r="AD321" s="509" t="str">
        <f t="shared" si="122"/>
        <v/>
      </c>
      <c r="AE321" s="517" t="str">
        <f>IFERROR(ROUNDDOWN(ROUNDDOWN(ROUND(L321*VLOOKUP(K321,【参考】数式用!$A$4:$F$57,MATCH("処遇改善加算Ⅳ",【参考】数式用!$C$3:$F$3,0)+2,0),0),0)*AA321*0.5,0), "")</f>
        <v/>
      </c>
      <c r="AF321" s="329"/>
      <c r="AG321" s="330"/>
      <c r="AH321" s="330"/>
      <c r="AI321" s="344"/>
      <c r="AJ321" s="641"/>
      <c r="AK321" s="331"/>
      <c r="AL321" s="332" t="str">
        <f t="shared" si="123"/>
        <v/>
      </c>
      <c r="AM321" s="325" t="str">
        <f t="shared" si="124"/>
        <v/>
      </c>
      <c r="AN321" s="255"/>
      <c r="AO321" s="559" t="str">
        <f>IFERROR(VLOOKUP(K321,【参考】数式用!$A$2:$N$57,14,FALSE),"")</f>
        <v/>
      </c>
      <c r="AP321" s="559" t="str">
        <f t="shared" si="125"/>
        <v/>
      </c>
      <c r="AQ321" s="632" t="str">
        <f t="shared" si="126"/>
        <v/>
      </c>
      <c r="AR321" s="632" t="str">
        <f t="shared" si="127"/>
        <v>入力済</v>
      </c>
      <c r="AS321" s="559" t="str">
        <f t="shared" si="128"/>
        <v/>
      </c>
      <c r="AT321" s="632" t="str">
        <f t="shared" si="129"/>
        <v>入力済</v>
      </c>
      <c r="AU321" s="632" t="str">
        <f t="shared" si="130"/>
        <v/>
      </c>
      <c r="AV321" s="632" t="str">
        <f t="shared" si="131"/>
        <v/>
      </c>
      <c r="AW321" s="559" t="str">
        <f t="shared" si="132"/>
        <v/>
      </c>
      <c r="AX321" s="559" t="str">
        <f t="shared" si="133"/>
        <v/>
      </c>
      <c r="AY321" s="632" t="str">
        <f>IFERROR(VLOOKUP(K321,【参考】数式用!$AR$5:$AS$39,2, FALSE), "")</f>
        <v/>
      </c>
      <c r="AZ321" s="559" t="str">
        <f t="shared" si="134"/>
        <v/>
      </c>
      <c r="BA321" s="559" t="str">
        <f t="shared" si="135"/>
        <v>入力済</v>
      </c>
      <c r="BB321" s="632" t="str">
        <f>IFERROR(VLOOKUP(K321,【参考】数式用!$AX$3:$AY$59, 2, FALSE), "")</f>
        <v/>
      </c>
      <c r="BC321" s="559" t="str">
        <f t="shared" si="136"/>
        <v/>
      </c>
      <c r="BD321" s="559" t="str">
        <f t="shared" si="137"/>
        <v>入力済</v>
      </c>
      <c r="BE321" s="576" t="str">
        <f t="shared" si="138"/>
        <v/>
      </c>
      <c r="BF321" s="559" t="str">
        <f t="shared" si="139"/>
        <v/>
      </c>
      <c r="BG321" s="596"/>
      <c r="BH321" s="632" t="str">
        <f t="shared" si="140"/>
        <v/>
      </c>
      <c r="BI321" s="614" t="str">
        <f>IFERROR(IF(BH321="Ⅱロ有り",ROUNDDOWN(L321*VLOOKUP(K321,【参考】数式用!$A$4:$J$42,10,FALSE)*AA321,0),""),"")</f>
        <v/>
      </c>
      <c r="BJ321" s="614" t="str">
        <f>IFERROR(IF(BH321="Ⅱロなし",ROUNDDOWN(L321*VLOOKUP(K321,【参考】数式用!$A$4:$J$42,8,FALSE)*AA321,0),""),"")</f>
        <v/>
      </c>
    </row>
    <row r="322" spans="1:62" ht="110.1" customHeight="1" thickBot="1">
      <c r="A322" s="327">
        <v>309</v>
      </c>
      <c r="B322" s="1005" t="str">
        <f>IF(基本情報入力シート!B344="","",基本情報入力シート!B344)</f>
        <v/>
      </c>
      <c r="C322" s="1006"/>
      <c r="D322" s="1006"/>
      <c r="E322" s="1006"/>
      <c r="F322" s="1007"/>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58" t="str">
        <f>IF(基本情報入力シート!AF344=0, "",基本情報入力シート!AF344)</f>
        <v/>
      </c>
      <c r="M322" s="589"/>
      <c r="N322" s="521" t="str">
        <f>IFERROR(VLOOKUP(K322,【参考】数式用!$A$2:$F$57,MATCH(M322,【参考】数式用!$C$3:$F$3,0)+2,0),"")</f>
        <v/>
      </c>
      <c r="O322" s="513"/>
      <c r="P322" s="555" t="str">
        <f>IFERROR(VLOOKUP(K322,【参考】数式用!$A$2:$F$57,MATCH(O322,【参考】数式用!$C$3:$F$3,0)+2,0),"")</f>
        <v/>
      </c>
      <c r="Q322" s="338" t="s">
        <v>118</v>
      </c>
      <c r="R322" s="339"/>
      <c r="S322" s="340" t="s">
        <v>183</v>
      </c>
      <c r="T322" s="339"/>
      <c r="U322" s="340" t="s">
        <v>184</v>
      </c>
      <c r="V322" s="339"/>
      <c r="W322" s="340" t="s">
        <v>183</v>
      </c>
      <c r="X322" s="339"/>
      <c r="Y322" s="340" t="s">
        <v>185</v>
      </c>
      <c r="Z322" s="340" t="s">
        <v>186</v>
      </c>
      <c r="AA322" s="340" t="str">
        <f t="shared" si="120"/>
        <v/>
      </c>
      <c r="AB322" s="341" t="s">
        <v>187</v>
      </c>
      <c r="AC322" s="516" t="str">
        <f t="shared" si="121"/>
        <v/>
      </c>
      <c r="AD322" s="509" t="str">
        <f t="shared" si="122"/>
        <v/>
      </c>
      <c r="AE322" s="517" t="str">
        <f>IFERROR(ROUNDDOWN(ROUNDDOWN(ROUND(L322*VLOOKUP(K322,【参考】数式用!$A$4:$F$57,MATCH("処遇改善加算Ⅳ",【参考】数式用!$C$3:$F$3,0)+2,0),0),0)*AA322*0.5,0), "")</f>
        <v/>
      </c>
      <c r="AF322" s="329"/>
      <c r="AG322" s="330"/>
      <c r="AH322" s="330"/>
      <c r="AI322" s="344"/>
      <c r="AJ322" s="641"/>
      <c r="AK322" s="331"/>
      <c r="AL322" s="332" t="str">
        <f t="shared" si="123"/>
        <v/>
      </c>
      <c r="AM322" s="325" t="str">
        <f t="shared" si="124"/>
        <v/>
      </c>
      <c r="AN322" s="255"/>
      <c r="AO322" s="559" t="str">
        <f>IFERROR(VLOOKUP(K322,【参考】数式用!$A$2:$N$57,14,FALSE),"")</f>
        <v/>
      </c>
      <c r="AP322" s="559" t="str">
        <f t="shared" si="125"/>
        <v/>
      </c>
      <c r="AQ322" s="632" t="str">
        <f t="shared" si="126"/>
        <v/>
      </c>
      <c r="AR322" s="632" t="str">
        <f t="shared" si="127"/>
        <v>入力済</v>
      </c>
      <c r="AS322" s="559" t="str">
        <f t="shared" si="128"/>
        <v/>
      </c>
      <c r="AT322" s="632" t="str">
        <f t="shared" si="129"/>
        <v>入力済</v>
      </c>
      <c r="AU322" s="632" t="str">
        <f t="shared" si="130"/>
        <v/>
      </c>
      <c r="AV322" s="632" t="str">
        <f t="shared" si="131"/>
        <v/>
      </c>
      <c r="AW322" s="559" t="str">
        <f t="shared" si="132"/>
        <v/>
      </c>
      <c r="AX322" s="559" t="str">
        <f t="shared" si="133"/>
        <v/>
      </c>
      <c r="AY322" s="632" t="str">
        <f>IFERROR(VLOOKUP(K322,【参考】数式用!$AR$5:$AS$39,2, FALSE), "")</f>
        <v/>
      </c>
      <c r="AZ322" s="559" t="str">
        <f t="shared" si="134"/>
        <v/>
      </c>
      <c r="BA322" s="559" t="str">
        <f t="shared" si="135"/>
        <v>入力済</v>
      </c>
      <c r="BB322" s="632" t="str">
        <f>IFERROR(VLOOKUP(K322,【参考】数式用!$AX$3:$AY$59, 2, FALSE), "")</f>
        <v/>
      </c>
      <c r="BC322" s="559" t="str">
        <f t="shared" si="136"/>
        <v/>
      </c>
      <c r="BD322" s="559" t="str">
        <f t="shared" si="137"/>
        <v>入力済</v>
      </c>
      <c r="BE322" s="576" t="str">
        <f t="shared" si="138"/>
        <v/>
      </c>
      <c r="BF322" s="559" t="str">
        <f t="shared" si="139"/>
        <v/>
      </c>
      <c r="BG322" s="596"/>
      <c r="BH322" s="632" t="str">
        <f t="shared" si="140"/>
        <v/>
      </c>
      <c r="BI322" s="614" t="str">
        <f>IFERROR(IF(BH322="Ⅱロ有り",ROUNDDOWN(L322*VLOOKUP(K322,【参考】数式用!$A$4:$J$42,10,FALSE)*AA322,0),""),"")</f>
        <v/>
      </c>
      <c r="BJ322" s="614" t="str">
        <f>IFERROR(IF(BH322="Ⅱロなし",ROUNDDOWN(L322*VLOOKUP(K322,【参考】数式用!$A$4:$J$42,8,FALSE)*AA322,0),""),"")</f>
        <v/>
      </c>
    </row>
    <row r="323" spans="1:62" ht="110.1" customHeight="1" thickBot="1">
      <c r="A323" s="327">
        <v>310</v>
      </c>
      <c r="B323" s="1005" t="str">
        <f>IF(基本情報入力シート!B345="","",基本情報入力シート!B345)</f>
        <v/>
      </c>
      <c r="C323" s="1006"/>
      <c r="D323" s="1006"/>
      <c r="E323" s="1006"/>
      <c r="F323" s="1007"/>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58" t="str">
        <f>IF(基本情報入力シート!AF345=0, "",基本情報入力シート!AF345)</f>
        <v/>
      </c>
      <c r="M323" s="589"/>
      <c r="N323" s="521" t="str">
        <f>IFERROR(VLOOKUP(K323,【参考】数式用!$A$2:$F$57,MATCH(M323,【参考】数式用!$C$3:$F$3,0)+2,0),"")</f>
        <v/>
      </c>
      <c r="O323" s="513"/>
      <c r="P323" s="555" t="str">
        <f>IFERROR(VLOOKUP(K323,【参考】数式用!$A$2:$F$57,MATCH(O323,【参考】数式用!$C$3:$F$3,0)+2,0),"")</f>
        <v/>
      </c>
      <c r="Q323" s="338" t="s">
        <v>118</v>
      </c>
      <c r="R323" s="339"/>
      <c r="S323" s="340" t="s">
        <v>183</v>
      </c>
      <c r="T323" s="339"/>
      <c r="U323" s="340" t="s">
        <v>184</v>
      </c>
      <c r="V323" s="339"/>
      <c r="W323" s="340" t="s">
        <v>183</v>
      </c>
      <c r="X323" s="339"/>
      <c r="Y323" s="340" t="s">
        <v>185</v>
      </c>
      <c r="Z323" s="340" t="s">
        <v>186</v>
      </c>
      <c r="AA323" s="340" t="str">
        <f t="shared" si="120"/>
        <v/>
      </c>
      <c r="AB323" s="341" t="s">
        <v>187</v>
      </c>
      <c r="AC323" s="516" t="str">
        <f t="shared" si="121"/>
        <v/>
      </c>
      <c r="AD323" s="509" t="str">
        <f t="shared" si="122"/>
        <v/>
      </c>
      <c r="AE323" s="517" t="str">
        <f>IFERROR(ROUNDDOWN(ROUNDDOWN(ROUND(L323*VLOOKUP(K323,【参考】数式用!$A$4:$F$57,MATCH("処遇改善加算Ⅳ",【参考】数式用!$C$3:$F$3,0)+2,0),0),0)*AA323*0.5,0), "")</f>
        <v/>
      </c>
      <c r="AF323" s="329"/>
      <c r="AG323" s="330"/>
      <c r="AH323" s="330"/>
      <c r="AI323" s="344"/>
      <c r="AJ323" s="641"/>
      <c r="AK323" s="331"/>
      <c r="AL323" s="332" t="str">
        <f t="shared" si="123"/>
        <v/>
      </c>
      <c r="AM323" s="325" t="str">
        <f t="shared" si="124"/>
        <v/>
      </c>
      <c r="AN323" s="255"/>
      <c r="AO323" s="559" t="str">
        <f>IFERROR(VLOOKUP(K323,【参考】数式用!$A$2:$N$57,14,FALSE),"")</f>
        <v/>
      </c>
      <c r="AP323" s="559" t="str">
        <f t="shared" si="125"/>
        <v/>
      </c>
      <c r="AQ323" s="632" t="str">
        <f t="shared" si="126"/>
        <v/>
      </c>
      <c r="AR323" s="632" t="str">
        <f t="shared" si="127"/>
        <v>入力済</v>
      </c>
      <c r="AS323" s="559" t="str">
        <f t="shared" si="128"/>
        <v/>
      </c>
      <c r="AT323" s="632" t="str">
        <f t="shared" si="129"/>
        <v>入力済</v>
      </c>
      <c r="AU323" s="632" t="str">
        <f t="shared" si="130"/>
        <v/>
      </c>
      <c r="AV323" s="632" t="str">
        <f t="shared" si="131"/>
        <v/>
      </c>
      <c r="AW323" s="559" t="str">
        <f t="shared" si="132"/>
        <v/>
      </c>
      <c r="AX323" s="559" t="str">
        <f t="shared" si="133"/>
        <v/>
      </c>
      <c r="AY323" s="632" t="str">
        <f>IFERROR(VLOOKUP(K323,【参考】数式用!$AR$5:$AS$39,2, FALSE), "")</f>
        <v/>
      </c>
      <c r="AZ323" s="559" t="str">
        <f t="shared" si="134"/>
        <v/>
      </c>
      <c r="BA323" s="559" t="str">
        <f t="shared" si="135"/>
        <v>入力済</v>
      </c>
      <c r="BB323" s="632" t="str">
        <f>IFERROR(VLOOKUP(K323,【参考】数式用!$AX$3:$AY$59, 2, FALSE), "")</f>
        <v/>
      </c>
      <c r="BC323" s="559" t="str">
        <f t="shared" si="136"/>
        <v/>
      </c>
      <c r="BD323" s="559" t="str">
        <f t="shared" si="137"/>
        <v>入力済</v>
      </c>
      <c r="BE323" s="576" t="str">
        <f t="shared" si="138"/>
        <v/>
      </c>
      <c r="BF323" s="559" t="str">
        <f t="shared" si="139"/>
        <v/>
      </c>
      <c r="BG323" s="596"/>
      <c r="BH323" s="632" t="str">
        <f t="shared" si="140"/>
        <v/>
      </c>
      <c r="BI323" s="614" t="str">
        <f>IFERROR(IF(BH323="Ⅱロ有り",ROUNDDOWN(L323*VLOOKUP(K323,【参考】数式用!$A$4:$J$42,10,FALSE)*AA323,0),""),"")</f>
        <v/>
      </c>
      <c r="BJ323" s="614" t="str">
        <f>IFERROR(IF(BH323="Ⅱロなし",ROUNDDOWN(L323*VLOOKUP(K323,【参考】数式用!$A$4:$J$42,8,FALSE)*AA323,0),""),"")</f>
        <v/>
      </c>
    </row>
    <row r="324" spans="1:62" ht="110.1" customHeight="1" thickBot="1">
      <c r="A324" s="327">
        <v>311</v>
      </c>
      <c r="B324" s="1005" t="str">
        <f>IF(基本情報入力シート!B346="","",基本情報入力シート!B346)</f>
        <v/>
      </c>
      <c r="C324" s="1006"/>
      <c r="D324" s="1006"/>
      <c r="E324" s="1006"/>
      <c r="F324" s="1007"/>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58" t="str">
        <f>IF(基本情報入力シート!AF346=0, "",基本情報入力シート!AF346)</f>
        <v/>
      </c>
      <c r="M324" s="589"/>
      <c r="N324" s="521" t="str">
        <f>IFERROR(VLOOKUP(K324,【参考】数式用!$A$2:$F$57,MATCH(M324,【参考】数式用!$C$3:$F$3,0)+2,0),"")</f>
        <v/>
      </c>
      <c r="O324" s="513"/>
      <c r="P324" s="555" t="str">
        <f>IFERROR(VLOOKUP(K324,【参考】数式用!$A$2:$F$57,MATCH(O324,【参考】数式用!$C$3:$F$3,0)+2,0),"")</f>
        <v/>
      </c>
      <c r="Q324" s="338" t="s">
        <v>118</v>
      </c>
      <c r="R324" s="339"/>
      <c r="S324" s="340" t="s">
        <v>183</v>
      </c>
      <c r="T324" s="339"/>
      <c r="U324" s="340" t="s">
        <v>184</v>
      </c>
      <c r="V324" s="339"/>
      <c r="W324" s="340" t="s">
        <v>183</v>
      </c>
      <c r="X324" s="339"/>
      <c r="Y324" s="340" t="s">
        <v>185</v>
      </c>
      <c r="Z324" s="340" t="s">
        <v>186</v>
      </c>
      <c r="AA324" s="340" t="str">
        <f t="shared" si="120"/>
        <v/>
      </c>
      <c r="AB324" s="341" t="s">
        <v>187</v>
      </c>
      <c r="AC324" s="516" t="str">
        <f t="shared" si="121"/>
        <v/>
      </c>
      <c r="AD324" s="509" t="str">
        <f t="shared" si="122"/>
        <v/>
      </c>
      <c r="AE324" s="517" t="str">
        <f>IFERROR(ROUNDDOWN(ROUNDDOWN(ROUND(L324*VLOOKUP(K324,【参考】数式用!$A$4:$F$57,MATCH("処遇改善加算Ⅳ",【参考】数式用!$C$3:$F$3,0)+2,0),0),0)*AA324*0.5,0), "")</f>
        <v/>
      </c>
      <c r="AF324" s="329"/>
      <c r="AG324" s="330"/>
      <c r="AH324" s="330"/>
      <c r="AI324" s="344"/>
      <c r="AJ324" s="641"/>
      <c r="AK324" s="331"/>
      <c r="AL324" s="332" t="str">
        <f t="shared" si="123"/>
        <v/>
      </c>
      <c r="AM324" s="325" t="str">
        <f t="shared" si="124"/>
        <v/>
      </c>
      <c r="AN324" s="255"/>
      <c r="AO324" s="559" t="str">
        <f>IFERROR(VLOOKUP(K324,【参考】数式用!$A$2:$N$57,14,FALSE),"")</f>
        <v/>
      </c>
      <c r="AP324" s="559" t="str">
        <f t="shared" si="125"/>
        <v/>
      </c>
      <c r="AQ324" s="632" t="str">
        <f t="shared" si="126"/>
        <v/>
      </c>
      <c r="AR324" s="632" t="str">
        <f t="shared" si="127"/>
        <v>入力済</v>
      </c>
      <c r="AS324" s="559" t="str">
        <f t="shared" si="128"/>
        <v/>
      </c>
      <c r="AT324" s="632" t="str">
        <f t="shared" si="129"/>
        <v>入力済</v>
      </c>
      <c r="AU324" s="632" t="str">
        <f t="shared" si="130"/>
        <v/>
      </c>
      <c r="AV324" s="632" t="str">
        <f t="shared" si="131"/>
        <v/>
      </c>
      <c r="AW324" s="559" t="str">
        <f t="shared" si="132"/>
        <v/>
      </c>
      <c r="AX324" s="559" t="str">
        <f t="shared" si="133"/>
        <v/>
      </c>
      <c r="AY324" s="632" t="str">
        <f>IFERROR(VLOOKUP(K324,【参考】数式用!$AR$5:$AS$39,2, FALSE), "")</f>
        <v/>
      </c>
      <c r="AZ324" s="559" t="str">
        <f t="shared" si="134"/>
        <v/>
      </c>
      <c r="BA324" s="559" t="str">
        <f t="shared" si="135"/>
        <v>入力済</v>
      </c>
      <c r="BB324" s="632" t="str">
        <f>IFERROR(VLOOKUP(K324,【参考】数式用!$AX$3:$AY$59, 2, FALSE), "")</f>
        <v/>
      </c>
      <c r="BC324" s="559" t="str">
        <f t="shared" si="136"/>
        <v/>
      </c>
      <c r="BD324" s="559" t="str">
        <f t="shared" si="137"/>
        <v>入力済</v>
      </c>
      <c r="BE324" s="576" t="str">
        <f t="shared" si="138"/>
        <v/>
      </c>
      <c r="BF324" s="559" t="str">
        <f t="shared" si="139"/>
        <v/>
      </c>
      <c r="BG324" s="596"/>
      <c r="BH324" s="632" t="str">
        <f t="shared" si="140"/>
        <v/>
      </c>
      <c r="BI324" s="614" t="str">
        <f>IFERROR(IF(BH324="Ⅱロ有り",ROUNDDOWN(L324*VLOOKUP(K324,【参考】数式用!$A$4:$J$42,10,FALSE)*AA324,0),""),"")</f>
        <v/>
      </c>
      <c r="BJ324" s="614" t="str">
        <f>IFERROR(IF(BH324="Ⅱロなし",ROUNDDOWN(L324*VLOOKUP(K324,【参考】数式用!$A$4:$J$42,8,FALSE)*AA324,0),""),"")</f>
        <v/>
      </c>
    </row>
    <row r="325" spans="1:62" ht="110.1" customHeight="1" thickBot="1">
      <c r="A325" s="327">
        <v>312</v>
      </c>
      <c r="B325" s="1005" t="str">
        <f>IF(基本情報入力シート!B347="","",基本情報入力シート!B347)</f>
        <v/>
      </c>
      <c r="C325" s="1006"/>
      <c r="D325" s="1006"/>
      <c r="E325" s="1006"/>
      <c r="F325" s="1007"/>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58" t="str">
        <f>IF(基本情報入力シート!AF347=0, "",基本情報入力シート!AF347)</f>
        <v/>
      </c>
      <c r="M325" s="589"/>
      <c r="N325" s="521" t="str">
        <f>IFERROR(VLOOKUP(K325,【参考】数式用!$A$2:$F$57,MATCH(M325,【参考】数式用!$C$3:$F$3,0)+2,0),"")</f>
        <v/>
      </c>
      <c r="O325" s="513"/>
      <c r="P325" s="555" t="str">
        <f>IFERROR(VLOOKUP(K325,【参考】数式用!$A$2:$F$57,MATCH(O325,【参考】数式用!$C$3:$F$3,0)+2,0),"")</f>
        <v/>
      </c>
      <c r="Q325" s="338" t="s">
        <v>118</v>
      </c>
      <c r="R325" s="339"/>
      <c r="S325" s="340" t="s">
        <v>183</v>
      </c>
      <c r="T325" s="339"/>
      <c r="U325" s="340" t="s">
        <v>184</v>
      </c>
      <c r="V325" s="339"/>
      <c r="W325" s="340" t="s">
        <v>183</v>
      </c>
      <c r="X325" s="339"/>
      <c r="Y325" s="340" t="s">
        <v>185</v>
      </c>
      <c r="Z325" s="340" t="s">
        <v>186</v>
      </c>
      <c r="AA325" s="340" t="str">
        <f t="shared" si="120"/>
        <v/>
      </c>
      <c r="AB325" s="341" t="s">
        <v>187</v>
      </c>
      <c r="AC325" s="516" t="str">
        <f t="shared" si="121"/>
        <v/>
      </c>
      <c r="AD325" s="509" t="str">
        <f t="shared" si="122"/>
        <v/>
      </c>
      <c r="AE325" s="517" t="str">
        <f>IFERROR(ROUNDDOWN(ROUNDDOWN(ROUND(L325*VLOOKUP(K325,【参考】数式用!$A$4:$F$57,MATCH("処遇改善加算Ⅳ",【参考】数式用!$C$3:$F$3,0)+2,0),0),0)*AA325*0.5,0), "")</f>
        <v/>
      </c>
      <c r="AF325" s="329"/>
      <c r="AG325" s="330"/>
      <c r="AH325" s="330"/>
      <c r="AI325" s="344"/>
      <c r="AJ325" s="641"/>
      <c r="AK325" s="331"/>
      <c r="AL325" s="332" t="str">
        <f t="shared" si="123"/>
        <v/>
      </c>
      <c r="AM325" s="325" t="str">
        <f t="shared" si="124"/>
        <v/>
      </c>
      <c r="AN325" s="255"/>
      <c r="AO325" s="559" t="str">
        <f>IFERROR(VLOOKUP(K325,【参考】数式用!$A$2:$N$57,14,FALSE),"")</f>
        <v/>
      </c>
      <c r="AP325" s="559" t="str">
        <f t="shared" si="125"/>
        <v/>
      </c>
      <c r="AQ325" s="632" t="str">
        <f t="shared" si="126"/>
        <v/>
      </c>
      <c r="AR325" s="632" t="str">
        <f t="shared" si="127"/>
        <v>入力済</v>
      </c>
      <c r="AS325" s="559" t="str">
        <f t="shared" si="128"/>
        <v/>
      </c>
      <c r="AT325" s="632" t="str">
        <f t="shared" si="129"/>
        <v>入力済</v>
      </c>
      <c r="AU325" s="632" t="str">
        <f t="shared" si="130"/>
        <v/>
      </c>
      <c r="AV325" s="632" t="str">
        <f t="shared" si="131"/>
        <v/>
      </c>
      <c r="AW325" s="559" t="str">
        <f t="shared" si="132"/>
        <v/>
      </c>
      <c r="AX325" s="559" t="str">
        <f t="shared" si="133"/>
        <v/>
      </c>
      <c r="AY325" s="632" t="str">
        <f>IFERROR(VLOOKUP(K325,【参考】数式用!$AR$5:$AS$39,2, FALSE), "")</f>
        <v/>
      </c>
      <c r="AZ325" s="559" t="str">
        <f t="shared" si="134"/>
        <v/>
      </c>
      <c r="BA325" s="559" t="str">
        <f t="shared" si="135"/>
        <v>入力済</v>
      </c>
      <c r="BB325" s="632" t="str">
        <f>IFERROR(VLOOKUP(K325,【参考】数式用!$AX$3:$AY$59, 2, FALSE), "")</f>
        <v/>
      </c>
      <c r="BC325" s="559" t="str">
        <f t="shared" si="136"/>
        <v/>
      </c>
      <c r="BD325" s="559" t="str">
        <f t="shared" si="137"/>
        <v>入力済</v>
      </c>
      <c r="BE325" s="576" t="str">
        <f t="shared" si="138"/>
        <v/>
      </c>
      <c r="BF325" s="559" t="str">
        <f t="shared" si="139"/>
        <v/>
      </c>
      <c r="BG325" s="596"/>
      <c r="BH325" s="632" t="str">
        <f t="shared" si="140"/>
        <v/>
      </c>
      <c r="BI325" s="614" t="str">
        <f>IFERROR(IF(BH325="Ⅱロ有り",ROUNDDOWN(L325*VLOOKUP(K325,【参考】数式用!$A$4:$J$42,10,FALSE)*AA325,0),""),"")</f>
        <v/>
      </c>
      <c r="BJ325" s="614" t="str">
        <f>IFERROR(IF(BH325="Ⅱロなし",ROUNDDOWN(L325*VLOOKUP(K325,【参考】数式用!$A$4:$J$42,8,FALSE)*AA325,0),""),"")</f>
        <v/>
      </c>
    </row>
    <row r="326" spans="1:62" ht="110.1" customHeight="1" thickBot="1">
      <c r="A326" s="327">
        <v>313</v>
      </c>
      <c r="B326" s="1005" t="str">
        <f>IF(基本情報入力シート!B348="","",基本情報入力シート!B348)</f>
        <v/>
      </c>
      <c r="C326" s="1006"/>
      <c r="D326" s="1006"/>
      <c r="E326" s="1006"/>
      <c r="F326" s="1007"/>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58" t="str">
        <f>IF(基本情報入力シート!AF348=0, "",基本情報入力シート!AF348)</f>
        <v/>
      </c>
      <c r="M326" s="589"/>
      <c r="N326" s="521" t="str">
        <f>IFERROR(VLOOKUP(K326,【参考】数式用!$A$2:$F$57,MATCH(M326,【参考】数式用!$C$3:$F$3,0)+2,0),"")</f>
        <v/>
      </c>
      <c r="O326" s="513"/>
      <c r="P326" s="555" t="str">
        <f>IFERROR(VLOOKUP(K326,【参考】数式用!$A$2:$F$57,MATCH(O326,【参考】数式用!$C$3:$F$3,0)+2,0),"")</f>
        <v/>
      </c>
      <c r="Q326" s="338" t="s">
        <v>118</v>
      </c>
      <c r="R326" s="339"/>
      <c r="S326" s="340" t="s">
        <v>183</v>
      </c>
      <c r="T326" s="339"/>
      <c r="U326" s="340" t="s">
        <v>184</v>
      </c>
      <c r="V326" s="339"/>
      <c r="W326" s="340" t="s">
        <v>183</v>
      </c>
      <c r="X326" s="339"/>
      <c r="Y326" s="340" t="s">
        <v>185</v>
      </c>
      <c r="Z326" s="340" t="s">
        <v>186</v>
      </c>
      <c r="AA326" s="340" t="str">
        <f t="shared" si="120"/>
        <v/>
      </c>
      <c r="AB326" s="341" t="s">
        <v>187</v>
      </c>
      <c r="AC326" s="516" t="str">
        <f t="shared" si="121"/>
        <v/>
      </c>
      <c r="AD326" s="509" t="str">
        <f t="shared" si="122"/>
        <v/>
      </c>
      <c r="AE326" s="517" t="str">
        <f>IFERROR(ROUNDDOWN(ROUNDDOWN(ROUND(L326*VLOOKUP(K326,【参考】数式用!$A$4:$F$57,MATCH("処遇改善加算Ⅳ",【参考】数式用!$C$3:$F$3,0)+2,0),0),0)*AA326*0.5,0), "")</f>
        <v/>
      </c>
      <c r="AF326" s="329"/>
      <c r="AG326" s="330"/>
      <c r="AH326" s="330"/>
      <c r="AI326" s="344"/>
      <c r="AJ326" s="641"/>
      <c r="AK326" s="331"/>
      <c r="AL326" s="332" t="str">
        <f t="shared" si="123"/>
        <v/>
      </c>
      <c r="AM326" s="325" t="str">
        <f t="shared" si="124"/>
        <v/>
      </c>
      <c r="AN326" s="255"/>
      <c r="AO326" s="559" t="str">
        <f>IFERROR(VLOOKUP(K326,【参考】数式用!$A$2:$N$57,14,FALSE),"")</f>
        <v/>
      </c>
      <c r="AP326" s="559" t="str">
        <f t="shared" si="125"/>
        <v/>
      </c>
      <c r="AQ326" s="632" t="str">
        <f t="shared" si="126"/>
        <v/>
      </c>
      <c r="AR326" s="632" t="str">
        <f t="shared" si="127"/>
        <v>入力済</v>
      </c>
      <c r="AS326" s="559" t="str">
        <f t="shared" si="128"/>
        <v/>
      </c>
      <c r="AT326" s="632" t="str">
        <f t="shared" si="129"/>
        <v>入力済</v>
      </c>
      <c r="AU326" s="632" t="str">
        <f t="shared" si="130"/>
        <v/>
      </c>
      <c r="AV326" s="632" t="str">
        <f t="shared" si="131"/>
        <v/>
      </c>
      <c r="AW326" s="559" t="str">
        <f t="shared" si="132"/>
        <v/>
      </c>
      <c r="AX326" s="559" t="str">
        <f t="shared" si="133"/>
        <v/>
      </c>
      <c r="AY326" s="632" t="str">
        <f>IFERROR(VLOOKUP(K326,【参考】数式用!$AR$5:$AS$39,2, FALSE), "")</f>
        <v/>
      </c>
      <c r="AZ326" s="559" t="str">
        <f t="shared" si="134"/>
        <v/>
      </c>
      <c r="BA326" s="559" t="str">
        <f t="shared" si="135"/>
        <v>入力済</v>
      </c>
      <c r="BB326" s="632" t="str">
        <f>IFERROR(VLOOKUP(K326,【参考】数式用!$AX$3:$AY$59, 2, FALSE), "")</f>
        <v/>
      </c>
      <c r="BC326" s="559" t="str">
        <f t="shared" si="136"/>
        <v/>
      </c>
      <c r="BD326" s="559" t="str">
        <f t="shared" si="137"/>
        <v>入力済</v>
      </c>
      <c r="BE326" s="576" t="str">
        <f t="shared" si="138"/>
        <v/>
      </c>
      <c r="BF326" s="559" t="str">
        <f t="shared" si="139"/>
        <v/>
      </c>
      <c r="BG326" s="596"/>
      <c r="BH326" s="632" t="str">
        <f t="shared" si="140"/>
        <v/>
      </c>
      <c r="BI326" s="614" t="str">
        <f>IFERROR(IF(BH326="Ⅱロ有り",ROUNDDOWN(L326*VLOOKUP(K326,【参考】数式用!$A$4:$J$42,10,FALSE)*AA326,0),""),"")</f>
        <v/>
      </c>
      <c r="BJ326" s="614" t="str">
        <f>IFERROR(IF(BH326="Ⅱロなし",ROUNDDOWN(L326*VLOOKUP(K326,【参考】数式用!$A$4:$J$42,8,FALSE)*AA326,0),""),"")</f>
        <v/>
      </c>
    </row>
    <row r="327" spans="1:62" ht="110.1" customHeight="1" thickBot="1">
      <c r="A327" s="327">
        <v>314</v>
      </c>
      <c r="B327" s="1005" t="str">
        <f>IF(基本情報入力シート!B349="","",基本情報入力シート!B349)</f>
        <v/>
      </c>
      <c r="C327" s="1006"/>
      <c r="D327" s="1006"/>
      <c r="E327" s="1006"/>
      <c r="F327" s="1007"/>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58" t="str">
        <f>IF(基本情報入力シート!AF349=0, "",基本情報入力シート!AF349)</f>
        <v/>
      </c>
      <c r="M327" s="589"/>
      <c r="N327" s="521" t="str">
        <f>IFERROR(VLOOKUP(K327,【参考】数式用!$A$2:$F$57,MATCH(M327,【参考】数式用!$C$3:$F$3,0)+2,0),"")</f>
        <v/>
      </c>
      <c r="O327" s="513"/>
      <c r="P327" s="555" t="str">
        <f>IFERROR(VLOOKUP(K327,【参考】数式用!$A$2:$F$57,MATCH(O327,【参考】数式用!$C$3:$F$3,0)+2,0),"")</f>
        <v/>
      </c>
      <c r="Q327" s="338" t="s">
        <v>118</v>
      </c>
      <c r="R327" s="339"/>
      <c r="S327" s="340" t="s">
        <v>183</v>
      </c>
      <c r="T327" s="339"/>
      <c r="U327" s="340" t="s">
        <v>184</v>
      </c>
      <c r="V327" s="339"/>
      <c r="W327" s="340" t="s">
        <v>183</v>
      </c>
      <c r="X327" s="339"/>
      <c r="Y327" s="340" t="s">
        <v>185</v>
      </c>
      <c r="Z327" s="340" t="s">
        <v>186</v>
      </c>
      <c r="AA327" s="340" t="str">
        <f t="shared" si="120"/>
        <v/>
      </c>
      <c r="AB327" s="341" t="s">
        <v>187</v>
      </c>
      <c r="AC327" s="516" t="str">
        <f t="shared" si="121"/>
        <v/>
      </c>
      <c r="AD327" s="509" t="str">
        <f t="shared" si="122"/>
        <v/>
      </c>
      <c r="AE327" s="517" t="str">
        <f>IFERROR(ROUNDDOWN(ROUNDDOWN(ROUND(L327*VLOOKUP(K327,【参考】数式用!$A$4:$F$57,MATCH("処遇改善加算Ⅳ",【参考】数式用!$C$3:$F$3,0)+2,0),0),0)*AA327*0.5,0), "")</f>
        <v/>
      </c>
      <c r="AF327" s="329"/>
      <c r="AG327" s="330"/>
      <c r="AH327" s="330"/>
      <c r="AI327" s="344"/>
      <c r="AJ327" s="641"/>
      <c r="AK327" s="331"/>
      <c r="AL327" s="332" t="str">
        <f t="shared" si="123"/>
        <v/>
      </c>
      <c r="AM327" s="325" t="str">
        <f t="shared" si="124"/>
        <v/>
      </c>
      <c r="AN327" s="255"/>
      <c r="AO327" s="559" t="str">
        <f>IFERROR(VLOOKUP(K327,【参考】数式用!$A$2:$N$57,14,FALSE),"")</f>
        <v/>
      </c>
      <c r="AP327" s="559" t="str">
        <f t="shared" si="125"/>
        <v/>
      </c>
      <c r="AQ327" s="632" t="str">
        <f t="shared" si="126"/>
        <v/>
      </c>
      <c r="AR327" s="632" t="str">
        <f t="shared" si="127"/>
        <v>入力済</v>
      </c>
      <c r="AS327" s="559" t="str">
        <f t="shared" si="128"/>
        <v/>
      </c>
      <c r="AT327" s="632" t="str">
        <f t="shared" si="129"/>
        <v>入力済</v>
      </c>
      <c r="AU327" s="632" t="str">
        <f t="shared" si="130"/>
        <v/>
      </c>
      <c r="AV327" s="632" t="str">
        <f t="shared" si="131"/>
        <v/>
      </c>
      <c r="AW327" s="559" t="str">
        <f t="shared" si="132"/>
        <v/>
      </c>
      <c r="AX327" s="559" t="str">
        <f t="shared" si="133"/>
        <v/>
      </c>
      <c r="AY327" s="632" t="str">
        <f>IFERROR(VLOOKUP(K327,【参考】数式用!$AR$5:$AS$39,2, FALSE), "")</f>
        <v/>
      </c>
      <c r="AZ327" s="559" t="str">
        <f t="shared" si="134"/>
        <v/>
      </c>
      <c r="BA327" s="559" t="str">
        <f t="shared" si="135"/>
        <v>入力済</v>
      </c>
      <c r="BB327" s="632" t="str">
        <f>IFERROR(VLOOKUP(K327,【参考】数式用!$AX$3:$AY$59, 2, FALSE), "")</f>
        <v/>
      </c>
      <c r="BC327" s="559" t="str">
        <f t="shared" si="136"/>
        <v/>
      </c>
      <c r="BD327" s="559" t="str">
        <f t="shared" si="137"/>
        <v>入力済</v>
      </c>
      <c r="BE327" s="576" t="str">
        <f t="shared" si="138"/>
        <v/>
      </c>
      <c r="BF327" s="559" t="str">
        <f t="shared" si="139"/>
        <v/>
      </c>
      <c r="BG327" s="596"/>
      <c r="BH327" s="632" t="str">
        <f t="shared" si="140"/>
        <v/>
      </c>
      <c r="BI327" s="614" t="str">
        <f>IFERROR(IF(BH327="Ⅱロ有り",ROUNDDOWN(L327*VLOOKUP(K327,【参考】数式用!$A$4:$J$42,10,FALSE)*AA327,0),""),"")</f>
        <v/>
      </c>
      <c r="BJ327" s="614" t="str">
        <f>IFERROR(IF(BH327="Ⅱロなし",ROUNDDOWN(L327*VLOOKUP(K327,【参考】数式用!$A$4:$J$42,8,FALSE)*AA327,0),""),"")</f>
        <v/>
      </c>
    </row>
    <row r="328" spans="1:62" ht="110.1" customHeight="1" thickBot="1">
      <c r="A328" s="327">
        <v>315</v>
      </c>
      <c r="B328" s="1005" t="str">
        <f>IF(基本情報入力シート!B350="","",基本情報入力シート!B350)</f>
        <v/>
      </c>
      <c r="C328" s="1006"/>
      <c r="D328" s="1006"/>
      <c r="E328" s="1006"/>
      <c r="F328" s="1007"/>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58" t="str">
        <f>IF(基本情報入力シート!AF350=0, "",基本情報入力シート!AF350)</f>
        <v/>
      </c>
      <c r="M328" s="589"/>
      <c r="N328" s="521" t="str">
        <f>IFERROR(VLOOKUP(K328,【参考】数式用!$A$2:$F$57,MATCH(M328,【参考】数式用!$C$3:$F$3,0)+2,0),"")</f>
        <v/>
      </c>
      <c r="O328" s="513"/>
      <c r="P328" s="555" t="str">
        <f>IFERROR(VLOOKUP(K328,【参考】数式用!$A$2:$F$57,MATCH(O328,【参考】数式用!$C$3:$F$3,0)+2,0),"")</f>
        <v/>
      </c>
      <c r="Q328" s="338" t="s">
        <v>118</v>
      </c>
      <c r="R328" s="339"/>
      <c r="S328" s="340" t="s">
        <v>183</v>
      </c>
      <c r="T328" s="339"/>
      <c r="U328" s="340" t="s">
        <v>184</v>
      </c>
      <c r="V328" s="339"/>
      <c r="W328" s="340" t="s">
        <v>183</v>
      </c>
      <c r="X328" s="339"/>
      <c r="Y328" s="340" t="s">
        <v>185</v>
      </c>
      <c r="Z328" s="340" t="s">
        <v>186</v>
      </c>
      <c r="AA328" s="340" t="str">
        <f t="shared" si="120"/>
        <v/>
      </c>
      <c r="AB328" s="341" t="s">
        <v>187</v>
      </c>
      <c r="AC328" s="516" t="str">
        <f t="shared" si="121"/>
        <v/>
      </c>
      <c r="AD328" s="509" t="str">
        <f t="shared" si="122"/>
        <v/>
      </c>
      <c r="AE328" s="517" t="str">
        <f>IFERROR(ROUNDDOWN(ROUNDDOWN(ROUND(L328*VLOOKUP(K328,【参考】数式用!$A$4:$F$57,MATCH("処遇改善加算Ⅳ",【参考】数式用!$C$3:$F$3,0)+2,0),0),0)*AA328*0.5,0), "")</f>
        <v/>
      </c>
      <c r="AF328" s="329"/>
      <c r="AG328" s="330"/>
      <c r="AH328" s="330"/>
      <c r="AI328" s="344"/>
      <c r="AJ328" s="641"/>
      <c r="AK328" s="331"/>
      <c r="AL328" s="332" t="str">
        <f t="shared" si="123"/>
        <v/>
      </c>
      <c r="AM328" s="325" t="str">
        <f t="shared" si="124"/>
        <v/>
      </c>
      <c r="AN328" s="255"/>
      <c r="AO328" s="559" t="str">
        <f>IFERROR(VLOOKUP(K328,【参考】数式用!$A$2:$N$57,14,FALSE),"")</f>
        <v/>
      </c>
      <c r="AP328" s="559" t="str">
        <f t="shared" si="125"/>
        <v/>
      </c>
      <c r="AQ328" s="632" t="str">
        <f t="shared" si="126"/>
        <v/>
      </c>
      <c r="AR328" s="632" t="str">
        <f t="shared" si="127"/>
        <v>入力済</v>
      </c>
      <c r="AS328" s="559" t="str">
        <f t="shared" si="128"/>
        <v/>
      </c>
      <c r="AT328" s="632" t="str">
        <f t="shared" si="129"/>
        <v>入力済</v>
      </c>
      <c r="AU328" s="632" t="str">
        <f t="shared" si="130"/>
        <v/>
      </c>
      <c r="AV328" s="632" t="str">
        <f t="shared" si="131"/>
        <v/>
      </c>
      <c r="AW328" s="559" t="str">
        <f t="shared" si="132"/>
        <v/>
      </c>
      <c r="AX328" s="559" t="str">
        <f t="shared" si="133"/>
        <v/>
      </c>
      <c r="AY328" s="632" t="str">
        <f>IFERROR(VLOOKUP(K328,【参考】数式用!$AR$5:$AS$39,2, FALSE), "")</f>
        <v/>
      </c>
      <c r="AZ328" s="559" t="str">
        <f t="shared" si="134"/>
        <v/>
      </c>
      <c r="BA328" s="559" t="str">
        <f t="shared" si="135"/>
        <v>入力済</v>
      </c>
      <c r="BB328" s="632" t="str">
        <f>IFERROR(VLOOKUP(K328,【参考】数式用!$AX$3:$AY$59, 2, FALSE), "")</f>
        <v/>
      </c>
      <c r="BC328" s="559" t="str">
        <f t="shared" si="136"/>
        <v/>
      </c>
      <c r="BD328" s="559" t="str">
        <f t="shared" si="137"/>
        <v>入力済</v>
      </c>
      <c r="BE328" s="576" t="str">
        <f t="shared" si="138"/>
        <v/>
      </c>
      <c r="BF328" s="559" t="str">
        <f t="shared" si="139"/>
        <v/>
      </c>
      <c r="BG328" s="596"/>
      <c r="BH328" s="632" t="str">
        <f t="shared" si="140"/>
        <v/>
      </c>
      <c r="BI328" s="614" t="str">
        <f>IFERROR(IF(BH328="Ⅱロ有り",ROUNDDOWN(L328*VLOOKUP(K328,【参考】数式用!$A$4:$J$42,10,FALSE)*AA328,0),""),"")</f>
        <v/>
      </c>
      <c r="BJ328" s="614" t="str">
        <f>IFERROR(IF(BH328="Ⅱロなし",ROUNDDOWN(L328*VLOOKUP(K328,【参考】数式用!$A$4:$J$42,8,FALSE)*AA328,0),""),"")</f>
        <v/>
      </c>
    </row>
    <row r="329" spans="1:62" ht="110.1" customHeight="1" thickBot="1">
      <c r="A329" s="327">
        <v>316</v>
      </c>
      <c r="B329" s="1005" t="str">
        <f>IF(基本情報入力シート!B351="","",基本情報入力シート!B351)</f>
        <v/>
      </c>
      <c r="C329" s="1006"/>
      <c r="D329" s="1006"/>
      <c r="E329" s="1006"/>
      <c r="F329" s="1007"/>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58" t="str">
        <f>IF(基本情報入力シート!AF351=0, "",基本情報入力シート!AF351)</f>
        <v/>
      </c>
      <c r="M329" s="589"/>
      <c r="N329" s="521" t="str">
        <f>IFERROR(VLOOKUP(K329,【参考】数式用!$A$2:$F$57,MATCH(M329,【参考】数式用!$C$3:$F$3,0)+2,0),"")</f>
        <v/>
      </c>
      <c r="O329" s="513"/>
      <c r="P329" s="555" t="str">
        <f>IFERROR(VLOOKUP(K329,【参考】数式用!$A$2:$F$57,MATCH(O329,【参考】数式用!$C$3:$F$3,0)+2,0),"")</f>
        <v/>
      </c>
      <c r="Q329" s="338" t="s">
        <v>118</v>
      </c>
      <c r="R329" s="339"/>
      <c r="S329" s="340" t="s">
        <v>183</v>
      </c>
      <c r="T329" s="339"/>
      <c r="U329" s="340" t="s">
        <v>184</v>
      </c>
      <c r="V329" s="339"/>
      <c r="W329" s="340" t="s">
        <v>183</v>
      </c>
      <c r="X329" s="339"/>
      <c r="Y329" s="340" t="s">
        <v>185</v>
      </c>
      <c r="Z329" s="340" t="s">
        <v>186</v>
      </c>
      <c r="AA329" s="340" t="str">
        <f t="shared" si="120"/>
        <v/>
      </c>
      <c r="AB329" s="341" t="s">
        <v>187</v>
      </c>
      <c r="AC329" s="516" t="str">
        <f t="shared" si="121"/>
        <v/>
      </c>
      <c r="AD329" s="509" t="str">
        <f t="shared" si="122"/>
        <v/>
      </c>
      <c r="AE329" s="517" t="str">
        <f>IFERROR(ROUNDDOWN(ROUNDDOWN(ROUND(L329*VLOOKUP(K329,【参考】数式用!$A$4:$F$57,MATCH("処遇改善加算Ⅳ",【参考】数式用!$C$3:$F$3,0)+2,0),0),0)*AA329*0.5,0), "")</f>
        <v/>
      </c>
      <c r="AF329" s="329"/>
      <c r="AG329" s="330"/>
      <c r="AH329" s="330"/>
      <c r="AI329" s="344"/>
      <c r="AJ329" s="641"/>
      <c r="AK329" s="331"/>
      <c r="AL329" s="332" t="str">
        <f t="shared" si="123"/>
        <v/>
      </c>
      <c r="AM329" s="325" t="str">
        <f t="shared" si="124"/>
        <v/>
      </c>
      <c r="AN329" s="255"/>
      <c r="AO329" s="559" t="str">
        <f>IFERROR(VLOOKUP(K329,【参考】数式用!$A$2:$N$57,14,FALSE),"")</f>
        <v/>
      </c>
      <c r="AP329" s="559" t="str">
        <f t="shared" si="125"/>
        <v/>
      </c>
      <c r="AQ329" s="632" t="str">
        <f t="shared" si="126"/>
        <v/>
      </c>
      <c r="AR329" s="632" t="str">
        <f t="shared" si="127"/>
        <v>入力済</v>
      </c>
      <c r="AS329" s="559" t="str">
        <f t="shared" si="128"/>
        <v/>
      </c>
      <c r="AT329" s="632" t="str">
        <f t="shared" si="129"/>
        <v>入力済</v>
      </c>
      <c r="AU329" s="632" t="str">
        <f t="shared" si="130"/>
        <v/>
      </c>
      <c r="AV329" s="632" t="str">
        <f t="shared" si="131"/>
        <v/>
      </c>
      <c r="AW329" s="559" t="str">
        <f t="shared" si="132"/>
        <v/>
      </c>
      <c r="AX329" s="559" t="str">
        <f t="shared" si="133"/>
        <v/>
      </c>
      <c r="AY329" s="632" t="str">
        <f>IFERROR(VLOOKUP(K329,【参考】数式用!$AR$5:$AS$39,2, FALSE), "")</f>
        <v/>
      </c>
      <c r="AZ329" s="559" t="str">
        <f t="shared" si="134"/>
        <v/>
      </c>
      <c r="BA329" s="559" t="str">
        <f t="shared" si="135"/>
        <v>入力済</v>
      </c>
      <c r="BB329" s="632" t="str">
        <f>IFERROR(VLOOKUP(K329,【参考】数式用!$AX$3:$AY$59, 2, FALSE), "")</f>
        <v/>
      </c>
      <c r="BC329" s="559" t="str">
        <f t="shared" si="136"/>
        <v/>
      </c>
      <c r="BD329" s="559" t="str">
        <f t="shared" si="137"/>
        <v>入力済</v>
      </c>
      <c r="BE329" s="576" t="str">
        <f t="shared" si="138"/>
        <v/>
      </c>
      <c r="BF329" s="559" t="str">
        <f t="shared" si="139"/>
        <v/>
      </c>
      <c r="BG329" s="596"/>
      <c r="BH329" s="632" t="str">
        <f t="shared" si="140"/>
        <v/>
      </c>
      <c r="BI329" s="614" t="str">
        <f>IFERROR(IF(BH329="Ⅱロ有り",ROUNDDOWN(L329*VLOOKUP(K329,【参考】数式用!$A$4:$J$42,10,FALSE)*AA329,0),""),"")</f>
        <v/>
      </c>
      <c r="BJ329" s="614" t="str">
        <f>IFERROR(IF(BH329="Ⅱロなし",ROUNDDOWN(L329*VLOOKUP(K329,【参考】数式用!$A$4:$J$42,8,FALSE)*AA329,0),""),"")</f>
        <v/>
      </c>
    </row>
    <row r="330" spans="1:62" ht="110.1" customHeight="1" thickBot="1">
      <c r="A330" s="327">
        <v>317</v>
      </c>
      <c r="B330" s="1005" t="str">
        <f>IF(基本情報入力シート!B352="","",基本情報入力シート!B352)</f>
        <v/>
      </c>
      <c r="C330" s="1006"/>
      <c r="D330" s="1006"/>
      <c r="E330" s="1006"/>
      <c r="F330" s="1007"/>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58" t="str">
        <f>IF(基本情報入力シート!AF352=0, "",基本情報入力シート!AF352)</f>
        <v/>
      </c>
      <c r="M330" s="589"/>
      <c r="N330" s="521" t="str">
        <f>IFERROR(VLOOKUP(K330,【参考】数式用!$A$2:$F$57,MATCH(M330,【参考】数式用!$C$3:$F$3,0)+2,0),"")</f>
        <v/>
      </c>
      <c r="O330" s="513"/>
      <c r="P330" s="555" t="str">
        <f>IFERROR(VLOOKUP(K330,【参考】数式用!$A$2:$F$57,MATCH(O330,【参考】数式用!$C$3:$F$3,0)+2,0),"")</f>
        <v/>
      </c>
      <c r="Q330" s="338" t="s">
        <v>118</v>
      </c>
      <c r="R330" s="339"/>
      <c r="S330" s="340" t="s">
        <v>183</v>
      </c>
      <c r="T330" s="339"/>
      <c r="U330" s="340" t="s">
        <v>184</v>
      </c>
      <c r="V330" s="339"/>
      <c r="W330" s="340" t="s">
        <v>183</v>
      </c>
      <c r="X330" s="339"/>
      <c r="Y330" s="340" t="s">
        <v>185</v>
      </c>
      <c r="Z330" s="340" t="s">
        <v>186</v>
      </c>
      <c r="AA330" s="340" t="str">
        <f t="shared" si="120"/>
        <v/>
      </c>
      <c r="AB330" s="341" t="s">
        <v>187</v>
      </c>
      <c r="AC330" s="516" t="str">
        <f t="shared" si="121"/>
        <v/>
      </c>
      <c r="AD330" s="509" t="str">
        <f t="shared" si="122"/>
        <v/>
      </c>
      <c r="AE330" s="517" t="str">
        <f>IFERROR(ROUNDDOWN(ROUNDDOWN(ROUND(L330*VLOOKUP(K330,【参考】数式用!$A$4:$F$57,MATCH("処遇改善加算Ⅳ",【参考】数式用!$C$3:$F$3,0)+2,0),0),0)*AA330*0.5,0), "")</f>
        <v/>
      </c>
      <c r="AF330" s="329"/>
      <c r="AG330" s="330"/>
      <c r="AH330" s="330"/>
      <c r="AI330" s="344"/>
      <c r="AJ330" s="641"/>
      <c r="AK330" s="331"/>
      <c r="AL330" s="332" t="str">
        <f t="shared" si="123"/>
        <v/>
      </c>
      <c r="AM330" s="325" t="str">
        <f t="shared" si="124"/>
        <v/>
      </c>
      <c r="AN330" s="255"/>
      <c r="AO330" s="559" t="str">
        <f>IFERROR(VLOOKUP(K330,【参考】数式用!$A$2:$N$57,14,FALSE),"")</f>
        <v/>
      </c>
      <c r="AP330" s="559" t="str">
        <f t="shared" si="125"/>
        <v/>
      </c>
      <c r="AQ330" s="632" t="str">
        <f t="shared" si="126"/>
        <v/>
      </c>
      <c r="AR330" s="632" t="str">
        <f t="shared" si="127"/>
        <v>入力済</v>
      </c>
      <c r="AS330" s="559" t="str">
        <f t="shared" si="128"/>
        <v/>
      </c>
      <c r="AT330" s="632" t="str">
        <f t="shared" si="129"/>
        <v>入力済</v>
      </c>
      <c r="AU330" s="632" t="str">
        <f t="shared" si="130"/>
        <v/>
      </c>
      <c r="AV330" s="632" t="str">
        <f t="shared" si="131"/>
        <v/>
      </c>
      <c r="AW330" s="559" t="str">
        <f t="shared" si="132"/>
        <v/>
      </c>
      <c r="AX330" s="559" t="str">
        <f t="shared" si="133"/>
        <v/>
      </c>
      <c r="AY330" s="632" t="str">
        <f>IFERROR(VLOOKUP(K330,【参考】数式用!$AR$5:$AS$39,2, FALSE), "")</f>
        <v/>
      </c>
      <c r="AZ330" s="559" t="str">
        <f t="shared" si="134"/>
        <v/>
      </c>
      <c r="BA330" s="559" t="str">
        <f t="shared" si="135"/>
        <v>入力済</v>
      </c>
      <c r="BB330" s="632" t="str">
        <f>IFERROR(VLOOKUP(K330,【参考】数式用!$AX$3:$AY$59, 2, FALSE), "")</f>
        <v/>
      </c>
      <c r="BC330" s="559" t="str">
        <f t="shared" si="136"/>
        <v/>
      </c>
      <c r="BD330" s="559" t="str">
        <f t="shared" si="137"/>
        <v>入力済</v>
      </c>
      <c r="BE330" s="576" t="str">
        <f t="shared" si="138"/>
        <v/>
      </c>
      <c r="BF330" s="559" t="str">
        <f t="shared" si="139"/>
        <v/>
      </c>
      <c r="BG330" s="596"/>
      <c r="BH330" s="632" t="str">
        <f t="shared" si="140"/>
        <v/>
      </c>
      <c r="BI330" s="614" t="str">
        <f>IFERROR(IF(BH330="Ⅱロ有り",ROUNDDOWN(L330*VLOOKUP(K330,【参考】数式用!$A$4:$J$42,10,FALSE)*AA330,0),""),"")</f>
        <v/>
      </c>
      <c r="BJ330" s="614" t="str">
        <f>IFERROR(IF(BH330="Ⅱロなし",ROUNDDOWN(L330*VLOOKUP(K330,【参考】数式用!$A$4:$J$42,8,FALSE)*AA330,0),""),"")</f>
        <v/>
      </c>
    </row>
    <row r="331" spans="1:62" ht="110.1" customHeight="1" thickBot="1">
      <c r="A331" s="327">
        <v>318</v>
      </c>
      <c r="B331" s="1005" t="str">
        <f>IF(基本情報入力シート!B353="","",基本情報入力シート!B353)</f>
        <v/>
      </c>
      <c r="C331" s="1006"/>
      <c r="D331" s="1006"/>
      <c r="E331" s="1006"/>
      <c r="F331" s="1007"/>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58" t="str">
        <f>IF(基本情報入力シート!AF353=0, "",基本情報入力シート!AF353)</f>
        <v/>
      </c>
      <c r="M331" s="589"/>
      <c r="N331" s="521" t="str">
        <f>IFERROR(VLOOKUP(K331,【参考】数式用!$A$2:$F$57,MATCH(M331,【参考】数式用!$C$3:$F$3,0)+2,0),"")</f>
        <v/>
      </c>
      <c r="O331" s="513"/>
      <c r="P331" s="555" t="str">
        <f>IFERROR(VLOOKUP(K331,【参考】数式用!$A$2:$F$57,MATCH(O331,【参考】数式用!$C$3:$F$3,0)+2,0),"")</f>
        <v/>
      </c>
      <c r="Q331" s="338" t="s">
        <v>118</v>
      </c>
      <c r="R331" s="339"/>
      <c r="S331" s="340" t="s">
        <v>183</v>
      </c>
      <c r="T331" s="339"/>
      <c r="U331" s="340" t="s">
        <v>184</v>
      </c>
      <c r="V331" s="339"/>
      <c r="W331" s="340" t="s">
        <v>183</v>
      </c>
      <c r="X331" s="339"/>
      <c r="Y331" s="340" t="s">
        <v>185</v>
      </c>
      <c r="Z331" s="340" t="s">
        <v>186</v>
      </c>
      <c r="AA331" s="340" t="str">
        <f t="shared" si="120"/>
        <v/>
      </c>
      <c r="AB331" s="341" t="s">
        <v>187</v>
      </c>
      <c r="AC331" s="516" t="str">
        <f t="shared" si="121"/>
        <v/>
      </c>
      <c r="AD331" s="509" t="str">
        <f t="shared" si="122"/>
        <v/>
      </c>
      <c r="AE331" s="517" t="str">
        <f>IFERROR(ROUNDDOWN(ROUNDDOWN(ROUND(L331*VLOOKUP(K331,【参考】数式用!$A$4:$F$57,MATCH("処遇改善加算Ⅳ",【参考】数式用!$C$3:$F$3,0)+2,0),0),0)*AA331*0.5,0), "")</f>
        <v/>
      </c>
      <c r="AF331" s="329"/>
      <c r="AG331" s="330"/>
      <c r="AH331" s="330"/>
      <c r="AI331" s="344"/>
      <c r="AJ331" s="641"/>
      <c r="AK331" s="331"/>
      <c r="AL331" s="332" t="str">
        <f t="shared" si="123"/>
        <v/>
      </c>
      <c r="AM331" s="325" t="str">
        <f t="shared" si="124"/>
        <v/>
      </c>
      <c r="AN331" s="255"/>
      <c r="AO331" s="559" t="str">
        <f>IFERROR(VLOOKUP(K331,【参考】数式用!$A$2:$N$57,14,FALSE),"")</f>
        <v/>
      </c>
      <c r="AP331" s="559" t="str">
        <f t="shared" si="125"/>
        <v/>
      </c>
      <c r="AQ331" s="632" t="str">
        <f t="shared" si="126"/>
        <v/>
      </c>
      <c r="AR331" s="632" t="str">
        <f t="shared" si="127"/>
        <v>入力済</v>
      </c>
      <c r="AS331" s="559" t="str">
        <f t="shared" si="128"/>
        <v/>
      </c>
      <c r="AT331" s="632" t="str">
        <f t="shared" si="129"/>
        <v>入力済</v>
      </c>
      <c r="AU331" s="632" t="str">
        <f t="shared" si="130"/>
        <v/>
      </c>
      <c r="AV331" s="632" t="str">
        <f t="shared" si="131"/>
        <v/>
      </c>
      <c r="AW331" s="559" t="str">
        <f t="shared" si="132"/>
        <v/>
      </c>
      <c r="AX331" s="559" t="str">
        <f t="shared" si="133"/>
        <v/>
      </c>
      <c r="AY331" s="632" t="str">
        <f>IFERROR(VLOOKUP(K331,【参考】数式用!$AR$5:$AS$39,2, FALSE), "")</f>
        <v/>
      </c>
      <c r="AZ331" s="559" t="str">
        <f t="shared" si="134"/>
        <v/>
      </c>
      <c r="BA331" s="559" t="str">
        <f t="shared" si="135"/>
        <v>入力済</v>
      </c>
      <c r="BB331" s="632" t="str">
        <f>IFERROR(VLOOKUP(K331,【参考】数式用!$AX$3:$AY$59, 2, FALSE), "")</f>
        <v/>
      </c>
      <c r="BC331" s="559" t="str">
        <f t="shared" si="136"/>
        <v/>
      </c>
      <c r="BD331" s="559" t="str">
        <f t="shared" si="137"/>
        <v>入力済</v>
      </c>
      <c r="BE331" s="576" t="str">
        <f t="shared" si="138"/>
        <v/>
      </c>
      <c r="BF331" s="559" t="str">
        <f t="shared" si="139"/>
        <v/>
      </c>
      <c r="BG331" s="596"/>
      <c r="BH331" s="632" t="str">
        <f t="shared" si="140"/>
        <v/>
      </c>
      <c r="BI331" s="614" t="str">
        <f>IFERROR(IF(BH331="Ⅱロ有り",ROUNDDOWN(L331*VLOOKUP(K331,【参考】数式用!$A$4:$J$42,10,FALSE)*AA331,0),""),"")</f>
        <v/>
      </c>
      <c r="BJ331" s="614" t="str">
        <f>IFERROR(IF(BH331="Ⅱロなし",ROUNDDOWN(L331*VLOOKUP(K331,【参考】数式用!$A$4:$J$42,8,FALSE)*AA331,0),""),"")</f>
        <v/>
      </c>
    </row>
    <row r="332" spans="1:62" ht="110.1" customHeight="1" thickBot="1">
      <c r="A332" s="327">
        <v>319</v>
      </c>
      <c r="B332" s="1005" t="str">
        <f>IF(基本情報入力シート!B354="","",基本情報入力シート!B354)</f>
        <v/>
      </c>
      <c r="C332" s="1006"/>
      <c r="D332" s="1006"/>
      <c r="E332" s="1006"/>
      <c r="F332" s="1007"/>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58" t="str">
        <f>IF(基本情報入力シート!AF354=0, "",基本情報入力シート!AF354)</f>
        <v/>
      </c>
      <c r="M332" s="589"/>
      <c r="N332" s="521" t="str">
        <f>IFERROR(VLOOKUP(K332,【参考】数式用!$A$2:$F$57,MATCH(M332,【参考】数式用!$C$3:$F$3,0)+2,0),"")</f>
        <v/>
      </c>
      <c r="O332" s="513"/>
      <c r="P332" s="555" t="str">
        <f>IFERROR(VLOOKUP(K332,【参考】数式用!$A$2:$F$57,MATCH(O332,【参考】数式用!$C$3:$F$3,0)+2,0),"")</f>
        <v/>
      </c>
      <c r="Q332" s="338" t="s">
        <v>118</v>
      </c>
      <c r="R332" s="339"/>
      <c r="S332" s="340" t="s">
        <v>183</v>
      </c>
      <c r="T332" s="339"/>
      <c r="U332" s="340" t="s">
        <v>184</v>
      </c>
      <c r="V332" s="339"/>
      <c r="W332" s="340" t="s">
        <v>183</v>
      </c>
      <c r="X332" s="339"/>
      <c r="Y332" s="340" t="s">
        <v>185</v>
      </c>
      <c r="Z332" s="340" t="s">
        <v>186</v>
      </c>
      <c r="AA332" s="340" t="str">
        <f t="shared" si="120"/>
        <v/>
      </c>
      <c r="AB332" s="341" t="s">
        <v>187</v>
      </c>
      <c r="AC332" s="516" t="str">
        <f t="shared" si="121"/>
        <v/>
      </c>
      <c r="AD332" s="509" t="str">
        <f t="shared" si="122"/>
        <v/>
      </c>
      <c r="AE332" s="517" t="str">
        <f>IFERROR(ROUNDDOWN(ROUNDDOWN(ROUND(L332*VLOOKUP(K332,【参考】数式用!$A$4:$F$57,MATCH("処遇改善加算Ⅳ",【参考】数式用!$C$3:$F$3,0)+2,0),0),0)*AA332*0.5,0), "")</f>
        <v/>
      </c>
      <c r="AF332" s="329"/>
      <c r="AG332" s="330"/>
      <c r="AH332" s="330"/>
      <c r="AI332" s="344"/>
      <c r="AJ332" s="641"/>
      <c r="AK332" s="331"/>
      <c r="AL332" s="332" t="str">
        <f t="shared" si="123"/>
        <v/>
      </c>
      <c r="AM332" s="325" t="str">
        <f t="shared" si="124"/>
        <v/>
      </c>
      <c r="AN332" s="255"/>
      <c r="AO332" s="559" t="str">
        <f>IFERROR(VLOOKUP(K332,【参考】数式用!$A$2:$N$57,14,FALSE),"")</f>
        <v/>
      </c>
      <c r="AP332" s="559" t="str">
        <f t="shared" si="125"/>
        <v/>
      </c>
      <c r="AQ332" s="632" t="str">
        <f t="shared" si="126"/>
        <v/>
      </c>
      <c r="AR332" s="632" t="str">
        <f t="shared" si="127"/>
        <v>入力済</v>
      </c>
      <c r="AS332" s="559" t="str">
        <f t="shared" si="128"/>
        <v/>
      </c>
      <c r="AT332" s="632" t="str">
        <f t="shared" si="129"/>
        <v>入力済</v>
      </c>
      <c r="AU332" s="632" t="str">
        <f t="shared" si="130"/>
        <v/>
      </c>
      <c r="AV332" s="632" t="str">
        <f t="shared" si="131"/>
        <v/>
      </c>
      <c r="AW332" s="559" t="str">
        <f t="shared" si="132"/>
        <v/>
      </c>
      <c r="AX332" s="559" t="str">
        <f t="shared" si="133"/>
        <v/>
      </c>
      <c r="AY332" s="632" t="str">
        <f>IFERROR(VLOOKUP(K332,【参考】数式用!$AR$5:$AS$39,2, FALSE), "")</f>
        <v/>
      </c>
      <c r="AZ332" s="559" t="str">
        <f t="shared" si="134"/>
        <v/>
      </c>
      <c r="BA332" s="559" t="str">
        <f t="shared" si="135"/>
        <v>入力済</v>
      </c>
      <c r="BB332" s="632" t="str">
        <f>IFERROR(VLOOKUP(K332,【参考】数式用!$AX$3:$AY$59, 2, FALSE), "")</f>
        <v/>
      </c>
      <c r="BC332" s="559" t="str">
        <f t="shared" si="136"/>
        <v/>
      </c>
      <c r="BD332" s="559" t="str">
        <f t="shared" si="137"/>
        <v>入力済</v>
      </c>
      <c r="BE332" s="576" t="str">
        <f t="shared" si="138"/>
        <v/>
      </c>
      <c r="BF332" s="559" t="str">
        <f t="shared" si="139"/>
        <v/>
      </c>
      <c r="BG332" s="596"/>
      <c r="BH332" s="632" t="str">
        <f t="shared" si="140"/>
        <v/>
      </c>
      <c r="BI332" s="614" t="str">
        <f>IFERROR(IF(BH332="Ⅱロ有り",ROUNDDOWN(L332*VLOOKUP(K332,【参考】数式用!$A$4:$J$42,10,FALSE)*AA332,0),""),"")</f>
        <v/>
      </c>
      <c r="BJ332" s="614" t="str">
        <f>IFERROR(IF(BH332="Ⅱロなし",ROUNDDOWN(L332*VLOOKUP(K332,【参考】数式用!$A$4:$J$42,8,FALSE)*AA332,0),""),"")</f>
        <v/>
      </c>
    </row>
    <row r="333" spans="1:62" ht="110.1" customHeight="1" thickBot="1">
      <c r="A333" s="327">
        <v>320</v>
      </c>
      <c r="B333" s="1005" t="str">
        <f>IF(基本情報入力シート!B355="","",基本情報入力シート!B355)</f>
        <v/>
      </c>
      <c r="C333" s="1006"/>
      <c r="D333" s="1006"/>
      <c r="E333" s="1006"/>
      <c r="F333" s="1007"/>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58" t="str">
        <f>IF(基本情報入力シート!AF355=0, "",基本情報入力シート!AF355)</f>
        <v/>
      </c>
      <c r="M333" s="589"/>
      <c r="N333" s="521" t="str">
        <f>IFERROR(VLOOKUP(K333,【参考】数式用!$A$2:$F$57,MATCH(M333,【参考】数式用!$C$3:$F$3,0)+2,0),"")</f>
        <v/>
      </c>
      <c r="O333" s="513"/>
      <c r="P333" s="555" t="str">
        <f>IFERROR(VLOOKUP(K333,【参考】数式用!$A$2:$F$57,MATCH(O333,【参考】数式用!$C$3:$F$3,0)+2,0),"")</f>
        <v/>
      </c>
      <c r="Q333" s="338" t="s">
        <v>118</v>
      </c>
      <c r="R333" s="339"/>
      <c r="S333" s="340" t="s">
        <v>183</v>
      </c>
      <c r="T333" s="339"/>
      <c r="U333" s="340" t="s">
        <v>184</v>
      </c>
      <c r="V333" s="339"/>
      <c r="W333" s="340" t="s">
        <v>183</v>
      </c>
      <c r="X333" s="339"/>
      <c r="Y333" s="340" t="s">
        <v>185</v>
      </c>
      <c r="Z333" s="340" t="s">
        <v>186</v>
      </c>
      <c r="AA333" s="340" t="str">
        <f t="shared" si="120"/>
        <v/>
      </c>
      <c r="AB333" s="341" t="s">
        <v>187</v>
      </c>
      <c r="AC333" s="516" t="str">
        <f t="shared" si="121"/>
        <v/>
      </c>
      <c r="AD333" s="509" t="str">
        <f t="shared" si="122"/>
        <v/>
      </c>
      <c r="AE333" s="517" t="str">
        <f>IFERROR(ROUNDDOWN(ROUNDDOWN(ROUND(L333*VLOOKUP(K333,【参考】数式用!$A$4:$F$57,MATCH("処遇改善加算Ⅳ",【参考】数式用!$C$3:$F$3,0)+2,0),0),0)*AA333*0.5,0), "")</f>
        <v/>
      </c>
      <c r="AF333" s="329"/>
      <c r="AG333" s="330"/>
      <c r="AH333" s="330"/>
      <c r="AI333" s="344"/>
      <c r="AJ333" s="641"/>
      <c r="AK333" s="331"/>
      <c r="AL333" s="332" t="str">
        <f t="shared" si="123"/>
        <v/>
      </c>
      <c r="AM333" s="325" t="str">
        <f t="shared" si="124"/>
        <v/>
      </c>
      <c r="AN333" s="255"/>
      <c r="AO333" s="559" t="str">
        <f>IFERROR(VLOOKUP(K333,【参考】数式用!$A$2:$N$57,14,FALSE),"")</f>
        <v/>
      </c>
      <c r="AP333" s="559" t="str">
        <f t="shared" si="125"/>
        <v/>
      </c>
      <c r="AQ333" s="632" t="str">
        <f t="shared" si="126"/>
        <v/>
      </c>
      <c r="AR333" s="632" t="str">
        <f t="shared" si="127"/>
        <v>入力済</v>
      </c>
      <c r="AS333" s="559" t="str">
        <f t="shared" si="128"/>
        <v/>
      </c>
      <c r="AT333" s="632" t="str">
        <f t="shared" si="129"/>
        <v>入力済</v>
      </c>
      <c r="AU333" s="632" t="str">
        <f t="shared" si="130"/>
        <v/>
      </c>
      <c r="AV333" s="632" t="str">
        <f t="shared" si="131"/>
        <v/>
      </c>
      <c r="AW333" s="559" t="str">
        <f t="shared" si="132"/>
        <v/>
      </c>
      <c r="AX333" s="559" t="str">
        <f t="shared" si="133"/>
        <v/>
      </c>
      <c r="AY333" s="632" t="str">
        <f>IFERROR(VLOOKUP(K333,【参考】数式用!$AR$5:$AS$39,2, FALSE), "")</f>
        <v/>
      </c>
      <c r="AZ333" s="559" t="str">
        <f t="shared" si="134"/>
        <v/>
      </c>
      <c r="BA333" s="559" t="str">
        <f t="shared" si="135"/>
        <v>入力済</v>
      </c>
      <c r="BB333" s="632" t="str">
        <f>IFERROR(VLOOKUP(K333,【参考】数式用!$AX$3:$AY$59, 2, FALSE), "")</f>
        <v/>
      </c>
      <c r="BC333" s="559" t="str">
        <f t="shared" si="136"/>
        <v/>
      </c>
      <c r="BD333" s="559" t="str">
        <f t="shared" si="137"/>
        <v>入力済</v>
      </c>
      <c r="BE333" s="576" t="str">
        <f t="shared" si="138"/>
        <v/>
      </c>
      <c r="BF333" s="559" t="str">
        <f t="shared" si="139"/>
        <v/>
      </c>
      <c r="BG333" s="596"/>
      <c r="BH333" s="632" t="str">
        <f t="shared" si="140"/>
        <v/>
      </c>
      <c r="BI333" s="614" t="str">
        <f>IFERROR(IF(BH333="Ⅱロ有り",ROUNDDOWN(L333*VLOOKUP(K333,【参考】数式用!$A$4:$J$42,10,FALSE)*AA333,0),""),"")</f>
        <v/>
      </c>
      <c r="BJ333" s="614" t="str">
        <f>IFERROR(IF(BH333="Ⅱロなし",ROUNDDOWN(L333*VLOOKUP(K333,【参考】数式用!$A$4:$J$42,8,FALSE)*AA333,0),""),"")</f>
        <v/>
      </c>
    </row>
    <row r="334" spans="1:62" ht="110.1" customHeight="1" thickBot="1">
      <c r="A334" s="327">
        <v>321</v>
      </c>
      <c r="B334" s="1005" t="str">
        <f>IF(基本情報入力シート!B356="","",基本情報入力シート!B356)</f>
        <v/>
      </c>
      <c r="C334" s="1006"/>
      <c r="D334" s="1006"/>
      <c r="E334" s="1006"/>
      <c r="F334" s="1007"/>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58" t="str">
        <f>IF(基本情報入力シート!AF356=0, "",基本情報入力シート!AF356)</f>
        <v/>
      </c>
      <c r="M334" s="589"/>
      <c r="N334" s="521" t="str">
        <f>IFERROR(VLOOKUP(K334,【参考】数式用!$A$2:$F$57,MATCH(M334,【参考】数式用!$C$3:$F$3,0)+2,0),"")</f>
        <v/>
      </c>
      <c r="O334" s="513"/>
      <c r="P334" s="555" t="str">
        <f>IFERROR(VLOOKUP(K334,【参考】数式用!$A$2:$F$57,MATCH(O334,【参考】数式用!$C$3:$F$3,0)+2,0),"")</f>
        <v/>
      </c>
      <c r="Q334" s="338" t="s">
        <v>118</v>
      </c>
      <c r="R334" s="339"/>
      <c r="S334" s="340" t="s">
        <v>183</v>
      </c>
      <c r="T334" s="339"/>
      <c r="U334" s="340" t="s">
        <v>184</v>
      </c>
      <c r="V334" s="339"/>
      <c r="W334" s="340" t="s">
        <v>183</v>
      </c>
      <c r="X334" s="339"/>
      <c r="Y334" s="340" t="s">
        <v>185</v>
      </c>
      <c r="Z334" s="340" t="s">
        <v>186</v>
      </c>
      <c r="AA334" s="340" t="str">
        <f t="shared" si="120"/>
        <v/>
      </c>
      <c r="AB334" s="341" t="s">
        <v>187</v>
      </c>
      <c r="AC334" s="516" t="str">
        <f t="shared" si="121"/>
        <v/>
      </c>
      <c r="AD334" s="509" t="str">
        <f t="shared" si="122"/>
        <v/>
      </c>
      <c r="AE334" s="517" t="str">
        <f>IFERROR(ROUNDDOWN(ROUNDDOWN(ROUND(L334*VLOOKUP(K334,【参考】数式用!$A$4:$F$57,MATCH("処遇改善加算Ⅳ",【参考】数式用!$C$3:$F$3,0)+2,0),0),0)*AA334*0.5,0), "")</f>
        <v/>
      </c>
      <c r="AF334" s="329"/>
      <c r="AG334" s="330"/>
      <c r="AH334" s="330"/>
      <c r="AI334" s="344"/>
      <c r="AJ334" s="641"/>
      <c r="AK334" s="331"/>
      <c r="AL334" s="332" t="str">
        <f t="shared" si="123"/>
        <v/>
      </c>
      <c r="AM334" s="325" t="str">
        <f t="shared" si="124"/>
        <v/>
      </c>
      <c r="AN334" s="255"/>
      <c r="AO334" s="559" t="str">
        <f>IFERROR(VLOOKUP(K334,【参考】数式用!$A$2:$N$57,14,FALSE),"")</f>
        <v/>
      </c>
      <c r="AP334" s="559" t="str">
        <f t="shared" si="125"/>
        <v/>
      </c>
      <c r="AQ334" s="632" t="str">
        <f t="shared" si="126"/>
        <v/>
      </c>
      <c r="AR334" s="632" t="str">
        <f t="shared" si="127"/>
        <v>入力済</v>
      </c>
      <c r="AS334" s="559" t="str">
        <f t="shared" si="128"/>
        <v/>
      </c>
      <c r="AT334" s="632" t="str">
        <f t="shared" si="129"/>
        <v>入力済</v>
      </c>
      <c r="AU334" s="632" t="str">
        <f t="shared" si="130"/>
        <v/>
      </c>
      <c r="AV334" s="632" t="str">
        <f t="shared" si="131"/>
        <v/>
      </c>
      <c r="AW334" s="559" t="str">
        <f t="shared" si="132"/>
        <v/>
      </c>
      <c r="AX334" s="559" t="str">
        <f t="shared" si="133"/>
        <v/>
      </c>
      <c r="AY334" s="632" t="str">
        <f>IFERROR(VLOOKUP(K334,【参考】数式用!$AR$5:$AS$39,2, FALSE), "")</f>
        <v/>
      </c>
      <c r="AZ334" s="559" t="str">
        <f t="shared" si="134"/>
        <v/>
      </c>
      <c r="BA334" s="559" t="str">
        <f t="shared" si="135"/>
        <v>入力済</v>
      </c>
      <c r="BB334" s="632" t="str">
        <f>IFERROR(VLOOKUP(K334,【参考】数式用!$AX$3:$AY$59, 2, FALSE), "")</f>
        <v/>
      </c>
      <c r="BC334" s="559" t="str">
        <f t="shared" si="136"/>
        <v/>
      </c>
      <c r="BD334" s="559" t="str">
        <f t="shared" si="137"/>
        <v>入力済</v>
      </c>
      <c r="BE334" s="576" t="str">
        <f t="shared" si="138"/>
        <v/>
      </c>
      <c r="BF334" s="559" t="str">
        <f t="shared" si="139"/>
        <v/>
      </c>
      <c r="BG334" s="596"/>
      <c r="BH334" s="632" t="str">
        <f t="shared" si="140"/>
        <v/>
      </c>
      <c r="BI334" s="614" t="str">
        <f>IFERROR(IF(BH334="Ⅱロ有り",ROUNDDOWN(L334*VLOOKUP(K334,【参考】数式用!$A$4:$J$42,10,FALSE)*AA334,0),""),"")</f>
        <v/>
      </c>
      <c r="BJ334" s="614" t="str">
        <f>IFERROR(IF(BH334="Ⅱロなし",ROUNDDOWN(L334*VLOOKUP(K334,【参考】数式用!$A$4:$J$42,8,FALSE)*AA334,0),""),"")</f>
        <v/>
      </c>
    </row>
    <row r="335" spans="1:62" ht="110.1" customHeight="1" thickBot="1">
      <c r="A335" s="327">
        <v>322</v>
      </c>
      <c r="B335" s="1005" t="str">
        <f>IF(基本情報入力シート!B357="","",基本情報入力シート!B357)</f>
        <v/>
      </c>
      <c r="C335" s="1006"/>
      <c r="D335" s="1006"/>
      <c r="E335" s="1006"/>
      <c r="F335" s="1007"/>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58" t="str">
        <f>IF(基本情報入力シート!AF357=0, "",基本情報入力シート!AF357)</f>
        <v/>
      </c>
      <c r="M335" s="589"/>
      <c r="N335" s="521" t="str">
        <f>IFERROR(VLOOKUP(K335,【参考】数式用!$A$2:$F$57,MATCH(M335,【参考】数式用!$C$3:$F$3,0)+2,0),"")</f>
        <v/>
      </c>
      <c r="O335" s="513"/>
      <c r="P335" s="555" t="str">
        <f>IFERROR(VLOOKUP(K335,【参考】数式用!$A$2:$F$57,MATCH(O335,【参考】数式用!$C$3:$F$3,0)+2,0),"")</f>
        <v/>
      </c>
      <c r="Q335" s="338" t="s">
        <v>118</v>
      </c>
      <c r="R335" s="339"/>
      <c r="S335" s="340" t="s">
        <v>183</v>
      </c>
      <c r="T335" s="339"/>
      <c r="U335" s="340" t="s">
        <v>184</v>
      </c>
      <c r="V335" s="339"/>
      <c r="W335" s="340" t="s">
        <v>183</v>
      </c>
      <c r="X335" s="339"/>
      <c r="Y335" s="340" t="s">
        <v>185</v>
      </c>
      <c r="Z335" s="340" t="s">
        <v>186</v>
      </c>
      <c r="AA335" s="340" t="str">
        <f t="shared" si="120"/>
        <v/>
      </c>
      <c r="AB335" s="341" t="s">
        <v>187</v>
      </c>
      <c r="AC335" s="516" t="str">
        <f t="shared" si="121"/>
        <v/>
      </c>
      <c r="AD335" s="509" t="str">
        <f t="shared" si="122"/>
        <v/>
      </c>
      <c r="AE335" s="517" t="str">
        <f>IFERROR(ROUNDDOWN(ROUNDDOWN(ROUND(L335*VLOOKUP(K335,【参考】数式用!$A$4:$F$57,MATCH("処遇改善加算Ⅳ",【参考】数式用!$C$3:$F$3,0)+2,0),0),0)*AA335*0.5,0), "")</f>
        <v/>
      </c>
      <c r="AF335" s="329"/>
      <c r="AG335" s="330"/>
      <c r="AH335" s="330"/>
      <c r="AI335" s="344"/>
      <c r="AJ335" s="641"/>
      <c r="AK335" s="331"/>
      <c r="AL335" s="332" t="str">
        <f t="shared" si="123"/>
        <v/>
      </c>
      <c r="AM335" s="325" t="str">
        <f t="shared" si="124"/>
        <v/>
      </c>
      <c r="AN335" s="255"/>
      <c r="AO335" s="559" t="str">
        <f>IFERROR(VLOOKUP(K335,【参考】数式用!$A$2:$N$57,14,FALSE),"")</f>
        <v/>
      </c>
      <c r="AP335" s="559" t="str">
        <f t="shared" si="125"/>
        <v/>
      </c>
      <c r="AQ335" s="632" t="str">
        <f t="shared" si="126"/>
        <v/>
      </c>
      <c r="AR335" s="632" t="str">
        <f t="shared" si="127"/>
        <v>入力済</v>
      </c>
      <c r="AS335" s="559" t="str">
        <f t="shared" si="128"/>
        <v/>
      </c>
      <c r="AT335" s="632" t="str">
        <f t="shared" si="129"/>
        <v>入力済</v>
      </c>
      <c r="AU335" s="632" t="str">
        <f t="shared" si="130"/>
        <v/>
      </c>
      <c r="AV335" s="632" t="str">
        <f t="shared" si="131"/>
        <v/>
      </c>
      <c r="AW335" s="559" t="str">
        <f t="shared" si="132"/>
        <v/>
      </c>
      <c r="AX335" s="559" t="str">
        <f t="shared" si="133"/>
        <v/>
      </c>
      <c r="AY335" s="632" t="str">
        <f>IFERROR(VLOOKUP(K335,【参考】数式用!$AR$5:$AS$39,2, FALSE), "")</f>
        <v/>
      </c>
      <c r="AZ335" s="559" t="str">
        <f t="shared" si="134"/>
        <v/>
      </c>
      <c r="BA335" s="559" t="str">
        <f t="shared" si="135"/>
        <v>入力済</v>
      </c>
      <c r="BB335" s="632" t="str">
        <f>IFERROR(VLOOKUP(K335,【参考】数式用!$AX$3:$AY$59, 2, FALSE), "")</f>
        <v/>
      </c>
      <c r="BC335" s="559" t="str">
        <f t="shared" si="136"/>
        <v/>
      </c>
      <c r="BD335" s="559" t="str">
        <f t="shared" si="137"/>
        <v>入力済</v>
      </c>
      <c r="BE335" s="576" t="str">
        <f t="shared" si="138"/>
        <v/>
      </c>
      <c r="BF335" s="559" t="str">
        <f t="shared" si="139"/>
        <v/>
      </c>
      <c r="BG335" s="596"/>
      <c r="BH335" s="632" t="str">
        <f t="shared" si="140"/>
        <v/>
      </c>
      <c r="BI335" s="614" t="str">
        <f>IFERROR(IF(BH335="Ⅱロ有り",ROUNDDOWN(L335*VLOOKUP(K335,【参考】数式用!$A$4:$J$42,10,FALSE)*AA335,0),""),"")</f>
        <v/>
      </c>
      <c r="BJ335" s="614" t="str">
        <f>IFERROR(IF(BH335="Ⅱロなし",ROUNDDOWN(L335*VLOOKUP(K335,【参考】数式用!$A$4:$J$42,8,FALSE)*AA335,0),""),"")</f>
        <v/>
      </c>
    </row>
    <row r="336" spans="1:62" ht="110.1" customHeight="1" thickBot="1">
      <c r="A336" s="327">
        <v>323</v>
      </c>
      <c r="B336" s="1005" t="str">
        <f>IF(基本情報入力シート!B358="","",基本情報入力シート!B358)</f>
        <v/>
      </c>
      <c r="C336" s="1006"/>
      <c r="D336" s="1006"/>
      <c r="E336" s="1006"/>
      <c r="F336" s="1007"/>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58" t="str">
        <f>IF(基本情報入力シート!AF358=0, "",基本情報入力シート!AF358)</f>
        <v/>
      </c>
      <c r="M336" s="589"/>
      <c r="N336" s="521" t="str">
        <f>IFERROR(VLOOKUP(K336,【参考】数式用!$A$2:$F$57,MATCH(M336,【参考】数式用!$C$3:$F$3,0)+2,0),"")</f>
        <v/>
      </c>
      <c r="O336" s="513"/>
      <c r="P336" s="555" t="str">
        <f>IFERROR(VLOOKUP(K336,【参考】数式用!$A$2:$F$57,MATCH(O336,【参考】数式用!$C$3:$F$3,0)+2,0),"")</f>
        <v/>
      </c>
      <c r="Q336" s="338" t="s">
        <v>118</v>
      </c>
      <c r="R336" s="339"/>
      <c r="S336" s="340" t="s">
        <v>183</v>
      </c>
      <c r="T336" s="339"/>
      <c r="U336" s="340" t="s">
        <v>184</v>
      </c>
      <c r="V336" s="339"/>
      <c r="W336" s="340" t="s">
        <v>183</v>
      </c>
      <c r="X336" s="339"/>
      <c r="Y336" s="340" t="s">
        <v>185</v>
      </c>
      <c r="Z336" s="340" t="s">
        <v>186</v>
      </c>
      <c r="AA336" s="340" t="str">
        <f t="shared" si="120"/>
        <v/>
      </c>
      <c r="AB336" s="341" t="s">
        <v>187</v>
      </c>
      <c r="AC336" s="516" t="str">
        <f t="shared" si="121"/>
        <v/>
      </c>
      <c r="AD336" s="509" t="str">
        <f t="shared" si="122"/>
        <v/>
      </c>
      <c r="AE336" s="517" t="str">
        <f>IFERROR(ROUNDDOWN(ROUNDDOWN(ROUND(L336*VLOOKUP(K336,【参考】数式用!$A$4:$F$57,MATCH("処遇改善加算Ⅳ",【参考】数式用!$C$3:$F$3,0)+2,0),0),0)*AA336*0.5,0), "")</f>
        <v/>
      </c>
      <c r="AF336" s="329"/>
      <c r="AG336" s="330"/>
      <c r="AH336" s="330"/>
      <c r="AI336" s="344"/>
      <c r="AJ336" s="641"/>
      <c r="AK336" s="331"/>
      <c r="AL336" s="332" t="str">
        <f t="shared" si="123"/>
        <v/>
      </c>
      <c r="AM336" s="325" t="str">
        <f t="shared" si="124"/>
        <v/>
      </c>
      <c r="AN336" s="255"/>
      <c r="AO336" s="559" t="str">
        <f>IFERROR(VLOOKUP(K336,【参考】数式用!$A$2:$N$57,14,FALSE),"")</f>
        <v/>
      </c>
      <c r="AP336" s="559" t="str">
        <f t="shared" si="125"/>
        <v/>
      </c>
      <c r="AQ336" s="632" t="str">
        <f t="shared" si="126"/>
        <v/>
      </c>
      <c r="AR336" s="632" t="str">
        <f t="shared" si="127"/>
        <v>入力済</v>
      </c>
      <c r="AS336" s="559" t="str">
        <f t="shared" si="128"/>
        <v/>
      </c>
      <c r="AT336" s="632" t="str">
        <f t="shared" si="129"/>
        <v>入力済</v>
      </c>
      <c r="AU336" s="632" t="str">
        <f t="shared" si="130"/>
        <v/>
      </c>
      <c r="AV336" s="632" t="str">
        <f t="shared" si="131"/>
        <v/>
      </c>
      <c r="AW336" s="559" t="str">
        <f t="shared" si="132"/>
        <v/>
      </c>
      <c r="AX336" s="559" t="str">
        <f t="shared" si="133"/>
        <v/>
      </c>
      <c r="AY336" s="632" t="str">
        <f>IFERROR(VLOOKUP(K336,【参考】数式用!$AR$5:$AS$39,2, FALSE), "")</f>
        <v/>
      </c>
      <c r="AZ336" s="559" t="str">
        <f t="shared" si="134"/>
        <v/>
      </c>
      <c r="BA336" s="559" t="str">
        <f t="shared" si="135"/>
        <v>入力済</v>
      </c>
      <c r="BB336" s="632" t="str">
        <f>IFERROR(VLOOKUP(K336,【参考】数式用!$AX$3:$AY$59, 2, FALSE), "")</f>
        <v/>
      </c>
      <c r="BC336" s="559" t="str">
        <f t="shared" si="136"/>
        <v/>
      </c>
      <c r="BD336" s="559" t="str">
        <f t="shared" si="137"/>
        <v>入力済</v>
      </c>
      <c r="BE336" s="576" t="str">
        <f t="shared" si="138"/>
        <v/>
      </c>
      <c r="BF336" s="559" t="str">
        <f t="shared" si="139"/>
        <v/>
      </c>
      <c r="BG336" s="596"/>
      <c r="BH336" s="632" t="str">
        <f t="shared" si="140"/>
        <v/>
      </c>
      <c r="BI336" s="614" t="str">
        <f>IFERROR(IF(BH336="Ⅱロ有り",ROUNDDOWN(L336*VLOOKUP(K336,【参考】数式用!$A$4:$J$42,10,FALSE)*AA336,0),""),"")</f>
        <v/>
      </c>
      <c r="BJ336" s="614" t="str">
        <f>IFERROR(IF(BH336="Ⅱロなし",ROUNDDOWN(L336*VLOOKUP(K336,【参考】数式用!$A$4:$J$42,8,FALSE)*AA336,0),""),"")</f>
        <v/>
      </c>
    </row>
    <row r="337" spans="1:62" ht="110.1" customHeight="1" thickBot="1">
      <c r="A337" s="327">
        <v>324</v>
      </c>
      <c r="B337" s="1005" t="str">
        <f>IF(基本情報入力シート!B359="","",基本情報入力シート!B359)</f>
        <v/>
      </c>
      <c r="C337" s="1006"/>
      <c r="D337" s="1006"/>
      <c r="E337" s="1006"/>
      <c r="F337" s="1007"/>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58" t="str">
        <f>IF(基本情報入力シート!AF359=0, "",基本情報入力シート!AF359)</f>
        <v/>
      </c>
      <c r="M337" s="589"/>
      <c r="N337" s="521" t="str">
        <f>IFERROR(VLOOKUP(K337,【参考】数式用!$A$2:$F$57,MATCH(M337,【参考】数式用!$C$3:$F$3,0)+2,0),"")</f>
        <v/>
      </c>
      <c r="O337" s="513"/>
      <c r="P337" s="555" t="str">
        <f>IFERROR(VLOOKUP(K337,【参考】数式用!$A$2:$F$57,MATCH(O337,【参考】数式用!$C$3:$F$3,0)+2,0),"")</f>
        <v/>
      </c>
      <c r="Q337" s="338" t="s">
        <v>118</v>
      </c>
      <c r="R337" s="339"/>
      <c r="S337" s="340" t="s">
        <v>183</v>
      </c>
      <c r="T337" s="339"/>
      <c r="U337" s="340" t="s">
        <v>184</v>
      </c>
      <c r="V337" s="339"/>
      <c r="W337" s="340" t="s">
        <v>183</v>
      </c>
      <c r="X337" s="339"/>
      <c r="Y337" s="340" t="s">
        <v>185</v>
      </c>
      <c r="Z337" s="340" t="s">
        <v>186</v>
      </c>
      <c r="AA337" s="340" t="str">
        <f t="shared" si="120"/>
        <v/>
      </c>
      <c r="AB337" s="341" t="s">
        <v>187</v>
      </c>
      <c r="AC337" s="516" t="str">
        <f t="shared" si="121"/>
        <v/>
      </c>
      <c r="AD337" s="509" t="str">
        <f t="shared" si="122"/>
        <v/>
      </c>
      <c r="AE337" s="517" t="str">
        <f>IFERROR(ROUNDDOWN(ROUNDDOWN(ROUND(L337*VLOOKUP(K337,【参考】数式用!$A$4:$F$57,MATCH("処遇改善加算Ⅳ",【参考】数式用!$C$3:$F$3,0)+2,0),0),0)*AA337*0.5,0), "")</f>
        <v/>
      </c>
      <c r="AF337" s="329"/>
      <c r="AG337" s="330"/>
      <c r="AH337" s="330"/>
      <c r="AI337" s="344"/>
      <c r="AJ337" s="641"/>
      <c r="AK337" s="331"/>
      <c r="AL337" s="332" t="str">
        <f t="shared" si="123"/>
        <v/>
      </c>
      <c r="AM337" s="325" t="str">
        <f t="shared" si="124"/>
        <v/>
      </c>
      <c r="AN337" s="255"/>
      <c r="AO337" s="559" t="str">
        <f>IFERROR(VLOOKUP(K337,【参考】数式用!$A$2:$N$57,14,FALSE),"")</f>
        <v/>
      </c>
      <c r="AP337" s="559" t="str">
        <f t="shared" si="125"/>
        <v/>
      </c>
      <c r="AQ337" s="632" t="str">
        <f t="shared" si="126"/>
        <v/>
      </c>
      <c r="AR337" s="632" t="str">
        <f t="shared" si="127"/>
        <v>入力済</v>
      </c>
      <c r="AS337" s="559" t="str">
        <f t="shared" si="128"/>
        <v/>
      </c>
      <c r="AT337" s="632" t="str">
        <f t="shared" si="129"/>
        <v>入力済</v>
      </c>
      <c r="AU337" s="632" t="str">
        <f t="shared" si="130"/>
        <v/>
      </c>
      <c r="AV337" s="632" t="str">
        <f t="shared" si="131"/>
        <v/>
      </c>
      <c r="AW337" s="559" t="str">
        <f t="shared" si="132"/>
        <v/>
      </c>
      <c r="AX337" s="559" t="str">
        <f t="shared" si="133"/>
        <v/>
      </c>
      <c r="AY337" s="632" t="str">
        <f>IFERROR(VLOOKUP(K337,【参考】数式用!$AR$5:$AS$39,2, FALSE), "")</f>
        <v/>
      </c>
      <c r="AZ337" s="559" t="str">
        <f t="shared" si="134"/>
        <v/>
      </c>
      <c r="BA337" s="559" t="str">
        <f t="shared" si="135"/>
        <v>入力済</v>
      </c>
      <c r="BB337" s="632" t="str">
        <f>IFERROR(VLOOKUP(K337,【参考】数式用!$AX$3:$AY$59, 2, FALSE), "")</f>
        <v/>
      </c>
      <c r="BC337" s="559" t="str">
        <f t="shared" si="136"/>
        <v/>
      </c>
      <c r="BD337" s="559" t="str">
        <f t="shared" si="137"/>
        <v>入力済</v>
      </c>
      <c r="BE337" s="576" t="str">
        <f t="shared" si="138"/>
        <v/>
      </c>
      <c r="BF337" s="559" t="str">
        <f t="shared" si="139"/>
        <v/>
      </c>
      <c r="BG337" s="596"/>
      <c r="BH337" s="632" t="str">
        <f t="shared" si="140"/>
        <v/>
      </c>
      <c r="BI337" s="614" t="str">
        <f>IFERROR(IF(BH337="Ⅱロ有り",ROUNDDOWN(L337*VLOOKUP(K337,【参考】数式用!$A$4:$J$42,10,FALSE)*AA337,0),""),"")</f>
        <v/>
      </c>
      <c r="BJ337" s="614" t="str">
        <f>IFERROR(IF(BH337="Ⅱロなし",ROUNDDOWN(L337*VLOOKUP(K337,【参考】数式用!$A$4:$J$42,8,FALSE)*AA337,0),""),"")</f>
        <v/>
      </c>
    </row>
    <row r="338" spans="1:62" ht="110.1" customHeight="1" thickBot="1">
      <c r="A338" s="327">
        <v>325</v>
      </c>
      <c r="B338" s="1005" t="str">
        <f>IF(基本情報入力シート!B360="","",基本情報入力シート!B360)</f>
        <v/>
      </c>
      <c r="C338" s="1006"/>
      <c r="D338" s="1006"/>
      <c r="E338" s="1006"/>
      <c r="F338" s="1007"/>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58" t="str">
        <f>IF(基本情報入力シート!AF360=0, "",基本情報入力シート!AF360)</f>
        <v/>
      </c>
      <c r="M338" s="589"/>
      <c r="N338" s="521" t="str">
        <f>IFERROR(VLOOKUP(K338,【参考】数式用!$A$2:$F$57,MATCH(M338,【参考】数式用!$C$3:$F$3,0)+2,0),"")</f>
        <v/>
      </c>
      <c r="O338" s="513"/>
      <c r="P338" s="555" t="str">
        <f>IFERROR(VLOOKUP(K338,【参考】数式用!$A$2:$F$57,MATCH(O338,【参考】数式用!$C$3:$F$3,0)+2,0),"")</f>
        <v/>
      </c>
      <c r="Q338" s="338" t="s">
        <v>118</v>
      </c>
      <c r="R338" s="339"/>
      <c r="S338" s="340" t="s">
        <v>183</v>
      </c>
      <c r="T338" s="339"/>
      <c r="U338" s="340" t="s">
        <v>184</v>
      </c>
      <c r="V338" s="339"/>
      <c r="W338" s="340" t="s">
        <v>183</v>
      </c>
      <c r="X338" s="339"/>
      <c r="Y338" s="340" t="s">
        <v>185</v>
      </c>
      <c r="Z338" s="340" t="s">
        <v>186</v>
      </c>
      <c r="AA338" s="340" t="str">
        <f t="shared" si="120"/>
        <v/>
      </c>
      <c r="AB338" s="341" t="s">
        <v>187</v>
      </c>
      <c r="AC338" s="516" t="str">
        <f t="shared" si="121"/>
        <v/>
      </c>
      <c r="AD338" s="509" t="str">
        <f t="shared" si="122"/>
        <v/>
      </c>
      <c r="AE338" s="517" t="str">
        <f>IFERROR(ROUNDDOWN(ROUNDDOWN(ROUND(L338*VLOOKUP(K338,【参考】数式用!$A$4:$F$57,MATCH("処遇改善加算Ⅳ",【参考】数式用!$C$3:$F$3,0)+2,0),0),0)*AA338*0.5,0), "")</f>
        <v/>
      </c>
      <c r="AF338" s="329"/>
      <c r="AG338" s="330"/>
      <c r="AH338" s="330"/>
      <c r="AI338" s="344"/>
      <c r="AJ338" s="641"/>
      <c r="AK338" s="331"/>
      <c r="AL338" s="332" t="str">
        <f t="shared" si="123"/>
        <v/>
      </c>
      <c r="AM338" s="325" t="str">
        <f t="shared" si="124"/>
        <v/>
      </c>
      <c r="AN338" s="255"/>
      <c r="AO338" s="559" t="str">
        <f>IFERROR(VLOOKUP(K338,【参考】数式用!$A$2:$N$57,14,FALSE),"")</f>
        <v/>
      </c>
      <c r="AP338" s="559" t="str">
        <f t="shared" si="125"/>
        <v/>
      </c>
      <c r="AQ338" s="632" t="str">
        <f t="shared" si="126"/>
        <v/>
      </c>
      <c r="AR338" s="632" t="str">
        <f t="shared" si="127"/>
        <v>入力済</v>
      </c>
      <c r="AS338" s="559" t="str">
        <f t="shared" si="128"/>
        <v/>
      </c>
      <c r="AT338" s="632" t="str">
        <f t="shared" si="129"/>
        <v>入力済</v>
      </c>
      <c r="AU338" s="632" t="str">
        <f t="shared" si="130"/>
        <v/>
      </c>
      <c r="AV338" s="632" t="str">
        <f t="shared" si="131"/>
        <v/>
      </c>
      <c r="AW338" s="559" t="str">
        <f t="shared" si="132"/>
        <v/>
      </c>
      <c r="AX338" s="559" t="str">
        <f t="shared" si="133"/>
        <v/>
      </c>
      <c r="AY338" s="632" t="str">
        <f>IFERROR(VLOOKUP(K338,【参考】数式用!$AR$5:$AS$39,2, FALSE), "")</f>
        <v/>
      </c>
      <c r="AZ338" s="559" t="str">
        <f t="shared" si="134"/>
        <v/>
      </c>
      <c r="BA338" s="559" t="str">
        <f t="shared" si="135"/>
        <v>入力済</v>
      </c>
      <c r="BB338" s="632" t="str">
        <f>IFERROR(VLOOKUP(K338,【参考】数式用!$AX$3:$AY$59, 2, FALSE), "")</f>
        <v/>
      </c>
      <c r="BC338" s="559" t="str">
        <f t="shared" si="136"/>
        <v/>
      </c>
      <c r="BD338" s="559" t="str">
        <f t="shared" si="137"/>
        <v>入力済</v>
      </c>
      <c r="BE338" s="576" t="str">
        <f t="shared" si="138"/>
        <v/>
      </c>
      <c r="BF338" s="559" t="str">
        <f t="shared" si="139"/>
        <v/>
      </c>
      <c r="BG338" s="596"/>
      <c r="BH338" s="632" t="str">
        <f t="shared" si="140"/>
        <v/>
      </c>
      <c r="BI338" s="614" t="str">
        <f>IFERROR(IF(BH338="Ⅱロ有り",ROUNDDOWN(L338*VLOOKUP(K338,【参考】数式用!$A$4:$J$42,10,FALSE)*AA338,0),""),"")</f>
        <v/>
      </c>
      <c r="BJ338" s="614" t="str">
        <f>IFERROR(IF(BH338="Ⅱロなし",ROUNDDOWN(L338*VLOOKUP(K338,【参考】数式用!$A$4:$J$42,8,FALSE)*AA338,0),""),"")</f>
        <v/>
      </c>
    </row>
    <row r="339" spans="1:62" ht="110.1" customHeight="1" thickBot="1">
      <c r="A339" s="327">
        <v>326</v>
      </c>
      <c r="B339" s="1005" t="str">
        <f>IF(基本情報入力シート!B361="","",基本情報入力シート!B361)</f>
        <v/>
      </c>
      <c r="C339" s="1006"/>
      <c r="D339" s="1006"/>
      <c r="E339" s="1006"/>
      <c r="F339" s="1007"/>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58" t="str">
        <f>IF(基本情報入力シート!AF361=0, "",基本情報入力シート!AF361)</f>
        <v/>
      </c>
      <c r="M339" s="589"/>
      <c r="N339" s="521" t="str">
        <f>IFERROR(VLOOKUP(K339,【参考】数式用!$A$2:$F$57,MATCH(M339,【参考】数式用!$C$3:$F$3,0)+2,0),"")</f>
        <v/>
      </c>
      <c r="O339" s="513"/>
      <c r="P339" s="555" t="str">
        <f>IFERROR(VLOOKUP(K339,【参考】数式用!$A$2:$F$57,MATCH(O339,【参考】数式用!$C$3:$F$3,0)+2,0),"")</f>
        <v/>
      </c>
      <c r="Q339" s="338" t="s">
        <v>118</v>
      </c>
      <c r="R339" s="339"/>
      <c r="S339" s="340" t="s">
        <v>183</v>
      </c>
      <c r="T339" s="339"/>
      <c r="U339" s="340" t="s">
        <v>184</v>
      </c>
      <c r="V339" s="339"/>
      <c r="W339" s="340" t="s">
        <v>183</v>
      </c>
      <c r="X339" s="339"/>
      <c r="Y339" s="340" t="s">
        <v>185</v>
      </c>
      <c r="Z339" s="340" t="s">
        <v>186</v>
      </c>
      <c r="AA339" s="340" t="str">
        <f t="shared" si="120"/>
        <v/>
      </c>
      <c r="AB339" s="341" t="s">
        <v>187</v>
      </c>
      <c r="AC339" s="516" t="str">
        <f t="shared" si="121"/>
        <v/>
      </c>
      <c r="AD339" s="509" t="str">
        <f t="shared" si="122"/>
        <v/>
      </c>
      <c r="AE339" s="517" t="str">
        <f>IFERROR(ROUNDDOWN(ROUNDDOWN(ROUND(L339*VLOOKUP(K339,【参考】数式用!$A$4:$F$57,MATCH("処遇改善加算Ⅳ",【参考】数式用!$C$3:$F$3,0)+2,0),0),0)*AA339*0.5,0), "")</f>
        <v/>
      </c>
      <c r="AF339" s="329"/>
      <c r="AG339" s="330"/>
      <c r="AH339" s="330"/>
      <c r="AI339" s="344"/>
      <c r="AJ339" s="641"/>
      <c r="AK339" s="331"/>
      <c r="AL339" s="332" t="str">
        <f t="shared" si="123"/>
        <v/>
      </c>
      <c r="AM339" s="325" t="str">
        <f t="shared" si="124"/>
        <v/>
      </c>
      <c r="AN339" s="255"/>
      <c r="AO339" s="559" t="str">
        <f>IFERROR(VLOOKUP(K339,【参考】数式用!$A$2:$N$57,14,FALSE),"")</f>
        <v/>
      </c>
      <c r="AP339" s="559" t="str">
        <f t="shared" si="125"/>
        <v/>
      </c>
      <c r="AQ339" s="632" t="str">
        <f t="shared" si="126"/>
        <v/>
      </c>
      <c r="AR339" s="632" t="str">
        <f t="shared" si="127"/>
        <v>入力済</v>
      </c>
      <c r="AS339" s="559" t="str">
        <f t="shared" si="128"/>
        <v/>
      </c>
      <c r="AT339" s="632" t="str">
        <f t="shared" si="129"/>
        <v>入力済</v>
      </c>
      <c r="AU339" s="632" t="str">
        <f t="shared" si="130"/>
        <v/>
      </c>
      <c r="AV339" s="632" t="str">
        <f t="shared" si="131"/>
        <v/>
      </c>
      <c r="AW339" s="559" t="str">
        <f t="shared" si="132"/>
        <v/>
      </c>
      <c r="AX339" s="559" t="str">
        <f t="shared" si="133"/>
        <v/>
      </c>
      <c r="AY339" s="632" t="str">
        <f>IFERROR(VLOOKUP(K339,【参考】数式用!$AR$5:$AS$39,2, FALSE), "")</f>
        <v/>
      </c>
      <c r="AZ339" s="559" t="str">
        <f t="shared" si="134"/>
        <v/>
      </c>
      <c r="BA339" s="559" t="str">
        <f t="shared" si="135"/>
        <v>入力済</v>
      </c>
      <c r="BB339" s="632" t="str">
        <f>IFERROR(VLOOKUP(K339,【参考】数式用!$AX$3:$AY$59, 2, FALSE), "")</f>
        <v/>
      </c>
      <c r="BC339" s="559" t="str">
        <f t="shared" si="136"/>
        <v/>
      </c>
      <c r="BD339" s="559" t="str">
        <f t="shared" si="137"/>
        <v>入力済</v>
      </c>
      <c r="BE339" s="576" t="str">
        <f t="shared" si="138"/>
        <v/>
      </c>
      <c r="BF339" s="559" t="str">
        <f t="shared" si="139"/>
        <v/>
      </c>
      <c r="BG339" s="596"/>
      <c r="BH339" s="632" t="str">
        <f t="shared" si="140"/>
        <v/>
      </c>
      <c r="BI339" s="614" t="str">
        <f>IFERROR(IF(BH339="Ⅱロ有り",ROUNDDOWN(L339*VLOOKUP(K339,【参考】数式用!$A$4:$J$42,10,FALSE)*AA339,0),""),"")</f>
        <v/>
      </c>
      <c r="BJ339" s="614" t="str">
        <f>IFERROR(IF(BH339="Ⅱロなし",ROUNDDOWN(L339*VLOOKUP(K339,【参考】数式用!$A$4:$J$42,8,FALSE)*AA339,0),""),"")</f>
        <v/>
      </c>
    </row>
    <row r="340" spans="1:62" ht="110.1" customHeight="1" thickBot="1">
      <c r="A340" s="327">
        <v>327</v>
      </c>
      <c r="B340" s="1005" t="str">
        <f>IF(基本情報入力シート!B362="","",基本情報入力シート!B362)</f>
        <v/>
      </c>
      <c r="C340" s="1006"/>
      <c r="D340" s="1006"/>
      <c r="E340" s="1006"/>
      <c r="F340" s="1007"/>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58" t="str">
        <f>IF(基本情報入力シート!AF362=0, "",基本情報入力シート!AF362)</f>
        <v/>
      </c>
      <c r="M340" s="589"/>
      <c r="N340" s="521" t="str">
        <f>IFERROR(VLOOKUP(K340,【参考】数式用!$A$2:$F$57,MATCH(M340,【参考】数式用!$C$3:$F$3,0)+2,0),"")</f>
        <v/>
      </c>
      <c r="O340" s="513"/>
      <c r="P340" s="555" t="str">
        <f>IFERROR(VLOOKUP(K340,【参考】数式用!$A$2:$F$57,MATCH(O340,【参考】数式用!$C$3:$F$3,0)+2,0),"")</f>
        <v/>
      </c>
      <c r="Q340" s="338" t="s">
        <v>118</v>
      </c>
      <c r="R340" s="339"/>
      <c r="S340" s="340" t="s">
        <v>183</v>
      </c>
      <c r="T340" s="339"/>
      <c r="U340" s="340" t="s">
        <v>184</v>
      </c>
      <c r="V340" s="339"/>
      <c r="W340" s="340" t="s">
        <v>183</v>
      </c>
      <c r="X340" s="339"/>
      <c r="Y340" s="340" t="s">
        <v>185</v>
      </c>
      <c r="Z340" s="340" t="s">
        <v>186</v>
      </c>
      <c r="AA340" s="340" t="str">
        <f t="shared" si="120"/>
        <v/>
      </c>
      <c r="AB340" s="341" t="s">
        <v>187</v>
      </c>
      <c r="AC340" s="516" t="str">
        <f t="shared" si="121"/>
        <v/>
      </c>
      <c r="AD340" s="509" t="str">
        <f t="shared" si="122"/>
        <v/>
      </c>
      <c r="AE340" s="517" t="str">
        <f>IFERROR(ROUNDDOWN(ROUNDDOWN(ROUND(L340*VLOOKUP(K340,【参考】数式用!$A$4:$F$57,MATCH("処遇改善加算Ⅳ",【参考】数式用!$C$3:$F$3,0)+2,0),0),0)*AA340*0.5,0), "")</f>
        <v/>
      </c>
      <c r="AF340" s="329"/>
      <c r="AG340" s="330"/>
      <c r="AH340" s="330"/>
      <c r="AI340" s="344"/>
      <c r="AJ340" s="641"/>
      <c r="AK340" s="331"/>
      <c r="AL340" s="332" t="str">
        <f t="shared" si="123"/>
        <v/>
      </c>
      <c r="AM340" s="325" t="str">
        <f t="shared" si="124"/>
        <v/>
      </c>
      <c r="AN340" s="255"/>
      <c r="AO340" s="559" t="str">
        <f>IFERROR(VLOOKUP(K340,【参考】数式用!$A$2:$N$57,14,FALSE),"")</f>
        <v/>
      </c>
      <c r="AP340" s="559" t="str">
        <f t="shared" si="125"/>
        <v/>
      </c>
      <c r="AQ340" s="632" t="str">
        <f t="shared" si="126"/>
        <v/>
      </c>
      <c r="AR340" s="632" t="str">
        <f t="shared" si="127"/>
        <v>入力済</v>
      </c>
      <c r="AS340" s="559" t="str">
        <f t="shared" si="128"/>
        <v/>
      </c>
      <c r="AT340" s="632" t="str">
        <f t="shared" si="129"/>
        <v>入力済</v>
      </c>
      <c r="AU340" s="632" t="str">
        <f t="shared" si="130"/>
        <v/>
      </c>
      <c r="AV340" s="632" t="str">
        <f t="shared" si="131"/>
        <v/>
      </c>
      <c r="AW340" s="559" t="str">
        <f t="shared" si="132"/>
        <v/>
      </c>
      <c r="AX340" s="559" t="str">
        <f t="shared" si="133"/>
        <v/>
      </c>
      <c r="AY340" s="632" t="str">
        <f>IFERROR(VLOOKUP(K340,【参考】数式用!$AR$5:$AS$39,2, FALSE), "")</f>
        <v/>
      </c>
      <c r="AZ340" s="559" t="str">
        <f t="shared" si="134"/>
        <v/>
      </c>
      <c r="BA340" s="559" t="str">
        <f t="shared" si="135"/>
        <v>入力済</v>
      </c>
      <c r="BB340" s="632" t="str">
        <f>IFERROR(VLOOKUP(K340,【参考】数式用!$AX$3:$AY$59, 2, FALSE), "")</f>
        <v/>
      </c>
      <c r="BC340" s="559" t="str">
        <f t="shared" si="136"/>
        <v/>
      </c>
      <c r="BD340" s="559" t="str">
        <f t="shared" si="137"/>
        <v>入力済</v>
      </c>
      <c r="BE340" s="576" t="str">
        <f t="shared" si="138"/>
        <v/>
      </c>
      <c r="BF340" s="559" t="str">
        <f t="shared" si="139"/>
        <v/>
      </c>
      <c r="BG340" s="596"/>
      <c r="BH340" s="632" t="str">
        <f t="shared" si="140"/>
        <v/>
      </c>
      <c r="BI340" s="614" t="str">
        <f>IFERROR(IF(BH340="Ⅱロ有り",ROUNDDOWN(L340*VLOOKUP(K340,【参考】数式用!$A$4:$J$42,10,FALSE)*AA340,0),""),"")</f>
        <v/>
      </c>
      <c r="BJ340" s="614" t="str">
        <f>IFERROR(IF(BH340="Ⅱロなし",ROUNDDOWN(L340*VLOOKUP(K340,【参考】数式用!$A$4:$J$42,8,FALSE)*AA340,0),""),"")</f>
        <v/>
      </c>
    </row>
    <row r="341" spans="1:62" ht="110.1" customHeight="1" thickBot="1">
      <c r="A341" s="327">
        <v>328</v>
      </c>
      <c r="B341" s="1005" t="str">
        <f>IF(基本情報入力シート!B363="","",基本情報入力シート!B363)</f>
        <v/>
      </c>
      <c r="C341" s="1006"/>
      <c r="D341" s="1006"/>
      <c r="E341" s="1006"/>
      <c r="F341" s="1007"/>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58" t="str">
        <f>IF(基本情報入力シート!AF363=0, "",基本情報入力シート!AF363)</f>
        <v/>
      </c>
      <c r="M341" s="589"/>
      <c r="N341" s="521" t="str">
        <f>IFERROR(VLOOKUP(K341,【参考】数式用!$A$2:$F$57,MATCH(M341,【参考】数式用!$C$3:$F$3,0)+2,0),"")</f>
        <v/>
      </c>
      <c r="O341" s="513"/>
      <c r="P341" s="555" t="str">
        <f>IFERROR(VLOOKUP(K341,【参考】数式用!$A$2:$F$57,MATCH(O341,【参考】数式用!$C$3:$F$3,0)+2,0),"")</f>
        <v/>
      </c>
      <c r="Q341" s="338" t="s">
        <v>118</v>
      </c>
      <c r="R341" s="339"/>
      <c r="S341" s="340" t="s">
        <v>183</v>
      </c>
      <c r="T341" s="339"/>
      <c r="U341" s="340" t="s">
        <v>184</v>
      </c>
      <c r="V341" s="339"/>
      <c r="W341" s="340" t="s">
        <v>183</v>
      </c>
      <c r="X341" s="339"/>
      <c r="Y341" s="340" t="s">
        <v>185</v>
      </c>
      <c r="Z341" s="340" t="s">
        <v>186</v>
      </c>
      <c r="AA341" s="340" t="str">
        <f t="shared" si="120"/>
        <v/>
      </c>
      <c r="AB341" s="341" t="s">
        <v>187</v>
      </c>
      <c r="AC341" s="516" t="str">
        <f t="shared" si="121"/>
        <v/>
      </c>
      <c r="AD341" s="509" t="str">
        <f t="shared" si="122"/>
        <v/>
      </c>
      <c r="AE341" s="517" t="str">
        <f>IFERROR(ROUNDDOWN(ROUNDDOWN(ROUND(L341*VLOOKUP(K341,【参考】数式用!$A$4:$F$57,MATCH("処遇改善加算Ⅳ",【参考】数式用!$C$3:$F$3,0)+2,0),0),0)*AA341*0.5,0), "")</f>
        <v/>
      </c>
      <c r="AF341" s="329"/>
      <c r="AG341" s="330"/>
      <c r="AH341" s="330"/>
      <c r="AI341" s="344"/>
      <c r="AJ341" s="641"/>
      <c r="AK341" s="331"/>
      <c r="AL341" s="332" t="str">
        <f t="shared" si="123"/>
        <v/>
      </c>
      <c r="AM341" s="325" t="str">
        <f t="shared" si="124"/>
        <v/>
      </c>
      <c r="AN341" s="255"/>
      <c r="AO341" s="559" t="str">
        <f>IFERROR(VLOOKUP(K341,【参考】数式用!$A$2:$N$57,14,FALSE),"")</f>
        <v/>
      </c>
      <c r="AP341" s="559" t="str">
        <f t="shared" si="125"/>
        <v/>
      </c>
      <c r="AQ341" s="632" t="str">
        <f t="shared" si="126"/>
        <v/>
      </c>
      <c r="AR341" s="632" t="str">
        <f t="shared" si="127"/>
        <v>入力済</v>
      </c>
      <c r="AS341" s="559" t="str">
        <f t="shared" si="128"/>
        <v/>
      </c>
      <c r="AT341" s="632" t="str">
        <f t="shared" si="129"/>
        <v>入力済</v>
      </c>
      <c r="AU341" s="632" t="str">
        <f t="shared" si="130"/>
        <v/>
      </c>
      <c r="AV341" s="632" t="str">
        <f t="shared" si="131"/>
        <v/>
      </c>
      <c r="AW341" s="559" t="str">
        <f t="shared" si="132"/>
        <v/>
      </c>
      <c r="AX341" s="559" t="str">
        <f t="shared" si="133"/>
        <v/>
      </c>
      <c r="AY341" s="632" t="str">
        <f>IFERROR(VLOOKUP(K341,【参考】数式用!$AR$5:$AS$39,2, FALSE), "")</f>
        <v/>
      </c>
      <c r="AZ341" s="559" t="str">
        <f t="shared" si="134"/>
        <v/>
      </c>
      <c r="BA341" s="559" t="str">
        <f t="shared" si="135"/>
        <v>入力済</v>
      </c>
      <c r="BB341" s="632" t="str">
        <f>IFERROR(VLOOKUP(K341,【参考】数式用!$AX$3:$AY$59, 2, FALSE), "")</f>
        <v/>
      </c>
      <c r="BC341" s="559" t="str">
        <f t="shared" si="136"/>
        <v/>
      </c>
      <c r="BD341" s="559" t="str">
        <f t="shared" si="137"/>
        <v>入力済</v>
      </c>
      <c r="BE341" s="576" t="str">
        <f t="shared" si="138"/>
        <v/>
      </c>
      <c r="BF341" s="559" t="str">
        <f t="shared" si="139"/>
        <v/>
      </c>
      <c r="BG341" s="596"/>
      <c r="BH341" s="632" t="str">
        <f t="shared" si="140"/>
        <v/>
      </c>
      <c r="BI341" s="614" t="str">
        <f>IFERROR(IF(BH341="Ⅱロ有り",ROUNDDOWN(L341*VLOOKUP(K341,【参考】数式用!$A$4:$J$42,10,FALSE)*AA341,0),""),"")</f>
        <v/>
      </c>
      <c r="BJ341" s="614" t="str">
        <f>IFERROR(IF(BH341="Ⅱロなし",ROUNDDOWN(L341*VLOOKUP(K341,【参考】数式用!$A$4:$J$42,8,FALSE)*AA341,0),""),"")</f>
        <v/>
      </c>
    </row>
    <row r="342" spans="1:62" ht="110.1" customHeight="1" thickBot="1">
      <c r="A342" s="327">
        <v>329</v>
      </c>
      <c r="B342" s="1005" t="str">
        <f>IF(基本情報入力シート!B364="","",基本情報入力シート!B364)</f>
        <v/>
      </c>
      <c r="C342" s="1006"/>
      <c r="D342" s="1006"/>
      <c r="E342" s="1006"/>
      <c r="F342" s="1007"/>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58" t="str">
        <f>IF(基本情報入力シート!AF364=0, "",基本情報入力シート!AF364)</f>
        <v/>
      </c>
      <c r="M342" s="589"/>
      <c r="N342" s="521" t="str">
        <f>IFERROR(VLOOKUP(K342,【参考】数式用!$A$2:$F$57,MATCH(M342,【参考】数式用!$C$3:$F$3,0)+2,0),"")</f>
        <v/>
      </c>
      <c r="O342" s="513"/>
      <c r="P342" s="555" t="str">
        <f>IFERROR(VLOOKUP(K342,【参考】数式用!$A$2:$F$57,MATCH(O342,【参考】数式用!$C$3:$F$3,0)+2,0),"")</f>
        <v/>
      </c>
      <c r="Q342" s="338" t="s">
        <v>118</v>
      </c>
      <c r="R342" s="339"/>
      <c r="S342" s="340" t="s">
        <v>183</v>
      </c>
      <c r="T342" s="339"/>
      <c r="U342" s="340" t="s">
        <v>184</v>
      </c>
      <c r="V342" s="339"/>
      <c r="W342" s="340" t="s">
        <v>183</v>
      </c>
      <c r="X342" s="339"/>
      <c r="Y342" s="340" t="s">
        <v>185</v>
      </c>
      <c r="Z342" s="340" t="s">
        <v>186</v>
      </c>
      <c r="AA342" s="340" t="str">
        <f t="shared" si="120"/>
        <v/>
      </c>
      <c r="AB342" s="341" t="s">
        <v>187</v>
      </c>
      <c r="AC342" s="516" t="str">
        <f t="shared" si="121"/>
        <v/>
      </c>
      <c r="AD342" s="509" t="str">
        <f t="shared" si="122"/>
        <v/>
      </c>
      <c r="AE342" s="517" t="str">
        <f>IFERROR(ROUNDDOWN(ROUNDDOWN(ROUND(L342*VLOOKUP(K342,【参考】数式用!$A$4:$F$57,MATCH("処遇改善加算Ⅳ",【参考】数式用!$C$3:$F$3,0)+2,0),0),0)*AA342*0.5,0), "")</f>
        <v/>
      </c>
      <c r="AF342" s="329"/>
      <c r="AG342" s="330"/>
      <c r="AH342" s="330"/>
      <c r="AI342" s="344"/>
      <c r="AJ342" s="641"/>
      <c r="AK342" s="331"/>
      <c r="AL342" s="332" t="str">
        <f t="shared" si="123"/>
        <v/>
      </c>
      <c r="AM342" s="325" t="str">
        <f t="shared" si="124"/>
        <v/>
      </c>
      <c r="AN342" s="255"/>
      <c r="AO342" s="559" t="str">
        <f>IFERROR(VLOOKUP(K342,【参考】数式用!$A$2:$N$57,14,FALSE),"")</f>
        <v/>
      </c>
      <c r="AP342" s="559" t="str">
        <f t="shared" si="125"/>
        <v/>
      </c>
      <c r="AQ342" s="632" t="str">
        <f t="shared" si="126"/>
        <v/>
      </c>
      <c r="AR342" s="632" t="str">
        <f t="shared" si="127"/>
        <v>入力済</v>
      </c>
      <c r="AS342" s="559" t="str">
        <f t="shared" si="128"/>
        <v/>
      </c>
      <c r="AT342" s="632" t="str">
        <f t="shared" si="129"/>
        <v>入力済</v>
      </c>
      <c r="AU342" s="632" t="str">
        <f t="shared" si="130"/>
        <v/>
      </c>
      <c r="AV342" s="632" t="str">
        <f t="shared" si="131"/>
        <v/>
      </c>
      <c r="AW342" s="559" t="str">
        <f t="shared" si="132"/>
        <v/>
      </c>
      <c r="AX342" s="559" t="str">
        <f t="shared" si="133"/>
        <v/>
      </c>
      <c r="AY342" s="632" t="str">
        <f>IFERROR(VLOOKUP(K342,【参考】数式用!$AR$5:$AS$39,2, FALSE), "")</f>
        <v/>
      </c>
      <c r="AZ342" s="559" t="str">
        <f t="shared" si="134"/>
        <v/>
      </c>
      <c r="BA342" s="559" t="str">
        <f t="shared" si="135"/>
        <v>入力済</v>
      </c>
      <c r="BB342" s="632" t="str">
        <f>IFERROR(VLOOKUP(K342,【参考】数式用!$AX$3:$AY$59, 2, FALSE), "")</f>
        <v/>
      </c>
      <c r="BC342" s="559" t="str">
        <f t="shared" si="136"/>
        <v/>
      </c>
      <c r="BD342" s="559" t="str">
        <f t="shared" si="137"/>
        <v>入力済</v>
      </c>
      <c r="BE342" s="576" t="str">
        <f t="shared" si="138"/>
        <v/>
      </c>
      <c r="BF342" s="559" t="str">
        <f t="shared" si="139"/>
        <v/>
      </c>
      <c r="BG342" s="596"/>
      <c r="BH342" s="632" t="str">
        <f t="shared" si="140"/>
        <v/>
      </c>
      <c r="BI342" s="614" t="str">
        <f>IFERROR(IF(BH342="Ⅱロ有り",ROUNDDOWN(L342*VLOOKUP(K342,【参考】数式用!$A$4:$J$42,10,FALSE)*AA342,0),""),"")</f>
        <v/>
      </c>
      <c r="BJ342" s="614" t="str">
        <f>IFERROR(IF(BH342="Ⅱロなし",ROUNDDOWN(L342*VLOOKUP(K342,【参考】数式用!$A$4:$J$42,8,FALSE)*AA342,0),""),"")</f>
        <v/>
      </c>
    </row>
    <row r="343" spans="1:62" ht="110.1" customHeight="1" thickBot="1">
      <c r="A343" s="327">
        <v>330</v>
      </c>
      <c r="B343" s="1005" t="str">
        <f>IF(基本情報入力シート!B365="","",基本情報入力シート!B365)</f>
        <v/>
      </c>
      <c r="C343" s="1006"/>
      <c r="D343" s="1006"/>
      <c r="E343" s="1006"/>
      <c r="F343" s="1007"/>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58" t="str">
        <f>IF(基本情報入力シート!AF365=0, "",基本情報入力シート!AF365)</f>
        <v/>
      </c>
      <c r="M343" s="589"/>
      <c r="N343" s="521" t="str">
        <f>IFERROR(VLOOKUP(K343,【参考】数式用!$A$2:$F$57,MATCH(M343,【参考】数式用!$C$3:$F$3,0)+2,0),"")</f>
        <v/>
      </c>
      <c r="O343" s="513"/>
      <c r="P343" s="555" t="str">
        <f>IFERROR(VLOOKUP(K343,【参考】数式用!$A$2:$F$57,MATCH(O343,【参考】数式用!$C$3:$F$3,0)+2,0),"")</f>
        <v/>
      </c>
      <c r="Q343" s="338" t="s">
        <v>118</v>
      </c>
      <c r="R343" s="339"/>
      <c r="S343" s="340" t="s">
        <v>183</v>
      </c>
      <c r="T343" s="339"/>
      <c r="U343" s="340" t="s">
        <v>184</v>
      </c>
      <c r="V343" s="339"/>
      <c r="W343" s="340" t="s">
        <v>183</v>
      </c>
      <c r="X343" s="339"/>
      <c r="Y343" s="340" t="s">
        <v>185</v>
      </c>
      <c r="Z343" s="340" t="s">
        <v>186</v>
      </c>
      <c r="AA343" s="340" t="str">
        <f t="shared" si="120"/>
        <v/>
      </c>
      <c r="AB343" s="341" t="s">
        <v>187</v>
      </c>
      <c r="AC343" s="516" t="str">
        <f t="shared" si="121"/>
        <v/>
      </c>
      <c r="AD343" s="509" t="str">
        <f t="shared" si="122"/>
        <v/>
      </c>
      <c r="AE343" s="517" t="str">
        <f>IFERROR(ROUNDDOWN(ROUNDDOWN(ROUND(L343*VLOOKUP(K343,【参考】数式用!$A$4:$F$57,MATCH("処遇改善加算Ⅳ",【参考】数式用!$C$3:$F$3,0)+2,0),0),0)*AA343*0.5,0), "")</f>
        <v/>
      </c>
      <c r="AF343" s="329"/>
      <c r="AG343" s="330"/>
      <c r="AH343" s="330"/>
      <c r="AI343" s="344"/>
      <c r="AJ343" s="641"/>
      <c r="AK343" s="331"/>
      <c r="AL343" s="332" t="str">
        <f t="shared" si="123"/>
        <v/>
      </c>
      <c r="AM343" s="325" t="str">
        <f t="shared" si="124"/>
        <v/>
      </c>
      <c r="AN343" s="255"/>
      <c r="AO343" s="559" t="str">
        <f>IFERROR(VLOOKUP(K343,【参考】数式用!$A$2:$N$57,14,FALSE),"")</f>
        <v/>
      </c>
      <c r="AP343" s="559" t="str">
        <f t="shared" si="125"/>
        <v/>
      </c>
      <c r="AQ343" s="632" t="str">
        <f t="shared" si="126"/>
        <v/>
      </c>
      <c r="AR343" s="632" t="str">
        <f t="shared" si="127"/>
        <v>入力済</v>
      </c>
      <c r="AS343" s="559" t="str">
        <f t="shared" si="128"/>
        <v/>
      </c>
      <c r="AT343" s="632" t="str">
        <f t="shared" si="129"/>
        <v>入力済</v>
      </c>
      <c r="AU343" s="632" t="str">
        <f t="shared" si="130"/>
        <v/>
      </c>
      <c r="AV343" s="632" t="str">
        <f t="shared" si="131"/>
        <v/>
      </c>
      <c r="AW343" s="559" t="str">
        <f t="shared" si="132"/>
        <v/>
      </c>
      <c r="AX343" s="559" t="str">
        <f t="shared" si="133"/>
        <v/>
      </c>
      <c r="AY343" s="632" t="str">
        <f>IFERROR(VLOOKUP(K343,【参考】数式用!$AR$5:$AS$39,2, FALSE), "")</f>
        <v/>
      </c>
      <c r="AZ343" s="559" t="str">
        <f t="shared" si="134"/>
        <v/>
      </c>
      <c r="BA343" s="559" t="str">
        <f t="shared" si="135"/>
        <v>入力済</v>
      </c>
      <c r="BB343" s="632" t="str">
        <f>IFERROR(VLOOKUP(K343,【参考】数式用!$AX$3:$AY$59, 2, FALSE), "")</f>
        <v/>
      </c>
      <c r="BC343" s="559" t="str">
        <f t="shared" si="136"/>
        <v/>
      </c>
      <c r="BD343" s="559" t="str">
        <f t="shared" si="137"/>
        <v>入力済</v>
      </c>
      <c r="BE343" s="576" t="str">
        <f t="shared" si="138"/>
        <v/>
      </c>
      <c r="BF343" s="559" t="str">
        <f t="shared" si="139"/>
        <v/>
      </c>
      <c r="BG343" s="596"/>
      <c r="BH343" s="632" t="str">
        <f t="shared" si="140"/>
        <v/>
      </c>
      <c r="BI343" s="614" t="str">
        <f>IFERROR(IF(BH343="Ⅱロ有り",ROUNDDOWN(L343*VLOOKUP(K343,【参考】数式用!$A$4:$J$42,10,FALSE)*AA343,0),""),"")</f>
        <v/>
      </c>
      <c r="BJ343" s="614" t="str">
        <f>IFERROR(IF(BH343="Ⅱロなし",ROUNDDOWN(L343*VLOOKUP(K343,【参考】数式用!$A$4:$J$42,8,FALSE)*AA343,0),""),"")</f>
        <v/>
      </c>
    </row>
    <row r="344" spans="1:62" ht="110.1" customHeight="1" thickBot="1">
      <c r="A344" s="327">
        <v>331</v>
      </c>
      <c r="B344" s="1005" t="str">
        <f>IF(基本情報入力シート!B366="","",基本情報入力シート!B366)</f>
        <v/>
      </c>
      <c r="C344" s="1006"/>
      <c r="D344" s="1006"/>
      <c r="E344" s="1006"/>
      <c r="F344" s="1007"/>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58" t="str">
        <f>IF(基本情報入力シート!AF366=0, "",基本情報入力シート!AF366)</f>
        <v/>
      </c>
      <c r="M344" s="589"/>
      <c r="N344" s="521" t="str">
        <f>IFERROR(VLOOKUP(K344,【参考】数式用!$A$2:$F$57,MATCH(M344,【参考】数式用!$C$3:$F$3,0)+2,0),"")</f>
        <v/>
      </c>
      <c r="O344" s="513"/>
      <c r="P344" s="555" t="str">
        <f>IFERROR(VLOOKUP(K344,【参考】数式用!$A$2:$F$57,MATCH(O344,【参考】数式用!$C$3:$F$3,0)+2,0),"")</f>
        <v/>
      </c>
      <c r="Q344" s="338" t="s">
        <v>118</v>
      </c>
      <c r="R344" s="339"/>
      <c r="S344" s="340" t="s">
        <v>183</v>
      </c>
      <c r="T344" s="339"/>
      <c r="U344" s="340" t="s">
        <v>184</v>
      </c>
      <c r="V344" s="339"/>
      <c r="W344" s="340" t="s">
        <v>183</v>
      </c>
      <c r="X344" s="339"/>
      <c r="Y344" s="340" t="s">
        <v>185</v>
      </c>
      <c r="Z344" s="340" t="s">
        <v>186</v>
      </c>
      <c r="AA344" s="340" t="str">
        <f t="shared" si="120"/>
        <v/>
      </c>
      <c r="AB344" s="341" t="s">
        <v>187</v>
      </c>
      <c r="AC344" s="516" t="str">
        <f t="shared" si="121"/>
        <v/>
      </c>
      <c r="AD344" s="509" t="str">
        <f t="shared" si="122"/>
        <v/>
      </c>
      <c r="AE344" s="517" t="str">
        <f>IFERROR(ROUNDDOWN(ROUNDDOWN(ROUND(L344*VLOOKUP(K344,【参考】数式用!$A$4:$F$57,MATCH("処遇改善加算Ⅳ",【参考】数式用!$C$3:$F$3,0)+2,0),0),0)*AA344*0.5,0), "")</f>
        <v/>
      </c>
      <c r="AF344" s="329"/>
      <c r="AG344" s="330"/>
      <c r="AH344" s="330"/>
      <c r="AI344" s="344"/>
      <c r="AJ344" s="641"/>
      <c r="AK344" s="331"/>
      <c r="AL344" s="332" t="str">
        <f t="shared" si="123"/>
        <v/>
      </c>
      <c r="AM344" s="325" t="str">
        <f t="shared" si="124"/>
        <v/>
      </c>
      <c r="AN344" s="255"/>
      <c r="AO344" s="559" t="str">
        <f>IFERROR(VLOOKUP(K344,【参考】数式用!$A$2:$N$57,14,FALSE),"")</f>
        <v/>
      </c>
      <c r="AP344" s="559" t="str">
        <f t="shared" si="125"/>
        <v/>
      </c>
      <c r="AQ344" s="632" t="str">
        <f t="shared" si="126"/>
        <v/>
      </c>
      <c r="AR344" s="632" t="str">
        <f t="shared" si="127"/>
        <v>入力済</v>
      </c>
      <c r="AS344" s="559" t="str">
        <f t="shared" si="128"/>
        <v/>
      </c>
      <c r="AT344" s="632" t="str">
        <f t="shared" si="129"/>
        <v>入力済</v>
      </c>
      <c r="AU344" s="632" t="str">
        <f t="shared" si="130"/>
        <v/>
      </c>
      <c r="AV344" s="632" t="str">
        <f t="shared" si="131"/>
        <v/>
      </c>
      <c r="AW344" s="559" t="str">
        <f t="shared" si="132"/>
        <v/>
      </c>
      <c r="AX344" s="559" t="str">
        <f t="shared" si="133"/>
        <v/>
      </c>
      <c r="AY344" s="632" t="str">
        <f>IFERROR(VLOOKUP(K344,【参考】数式用!$AR$5:$AS$39,2, FALSE), "")</f>
        <v/>
      </c>
      <c r="AZ344" s="559" t="str">
        <f t="shared" si="134"/>
        <v/>
      </c>
      <c r="BA344" s="559" t="str">
        <f t="shared" si="135"/>
        <v>入力済</v>
      </c>
      <c r="BB344" s="632" t="str">
        <f>IFERROR(VLOOKUP(K344,【参考】数式用!$AX$3:$AY$59, 2, FALSE), "")</f>
        <v/>
      </c>
      <c r="BC344" s="559" t="str">
        <f t="shared" si="136"/>
        <v/>
      </c>
      <c r="BD344" s="559" t="str">
        <f t="shared" si="137"/>
        <v>入力済</v>
      </c>
      <c r="BE344" s="576" t="str">
        <f t="shared" si="138"/>
        <v/>
      </c>
      <c r="BF344" s="559" t="str">
        <f t="shared" si="139"/>
        <v/>
      </c>
      <c r="BG344" s="596"/>
      <c r="BH344" s="632" t="str">
        <f t="shared" si="140"/>
        <v/>
      </c>
      <c r="BI344" s="614" t="str">
        <f>IFERROR(IF(BH344="Ⅱロ有り",ROUNDDOWN(L344*VLOOKUP(K344,【参考】数式用!$A$4:$J$42,10,FALSE)*AA344,0),""),"")</f>
        <v/>
      </c>
      <c r="BJ344" s="614" t="str">
        <f>IFERROR(IF(BH344="Ⅱロなし",ROUNDDOWN(L344*VLOOKUP(K344,【参考】数式用!$A$4:$J$42,8,FALSE)*AA344,0),""),"")</f>
        <v/>
      </c>
    </row>
    <row r="345" spans="1:62" ht="110.1" customHeight="1" thickBot="1">
      <c r="A345" s="327">
        <v>332</v>
      </c>
      <c r="B345" s="1005" t="str">
        <f>IF(基本情報入力シート!B367="","",基本情報入力シート!B367)</f>
        <v/>
      </c>
      <c r="C345" s="1006"/>
      <c r="D345" s="1006"/>
      <c r="E345" s="1006"/>
      <c r="F345" s="1007"/>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58" t="str">
        <f>IF(基本情報入力シート!AF367=0, "",基本情報入力シート!AF367)</f>
        <v/>
      </c>
      <c r="M345" s="589"/>
      <c r="N345" s="521" t="str">
        <f>IFERROR(VLOOKUP(K345,【参考】数式用!$A$2:$F$57,MATCH(M345,【参考】数式用!$C$3:$F$3,0)+2,0),"")</f>
        <v/>
      </c>
      <c r="O345" s="513"/>
      <c r="P345" s="555" t="str">
        <f>IFERROR(VLOOKUP(K345,【参考】数式用!$A$2:$F$57,MATCH(O345,【参考】数式用!$C$3:$F$3,0)+2,0),"")</f>
        <v/>
      </c>
      <c r="Q345" s="338" t="s">
        <v>118</v>
      </c>
      <c r="R345" s="339"/>
      <c r="S345" s="340" t="s">
        <v>183</v>
      </c>
      <c r="T345" s="339"/>
      <c r="U345" s="340" t="s">
        <v>184</v>
      </c>
      <c r="V345" s="339"/>
      <c r="W345" s="340" t="s">
        <v>183</v>
      </c>
      <c r="X345" s="339"/>
      <c r="Y345" s="340" t="s">
        <v>185</v>
      </c>
      <c r="Z345" s="340" t="s">
        <v>186</v>
      </c>
      <c r="AA345" s="340" t="str">
        <f t="shared" si="120"/>
        <v/>
      </c>
      <c r="AB345" s="341" t="s">
        <v>187</v>
      </c>
      <c r="AC345" s="516" t="str">
        <f t="shared" si="121"/>
        <v/>
      </c>
      <c r="AD345" s="509" t="str">
        <f t="shared" si="122"/>
        <v/>
      </c>
      <c r="AE345" s="517" t="str">
        <f>IFERROR(ROUNDDOWN(ROUNDDOWN(ROUND(L345*VLOOKUP(K345,【参考】数式用!$A$4:$F$57,MATCH("処遇改善加算Ⅳ",【参考】数式用!$C$3:$F$3,0)+2,0),0),0)*AA345*0.5,0), "")</f>
        <v/>
      </c>
      <c r="AF345" s="329"/>
      <c r="AG345" s="330"/>
      <c r="AH345" s="330"/>
      <c r="AI345" s="344"/>
      <c r="AJ345" s="641"/>
      <c r="AK345" s="331"/>
      <c r="AL345" s="332" t="str">
        <f t="shared" si="123"/>
        <v/>
      </c>
      <c r="AM345" s="325" t="str">
        <f t="shared" si="124"/>
        <v/>
      </c>
      <c r="AN345" s="255"/>
      <c r="AO345" s="559" t="str">
        <f>IFERROR(VLOOKUP(K345,【参考】数式用!$A$2:$N$57,14,FALSE),"")</f>
        <v/>
      </c>
      <c r="AP345" s="559" t="str">
        <f t="shared" si="125"/>
        <v/>
      </c>
      <c r="AQ345" s="632" t="str">
        <f t="shared" si="126"/>
        <v/>
      </c>
      <c r="AR345" s="632" t="str">
        <f t="shared" si="127"/>
        <v>入力済</v>
      </c>
      <c r="AS345" s="559" t="str">
        <f t="shared" si="128"/>
        <v/>
      </c>
      <c r="AT345" s="632" t="str">
        <f t="shared" si="129"/>
        <v>入力済</v>
      </c>
      <c r="AU345" s="632" t="str">
        <f t="shared" si="130"/>
        <v/>
      </c>
      <c r="AV345" s="632" t="str">
        <f t="shared" si="131"/>
        <v/>
      </c>
      <c r="AW345" s="559" t="str">
        <f t="shared" si="132"/>
        <v/>
      </c>
      <c r="AX345" s="559" t="str">
        <f t="shared" si="133"/>
        <v/>
      </c>
      <c r="AY345" s="632" t="str">
        <f>IFERROR(VLOOKUP(K345,【参考】数式用!$AR$5:$AS$39,2, FALSE), "")</f>
        <v/>
      </c>
      <c r="AZ345" s="559" t="str">
        <f t="shared" si="134"/>
        <v/>
      </c>
      <c r="BA345" s="559" t="str">
        <f t="shared" si="135"/>
        <v>入力済</v>
      </c>
      <c r="BB345" s="632" t="str">
        <f>IFERROR(VLOOKUP(K345,【参考】数式用!$AX$3:$AY$59, 2, FALSE), "")</f>
        <v/>
      </c>
      <c r="BC345" s="559" t="str">
        <f t="shared" si="136"/>
        <v/>
      </c>
      <c r="BD345" s="559" t="str">
        <f t="shared" si="137"/>
        <v>入力済</v>
      </c>
      <c r="BE345" s="576" t="str">
        <f t="shared" si="138"/>
        <v/>
      </c>
      <c r="BF345" s="559" t="str">
        <f t="shared" si="139"/>
        <v/>
      </c>
      <c r="BG345" s="596"/>
      <c r="BH345" s="632" t="str">
        <f t="shared" si="140"/>
        <v/>
      </c>
      <c r="BI345" s="614" t="str">
        <f>IFERROR(IF(BH345="Ⅱロ有り",ROUNDDOWN(L345*VLOOKUP(K345,【参考】数式用!$A$4:$J$42,10,FALSE)*AA345,0),""),"")</f>
        <v/>
      </c>
      <c r="BJ345" s="614" t="str">
        <f>IFERROR(IF(BH345="Ⅱロなし",ROUNDDOWN(L345*VLOOKUP(K345,【参考】数式用!$A$4:$J$42,8,FALSE)*AA345,0),""),"")</f>
        <v/>
      </c>
    </row>
    <row r="346" spans="1:62" ht="110.1" customHeight="1" thickBot="1">
      <c r="A346" s="327">
        <v>333</v>
      </c>
      <c r="B346" s="1005" t="str">
        <f>IF(基本情報入力シート!B368="","",基本情報入力シート!B368)</f>
        <v/>
      </c>
      <c r="C346" s="1006"/>
      <c r="D346" s="1006"/>
      <c r="E346" s="1006"/>
      <c r="F346" s="1007"/>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58" t="str">
        <f>IF(基本情報入力シート!AF368=0, "",基本情報入力シート!AF368)</f>
        <v/>
      </c>
      <c r="M346" s="589"/>
      <c r="N346" s="521" t="str">
        <f>IFERROR(VLOOKUP(K346,【参考】数式用!$A$2:$F$57,MATCH(M346,【参考】数式用!$C$3:$F$3,0)+2,0),"")</f>
        <v/>
      </c>
      <c r="O346" s="513"/>
      <c r="P346" s="555" t="str">
        <f>IFERROR(VLOOKUP(K346,【参考】数式用!$A$2:$F$57,MATCH(O346,【参考】数式用!$C$3:$F$3,0)+2,0),"")</f>
        <v/>
      </c>
      <c r="Q346" s="338" t="s">
        <v>118</v>
      </c>
      <c r="R346" s="339"/>
      <c r="S346" s="340" t="s">
        <v>183</v>
      </c>
      <c r="T346" s="339"/>
      <c r="U346" s="340" t="s">
        <v>184</v>
      </c>
      <c r="V346" s="339"/>
      <c r="W346" s="340" t="s">
        <v>183</v>
      </c>
      <c r="X346" s="339"/>
      <c r="Y346" s="340" t="s">
        <v>185</v>
      </c>
      <c r="Z346" s="340" t="s">
        <v>186</v>
      </c>
      <c r="AA346" s="340" t="str">
        <f t="shared" si="120"/>
        <v/>
      </c>
      <c r="AB346" s="341" t="s">
        <v>187</v>
      </c>
      <c r="AC346" s="516" t="str">
        <f t="shared" si="121"/>
        <v/>
      </c>
      <c r="AD346" s="509" t="str">
        <f t="shared" si="122"/>
        <v/>
      </c>
      <c r="AE346" s="517" t="str">
        <f>IFERROR(ROUNDDOWN(ROUNDDOWN(ROUND(L346*VLOOKUP(K346,【参考】数式用!$A$4:$F$57,MATCH("処遇改善加算Ⅳ",【参考】数式用!$C$3:$F$3,0)+2,0),0),0)*AA346*0.5,0), "")</f>
        <v/>
      </c>
      <c r="AF346" s="329"/>
      <c r="AG346" s="330"/>
      <c r="AH346" s="330"/>
      <c r="AI346" s="344"/>
      <c r="AJ346" s="641"/>
      <c r="AK346" s="331"/>
      <c r="AL346" s="332" t="str">
        <f t="shared" si="123"/>
        <v/>
      </c>
      <c r="AM346" s="325" t="str">
        <f t="shared" si="124"/>
        <v/>
      </c>
      <c r="AN346" s="255"/>
      <c r="AO346" s="559" t="str">
        <f>IFERROR(VLOOKUP(K346,【参考】数式用!$A$2:$N$57,14,FALSE),"")</f>
        <v/>
      </c>
      <c r="AP346" s="559" t="str">
        <f t="shared" si="125"/>
        <v/>
      </c>
      <c r="AQ346" s="632" t="str">
        <f t="shared" si="126"/>
        <v/>
      </c>
      <c r="AR346" s="632" t="str">
        <f t="shared" si="127"/>
        <v>入力済</v>
      </c>
      <c r="AS346" s="559" t="str">
        <f t="shared" si="128"/>
        <v/>
      </c>
      <c r="AT346" s="632" t="str">
        <f t="shared" si="129"/>
        <v>入力済</v>
      </c>
      <c r="AU346" s="632" t="str">
        <f t="shared" si="130"/>
        <v/>
      </c>
      <c r="AV346" s="632" t="str">
        <f t="shared" si="131"/>
        <v/>
      </c>
      <c r="AW346" s="559" t="str">
        <f t="shared" si="132"/>
        <v/>
      </c>
      <c r="AX346" s="559" t="str">
        <f t="shared" si="133"/>
        <v/>
      </c>
      <c r="AY346" s="632" t="str">
        <f>IFERROR(VLOOKUP(K346,【参考】数式用!$AR$5:$AS$39,2, FALSE), "")</f>
        <v/>
      </c>
      <c r="AZ346" s="559" t="str">
        <f t="shared" si="134"/>
        <v/>
      </c>
      <c r="BA346" s="559" t="str">
        <f t="shared" si="135"/>
        <v>入力済</v>
      </c>
      <c r="BB346" s="632" t="str">
        <f>IFERROR(VLOOKUP(K346,【参考】数式用!$AX$3:$AY$59, 2, FALSE), "")</f>
        <v/>
      </c>
      <c r="BC346" s="559" t="str">
        <f t="shared" si="136"/>
        <v/>
      </c>
      <c r="BD346" s="559" t="str">
        <f t="shared" si="137"/>
        <v>入力済</v>
      </c>
      <c r="BE346" s="576" t="str">
        <f t="shared" si="138"/>
        <v/>
      </c>
      <c r="BF346" s="559" t="str">
        <f t="shared" si="139"/>
        <v/>
      </c>
      <c r="BG346" s="596"/>
      <c r="BH346" s="632" t="str">
        <f t="shared" si="140"/>
        <v/>
      </c>
      <c r="BI346" s="614" t="str">
        <f>IFERROR(IF(BH346="Ⅱロ有り",ROUNDDOWN(L346*VLOOKUP(K346,【参考】数式用!$A$4:$J$42,10,FALSE)*AA346,0),""),"")</f>
        <v/>
      </c>
      <c r="BJ346" s="614" t="str">
        <f>IFERROR(IF(BH346="Ⅱロなし",ROUNDDOWN(L346*VLOOKUP(K346,【参考】数式用!$A$4:$J$42,8,FALSE)*AA346,0),""),"")</f>
        <v/>
      </c>
    </row>
    <row r="347" spans="1:62" ht="110.1" customHeight="1" thickBot="1">
      <c r="A347" s="327">
        <v>334</v>
      </c>
      <c r="B347" s="1005" t="str">
        <f>IF(基本情報入力シート!B369="","",基本情報入力シート!B369)</f>
        <v/>
      </c>
      <c r="C347" s="1006"/>
      <c r="D347" s="1006"/>
      <c r="E347" s="1006"/>
      <c r="F347" s="1007"/>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58" t="str">
        <f>IF(基本情報入力シート!AF369=0, "",基本情報入力シート!AF369)</f>
        <v/>
      </c>
      <c r="M347" s="589"/>
      <c r="N347" s="521" t="str">
        <f>IFERROR(VLOOKUP(K347,【参考】数式用!$A$2:$F$57,MATCH(M347,【参考】数式用!$C$3:$F$3,0)+2,0),"")</f>
        <v/>
      </c>
      <c r="O347" s="513"/>
      <c r="P347" s="555" t="str">
        <f>IFERROR(VLOOKUP(K347,【参考】数式用!$A$2:$F$57,MATCH(O347,【参考】数式用!$C$3:$F$3,0)+2,0),"")</f>
        <v/>
      </c>
      <c r="Q347" s="338" t="s">
        <v>118</v>
      </c>
      <c r="R347" s="339"/>
      <c r="S347" s="340" t="s">
        <v>183</v>
      </c>
      <c r="T347" s="339"/>
      <c r="U347" s="340" t="s">
        <v>184</v>
      </c>
      <c r="V347" s="339"/>
      <c r="W347" s="340" t="s">
        <v>183</v>
      </c>
      <c r="X347" s="339"/>
      <c r="Y347" s="340" t="s">
        <v>185</v>
      </c>
      <c r="Z347" s="340" t="s">
        <v>186</v>
      </c>
      <c r="AA347" s="340" t="str">
        <f t="shared" si="120"/>
        <v/>
      </c>
      <c r="AB347" s="341" t="s">
        <v>187</v>
      </c>
      <c r="AC347" s="516" t="str">
        <f t="shared" si="121"/>
        <v/>
      </c>
      <c r="AD347" s="509" t="str">
        <f t="shared" si="122"/>
        <v/>
      </c>
      <c r="AE347" s="517" t="str">
        <f>IFERROR(ROUNDDOWN(ROUNDDOWN(ROUND(L347*VLOOKUP(K347,【参考】数式用!$A$4:$F$57,MATCH("処遇改善加算Ⅳ",【参考】数式用!$C$3:$F$3,0)+2,0),0),0)*AA347*0.5,0), "")</f>
        <v/>
      </c>
      <c r="AF347" s="329"/>
      <c r="AG347" s="330"/>
      <c r="AH347" s="330"/>
      <c r="AI347" s="344"/>
      <c r="AJ347" s="641"/>
      <c r="AK347" s="331"/>
      <c r="AL347" s="332" t="str">
        <f t="shared" si="123"/>
        <v/>
      </c>
      <c r="AM347" s="325" t="str">
        <f t="shared" si="124"/>
        <v/>
      </c>
      <c r="AN347" s="255"/>
      <c r="AO347" s="559" t="str">
        <f>IFERROR(VLOOKUP(K347,【参考】数式用!$A$2:$N$57,14,FALSE),"")</f>
        <v/>
      </c>
      <c r="AP347" s="559" t="str">
        <f t="shared" si="125"/>
        <v/>
      </c>
      <c r="AQ347" s="632" t="str">
        <f t="shared" si="126"/>
        <v/>
      </c>
      <c r="AR347" s="632" t="str">
        <f t="shared" si="127"/>
        <v>入力済</v>
      </c>
      <c r="AS347" s="559" t="str">
        <f t="shared" si="128"/>
        <v/>
      </c>
      <c r="AT347" s="632" t="str">
        <f t="shared" si="129"/>
        <v>入力済</v>
      </c>
      <c r="AU347" s="632" t="str">
        <f t="shared" si="130"/>
        <v/>
      </c>
      <c r="AV347" s="632" t="str">
        <f t="shared" si="131"/>
        <v/>
      </c>
      <c r="AW347" s="559" t="str">
        <f t="shared" si="132"/>
        <v/>
      </c>
      <c r="AX347" s="559" t="str">
        <f t="shared" si="133"/>
        <v/>
      </c>
      <c r="AY347" s="632" t="str">
        <f>IFERROR(VLOOKUP(K347,【参考】数式用!$AR$5:$AS$39,2, FALSE), "")</f>
        <v/>
      </c>
      <c r="AZ347" s="559" t="str">
        <f t="shared" si="134"/>
        <v/>
      </c>
      <c r="BA347" s="559" t="str">
        <f t="shared" si="135"/>
        <v>入力済</v>
      </c>
      <c r="BB347" s="632" t="str">
        <f>IFERROR(VLOOKUP(K347,【参考】数式用!$AX$3:$AY$59, 2, FALSE), "")</f>
        <v/>
      </c>
      <c r="BC347" s="559" t="str">
        <f t="shared" si="136"/>
        <v/>
      </c>
      <c r="BD347" s="559" t="str">
        <f t="shared" si="137"/>
        <v>入力済</v>
      </c>
      <c r="BE347" s="576" t="str">
        <f t="shared" si="138"/>
        <v/>
      </c>
      <c r="BF347" s="559" t="str">
        <f t="shared" si="139"/>
        <v/>
      </c>
      <c r="BG347" s="596"/>
      <c r="BH347" s="632" t="str">
        <f t="shared" si="140"/>
        <v/>
      </c>
      <c r="BI347" s="614" t="str">
        <f>IFERROR(IF(BH347="Ⅱロ有り",ROUNDDOWN(L347*VLOOKUP(K347,【参考】数式用!$A$4:$J$42,10,FALSE)*AA347,0),""),"")</f>
        <v/>
      </c>
      <c r="BJ347" s="614" t="str">
        <f>IFERROR(IF(BH347="Ⅱロなし",ROUNDDOWN(L347*VLOOKUP(K347,【参考】数式用!$A$4:$J$42,8,FALSE)*AA347,0),""),"")</f>
        <v/>
      </c>
    </row>
    <row r="348" spans="1:62" ht="110.1" customHeight="1" thickBot="1">
      <c r="A348" s="327">
        <v>335</v>
      </c>
      <c r="B348" s="1005" t="str">
        <f>IF(基本情報入力シート!B370="","",基本情報入力シート!B370)</f>
        <v/>
      </c>
      <c r="C348" s="1006"/>
      <c r="D348" s="1006"/>
      <c r="E348" s="1006"/>
      <c r="F348" s="1007"/>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58" t="str">
        <f>IF(基本情報入力シート!AF370=0, "",基本情報入力シート!AF370)</f>
        <v/>
      </c>
      <c r="M348" s="589"/>
      <c r="N348" s="521" t="str">
        <f>IFERROR(VLOOKUP(K348,【参考】数式用!$A$2:$F$57,MATCH(M348,【参考】数式用!$C$3:$F$3,0)+2,0),"")</f>
        <v/>
      </c>
      <c r="O348" s="513"/>
      <c r="P348" s="555" t="str">
        <f>IFERROR(VLOOKUP(K348,【参考】数式用!$A$2:$F$57,MATCH(O348,【参考】数式用!$C$3:$F$3,0)+2,0),"")</f>
        <v/>
      </c>
      <c r="Q348" s="338" t="s">
        <v>118</v>
      </c>
      <c r="R348" s="339"/>
      <c r="S348" s="340" t="s">
        <v>183</v>
      </c>
      <c r="T348" s="339"/>
      <c r="U348" s="340" t="s">
        <v>184</v>
      </c>
      <c r="V348" s="339"/>
      <c r="W348" s="340" t="s">
        <v>183</v>
      </c>
      <c r="X348" s="339"/>
      <c r="Y348" s="340" t="s">
        <v>185</v>
      </c>
      <c r="Z348" s="340" t="s">
        <v>186</v>
      </c>
      <c r="AA348" s="340" t="str">
        <f t="shared" si="120"/>
        <v/>
      </c>
      <c r="AB348" s="341" t="s">
        <v>187</v>
      </c>
      <c r="AC348" s="516" t="str">
        <f t="shared" si="121"/>
        <v/>
      </c>
      <c r="AD348" s="509" t="str">
        <f t="shared" si="122"/>
        <v/>
      </c>
      <c r="AE348" s="517" t="str">
        <f>IFERROR(ROUNDDOWN(ROUNDDOWN(ROUND(L348*VLOOKUP(K348,【参考】数式用!$A$4:$F$57,MATCH("処遇改善加算Ⅳ",【参考】数式用!$C$3:$F$3,0)+2,0),0),0)*AA348*0.5,0), "")</f>
        <v/>
      </c>
      <c r="AF348" s="329"/>
      <c r="AG348" s="330"/>
      <c r="AH348" s="330"/>
      <c r="AI348" s="344"/>
      <c r="AJ348" s="641"/>
      <c r="AK348" s="331"/>
      <c r="AL348" s="332" t="str">
        <f t="shared" si="123"/>
        <v/>
      </c>
      <c r="AM348" s="325" t="str">
        <f t="shared" si="124"/>
        <v/>
      </c>
      <c r="AN348" s="255"/>
      <c r="AO348" s="559" t="str">
        <f>IFERROR(VLOOKUP(K348,【参考】数式用!$A$2:$N$57,14,FALSE),"")</f>
        <v/>
      </c>
      <c r="AP348" s="559" t="str">
        <f t="shared" si="125"/>
        <v/>
      </c>
      <c r="AQ348" s="632" t="str">
        <f t="shared" si="126"/>
        <v/>
      </c>
      <c r="AR348" s="632" t="str">
        <f t="shared" si="127"/>
        <v>入力済</v>
      </c>
      <c r="AS348" s="559" t="str">
        <f t="shared" si="128"/>
        <v/>
      </c>
      <c r="AT348" s="632" t="str">
        <f t="shared" si="129"/>
        <v>入力済</v>
      </c>
      <c r="AU348" s="632" t="str">
        <f t="shared" si="130"/>
        <v/>
      </c>
      <c r="AV348" s="632" t="str">
        <f t="shared" si="131"/>
        <v/>
      </c>
      <c r="AW348" s="559" t="str">
        <f t="shared" si="132"/>
        <v/>
      </c>
      <c r="AX348" s="559" t="str">
        <f t="shared" si="133"/>
        <v/>
      </c>
      <c r="AY348" s="632" t="str">
        <f>IFERROR(VLOOKUP(K348,【参考】数式用!$AR$5:$AS$39,2, FALSE), "")</f>
        <v/>
      </c>
      <c r="AZ348" s="559" t="str">
        <f t="shared" si="134"/>
        <v/>
      </c>
      <c r="BA348" s="559" t="str">
        <f t="shared" si="135"/>
        <v>入力済</v>
      </c>
      <c r="BB348" s="632" t="str">
        <f>IFERROR(VLOOKUP(K348,【参考】数式用!$AX$3:$AY$59, 2, FALSE), "")</f>
        <v/>
      </c>
      <c r="BC348" s="559" t="str">
        <f t="shared" si="136"/>
        <v/>
      </c>
      <c r="BD348" s="559" t="str">
        <f t="shared" si="137"/>
        <v>入力済</v>
      </c>
      <c r="BE348" s="576" t="str">
        <f t="shared" si="138"/>
        <v/>
      </c>
      <c r="BF348" s="559" t="str">
        <f t="shared" si="139"/>
        <v/>
      </c>
      <c r="BG348" s="596"/>
      <c r="BH348" s="632" t="str">
        <f t="shared" si="140"/>
        <v/>
      </c>
      <c r="BI348" s="614" t="str">
        <f>IFERROR(IF(BH348="Ⅱロ有り",ROUNDDOWN(L348*VLOOKUP(K348,【参考】数式用!$A$4:$J$42,10,FALSE)*AA348,0),""),"")</f>
        <v/>
      </c>
      <c r="BJ348" s="614" t="str">
        <f>IFERROR(IF(BH348="Ⅱロなし",ROUNDDOWN(L348*VLOOKUP(K348,【参考】数式用!$A$4:$J$42,8,FALSE)*AA348,0),""),"")</f>
        <v/>
      </c>
    </row>
    <row r="349" spans="1:62" ht="110.1" customHeight="1" thickBot="1">
      <c r="A349" s="327">
        <v>336</v>
      </c>
      <c r="B349" s="1005" t="str">
        <f>IF(基本情報入力シート!B371="","",基本情報入力シート!B371)</f>
        <v/>
      </c>
      <c r="C349" s="1006"/>
      <c r="D349" s="1006"/>
      <c r="E349" s="1006"/>
      <c r="F349" s="1007"/>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58" t="str">
        <f>IF(基本情報入力シート!AF371=0, "",基本情報入力シート!AF371)</f>
        <v/>
      </c>
      <c r="M349" s="589"/>
      <c r="N349" s="521" t="str">
        <f>IFERROR(VLOOKUP(K349,【参考】数式用!$A$2:$F$57,MATCH(M349,【参考】数式用!$C$3:$F$3,0)+2,0),"")</f>
        <v/>
      </c>
      <c r="O349" s="513"/>
      <c r="P349" s="555" t="str">
        <f>IFERROR(VLOOKUP(K349,【参考】数式用!$A$2:$F$57,MATCH(O349,【参考】数式用!$C$3:$F$3,0)+2,0),"")</f>
        <v/>
      </c>
      <c r="Q349" s="338" t="s">
        <v>118</v>
      </c>
      <c r="R349" s="339"/>
      <c r="S349" s="340" t="s">
        <v>183</v>
      </c>
      <c r="T349" s="339"/>
      <c r="U349" s="340" t="s">
        <v>184</v>
      </c>
      <c r="V349" s="339"/>
      <c r="W349" s="340" t="s">
        <v>183</v>
      </c>
      <c r="X349" s="339"/>
      <c r="Y349" s="340" t="s">
        <v>185</v>
      </c>
      <c r="Z349" s="340" t="s">
        <v>186</v>
      </c>
      <c r="AA349" s="340" t="str">
        <f t="shared" si="120"/>
        <v/>
      </c>
      <c r="AB349" s="341" t="s">
        <v>187</v>
      </c>
      <c r="AC349" s="516" t="str">
        <f t="shared" si="121"/>
        <v/>
      </c>
      <c r="AD349" s="509" t="str">
        <f t="shared" si="122"/>
        <v/>
      </c>
      <c r="AE349" s="517" t="str">
        <f>IFERROR(ROUNDDOWN(ROUNDDOWN(ROUND(L349*VLOOKUP(K349,【参考】数式用!$A$4:$F$57,MATCH("処遇改善加算Ⅳ",【参考】数式用!$C$3:$F$3,0)+2,0),0),0)*AA349*0.5,0), "")</f>
        <v/>
      </c>
      <c r="AF349" s="329"/>
      <c r="AG349" s="330"/>
      <c r="AH349" s="330"/>
      <c r="AI349" s="344"/>
      <c r="AJ349" s="641"/>
      <c r="AK349" s="331"/>
      <c r="AL349" s="332" t="str">
        <f t="shared" si="123"/>
        <v/>
      </c>
      <c r="AM349" s="325" t="str">
        <f t="shared" si="124"/>
        <v/>
      </c>
      <c r="AN349" s="255"/>
      <c r="AO349" s="559" t="str">
        <f>IFERROR(VLOOKUP(K349,【参考】数式用!$A$2:$N$57,14,FALSE),"")</f>
        <v/>
      </c>
      <c r="AP349" s="559" t="str">
        <f t="shared" si="125"/>
        <v/>
      </c>
      <c r="AQ349" s="632" t="str">
        <f t="shared" si="126"/>
        <v/>
      </c>
      <c r="AR349" s="632" t="str">
        <f t="shared" si="127"/>
        <v>入力済</v>
      </c>
      <c r="AS349" s="559" t="str">
        <f t="shared" si="128"/>
        <v/>
      </c>
      <c r="AT349" s="632" t="str">
        <f t="shared" si="129"/>
        <v>入力済</v>
      </c>
      <c r="AU349" s="632" t="str">
        <f t="shared" si="130"/>
        <v/>
      </c>
      <c r="AV349" s="632" t="str">
        <f t="shared" si="131"/>
        <v/>
      </c>
      <c r="AW349" s="559" t="str">
        <f t="shared" si="132"/>
        <v/>
      </c>
      <c r="AX349" s="559" t="str">
        <f t="shared" si="133"/>
        <v/>
      </c>
      <c r="AY349" s="632" t="str">
        <f>IFERROR(VLOOKUP(K349,【参考】数式用!$AR$5:$AS$39,2, FALSE), "")</f>
        <v/>
      </c>
      <c r="AZ349" s="559" t="str">
        <f t="shared" si="134"/>
        <v/>
      </c>
      <c r="BA349" s="559" t="str">
        <f t="shared" si="135"/>
        <v>入力済</v>
      </c>
      <c r="BB349" s="632" t="str">
        <f>IFERROR(VLOOKUP(K349,【参考】数式用!$AX$3:$AY$59, 2, FALSE), "")</f>
        <v/>
      </c>
      <c r="BC349" s="559" t="str">
        <f t="shared" si="136"/>
        <v/>
      </c>
      <c r="BD349" s="559" t="str">
        <f t="shared" si="137"/>
        <v>入力済</v>
      </c>
      <c r="BE349" s="576" t="str">
        <f t="shared" si="138"/>
        <v/>
      </c>
      <c r="BF349" s="559" t="str">
        <f t="shared" si="139"/>
        <v/>
      </c>
      <c r="BG349" s="596"/>
      <c r="BH349" s="632" t="str">
        <f t="shared" si="140"/>
        <v/>
      </c>
      <c r="BI349" s="614" t="str">
        <f>IFERROR(IF(BH349="Ⅱロ有り",ROUNDDOWN(L349*VLOOKUP(K349,【参考】数式用!$A$4:$J$42,10,FALSE)*AA349,0),""),"")</f>
        <v/>
      </c>
      <c r="BJ349" s="614" t="str">
        <f>IFERROR(IF(BH349="Ⅱロなし",ROUNDDOWN(L349*VLOOKUP(K349,【参考】数式用!$A$4:$J$42,8,FALSE)*AA349,0),""),"")</f>
        <v/>
      </c>
    </row>
    <row r="350" spans="1:62" ht="110.1" customHeight="1" thickBot="1">
      <c r="A350" s="327">
        <v>337</v>
      </c>
      <c r="B350" s="1005" t="str">
        <f>IF(基本情報入力シート!B372="","",基本情報入力シート!B372)</f>
        <v/>
      </c>
      <c r="C350" s="1006"/>
      <c r="D350" s="1006"/>
      <c r="E350" s="1006"/>
      <c r="F350" s="1007"/>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58" t="str">
        <f>IF(基本情報入力シート!AF372=0, "",基本情報入力シート!AF372)</f>
        <v/>
      </c>
      <c r="M350" s="589"/>
      <c r="N350" s="521" t="str">
        <f>IFERROR(VLOOKUP(K350,【参考】数式用!$A$2:$F$57,MATCH(M350,【参考】数式用!$C$3:$F$3,0)+2,0),"")</f>
        <v/>
      </c>
      <c r="O350" s="513"/>
      <c r="P350" s="555" t="str">
        <f>IFERROR(VLOOKUP(K350,【参考】数式用!$A$2:$F$57,MATCH(O350,【参考】数式用!$C$3:$F$3,0)+2,0),"")</f>
        <v/>
      </c>
      <c r="Q350" s="338" t="s">
        <v>118</v>
      </c>
      <c r="R350" s="339"/>
      <c r="S350" s="340" t="s">
        <v>183</v>
      </c>
      <c r="T350" s="339"/>
      <c r="U350" s="340" t="s">
        <v>184</v>
      </c>
      <c r="V350" s="339"/>
      <c r="W350" s="340" t="s">
        <v>183</v>
      </c>
      <c r="X350" s="339"/>
      <c r="Y350" s="340" t="s">
        <v>185</v>
      </c>
      <c r="Z350" s="340" t="s">
        <v>186</v>
      </c>
      <c r="AA350" s="340" t="str">
        <f t="shared" si="120"/>
        <v/>
      </c>
      <c r="AB350" s="341" t="s">
        <v>187</v>
      </c>
      <c r="AC350" s="516" t="str">
        <f t="shared" si="121"/>
        <v/>
      </c>
      <c r="AD350" s="509" t="str">
        <f t="shared" si="122"/>
        <v/>
      </c>
      <c r="AE350" s="517" t="str">
        <f>IFERROR(ROUNDDOWN(ROUNDDOWN(ROUND(L350*VLOOKUP(K350,【参考】数式用!$A$4:$F$57,MATCH("処遇改善加算Ⅳ",【参考】数式用!$C$3:$F$3,0)+2,0),0),0)*AA350*0.5,0), "")</f>
        <v/>
      </c>
      <c r="AF350" s="329"/>
      <c r="AG350" s="330"/>
      <c r="AH350" s="330"/>
      <c r="AI350" s="344"/>
      <c r="AJ350" s="641"/>
      <c r="AK350" s="331"/>
      <c r="AL350" s="332" t="str">
        <f t="shared" si="123"/>
        <v/>
      </c>
      <c r="AM350" s="325" t="str">
        <f t="shared" si="124"/>
        <v/>
      </c>
      <c r="AN350" s="255"/>
      <c r="AO350" s="559" t="str">
        <f>IFERROR(VLOOKUP(K350,【参考】数式用!$A$2:$N$57,14,FALSE),"")</f>
        <v/>
      </c>
      <c r="AP350" s="559" t="str">
        <f t="shared" si="125"/>
        <v/>
      </c>
      <c r="AQ350" s="632" t="str">
        <f t="shared" si="126"/>
        <v/>
      </c>
      <c r="AR350" s="632" t="str">
        <f t="shared" si="127"/>
        <v>入力済</v>
      </c>
      <c r="AS350" s="559" t="str">
        <f t="shared" si="128"/>
        <v/>
      </c>
      <c r="AT350" s="632" t="str">
        <f t="shared" si="129"/>
        <v>入力済</v>
      </c>
      <c r="AU350" s="632" t="str">
        <f t="shared" si="130"/>
        <v/>
      </c>
      <c r="AV350" s="632" t="str">
        <f t="shared" si="131"/>
        <v/>
      </c>
      <c r="AW350" s="559" t="str">
        <f t="shared" si="132"/>
        <v/>
      </c>
      <c r="AX350" s="559" t="str">
        <f t="shared" si="133"/>
        <v/>
      </c>
      <c r="AY350" s="632" t="str">
        <f>IFERROR(VLOOKUP(K350,【参考】数式用!$AR$5:$AS$39,2, FALSE), "")</f>
        <v/>
      </c>
      <c r="AZ350" s="559" t="str">
        <f t="shared" si="134"/>
        <v/>
      </c>
      <c r="BA350" s="559" t="str">
        <f t="shared" si="135"/>
        <v>入力済</v>
      </c>
      <c r="BB350" s="632" t="str">
        <f>IFERROR(VLOOKUP(K350,【参考】数式用!$AX$3:$AY$59, 2, FALSE), "")</f>
        <v/>
      </c>
      <c r="BC350" s="559" t="str">
        <f t="shared" si="136"/>
        <v/>
      </c>
      <c r="BD350" s="559" t="str">
        <f t="shared" si="137"/>
        <v>入力済</v>
      </c>
      <c r="BE350" s="576" t="str">
        <f t="shared" si="138"/>
        <v/>
      </c>
      <c r="BF350" s="559" t="str">
        <f t="shared" si="139"/>
        <v/>
      </c>
      <c r="BG350" s="596"/>
      <c r="BH350" s="632" t="str">
        <f t="shared" si="140"/>
        <v/>
      </c>
      <c r="BI350" s="614" t="str">
        <f>IFERROR(IF(BH350="Ⅱロ有り",ROUNDDOWN(L350*VLOOKUP(K350,【参考】数式用!$A$4:$J$42,10,FALSE)*AA350,0),""),"")</f>
        <v/>
      </c>
      <c r="BJ350" s="614" t="str">
        <f>IFERROR(IF(BH350="Ⅱロなし",ROUNDDOWN(L350*VLOOKUP(K350,【参考】数式用!$A$4:$J$42,8,FALSE)*AA350,0),""),"")</f>
        <v/>
      </c>
    </row>
    <row r="351" spans="1:62" ht="110.1" customHeight="1" thickBot="1">
      <c r="A351" s="327">
        <v>338</v>
      </c>
      <c r="B351" s="1005" t="str">
        <f>IF(基本情報入力シート!B373="","",基本情報入力シート!B373)</f>
        <v/>
      </c>
      <c r="C351" s="1006"/>
      <c r="D351" s="1006"/>
      <c r="E351" s="1006"/>
      <c r="F351" s="1007"/>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58" t="str">
        <f>IF(基本情報入力シート!AF373=0, "",基本情報入力シート!AF373)</f>
        <v/>
      </c>
      <c r="M351" s="589"/>
      <c r="N351" s="521" t="str">
        <f>IFERROR(VLOOKUP(K351,【参考】数式用!$A$2:$F$57,MATCH(M351,【参考】数式用!$C$3:$F$3,0)+2,0),"")</f>
        <v/>
      </c>
      <c r="O351" s="513"/>
      <c r="P351" s="555" t="str">
        <f>IFERROR(VLOOKUP(K351,【参考】数式用!$A$2:$F$57,MATCH(O351,【参考】数式用!$C$3:$F$3,0)+2,0),"")</f>
        <v/>
      </c>
      <c r="Q351" s="338" t="s">
        <v>118</v>
      </c>
      <c r="R351" s="339"/>
      <c r="S351" s="340" t="s">
        <v>183</v>
      </c>
      <c r="T351" s="339"/>
      <c r="U351" s="340" t="s">
        <v>184</v>
      </c>
      <c r="V351" s="339"/>
      <c r="W351" s="340" t="s">
        <v>183</v>
      </c>
      <c r="X351" s="339"/>
      <c r="Y351" s="340" t="s">
        <v>185</v>
      </c>
      <c r="Z351" s="340" t="s">
        <v>186</v>
      </c>
      <c r="AA351" s="340" t="str">
        <f t="shared" si="120"/>
        <v/>
      </c>
      <c r="AB351" s="341" t="s">
        <v>187</v>
      </c>
      <c r="AC351" s="516" t="str">
        <f t="shared" si="121"/>
        <v/>
      </c>
      <c r="AD351" s="509" t="str">
        <f t="shared" si="122"/>
        <v/>
      </c>
      <c r="AE351" s="517" t="str">
        <f>IFERROR(ROUNDDOWN(ROUNDDOWN(ROUND(L351*VLOOKUP(K351,【参考】数式用!$A$4:$F$57,MATCH("処遇改善加算Ⅳ",【参考】数式用!$C$3:$F$3,0)+2,0),0),0)*AA351*0.5,0), "")</f>
        <v/>
      </c>
      <c r="AF351" s="329"/>
      <c r="AG351" s="330"/>
      <c r="AH351" s="330"/>
      <c r="AI351" s="344"/>
      <c r="AJ351" s="641"/>
      <c r="AK351" s="331"/>
      <c r="AL351" s="332" t="str">
        <f t="shared" si="123"/>
        <v/>
      </c>
      <c r="AM351" s="325" t="str">
        <f t="shared" si="124"/>
        <v/>
      </c>
      <c r="AN351" s="255"/>
      <c r="AO351" s="559" t="str">
        <f>IFERROR(VLOOKUP(K351,【参考】数式用!$A$2:$N$57,14,FALSE),"")</f>
        <v/>
      </c>
      <c r="AP351" s="559" t="str">
        <f t="shared" si="125"/>
        <v/>
      </c>
      <c r="AQ351" s="632" t="str">
        <f t="shared" si="126"/>
        <v/>
      </c>
      <c r="AR351" s="632" t="str">
        <f t="shared" si="127"/>
        <v>入力済</v>
      </c>
      <c r="AS351" s="559" t="str">
        <f t="shared" si="128"/>
        <v/>
      </c>
      <c r="AT351" s="632" t="str">
        <f t="shared" si="129"/>
        <v>入力済</v>
      </c>
      <c r="AU351" s="632" t="str">
        <f t="shared" si="130"/>
        <v/>
      </c>
      <c r="AV351" s="632" t="str">
        <f t="shared" si="131"/>
        <v/>
      </c>
      <c r="AW351" s="559" t="str">
        <f t="shared" si="132"/>
        <v/>
      </c>
      <c r="AX351" s="559" t="str">
        <f t="shared" si="133"/>
        <v/>
      </c>
      <c r="AY351" s="632" t="str">
        <f>IFERROR(VLOOKUP(K351,【参考】数式用!$AR$5:$AS$39,2, FALSE), "")</f>
        <v/>
      </c>
      <c r="AZ351" s="559" t="str">
        <f t="shared" si="134"/>
        <v/>
      </c>
      <c r="BA351" s="559" t="str">
        <f t="shared" si="135"/>
        <v>入力済</v>
      </c>
      <c r="BB351" s="632" t="str">
        <f>IFERROR(VLOOKUP(K351,【参考】数式用!$AX$3:$AY$59, 2, FALSE), "")</f>
        <v/>
      </c>
      <c r="BC351" s="559" t="str">
        <f t="shared" si="136"/>
        <v/>
      </c>
      <c r="BD351" s="559" t="str">
        <f t="shared" si="137"/>
        <v>入力済</v>
      </c>
      <c r="BE351" s="576" t="str">
        <f t="shared" si="138"/>
        <v/>
      </c>
      <c r="BF351" s="559" t="str">
        <f t="shared" si="139"/>
        <v/>
      </c>
      <c r="BG351" s="596"/>
      <c r="BH351" s="632" t="str">
        <f t="shared" si="140"/>
        <v/>
      </c>
      <c r="BI351" s="614" t="str">
        <f>IFERROR(IF(BH351="Ⅱロ有り",ROUNDDOWN(L351*VLOOKUP(K351,【参考】数式用!$A$4:$J$42,10,FALSE)*AA351,0),""),"")</f>
        <v/>
      </c>
      <c r="BJ351" s="614" t="str">
        <f>IFERROR(IF(BH351="Ⅱロなし",ROUNDDOWN(L351*VLOOKUP(K351,【参考】数式用!$A$4:$J$42,8,FALSE)*AA351,0),""),"")</f>
        <v/>
      </c>
    </row>
    <row r="352" spans="1:62" ht="110.1" customHeight="1" thickBot="1">
      <c r="A352" s="327">
        <v>339</v>
      </c>
      <c r="B352" s="1005" t="str">
        <f>IF(基本情報入力シート!B374="","",基本情報入力シート!B374)</f>
        <v/>
      </c>
      <c r="C352" s="1006"/>
      <c r="D352" s="1006"/>
      <c r="E352" s="1006"/>
      <c r="F352" s="1007"/>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58" t="str">
        <f>IF(基本情報入力シート!AF374=0, "",基本情報入力シート!AF374)</f>
        <v/>
      </c>
      <c r="M352" s="589"/>
      <c r="N352" s="521" t="str">
        <f>IFERROR(VLOOKUP(K352,【参考】数式用!$A$2:$F$57,MATCH(M352,【参考】数式用!$C$3:$F$3,0)+2,0),"")</f>
        <v/>
      </c>
      <c r="O352" s="513"/>
      <c r="P352" s="555" t="str">
        <f>IFERROR(VLOOKUP(K352,【参考】数式用!$A$2:$F$57,MATCH(O352,【参考】数式用!$C$3:$F$3,0)+2,0),"")</f>
        <v/>
      </c>
      <c r="Q352" s="338" t="s">
        <v>118</v>
      </c>
      <c r="R352" s="339"/>
      <c r="S352" s="340" t="s">
        <v>183</v>
      </c>
      <c r="T352" s="339"/>
      <c r="U352" s="340" t="s">
        <v>184</v>
      </c>
      <c r="V352" s="339"/>
      <c r="W352" s="340" t="s">
        <v>183</v>
      </c>
      <c r="X352" s="339"/>
      <c r="Y352" s="340" t="s">
        <v>185</v>
      </c>
      <c r="Z352" s="340" t="s">
        <v>186</v>
      </c>
      <c r="AA352" s="340" t="str">
        <f t="shared" si="120"/>
        <v/>
      </c>
      <c r="AB352" s="341" t="s">
        <v>187</v>
      </c>
      <c r="AC352" s="516" t="str">
        <f t="shared" si="121"/>
        <v/>
      </c>
      <c r="AD352" s="509" t="str">
        <f t="shared" si="122"/>
        <v/>
      </c>
      <c r="AE352" s="517" t="str">
        <f>IFERROR(ROUNDDOWN(ROUNDDOWN(ROUND(L352*VLOOKUP(K352,【参考】数式用!$A$4:$F$57,MATCH("処遇改善加算Ⅳ",【参考】数式用!$C$3:$F$3,0)+2,0),0),0)*AA352*0.5,0), "")</f>
        <v/>
      </c>
      <c r="AF352" s="329"/>
      <c r="AG352" s="330"/>
      <c r="AH352" s="330"/>
      <c r="AI352" s="344"/>
      <c r="AJ352" s="641"/>
      <c r="AK352" s="331"/>
      <c r="AL352" s="332" t="str">
        <f t="shared" si="123"/>
        <v/>
      </c>
      <c r="AM352" s="325" t="str">
        <f t="shared" si="124"/>
        <v/>
      </c>
      <c r="AN352" s="255"/>
      <c r="AO352" s="559" t="str">
        <f>IFERROR(VLOOKUP(K352,【参考】数式用!$A$2:$N$57,14,FALSE),"")</f>
        <v/>
      </c>
      <c r="AP352" s="559" t="str">
        <f t="shared" si="125"/>
        <v/>
      </c>
      <c r="AQ352" s="632" t="str">
        <f t="shared" si="126"/>
        <v/>
      </c>
      <c r="AR352" s="632" t="str">
        <f t="shared" si="127"/>
        <v>入力済</v>
      </c>
      <c r="AS352" s="559" t="str">
        <f t="shared" si="128"/>
        <v/>
      </c>
      <c r="AT352" s="632" t="str">
        <f t="shared" si="129"/>
        <v>入力済</v>
      </c>
      <c r="AU352" s="632" t="str">
        <f t="shared" si="130"/>
        <v/>
      </c>
      <c r="AV352" s="632" t="str">
        <f t="shared" si="131"/>
        <v/>
      </c>
      <c r="AW352" s="559" t="str">
        <f t="shared" si="132"/>
        <v/>
      </c>
      <c r="AX352" s="559" t="str">
        <f t="shared" si="133"/>
        <v/>
      </c>
      <c r="AY352" s="632" t="str">
        <f>IFERROR(VLOOKUP(K352,【参考】数式用!$AR$5:$AS$39,2, FALSE), "")</f>
        <v/>
      </c>
      <c r="AZ352" s="559" t="str">
        <f t="shared" si="134"/>
        <v/>
      </c>
      <c r="BA352" s="559" t="str">
        <f t="shared" si="135"/>
        <v>入力済</v>
      </c>
      <c r="BB352" s="632" t="str">
        <f>IFERROR(VLOOKUP(K352,【参考】数式用!$AX$3:$AY$59, 2, FALSE), "")</f>
        <v/>
      </c>
      <c r="BC352" s="559" t="str">
        <f t="shared" si="136"/>
        <v/>
      </c>
      <c r="BD352" s="559" t="str">
        <f t="shared" si="137"/>
        <v>入力済</v>
      </c>
      <c r="BE352" s="576" t="str">
        <f t="shared" si="138"/>
        <v/>
      </c>
      <c r="BF352" s="559" t="str">
        <f t="shared" si="139"/>
        <v/>
      </c>
      <c r="BG352" s="596"/>
      <c r="BH352" s="632" t="str">
        <f t="shared" si="140"/>
        <v/>
      </c>
      <c r="BI352" s="614" t="str">
        <f>IFERROR(IF(BH352="Ⅱロ有り",ROUNDDOWN(L352*VLOOKUP(K352,【参考】数式用!$A$4:$J$42,10,FALSE)*AA352,0),""),"")</f>
        <v/>
      </c>
      <c r="BJ352" s="614" t="str">
        <f>IFERROR(IF(BH352="Ⅱロなし",ROUNDDOWN(L352*VLOOKUP(K352,【参考】数式用!$A$4:$J$42,8,FALSE)*AA352,0),""),"")</f>
        <v/>
      </c>
    </row>
    <row r="353" spans="1:62" ht="110.1" customHeight="1" thickBot="1">
      <c r="A353" s="327">
        <v>340</v>
      </c>
      <c r="B353" s="1005" t="str">
        <f>IF(基本情報入力シート!B375="","",基本情報入力シート!B375)</f>
        <v/>
      </c>
      <c r="C353" s="1006"/>
      <c r="D353" s="1006"/>
      <c r="E353" s="1006"/>
      <c r="F353" s="1007"/>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58" t="str">
        <f>IF(基本情報入力シート!AF375=0, "",基本情報入力シート!AF375)</f>
        <v/>
      </c>
      <c r="M353" s="589"/>
      <c r="N353" s="521" t="str">
        <f>IFERROR(VLOOKUP(K353,【参考】数式用!$A$2:$F$57,MATCH(M353,【参考】数式用!$C$3:$F$3,0)+2,0),"")</f>
        <v/>
      </c>
      <c r="O353" s="513"/>
      <c r="P353" s="555" t="str">
        <f>IFERROR(VLOOKUP(K353,【参考】数式用!$A$2:$F$57,MATCH(O353,【参考】数式用!$C$3:$F$3,0)+2,0),"")</f>
        <v/>
      </c>
      <c r="Q353" s="338" t="s">
        <v>118</v>
      </c>
      <c r="R353" s="339"/>
      <c r="S353" s="340" t="s">
        <v>183</v>
      </c>
      <c r="T353" s="339"/>
      <c r="U353" s="340" t="s">
        <v>184</v>
      </c>
      <c r="V353" s="339"/>
      <c r="W353" s="340" t="s">
        <v>183</v>
      </c>
      <c r="X353" s="339"/>
      <c r="Y353" s="340" t="s">
        <v>185</v>
      </c>
      <c r="Z353" s="340" t="s">
        <v>186</v>
      </c>
      <c r="AA353" s="340" t="str">
        <f t="shared" si="120"/>
        <v/>
      </c>
      <c r="AB353" s="341" t="s">
        <v>187</v>
      </c>
      <c r="AC353" s="516" t="str">
        <f t="shared" si="121"/>
        <v/>
      </c>
      <c r="AD353" s="509" t="str">
        <f t="shared" si="122"/>
        <v/>
      </c>
      <c r="AE353" s="517" t="str">
        <f>IFERROR(ROUNDDOWN(ROUNDDOWN(ROUND(L353*VLOOKUP(K353,【参考】数式用!$A$4:$F$57,MATCH("処遇改善加算Ⅳ",【参考】数式用!$C$3:$F$3,0)+2,0),0),0)*AA353*0.5,0), "")</f>
        <v/>
      </c>
      <c r="AF353" s="329"/>
      <c r="AG353" s="330"/>
      <c r="AH353" s="330"/>
      <c r="AI353" s="344"/>
      <c r="AJ353" s="641"/>
      <c r="AK353" s="331"/>
      <c r="AL353" s="332" t="str">
        <f t="shared" si="123"/>
        <v/>
      </c>
      <c r="AM353" s="325" t="str">
        <f t="shared" si="124"/>
        <v/>
      </c>
      <c r="AN353" s="255"/>
      <c r="AO353" s="559" t="str">
        <f>IFERROR(VLOOKUP(K353,【参考】数式用!$A$2:$N$57,14,FALSE),"")</f>
        <v/>
      </c>
      <c r="AP353" s="559" t="str">
        <f t="shared" si="125"/>
        <v/>
      </c>
      <c r="AQ353" s="632" t="str">
        <f t="shared" si="126"/>
        <v/>
      </c>
      <c r="AR353" s="632" t="str">
        <f t="shared" si="127"/>
        <v>入力済</v>
      </c>
      <c r="AS353" s="559" t="str">
        <f t="shared" si="128"/>
        <v/>
      </c>
      <c r="AT353" s="632" t="str">
        <f t="shared" si="129"/>
        <v>入力済</v>
      </c>
      <c r="AU353" s="632" t="str">
        <f t="shared" si="130"/>
        <v/>
      </c>
      <c r="AV353" s="632" t="str">
        <f t="shared" si="131"/>
        <v/>
      </c>
      <c r="AW353" s="559" t="str">
        <f t="shared" si="132"/>
        <v/>
      </c>
      <c r="AX353" s="559" t="str">
        <f t="shared" si="133"/>
        <v/>
      </c>
      <c r="AY353" s="632" t="str">
        <f>IFERROR(VLOOKUP(K353,【参考】数式用!$AR$5:$AS$39,2, FALSE), "")</f>
        <v/>
      </c>
      <c r="AZ353" s="559" t="str">
        <f t="shared" si="134"/>
        <v/>
      </c>
      <c r="BA353" s="559" t="str">
        <f t="shared" si="135"/>
        <v>入力済</v>
      </c>
      <c r="BB353" s="632" t="str">
        <f>IFERROR(VLOOKUP(K353,【参考】数式用!$AX$3:$AY$59, 2, FALSE), "")</f>
        <v/>
      </c>
      <c r="BC353" s="559" t="str">
        <f t="shared" si="136"/>
        <v/>
      </c>
      <c r="BD353" s="559" t="str">
        <f t="shared" si="137"/>
        <v>入力済</v>
      </c>
      <c r="BE353" s="576" t="str">
        <f t="shared" si="138"/>
        <v/>
      </c>
      <c r="BF353" s="559" t="str">
        <f t="shared" si="139"/>
        <v/>
      </c>
      <c r="BG353" s="596"/>
      <c r="BH353" s="632" t="str">
        <f t="shared" si="140"/>
        <v/>
      </c>
      <c r="BI353" s="614" t="str">
        <f>IFERROR(IF(BH353="Ⅱロ有り",ROUNDDOWN(L353*VLOOKUP(K353,【参考】数式用!$A$4:$J$42,10,FALSE)*AA353,0),""),"")</f>
        <v/>
      </c>
      <c r="BJ353" s="614" t="str">
        <f>IFERROR(IF(BH353="Ⅱロなし",ROUNDDOWN(L353*VLOOKUP(K353,【参考】数式用!$A$4:$J$42,8,FALSE)*AA353,0),""),"")</f>
        <v/>
      </c>
    </row>
    <row r="354" spans="1:62" ht="110.1" customHeight="1" thickBot="1">
      <c r="A354" s="327">
        <v>341</v>
      </c>
      <c r="B354" s="1005" t="str">
        <f>IF(基本情報入力シート!B376="","",基本情報入力シート!B376)</f>
        <v/>
      </c>
      <c r="C354" s="1006"/>
      <c r="D354" s="1006"/>
      <c r="E354" s="1006"/>
      <c r="F354" s="1007"/>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58" t="str">
        <f>IF(基本情報入力シート!AF376=0, "",基本情報入力シート!AF376)</f>
        <v/>
      </c>
      <c r="M354" s="589"/>
      <c r="N354" s="521" t="str">
        <f>IFERROR(VLOOKUP(K354,【参考】数式用!$A$2:$F$57,MATCH(M354,【参考】数式用!$C$3:$F$3,0)+2,0),"")</f>
        <v/>
      </c>
      <c r="O354" s="513"/>
      <c r="P354" s="555" t="str">
        <f>IFERROR(VLOOKUP(K354,【参考】数式用!$A$2:$F$57,MATCH(O354,【参考】数式用!$C$3:$F$3,0)+2,0),"")</f>
        <v/>
      </c>
      <c r="Q354" s="338" t="s">
        <v>118</v>
      </c>
      <c r="R354" s="339"/>
      <c r="S354" s="340" t="s">
        <v>183</v>
      </c>
      <c r="T354" s="339"/>
      <c r="U354" s="340" t="s">
        <v>184</v>
      </c>
      <c r="V354" s="339"/>
      <c r="W354" s="340" t="s">
        <v>183</v>
      </c>
      <c r="X354" s="339"/>
      <c r="Y354" s="340" t="s">
        <v>185</v>
      </c>
      <c r="Z354" s="340" t="s">
        <v>186</v>
      </c>
      <c r="AA354" s="340" t="str">
        <f t="shared" si="120"/>
        <v/>
      </c>
      <c r="AB354" s="341" t="s">
        <v>187</v>
      </c>
      <c r="AC354" s="516" t="str">
        <f t="shared" si="121"/>
        <v/>
      </c>
      <c r="AD354" s="509" t="str">
        <f t="shared" si="122"/>
        <v/>
      </c>
      <c r="AE354" s="517" t="str">
        <f>IFERROR(ROUNDDOWN(ROUNDDOWN(ROUND(L354*VLOOKUP(K354,【参考】数式用!$A$4:$F$57,MATCH("処遇改善加算Ⅳ",【参考】数式用!$C$3:$F$3,0)+2,0),0),0)*AA354*0.5,0), "")</f>
        <v/>
      </c>
      <c r="AF354" s="329"/>
      <c r="AG354" s="330"/>
      <c r="AH354" s="330"/>
      <c r="AI354" s="344"/>
      <c r="AJ354" s="641"/>
      <c r="AK354" s="331"/>
      <c r="AL354" s="332" t="str">
        <f t="shared" si="123"/>
        <v/>
      </c>
      <c r="AM354" s="325" t="str">
        <f t="shared" si="124"/>
        <v/>
      </c>
      <c r="AN354" s="255"/>
      <c r="AO354" s="559" t="str">
        <f>IFERROR(VLOOKUP(K354,【参考】数式用!$A$2:$N$57,14,FALSE),"")</f>
        <v/>
      </c>
      <c r="AP354" s="559" t="str">
        <f t="shared" si="125"/>
        <v/>
      </c>
      <c r="AQ354" s="632" t="str">
        <f t="shared" si="126"/>
        <v/>
      </c>
      <c r="AR354" s="632" t="str">
        <f t="shared" si="127"/>
        <v>入力済</v>
      </c>
      <c r="AS354" s="559" t="str">
        <f t="shared" si="128"/>
        <v/>
      </c>
      <c r="AT354" s="632" t="str">
        <f t="shared" si="129"/>
        <v>入力済</v>
      </c>
      <c r="AU354" s="632" t="str">
        <f t="shared" si="130"/>
        <v/>
      </c>
      <c r="AV354" s="632" t="str">
        <f t="shared" si="131"/>
        <v/>
      </c>
      <c r="AW354" s="559" t="str">
        <f t="shared" si="132"/>
        <v/>
      </c>
      <c r="AX354" s="559" t="str">
        <f t="shared" si="133"/>
        <v/>
      </c>
      <c r="AY354" s="632" t="str">
        <f>IFERROR(VLOOKUP(K354,【参考】数式用!$AR$5:$AS$39,2, FALSE), "")</f>
        <v/>
      </c>
      <c r="AZ354" s="559" t="str">
        <f t="shared" si="134"/>
        <v/>
      </c>
      <c r="BA354" s="559" t="str">
        <f t="shared" si="135"/>
        <v>入力済</v>
      </c>
      <c r="BB354" s="632" t="str">
        <f>IFERROR(VLOOKUP(K354,【参考】数式用!$AX$3:$AY$59, 2, FALSE), "")</f>
        <v/>
      </c>
      <c r="BC354" s="559" t="str">
        <f t="shared" si="136"/>
        <v/>
      </c>
      <c r="BD354" s="559" t="str">
        <f t="shared" si="137"/>
        <v>入力済</v>
      </c>
      <c r="BE354" s="576" t="str">
        <f t="shared" si="138"/>
        <v/>
      </c>
      <c r="BF354" s="559" t="str">
        <f t="shared" si="139"/>
        <v/>
      </c>
      <c r="BG354" s="596"/>
      <c r="BH354" s="632" t="str">
        <f t="shared" si="140"/>
        <v/>
      </c>
      <c r="BI354" s="614" t="str">
        <f>IFERROR(IF(BH354="Ⅱロ有り",ROUNDDOWN(L354*VLOOKUP(K354,【参考】数式用!$A$4:$J$42,10,FALSE)*AA354,0),""),"")</f>
        <v/>
      </c>
      <c r="BJ354" s="614" t="str">
        <f>IFERROR(IF(BH354="Ⅱロなし",ROUNDDOWN(L354*VLOOKUP(K354,【参考】数式用!$A$4:$J$42,8,FALSE)*AA354,0),""),"")</f>
        <v/>
      </c>
    </row>
    <row r="355" spans="1:62" ht="110.1" customHeight="1" thickBot="1">
      <c r="A355" s="327">
        <v>342</v>
      </c>
      <c r="B355" s="1005" t="str">
        <f>IF(基本情報入力シート!B377="","",基本情報入力シート!B377)</f>
        <v/>
      </c>
      <c r="C355" s="1006"/>
      <c r="D355" s="1006"/>
      <c r="E355" s="1006"/>
      <c r="F355" s="1007"/>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58" t="str">
        <f>IF(基本情報入力シート!AF377=0, "",基本情報入力シート!AF377)</f>
        <v/>
      </c>
      <c r="M355" s="589"/>
      <c r="N355" s="521" t="str">
        <f>IFERROR(VLOOKUP(K355,【参考】数式用!$A$2:$F$57,MATCH(M355,【参考】数式用!$C$3:$F$3,0)+2,0),"")</f>
        <v/>
      </c>
      <c r="O355" s="513"/>
      <c r="P355" s="555" t="str">
        <f>IFERROR(VLOOKUP(K355,【参考】数式用!$A$2:$F$57,MATCH(O355,【参考】数式用!$C$3:$F$3,0)+2,0),"")</f>
        <v/>
      </c>
      <c r="Q355" s="338" t="s">
        <v>118</v>
      </c>
      <c r="R355" s="339"/>
      <c r="S355" s="340" t="s">
        <v>183</v>
      </c>
      <c r="T355" s="339"/>
      <c r="U355" s="340" t="s">
        <v>184</v>
      </c>
      <c r="V355" s="339"/>
      <c r="W355" s="340" t="s">
        <v>183</v>
      </c>
      <c r="X355" s="339"/>
      <c r="Y355" s="340" t="s">
        <v>185</v>
      </c>
      <c r="Z355" s="340" t="s">
        <v>186</v>
      </c>
      <c r="AA355" s="340" t="str">
        <f t="shared" si="120"/>
        <v/>
      </c>
      <c r="AB355" s="341" t="s">
        <v>187</v>
      </c>
      <c r="AC355" s="516" t="str">
        <f t="shared" si="121"/>
        <v/>
      </c>
      <c r="AD355" s="509" t="str">
        <f t="shared" si="122"/>
        <v/>
      </c>
      <c r="AE355" s="517" t="str">
        <f>IFERROR(ROUNDDOWN(ROUNDDOWN(ROUND(L355*VLOOKUP(K355,【参考】数式用!$A$4:$F$57,MATCH("処遇改善加算Ⅳ",【参考】数式用!$C$3:$F$3,0)+2,0),0),0)*AA355*0.5,0), "")</f>
        <v/>
      </c>
      <c r="AF355" s="329"/>
      <c r="AG355" s="330"/>
      <c r="AH355" s="330"/>
      <c r="AI355" s="344"/>
      <c r="AJ355" s="641"/>
      <c r="AK355" s="331"/>
      <c r="AL355" s="332" t="str">
        <f t="shared" si="123"/>
        <v/>
      </c>
      <c r="AM355" s="325" t="str">
        <f t="shared" si="124"/>
        <v/>
      </c>
      <c r="AN355" s="255"/>
      <c r="AO355" s="559" t="str">
        <f>IFERROR(VLOOKUP(K355,【参考】数式用!$A$2:$N$57,14,FALSE),"")</f>
        <v/>
      </c>
      <c r="AP355" s="559" t="str">
        <f t="shared" si="125"/>
        <v/>
      </c>
      <c r="AQ355" s="632" t="str">
        <f t="shared" si="126"/>
        <v/>
      </c>
      <c r="AR355" s="632" t="str">
        <f t="shared" si="127"/>
        <v>入力済</v>
      </c>
      <c r="AS355" s="559" t="str">
        <f t="shared" si="128"/>
        <v/>
      </c>
      <c r="AT355" s="632" t="str">
        <f t="shared" si="129"/>
        <v>入力済</v>
      </c>
      <c r="AU355" s="632" t="str">
        <f t="shared" si="130"/>
        <v/>
      </c>
      <c r="AV355" s="632" t="str">
        <f t="shared" si="131"/>
        <v/>
      </c>
      <c r="AW355" s="559" t="str">
        <f t="shared" si="132"/>
        <v/>
      </c>
      <c r="AX355" s="559" t="str">
        <f t="shared" si="133"/>
        <v/>
      </c>
      <c r="AY355" s="632" t="str">
        <f>IFERROR(VLOOKUP(K355,【参考】数式用!$AR$5:$AS$39,2, FALSE), "")</f>
        <v/>
      </c>
      <c r="AZ355" s="559" t="str">
        <f t="shared" si="134"/>
        <v/>
      </c>
      <c r="BA355" s="559" t="str">
        <f t="shared" si="135"/>
        <v>入力済</v>
      </c>
      <c r="BB355" s="632" t="str">
        <f>IFERROR(VLOOKUP(K355,【参考】数式用!$AX$3:$AY$59, 2, FALSE), "")</f>
        <v/>
      </c>
      <c r="BC355" s="559" t="str">
        <f t="shared" si="136"/>
        <v/>
      </c>
      <c r="BD355" s="559" t="str">
        <f t="shared" si="137"/>
        <v>入力済</v>
      </c>
      <c r="BE355" s="576" t="str">
        <f t="shared" si="138"/>
        <v/>
      </c>
      <c r="BF355" s="559" t="str">
        <f t="shared" si="139"/>
        <v/>
      </c>
      <c r="BG355" s="596"/>
      <c r="BH355" s="632" t="str">
        <f t="shared" si="140"/>
        <v/>
      </c>
      <c r="BI355" s="614" t="str">
        <f>IFERROR(IF(BH355="Ⅱロ有り",ROUNDDOWN(L355*VLOOKUP(K355,【参考】数式用!$A$4:$J$42,10,FALSE)*AA355,0),""),"")</f>
        <v/>
      </c>
      <c r="BJ355" s="614" t="str">
        <f>IFERROR(IF(BH355="Ⅱロなし",ROUNDDOWN(L355*VLOOKUP(K355,【参考】数式用!$A$4:$J$42,8,FALSE)*AA355,0),""),"")</f>
        <v/>
      </c>
    </row>
    <row r="356" spans="1:62" ht="110.1" customHeight="1" thickBot="1">
      <c r="A356" s="327">
        <v>343</v>
      </c>
      <c r="B356" s="1005" t="str">
        <f>IF(基本情報入力シート!B378="","",基本情報入力シート!B378)</f>
        <v/>
      </c>
      <c r="C356" s="1006"/>
      <c r="D356" s="1006"/>
      <c r="E356" s="1006"/>
      <c r="F356" s="1007"/>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58" t="str">
        <f>IF(基本情報入力シート!AF378=0, "",基本情報入力シート!AF378)</f>
        <v/>
      </c>
      <c r="M356" s="589"/>
      <c r="N356" s="521" t="str">
        <f>IFERROR(VLOOKUP(K356,【参考】数式用!$A$2:$F$57,MATCH(M356,【参考】数式用!$C$3:$F$3,0)+2,0),"")</f>
        <v/>
      </c>
      <c r="O356" s="513"/>
      <c r="P356" s="555" t="str">
        <f>IFERROR(VLOOKUP(K356,【参考】数式用!$A$2:$F$57,MATCH(O356,【参考】数式用!$C$3:$F$3,0)+2,0),"")</f>
        <v/>
      </c>
      <c r="Q356" s="338" t="s">
        <v>118</v>
      </c>
      <c r="R356" s="339"/>
      <c r="S356" s="340" t="s">
        <v>183</v>
      </c>
      <c r="T356" s="339"/>
      <c r="U356" s="340" t="s">
        <v>184</v>
      </c>
      <c r="V356" s="339"/>
      <c r="W356" s="340" t="s">
        <v>183</v>
      </c>
      <c r="X356" s="339"/>
      <c r="Y356" s="340" t="s">
        <v>185</v>
      </c>
      <c r="Z356" s="340" t="s">
        <v>186</v>
      </c>
      <c r="AA356" s="340" t="str">
        <f t="shared" si="120"/>
        <v/>
      </c>
      <c r="AB356" s="341" t="s">
        <v>187</v>
      </c>
      <c r="AC356" s="516" t="str">
        <f t="shared" si="121"/>
        <v/>
      </c>
      <c r="AD356" s="509" t="str">
        <f t="shared" si="122"/>
        <v/>
      </c>
      <c r="AE356" s="517" t="str">
        <f>IFERROR(ROUNDDOWN(ROUNDDOWN(ROUND(L356*VLOOKUP(K356,【参考】数式用!$A$4:$F$57,MATCH("処遇改善加算Ⅳ",【参考】数式用!$C$3:$F$3,0)+2,0),0),0)*AA356*0.5,0), "")</f>
        <v/>
      </c>
      <c r="AF356" s="329"/>
      <c r="AG356" s="330"/>
      <c r="AH356" s="330"/>
      <c r="AI356" s="344"/>
      <c r="AJ356" s="641"/>
      <c r="AK356" s="331"/>
      <c r="AL356" s="332" t="str">
        <f t="shared" si="123"/>
        <v/>
      </c>
      <c r="AM356" s="325" t="str">
        <f t="shared" si="124"/>
        <v/>
      </c>
      <c r="AN356" s="255"/>
      <c r="AO356" s="559" t="str">
        <f>IFERROR(VLOOKUP(K356,【参考】数式用!$A$2:$N$57,14,FALSE),"")</f>
        <v/>
      </c>
      <c r="AP356" s="559" t="str">
        <f t="shared" si="125"/>
        <v/>
      </c>
      <c r="AQ356" s="632" t="str">
        <f t="shared" si="126"/>
        <v/>
      </c>
      <c r="AR356" s="632" t="str">
        <f t="shared" si="127"/>
        <v>入力済</v>
      </c>
      <c r="AS356" s="559" t="str">
        <f t="shared" si="128"/>
        <v/>
      </c>
      <c r="AT356" s="632" t="str">
        <f t="shared" si="129"/>
        <v>入力済</v>
      </c>
      <c r="AU356" s="632" t="str">
        <f t="shared" si="130"/>
        <v/>
      </c>
      <c r="AV356" s="632" t="str">
        <f t="shared" si="131"/>
        <v/>
      </c>
      <c r="AW356" s="559" t="str">
        <f t="shared" si="132"/>
        <v/>
      </c>
      <c r="AX356" s="559" t="str">
        <f t="shared" si="133"/>
        <v/>
      </c>
      <c r="AY356" s="632" t="str">
        <f>IFERROR(VLOOKUP(K356,【参考】数式用!$AR$5:$AS$39,2, FALSE), "")</f>
        <v/>
      </c>
      <c r="AZ356" s="559" t="str">
        <f t="shared" si="134"/>
        <v/>
      </c>
      <c r="BA356" s="559" t="str">
        <f t="shared" si="135"/>
        <v>入力済</v>
      </c>
      <c r="BB356" s="632" t="str">
        <f>IFERROR(VLOOKUP(K356,【参考】数式用!$AX$3:$AY$59, 2, FALSE), "")</f>
        <v/>
      </c>
      <c r="BC356" s="559" t="str">
        <f t="shared" si="136"/>
        <v/>
      </c>
      <c r="BD356" s="559" t="str">
        <f t="shared" si="137"/>
        <v>入力済</v>
      </c>
      <c r="BE356" s="576" t="str">
        <f t="shared" si="138"/>
        <v/>
      </c>
      <c r="BF356" s="559" t="str">
        <f t="shared" si="139"/>
        <v/>
      </c>
      <c r="BG356" s="596"/>
      <c r="BH356" s="632" t="str">
        <f t="shared" si="140"/>
        <v/>
      </c>
      <c r="BI356" s="614" t="str">
        <f>IFERROR(IF(BH356="Ⅱロ有り",ROUNDDOWN(L356*VLOOKUP(K356,【参考】数式用!$A$4:$J$42,10,FALSE)*AA356,0),""),"")</f>
        <v/>
      </c>
      <c r="BJ356" s="614" t="str">
        <f>IFERROR(IF(BH356="Ⅱロなし",ROUNDDOWN(L356*VLOOKUP(K356,【参考】数式用!$A$4:$J$42,8,FALSE)*AA356,0),""),"")</f>
        <v/>
      </c>
    </row>
    <row r="357" spans="1:62" ht="110.1" customHeight="1" thickBot="1">
      <c r="A357" s="327">
        <v>344</v>
      </c>
      <c r="B357" s="1005" t="str">
        <f>IF(基本情報入力シート!B379="","",基本情報入力シート!B379)</f>
        <v/>
      </c>
      <c r="C357" s="1006"/>
      <c r="D357" s="1006"/>
      <c r="E357" s="1006"/>
      <c r="F357" s="1007"/>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58" t="str">
        <f>IF(基本情報入力シート!AF379=0, "",基本情報入力シート!AF379)</f>
        <v/>
      </c>
      <c r="M357" s="589"/>
      <c r="N357" s="521" t="str">
        <f>IFERROR(VLOOKUP(K357,【参考】数式用!$A$2:$F$57,MATCH(M357,【参考】数式用!$C$3:$F$3,0)+2,0),"")</f>
        <v/>
      </c>
      <c r="O357" s="513"/>
      <c r="P357" s="555" t="str">
        <f>IFERROR(VLOOKUP(K357,【参考】数式用!$A$2:$F$57,MATCH(O357,【参考】数式用!$C$3:$F$3,0)+2,0),"")</f>
        <v/>
      </c>
      <c r="Q357" s="338" t="s">
        <v>118</v>
      </c>
      <c r="R357" s="339"/>
      <c r="S357" s="340" t="s">
        <v>183</v>
      </c>
      <c r="T357" s="339"/>
      <c r="U357" s="340" t="s">
        <v>184</v>
      </c>
      <c r="V357" s="339"/>
      <c r="W357" s="340" t="s">
        <v>183</v>
      </c>
      <c r="X357" s="339"/>
      <c r="Y357" s="340" t="s">
        <v>185</v>
      </c>
      <c r="Z357" s="340" t="s">
        <v>186</v>
      </c>
      <c r="AA357" s="340" t="str">
        <f t="shared" si="120"/>
        <v/>
      </c>
      <c r="AB357" s="341" t="s">
        <v>187</v>
      </c>
      <c r="AC357" s="516" t="str">
        <f t="shared" si="121"/>
        <v/>
      </c>
      <c r="AD357" s="509" t="str">
        <f t="shared" si="122"/>
        <v/>
      </c>
      <c r="AE357" s="517" t="str">
        <f>IFERROR(ROUNDDOWN(ROUNDDOWN(ROUND(L357*VLOOKUP(K357,【参考】数式用!$A$4:$F$57,MATCH("処遇改善加算Ⅳ",【参考】数式用!$C$3:$F$3,0)+2,0),0),0)*AA357*0.5,0), "")</f>
        <v/>
      </c>
      <c r="AF357" s="329"/>
      <c r="AG357" s="330"/>
      <c r="AH357" s="330"/>
      <c r="AI357" s="344"/>
      <c r="AJ357" s="641"/>
      <c r="AK357" s="331"/>
      <c r="AL357" s="332" t="str">
        <f t="shared" si="123"/>
        <v/>
      </c>
      <c r="AM357" s="325" t="str">
        <f t="shared" si="124"/>
        <v/>
      </c>
      <c r="AN357" s="255"/>
      <c r="AO357" s="559" t="str">
        <f>IFERROR(VLOOKUP(K357,【参考】数式用!$A$2:$N$57,14,FALSE),"")</f>
        <v/>
      </c>
      <c r="AP357" s="559" t="str">
        <f t="shared" si="125"/>
        <v/>
      </c>
      <c r="AQ357" s="632" t="str">
        <f t="shared" si="126"/>
        <v/>
      </c>
      <c r="AR357" s="632" t="str">
        <f t="shared" si="127"/>
        <v>入力済</v>
      </c>
      <c r="AS357" s="559" t="str">
        <f t="shared" si="128"/>
        <v/>
      </c>
      <c r="AT357" s="632" t="str">
        <f t="shared" si="129"/>
        <v>入力済</v>
      </c>
      <c r="AU357" s="632" t="str">
        <f t="shared" si="130"/>
        <v/>
      </c>
      <c r="AV357" s="632" t="str">
        <f t="shared" si="131"/>
        <v/>
      </c>
      <c r="AW357" s="559" t="str">
        <f t="shared" si="132"/>
        <v/>
      </c>
      <c r="AX357" s="559" t="str">
        <f t="shared" si="133"/>
        <v/>
      </c>
      <c r="AY357" s="632" t="str">
        <f>IFERROR(VLOOKUP(K357,【参考】数式用!$AR$5:$AS$39,2, FALSE), "")</f>
        <v/>
      </c>
      <c r="AZ357" s="559" t="str">
        <f t="shared" si="134"/>
        <v/>
      </c>
      <c r="BA357" s="559" t="str">
        <f t="shared" si="135"/>
        <v>入力済</v>
      </c>
      <c r="BB357" s="632" t="str">
        <f>IFERROR(VLOOKUP(K357,【参考】数式用!$AX$3:$AY$59, 2, FALSE), "")</f>
        <v/>
      </c>
      <c r="BC357" s="559" t="str">
        <f t="shared" si="136"/>
        <v/>
      </c>
      <c r="BD357" s="559" t="str">
        <f t="shared" si="137"/>
        <v>入力済</v>
      </c>
      <c r="BE357" s="576" t="str">
        <f t="shared" si="138"/>
        <v/>
      </c>
      <c r="BF357" s="559" t="str">
        <f t="shared" si="139"/>
        <v/>
      </c>
      <c r="BG357" s="596"/>
      <c r="BH357" s="632" t="str">
        <f t="shared" si="140"/>
        <v/>
      </c>
      <c r="BI357" s="614" t="str">
        <f>IFERROR(IF(BH357="Ⅱロ有り",ROUNDDOWN(L357*VLOOKUP(K357,【参考】数式用!$A$4:$J$42,10,FALSE)*AA357,0),""),"")</f>
        <v/>
      </c>
      <c r="BJ357" s="614" t="str">
        <f>IFERROR(IF(BH357="Ⅱロなし",ROUNDDOWN(L357*VLOOKUP(K357,【参考】数式用!$A$4:$J$42,8,FALSE)*AA357,0),""),"")</f>
        <v/>
      </c>
    </row>
    <row r="358" spans="1:62" ht="110.1" customHeight="1" thickBot="1">
      <c r="A358" s="327">
        <v>345</v>
      </c>
      <c r="B358" s="1005" t="str">
        <f>IF(基本情報入力シート!B380="","",基本情報入力シート!B380)</f>
        <v/>
      </c>
      <c r="C358" s="1006"/>
      <c r="D358" s="1006"/>
      <c r="E358" s="1006"/>
      <c r="F358" s="1007"/>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58" t="str">
        <f>IF(基本情報入力シート!AF380=0, "",基本情報入力シート!AF380)</f>
        <v/>
      </c>
      <c r="M358" s="589"/>
      <c r="N358" s="521" t="str">
        <f>IFERROR(VLOOKUP(K358,【参考】数式用!$A$2:$F$57,MATCH(M358,【参考】数式用!$C$3:$F$3,0)+2,0),"")</f>
        <v/>
      </c>
      <c r="O358" s="513"/>
      <c r="P358" s="555" t="str">
        <f>IFERROR(VLOOKUP(K358,【参考】数式用!$A$2:$F$57,MATCH(O358,【参考】数式用!$C$3:$F$3,0)+2,0),"")</f>
        <v/>
      </c>
      <c r="Q358" s="338" t="s">
        <v>118</v>
      </c>
      <c r="R358" s="339"/>
      <c r="S358" s="340" t="s">
        <v>183</v>
      </c>
      <c r="T358" s="339"/>
      <c r="U358" s="340" t="s">
        <v>184</v>
      </c>
      <c r="V358" s="339"/>
      <c r="W358" s="340" t="s">
        <v>183</v>
      </c>
      <c r="X358" s="339"/>
      <c r="Y358" s="340" t="s">
        <v>185</v>
      </c>
      <c r="Z358" s="340" t="s">
        <v>186</v>
      </c>
      <c r="AA358" s="340" t="str">
        <f t="shared" si="120"/>
        <v/>
      </c>
      <c r="AB358" s="341" t="s">
        <v>187</v>
      </c>
      <c r="AC358" s="516" t="str">
        <f t="shared" si="121"/>
        <v/>
      </c>
      <c r="AD358" s="509" t="str">
        <f t="shared" si="122"/>
        <v/>
      </c>
      <c r="AE358" s="517" t="str">
        <f>IFERROR(ROUNDDOWN(ROUNDDOWN(ROUND(L358*VLOOKUP(K358,【参考】数式用!$A$4:$F$57,MATCH("処遇改善加算Ⅳ",【参考】数式用!$C$3:$F$3,0)+2,0),0),0)*AA358*0.5,0), "")</f>
        <v/>
      </c>
      <c r="AF358" s="329"/>
      <c r="AG358" s="330"/>
      <c r="AH358" s="330"/>
      <c r="AI358" s="344"/>
      <c r="AJ358" s="641"/>
      <c r="AK358" s="331"/>
      <c r="AL358" s="332" t="str">
        <f t="shared" si="123"/>
        <v/>
      </c>
      <c r="AM358" s="325" t="str">
        <f t="shared" si="124"/>
        <v/>
      </c>
      <c r="AN358" s="255"/>
      <c r="AO358" s="559" t="str">
        <f>IFERROR(VLOOKUP(K358,【参考】数式用!$A$2:$N$57,14,FALSE),"")</f>
        <v/>
      </c>
      <c r="AP358" s="559" t="str">
        <f t="shared" si="125"/>
        <v/>
      </c>
      <c r="AQ358" s="632" t="str">
        <f t="shared" si="126"/>
        <v/>
      </c>
      <c r="AR358" s="632" t="str">
        <f t="shared" si="127"/>
        <v>入力済</v>
      </c>
      <c r="AS358" s="559" t="str">
        <f t="shared" si="128"/>
        <v/>
      </c>
      <c r="AT358" s="632" t="str">
        <f t="shared" si="129"/>
        <v>入力済</v>
      </c>
      <c r="AU358" s="632" t="str">
        <f t="shared" si="130"/>
        <v/>
      </c>
      <c r="AV358" s="632" t="str">
        <f t="shared" si="131"/>
        <v/>
      </c>
      <c r="AW358" s="559" t="str">
        <f t="shared" si="132"/>
        <v/>
      </c>
      <c r="AX358" s="559" t="str">
        <f t="shared" si="133"/>
        <v/>
      </c>
      <c r="AY358" s="632" t="str">
        <f>IFERROR(VLOOKUP(K358,【参考】数式用!$AR$5:$AS$39,2, FALSE), "")</f>
        <v/>
      </c>
      <c r="AZ358" s="559" t="str">
        <f t="shared" si="134"/>
        <v/>
      </c>
      <c r="BA358" s="559" t="str">
        <f t="shared" si="135"/>
        <v>入力済</v>
      </c>
      <c r="BB358" s="632" t="str">
        <f>IFERROR(VLOOKUP(K358,【参考】数式用!$AX$3:$AY$59, 2, FALSE), "")</f>
        <v/>
      </c>
      <c r="BC358" s="559" t="str">
        <f t="shared" si="136"/>
        <v/>
      </c>
      <c r="BD358" s="559" t="str">
        <f t="shared" si="137"/>
        <v>入力済</v>
      </c>
      <c r="BE358" s="576" t="str">
        <f t="shared" si="138"/>
        <v/>
      </c>
      <c r="BF358" s="559" t="str">
        <f t="shared" si="139"/>
        <v/>
      </c>
      <c r="BG358" s="596"/>
      <c r="BH358" s="632" t="str">
        <f t="shared" si="140"/>
        <v/>
      </c>
      <c r="BI358" s="614" t="str">
        <f>IFERROR(IF(BH358="Ⅱロ有り",ROUNDDOWN(L358*VLOOKUP(K358,【参考】数式用!$A$4:$J$42,10,FALSE)*AA358,0),""),"")</f>
        <v/>
      </c>
      <c r="BJ358" s="614" t="str">
        <f>IFERROR(IF(BH358="Ⅱロなし",ROUNDDOWN(L358*VLOOKUP(K358,【参考】数式用!$A$4:$J$42,8,FALSE)*AA358,0),""),"")</f>
        <v/>
      </c>
    </row>
    <row r="359" spans="1:62" ht="110.1" customHeight="1" thickBot="1">
      <c r="A359" s="327">
        <v>346</v>
      </c>
      <c r="B359" s="1005" t="str">
        <f>IF(基本情報入力シート!B381="","",基本情報入力シート!B381)</f>
        <v/>
      </c>
      <c r="C359" s="1006"/>
      <c r="D359" s="1006"/>
      <c r="E359" s="1006"/>
      <c r="F359" s="1007"/>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58" t="str">
        <f>IF(基本情報入力シート!AF381=0, "",基本情報入力シート!AF381)</f>
        <v/>
      </c>
      <c r="M359" s="589"/>
      <c r="N359" s="521" t="str">
        <f>IFERROR(VLOOKUP(K359,【参考】数式用!$A$2:$F$57,MATCH(M359,【参考】数式用!$C$3:$F$3,0)+2,0),"")</f>
        <v/>
      </c>
      <c r="O359" s="513"/>
      <c r="P359" s="555" t="str">
        <f>IFERROR(VLOOKUP(K359,【参考】数式用!$A$2:$F$57,MATCH(O359,【参考】数式用!$C$3:$F$3,0)+2,0),"")</f>
        <v/>
      </c>
      <c r="Q359" s="338" t="s">
        <v>118</v>
      </c>
      <c r="R359" s="339"/>
      <c r="S359" s="340" t="s">
        <v>183</v>
      </c>
      <c r="T359" s="339"/>
      <c r="U359" s="340" t="s">
        <v>184</v>
      </c>
      <c r="V359" s="339"/>
      <c r="W359" s="340" t="s">
        <v>183</v>
      </c>
      <c r="X359" s="339"/>
      <c r="Y359" s="340" t="s">
        <v>185</v>
      </c>
      <c r="Z359" s="340" t="s">
        <v>186</v>
      </c>
      <c r="AA359" s="340" t="str">
        <f t="shared" si="120"/>
        <v/>
      </c>
      <c r="AB359" s="341" t="s">
        <v>187</v>
      </c>
      <c r="AC359" s="516" t="str">
        <f t="shared" si="121"/>
        <v/>
      </c>
      <c r="AD359" s="509" t="str">
        <f t="shared" si="122"/>
        <v/>
      </c>
      <c r="AE359" s="517" t="str">
        <f>IFERROR(ROUNDDOWN(ROUNDDOWN(ROUND(L359*VLOOKUP(K359,【参考】数式用!$A$4:$F$57,MATCH("処遇改善加算Ⅳ",【参考】数式用!$C$3:$F$3,0)+2,0),0),0)*AA359*0.5,0), "")</f>
        <v/>
      </c>
      <c r="AF359" s="329"/>
      <c r="AG359" s="330"/>
      <c r="AH359" s="330"/>
      <c r="AI359" s="344"/>
      <c r="AJ359" s="641"/>
      <c r="AK359" s="331"/>
      <c r="AL359" s="332" t="str">
        <f t="shared" si="123"/>
        <v/>
      </c>
      <c r="AM359" s="325" t="str">
        <f t="shared" si="124"/>
        <v/>
      </c>
      <c r="AN359" s="255"/>
      <c r="AO359" s="559" t="str">
        <f>IFERROR(VLOOKUP(K359,【参考】数式用!$A$2:$N$57,14,FALSE),"")</f>
        <v/>
      </c>
      <c r="AP359" s="559" t="str">
        <f t="shared" si="125"/>
        <v/>
      </c>
      <c r="AQ359" s="632" t="str">
        <f t="shared" si="126"/>
        <v/>
      </c>
      <c r="AR359" s="632" t="str">
        <f t="shared" si="127"/>
        <v>入力済</v>
      </c>
      <c r="AS359" s="559" t="str">
        <f t="shared" si="128"/>
        <v/>
      </c>
      <c r="AT359" s="632" t="str">
        <f t="shared" si="129"/>
        <v>入力済</v>
      </c>
      <c r="AU359" s="632" t="str">
        <f t="shared" si="130"/>
        <v/>
      </c>
      <c r="AV359" s="632" t="str">
        <f t="shared" si="131"/>
        <v/>
      </c>
      <c r="AW359" s="559" t="str">
        <f t="shared" si="132"/>
        <v/>
      </c>
      <c r="AX359" s="559" t="str">
        <f t="shared" si="133"/>
        <v/>
      </c>
      <c r="AY359" s="632" t="str">
        <f>IFERROR(VLOOKUP(K359,【参考】数式用!$AR$5:$AS$39,2, FALSE), "")</f>
        <v/>
      </c>
      <c r="AZ359" s="559" t="str">
        <f t="shared" si="134"/>
        <v/>
      </c>
      <c r="BA359" s="559" t="str">
        <f t="shared" si="135"/>
        <v>入力済</v>
      </c>
      <c r="BB359" s="632" t="str">
        <f>IFERROR(VLOOKUP(K359,【参考】数式用!$AX$3:$AY$59, 2, FALSE), "")</f>
        <v/>
      </c>
      <c r="BC359" s="559" t="str">
        <f t="shared" si="136"/>
        <v/>
      </c>
      <c r="BD359" s="559" t="str">
        <f t="shared" si="137"/>
        <v>入力済</v>
      </c>
      <c r="BE359" s="576" t="str">
        <f t="shared" si="138"/>
        <v/>
      </c>
      <c r="BF359" s="559" t="str">
        <f t="shared" si="139"/>
        <v/>
      </c>
      <c r="BG359" s="596"/>
      <c r="BH359" s="632" t="str">
        <f t="shared" si="140"/>
        <v/>
      </c>
      <c r="BI359" s="614" t="str">
        <f>IFERROR(IF(BH359="Ⅱロ有り",ROUNDDOWN(L359*VLOOKUP(K359,【参考】数式用!$A$4:$J$42,10,FALSE)*AA359,0),""),"")</f>
        <v/>
      </c>
      <c r="BJ359" s="614" t="str">
        <f>IFERROR(IF(BH359="Ⅱロなし",ROUNDDOWN(L359*VLOOKUP(K359,【参考】数式用!$A$4:$J$42,8,FALSE)*AA359,0),""),"")</f>
        <v/>
      </c>
    </row>
    <row r="360" spans="1:62" ht="110.1" customHeight="1" thickBot="1">
      <c r="A360" s="327">
        <v>347</v>
      </c>
      <c r="B360" s="1005" t="str">
        <f>IF(基本情報入力シート!B382="","",基本情報入力シート!B382)</f>
        <v/>
      </c>
      <c r="C360" s="1006"/>
      <c r="D360" s="1006"/>
      <c r="E360" s="1006"/>
      <c r="F360" s="1007"/>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58" t="str">
        <f>IF(基本情報入力シート!AF382=0, "",基本情報入力シート!AF382)</f>
        <v/>
      </c>
      <c r="M360" s="589"/>
      <c r="N360" s="521" t="str">
        <f>IFERROR(VLOOKUP(K360,【参考】数式用!$A$2:$F$57,MATCH(M360,【参考】数式用!$C$3:$F$3,0)+2,0),"")</f>
        <v/>
      </c>
      <c r="O360" s="513"/>
      <c r="P360" s="555" t="str">
        <f>IFERROR(VLOOKUP(K360,【参考】数式用!$A$2:$F$57,MATCH(O360,【参考】数式用!$C$3:$F$3,0)+2,0),"")</f>
        <v/>
      </c>
      <c r="Q360" s="338" t="s">
        <v>118</v>
      </c>
      <c r="R360" s="339"/>
      <c r="S360" s="340" t="s">
        <v>183</v>
      </c>
      <c r="T360" s="339"/>
      <c r="U360" s="340" t="s">
        <v>184</v>
      </c>
      <c r="V360" s="339"/>
      <c r="W360" s="340" t="s">
        <v>183</v>
      </c>
      <c r="X360" s="339"/>
      <c r="Y360" s="340" t="s">
        <v>185</v>
      </c>
      <c r="Z360" s="340" t="s">
        <v>186</v>
      </c>
      <c r="AA360" s="340" t="str">
        <f t="shared" si="120"/>
        <v/>
      </c>
      <c r="AB360" s="341" t="s">
        <v>187</v>
      </c>
      <c r="AC360" s="516" t="str">
        <f t="shared" si="121"/>
        <v/>
      </c>
      <c r="AD360" s="509" t="str">
        <f t="shared" si="122"/>
        <v/>
      </c>
      <c r="AE360" s="517" t="str">
        <f>IFERROR(ROUNDDOWN(ROUNDDOWN(ROUND(L360*VLOOKUP(K360,【参考】数式用!$A$4:$F$57,MATCH("処遇改善加算Ⅳ",【参考】数式用!$C$3:$F$3,0)+2,0),0),0)*AA360*0.5,0), "")</f>
        <v/>
      </c>
      <c r="AF360" s="329"/>
      <c r="AG360" s="330"/>
      <c r="AH360" s="330"/>
      <c r="AI360" s="344"/>
      <c r="AJ360" s="641"/>
      <c r="AK360" s="331"/>
      <c r="AL360" s="332" t="str">
        <f t="shared" si="123"/>
        <v/>
      </c>
      <c r="AM360" s="325" t="str">
        <f t="shared" si="124"/>
        <v/>
      </c>
      <c r="AN360" s="255"/>
      <c r="AO360" s="559" t="str">
        <f>IFERROR(VLOOKUP(K360,【参考】数式用!$A$2:$N$57,14,FALSE),"")</f>
        <v/>
      </c>
      <c r="AP360" s="559" t="str">
        <f t="shared" si="125"/>
        <v/>
      </c>
      <c r="AQ360" s="632" t="str">
        <f t="shared" si="126"/>
        <v/>
      </c>
      <c r="AR360" s="632" t="str">
        <f t="shared" si="127"/>
        <v>入力済</v>
      </c>
      <c r="AS360" s="559" t="str">
        <f t="shared" si="128"/>
        <v/>
      </c>
      <c r="AT360" s="632" t="str">
        <f t="shared" si="129"/>
        <v>入力済</v>
      </c>
      <c r="AU360" s="632" t="str">
        <f t="shared" si="130"/>
        <v/>
      </c>
      <c r="AV360" s="632" t="str">
        <f t="shared" si="131"/>
        <v/>
      </c>
      <c r="AW360" s="559" t="str">
        <f t="shared" si="132"/>
        <v/>
      </c>
      <c r="AX360" s="559" t="str">
        <f t="shared" si="133"/>
        <v/>
      </c>
      <c r="AY360" s="632" t="str">
        <f>IFERROR(VLOOKUP(K360,【参考】数式用!$AR$5:$AS$39,2, FALSE), "")</f>
        <v/>
      </c>
      <c r="AZ360" s="559" t="str">
        <f t="shared" si="134"/>
        <v/>
      </c>
      <c r="BA360" s="559" t="str">
        <f t="shared" si="135"/>
        <v>入力済</v>
      </c>
      <c r="BB360" s="632" t="str">
        <f>IFERROR(VLOOKUP(K360,【参考】数式用!$AX$3:$AY$59, 2, FALSE), "")</f>
        <v/>
      </c>
      <c r="BC360" s="559" t="str">
        <f t="shared" si="136"/>
        <v/>
      </c>
      <c r="BD360" s="559" t="str">
        <f t="shared" si="137"/>
        <v>入力済</v>
      </c>
      <c r="BE360" s="576" t="str">
        <f t="shared" si="138"/>
        <v/>
      </c>
      <c r="BF360" s="559" t="str">
        <f t="shared" si="139"/>
        <v/>
      </c>
      <c r="BG360" s="596"/>
      <c r="BH360" s="632" t="str">
        <f t="shared" si="140"/>
        <v/>
      </c>
      <c r="BI360" s="614" t="str">
        <f>IFERROR(IF(BH360="Ⅱロ有り",ROUNDDOWN(L360*VLOOKUP(K360,【参考】数式用!$A$4:$J$42,10,FALSE)*AA360,0),""),"")</f>
        <v/>
      </c>
      <c r="BJ360" s="614" t="str">
        <f>IFERROR(IF(BH360="Ⅱロなし",ROUNDDOWN(L360*VLOOKUP(K360,【参考】数式用!$A$4:$J$42,8,FALSE)*AA360,0),""),"")</f>
        <v/>
      </c>
    </row>
    <row r="361" spans="1:62" ht="110.1" customHeight="1" thickBot="1">
      <c r="A361" s="327">
        <v>348</v>
      </c>
      <c r="B361" s="1005" t="str">
        <f>IF(基本情報入力シート!B383="","",基本情報入力シート!B383)</f>
        <v/>
      </c>
      <c r="C361" s="1006"/>
      <c r="D361" s="1006"/>
      <c r="E361" s="1006"/>
      <c r="F361" s="1007"/>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58" t="str">
        <f>IF(基本情報入力シート!AF383=0, "",基本情報入力シート!AF383)</f>
        <v/>
      </c>
      <c r="M361" s="589"/>
      <c r="N361" s="521" t="str">
        <f>IFERROR(VLOOKUP(K361,【参考】数式用!$A$2:$F$57,MATCH(M361,【参考】数式用!$C$3:$F$3,0)+2,0),"")</f>
        <v/>
      </c>
      <c r="O361" s="513"/>
      <c r="P361" s="555" t="str">
        <f>IFERROR(VLOOKUP(K361,【参考】数式用!$A$2:$F$57,MATCH(O361,【参考】数式用!$C$3:$F$3,0)+2,0),"")</f>
        <v/>
      </c>
      <c r="Q361" s="338" t="s">
        <v>118</v>
      </c>
      <c r="R361" s="339"/>
      <c r="S361" s="340" t="s">
        <v>183</v>
      </c>
      <c r="T361" s="339"/>
      <c r="U361" s="340" t="s">
        <v>184</v>
      </c>
      <c r="V361" s="339"/>
      <c r="W361" s="340" t="s">
        <v>183</v>
      </c>
      <c r="X361" s="339"/>
      <c r="Y361" s="340" t="s">
        <v>185</v>
      </c>
      <c r="Z361" s="340" t="s">
        <v>186</v>
      </c>
      <c r="AA361" s="340" t="str">
        <f t="shared" si="120"/>
        <v/>
      </c>
      <c r="AB361" s="341" t="s">
        <v>187</v>
      </c>
      <c r="AC361" s="516" t="str">
        <f t="shared" si="121"/>
        <v/>
      </c>
      <c r="AD361" s="509" t="str">
        <f t="shared" si="122"/>
        <v/>
      </c>
      <c r="AE361" s="517" t="str">
        <f>IFERROR(ROUNDDOWN(ROUNDDOWN(ROUND(L361*VLOOKUP(K361,【参考】数式用!$A$4:$F$57,MATCH("処遇改善加算Ⅳ",【参考】数式用!$C$3:$F$3,0)+2,0),0),0)*AA361*0.5,0), "")</f>
        <v/>
      </c>
      <c r="AF361" s="329"/>
      <c r="AG361" s="330"/>
      <c r="AH361" s="330"/>
      <c r="AI361" s="344"/>
      <c r="AJ361" s="641"/>
      <c r="AK361" s="331"/>
      <c r="AL361" s="332" t="str">
        <f t="shared" si="123"/>
        <v/>
      </c>
      <c r="AM361" s="325" t="str">
        <f t="shared" si="124"/>
        <v/>
      </c>
      <c r="AN361" s="255"/>
      <c r="AO361" s="559" t="str">
        <f>IFERROR(VLOOKUP(K361,【参考】数式用!$A$2:$N$57,14,FALSE),"")</f>
        <v/>
      </c>
      <c r="AP361" s="559" t="str">
        <f t="shared" si="125"/>
        <v/>
      </c>
      <c r="AQ361" s="632" t="str">
        <f t="shared" si="126"/>
        <v/>
      </c>
      <c r="AR361" s="632" t="str">
        <f t="shared" si="127"/>
        <v>入力済</v>
      </c>
      <c r="AS361" s="559" t="str">
        <f t="shared" si="128"/>
        <v/>
      </c>
      <c r="AT361" s="632" t="str">
        <f t="shared" si="129"/>
        <v>入力済</v>
      </c>
      <c r="AU361" s="632" t="str">
        <f t="shared" si="130"/>
        <v/>
      </c>
      <c r="AV361" s="632" t="str">
        <f t="shared" si="131"/>
        <v/>
      </c>
      <c r="AW361" s="559" t="str">
        <f t="shared" si="132"/>
        <v/>
      </c>
      <c r="AX361" s="559" t="str">
        <f t="shared" si="133"/>
        <v/>
      </c>
      <c r="AY361" s="632" t="str">
        <f>IFERROR(VLOOKUP(K361,【参考】数式用!$AR$5:$AS$39,2, FALSE), "")</f>
        <v/>
      </c>
      <c r="AZ361" s="559" t="str">
        <f t="shared" si="134"/>
        <v/>
      </c>
      <c r="BA361" s="559" t="str">
        <f t="shared" si="135"/>
        <v>入力済</v>
      </c>
      <c r="BB361" s="632" t="str">
        <f>IFERROR(VLOOKUP(K361,【参考】数式用!$AX$3:$AY$59, 2, FALSE), "")</f>
        <v/>
      </c>
      <c r="BC361" s="559" t="str">
        <f t="shared" si="136"/>
        <v/>
      </c>
      <c r="BD361" s="559" t="str">
        <f t="shared" si="137"/>
        <v>入力済</v>
      </c>
      <c r="BE361" s="576" t="str">
        <f t="shared" si="138"/>
        <v/>
      </c>
      <c r="BF361" s="559" t="str">
        <f t="shared" si="139"/>
        <v/>
      </c>
      <c r="BG361" s="596"/>
      <c r="BH361" s="632" t="str">
        <f t="shared" si="140"/>
        <v/>
      </c>
      <c r="BI361" s="614" t="str">
        <f>IFERROR(IF(BH361="Ⅱロ有り",ROUNDDOWN(L361*VLOOKUP(K361,【参考】数式用!$A$4:$J$42,10,FALSE)*AA361,0),""),"")</f>
        <v/>
      </c>
      <c r="BJ361" s="614" t="str">
        <f>IFERROR(IF(BH361="Ⅱロなし",ROUNDDOWN(L361*VLOOKUP(K361,【参考】数式用!$A$4:$J$42,8,FALSE)*AA361,0),""),"")</f>
        <v/>
      </c>
    </row>
    <row r="362" spans="1:62" ht="110.1" customHeight="1" thickBot="1">
      <c r="A362" s="327">
        <v>349</v>
      </c>
      <c r="B362" s="1005" t="str">
        <f>IF(基本情報入力シート!B384="","",基本情報入力シート!B384)</f>
        <v/>
      </c>
      <c r="C362" s="1006"/>
      <c r="D362" s="1006"/>
      <c r="E362" s="1006"/>
      <c r="F362" s="1007"/>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58" t="str">
        <f>IF(基本情報入力シート!AF384=0, "",基本情報入力シート!AF384)</f>
        <v/>
      </c>
      <c r="M362" s="589"/>
      <c r="N362" s="521" t="str">
        <f>IFERROR(VLOOKUP(K362,【参考】数式用!$A$2:$F$57,MATCH(M362,【参考】数式用!$C$3:$F$3,0)+2,0),"")</f>
        <v/>
      </c>
      <c r="O362" s="513"/>
      <c r="P362" s="555" t="str">
        <f>IFERROR(VLOOKUP(K362,【参考】数式用!$A$2:$F$57,MATCH(O362,【参考】数式用!$C$3:$F$3,0)+2,0),"")</f>
        <v/>
      </c>
      <c r="Q362" s="338" t="s">
        <v>118</v>
      </c>
      <c r="R362" s="339"/>
      <c r="S362" s="340" t="s">
        <v>183</v>
      </c>
      <c r="T362" s="339"/>
      <c r="U362" s="340" t="s">
        <v>184</v>
      </c>
      <c r="V362" s="339"/>
      <c r="W362" s="340" t="s">
        <v>183</v>
      </c>
      <c r="X362" s="339"/>
      <c r="Y362" s="340" t="s">
        <v>185</v>
      </c>
      <c r="Z362" s="340" t="s">
        <v>186</v>
      </c>
      <c r="AA362" s="340" t="str">
        <f t="shared" si="120"/>
        <v/>
      </c>
      <c r="AB362" s="341" t="s">
        <v>187</v>
      </c>
      <c r="AC362" s="516" t="str">
        <f t="shared" si="121"/>
        <v/>
      </c>
      <c r="AD362" s="509" t="str">
        <f t="shared" si="122"/>
        <v/>
      </c>
      <c r="AE362" s="517" t="str">
        <f>IFERROR(ROUNDDOWN(ROUNDDOWN(ROUND(L362*VLOOKUP(K362,【参考】数式用!$A$4:$F$57,MATCH("処遇改善加算Ⅳ",【参考】数式用!$C$3:$F$3,0)+2,0),0),0)*AA362*0.5,0), "")</f>
        <v/>
      </c>
      <c r="AF362" s="329"/>
      <c r="AG362" s="330"/>
      <c r="AH362" s="330"/>
      <c r="AI362" s="344"/>
      <c r="AJ362" s="641"/>
      <c r="AK362" s="331"/>
      <c r="AL362" s="332" t="str">
        <f t="shared" si="123"/>
        <v/>
      </c>
      <c r="AM362" s="325" t="str">
        <f t="shared" si="124"/>
        <v/>
      </c>
      <c r="AN362" s="255"/>
      <c r="AO362" s="559" t="str">
        <f>IFERROR(VLOOKUP(K362,【参考】数式用!$A$2:$N$57,14,FALSE),"")</f>
        <v/>
      </c>
      <c r="AP362" s="559" t="str">
        <f t="shared" si="125"/>
        <v/>
      </c>
      <c r="AQ362" s="632" t="str">
        <f t="shared" si="126"/>
        <v/>
      </c>
      <c r="AR362" s="632" t="str">
        <f t="shared" si="127"/>
        <v>入力済</v>
      </c>
      <c r="AS362" s="559" t="str">
        <f t="shared" si="128"/>
        <v/>
      </c>
      <c r="AT362" s="632" t="str">
        <f t="shared" si="129"/>
        <v>入力済</v>
      </c>
      <c r="AU362" s="632" t="str">
        <f t="shared" si="130"/>
        <v/>
      </c>
      <c r="AV362" s="632" t="str">
        <f t="shared" si="131"/>
        <v/>
      </c>
      <c r="AW362" s="559" t="str">
        <f t="shared" si="132"/>
        <v/>
      </c>
      <c r="AX362" s="559" t="str">
        <f t="shared" si="133"/>
        <v/>
      </c>
      <c r="AY362" s="632" t="str">
        <f>IFERROR(VLOOKUP(K362,【参考】数式用!$AR$5:$AS$39,2, FALSE), "")</f>
        <v/>
      </c>
      <c r="AZ362" s="559" t="str">
        <f t="shared" si="134"/>
        <v/>
      </c>
      <c r="BA362" s="559" t="str">
        <f t="shared" si="135"/>
        <v>入力済</v>
      </c>
      <c r="BB362" s="632" t="str">
        <f>IFERROR(VLOOKUP(K362,【参考】数式用!$AX$3:$AY$59, 2, FALSE), "")</f>
        <v/>
      </c>
      <c r="BC362" s="559" t="str">
        <f t="shared" si="136"/>
        <v/>
      </c>
      <c r="BD362" s="559" t="str">
        <f t="shared" si="137"/>
        <v>入力済</v>
      </c>
      <c r="BE362" s="576" t="str">
        <f t="shared" si="138"/>
        <v/>
      </c>
      <c r="BF362" s="559" t="str">
        <f t="shared" si="139"/>
        <v/>
      </c>
      <c r="BG362" s="596"/>
      <c r="BH362" s="632" t="str">
        <f t="shared" si="140"/>
        <v/>
      </c>
      <c r="BI362" s="614" t="str">
        <f>IFERROR(IF(BH362="Ⅱロ有り",ROUNDDOWN(L362*VLOOKUP(K362,【参考】数式用!$A$4:$J$42,10,FALSE)*AA362,0),""),"")</f>
        <v/>
      </c>
      <c r="BJ362" s="614" t="str">
        <f>IFERROR(IF(BH362="Ⅱロなし",ROUNDDOWN(L362*VLOOKUP(K362,【参考】数式用!$A$4:$J$42,8,FALSE)*AA362,0),""),"")</f>
        <v/>
      </c>
    </row>
    <row r="363" spans="1:62" ht="110.1" customHeight="1" thickBot="1">
      <c r="A363" s="327">
        <v>350</v>
      </c>
      <c r="B363" s="1005" t="str">
        <f>IF(基本情報入力シート!B385="","",基本情報入力シート!B385)</f>
        <v/>
      </c>
      <c r="C363" s="1006"/>
      <c r="D363" s="1006"/>
      <c r="E363" s="1006"/>
      <c r="F363" s="1007"/>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58" t="str">
        <f>IF(基本情報入力シート!AF385=0, "",基本情報入力シート!AF385)</f>
        <v/>
      </c>
      <c r="M363" s="589"/>
      <c r="N363" s="521" t="str">
        <f>IFERROR(VLOOKUP(K363,【参考】数式用!$A$2:$F$57,MATCH(M363,【参考】数式用!$C$3:$F$3,0)+2,0),"")</f>
        <v/>
      </c>
      <c r="O363" s="513"/>
      <c r="P363" s="555" t="str">
        <f>IFERROR(VLOOKUP(K363,【参考】数式用!$A$2:$F$57,MATCH(O363,【参考】数式用!$C$3:$F$3,0)+2,0),"")</f>
        <v/>
      </c>
      <c r="Q363" s="338" t="s">
        <v>118</v>
      </c>
      <c r="R363" s="339"/>
      <c r="S363" s="340" t="s">
        <v>183</v>
      </c>
      <c r="T363" s="339"/>
      <c r="U363" s="340" t="s">
        <v>184</v>
      </c>
      <c r="V363" s="339"/>
      <c r="W363" s="340" t="s">
        <v>183</v>
      </c>
      <c r="X363" s="339"/>
      <c r="Y363" s="340" t="s">
        <v>185</v>
      </c>
      <c r="Z363" s="340" t="s">
        <v>186</v>
      </c>
      <c r="AA363" s="340" t="str">
        <f t="shared" si="120"/>
        <v/>
      </c>
      <c r="AB363" s="341" t="s">
        <v>187</v>
      </c>
      <c r="AC363" s="516" t="str">
        <f t="shared" si="121"/>
        <v/>
      </c>
      <c r="AD363" s="509" t="str">
        <f t="shared" si="122"/>
        <v/>
      </c>
      <c r="AE363" s="517" t="str">
        <f>IFERROR(ROUNDDOWN(ROUNDDOWN(ROUND(L363*VLOOKUP(K363,【参考】数式用!$A$4:$F$57,MATCH("処遇改善加算Ⅳ",【参考】数式用!$C$3:$F$3,0)+2,0),0),0)*AA363*0.5,0), "")</f>
        <v/>
      </c>
      <c r="AF363" s="329"/>
      <c r="AG363" s="330"/>
      <c r="AH363" s="330"/>
      <c r="AI363" s="344"/>
      <c r="AJ363" s="641"/>
      <c r="AK363" s="331"/>
      <c r="AL363" s="332" t="str">
        <f t="shared" si="123"/>
        <v/>
      </c>
      <c r="AM363" s="325" t="str">
        <f t="shared" si="124"/>
        <v/>
      </c>
      <c r="AN363" s="255"/>
      <c r="AO363" s="559" t="str">
        <f>IFERROR(VLOOKUP(K363,【参考】数式用!$A$2:$N$57,14,FALSE),"")</f>
        <v/>
      </c>
      <c r="AP363" s="559" t="str">
        <f t="shared" si="125"/>
        <v/>
      </c>
      <c r="AQ363" s="632" t="str">
        <f t="shared" si="126"/>
        <v/>
      </c>
      <c r="AR363" s="632" t="str">
        <f t="shared" si="127"/>
        <v>入力済</v>
      </c>
      <c r="AS363" s="559" t="str">
        <f t="shared" si="128"/>
        <v/>
      </c>
      <c r="AT363" s="632" t="str">
        <f t="shared" si="129"/>
        <v>入力済</v>
      </c>
      <c r="AU363" s="632" t="str">
        <f t="shared" si="130"/>
        <v/>
      </c>
      <c r="AV363" s="632" t="str">
        <f t="shared" si="131"/>
        <v/>
      </c>
      <c r="AW363" s="559" t="str">
        <f t="shared" si="132"/>
        <v/>
      </c>
      <c r="AX363" s="559" t="str">
        <f t="shared" si="133"/>
        <v/>
      </c>
      <c r="AY363" s="632" t="str">
        <f>IFERROR(VLOOKUP(K363,【参考】数式用!$AR$5:$AS$39,2, FALSE), "")</f>
        <v/>
      </c>
      <c r="AZ363" s="559" t="str">
        <f t="shared" si="134"/>
        <v/>
      </c>
      <c r="BA363" s="559" t="str">
        <f t="shared" si="135"/>
        <v>入力済</v>
      </c>
      <c r="BB363" s="632" t="str">
        <f>IFERROR(VLOOKUP(K363,【参考】数式用!$AX$3:$AY$59, 2, FALSE), "")</f>
        <v/>
      </c>
      <c r="BC363" s="559" t="str">
        <f t="shared" si="136"/>
        <v/>
      </c>
      <c r="BD363" s="559" t="str">
        <f t="shared" si="137"/>
        <v>入力済</v>
      </c>
      <c r="BE363" s="576" t="str">
        <f t="shared" si="138"/>
        <v/>
      </c>
      <c r="BF363" s="559" t="str">
        <f t="shared" si="139"/>
        <v/>
      </c>
      <c r="BG363" s="596"/>
      <c r="BH363" s="632" t="str">
        <f t="shared" si="140"/>
        <v/>
      </c>
      <c r="BI363" s="614" t="str">
        <f>IFERROR(IF(BH363="Ⅱロ有り",ROUNDDOWN(L363*VLOOKUP(K363,【参考】数式用!$A$4:$J$42,10,FALSE)*AA363,0),""),"")</f>
        <v/>
      </c>
      <c r="BJ363" s="614" t="str">
        <f>IFERROR(IF(BH363="Ⅱロなし",ROUNDDOWN(L363*VLOOKUP(K363,【参考】数式用!$A$4:$J$42,8,FALSE)*AA363,0),""),"")</f>
        <v/>
      </c>
    </row>
    <row r="364" spans="1:62" ht="110.1" customHeight="1" thickBot="1">
      <c r="A364" s="327">
        <v>351</v>
      </c>
      <c r="B364" s="1005" t="str">
        <f>IF(基本情報入力シート!B386="","",基本情報入力シート!B386)</f>
        <v/>
      </c>
      <c r="C364" s="1006"/>
      <c r="D364" s="1006"/>
      <c r="E364" s="1006"/>
      <c r="F364" s="1007"/>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58" t="str">
        <f>IF(基本情報入力シート!AF386=0, "",基本情報入力シート!AF386)</f>
        <v/>
      </c>
      <c r="M364" s="589"/>
      <c r="N364" s="521" t="str">
        <f>IFERROR(VLOOKUP(K364,【参考】数式用!$A$2:$F$57,MATCH(M364,【参考】数式用!$C$3:$F$3,0)+2,0),"")</f>
        <v/>
      </c>
      <c r="O364" s="513"/>
      <c r="P364" s="555" t="str">
        <f>IFERROR(VLOOKUP(K364,【参考】数式用!$A$2:$F$57,MATCH(O364,【参考】数式用!$C$3:$F$3,0)+2,0),"")</f>
        <v/>
      </c>
      <c r="Q364" s="338" t="s">
        <v>118</v>
      </c>
      <c r="R364" s="339"/>
      <c r="S364" s="340" t="s">
        <v>183</v>
      </c>
      <c r="T364" s="339"/>
      <c r="U364" s="340" t="s">
        <v>184</v>
      </c>
      <c r="V364" s="339"/>
      <c r="W364" s="340" t="s">
        <v>183</v>
      </c>
      <c r="X364" s="339"/>
      <c r="Y364" s="340" t="s">
        <v>185</v>
      </c>
      <c r="Z364" s="340" t="s">
        <v>186</v>
      </c>
      <c r="AA364" s="340" t="str">
        <f t="shared" si="120"/>
        <v/>
      </c>
      <c r="AB364" s="341" t="s">
        <v>187</v>
      </c>
      <c r="AC364" s="516" t="str">
        <f t="shared" si="121"/>
        <v/>
      </c>
      <c r="AD364" s="509" t="str">
        <f t="shared" si="122"/>
        <v/>
      </c>
      <c r="AE364" s="517" t="str">
        <f>IFERROR(ROUNDDOWN(ROUNDDOWN(ROUND(L364*VLOOKUP(K364,【参考】数式用!$A$4:$F$57,MATCH("処遇改善加算Ⅳ",【参考】数式用!$C$3:$F$3,0)+2,0),0),0)*AA364*0.5,0), "")</f>
        <v/>
      </c>
      <c r="AF364" s="329"/>
      <c r="AG364" s="330"/>
      <c r="AH364" s="330"/>
      <c r="AI364" s="344"/>
      <c r="AJ364" s="641"/>
      <c r="AK364" s="331"/>
      <c r="AL364" s="332" t="str">
        <f t="shared" si="123"/>
        <v/>
      </c>
      <c r="AM364" s="325" t="str">
        <f t="shared" si="124"/>
        <v/>
      </c>
      <c r="AN364" s="255"/>
      <c r="AO364" s="559" t="str">
        <f>IFERROR(VLOOKUP(K364,【参考】数式用!$A$2:$N$57,14,FALSE),"")</f>
        <v/>
      </c>
      <c r="AP364" s="559" t="str">
        <f t="shared" si="125"/>
        <v/>
      </c>
      <c r="AQ364" s="632" t="str">
        <f t="shared" si="126"/>
        <v/>
      </c>
      <c r="AR364" s="632" t="str">
        <f t="shared" si="127"/>
        <v>入力済</v>
      </c>
      <c r="AS364" s="559" t="str">
        <f t="shared" si="128"/>
        <v/>
      </c>
      <c r="AT364" s="632" t="str">
        <f t="shared" si="129"/>
        <v>入力済</v>
      </c>
      <c r="AU364" s="632" t="str">
        <f t="shared" si="130"/>
        <v/>
      </c>
      <c r="AV364" s="632" t="str">
        <f t="shared" si="131"/>
        <v/>
      </c>
      <c r="AW364" s="559" t="str">
        <f t="shared" si="132"/>
        <v/>
      </c>
      <c r="AX364" s="559" t="str">
        <f t="shared" si="133"/>
        <v/>
      </c>
      <c r="AY364" s="632" t="str">
        <f>IFERROR(VLOOKUP(K364,【参考】数式用!$AR$5:$AS$39,2, FALSE), "")</f>
        <v/>
      </c>
      <c r="AZ364" s="559" t="str">
        <f t="shared" si="134"/>
        <v/>
      </c>
      <c r="BA364" s="559" t="str">
        <f t="shared" si="135"/>
        <v>入力済</v>
      </c>
      <c r="BB364" s="632" t="str">
        <f>IFERROR(VLOOKUP(K364,【参考】数式用!$AX$3:$AY$59, 2, FALSE), "")</f>
        <v/>
      </c>
      <c r="BC364" s="559" t="str">
        <f t="shared" si="136"/>
        <v/>
      </c>
      <c r="BD364" s="559" t="str">
        <f t="shared" si="137"/>
        <v>入力済</v>
      </c>
      <c r="BE364" s="576" t="str">
        <f t="shared" si="138"/>
        <v/>
      </c>
      <c r="BF364" s="559" t="str">
        <f t="shared" si="139"/>
        <v/>
      </c>
      <c r="BG364" s="596"/>
      <c r="BH364" s="632" t="str">
        <f t="shared" si="140"/>
        <v/>
      </c>
      <c r="BI364" s="614" t="str">
        <f>IFERROR(IF(BH364="Ⅱロ有り",ROUNDDOWN(L364*VLOOKUP(K364,【参考】数式用!$A$4:$J$42,10,FALSE)*AA364,0),""),"")</f>
        <v/>
      </c>
      <c r="BJ364" s="614" t="str">
        <f>IFERROR(IF(BH364="Ⅱロなし",ROUNDDOWN(L364*VLOOKUP(K364,【参考】数式用!$A$4:$J$42,8,FALSE)*AA364,0),""),"")</f>
        <v/>
      </c>
    </row>
    <row r="365" spans="1:62" ht="110.1" customHeight="1" thickBot="1">
      <c r="A365" s="327">
        <v>352</v>
      </c>
      <c r="B365" s="1005" t="str">
        <f>IF(基本情報入力シート!B387="","",基本情報入力シート!B387)</f>
        <v/>
      </c>
      <c r="C365" s="1006"/>
      <c r="D365" s="1006"/>
      <c r="E365" s="1006"/>
      <c r="F365" s="1007"/>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58" t="str">
        <f>IF(基本情報入力シート!AF387=0, "",基本情報入力シート!AF387)</f>
        <v/>
      </c>
      <c r="M365" s="589"/>
      <c r="N365" s="521" t="str">
        <f>IFERROR(VLOOKUP(K365,【参考】数式用!$A$2:$F$57,MATCH(M365,【参考】数式用!$C$3:$F$3,0)+2,0),"")</f>
        <v/>
      </c>
      <c r="O365" s="513"/>
      <c r="P365" s="555" t="str">
        <f>IFERROR(VLOOKUP(K365,【参考】数式用!$A$2:$F$57,MATCH(O365,【参考】数式用!$C$3:$F$3,0)+2,0),"")</f>
        <v/>
      </c>
      <c r="Q365" s="338" t="s">
        <v>118</v>
      </c>
      <c r="R365" s="339"/>
      <c r="S365" s="340" t="s">
        <v>183</v>
      </c>
      <c r="T365" s="339"/>
      <c r="U365" s="340" t="s">
        <v>184</v>
      </c>
      <c r="V365" s="339"/>
      <c r="W365" s="340" t="s">
        <v>183</v>
      </c>
      <c r="X365" s="339"/>
      <c r="Y365" s="340" t="s">
        <v>185</v>
      </c>
      <c r="Z365" s="340" t="s">
        <v>186</v>
      </c>
      <c r="AA365" s="340" t="str">
        <f t="shared" si="120"/>
        <v/>
      </c>
      <c r="AB365" s="341" t="s">
        <v>187</v>
      </c>
      <c r="AC365" s="516" t="str">
        <f t="shared" si="121"/>
        <v/>
      </c>
      <c r="AD365" s="509" t="str">
        <f t="shared" si="122"/>
        <v/>
      </c>
      <c r="AE365" s="517" t="str">
        <f>IFERROR(ROUNDDOWN(ROUNDDOWN(ROUND(L365*VLOOKUP(K365,【参考】数式用!$A$4:$F$57,MATCH("処遇改善加算Ⅳ",【参考】数式用!$C$3:$F$3,0)+2,0),0),0)*AA365*0.5,0), "")</f>
        <v/>
      </c>
      <c r="AF365" s="329"/>
      <c r="AG365" s="330"/>
      <c r="AH365" s="330"/>
      <c r="AI365" s="344"/>
      <c r="AJ365" s="641"/>
      <c r="AK365" s="331"/>
      <c r="AL365" s="332" t="str">
        <f t="shared" si="123"/>
        <v/>
      </c>
      <c r="AM365" s="325" t="str">
        <f t="shared" si="124"/>
        <v/>
      </c>
      <c r="AN365" s="255"/>
      <c r="AO365" s="559" t="str">
        <f>IFERROR(VLOOKUP(K365,【参考】数式用!$A$2:$N$57,14,FALSE),"")</f>
        <v/>
      </c>
      <c r="AP365" s="559" t="str">
        <f t="shared" si="125"/>
        <v/>
      </c>
      <c r="AQ365" s="632" t="str">
        <f t="shared" si="126"/>
        <v/>
      </c>
      <c r="AR365" s="632" t="str">
        <f t="shared" si="127"/>
        <v>入力済</v>
      </c>
      <c r="AS365" s="559" t="str">
        <f t="shared" si="128"/>
        <v/>
      </c>
      <c r="AT365" s="632" t="str">
        <f t="shared" si="129"/>
        <v>入力済</v>
      </c>
      <c r="AU365" s="632" t="str">
        <f t="shared" si="130"/>
        <v/>
      </c>
      <c r="AV365" s="632" t="str">
        <f t="shared" si="131"/>
        <v/>
      </c>
      <c r="AW365" s="559" t="str">
        <f t="shared" si="132"/>
        <v/>
      </c>
      <c r="AX365" s="559" t="str">
        <f t="shared" si="133"/>
        <v/>
      </c>
      <c r="AY365" s="632" t="str">
        <f>IFERROR(VLOOKUP(K365,【参考】数式用!$AR$5:$AS$39,2, FALSE), "")</f>
        <v/>
      </c>
      <c r="AZ365" s="559" t="str">
        <f t="shared" si="134"/>
        <v/>
      </c>
      <c r="BA365" s="559" t="str">
        <f t="shared" si="135"/>
        <v>入力済</v>
      </c>
      <c r="BB365" s="632" t="str">
        <f>IFERROR(VLOOKUP(K365,【参考】数式用!$AX$3:$AY$59, 2, FALSE), "")</f>
        <v/>
      </c>
      <c r="BC365" s="559" t="str">
        <f t="shared" si="136"/>
        <v/>
      </c>
      <c r="BD365" s="559" t="str">
        <f t="shared" si="137"/>
        <v>入力済</v>
      </c>
      <c r="BE365" s="576" t="str">
        <f t="shared" si="138"/>
        <v/>
      </c>
      <c r="BF365" s="559" t="str">
        <f t="shared" si="139"/>
        <v/>
      </c>
      <c r="BG365" s="596"/>
      <c r="BH365" s="632" t="str">
        <f t="shared" si="140"/>
        <v/>
      </c>
      <c r="BI365" s="614" t="str">
        <f>IFERROR(IF(BH365="Ⅱロ有り",ROUNDDOWN(L365*VLOOKUP(K365,【参考】数式用!$A$4:$J$42,10,FALSE)*AA365,0),""),"")</f>
        <v/>
      </c>
      <c r="BJ365" s="614" t="str">
        <f>IFERROR(IF(BH365="Ⅱロなし",ROUNDDOWN(L365*VLOOKUP(K365,【参考】数式用!$A$4:$J$42,8,FALSE)*AA365,0),""),"")</f>
        <v/>
      </c>
    </row>
    <row r="366" spans="1:62" ht="110.1" customHeight="1" thickBot="1">
      <c r="A366" s="327">
        <v>353</v>
      </c>
      <c r="B366" s="1005" t="str">
        <f>IF(基本情報入力シート!B388="","",基本情報入力シート!B388)</f>
        <v/>
      </c>
      <c r="C366" s="1006"/>
      <c r="D366" s="1006"/>
      <c r="E366" s="1006"/>
      <c r="F366" s="1007"/>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58" t="str">
        <f>IF(基本情報入力シート!AF388=0, "",基本情報入力シート!AF388)</f>
        <v/>
      </c>
      <c r="M366" s="589"/>
      <c r="N366" s="521" t="str">
        <f>IFERROR(VLOOKUP(K366,【参考】数式用!$A$2:$F$57,MATCH(M366,【参考】数式用!$C$3:$F$3,0)+2,0),"")</f>
        <v/>
      </c>
      <c r="O366" s="513"/>
      <c r="P366" s="555" t="str">
        <f>IFERROR(VLOOKUP(K366,【参考】数式用!$A$2:$F$57,MATCH(O366,【参考】数式用!$C$3:$F$3,0)+2,0),"")</f>
        <v/>
      </c>
      <c r="Q366" s="338" t="s">
        <v>118</v>
      </c>
      <c r="R366" s="339"/>
      <c r="S366" s="340" t="s">
        <v>183</v>
      </c>
      <c r="T366" s="339"/>
      <c r="U366" s="340" t="s">
        <v>184</v>
      </c>
      <c r="V366" s="339"/>
      <c r="W366" s="340" t="s">
        <v>183</v>
      </c>
      <c r="X366" s="339"/>
      <c r="Y366" s="340" t="s">
        <v>185</v>
      </c>
      <c r="Z366" s="340" t="s">
        <v>186</v>
      </c>
      <c r="AA366" s="340" t="str">
        <f t="shared" si="120"/>
        <v/>
      </c>
      <c r="AB366" s="341" t="s">
        <v>187</v>
      </c>
      <c r="AC366" s="516" t="str">
        <f t="shared" si="121"/>
        <v/>
      </c>
      <c r="AD366" s="509" t="str">
        <f t="shared" si="122"/>
        <v/>
      </c>
      <c r="AE366" s="517" t="str">
        <f>IFERROR(ROUNDDOWN(ROUNDDOWN(ROUND(L366*VLOOKUP(K366,【参考】数式用!$A$4:$F$57,MATCH("処遇改善加算Ⅳ",【参考】数式用!$C$3:$F$3,0)+2,0),0),0)*AA366*0.5,0), "")</f>
        <v/>
      </c>
      <c r="AF366" s="329"/>
      <c r="AG366" s="330"/>
      <c r="AH366" s="330"/>
      <c r="AI366" s="344"/>
      <c r="AJ366" s="641"/>
      <c r="AK366" s="331"/>
      <c r="AL366" s="332" t="str">
        <f t="shared" si="123"/>
        <v/>
      </c>
      <c r="AM366" s="325" t="str">
        <f t="shared" si="124"/>
        <v/>
      </c>
      <c r="AN366" s="255"/>
      <c r="AO366" s="559" t="str">
        <f>IFERROR(VLOOKUP(K366,【参考】数式用!$A$2:$N$57,14,FALSE),"")</f>
        <v/>
      </c>
      <c r="AP366" s="559" t="str">
        <f t="shared" si="125"/>
        <v/>
      </c>
      <c r="AQ366" s="632" t="str">
        <f t="shared" si="126"/>
        <v/>
      </c>
      <c r="AR366" s="632" t="str">
        <f t="shared" si="127"/>
        <v>入力済</v>
      </c>
      <c r="AS366" s="559" t="str">
        <f t="shared" si="128"/>
        <v/>
      </c>
      <c r="AT366" s="632" t="str">
        <f t="shared" si="129"/>
        <v>入力済</v>
      </c>
      <c r="AU366" s="632" t="str">
        <f t="shared" si="130"/>
        <v/>
      </c>
      <c r="AV366" s="632" t="str">
        <f t="shared" si="131"/>
        <v/>
      </c>
      <c r="AW366" s="559" t="str">
        <f t="shared" si="132"/>
        <v/>
      </c>
      <c r="AX366" s="559" t="str">
        <f t="shared" si="133"/>
        <v/>
      </c>
      <c r="AY366" s="632" t="str">
        <f>IFERROR(VLOOKUP(K366,【参考】数式用!$AR$5:$AS$39,2, FALSE), "")</f>
        <v/>
      </c>
      <c r="AZ366" s="559" t="str">
        <f t="shared" si="134"/>
        <v/>
      </c>
      <c r="BA366" s="559" t="str">
        <f t="shared" si="135"/>
        <v>入力済</v>
      </c>
      <c r="BB366" s="632" t="str">
        <f>IFERROR(VLOOKUP(K366,【参考】数式用!$AX$3:$AY$59, 2, FALSE), "")</f>
        <v/>
      </c>
      <c r="BC366" s="559" t="str">
        <f t="shared" si="136"/>
        <v/>
      </c>
      <c r="BD366" s="559" t="str">
        <f t="shared" si="137"/>
        <v>入力済</v>
      </c>
      <c r="BE366" s="576" t="str">
        <f t="shared" si="138"/>
        <v/>
      </c>
      <c r="BF366" s="559" t="str">
        <f t="shared" si="139"/>
        <v/>
      </c>
      <c r="BG366" s="596"/>
      <c r="BH366" s="632" t="str">
        <f t="shared" si="140"/>
        <v/>
      </c>
      <c r="BI366" s="614" t="str">
        <f>IFERROR(IF(BH366="Ⅱロ有り",ROUNDDOWN(L366*VLOOKUP(K366,【参考】数式用!$A$4:$J$42,10,FALSE)*AA366,0),""),"")</f>
        <v/>
      </c>
      <c r="BJ366" s="614" t="str">
        <f>IFERROR(IF(BH366="Ⅱロなし",ROUNDDOWN(L366*VLOOKUP(K366,【参考】数式用!$A$4:$J$42,8,FALSE)*AA366,0),""),"")</f>
        <v/>
      </c>
    </row>
    <row r="367" spans="1:62" ht="110.1" customHeight="1" thickBot="1">
      <c r="A367" s="327">
        <v>354</v>
      </c>
      <c r="B367" s="1005" t="str">
        <f>IF(基本情報入力シート!B389="","",基本情報入力シート!B389)</f>
        <v/>
      </c>
      <c r="C367" s="1006"/>
      <c r="D367" s="1006"/>
      <c r="E367" s="1006"/>
      <c r="F367" s="1007"/>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58" t="str">
        <f>IF(基本情報入力シート!AF389=0, "",基本情報入力シート!AF389)</f>
        <v/>
      </c>
      <c r="M367" s="589"/>
      <c r="N367" s="521" t="str">
        <f>IFERROR(VLOOKUP(K367,【参考】数式用!$A$2:$F$57,MATCH(M367,【参考】数式用!$C$3:$F$3,0)+2,0),"")</f>
        <v/>
      </c>
      <c r="O367" s="513"/>
      <c r="P367" s="555" t="str">
        <f>IFERROR(VLOOKUP(K367,【参考】数式用!$A$2:$F$57,MATCH(O367,【参考】数式用!$C$3:$F$3,0)+2,0),"")</f>
        <v/>
      </c>
      <c r="Q367" s="338" t="s">
        <v>118</v>
      </c>
      <c r="R367" s="339"/>
      <c r="S367" s="340" t="s">
        <v>183</v>
      </c>
      <c r="T367" s="339"/>
      <c r="U367" s="340" t="s">
        <v>184</v>
      </c>
      <c r="V367" s="339"/>
      <c r="W367" s="340" t="s">
        <v>183</v>
      </c>
      <c r="X367" s="339"/>
      <c r="Y367" s="340" t="s">
        <v>185</v>
      </c>
      <c r="Z367" s="340" t="s">
        <v>186</v>
      </c>
      <c r="AA367" s="340" t="str">
        <f t="shared" si="120"/>
        <v/>
      </c>
      <c r="AB367" s="341" t="s">
        <v>187</v>
      </c>
      <c r="AC367" s="516" t="str">
        <f t="shared" si="121"/>
        <v/>
      </c>
      <c r="AD367" s="509" t="str">
        <f t="shared" si="122"/>
        <v/>
      </c>
      <c r="AE367" s="517" t="str">
        <f>IFERROR(ROUNDDOWN(ROUNDDOWN(ROUND(L367*VLOOKUP(K367,【参考】数式用!$A$4:$F$57,MATCH("処遇改善加算Ⅳ",【参考】数式用!$C$3:$F$3,0)+2,0),0),0)*AA367*0.5,0), "")</f>
        <v/>
      </c>
      <c r="AF367" s="329"/>
      <c r="AG367" s="330"/>
      <c r="AH367" s="330"/>
      <c r="AI367" s="344"/>
      <c r="AJ367" s="641"/>
      <c r="AK367" s="331"/>
      <c r="AL367" s="332" t="str">
        <f t="shared" si="123"/>
        <v/>
      </c>
      <c r="AM367" s="325" t="str">
        <f t="shared" si="124"/>
        <v/>
      </c>
      <c r="AN367" s="255"/>
      <c r="AO367" s="559" t="str">
        <f>IFERROR(VLOOKUP(K367,【参考】数式用!$A$2:$N$57,14,FALSE),"")</f>
        <v/>
      </c>
      <c r="AP367" s="559" t="str">
        <f t="shared" si="125"/>
        <v/>
      </c>
      <c r="AQ367" s="632" t="str">
        <f t="shared" si="126"/>
        <v/>
      </c>
      <c r="AR367" s="632" t="str">
        <f t="shared" si="127"/>
        <v>入力済</v>
      </c>
      <c r="AS367" s="559" t="str">
        <f t="shared" si="128"/>
        <v/>
      </c>
      <c r="AT367" s="632" t="str">
        <f t="shared" si="129"/>
        <v>入力済</v>
      </c>
      <c r="AU367" s="632" t="str">
        <f t="shared" si="130"/>
        <v/>
      </c>
      <c r="AV367" s="632" t="str">
        <f t="shared" si="131"/>
        <v/>
      </c>
      <c r="AW367" s="559" t="str">
        <f t="shared" si="132"/>
        <v/>
      </c>
      <c r="AX367" s="559" t="str">
        <f t="shared" si="133"/>
        <v/>
      </c>
      <c r="AY367" s="632" t="str">
        <f>IFERROR(VLOOKUP(K367,【参考】数式用!$AR$5:$AS$39,2, FALSE), "")</f>
        <v/>
      </c>
      <c r="AZ367" s="559" t="str">
        <f t="shared" si="134"/>
        <v/>
      </c>
      <c r="BA367" s="559" t="str">
        <f t="shared" si="135"/>
        <v>入力済</v>
      </c>
      <c r="BB367" s="632" t="str">
        <f>IFERROR(VLOOKUP(K367,【参考】数式用!$AX$3:$AY$59, 2, FALSE), "")</f>
        <v/>
      </c>
      <c r="BC367" s="559" t="str">
        <f t="shared" si="136"/>
        <v/>
      </c>
      <c r="BD367" s="559" t="str">
        <f t="shared" si="137"/>
        <v>入力済</v>
      </c>
      <c r="BE367" s="576" t="str">
        <f t="shared" si="138"/>
        <v/>
      </c>
      <c r="BF367" s="559" t="str">
        <f t="shared" si="139"/>
        <v/>
      </c>
      <c r="BG367" s="596"/>
      <c r="BH367" s="632" t="str">
        <f t="shared" si="140"/>
        <v/>
      </c>
      <c r="BI367" s="614" t="str">
        <f>IFERROR(IF(BH367="Ⅱロ有り",ROUNDDOWN(L367*VLOOKUP(K367,【参考】数式用!$A$4:$J$42,10,FALSE)*AA367,0),""),"")</f>
        <v/>
      </c>
      <c r="BJ367" s="614" t="str">
        <f>IFERROR(IF(BH367="Ⅱロなし",ROUNDDOWN(L367*VLOOKUP(K367,【参考】数式用!$A$4:$J$42,8,FALSE)*AA367,0),""),"")</f>
        <v/>
      </c>
    </row>
    <row r="368" spans="1:62" ht="110.1" customHeight="1" thickBot="1">
      <c r="A368" s="327">
        <v>355</v>
      </c>
      <c r="B368" s="1005" t="str">
        <f>IF(基本情報入力シート!B390="","",基本情報入力シート!B390)</f>
        <v/>
      </c>
      <c r="C368" s="1006"/>
      <c r="D368" s="1006"/>
      <c r="E368" s="1006"/>
      <c r="F368" s="1007"/>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58" t="str">
        <f>IF(基本情報入力シート!AF390=0, "",基本情報入力シート!AF390)</f>
        <v/>
      </c>
      <c r="M368" s="589"/>
      <c r="N368" s="521" t="str">
        <f>IFERROR(VLOOKUP(K368,【参考】数式用!$A$2:$F$57,MATCH(M368,【参考】数式用!$C$3:$F$3,0)+2,0),"")</f>
        <v/>
      </c>
      <c r="O368" s="513"/>
      <c r="P368" s="555" t="str">
        <f>IFERROR(VLOOKUP(K368,【参考】数式用!$A$2:$F$57,MATCH(O368,【参考】数式用!$C$3:$F$3,0)+2,0),"")</f>
        <v/>
      </c>
      <c r="Q368" s="338" t="s">
        <v>118</v>
      </c>
      <c r="R368" s="339"/>
      <c r="S368" s="340" t="s">
        <v>183</v>
      </c>
      <c r="T368" s="339"/>
      <c r="U368" s="340" t="s">
        <v>184</v>
      </c>
      <c r="V368" s="339"/>
      <c r="W368" s="340" t="s">
        <v>183</v>
      </c>
      <c r="X368" s="339"/>
      <c r="Y368" s="340" t="s">
        <v>185</v>
      </c>
      <c r="Z368" s="340" t="s">
        <v>186</v>
      </c>
      <c r="AA368" s="340" t="str">
        <f t="shared" si="120"/>
        <v/>
      </c>
      <c r="AB368" s="341" t="s">
        <v>187</v>
      </c>
      <c r="AC368" s="516" t="str">
        <f t="shared" si="121"/>
        <v/>
      </c>
      <c r="AD368" s="509" t="str">
        <f t="shared" si="122"/>
        <v/>
      </c>
      <c r="AE368" s="517" t="str">
        <f>IFERROR(ROUNDDOWN(ROUNDDOWN(ROUND(L368*VLOOKUP(K368,【参考】数式用!$A$4:$F$57,MATCH("処遇改善加算Ⅳ",【参考】数式用!$C$3:$F$3,0)+2,0),0),0)*AA368*0.5,0), "")</f>
        <v/>
      </c>
      <c r="AF368" s="329"/>
      <c r="AG368" s="330"/>
      <c r="AH368" s="330"/>
      <c r="AI368" s="344"/>
      <c r="AJ368" s="641"/>
      <c r="AK368" s="331"/>
      <c r="AL368" s="332" t="str">
        <f t="shared" si="123"/>
        <v/>
      </c>
      <c r="AM368" s="325" t="str">
        <f t="shared" si="124"/>
        <v/>
      </c>
      <c r="AN368" s="255"/>
      <c r="AO368" s="559" t="str">
        <f>IFERROR(VLOOKUP(K368,【参考】数式用!$A$2:$N$57,14,FALSE),"")</f>
        <v/>
      </c>
      <c r="AP368" s="559" t="str">
        <f t="shared" si="125"/>
        <v/>
      </c>
      <c r="AQ368" s="632" t="str">
        <f t="shared" si="126"/>
        <v/>
      </c>
      <c r="AR368" s="632" t="str">
        <f t="shared" si="127"/>
        <v>入力済</v>
      </c>
      <c r="AS368" s="559" t="str">
        <f t="shared" si="128"/>
        <v/>
      </c>
      <c r="AT368" s="632" t="str">
        <f t="shared" si="129"/>
        <v>入力済</v>
      </c>
      <c r="AU368" s="632" t="str">
        <f t="shared" si="130"/>
        <v/>
      </c>
      <c r="AV368" s="632" t="str">
        <f t="shared" si="131"/>
        <v/>
      </c>
      <c r="AW368" s="559" t="str">
        <f t="shared" si="132"/>
        <v/>
      </c>
      <c r="AX368" s="559" t="str">
        <f t="shared" si="133"/>
        <v/>
      </c>
      <c r="AY368" s="632" t="str">
        <f>IFERROR(VLOOKUP(K368,【参考】数式用!$AR$5:$AS$39,2, FALSE), "")</f>
        <v/>
      </c>
      <c r="AZ368" s="559" t="str">
        <f t="shared" si="134"/>
        <v/>
      </c>
      <c r="BA368" s="559" t="str">
        <f t="shared" si="135"/>
        <v>入力済</v>
      </c>
      <c r="BB368" s="632" t="str">
        <f>IFERROR(VLOOKUP(K368,【参考】数式用!$AX$3:$AY$59, 2, FALSE), "")</f>
        <v/>
      </c>
      <c r="BC368" s="559" t="str">
        <f t="shared" si="136"/>
        <v/>
      </c>
      <c r="BD368" s="559" t="str">
        <f t="shared" si="137"/>
        <v>入力済</v>
      </c>
      <c r="BE368" s="576" t="str">
        <f t="shared" si="138"/>
        <v/>
      </c>
      <c r="BF368" s="559" t="str">
        <f t="shared" si="139"/>
        <v/>
      </c>
      <c r="BG368" s="596"/>
      <c r="BH368" s="632" t="str">
        <f t="shared" si="140"/>
        <v/>
      </c>
      <c r="BI368" s="614" t="str">
        <f>IFERROR(IF(BH368="Ⅱロ有り",ROUNDDOWN(L368*VLOOKUP(K368,【参考】数式用!$A$4:$J$42,10,FALSE)*AA368,0),""),"")</f>
        <v/>
      </c>
      <c r="BJ368" s="614" t="str">
        <f>IFERROR(IF(BH368="Ⅱロなし",ROUNDDOWN(L368*VLOOKUP(K368,【参考】数式用!$A$4:$J$42,8,FALSE)*AA368,0),""),"")</f>
        <v/>
      </c>
    </row>
    <row r="369" spans="1:62" ht="110.1" customHeight="1" thickBot="1">
      <c r="A369" s="327">
        <v>356</v>
      </c>
      <c r="B369" s="1005" t="str">
        <f>IF(基本情報入力シート!B391="","",基本情報入力シート!B391)</f>
        <v/>
      </c>
      <c r="C369" s="1006"/>
      <c r="D369" s="1006"/>
      <c r="E369" s="1006"/>
      <c r="F369" s="1007"/>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58" t="str">
        <f>IF(基本情報入力シート!AF391=0, "",基本情報入力シート!AF391)</f>
        <v/>
      </c>
      <c r="M369" s="589"/>
      <c r="N369" s="521" t="str">
        <f>IFERROR(VLOOKUP(K369,【参考】数式用!$A$2:$F$57,MATCH(M369,【参考】数式用!$C$3:$F$3,0)+2,0),"")</f>
        <v/>
      </c>
      <c r="O369" s="513"/>
      <c r="P369" s="555" t="str">
        <f>IFERROR(VLOOKUP(K369,【参考】数式用!$A$2:$F$57,MATCH(O369,【参考】数式用!$C$3:$F$3,0)+2,0),"")</f>
        <v/>
      </c>
      <c r="Q369" s="338" t="s">
        <v>118</v>
      </c>
      <c r="R369" s="339"/>
      <c r="S369" s="340" t="s">
        <v>183</v>
      </c>
      <c r="T369" s="339"/>
      <c r="U369" s="340" t="s">
        <v>184</v>
      </c>
      <c r="V369" s="339"/>
      <c r="W369" s="340" t="s">
        <v>183</v>
      </c>
      <c r="X369" s="339"/>
      <c r="Y369" s="340" t="s">
        <v>185</v>
      </c>
      <c r="Z369" s="340" t="s">
        <v>186</v>
      </c>
      <c r="AA369" s="340" t="str">
        <f t="shared" si="120"/>
        <v/>
      </c>
      <c r="AB369" s="341" t="s">
        <v>187</v>
      </c>
      <c r="AC369" s="516" t="str">
        <f t="shared" si="121"/>
        <v/>
      </c>
      <c r="AD369" s="509" t="str">
        <f t="shared" si="122"/>
        <v/>
      </c>
      <c r="AE369" s="517" t="str">
        <f>IFERROR(ROUNDDOWN(ROUNDDOWN(ROUND(L369*VLOOKUP(K369,【参考】数式用!$A$4:$F$57,MATCH("処遇改善加算Ⅳ",【参考】数式用!$C$3:$F$3,0)+2,0),0),0)*AA369*0.5,0), "")</f>
        <v/>
      </c>
      <c r="AF369" s="329"/>
      <c r="AG369" s="330"/>
      <c r="AH369" s="330"/>
      <c r="AI369" s="344"/>
      <c r="AJ369" s="641"/>
      <c r="AK369" s="331"/>
      <c r="AL369" s="332" t="str">
        <f t="shared" si="123"/>
        <v/>
      </c>
      <c r="AM369" s="325" t="str">
        <f t="shared" si="124"/>
        <v/>
      </c>
      <c r="AN369" s="255"/>
      <c r="AO369" s="559" t="str">
        <f>IFERROR(VLOOKUP(K369,【参考】数式用!$A$2:$N$57,14,FALSE),"")</f>
        <v/>
      </c>
      <c r="AP369" s="559" t="str">
        <f t="shared" si="125"/>
        <v/>
      </c>
      <c r="AQ369" s="632" t="str">
        <f t="shared" si="126"/>
        <v/>
      </c>
      <c r="AR369" s="632" t="str">
        <f t="shared" si="127"/>
        <v>入力済</v>
      </c>
      <c r="AS369" s="559" t="str">
        <f t="shared" si="128"/>
        <v/>
      </c>
      <c r="AT369" s="632" t="str">
        <f t="shared" si="129"/>
        <v>入力済</v>
      </c>
      <c r="AU369" s="632" t="str">
        <f t="shared" si="130"/>
        <v/>
      </c>
      <c r="AV369" s="632" t="str">
        <f t="shared" si="131"/>
        <v/>
      </c>
      <c r="AW369" s="559" t="str">
        <f t="shared" si="132"/>
        <v/>
      </c>
      <c r="AX369" s="559" t="str">
        <f t="shared" si="133"/>
        <v/>
      </c>
      <c r="AY369" s="632" t="str">
        <f>IFERROR(VLOOKUP(K369,【参考】数式用!$AR$5:$AS$39,2, FALSE), "")</f>
        <v/>
      </c>
      <c r="AZ369" s="559" t="str">
        <f t="shared" si="134"/>
        <v/>
      </c>
      <c r="BA369" s="559" t="str">
        <f t="shared" si="135"/>
        <v>入力済</v>
      </c>
      <c r="BB369" s="632" t="str">
        <f>IFERROR(VLOOKUP(K369,【参考】数式用!$AX$3:$AY$59, 2, FALSE), "")</f>
        <v/>
      </c>
      <c r="BC369" s="559" t="str">
        <f t="shared" si="136"/>
        <v/>
      </c>
      <c r="BD369" s="559" t="str">
        <f t="shared" si="137"/>
        <v>入力済</v>
      </c>
      <c r="BE369" s="576" t="str">
        <f t="shared" si="138"/>
        <v/>
      </c>
      <c r="BF369" s="559" t="str">
        <f t="shared" si="139"/>
        <v/>
      </c>
      <c r="BG369" s="596"/>
      <c r="BH369" s="632" t="str">
        <f t="shared" si="140"/>
        <v/>
      </c>
      <c r="BI369" s="614" t="str">
        <f>IFERROR(IF(BH369="Ⅱロ有り",ROUNDDOWN(L369*VLOOKUP(K369,【参考】数式用!$A$4:$J$42,10,FALSE)*AA369,0),""),"")</f>
        <v/>
      </c>
      <c r="BJ369" s="614" t="str">
        <f>IFERROR(IF(BH369="Ⅱロなし",ROUNDDOWN(L369*VLOOKUP(K369,【参考】数式用!$A$4:$J$42,8,FALSE)*AA369,0),""),"")</f>
        <v/>
      </c>
    </row>
    <row r="370" spans="1:62" ht="110.1" customHeight="1" thickBot="1">
      <c r="A370" s="327">
        <v>357</v>
      </c>
      <c r="B370" s="1005" t="str">
        <f>IF(基本情報入力シート!B392="","",基本情報入力シート!B392)</f>
        <v/>
      </c>
      <c r="C370" s="1006"/>
      <c r="D370" s="1006"/>
      <c r="E370" s="1006"/>
      <c r="F370" s="1007"/>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58" t="str">
        <f>IF(基本情報入力シート!AF392=0, "",基本情報入力シート!AF392)</f>
        <v/>
      </c>
      <c r="M370" s="589"/>
      <c r="N370" s="521" t="str">
        <f>IFERROR(VLOOKUP(K370,【参考】数式用!$A$2:$F$57,MATCH(M370,【参考】数式用!$C$3:$F$3,0)+2,0),"")</f>
        <v/>
      </c>
      <c r="O370" s="513"/>
      <c r="P370" s="555" t="str">
        <f>IFERROR(VLOOKUP(K370,【参考】数式用!$A$2:$F$57,MATCH(O370,【参考】数式用!$C$3:$F$3,0)+2,0),"")</f>
        <v/>
      </c>
      <c r="Q370" s="338" t="s">
        <v>118</v>
      </c>
      <c r="R370" s="339"/>
      <c r="S370" s="340" t="s">
        <v>183</v>
      </c>
      <c r="T370" s="339"/>
      <c r="U370" s="340" t="s">
        <v>184</v>
      </c>
      <c r="V370" s="339"/>
      <c r="W370" s="340" t="s">
        <v>183</v>
      </c>
      <c r="X370" s="339"/>
      <c r="Y370" s="340" t="s">
        <v>185</v>
      </c>
      <c r="Z370" s="340" t="s">
        <v>186</v>
      </c>
      <c r="AA370" s="340" t="str">
        <f t="shared" ref="AA370:AA433" si="141">IF(R370&gt;=1,(V370*12+X370)-(R370*12+T370)+1,"")</f>
        <v/>
      </c>
      <c r="AB370" s="341" t="s">
        <v>187</v>
      </c>
      <c r="AC370" s="516" t="str">
        <f t="shared" ref="AC370:AC433" si="142">IFERROR(ROUNDDOWN(ROUND(L370*P370,0),0)*AA370,"")</f>
        <v/>
      </c>
      <c r="AD370" s="509" t="str">
        <f t="shared" ref="AD370:AD433" si="143">IFERROR(ROUNDDOWN(ROUND(L370*(P370-N370),0),0)*AA370,"")</f>
        <v/>
      </c>
      <c r="AE370" s="517" t="str">
        <f>IFERROR(ROUNDDOWN(ROUNDDOWN(ROUND(L370*VLOOKUP(K370,【参考】数式用!$A$4:$F$57,MATCH("処遇改善加算Ⅳ",【参考】数式用!$C$3:$F$3,0)+2,0),0),0)*AA370*0.5,0), "")</f>
        <v/>
      </c>
      <c r="AF370" s="329"/>
      <c r="AG370" s="330"/>
      <c r="AH370" s="330"/>
      <c r="AI370" s="344"/>
      <c r="AJ370" s="641"/>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9" t="str">
        <f>IFERROR(VLOOKUP(K370,【参考】数式用!$A$2:$N$57,14,FALSE),"")</f>
        <v/>
      </c>
      <c r="AP370" s="559" t="str">
        <f t="shared" ref="AP370:AP433" si="146">IF(AND(K370&lt;&gt;"",AO370="加算対象"),"N列に色付け","")</f>
        <v/>
      </c>
      <c r="AQ370" s="632" t="str">
        <f t="shared" ref="AQ370:AQ433" si="147">IF(AND(AE370&lt;&gt;0,AE370&lt;&gt;"",AO370="加算対象"),IF(AF370="○","入力済","未入力"),"")</f>
        <v/>
      </c>
      <c r="AR370" s="632" t="str">
        <f t="shared" ref="AR370:AR433" si="148">IF(AND(O370&lt;&gt;"", AG370="",AO370="加算対象"), "未入力", "入力済")</f>
        <v>入力済</v>
      </c>
      <c r="AS370" s="559" t="str">
        <f t="shared" ref="AS370:AS433" si="149">IF(AND(O370&lt;&gt;"", O370&lt;&gt;"処遇改善加算Ⅳ",AO370="加算対象"),"AH列に色付け","")</f>
        <v/>
      </c>
      <c r="AT370" s="632" t="str">
        <f t="shared" ref="AT370:AT433" si="150">IF(AND(O370&lt;&gt;"", O370&lt;&gt;"処遇改善加算Ⅳ", AH370=""), "未入力", "入力済")</f>
        <v>入力済</v>
      </c>
      <c r="AU370" s="632" t="str">
        <f t="shared" ref="AU370:AU433" si="151">IF(OR(O370="処遇改善加算Ⅰ",O370="処遇改善加算Ⅱ"),"対象","")</f>
        <v/>
      </c>
      <c r="AV370" s="632" t="str">
        <f t="shared" ref="AV370:AV433" si="152">IF(AND(AO370="加算対象",O370&lt;&gt;"処遇改善加算Ⅲ",O370&lt;&gt;"処遇改善加算Ⅳ", O370&lt;&gt;"", AU370&lt;&gt;"対象外"), 1,"")</f>
        <v/>
      </c>
      <c r="AW370" s="559" t="str">
        <f t="shared" ref="AW370:AW433" si="153">IF(AND(AV370=1, OR(AI370=0,AI370=""),AO370="加算対象"),"AH列に色付け","")</f>
        <v/>
      </c>
      <c r="AX370" s="559" t="str">
        <f t="shared" ref="AX370:AX433" si="154">IF(AND(O370&lt;&gt;"", O370&lt;&gt;"処遇改善加算Ⅲ", O370&lt;&gt;"処遇改善加算Ⅳ",O370&lt;&gt;"処遇改善加算"), "対象", "")</f>
        <v/>
      </c>
      <c r="AY370" s="632" t="str">
        <f>IFERROR(VLOOKUP(K370,【参考】数式用!$AR$5:$AS$39,2, FALSE), "")</f>
        <v/>
      </c>
      <c r="AZ370" s="559" t="str">
        <f t="shared" ref="AZ370:AZ433" si="155">IF(AND(AO370="加算対象",O370="処遇改善加算Ⅰ"),"AJ列に色付け","")</f>
        <v/>
      </c>
      <c r="BA370" s="559" t="str">
        <f t="shared" ref="BA370:BA433" si="156">IF(AND(O370="処遇改善加算Ⅰ", AJ370=""), "未入力","入力済")</f>
        <v>入力済</v>
      </c>
      <c r="BB370" s="632" t="str">
        <f>IFERROR(VLOOKUP(K370,【参考】数式用!$AX$3:$AY$59, 2, FALSE), "")</f>
        <v/>
      </c>
      <c r="BC370" s="559" t="str">
        <f t="shared" ref="BC370:BC433" si="157">IF(COUNTIF(AG370:AI370,"*令和８年度特例要件を*")&gt;0,"AK列に色付け","")</f>
        <v/>
      </c>
      <c r="BD370" s="559" t="str">
        <f t="shared" ref="BD370:BD433" si="158">IF(AND(COUNTIF(AG370:AI370,"*令和８年度特例要件を*")&gt;0,AK370=""), "未入力","入力済")</f>
        <v>入力済</v>
      </c>
      <c r="BE370" s="576" t="str">
        <f t="shared" ref="BE370:BE433" si="159">IF(BC370="AK列に色付け","入力必要","")</f>
        <v/>
      </c>
      <c r="BF370" s="559" t="str">
        <f t="shared" ref="BF370:BF433" si="160">G370</f>
        <v/>
      </c>
      <c r="BG370" s="596"/>
      <c r="BH370" s="632"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614" t="str">
        <f>IFERROR(IF(BH370="Ⅱロ有り",ROUNDDOWN(L370*VLOOKUP(K370,【参考】数式用!$A$4:$J$42,10,FALSE)*AA370,0),""),"")</f>
        <v/>
      </c>
      <c r="BJ370" s="614" t="str">
        <f>IFERROR(IF(BH370="Ⅱロなし",ROUNDDOWN(L370*VLOOKUP(K370,【参考】数式用!$A$4:$J$42,8,FALSE)*AA370,0),""),"")</f>
        <v/>
      </c>
    </row>
    <row r="371" spans="1:62" ht="110.1" customHeight="1" thickBot="1">
      <c r="A371" s="327">
        <v>358</v>
      </c>
      <c r="B371" s="1005" t="str">
        <f>IF(基本情報入力シート!B393="","",基本情報入力シート!B393)</f>
        <v/>
      </c>
      <c r="C371" s="1006"/>
      <c r="D371" s="1006"/>
      <c r="E371" s="1006"/>
      <c r="F371" s="1007"/>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58" t="str">
        <f>IF(基本情報入力シート!AF393=0, "",基本情報入力シート!AF393)</f>
        <v/>
      </c>
      <c r="M371" s="589"/>
      <c r="N371" s="521" t="str">
        <f>IFERROR(VLOOKUP(K371,【参考】数式用!$A$2:$F$57,MATCH(M371,【参考】数式用!$C$3:$F$3,0)+2,0),"")</f>
        <v/>
      </c>
      <c r="O371" s="513"/>
      <c r="P371" s="555" t="str">
        <f>IFERROR(VLOOKUP(K371,【参考】数式用!$A$2:$F$57,MATCH(O371,【参考】数式用!$C$3:$F$3,0)+2,0),"")</f>
        <v/>
      </c>
      <c r="Q371" s="338" t="s">
        <v>118</v>
      </c>
      <c r="R371" s="339"/>
      <c r="S371" s="340" t="s">
        <v>183</v>
      </c>
      <c r="T371" s="339"/>
      <c r="U371" s="340" t="s">
        <v>184</v>
      </c>
      <c r="V371" s="339"/>
      <c r="W371" s="340" t="s">
        <v>183</v>
      </c>
      <c r="X371" s="339"/>
      <c r="Y371" s="340" t="s">
        <v>185</v>
      </c>
      <c r="Z371" s="340" t="s">
        <v>186</v>
      </c>
      <c r="AA371" s="340" t="str">
        <f t="shared" si="141"/>
        <v/>
      </c>
      <c r="AB371" s="341" t="s">
        <v>187</v>
      </c>
      <c r="AC371" s="516" t="str">
        <f t="shared" si="142"/>
        <v/>
      </c>
      <c r="AD371" s="509" t="str">
        <f t="shared" si="143"/>
        <v/>
      </c>
      <c r="AE371" s="517" t="str">
        <f>IFERROR(ROUNDDOWN(ROUNDDOWN(ROUND(L371*VLOOKUP(K371,【参考】数式用!$A$4:$F$57,MATCH("処遇改善加算Ⅳ",【参考】数式用!$C$3:$F$3,0)+2,0),0),0)*AA371*0.5,0), "")</f>
        <v/>
      </c>
      <c r="AF371" s="329"/>
      <c r="AG371" s="330"/>
      <c r="AH371" s="330"/>
      <c r="AI371" s="344"/>
      <c r="AJ371" s="641"/>
      <c r="AK371" s="331"/>
      <c r="AL371" s="332" t="str">
        <f t="shared" si="144"/>
        <v/>
      </c>
      <c r="AM371" s="325" t="str">
        <f t="shared" si="145"/>
        <v/>
      </c>
      <c r="AN371" s="255"/>
      <c r="AO371" s="559" t="str">
        <f>IFERROR(VLOOKUP(K371,【参考】数式用!$A$2:$N$57,14,FALSE),"")</f>
        <v/>
      </c>
      <c r="AP371" s="559" t="str">
        <f t="shared" si="146"/>
        <v/>
      </c>
      <c r="AQ371" s="632" t="str">
        <f t="shared" si="147"/>
        <v/>
      </c>
      <c r="AR371" s="632" t="str">
        <f t="shared" si="148"/>
        <v>入力済</v>
      </c>
      <c r="AS371" s="559" t="str">
        <f t="shared" si="149"/>
        <v/>
      </c>
      <c r="AT371" s="632" t="str">
        <f t="shared" si="150"/>
        <v>入力済</v>
      </c>
      <c r="AU371" s="632" t="str">
        <f t="shared" si="151"/>
        <v/>
      </c>
      <c r="AV371" s="632" t="str">
        <f t="shared" si="152"/>
        <v/>
      </c>
      <c r="AW371" s="559" t="str">
        <f t="shared" si="153"/>
        <v/>
      </c>
      <c r="AX371" s="559" t="str">
        <f t="shared" si="154"/>
        <v/>
      </c>
      <c r="AY371" s="632" t="str">
        <f>IFERROR(VLOOKUP(K371,【参考】数式用!$AR$5:$AS$39,2, FALSE), "")</f>
        <v/>
      </c>
      <c r="AZ371" s="559" t="str">
        <f t="shared" si="155"/>
        <v/>
      </c>
      <c r="BA371" s="559" t="str">
        <f t="shared" si="156"/>
        <v>入力済</v>
      </c>
      <c r="BB371" s="632" t="str">
        <f>IFERROR(VLOOKUP(K371,【参考】数式用!$AX$3:$AY$59, 2, FALSE), "")</f>
        <v/>
      </c>
      <c r="BC371" s="559" t="str">
        <f t="shared" si="157"/>
        <v/>
      </c>
      <c r="BD371" s="559" t="str">
        <f t="shared" si="158"/>
        <v>入力済</v>
      </c>
      <c r="BE371" s="576" t="str">
        <f t="shared" si="159"/>
        <v/>
      </c>
      <c r="BF371" s="559" t="str">
        <f t="shared" si="160"/>
        <v/>
      </c>
      <c r="BG371" s="596"/>
      <c r="BH371" s="632" t="str">
        <f t="shared" si="161"/>
        <v/>
      </c>
      <c r="BI371" s="614" t="str">
        <f>IFERROR(IF(BH371="Ⅱロ有り",ROUNDDOWN(L371*VLOOKUP(K371,【参考】数式用!$A$4:$J$42,10,FALSE)*AA371,0),""),"")</f>
        <v/>
      </c>
      <c r="BJ371" s="614" t="str">
        <f>IFERROR(IF(BH371="Ⅱロなし",ROUNDDOWN(L371*VLOOKUP(K371,【参考】数式用!$A$4:$J$42,8,FALSE)*AA371,0),""),"")</f>
        <v/>
      </c>
    </row>
    <row r="372" spans="1:62" ht="110.1" customHeight="1" thickBot="1">
      <c r="A372" s="327">
        <v>359</v>
      </c>
      <c r="B372" s="1005" t="str">
        <f>IF(基本情報入力シート!B394="","",基本情報入力シート!B394)</f>
        <v/>
      </c>
      <c r="C372" s="1006"/>
      <c r="D372" s="1006"/>
      <c r="E372" s="1006"/>
      <c r="F372" s="1007"/>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58" t="str">
        <f>IF(基本情報入力シート!AF394=0, "",基本情報入力シート!AF394)</f>
        <v/>
      </c>
      <c r="M372" s="589"/>
      <c r="N372" s="521" t="str">
        <f>IFERROR(VLOOKUP(K372,【参考】数式用!$A$2:$F$57,MATCH(M372,【参考】数式用!$C$3:$F$3,0)+2,0),"")</f>
        <v/>
      </c>
      <c r="O372" s="513"/>
      <c r="P372" s="555" t="str">
        <f>IFERROR(VLOOKUP(K372,【参考】数式用!$A$2:$F$57,MATCH(O372,【参考】数式用!$C$3:$F$3,0)+2,0),"")</f>
        <v/>
      </c>
      <c r="Q372" s="338" t="s">
        <v>118</v>
      </c>
      <c r="R372" s="339"/>
      <c r="S372" s="340" t="s">
        <v>183</v>
      </c>
      <c r="T372" s="339"/>
      <c r="U372" s="340" t="s">
        <v>184</v>
      </c>
      <c r="V372" s="339"/>
      <c r="W372" s="340" t="s">
        <v>183</v>
      </c>
      <c r="X372" s="339"/>
      <c r="Y372" s="340" t="s">
        <v>185</v>
      </c>
      <c r="Z372" s="340" t="s">
        <v>186</v>
      </c>
      <c r="AA372" s="340" t="str">
        <f t="shared" si="141"/>
        <v/>
      </c>
      <c r="AB372" s="341" t="s">
        <v>187</v>
      </c>
      <c r="AC372" s="516" t="str">
        <f t="shared" si="142"/>
        <v/>
      </c>
      <c r="AD372" s="509" t="str">
        <f t="shared" si="143"/>
        <v/>
      </c>
      <c r="AE372" s="517" t="str">
        <f>IFERROR(ROUNDDOWN(ROUNDDOWN(ROUND(L372*VLOOKUP(K372,【参考】数式用!$A$4:$F$57,MATCH("処遇改善加算Ⅳ",【参考】数式用!$C$3:$F$3,0)+2,0),0),0)*AA372*0.5,0), "")</f>
        <v/>
      </c>
      <c r="AF372" s="329"/>
      <c r="AG372" s="330"/>
      <c r="AH372" s="330"/>
      <c r="AI372" s="344"/>
      <c r="AJ372" s="641"/>
      <c r="AK372" s="331"/>
      <c r="AL372" s="332" t="str">
        <f t="shared" si="144"/>
        <v/>
      </c>
      <c r="AM372" s="325" t="str">
        <f t="shared" si="145"/>
        <v/>
      </c>
      <c r="AN372" s="255"/>
      <c r="AO372" s="559" t="str">
        <f>IFERROR(VLOOKUP(K372,【参考】数式用!$A$2:$N$57,14,FALSE),"")</f>
        <v/>
      </c>
      <c r="AP372" s="559" t="str">
        <f t="shared" si="146"/>
        <v/>
      </c>
      <c r="AQ372" s="632" t="str">
        <f t="shared" si="147"/>
        <v/>
      </c>
      <c r="AR372" s="632" t="str">
        <f t="shared" si="148"/>
        <v>入力済</v>
      </c>
      <c r="AS372" s="559" t="str">
        <f t="shared" si="149"/>
        <v/>
      </c>
      <c r="AT372" s="632" t="str">
        <f t="shared" si="150"/>
        <v>入力済</v>
      </c>
      <c r="AU372" s="632" t="str">
        <f t="shared" si="151"/>
        <v/>
      </c>
      <c r="AV372" s="632" t="str">
        <f t="shared" si="152"/>
        <v/>
      </c>
      <c r="AW372" s="559" t="str">
        <f t="shared" si="153"/>
        <v/>
      </c>
      <c r="AX372" s="559" t="str">
        <f t="shared" si="154"/>
        <v/>
      </c>
      <c r="AY372" s="632" t="str">
        <f>IFERROR(VLOOKUP(K372,【参考】数式用!$AR$5:$AS$39,2, FALSE), "")</f>
        <v/>
      </c>
      <c r="AZ372" s="559" t="str">
        <f t="shared" si="155"/>
        <v/>
      </c>
      <c r="BA372" s="559" t="str">
        <f t="shared" si="156"/>
        <v>入力済</v>
      </c>
      <c r="BB372" s="632" t="str">
        <f>IFERROR(VLOOKUP(K372,【参考】数式用!$AX$3:$AY$59, 2, FALSE), "")</f>
        <v/>
      </c>
      <c r="BC372" s="559" t="str">
        <f t="shared" si="157"/>
        <v/>
      </c>
      <c r="BD372" s="559" t="str">
        <f t="shared" si="158"/>
        <v>入力済</v>
      </c>
      <c r="BE372" s="576" t="str">
        <f t="shared" si="159"/>
        <v/>
      </c>
      <c r="BF372" s="559" t="str">
        <f t="shared" si="160"/>
        <v/>
      </c>
      <c r="BG372" s="596"/>
      <c r="BH372" s="632" t="str">
        <f t="shared" si="161"/>
        <v/>
      </c>
      <c r="BI372" s="614" t="str">
        <f>IFERROR(IF(BH372="Ⅱロ有り",ROUNDDOWN(L372*VLOOKUP(K372,【参考】数式用!$A$4:$J$42,10,FALSE)*AA372,0),""),"")</f>
        <v/>
      </c>
      <c r="BJ372" s="614" t="str">
        <f>IFERROR(IF(BH372="Ⅱロなし",ROUNDDOWN(L372*VLOOKUP(K372,【参考】数式用!$A$4:$J$42,8,FALSE)*AA372,0),""),"")</f>
        <v/>
      </c>
    </row>
    <row r="373" spans="1:62" ht="110.1" customHeight="1" thickBot="1">
      <c r="A373" s="327">
        <v>360</v>
      </c>
      <c r="B373" s="1005" t="str">
        <f>IF(基本情報入力シート!B395="","",基本情報入力シート!B395)</f>
        <v/>
      </c>
      <c r="C373" s="1006"/>
      <c r="D373" s="1006"/>
      <c r="E373" s="1006"/>
      <c r="F373" s="1007"/>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58" t="str">
        <f>IF(基本情報入力シート!AF395=0, "",基本情報入力シート!AF395)</f>
        <v/>
      </c>
      <c r="M373" s="589"/>
      <c r="N373" s="521" t="str">
        <f>IFERROR(VLOOKUP(K373,【参考】数式用!$A$2:$F$57,MATCH(M373,【参考】数式用!$C$3:$F$3,0)+2,0),"")</f>
        <v/>
      </c>
      <c r="O373" s="513"/>
      <c r="P373" s="555" t="str">
        <f>IFERROR(VLOOKUP(K373,【参考】数式用!$A$2:$F$57,MATCH(O373,【参考】数式用!$C$3:$F$3,0)+2,0),"")</f>
        <v/>
      </c>
      <c r="Q373" s="338" t="s">
        <v>118</v>
      </c>
      <c r="R373" s="339"/>
      <c r="S373" s="340" t="s">
        <v>183</v>
      </c>
      <c r="T373" s="339"/>
      <c r="U373" s="340" t="s">
        <v>184</v>
      </c>
      <c r="V373" s="339"/>
      <c r="W373" s="340" t="s">
        <v>183</v>
      </c>
      <c r="X373" s="339"/>
      <c r="Y373" s="340" t="s">
        <v>185</v>
      </c>
      <c r="Z373" s="340" t="s">
        <v>186</v>
      </c>
      <c r="AA373" s="340" t="str">
        <f t="shared" si="141"/>
        <v/>
      </c>
      <c r="AB373" s="341" t="s">
        <v>187</v>
      </c>
      <c r="AC373" s="516" t="str">
        <f t="shared" si="142"/>
        <v/>
      </c>
      <c r="AD373" s="509" t="str">
        <f t="shared" si="143"/>
        <v/>
      </c>
      <c r="AE373" s="517" t="str">
        <f>IFERROR(ROUNDDOWN(ROUNDDOWN(ROUND(L373*VLOOKUP(K373,【参考】数式用!$A$4:$F$57,MATCH("処遇改善加算Ⅳ",【参考】数式用!$C$3:$F$3,0)+2,0),0),0)*AA373*0.5,0), "")</f>
        <v/>
      </c>
      <c r="AF373" s="329"/>
      <c r="AG373" s="330"/>
      <c r="AH373" s="330"/>
      <c r="AI373" s="344"/>
      <c r="AJ373" s="641"/>
      <c r="AK373" s="331"/>
      <c r="AL373" s="332" t="str">
        <f t="shared" si="144"/>
        <v/>
      </c>
      <c r="AM373" s="325" t="str">
        <f t="shared" si="145"/>
        <v/>
      </c>
      <c r="AN373" s="255"/>
      <c r="AO373" s="559" t="str">
        <f>IFERROR(VLOOKUP(K373,【参考】数式用!$A$2:$N$57,14,FALSE),"")</f>
        <v/>
      </c>
      <c r="AP373" s="559" t="str">
        <f t="shared" si="146"/>
        <v/>
      </c>
      <c r="AQ373" s="632" t="str">
        <f t="shared" si="147"/>
        <v/>
      </c>
      <c r="AR373" s="632" t="str">
        <f t="shared" si="148"/>
        <v>入力済</v>
      </c>
      <c r="AS373" s="559" t="str">
        <f t="shared" si="149"/>
        <v/>
      </c>
      <c r="AT373" s="632" t="str">
        <f t="shared" si="150"/>
        <v>入力済</v>
      </c>
      <c r="AU373" s="632" t="str">
        <f t="shared" si="151"/>
        <v/>
      </c>
      <c r="AV373" s="632" t="str">
        <f t="shared" si="152"/>
        <v/>
      </c>
      <c r="AW373" s="559" t="str">
        <f t="shared" si="153"/>
        <v/>
      </c>
      <c r="AX373" s="559" t="str">
        <f t="shared" si="154"/>
        <v/>
      </c>
      <c r="AY373" s="632" t="str">
        <f>IFERROR(VLOOKUP(K373,【参考】数式用!$AR$5:$AS$39,2, FALSE), "")</f>
        <v/>
      </c>
      <c r="AZ373" s="559" t="str">
        <f t="shared" si="155"/>
        <v/>
      </c>
      <c r="BA373" s="559" t="str">
        <f t="shared" si="156"/>
        <v>入力済</v>
      </c>
      <c r="BB373" s="632" t="str">
        <f>IFERROR(VLOOKUP(K373,【参考】数式用!$AX$3:$AY$59, 2, FALSE), "")</f>
        <v/>
      </c>
      <c r="BC373" s="559" t="str">
        <f t="shared" si="157"/>
        <v/>
      </c>
      <c r="BD373" s="559" t="str">
        <f t="shared" si="158"/>
        <v>入力済</v>
      </c>
      <c r="BE373" s="576" t="str">
        <f t="shared" si="159"/>
        <v/>
      </c>
      <c r="BF373" s="559" t="str">
        <f t="shared" si="160"/>
        <v/>
      </c>
      <c r="BG373" s="596"/>
      <c r="BH373" s="632" t="str">
        <f t="shared" si="161"/>
        <v/>
      </c>
      <c r="BI373" s="614" t="str">
        <f>IFERROR(IF(BH373="Ⅱロ有り",ROUNDDOWN(L373*VLOOKUP(K373,【参考】数式用!$A$4:$J$42,10,FALSE)*AA373,0),""),"")</f>
        <v/>
      </c>
      <c r="BJ373" s="614" t="str">
        <f>IFERROR(IF(BH373="Ⅱロなし",ROUNDDOWN(L373*VLOOKUP(K373,【参考】数式用!$A$4:$J$42,8,FALSE)*AA373,0),""),"")</f>
        <v/>
      </c>
    </row>
    <row r="374" spans="1:62" ht="110.1" customHeight="1" thickBot="1">
      <c r="A374" s="327">
        <v>361</v>
      </c>
      <c r="B374" s="1005" t="str">
        <f>IF(基本情報入力シート!B396="","",基本情報入力シート!B396)</f>
        <v/>
      </c>
      <c r="C374" s="1006"/>
      <c r="D374" s="1006"/>
      <c r="E374" s="1006"/>
      <c r="F374" s="1007"/>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58" t="str">
        <f>IF(基本情報入力シート!AF396=0, "",基本情報入力シート!AF396)</f>
        <v/>
      </c>
      <c r="M374" s="589"/>
      <c r="N374" s="521" t="str">
        <f>IFERROR(VLOOKUP(K374,【参考】数式用!$A$2:$F$57,MATCH(M374,【参考】数式用!$C$3:$F$3,0)+2,0),"")</f>
        <v/>
      </c>
      <c r="O374" s="513"/>
      <c r="P374" s="555" t="str">
        <f>IFERROR(VLOOKUP(K374,【参考】数式用!$A$2:$F$57,MATCH(O374,【参考】数式用!$C$3:$F$3,0)+2,0),"")</f>
        <v/>
      </c>
      <c r="Q374" s="338" t="s">
        <v>118</v>
      </c>
      <c r="R374" s="339"/>
      <c r="S374" s="340" t="s">
        <v>183</v>
      </c>
      <c r="T374" s="339"/>
      <c r="U374" s="340" t="s">
        <v>184</v>
      </c>
      <c r="V374" s="339"/>
      <c r="W374" s="340" t="s">
        <v>183</v>
      </c>
      <c r="X374" s="339"/>
      <c r="Y374" s="340" t="s">
        <v>185</v>
      </c>
      <c r="Z374" s="340" t="s">
        <v>186</v>
      </c>
      <c r="AA374" s="340" t="str">
        <f t="shared" si="141"/>
        <v/>
      </c>
      <c r="AB374" s="341" t="s">
        <v>187</v>
      </c>
      <c r="AC374" s="516" t="str">
        <f t="shared" si="142"/>
        <v/>
      </c>
      <c r="AD374" s="509" t="str">
        <f t="shared" si="143"/>
        <v/>
      </c>
      <c r="AE374" s="517" t="str">
        <f>IFERROR(ROUNDDOWN(ROUNDDOWN(ROUND(L374*VLOOKUP(K374,【参考】数式用!$A$4:$F$57,MATCH("処遇改善加算Ⅳ",【参考】数式用!$C$3:$F$3,0)+2,0),0),0)*AA374*0.5,0), "")</f>
        <v/>
      </c>
      <c r="AF374" s="329"/>
      <c r="AG374" s="330"/>
      <c r="AH374" s="330"/>
      <c r="AI374" s="344"/>
      <c r="AJ374" s="641"/>
      <c r="AK374" s="331"/>
      <c r="AL374" s="332" t="str">
        <f t="shared" si="144"/>
        <v/>
      </c>
      <c r="AM374" s="325" t="str">
        <f t="shared" si="145"/>
        <v/>
      </c>
      <c r="AN374" s="255"/>
      <c r="AO374" s="559" t="str">
        <f>IFERROR(VLOOKUP(K374,【参考】数式用!$A$2:$N$57,14,FALSE),"")</f>
        <v/>
      </c>
      <c r="AP374" s="559" t="str">
        <f t="shared" si="146"/>
        <v/>
      </c>
      <c r="AQ374" s="632" t="str">
        <f t="shared" si="147"/>
        <v/>
      </c>
      <c r="AR374" s="632" t="str">
        <f t="shared" si="148"/>
        <v>入力済</v>
      </c>
      <c r="AS374" s="559" t="str">
        <f t="shared" si="149"/>
        <v/>
      </c>
      <c r="AT374" s="632" t="str">
        <f t="shared" si="150"/>
        <v>入力済</v>
      </c>
      <c r="AU374" s="632" t="str">
        <f t="shared" si="151"/>
        <v/>
      </c>
      <c r="AV374" s="632" t="str">
        <f t="shared" si="152"/>
        <v/>
      </c>
      <c r="AW374" s="559" t="str">
        <f t="shared" si="153"/>
        <v/>
      </c>
      <c r="AX374" s="559" t="str">
        <f t="shared" si="154"/>
        <v/>
      </c>
      <c r="AY374" s="632" t="str">
        <f>IFERROR(VLOOKUP(K374,【参考】数式用!$AR$5:$AS$39,2, FALSE), "")</f>
        <v/>
      </c>
      <c r="AZ374" s="559" t="str">
        <f t="shared" si="155"/>
        <v/>
      </c>
      <c r="BA374" s="559" t="str">
        <f t="shared" si="156"/>
        <v>入力済</v>
      </c>
      <c r="BB374" s="632" t="str">
        <f>IFERROR(VLOOKUP(K374,【参考】数式用!$AX$3:$AY$59, 2, FALSE), "")</f>
        <v/>
      </c>
      <c r="BC374" s="559" t="str">
        <f t="shared" si="157"/>
        <v/>
      </c>
      <c r="BD374" s="559" t="str">
        <f t="shared" si="158"/>
        <v>入力済</v>
      </c>
      <c r="BE374" s="576" t="str">
        <f t="shared" si="159"/>
        <v/>
      </c>
      <c r="BF374" s="559" t="str">
        <f t="shared" si="160"/>
        <v/>
      </c>
      <c r="BG374" s="596"/>
      <c r="BH374" s="632" t="str">
        <f t="shared" si="161"/>
        <v/>
      </c>
      <c r="BI374" s="614" t="str">
        <f>IFERROR(IF(BH374="Ⅱロ有り",ROUNDDOWN(L374*VLOOKUP(K374,【参考】数式用!$A$4:$J$42,10,FALSE)*AA374,0),""),"")</f>
        <v/>
      </c>
      <c r="BJ374" s="614" t="str">
        <f>IFERROR(IF(BH374="Ⅱロなし",ROUNDDOWN(L374*VLOOKUP(K374,【参考】数式用!$A$4:$J$42,8,FALSE)*AA374,0),""),"")</f>
        <v/>
      </c>
    </row>
    <row r="375" spans="1:62" ht="110.1" customHeight="1" thickBot="1">
      <c r="A375" s="327">
        <v>362</v>
      </c>
      <c r="B375" s="1005" t="str">
        <f>IF(基本情報入力シート!B397="","",基本情報入力シート!B397)</f>
        <v/>
      </c>
      <c r="C375" s="1006"/>
      <c r="D375" s="1006"/>
      <c r="E375" s="1006"/>
      <c r="F375" s="1007"/>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58" t="str">
        <f>IF(基本情報入力シート!AF397=0, "",基本情報入力シート!AF397)</f>
        <v/>
      </c>
      <c r="M375" s="589"/>
      <c r="N375" s="521" t="str">
        <f>IFERROR(VLOOKUP(K375,【参考】数式用!$A$2:$F$57,MATCH(M375,【参考】数式用!$C$3:$F$3,0)+2,0),"")</f>
        <v/>
      </c>
      <c r="O375" s="513"/>
      <c r="P375" s="555" t="str">
        <f>IFERROR(VLOOKUP(K375,【参考】数式用!$A$2:$F$57,MATCH(O375,【参考】数式用!$C$3:$F$3,0)+2,0),"")</f>
        <v/>
      </c>
      <c r="Q375" s="338" t="s">
        <v>118</v>
      </c>
      <c r="R375" s="339"/>
      <c r="S375" s="340" t="s">
        <v>183</v>
      </c>
      <c r="T375" s="339"/>
      <c r="U375" s="340" t="s">
        <v>184</v>
      </c>
      <c r="V375" s="339"/>
      <c r="W375" s="340" t="s">
        <v>183</v>
      </c>
      <c r="X375" s="339"/>
      <c r="Y375" s="340" t="s">
        <v>185</v>
      </c>
      <c r="Z375" s="340" t="s">
        <v>186</v>
      </c>
      <c r="AA375" s="340" t="str">
        <f t="shared" si="141"/>
        <v/>
      </c>
      <c r="AB375" s="341" t="s">
        <v>187</v>
      </c>
      <c r="AC375" s="516" t="str">
        <f t="shared" si="142"/>
        <v/>
      </c>
      <c r="AD375" s="509" t="str">
        <f t="shared" si="143"/>
        <v/>
      </c>
      <c r="AE375" s="517" t="str">
        <f>IFERROR(ROUNDDOWN(ROUNDDOWN(ROUND(L375*VLOOKUP(K375,【参考】数式用!$A$4:$F$57,MATCH("処遇改善加算Ⅳ",【参考】数式用!$C$3:$F$3,0)+2,0),0),0)*AA375*0.5,0), "")</f>
        <v/>
      </c>
      <c r="AF375" s="329"/>
      <c r="AG375" s="330"/>
      <c r="AH375" s="330"/>
      <c r="AI375" s="344"/>
      <c r="AJ375" s="641"/>
      <c r="AK375" s="331"/>
      <c r="AL375" s="332" t="str">
        <f t="shared" si="144"/>
        <v/>
      </c>
      <c r="AM375" s="325" t="str">
        <f t="shared" si="145"/>
        <v/>
      </c>
      <c r="AN375" s="255"/>
      <c r="AO375" s="559" t="str">
        <f>IFERROR(VLOOKUP(K375,【参考】数式用!$A$2:$N$57,14,FALSE),"")</f>
        <v/>
      </c>
      <c r="AP375" s="559" t="str">
        <f t="shared" si="146"/>
        <v/>
      </c>
      <c r="AQ375" s="632" t="str">
        <f t="shared" si="147"/>
        <v/>
      </c>
      <c r="AR375" s="632" t="str">
        <f t="shared" si="148"/>
        <v>入力済</v>
      </c>
      <c r="AS375" s="559" t="str">
        <f t="shared" si="149"/>
        <v/>
      </c>
      <c r="AT375" s="632" t="str">
        <f t="shared" si="150"/>
        <v>入力済</v>
      </c>
      <c r="AU375" s="632" t="str">
        <f t="shared" si="151"/>
        <v/>
      </c>
      <c r="AV375" s="632" t="str">
        <f t="shared" si="152"/>
        <v/>
      </c>
      <c r="AW375" s="559" t="str">
        <f t="shared" si="153"/>
        <v/>
      </c>
      <c r="AX375" s="559" t="str">
        <f t="shared" si="154"/>
        <v/>
      </c>
      <c r="AY375" s="632" t="str">
        <f>IFERROR(VLOOKUP(K375,【参考】数式用!$AR$5:$AS$39,2, FALSE), "")</f>
        <v/>
      </c>
      <c r="AZ375" s="559" t="str">
        <f t="shared" si="155"/>
        <v/>
      </c>
      <c r="BA375" s="559" t="str">
        <f t="shared" si="156"/>
        <v>入力済</v>
      </c>
      <c r="BB375" s="632" t="str">
        <f>IFERROR(VLOOKUP(K375,【参考】数式用!$AX$3:$AY$59, 2, FALSE), "")</f>
        <v/>
      </c>
      <c r="BC375" s="559" t="str">
        <f t="shared" si="157"/>
        <v/>
      </c>
      <c r="BD375" s="559" t="str">
        <f t="shared" si="158"/>
        <v>入力済</v>
      </c>
      <c r="BE375" s="576" t="str">
        <f t="shared" si="159"/>
        <v/>
      </c>
      <c r="BF375" s="559" t="str">
        <f t="shared" si="160"/>
        <v/>
      </c>
      <c r="BG375" s="596"/>
      <c r="BH375" s="632" t="str">
        <f t="shared" si="161"/>
        <v/>
      </c>
      <c r="BI375" s="614" t="str">
        <f>IFERROR(IF(BH375="Ⅱロ有り",ROUNDDOWN(L375*VLOOKUP(K375,【参考】数式用!$A$4:$J$42,10,FALSE)*AA375,0),""),"")</f>
        <v/>
      </c>
      <c r="BJ375" s="614" t="str">
        <f>IFERROR(IF(BH375="Ⅱロなし",ROUNDDOWN(L375*VLOOKUP(K375,【参考】数式用!$A$4:$J$42,8,FALSE)*AA375,0),""),"")</f>
        <v/>
      </c>
    </row>
    <row r="376" spans="1:62" ht="110.1" customHeight="1" thickBot="1">
      <c r="A376" s="327">
        <v>363</v>
      </c>
      <c r="B376" s="1005" t="str">
        <f>IF(基本情報入力シート!B398="","",基本情報入力シート!B398)</f>
        <v/>
      </c>
      <c r="C376" s="1006"/>
      <c r="D376" s="1006"/>
      <c r="E376" s="1006"/>
      <c r="F376" s="1007"/>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58" t="str">
        <f>IF(基本情報入力シート!AF398=0, "",基本情報入力シート!AF398)</f>
        <v/>
      </c>
      <c r="M376" s="589"/>
      <c r="N376" s="521" t="str">
        <f>IFERROR(VLOOKUP(K376,【参考】数式用!$A$2:$F$57,MATCH(M376,【参考】数式用!$C$3:$F$3,0)+2,0),"")</f>
        <v/>
      </c>
      <c r="O376" s="513"/>
      <c r="P376" s="555" t="str">
        <f>IFERROR(VLOOKUP(K376,【参考】数式用!$A$2:$F$57,MATCH(O376,【参考】数式用!$C$3:$F$3,0)+2,0),"")</f>
        <v/>
      </c>
      <c r="Q376" s="338" t="s">
        <v>118</v>
      </c>
      <c r="R376" s="339"/>
      <c r="S376" s="340" t="s">
        <v>183</v>
      </c>
      <c r="T376" s="339"/>
      <c r="U376" s="340" t="s">
        <v>184</v>
      </c>
      <c r="V376" s="339"/>
      <c r="W376" s="340" t="s">
        <v>183</v>
      </c>
      <c r="X376" s="339"/>
      <c r="Y376" s="340" t="s">
        <v>185</v>
      </c>
      <c r="Z376" s="340" t="s">
        <v>186</v>
      </c>
      <c r="AA376" s="340" t="str">
        <f t="shared" si="141"/>
        <v/>
      </c>
      <c r="AB376" s="341" t="s">
        <v>187</v>
      </c>
      <c r="AC376" s="516" t="str">
        <f t="shared" si="142"/>
        <v/>
      </c>
      <c r="AD376" s="509" t="str">
        <f t="shared" si="143"/>
        <v/>
      </c>
      <c r="AE376" s="517" t="str">
        <f>IFERROR(ROUNDDOWN(ROUNDDOWN(ROUND(L376*VLOOKUP(K376,【参考】数式用!$A$4:$F$57,MATCH("処遇改善加算Ⅳ",【参考】数式用!$C$3:$F$3,0)+2,0),0),0)*AA376*0.5,0), "")</f>
        <v/>
      </c>
      <c r="AF376" s="329"/>
      <c r="AG376" s="330"/>
      <c r="AH376" s="330"/>
      <c r="AI376" s="344"/>
      <c r="AJ376" s="641"/>
      <c r="AK376" s="331"/>
      <c r="AL376" s="332" t="str">
        <f t="shared" si="144"/>
        <v/>
      </c>
      <c r="AM376" s="325" t="str">
        <f t="shared" si="145"/>
        <v/>
      </c>
      <c r="AN376" s="255"/>
      <c r="AO376" s="559" t="str">
        <f>IFERROR(VLOOKUP(K376,【参考】数式用!$A$2:$N$57,14,FALSE),"")</f>
        <v/>
      </c>
      <c r="AP376" s="559" t="str">
        <f t="shared" si="146"/>
        <v/>
      </c>
      <c r="AQ376" s="632" t="str">
        <f t="shared" si="147"/>
        <v/>
      </c>
      <c r="AR376" s="632" t="str">
        <f t="shared" si="148"/>
        <v>入力済</v>
      </c>
      <c r="AS376" s="559" t="str">
        <f t="shared" si="149"/>
        <v/>
      </c>
      <c r="AT376" s="632" t="str">
        <f t="shared" si="150"/>
        <v>入力済</v>
      </c>
      <c r="AU376" s="632" t="str">
        <f t="shared" si="151"/>
        <v/>
      </c>
      <c r="AV376" s="632" t="str">
        <f t="shared" si="152"/>
        <v/>
      </c>
      <c r="AW376" s="559" t="str">
        <f t="shared" si="153"/>
        <v/>
      </c>
      <c r="AX376" s="559" t="str">
        <f t="shared" si="154"/>
        <v/>
      </c>
      <c r="AY376" s="632" t="str">
        <f>IFERROR(VLOOKUP(K376,【参考】数式用!$AR$5:$AS$39,2, FALSE), "")</f>
        <v/>
      </c>
      <c r="AZ376" s="559" t="str">
        <f t="shared" si="155"/>
        <v/>
      </c>
      <c r="BA376" s="559" t="str">
        <f t="shared" si="156"/>
        <v>入力済</v>
      </c>
      <c r="BB376" s="632" t="str">
        <f>IFERROR(VLOOKUP(K376,【参考】数式用!$AX$3:$AY$59, 2, FALSE), "")</f>
        <v/>
      </c>
      <c r="BC376" s="559" t="str">
        <f t="shared" si="157"/>
        <v/>
      </c>
      <c r="BD376" s="559" t="str">
        <f t="shared" si="158"/>
        <v>入力済</v>
      </c>
      <c r="BE376" s="576" t="str">
        <f t="shared" si="159"/>
        <v/>
      </c>
      <c r="BF376" s="559" t="str">
        <f t="shared" si="160"/>
        <v/>
      </c>
      <c r="BG376" s="596"/>
      <c r="BH376" s="632" t="str">
        <f t="shared" si="161"/>
        <v/>
      </c>
      <c r="BI376" s="614" t="str">
        <f>IFERROR(IF(BH376="Ⅱロ有り",ROUNDDOWN(L376*VLOOKUP(K376,【参考】数式用!$A$4:$J$42,10,FALSE)*AA376,0),""),"")</f>
        <v/>
      </c>
      <c r="BJ376" s="614" t="str">
        <f>IFERROR(IF(BH376="Ⅱロなし",ROUNDDOWN(L376*VLOOKUP(K376,【参考】数式用!$A$4:$J$42,8,FALSE)*AA376,0),""),"")</f>
        <v/>
      </c>
    </row>
    <row r="377" spans="1:62" ht="110.1" customHeight="1" thickBot="1">
      <c r="A377" s="327">
        <v>364</v>
      </c>
      <c r="B377" s="1005" t="str">
        <f>IF(基本情報入力シート!B399="","",基本情報入力シート!B399)</f>
        <v/>
      </c>
      <c r="C377" s="1006"/>
      <c r="D377" s="1006"/>
      <c r="E377" s="1006"/>
      <c r="F377" s="1007"/>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58" t="str">
        <f>IF(基本情報入力シート!AF399=0, "",基本情報入力シート!AF399)</f>
        <v/>
      </c>
      <c r="M377" s="589"/>
      <c r="N377" s="521" t="str">
        <f>IFERROR(VLOOKUP(K377,【参考】数式用!$A$2:$F$57,MATCH(M377,【参考】数式用!$C$3:$F$3,0)+2,0),"")</f>
        <v/>
      </c>
      <c r="O377" s="513"/>
      <c r="P377" s="555" t="str">
        <f>IFERROR(VLOOKUP(K377,【参考】数式用!$A$2:$F$57,MATCH(O377,【参考】数式用!$C$3:$F$3,0)+2,0),"")</f>
        <v/>
      </c>
      <c r="Q377" s="338" t="s">
        <v>118</v>
      </c>
      <c r="R377" s="339"/>
      <c r="S377" s="340" t="s">
        <v>183</v>
      </c>
      <c r="T377" s="339"/>
      <c r="U377" s="340" t="s">
        <v>184</v>
      </c>
      <c r="V377" s="339"/>
      <c r="W377" s="340" t="s">
        <v>183</v>
      </c>
      <c r="X377" s="339"/>
      <c r="Y377" s="340" t="s">
        <v>185</v>
      </c>
      <c r="Z377" s="340" t="s">
        <v>186</v>
      </c>
      <c r="AA377" s="340" t="str">
        <f t="shared" si="141"/>
        <v/>
      </c>
      <c r="AB377" s="341" t="s">
        <v>187</v>
      </c>
      <c r="AC377" s="516" t="str">
        <f t="shared" si="142"/>
        <v/>
      </c>
      <c r="AD377" s="509" t="str">
        <f t="shared" si="143"/>
        <v/>
      </c>
      <c r="AE377" s="517" t="str">
        <f>IFERROR(ROUNDDOWN(ROUNDDOWN(ROUND(L377*VLOOKUP(K377,【参考】数式用!$A$4:$F$57,MATCH("処遇改善加算Ⅳ",【参考】数式用!$C$3:$F$3,0)+2,0),0),0)*AA377*0.5,0), "")</f>
        <v/>
      </c>
      <c r="AF377" s="329"/>
      <c r="AG377" s="330"/>
      <c r="AH377" s="330"/>
      <c r="AI377" s="344"/>
      <c r="AJ377" s="641"/>
      <c r="AK377" s="331"/>
      <c r="AL377" s="332" t="str">
        <f t="shared" si="144"/>
        <v/>
      </c>
      <c r="AM377" s="325" t="str">
        <f t="shared" si="145"/>
        <v/>
      </c>
      <c r="AN377" s="255"/>
      <c r="AO377" s="559" t="str">
        <f>IFERROR(VLOOKUP(K377,【参考】数式用!$A$2:$N$57,14,FALSE),"")</f>
        <v/>
      </c>
      <c r="AP377" s="559" t="str">
        <f t="shared" si="146"/>
        <v/>
      </c>
      <c r="AQ377" s="632" t="str">
        <f t="shared" si="147"/>
        <v/>
      </c>
      <c r="AR377" s="632" t="str">
        <f t="shared" si="148"/>
        <v>入力済</v>
      </c>
      <c r="AS377" s="559" t="str">
        <f t="shared" si="149"/>
        <v/>
      </c>
      <c r="AT377" s="632" t="str">
        <f t="shared" si="150"/>
        <v>入力済</v>
      </c>
      <c r="AU377" s="632" t="str">
        <f t="shared" si="151"/>
        <v/>
      </c>
      <c r="AV377" s="632" t="str">
        <f t="shared" si="152"/>
        <v/>
      </c>
      <c r="AW377" s="559" t="str">
        <f t="shared" si="153"/>
        <v/>
      </c>
      <c r="AX377" s="559" t="str">
        <f t="shared" si="154"/>
        <v/>
      </c>
      <c r="AY377" s="632" t="str">
        <f>IFERROR(VLOOKUP(K377,【参考】数式用!$AR$5:$AS$39,2, FALSE), "")</f>
        <v/>
      </c>
      <c r="AZ377" s="559" t="str">
        <f t="shared" si="155"/>
        <v/>
      </c>
      <c r="BA377" s="559" t="str">
        <f t="shared" si="156"/>
        <v>入力済</v>
      </c>
      <c r="BB377" s="632" t="str">
        <f>IFERROR(VLOOKUP(K377,【参考】数式用!$AX$3:$AY$59, 2, FALSE), "")</f>
        <v/>
      </c>
      <c r="BC377" s="559" t="str">
        <f t="shared" si="157"/>
        <v/>
      </c>
      <c r="BD377" s="559" t="str">
        <f t="shared" si="158"/>
        <v>入力済</v>
      </c>
      <c r="BE377" s="576" t="str">
        <f t="shared" si="159"/>
        <v/>
      </c>
      <c r="BF377" s="559" t="str">
        <f t="shared" si="160"/>
        <v/>
      </c>
      <c r="BG377" s="596"/>
      <c r="BH377" s="632" t="str">
        <f t="shared" si="161"/>
        <v/>
      </c>
      <c r="BI377" s="614" t="str">
        <f>IFERROR(IF(BH377="Ⅱロ有り",ROUNDDOWN(L377*VLOOKUP(K377,【参考】数式用!$A$4:$J$42,10,FALSE)*AA377,0),""),"")</f>
        <v/>
      </c>
      <c r="BJ377" s="614" t="str">
        <f>IFERROR(IF(BH377="Ⅱロなし",ROUNDDOWN(L377*VLOOKUP(K377,【参考】数式用!$A$4:$J$42,8,FALSE)*AA377,0),""),"")</f>
        <v/>
      </c>
    </row>
    <row r="378" spans="1:62" ht="110.1" customHeight="1" thickBot="1">
      <c r="A378" s="327">
        <v>365</v>
      </c>
      <c r="B378" s="1005" t="str">
        <f>IF(基本情報入力シート!B400="","",基本情報入力シート!B400)</f>
        <v/>
      </c>
      <c r="C378" s="1006"/>
      <c r="D378" s="1006"/>
      <c r="E378" s="1006"/>
      <c r="F378" s="1007"/>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58" t="str">
        <f>IF(基本情報入力シート!AF400=0, "",基本情報入力シート!AF400)</f>
        <v/>
      </c>
      <c r="M378" s="589"/>
      <c r="N378" s="521" t="str">
        <f>IFERROR(VLOOKUP(K378,【参考】数式用!$A$2:$F$57,MATCH(M378,【参考】数式用!$C$3:$F$3,0)+2,0),"")</f>
        <v/>
      </c>
      <c r="O378" s="513"/>
      <c r="P378" s="555" t="str">
        <f>IFERROR(VLOOKUP(K378,【参考】数式用!$A$2:$F$57,MATCH(O378,【参考】数式用!$C$3:$F$3,0)+2,0),"")</f>
        <v/>
      </c>
      <c r="Q378" s="338" t="s">
        <v>118</v>
      </c>
      <c r="R378" s="339"/>
      <c r="S378" s="340" t="s">
        <v>183</v>
      </c>
      <c r="T378" s="339"/>
      <c r="U378" s="340" t="s">
        <v>184</v>
      </c>
      <c r="V378" s="339"/>
      <c r="W378" s="340" t="s">
        <v>183</v>
      </c>
      <c r="X378" s="339"/>
      <c r="Y378" s="340" t="s">
        <v>185</v>
      </c>
      <c r="Z378" s="340" t="s">
        <v>186</v>
      </c>
      <c r="AA378" s="340" t="str">
        <f t="shared" si="141"/>
        <v/>
      </c>
      <c r="AB378" s="341" t="s">
        <v>187</v>
      </c>
      <c r="AC378" s="516" t="str">
        <f t="shared" si="142"/>
        <v/>
      </c>
      <c r="AD378" s="509" t="str">
        <f t="shared" si="143"/>
        <v/>
      </c>
      <c r="AE378" s="517" t="str">
        <f>IFERROR(ROUNDDOWN(ROUNDDOWN(ROUND(L378*VLOOKUP(K378,【参考】数式用!$A$4:$F$57,MATCH("処遇改善加算Ⅳ",【参考】数式用!$C$3:$F$3,0)+2,0),0),0)*AA378*0.5,0), "")</f>
        <v/>
      </c>
      <c r="AF378" s="329"/>
      <c r="AG378" s="330"/>
      <c r="AH378" s="330"/>
      <c r="AI378" s="344"/>
      <c r="AJ378" s="641"/>
      <c r="AK378" s="331"/>
      <c r="AL378" s="332" t="str">
        <f t="shared" si="144"/>
        <v/>
      </c>
      <c r="AM378" s="325" t="str">
        <f t="shared" si="145"/>
        <v/>
      </c>
      <c r="AN378" s="255"/>
      <c r="AO378" s="559" t="str">
        <f>IFERROR(VLOOKUP(K378,【参考】数式用!$A$2:$N$57,14,FALSE),"")</f>
        <v/>
      </c>
      <c r="AP378" s="559" t="str">
        <f t="shared" si="146"/>
        <v/>
      </c>
      <c r="AQ378" s="632" t="str">
        <f t="shared" si="147"/>
        <v/>
      </c>
      <c r="AR378" s="632" t="str">
        <f t="shared" si="148"/>
        <v>入力済</v>
      </c>
      <c r="AS378" s="559" t="str">
        <f t="shared" si="149"/>
        <v/>
      </c>
      <c r="AT378" s="632" t="str">
        <f t="shared" si="150"/>
        <v>入力済</v>
      </c>
      <c r="AU378" s="632" t="str">
        <f t="shared" si="151"/>
        <v/>
      </c>
      <c r="AV378" s="632" t="str">
        <f t="shared" si="152"/>
        <v/>
      </c>
      <c r="AW378" s="559" t="str">
        <f t="shared" si="153"/>
        <v/>
      </c>
      <c r="AX378" s="559" t="str">
        <f t="shared" si="154"/>
        <v/>
      </c>
      <c r="AY378" s="632" t="str">
        <f>IFERROR(VLOOKUP(K378,【参考】数式用!$AR$5:$AS$39,2, FALSE), "")</f>
        <v/>
      </c>
      <c r="AZ378" s="559" t="str">
        <f t="shared" si="155"/>
        <v/>
      </c>
      <c r="BA378" s="559" t="str">
        <f t="shared" si="156"/>
        <v>入力済</v>
      </c>
      <c r="BB378" s="632" t="str">
        <f>IFERROR(VLOOKUP(K378,【参考】数式用!$AX$3:$AY$59, 2, FALSE), "")</f>
        <v/>
      </c>
      <c r="BC378" s="559" t="str">
        <f t="shared" si="157"/>
        <v/>
      </c>
      <c r="BD378" s="559" t="str">
        <f t="shared" si="158"/>
        <v>入力済</v>
      </c>
      <c r="BE378" s="576" t="str">
        <f t="shared" si="159"/>
        <v/>
      </c>
      <c r="BF378" s="559" t="str">
        <f t="shared" si="160"/>
        <v/>
      </c>
      <c r="BG378" s="596"/>
      <c r="BH378" s="632" t="str">
        <f t="shared" si="161"/>
        <v/>
      </c>
      <c r="BI378" s="614" t="str">
        <f>IFERROR(IF(BH378="Ⅱロ有り",ROUNDDOWN(L378*VLOOKUP(K378,【参考】数式用!$A$4:$J$42,10,FALSE)*AA378,0),""),"")</f>
        <v/>
      </c>
      <c r="BJ378" s="614" t="str">
        <f>IFERROR(IF(BH378="Ⅱロなし",ROUNDDOWN(L378*VLOOKUP(K378,【参考】数式用!$A$4:$J$42,8,FALSE)*AA378,0),""),"")</f>
        <v/>
      </c>
    </row>
    <row r="379" spans="1:62" ht="110.1" customHeight="1" thickBot="1">
      <c r="A379" s="327">
        <v>366</v>
      </c>
      <c r="B379" s="1005" t="str">
        <f>IF(基本情報入力シート!B401="","",基本情報入力シート!B401)</f>
        <v/>
      </c>
      <c r="C379" s="1006"/>
      <c r="D379" s="1006"/>
      <c r="E379" s="1006"/>
      <c r="F379" s="1007"/>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58" t="str">
        <f>IF(基本情報入力シート!AF401=0, "",基本情報入力シート!AF401)</f>
        <v/>
      </c>
      <c r="M379" s="589"/>
      <c r="N379" s="521" t="str">
        <f>IFERROR(VLOOKUP(K379,【参考】数式用!$A$2:$F$57,MATCH(M379,【参考】数式用!$C$3:$F$3,0)+2,0),"")</f>
        <v/>
      </c>
      <c r="O379" s="513"/>
      <c r="P379" s="555" t="str">
        <f>IFERROR(VLOOKUP(K379,【参考】数式用!$A$2:$F$57,MATCH(O379,【参考】数式用!$C$3:$F$3,0)+2,0),"")</f>
        <v/>
      </c>
      <c r="Q379" s="338" t="s">
        <v>118</v>
      </c>
      <c r="R379" s="339"/>
      <c r="S379" s="340" t="s">
        <v>183</v>
      </c>
      <c r="T379" s="339"/>
      <c r="U379" s="340" t="s">
        <v>184</v>
      </c>
      <c r="V379" s="339"/>
      <c r="W379" s="340" t="s">
        <v>183</v>
      </c>
      <c r="X379" s="339"/>
      <c r="Y379" s="340" t="s">
        <v>185</v>
      </c>
      <c r="Z379" s="340" t="s">
        <v>186</v>
      </c>
      <c r="AA379" s="340" t="str">
        <f t="shared" si="141"/>
        <v/>
      </c>
      <c r="AB379" s="341" t="s">
        <v>187</v>
      </c>
      <c r="AC379" s="516" t="str">
        <f t="shared" si="142"/>
        <v/>
      </c>
      <c r="AD379" s="509" t="str">
        <f t="shared" si="143"/>
        <v/>
      </c>
      <c r="AE379" s="517" t="str">
        <f>IFERROR(ROUNDDOWN(ROUNDDOWN(ROUND(L379*VLOOKUP(K379,【参考】数式用!$A$4:$F$57,MATCH("処遇改善加算Ⅳ",【参考】数式用!$C$3:$F$3,0)+2,0),0),0)*AA379*0.5,0), "")</f>
        <v/>
      </c>
      <c r="AF379" s="329"/>
      <c r="AG379" s="330"/>
      <c r="AH379" s="330"/>
      <c r="AI379" s="344"/>
      <c r="AJ379" s="641"/>
      <c r="AK379" s="331"/>
      <c r="AL379" s="332" t="str">
        <f t="shared" si="144"/>
        <v/>
      </c>
      <c r="AM379" s="325" t="str">
        <f t="shared" si="145"/>
        <v/>
      </c>
      <c r="AN379" s="255"/>
      <c r="AO379" s="559" t="str">
        <f>IFERROR(VLOOKUP(K379,【参考】数式用!$A$2:$N$57,14,FALSE),"")</f>
        <v/>
      </c>
      <c r="AP379" s="559" t="str">
        <f t="shared" si="146"/>
        <v/>
      </c>
      <c r="AQ379" s="632" t="str">
        <f t="shared" si="147"/>
        <v/>
      </c>
      <c r="AR379" s="632" t="str">
        <f t="shared" si="148"/>
        <v>入力済</v>
      </c>
      <c r="AS379" s="559" t="str">
        <f t="shared" si="149"/>
        <v/>
      </c>
      <c r="AT379" s="632" t="str">
        <f t="shared" si="150"/>
        <v>入力済</v>
      </c>
      <c r="AU379" s="632" t="str">
        <f t="shared" si="151"/>
        <v/>
      </c>
      <c r="AV379" s="632" t="str">
        <f t="shared" si="152"/>
        <v/>
      </c>
      <c r="AW379" s="559" t="str">
        <f t="shared" si="153"/>
        <v/>
      </c>
      <c r="AX379" s="559" t="str">
        <f t="shared" si="154"/>
        <v/>
      </c>
      <c r="AY379" s="632" t="str">
        <f>IFERROR(VLOOKUP(K379,【参考】数式用!$AR$5:$AS$39,2, FALSE), "")</f>
        <v/>
      </c>
      <c r="AZ379" s="559" t="str">
        <f t="shared" si="155"/>
        <v/>
      </c>
      <c r="BA379" s="559" t="str">
        <f t="shared" si="156"/>
        <v>入力済</v>
      </c>
      <c r="BB379" s="632" t="str">
        <f>IFERROR(VLOOKUP(K379,【参考】数式用!$AX$3:$AY$59, 2, FALSE), "")</f>
        <v/>
      </c>
      <c r="BC379" s="559" t="str">
        <f t="shared" si="157"/>
        <v/>
      </c>
      <c r="BD379" s="559" t="str">
        <f t="shared" si="158"/>
        <v>入力済</v>
      </c>
      <c r="BE379" s="576" t="str">
        <f t="shared" si="159"/>
        <v/>
      </c>
      <c r="BF379" s="559" t="str">
        <f t="shared" si="160"/>
        <v/>
      </c>
      <c r="BG379" s="596"/>
      <c r="BH379" s="632" t="str">
        <f t="shared" si="161"/>
        <v/>
      </c>
      <c r="BI379" s="614" t="str">
        <f>IFERROR(IF(BH379="Ⅱロ有り",ROUNDDOWN(L379*VLOOKUP(K379,【参考】数式用!$A$4:$J$42,10,FALSE)*AA379,0),""),"")</f>
        <v/>
      </c>
      <c r="BJ379" s="614" t="str">
        <f>IFERROR(IF(BH379="Ⅱロなし",ROUNDDOWN(L379*VLOOKUP(K379,【参考】数式用!$A$4:$J$42,8,FALSE)*AA379,0),""),"")</f>
        <v/>
      </c>
    </row>
    <row r="380" spans="1:62" ht="110.1" customHeight="1" thickBot="1">
      <c r="A380" s="327">
        <v>367</v>
      </c>
      <c r="B380" s="1005" t="str">
        <f>IF(基本情報入力シート!B402="","",基本情報入力シート!B402)</f>
        <v/>
      </c>
      <c r="C380" s="1006"/>
      <c r="D380" s="1006"/>
      <c r="E380" s="1006"/>
      <c r="F380" s="1007"/>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58" t="str">
        <f>IF(基本情報入力シート!AF402=0, "",基本情報入力シート!AF402)</f>
        <v/>
      </c>
      <c r="M380" s="589"/>
      <c r="N380" s="521" t="str">
        <f>IFERROR(VLOOKUP(K380,【参考】数式用!$A$2:$F$57,MATCH(M380,【参考】数式用!$C$3:$F$3,0)+2,0),"")</f>
        <v/>
      </c>
      <c r="O380" s="513"/>
      <c r="P380" s="555" t="str">
        <f>IFERROR(VLOOKUP(K380,【参考】数式用!$A$2:$F$57,MATCH(O380,【参考】数式用!$C$3:$F$3,0)+2,0),"")</f>
        <v/>
      </c>
      <c r="Q380" s="338" t="s">
        <v>118</v>
      </c>
      <c r="R380" s="339"/>
      <c r="S380" s="340" t="s">
        <v>183</v>
      </c>
      <c r="T380" s="339"/>
      <c r="U380" s="340" t="s">
        <v>184</v>
      </c>
      <c r="V380" s="339"/>
      <c r="W380" s="340" t="s">
        <v>183</v>
      </c>
      <c r="X380" s="339"/>
      <c r="Y380" s="340" t="s">
        <v>185</v>
      </c>
      <c r="Z380" s="340" t="s">
        <v>186</v>
      </c>
      <c r="AA380" s="340" t="str">
        <f t="shared" si="141"/>
        <v/>
      </c>
      <c r="AB380" s="341" t="s">
        <v>187</v>
      </c>
      <c r="AC380" s="516" t="str">
        <f t="shared" si="142"/>
        <v/>
      </c>
      <c r="AD380" s="509" t="str">
        <f t="shared" si="143"/>
        <v/>
      </c>
      <c r="AE380" s="517" t="str">
        <f>IFERROR(ROUNDDOWN(ROUNDDOWN(ROUND(L380*VLOOKUP(K380,【参考】数式用!$A$4:$F$57,MATCH("処遇改善加算Ⅳ",【参考】数式用!$C$3:$F$3,0)+2,0),0),0)*AA380*0.5,0), "")</f>
        <v/>
      </c>
      <c r="AF380" s="329"/>
      <c r="AG380" s="330"/>
      <c r="AH380" s="330"/>
      <c r="AI380" s="344"/>
      <c r="AJ380" s="641"/>
      <c r="AK380" s="331"/>
      <c r="AL380" s="332" t="str">
        <f t="shared" si="144"/>
        <v/>
      </c>
      <c r="AM380" s="325" t="str">
        <f t="shared" si="145"/>
        <v/>
      </c>
      <c r="AN380" s="255"/>
      <c r="AO380" s="559" t="str">
        <f>IFERROR(VLOOKUP(K380,【参考】数式用!$A$2:$N$57,14,FALSE),"")</f>
        <v/>
      </c>
      <c r="AP380" s="559" t="str">
        <f t="shared" si="146"/>
        <v/>
      </c>
      <c r="AQ380" s="632" t="str">
        <f t="shared" si="147"/>
        <v/>
      </c>
      <c r="AR380" s="632" t="str">
        <f t="shared" si="148"/>
        <v>入力済</v>
      </c>
      <c r="AS380" s="559" t="str">
        <f t="shared" si="149"/>
        <v/>
      </c>
      <c r="AT380" s="632" t="str">
        <f t="shared" si="150"/>
        <v>入力済</v>
      </c>
      <c r="AU380" s="632" t="str">
        <f t="shared" si="151"/>
        <v/>
      </c>
      <c r="AV380" s="632" t="str">
        <f t="shared" si="152"/>
        <v/>
      </c>
      <c r="AW380" s="559" t="str">
        <f t="shared" si="153"/>
        <v/>
      </c>
      <c r="AX380" s="559" t="str">
        <f t="shared" si="154"/>
        <v/>
      </c>
      <c r="AY380" s="632" t="str">
        <f>IFERROR(VLOOKUP(K380,【参考】数式用!$AR$5:$AS$39,2, FALSE), "")</f>
        <v/>
      </c>
      <c r="AZ380" s="559" t="str">
        <f t="shared" si="155"/>
        <v/>
      </c>
      <c r="BA380" s="559" t="str">
        <f t="shared" si="156"/>
        <v>入力済</v>
      </c>
      <c r="BB380" s="632" t="str">
        <f>IFERROR(VLOOKUP(K380,【参考】数式用!$AX$3:$AY$59, 2, FALSE), "")</f>
        <v/>
      </c>
      <c r="BC380" s="559" t="str">
        <f t="shared" si="157"/>
        <v/>
      </c>
      <c r="BD380" s="559" t="str">
        <f t="shared" si="158"/>
        <v>入力済</v>
      </c>
      <c r="BE380" s="576" t="str">
        <f t="shared" si="159"/>
        <v/>
      </c>
      <c r="BF380" s="559" t="str">
        <f t="shared" si="160"/>
        <v/>
      </c>
      <c r="BG380" s="596"/>
      <c r="BH380" s="632" t="str">
        <f t="shared" si="161"/>
        <v/>
      </c>
      <c r="BI380" s="614" t="str">
        <f>IFERROR(IF(BH380="Ⅱロ有り",ROUNDDOWN(L380*VLOOKUP(K380,【参考】数式用!$A$4:$J$42,10,FALSE)*AA380,0),""),"")</f>
        <v/>
      </c>
      <c r="BJ380" s="614" t="str">
        <f>IFERROR(IF(BH380="Ⅱロなし",ROUNDDOWN(L380*VLOOKUP(K380,【参考】数式用!$A$4:$J$42,8,FALSE)*AA380,0),""),"")</f>
        <v/>
      </c>
    </row>
    <row r="381" spans="1:62" ht="110.1" customHeight="1" thickBot="1">
      <c r="A381" s="327">
        <v>368</v>
      </c>
      <c r="B381" s="1005" t="str">
        <f>IF(基本情報入力シート!B403="","",基本情報入力シート!B403)</f>
        <v/>
      </c>
      <c r="C381" s="1006"/>
      <c r="D381" s="1006"/>
      <c r="E381" s="1006"/>
      <c r="F381" s="1007"/>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58" t="str">
        <f>IF(基本情報入力シート!AF403=0, "",基本情報入力シート!AF403)</f>
        <v/>
      </c>
      <c r="M381" s="589"/>
      <c r="N381" s="521" t="str">
        <f>IFERROR(VLOOKUP(K381,【参考】数式用!$A$2:$F$57,MATCH(M381,【参考】数式用!$C$3:$F$3,0)+2,0),"")</f>
        <v/>
      </c>
      <c r="O381" s="513"/>
      <c r="P381" s="555" t="str">
        <f>IFERROR(VLOOKUP(K381,【参考】数式用!$A$2:$F$57,MATCH(O381,【参考】数式用!$C$3:$F$3,0)+2,0),"")</f>
        <v/>
      </c>
      <c r="Q381" s="338" t="s">
        <v>118</v>
      </c>
      <c r="R381" s="339"/>
      <c r="S381" s="340" t="s">
        <v>183</v>
      </c>
      <c r="T381" s="339"/>
      <c r="U381" s="340" t="s">
        <v>184</v>
      </c>
      <c r="V381" s="339"/>
      <c r="W381" s="340" t="s">
        <v>183</v>
      </c>
      <c r="X381" s="339"/>
      <c r="Y381" s="340" t="s">
        <v>185</v>
      </c>
      <c r="Z381" s="340" t="s">
        <v>186</v>
      </c>
      <c r="AA381" s="340" t="str">
        <f t="shared" si="141"/>
        <v/>
      </c>
      <c r="AB381" s="341" t="s">
        <v>187</v>
      </c>
      <c r="AC381" s="516" t="str">
        <f t="shared" si="142"/>
        <v/>
      </c>
      <c r="AD381" s="509" t="str">
        <f t="shared" si="143"/>
        <v/>
      </c>
      <c r="AE381" s="517" t="str">
        <f>IFERROR(ROUNDDOWN(ROUNDDOWN(ROUND(L381*VLOOKUP(K381,【参考】数式用!$A$4:$F$57,MATCH("処遇改善加算Ⅳ",【参考】数式用!$C$3:$F$3,0)+2,0),0),0)*AA381*0.5,0), "")</f>
        <v/>
      </c>
      <c r="AF381" s="329"/>
      <c r="AG381" s="330"/>
      <c r="AH381" s="330"/>
      <c r="AI381" s="344"/>
      <c r="AJ381" s="641"/>
      <c r="AK381" s="331"/>
      <c r="AL381" s="332" t="str">
        <f t="shared" si="144"/>
        <v/>
      </c>
      <c r="AM381" s="325" t="str">
        <f t="shared" si="145"/>
        <v/>
      </c>
      <c r="AN381" s="255"/>
      <c r="AO381" s="559" t="str">
        <f>IFERROR(VLOOKUP(K381,【参考】数式用!$A$2:$N$57,14,FALSE),"")</f>
        <v/>
      </c>
      <c r="AP381" s="559" t="str">
        <f t="shared" si="146"/>
        <v/>
      </c>
      <c r="AQ381" s="632" t="str">
        <f t="shared" si="147"/>
        <v/>
      </c>
      <c r="AR381" s="632" t="str">
        <f t="shared" si="148"/>
        <v>入力済</v>
      </c>
      <c r="AS381" s="559" t="str">
        <f t="shared" si="149"/>
        <v/>
      </c>
      <c r="AT381" s="632" t="str">
        <f t="shared" si="150"/>
        <v>入力済</v>
      </c>
      <c r="AU381" s="632" t="str">
        <f t="shared" si="151"/>
        <v/>
      </c>
      <c r="AV381" s="632" t="str">
        <f t="shared" si="152"/>
        <v/>
      </c>
      <c r="AW381" s="559" t="str">
        <f t="shared" si="153"/>
        <v/>
      </c>
      <c r="AX381" s="559" t="str">
        <f t="shared" si="154"/>
        <v/>
      </c>
      <c r="AY381" s="632" t="str">
        <f>IFERROR(VLOOKUP(K381,【参考】数式用!$AR$5:$AS$39,2, FALSE), "")</f>
        <v/>
      </c>
      <c r="AZ381" s="559" t="str">
        <f t="shared" si="155"/>
        <v/>
      </c>
      <c r="BA381" s="559" t="str">
        <f t="shared" si="156"/>
        <v>入力済</v>
      </c>
      <c r="BB381" s="632" t="str">
        <f>IFERROR(VLOOKUP(K381,【参考】数式用!$AX$3:$AY$59, 2, FALSE), "")</f>
        <v/>
      </c>
      <c r="BC381" s="559" t="str">
        <f t="shared" si="157"/>
        <v/>
      </c>
      <c r="BD381" s="559" t="str">
        <f t="shared" si="158"/>
        <v>入力済</v>
      </c>
      <c r="BE381" s="576" t="str">
        <f t="shared" si="159"/>
        <v/>
      </c>
      <c r="BF381" s="559" t="str">
        <f t="shared" si="160"/>
        <v/>
      </c>
      <c r="BG381" s="596"/>
      <c r="BH381" s="632" t="str">
        <f t="shared" si="161"/>
        <v/>
      </c>
      <c r="BI381" s="614" t="str">
        <f>IFERROR(IF(BH381="Ⅱロ有り",ROUNDDOWN(L381*VLOOKUP(K381,【参考】数式用!$A$4:$J$42,10,FALSE)*AA381,0),""),"")</f>
        <v/>
      </c>
      <c r="BJ381" s="614" t="str">
        <f>IFERROR(IF(BH381="Ⅱロなし",ROUNDDOWN(L381*VLOOKUP(K381,【参考】数式用!$A$4:$J$42,8,FALSE)*AA381,0),""),"")</f>
        <v/>
      </c>
    </row>
    <row r="382" spans="1:62" ht="110.1" customHeight="1" thickBot="1">
      <c r="A382" s="327">
        <v>369</v>
      </c>
      <c r="B382" s="1005" t="str">
        <f>IF(基本情報入力シート!B404="","",基本情報入力シート!B404)</f>
        <v/>
      </c>
      <c r="C382" s="1006"/>
      <c r="D382" s="1006"/>
      <c r="E382" s="1006"/>
      <c r="F382" s="1007"/>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58" t="str">
        <f>IF(基本情報入力シート!AF404=0, "",基本情報入力シート!AF404)</f>
        <v/>
      </c>
      <c r="M382" s="589"/>
      <c r="N382" s="521" t="str">
        <f>IFERROR(VLOOKUP(K382,【参考】数式用!$A$2:$F$57,MATCH(M382,【参考】数式用!$C$3:$F$3,0)+2,0),"")</f>
        <v/>
      </c>
      <c r="O382" s="513"/>
      <c r="P382" s="555" t="str">
        <f>IFERROR(VLOOKUP(K382,【参考】数式用!$A$2:$F$57,MATCH(O382,【参考】数式用!$C$3:$F$3,0)+2,0),"")</f>
        <v/>
      </c>
      <c r="Q382" s="338" t="s">
        <v>118</v>
      </c>
      <c r="R382" s="339"/>
      <c r="S382" s="340" t="s">
        <v>183</v>
      </c>
      <c r="T382" s="339"/>
      <c r="U382" s="340" t="s">
        <v>184</v>
      </c>
      <c r="V382" s="339"/>
      <c r="W382" s="340" t="s">
        <v>183</v>
      </c>
      <c r="X382" s="339"/>
      <c r="Y382" s="340" t="s">
        <v>185</v>
      </c>
      <c r="Z382" s="340" t="s">
        <v>186</v>
      </c>
      <c r="AA382" s="340" t="str">
        <f t="shared" si="141"/>
        <v/>
      </c>
      <c r="AB382" s="341" t="s">
        <v>187</v>
      </c>
      <c r="AC382" s="516" t="str">
        <f t="shared" si="142"/>
        <v/>
      </c>
      <c r="AD382" s="509" t="str">
        <f t="shared" si="143"/>
        <v/>
      </c>
      <c r="AE382" s="517" t="str">
        <f>IFERROR(ROUNDDOWN(ROUNDDOWN(ROUND(L382*VLOOKUP(K382,【参考】数式用!$A$4:$F$57,MATCH("処遇改善加算Ⅳ",【参考】数式用!$C$3:$F$3,0)+2,0),0),0)*AA382*0.5,0), "")</f>
        <v/>
      </c>
      <c r="AF382" s="329"/>
      <c r="AG382" s="330"/>
      <c r="AH382" s="330"/>
      <c r="AI382" s="344"/>
      <c r="AJ382" s="641"/>
      <c r="AK382" s="331"/>
      <c r="AL382" s="332" t="str">
        <f t="shared" si="144"/>
        <v/>
      </c>
      <c r="AM382" s="325" t="str">
        <f t="shared" si="145"/>
        <v/>
      </c>
      <c r="AN382" s="255"/>
      <c r="AO382" s="559" t="str">
        <f>IFERROR(VLOOKUP(K382,【参考】数式用!$A$2:$N$57,14,FALSE),"")</f>
        <v/>
      </c>
      <c r="AP382" s="559" t="str">
        <f t="shared" si="146"/>
        <v/>
      </c>
      <c r="AQ382" s="632" t="str">
        <f t="shared" si="147"/>
        <v/>
      </c>
      <c r="AR382" s="632" t="str">
        <f t="shared" si="148"/>
        <v>入力済</v>
      </c>
      <c r="AS382" s="559" t="str">
        <f t="shared" si="149"/>
        <v/>
      </c>
      <c r="AT382" s="632" t="str">
        <f t="shared" si="150"/>
        <v>入力済</v>
      </c>
      <c r="AU382" s="632" t="str">
        <f t="shared" si="151"/>
        <v/>
      </c>
      <c r="AV382" s="632" t="str">
        <f t="shared" si="152"/>
        <v/>
      </c>
      <c r="AW382" s="559" t="str">
        <f t="shared" si="153"/>
        <v/>
      </c>
      <c r="AX382" s="559" t="str">
        <f t="shared" si="154"/>
        <v/>
      </c>
      <c r="AY382" s="632" t="str">
        <f>IFERROR(VLOOKUP(K382,【参考】数式用!$AR$5:$AS$39,2, FALSE), "")</f>
        <v/>
      </c>
      <c r="AZ382" s="559" t="str">
        <f t="shared" si="155"/>
        <v/>
      </c>
      <c r="BA382" s="559" t="str">
        <f t="shared" si="156"/>
        <v>入力済</v>
      </c>
      <c r="BB382" s="632" t="str">
        <f>IFERROR(VLOOKUP(K382,【参考】数式用!$AX$3:$AY$59, 2, FALSE), "")</f>
        <v/>
      </c>
      <c r="BC382" s="559" t="str">
        <f t="shared" si="157"/>
        <v/>
      </c>
      <c r="BD382" s="559" t="str">
        <f t="shared" si="158"/>
        <v>入力済</v>
      </c>
      <c r="BE382" s="576" t="str">
        <f t="shared" si="159"/>
        <v/>
      </c>
      <c r="BF382" s="559" t="str">
        <f t="shared" si="160"/>
        <v/>
      </c>
      <c r="BG382" s="596"/>
      <c r="BH382" s="632" t="str">
        <f t="shared" si="161"/>
        <v/>
      </c>
      <c r="BI382" s="614" t="str">
        <f>IFERROR(IF(BH382="Ⅱロ有り",ROUNDDOWN(L382*VLOOKUP(K382,【参考】数式用!$A$4:$J$42,10,FALSE)*AA382,0),""),"")</f>
        <v/>
      </c>
      <c r="BJ382" s="614" t="str">
        <f>IFERROR(IF(BH382="Ⅱロなし",ROUNDDOWN(L382*VLOOKUP(K382,【参考】数式用!$A$4:$J$42,8,FALSE)*AA382,0),""),"")</f>
        <v/>
      </c>
    </row>
    <row r="383" spans="1:62" ht="110.1" customHeight="1" thickBot="1">
      <c r="A383" s="327">
        <v>370</v>
      </c>
      <c r="B383" s="1005" t="str">
        <f>IF(基本情報入力シート!B405="","",基本情報入力シート!B405)</f>
        <v/>
      </c>
      <c r="C383" s="1006"/>
      <c r="D383" s="1006"/>
      <c r="E383" s="1006"/>
      <c r="F383" s="1007"/>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58" t="str">
        <f>IF(基本情報入力シート!AF405=0, "",基本情報入力シート!AF405)</f>
        <v/>
      </c>
      <c r="M383" s="589"/>
      <c r="N383" s="521" t="str">
        <f>IFERROR(VLOOKUP(K383,【参考】数式用!$A$2:$F$57,MATCH(M383,【参考】数式用!$C$3:$F$3,0)+2,0),"")</f>
        <v/>
      </c>
      <c r="O383" s="513"/>
      <c r="P383" s="555" t="str">
        <f>IFERROR(VLOOKUP(K383,【参考】数式用!$A$2:$F$57,MATCH(O383,【参考】数式用!$C$3:$F$3,0)+2,0),"")</f>
        <v/>
      </c>
      <c r="Q383" s="338" t="s">
        <v>118</v>
      </c>
      <c r="R383" s="339"/>
      <c r="S383" s="340" t="s">
        <v>183</v>
      </c>
      <c r="T383" s="339"/>
      <c r="U383" s="340" t="s">
        <v>184</v>
      </c>
      <c r="V383" s="339"/>
      <c r="W383" s="340" t="s">
        <v>183</v>
      </c>
      <c r="X383" s="339"/>
      <c r="Y383" s="340" t="s">
        <v>185</v>
      </c>
      <c r="Z383" s="340" t="s">
        <v>186</v>
      </c>
      <c r="AA383" s="340" t="str">
        <f t="shared" si="141"/>
        <v/>
      </c>
      <c r="AB383" s="341" t="s">
        <v>187</v>
      </c>
      <c r="AC383" s="516" t="str">
        <f t="shared" si="142"/>
        <v/>
      </c>
      <c r="AD383" s="509" t="str">
        <f t="shared" si="143"/>
        <v/>
      </c>
      <c r="AE383" s="517" t="str">
        <f>IFERROR(ROUNDDOWN(ROUNDDOWN(ROUND(L383*VLOOKUP(K383,【参考】数式用!$A$4:$F$57,MATCH("処遇改善加算Ⅳ",【参考】数式用!$C$3:$F$3,0)+2,0),0),0)*AA383*0.5,0), "")</f>
        <v/>
      </c>
      <c r="AF383" s="329"/>
      <c r="AG383" s="330"/>
      <c r="AH383" s="330"/>
      <c r="AI383" s="344"/>
      <c r="AJ383" s="641"/>
      <c r="AK383" s="331"/>
      <c r="AL383" s="332" t="str">
        <f t="shared" si="144"/>
        <v/>
      </c>
      <c r="AM383" s="325" t="str">
        <f t="shared" si="145"/>
        <v/>
      </c>
      <c r="AN383" s="255"/>
      <c r="AO383" s="559" t="str">
        <f>IFERROR(VLOOKUP(K383,【参考】数式用!$A$2:$N$57,14,FALSE),"")</f>
        <v/>
      </c>
      <c r="AP383" s="559" t="str">
        <f t="shared" si="146"/>
        <v/>
      </c>
      <c r="AQ383" s="632" t="str">
        <f t="shared" si="147"/>
        <v/>
      </c>
      <c r="AR383" s="632" t="str">
        <f t="shared" si="148"/>
        <v>入力済</v>
      </c>
      <c r="AS383" s="559" t="str">
        <f t="shared" si="149"/>
        <v/>
      </c>
      <c r="AT383" s="632" t="str">
        <f t="shared" si="150"/>
        <v>入力済</v>
      </c>
      <c r="AU383" s="632" t="str">
        <f t="shared" si="151"/>
        <v/>
      </c>
      <c r="AV383" s="632" t="str">
        <f t="shared" si="152"/>
        <v/>
      </c>
      <c r="AW383" s="559" t="str">
        <f t="shared" si="153"/>
        <v/>
      </c>
      <c r="AX383" s="559" t="str">
        <f t="shared" si="154"/>
        <v/>
      </c>
      <c r="AY383" s="632" t="str">
        <f>IFERROR(VLOOKUP(K383,【参考】数式用!$AR$5:$AS$39,2, FALSE), "")</f>
        <v/>
      </c>
      <c r="AZ383" s="559" t="str">
        <f t="shared" si="155"/>
        <v/>
      </c>
      <c r="BA383" s="559" t="str">
        <f t="shared" si="156"/>
        <v>入力済</v>
      </c>
      <c r="BB383" s="632" t="str">
        <f>IFERROR(VLOOKUP(K383,【参考】数式用!$AX$3:$AY$59, 2, FALSE), "")</f>
        <v/>
      </c>
      <c r="BC383" s="559" t="str">
        <f t="shared" si="157"/>
        <v/>
      </c>
      <c r="BD383" s="559" t="str">
        <f t="shared" si="158"/>
        <v>入力済</v>
      </c>
      <c r="BE383" s="576" t="str">
        <f t="shared" si="159"/>
        <v/>
      </c>
      <c r="BF383" s="559" t="str">
        <f t="shared" si="160"/>
        <v/>
      </c>
      <c r="BG383" s="596"/>
      <c r="BH383" s="632" t="str">
        <f t="shared" si="161"/>
        <v/>
      </c>
      <c r="BI383" s="614" t="str">
        <f>IFERROR(IF(BH383="Ⅱロ有り",ROUNDDOWN(L383*VLOOKUP(K383,【参考】数式用!$A$4:$J$42,10,FALSE)*AA383,0),""),"")</f>
        <v/>
      </c>
      <c r="BJ383" s="614" t="str">
        <f>IFERROR(IF(BH383="Ⅱロなし",ROUNDDOWN(L383*VLOOKUP(K383,【参考】数式用!$A$4:$J$42,8,FALSE)*AA383,0),""),"")</f>
        <v/>
      </c>
    </row>
    <row r="384" spans="1:62" ht="110.1" customHeight="1" thickBot="1">
      <c r="A384" s="327">
        <v>371</v>
      </c>
      <c r="B384" s="1005" t="str">
        <f>IF(基本情報入力シート!B406="","",基本情報入力シート!B406)</f>
        <v/>
      </c>
      <c r="C384" s="1006"/>
      <c r="D384" s="1006"/>
      <c r="E384" s="1006"/>
      <c r="F384" s="1007"/>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58" t="str">
        <f>IF(基本情報入力シート!AF406=0, "",基本情報入力シート!AF406)</f>
        <v/>
      </c>
      <c r="M384" s="589"/>
      <c r="N384" s="521" t="str">
        <f>IFERROR(VLOOKUP(K384,【参考】数式用!$A$2:$F$57,MATCH(M384,【参考】数式用!$C$3:$F$3,0)+2,0),"")</f>
        <v/>
      </c>
      <c r="O384" s="513"/>
      <c r="P384" s="555" t="str">
        <f>IFERROR(VLOOKUP(K384,【参考】数式用!$A$2:$F$57,MATCH(O384,【参考】数式用!$C$3:$F$3,0)+2,0),"")</f>
        <v/>
      </c>
      <c r="Q384" s="338" t="s">
        <v>118</v>
      </c>
      <c r="R384" s="339"/>
      <c r="S384" s="340" t="s">
        <v>183</v>
      </c>
      <c r="T384" s="339"/>
      <c r="U384" s="340" t="s">
        <v>184</v>
      </c>
      <c r="V384" s="339"/>
      <c r="W384" s="340" t="s">
        <v>183</v>
      </c>
      <c r="X384" s="339"/>
      <c r="Y384" s="340" t="s">
        <v>185</v>
      </c>
      <c r="Z384" s="340" t="s">
        <v>186</v>
      </c>
      <c r="AA384" s="340" t="str">
        <f t="shared" si="141"/>
        <v/>
      </c>
      <c r="AB384" s="341" t="s">
        <v>187</v>
      </c>
      <c r="AC384" s="516" t="str">
        <f t="shared" si="142"/>
        <v/>
      </c>
      <c r="AD384" s="509" t="str">
        <f t="shared" si="143"/>
        <v/>
      </c>
      <c r="AE384" s="517" t="str">
        <f>IFERROR(ROUNDDOWN(ROUNDDOWN(ROUND(L384*VLOOKUP(K384,【参考】数式用!$A$4:$F$57,MATCH("処遇改善加算Ⅳ",【参考】数式用!$C$3:$F$3,0)+2,0),0),0)*AA384*0.5,0), "")</f>
        <v/>
      </c>
      <c r="AF384" s="329"/>
      <c r="AG384" s="330"/>
      <c r="AH384" s="330"/>
      <c r="AI384" s="344"/>
      <c r="AJ384" s="641"/>
      <c r="AK384" s="331"/>
      <c r="AL384" s="332" t="str">
        <f t="shared" si="144"/>
        <v/>
      </c>
      <c r="AM384" s="325" t="str">
        <f t="shared" si="145"/>
        <v/>
      </c>
      <c r="AN384" s="255"/>
      <c r="AO384" s="559" t="str">
        <f>IFERROR(VLOOKUP(K384,【参考】数式用!$A$2:$N$57,14,FALSE),"")</f>
        <v/>
      </c>
      <c r="AP384" s="559" t="str">
        <f t="shared" si="146"/>
        <v/>
      </c>
      <c r="AQ384" s="632" t="str">
        <f t="shared" si="147"/>
        <v/>
      </c>
      <c r="AR384" s="632" t="str">
        <f t="shared" si="148"/>
        <v>入力済</v>
      </c>
      <c r="AS384" s="559" t="str">
        <f t="shared" si="149"/>
        <v/>
      </c>
      <c r="AT384" s="632" t="str">
        <f t="shared" si="150"/>
        <v>入力済</v>
      </c>
      <c r="AU384" s="632" t="str">
        <f t="shared" si="151"/>
        <v/>
      </c>
      <c r="AV384" s="632" t="str">
        <f t="shared" si="152"/>
        <v/>
      </c>
      <c r="AW384" s="559" t="str">
        <f t="shared" si="153"/>
        <v/>
      </c>
      <c r="AX384" s="559" t="str">
        <f t="shared" si="154"/>
        <v/>
      </c>
      <c r="AY384" s="632" t="str">
        <f>IFERROR(VLOOKUP(K384,【参考】数式用!$AR$5:$AS$39,2, FALSE), "")</f>
        <v/>
      </c>
      <c r="AZ384" s="559" t="str">
        <f t="shared" si="155"/>
        <v/>
      </c>
      <c r="BA384" s="559" t="str">
        <f t="shared" si="156"/>
        <v>入力済</v>
      </c>
      <c r="BB384" s="632" t="str">
        <f>IFERROR(VLOOKUP(K384,【参考】数式用!$AX$3:$AY$59, 2, FALSE), "")</f>
        <v/>
      </c>
      <c r="BC384" s="559" t="str">
        <f t="shared" si="157"/>
        <v/>
      </c>
      <c r="BD384" s="559" t="str">
        <f t="shared" si="158"/>
        <v>入力済</v>
      </c>
      <c r="BE384" s="576" t="str">
        <f t="shared" si="159"/>
        <v/>
      </c>
      <c r="BF384" s="559" t="str">
        <f t="shared" si="160"/>
        <v/>
      </c>
      <c r="BG384" s="596"/>
      <c r="BH384" s="632" t="str">
        <f t="shared" si="161"/>
        <v/>
      </c>
      <c r="BI384" s="614" t="str">
        <f>IFERROR(IF(BH384="Ⅱロ有り",ROUNDDOWN(L384*VLOOKUP(K384,【参考】数式用!$A$4:$J$42,10,FALSE)*AA384,0),""),"")</f>
        <v/>
      </c>
      <c r="BJ384" s="614" t="str">
        <f>IFERROR(IF(BH384="Ⅱロなし",ROUNDDOWN(L384*VLOOKUP(K384,【参考】数式用!$A$4:$J$42,8,FALSE)*AA384,0),""),"")</f>
        <v/>
      </c>
    </row>
    <row r="385" spans="1:62" ht="110.1" customHeight="1" thickBot="1">
      <c r="A385" s="327">
        <v>372</v>
      </c>
      <c r="B385" s="1005" t="str">
        <f>IF(基本情報入力シート!B407="","",基本情報入力シート!B407)</f>
        <v/>
      </c>
      <c r="C385" s="1006"/>
      <c r="D385" s="1006"/>
      <c r="E385" s="1006"/>
      <c r="F385" s="1007"/>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58" t="str">
        <f>IF(基本情報入力シート!AF407=0, "",基本情報入力シート!AF407)</f>
        <v/>
      </c>
      <c r="M385" s="589"/>
      <c r="N385" s="521" t="str">
        <f>IFERROR(VLOOKUP(K385,【参考】数式用!$A$2:$F$57,MATCH(M385,【参考】数式用!$C$3:$F$3,0)+2,0),"")</f>
        <v/>
      </c>
      <c r="O385" s="513"/>
      <c r="P385" s="555" t="str">
        <f>IFERROR(VLOOKUP(K385,【参考】数式用!$A$2:$F$57,MATCH(O385,【参考】数式用!$C$3:$F$3,0)+2,0),"")</f>
        <v/>
      </c>
      <c r="Q385" s="338" t="s">
        <v>118</v>
      </c>
      <c r="R385" s="339"/>
      <c r="S385" s="340" t="s">
        <v>183</v>
      </c>
      <c r="T385" s="339"/>
      <c r="U385" s="340" t="s">
        <v>184</v>
      </c>
      <c r="V385" s="339"/>
      <c r="W385" s="340" t="s">
        <v>183</v>
      </c>
      <c r="X385" s="339"/>
      <c r="Y385" s="340" t="s">
        <v>185</v>
      </c>
      <c r="Z385" s="340" t="s">
        <v>186</v>
      </c>
      <c r="AA385" s="340" t="str">
        <f t="shared" si="141"/>
        <v/>
      </c>
      <c r="AB385" s="341" t="s">
        <v>187</v>
      </c>
      <c r="AC385" s="516" t="str">
        <f t="shared" si="142"/>
        <v/>
      </c>
      <c r="AD385" s="509" t="str">
        <f t="shared" si="143"/>
        <v/>
      </c>
      <c r="AE385" s="517" t="str">
        <f>IFERROR(ROUNDDOWN(ROUNDDOWN(ROUND(L385*VLOOKUP(K385,【参考】数式用!$A$4:$F$57,MATCH("処遇改善加算Ⅳ",【参考】数式用!$C$3:$F$3,0)+2,0),0),0)*AA385*0.5,0), "")</f>
        <v/>
      </c>
      <c r="AF385" s="329"/>
      <c r="AG385" s="330"/>
      <c r="AH385" s="330"/>
      <c r="AI385" s="344"/>
      <c r="AJ385" s="641"/>
      <c r="AK385" s="331"/>
      <c r="AL385" s="332" t="str">
        <f t="shared" si="144"/>
        <v/>
      </c>
      <c r="AM385" s="325" t="str">
        <f t="shared" si="145"/>
        <v/>
      </c>
      <c r="AN385" s="255"/>
      <c r="AO385" s="559" t="str">
        <f>IFERROR(VLOOKUP(K385,【参考】数式用!$A$2:$N$57,14,FALSE),"")</f>
        <v/>
      </c>
      <c r="AP385" s="559" t="str">
        <f t="shared" si="146"/>
        <v/>
      </c>
      <c r="AQ385" s="632" t="str">
        <f t="shared" si="147"/>
        <v/>
      </c>
      <c r="AR385" s="632" t="str">
        <f t="shared" si="148"/>
        <v>入力済</v>
      </c>
      <c r="AS385" s="559" t="str">
        <f t="shared" si="149"/>
        <v/>
      </c>
      <c r="AT385" s="632" t="str">
        <f t="shared" si="150"/>
        <v>入力済</v>
      </c>
      <c r="AU385" s="632" t="str">
        <f t="shared" si="151"/>
        <v/>
      </c>
      <c r="AV385" s="632" t="str">
        <f t="shared" si="152"/>
        <v/>
      </c>
      <c r="AW385" s="559" t="str">
        <f t="shared" si="153"/>
        <v/>
      </c>
      <c r="AX385" s="559" t="str">
        <f t="shared" si="154"/>
        <v/>
      </c>
      <c r="AY385" s="632" t="str">
        <f>IFERROR(VLOOKUP(K385,【参考】数式用!$AR$5:$AS$39,2, FALSE), "")</f>
        <v/>
      </c>
      <c r="AZ385" s="559" t="str">
        <f t="shared" si="155"/>
        <v/>
      </c>
      <c r="BA385" s="559" t="str">
        <f t="shared" si="156"/>
        <v>入力済</v>
      </c>
      <c r="BB385" s="632" t="str">
        <f>IFERROR(VLOOKUP(K385,【参考】数式用!$AX$3:$AY$59, 2, FALSE), "")</f>
        <v/>
      </c>
      <c r="BC385" s="559" t="str">
        <f t="shared" si="157"/>
        <v/>
      </c>
      <c r="BD385" s="559" t="str">
        <f t="shared" si="158"/>
        <v>入力済</v>
      </c>
      <c r="BE385" s="576" t="str">
        <f t="shared" si="159"/>
        <v/>
      </c>
      <c r="BF385" s="559" t="str">
        <f t="shared" si="160"/>
        <v/>
      </c>
      <c r="BG385" s="596"/>
      <c r="BH385" s="632" t="str">
        <f t="shared" si="161"/>
        <v/>
      </c>
      <c r="BI385" s="614" t="str">
        <f>IFERROR(IF(BH385="Ⅱロ有り",ROUNDDOWN(L385*VLOOKUP(K385,【参考】数式用!$A$4:$J$42,10,FALSE)*AA385,0),""),"")</f>
        <v/>
      </c>
      <c r="BJ385" s="614" t="str">
        <f>IFERROR(IF(BH385="Ⅱロなし",ROUNDDOWN(L385*VLOOKUP(K385,【参考】数式用!$A$4:$J$42,8,FALSE)*AA385,0),""),"")</f>
        <v/>
      </c>
    </row>
    <row r="386" spans="1:62" ht="110.1" customHeight="1" thickBot="1">
      <c r="A386" s="327">
        <v>373</v>
      </c>
      <c r="B386" s="1005" t="str">
        <f>IF(基本情報入力シート!B408="","",基本情報入力シート!B408)</f>
        <v/>
      </c>
      <c r="C386" s="1006"/>
      <c r="D386" s="1006"/>
      <c r="E386" s="1006"/>
      <c r="F386" s="1007"/>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58" t="str">
        <f>IF(基本情報入力シート!AF408=0, "",基本情報入力シート!AF408)</f>
        <v/>
      </c>
      <c r="M386" s="589"/>
      <c r="N386" s="521" t="str">
        <f>IFERROR(VLOOKUP(K386,【参考】数式用!$A$2:$F$57,MATCH(M386,【参考】数式用!$C$3:$F$3,0)+2,0),"")</f>
        <v/>
      </c>
      <c r="O386" s="513"/>
      <c r="P386" s="555" t="str">
        <f>IFERROR(VLOOKUP(K386,【参考】数式用!$A$2:$F$57,MATCH(O386,【参考】数式用!$C$3:$F$3,0)+2,0),"")</f>
        <v/>
      </c>
      <c r="Q386" s="338" t="s">
        <v>118</v>
      </c>
      <c r="R386" s="339"/>
      <c r="S386" s="340" t="s">
        <v>183</v>
      </c>
      <c r="T386" s="339"/>
      <c r="U386" s="340" t="s">
        <v>184</v>
      </c>
      <c r="V386" s="339"/>
      <c r="W386" s="340" t="s">
        <v>183</v>
      </c>
      <c r="X386" s="339"/>
      <c r="Y386" s="340" t="s">
        <v>185</v>
      </c>
      <c r="Z386" s="340" t="s">
        <v>186</v>
      </c>
      <c r="AA386" s="340" t="str">
        <f t="shared" si="141"/>
        <v/>
      </c>
      <c r="AB386" s="341" t="s">
        <v>187</v>
      </c>
      <c r="AC386" s="516" t="str">
        <f t="shared" si="142"/>
        <v/>
      </c>
      <c r="AD386" s="509" t="str">
        <f t="shared" si="143"/>
        <v/>
      </c>
      <c r="AE386" s="517" t="str">
        <f>IFERROR(ROUNDDOWN(ROUNDDOWN(ROUND(L386*VLOOKUP(K386,【参考】数式用!$A$4:$F$57,MATCH("処遇改善加算Ⅳ",【参考】数式用!$C$3:$F$3,0)+2,0),0),0)*AA386*0.5,0), "")</f>
        <v/>
      </c>
      <c r="AF386" s="329"/>
      <c r="AG386" s="330"/>
      <c r="AH386" s="330"/>
      <c r="AI386" s="344"/>
      <c r="AJ386" s="641"/>
      <c r="AK386" s="331"/>
      <c r="AL386" s="332" t="str">
        <f t="shared" si="144"/>
        <v/>
      </c>
      <c r="AM386" s="325" t="str">
        <f t="shared" si="145"/>
        <v/>
      </c>
      <c r="AN386" s="255"/>
      <c r="AO386" s="559" t="str">
        <f>IFERROR(VLOOKUP(K386,【参考】数式用!$A$2:$N$57,14,FALSE),"")</f>
        <v/>
      </c>
      <c r="AP386" s="559" t="str">
        <f t="shared" si="146"/>
        <v/>
      </c>
      <c r="AQ386" s="632" t="str">
        <f t="shared" si="147"/>
        <v/>
      </c>
      <c r="AR386" s="632" t="str">
        <f t="shared" si="148"/>
        <v>入力済</v>
      </c>
      <c r="AS386" s="559" t="str">
        <f t="shared" si="149"/>
        <v/>
      </c>
      <c r="AT386" s="632" t="str">
        <f t="shared" si="150"/>
        <v>入力済</v>
      </c>
      <c r="AU386" s="632" t="str">
        <f t="shared" si="151"/>
        <v/>
      </c>
      <c r="AV386" s="632" t="str">
        <f t="shared" si="152"/>
        <v/>
      </c>
      <c r="AW386" s="559" t="str">
        <f t="shared" si="153"/>
        <v/>
      </c>
      <c r="AX386" s="559" t="str">
        <f t="shared" si="154"/>
        <v/>
      </c>
      <c r="AY386" s="632" t="str">
        <f>IFERROR(VLOOKUP(K386,【参考】数式用!$AR$5:$AS$39,2, FALSE), "")</f>
        <v/>
      </c>
      <c r="AZ386" s="559" t="str">
        <f t="shared" si="155"/>
        <v/>
      </c>
      <c r="BA386" s="559" t="str">
        <f t="shared" si="156"/>
        <v>入力済</v>
      </c>
      <c r="BB386" s="632" t="str">
        <f>IFERROR(VLOOKUP(K386,【参考】数式用!$AX$3:$AY$59, 2, FALSE), "")</f>
        <v/>
      </c>
      <c r="BC386" s="559" t="str">
        <f t="shared" si="157"/>
        <v/>
      </c>
      <c r="BD386" s="559" t="str">
        <f t="shared" si="158"/>
        <v>入力済</v>
      </c>
      <c r="BE386" s="576" t="str">
        <f t="shared" si="159"/>
        <v/>
      </c>
      <c r="BF386" s="559" t="str">
        <f t="shared" si="160"/>
        <v/>
      </c>
      <c r="BG386" s="596"/>
      <c r="BH386" s="632" t="str">
        <f t="shared" si="161"/>
        <v/>
      </c>
      <c r="BI386" s="614" t="str">
        <f>IFERROR(IF(BH386="Ⅱロ有り",ROUNDDOWN(L386*VLOOKUP(K386,【参考】数式用!$A$4:$J$42,10,FALSE)*AA386,0),""),"")</f>
        <v/>
      </c>
      <c r="BJ386" s="614" t="str">
        <f>IFERROR(IF(BH386="Ⅱロなし",ROUNDDOWN(L386*VLOOKUP(K386,【参考】数式用!$A$4:$J$42,8,FALSE)*AA386,0),""),"")</f>
        <v/>
      </c>
    </row>
    <row r="387" spans="1:62" ht="110.1" customHeight="1" thickBot="1">
      <c r="A387" s="327">
        <v>374</v>
      </c>
      <c r="B387" s="1005" t="str">
        <f>IF(基本情報入力シート!B409="","",基本情報入力シート!B409)</f>
        <v/>
      </c>
      <c r="C387" s="1006"/>
      <c r="D387" s="1006"/>
      <c r="E387" s="1006"/>
      <c r="F387" s="1007"/>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58" t="str">
        <f>IF(基本情報入力シート!AF409=0, "",基本情報入力シート!AF409)</f>
        <v/>
      </c>
      <c r="M387" s="589"/>
      <c r="N387" s="521" t="str">
        <f>IFERROR(VLOOKUP(K387,【参考】数式用!$A$2:$F$57,MATCH(M387,【参考】数式用!$C$3:$F$3,0)+2,0),"")</f>
        <v/>
      </c>
      <c r="O387" s="513"/>
      <c r="P387" s="555" t="str">
        <f>IFERROR(VLOOKUP(K387,【参考】数式用!$A$2:$F$57,MATCH(O387,【参考】数式用!$C$3:$F$3,0)+2,0),"")</f>
        <v/>
      </c>
      <c r="Q387" s="338" t="s">
        <v>118</v>
      </c>
      <c r="R387" s="339"/>
      <c r="S387" s="340" t="s">
        <v>183</v>
      </c>
      <c r="T387" s="339"/>
      <c r="U387" s="340" t="s">
        <v>184</v>
      </c>
      <c r="V387" s="339"/>
      <c r="W387" s="340" t="s">
        <v>183</v>
      </c>
      <c r="X387" s="339"/>
      <c r="Y387" s="340" t="s">
        <v>185</v>
      </c>
      <c r="Z387" s="340" t="s">
        <v>186</v>
      </c>
      <c r="AA387" s="340" t="str">
        <f t="shared" si="141"/>
        <v/>
      </c>
      <c r="AB387" s="341" t="s">
        <v>187</v>
      </c>
      <c r="AC387" s="516" t="str">
        <f t="shared" si="142"/>
        <v/>
      </c>
      <c r="AD387" s="509" t="str">
        <f t="shared" si="143"/>
        <v/>
      </c>
      <c r="AE387" s="517" t="str">
        <f>IFERROR(ROUNDDOWN(ROUNDDOWN(ROUND(L387*VLOOKUP(K387,【参考】数式用!$A$4:$F$57,MATCH("処遇改善加算Ⅳ",【参考】数式用!$C$3:$F$3,0)+2,0),0),0)*AA387*0.5,0), "")</f>
        <v/>
      </c>
      <c r="AF387" s="329"/>
      <c r="AG387" s="330"/>
      <c r="AH387" s="330"/>
      <c r="AI387" s="344"/>
      <c r="AJ387" s="641"/>
      <c r="AK387" s="331"/>
      <c r="AL387" s="332" t="str">
        <f t="shared" si="144"/>
        <v/>
      </c>
      <c r="AM387" s="325" t="str">
        <f t="shared" si="145"/>
        <v/>
      </c>
      <c r="AN387" s="255"/>
      <c r="AO387" s="559" t="str">
        <f>IFERROR(VLOOKUP(K387,【参考】数式用!$A$2:$N$57,14,FALSE),"")</f>
        <v/>
      </c>
      <c r="AP387" s="559" t="str">
        <f t="shared" si="146"/>
        <v/>
      </c>
      <c r="AQ387" s="632" t="str">
        <f t="shared" si="147"/>
        <v/>
      </c>
      <c r="AR387" s="632" t="str">
        <f t="shared" si="148"/>
        <v>入力済</v>
      </c>
      <c r="AS387" s="559" t="str">
        <f t="shared" si="149"/>
        <v/>
      </c>
      <c r="AT387" s="632" t="str">
        <f t="shared" si="150"/>
        <v>入力済</v>
      </c>
      <c r="AU387" s="632" t="str">
        <f t="shared" si="151"/>
        <v/>
      </c>
      <c r="AV387" s="632" t="str">
        <f t="shared" si="152"/>
        <v/>
      </c>
      <c r="AW387" s="559" t="str">
        <f t="shared" si="153"/>
        <v/>
      </c>
      <c r="AX387" s="559" t="str">
        <f t="shared" si="154"/>
        <v/>
      </c>
      <c r="AY387" s="632" t="str">
        <f>IFERROR(VLOOKUP(K387,【参考】数式用!$AR$5:$AS$39,2, FALSE), "")</f>
        <v/>
      </c>
      <c r="AZ387" s="559" t="str">
        <f t="shared" si="155"/>
        <v/>
      </c>
      <c r="BA387" s="559" t="str">
        <f t="shared" si="156"/>
        <v>入力済</v>
      </c>
      <c r="BB387" s="632" t="str">
        <f>IFERROR(VLOOKUP(K387,【参考】数式用!$AX$3:$AY$59, 2, FALSE), "")</f>
        <v/>
      </c>
      <c r="BC387" s="559" t="str">
        <f t="shared" si="157"/>
        <v/>
      </c>
      <c r="BD387" s="559" t="str">
        <f t="shared" si="158"/>
        <v>入力済</v>
      </c>
      <c r="BE387" s="576" t="str">
        <f t="shared" si="159"/>
        <v/>
      </c>
      <c r="BF387" s="559" t="str">
        <f t="shared" si="160"/>
        <v/>
      </c>
      <c r="BG387" s="596"/>
      <c r="BH387" s="632" t="str">
        <f t="shared" si="161"/>
        <v/>
      </c>
      <c r="BI387" s="614" t="str">
        <f>IFERROR(IF(BH387="Ⅱロ有り",ROUNDDOWN(L387*VLOOKUP(K387,【参考】数式用!$A$4:$J$42,10,FALSE)*AA387,0),""),"")</f>
        <v/>
      </c>
      <c r="BJ387" s="614" t="str">
        <f>IFERROR(IF(BH387="Ⅱロなし",ROUNDDOWN(L387*VLOOKUP(K387,【参考】数式用!$A$4:$J$42,8,FALSE)*AA387,0),""),"")</f>
        <v/>
      </c>
    </row>
    <row r="388" spans="1:62" ht="110.1" customHeight="1" thickBot="1">
      <c r="A388" s="327">
        <v>375</v>
      </c>
      <c r="B388" s="1005" t="str">
        <f>IF(基本情報入力シート!B410="","",基本情報入力シート!B410)</f>
        <v/>
      </c>
      <c r="C388" s="1006"/>
      <c r="D388" s="1006"/>
      <c r="E388" s="1006"/>
      <c r="F388" s="1007"/>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58" t="str">
        <f>IF(基本情報入力シート!AF410=0, "",基本情報入力シート!AF410)</f>
        <v/>
      </c>
      <c r="M388" s="589"/>
      <c r="N388" s="521" t="str">
        <f>IFERROR(VLOOKUP(K388,【参考】数式用!$A$2:$F$57,MATCH(M388,【参考】数式用!$C$3:$F$3,0)+2,0),"")</f>
        <v/>
      </c>
      <c r="O388" s="513"/>
      <c r="P388" s="555" t="str">
        <f>IFERROR(VLOOKUP(K388,【参考】数式用!$A$2:$F$57,MATCH(O388,【参考】数式用!$C$3:$F$3,0)+2,0),"")</f>
        <v/>
      </c>
      <c r="Q388" s="338" t="s">
        <v>118</v>
      </c>
      <c r="R388" s="339"/>
      <c r="S388" s="340" t="s">
        <v>183</v>
      </c>
      <c r="T388" s="339"/>
      <c r="U388" s="340" t="s">
        <v>184</v>
      </c>
      <c r="V388" s="339"/>
      <c r="W388" s="340" t="s">
        <v>183</v>
      </c>
      <c r="X388" s="339"/>
      <c r="Y388" s="340" t="s">
        <v>185</v>
      </c>
      <c r="Z388" s="340" t="s">
        <v>186</v>
      </c>
      <c r="AA388" s="340" t="str">
        <f t="shared" si="141"/>
        <v/>
      </c>
      <c r="AB388" s="341" t="s">
        <v>187</v>
      </c>
      <c r="AC388" s="516" t="str">
        <f t="shared" si="142"/>
        <v/>
      </c>
      <c r="AD388" s="509" t="str">
        <f t="shared" si="143"/>
        <v/>
      </c>
      <c r="AE388" s="517" t="str">
        <f>IFERROR(ROUNDDOWN(ROUNDDOWN(ROUND(L388*VLOOKUP(K388,【参考】数式用!$A$4:$F$57,MATCH("処遇改善加算Ⅳ",【参考】数式用!$C$3:$F$3,0)+2,0),0),0)*AA388*0.5,0), "")</f>
        <v/>
      </c>
      <c r="AF388" s="329"/>
      <c r="AG388" s="330"/>
      <c r="AH388" s="330"/>
      <c r="AI388" s="344"/>
      <c r="AJ388" s="641"/>
      <c r="AK388" s="331"/>
      <c r="AL388" s="332" t="str">
        <f t="shared" si="144"/>
        <v/>
      </c>
      <c r="AM388" s="325" t="str">
        <f t="shared" si="145"/>
        <v/>
      </c>
      <c r="AN388" s="255"/>
      <c r="AO388" s="559" t="str">
        <f>IFERROR(VLOOKUP(K388,【参考】数式用!$A$2:$N$57,14,FALSE),"")</f>
        <v/>
      </c>
      <c r="AP388" s="559" t="str">
        <f t="shared" si="146"/>
        <v/>
      </c>
      <c r="AQ388" s="632" t="str">
        <f t="shared" si="147"/>
        <v/>
      </c>
      <c r="AR388" s="632" t="str">
        <f t="shared" si="148"/>
        <v>入力済</v>
      </c>
      <c r="AS388" s="559" t="str">
        <f t="shared" si="149"/>
        <v/>
      </c>
      <c r="AT388" s="632" t="str">
        <f t="shared" si="150"/>
        <v>入力済</v>
      </c>
      <c r="AU388" s="632" t="str">
        <f t="shared" si="151"/>
        <v/>
      </c>
      <c r="AV388" s="632" t="str">
        <f t="shared" si="152"/>
        <v/>
      </c>
      <c r="AW388" s="559" t="str">
        <f t="shared" si="153"/>
        <v/>
      </c>
      <c r="AX388" s="559" t="str">
        <f t="shared" si="154"/>
        <v/>
      </c>
      <c r="AY388" s="632" t="str">
        <f>IFERROR(VLOOKUP(K388,【参考】数式用!$AR$5:$AS$39,2, FALSE), "")</f>
        <v/>
      </c>
      <c r="AZ388" s="559" t="str">
        <f t="shared" si="155"/>
        <v/>
      </c>
      <c r="BA388" s="559" t="str">
        <f t="shared" si="156"/>
        <v>入力済</v>
      </c>
      <c r="BB388" s="632" t="str">
        <f>IFERROR(VLOOKUP(K388,【参考】数式用!$AX$3:$AY$59, 2, FALSE), "")</f>
        <v/>
      </c>
      <c r="BC388" s="559" t="str">
        <f t="shared" si="157"/>
        <v/>
      </c>
      <c r="BD388" s="559" t="str">
        <f t="shared" si="158"/>
        <v>入力済</v>
      </c>
      <c r="BE388" s="576" t="str">
        <f t="shared" si="159"/>
        <v/>
      </c>
      <c r="BF388" s="559" t="str">
        <f t="shared" si="160"/>
        <v/>
      </c>
      <c r="BG388" s="596"/>
      <c r="BH388" s="632" t="str">
        <f t="shared" si="161"/>
        <v/>
      </c>
      <c r="BI388" s="614" t="str">
        <f>IFERROR(IF(BH388="Ⅱロ有り",ROUNDDOWN(L388*VLOOKUP(K388,【参考】数式用!$A$4:$J$42,10,FALSE)*AA388,0),""),"")</f>
        <v/>
      </c>
      <c r="BJ388" s="614" t="str">
        <f>IFERROR(IF(BH388="Ⅱロなし",ROUNDDOWN(L388*VLOOKUP(K388,【参考】数式用!$A$4:$J$42,8,FALSE)*AA388,0),""),"")</f>
        <v/>
      </c>
    </row>
    <row r="389" spans="1:62" ht="110.1" customHeight="1" thickBot="1">
      <c r="A389" s="327">
        <v>376</v>
      </c>
      <c r="B389" s="1005" t="str">
        <f>IF(基本情報入力シート!B411="","",基本情報入力シート!B411)</f>
        <v/>
      </c>
      <c r="C389" s="1006"/>
      <c r="D389" s="1006"/>
      <c r="E389" s="1006"/>
      <c r="F389" s="1007"/>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58" t="str">
        <f>IF(基本情報入力シート!AF411=0, "",基本情報入力シート!AF411)</f>
        <v/>
      </c>
      <c r="M389" s="589"/>
      <c r="N389" s="521" t="str">
        <f>IFERROR(VLOOKUP(K389,【参考】数式用!$A$2:$F$57,MATCH(M389,【参考】数式用!$C$3:$F$3,0)+2,0),"")</f>
        <v/>
      </c>
      <c r="O389" s="513"/>
      <c r="P389" s="555" t="str">
        <f>IFERROR(VLOOKUP(K389,【参考】数式用!$A$2:$F$57,MATCH(O389,【参考】数式用!$C$3:$F$3,0)+2,0),"")</f>
        <v/>
      </c>
      <c r="Q389" s="338" t="s">
        <v>118</v>
      </c>
      <c r="R389" s="339"/>
      <c r="S389" s="340" t="s">
        <v>183</v>
      </c>
      <c r="T389" s="339"/>
      <c r="U389" s="340" t="s">
        <v>184</v>
      </c>
      <c r="V389" s="339"/>
      <c r="W389" s="340" t="s">
        <v>183</v>
      </c>
      <c r="X389" s="339"/>
      <c r="Y389" s="340" t="s">
        <v>185</v>
      </c>
      <c r="Z389" s="340" t="s">
        <v>186</v>
      </c>
      <c r="AA389" s="340" t="str">
        <f t="shared" si="141"/>
        <v/>
      </c>
      <c r="AB389" s="341" t="s">
        <v>187</v>
      </c>
      <c r="AC389" s="516" t="str">
        <f t="shared" si="142"/>
        <v/>
      </c>
      <c r="AD389" s="509" t="str">
        <f t="shared" si="143"/>
        <v/>
      </c>
      <c r="AE389" s="517" t="str">
        <f>IFERROR(ROUNDDOWN(ROUNDDOWN(ROUND(L389*VLOOKUP(K389,【参考】数式用!$A$4:$F$57,MATCH("処遇改善加算Ⅳ",【参考】数式用!$C$3:$F$3,0)+2,0),0),0)*AA389*0.5,0), "")</f>
        <v/>
      </c>
      <c r="AF389" s="329"/>
      <c r="AG389" s="330"/>
      <c r="AH389" s="330"/>
      <c r="AI389" s="344"/>
      <c r="AJ389" s="641"/>
      <c r="AK389" s="331"/>
      <c r="AL389" s="332" t="str">
        <f t="shared" si="144"/>
        <v/>
      </c>
      <c r="AM389" s="325" t="str">
        <f t="shared" si="145"/>
        <v/>
      </c>
      <c r="AN389" s="255"/>
      <c r="AO389" s="559" t="str">
        <f>IFERROR(VLOOKUP(K389,【参考】数式用!$A$2:$N$57,14,FALSE),"")</f>
        <v/>
      </c>
      <c r="AP389" s="559" t="str">
        <f t="shared" si="146"/>
        <v/>
      </c>
      <c r="AQ389" s="632" t="str">
        <f t="shared" si="147"/>
        <v/>
      </c>
      <c r="AR389" s="632" t="str">
        <f t="shared" si="148"/>
        <v>入力済</v>
      </c>
      <c r="AS389" s="559" t="str">
        <f t="shared" si="149"/>
        <v/>
      </c>
      <c r="AT389" s="632" t="str">
        <f t="shared" si="150"/>
        <v>入力済</v>
      </c>
      <c r="AU389" s="632" t="str">
        <f t="shared" si="151"/>
        <v/>
      </c>
      <c r="AV389" s="632" t="str">
        <f t="shared" si="152"/>
        <v/>
      </c>
      <c r="AW389" s="559" t="str">
        <f t="shared" si="153"/>
        <v/>
      </c>
      <c r="AX389" s="559" t="str">
        <f t="shared" si="154"/>
        <v/>
      </c>
      <c r="AY389" s="632" t="str">
        <f>IFERROR(VLOOKUP(K389,【参考】数式用!$AR$5:$AS$39,2, FALSE), "")</f>
        <v/>
      </c>
      <c r="AZ389" s="559" t="str">
        <f t="shared" si="155"/>
        <v/>
      </c>
      <c r="BA389" s="559" t="str">
        <f t="shared" si="156"/>
        <v>入力済</v>
      </c>
      <c r="BB389" s="632" t="str">
        <f>IFERROR(VLOOKUP(K389,【参考】数式用!$AX$3:$AY$59, 2, FALSE), "")</f>
        <v/>
      </c>
      <c r="BC389" s="559" t="str">
        <f t="shared" si="157"/>
        <v/>
      </c>
      <c r="BD389" s="559" t="str">
        <f t="shared" si="158"/>
        <v>入力済</v>
      </c>
      <c r="BE389" s="576" t="str">
        <f t="shared" si="159"/>
        <v/>
      </c>
      <c r="BF389" s="559" t="str">
        <f t="shared" si="160"/>
        <v/>
      </c>
      <c r="BG389" s="596"/>
      <c r="BH389" s="632" t="str">
        <f t="shared" si="161"/>
        <v/>
      </c>
      <c r="BI389" s="614" t="str">
        <f>IFERROR(IF(BH389="Ⅱロ有り",ROUNDDOWN(L389*VLOOKUP(K389,【参考】数式用!$A$4:$J$42,10,FALSE)*AA389,0),""),"")</f>
        <v/>
      </c>
      <c r="BJ389" s="614" t="str">
        <f>IFERROR(IF(BH389="Ⅱロなし",ROUNDDOWN(L389*VLOOKUP(K389,【参考】数式用!$A$4:$J$42,8,FALSE)*AA389,0),""),"")</f>
        <v/>
      </c>
    </row>
    <row r="390" spans="1:62" ht="110.1" customHeight="1" thickBot="1">
      <c r="A390" s="327">
        <v>377</v>
      </c>
      <c r="B390" s="1005" t="str">
        <f>IF(基本情報入力シート!B412="","",基本情報入力シート!B412)</f>
        <v/>
      </c>
      <c r="C390" s="1006"/>
      <c r="D390" s="1006"/>
      <c r="E390" s="1006"/>
      <c r="F390" s="1007"/>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58" t="str">
        <f>IF(基本情報入力シート!AF412=0, "",基本情報入力シート!AF412)</f>
        <v/>
      </c>
      <c r="M390" s="589"/>
      <c r="N390" s="521" t="str">
        <f>IFERROR(VLOOKUP(K390,【参考】数式用!$A$2:$F$57,MATCH(M390,【参考】数式用!$C$3:$F$3,0)+2,0),"")</f>
        <v/>
      </c>
      <c r="O390" s="513"/>
      <c r="P390" s="555" t="str">
        <f>IFERROR(VLOOKUP(K390,【参考】数式用!$A$2:$F$57,MATCH(O390,【参考】数式用!$C$3:$F$3,0)+2,0),"")</f>
        <v/>
      </c>
      <c r="Q390" s="338" t="s">
        <v>118</v>
      </c>
      <c r="R390" s="339"/>
      <c r="S390" s="340" t="s">
        <v>183</v>
      </c>
      <c r="T390" s="339"/>
      <c r="U390" s="340" t="s">
        <v>184</v>
      </c>
      <c r="V390" s="339"/>
      <c r="W390" s="340" t="s">
        <v>183</v>
      </c>
      <c r="X390" s="339"/>
      <c r="Y390" s="340" t="s">
        <v>185</v>
      </c>
      <c r="Z390" s="340" t="s">
        <v>186</v>
      </c>
      <c r="AA390" s="340" t="str">
        <f t="shared" si="141"/>
        <v/>
      </c>
      <c r="AB390" s="341" t="s">
        <v>187</v>
      </c>
      <c r="AC390" s="516" t="str">
        <f t="shared" si="142"/>
        <v/>
      </c>
      <c r="AD390" s="509" t="str">
        <f t="shared" si="143"/>
        <v/>
      </c>
      <c r="AE390" s="517" t="str">
        <f>IFERROR(ROUNDDOWN(ROUNDDOWN(ROUND(L390*VLOOKUP(K390,【参考】数式用!$A$4:$F$57,MATCH("処遇改善加算Ⅳ",【参考】数式用!$C$3:$F$3,0)+2,0),0),0)*AA390*0.5,0), "")</f>
        <v/>
      </c>
      <c r="AF390" s="329"/>
      <c r="AG390" s="330"/>
      <c r="AH390" s="330"/>
      <c r="AI390" s="344"/>
      <c r="AJ390" s="641"/>
      <c r="AK390" s="331"/>
      <c r="AL390" s="332" t="str">
        <f t="shared" si="144"/>
        <v/>
      </c>
      <c r="AM390" s="325" t="str">
        <f t="shared" si="145"/>
        <v/>
      </c>
      <c r="AN390" s="255"/>
      <c r="AO390" s="559" t="str">
        <f>IFERROR(VLOOKUP(K390,【参考】数式用!$A$2:$N$57,14,FALSE),"")</f>
        <v/>
      </c>
      <c r="AP390" s="559" t="str">
        <f t="shared" si="146"/>
        <v/>
      </c>
      <c r="AQ390" s="632" t="str">
        <f t="shared" si="147"/>
        <v/>
      </c>
      <c r="AR390" s="632" t="str">
        <f t="shared" si="148"/>
        <v>入力済</v>
      </c>
      <c r="AS390" s="559" t="str">
        <f t="shared" si="149"/>
        <v/>
      </c>
      <c r="AT390" s="632" t="str">
        <f t="shared" si="150"/>
        <v>入力済</v>
      </c>
      <c r="AU390" s="632" t="str">
        <f t="shared" si="151"/>
        <v/>
      </c>
      <c r="AV390" s="632" t="str">
        <f t="shared" si="152"/>
        <v/>
      </c>
      <c r="AW390" s="559" t="str">
        <f t="shared" si="153"/>
        <v/>
      </c>
      <c r="AX390" s="559" t="str">
        <f t="shared" si="154"/>
        <v/>
      </c>
      <c r="AY390" s="632" t="str">
        <f>IFERROR(VLOOKUP(K390,【参考】数式用!$AR$5:$AS$39,2, FALSE), "")</f>
        <v/>
      </c>
      <c r="AZ390" s="559" t="str">
        <f t="shared" si="155"/>
        <v/>
      </c>
      <c r="BA390" s="559" t="str">
        <f t="shared" si="156"/>
        <v>入力済</v>
      </c>
      <c r="BB390" s="632" t="str">
        <f>IFERROR(VLOOKUP(K390,【参考】数式用!$AX$3:$AY$59, 2, FALSE), "")</f>
        <v/>
      </c>
      <c r="BC390" s="559" t="str">
        <f t="shared" si="157"/>
        <v/>
      </c>
      <c r="BD390" s="559" t="str">
        <f t="shared" si="158"/>
        <v>入力済</v>
      </c>
      <c r="BE390" s="576" t="str">
        <f t="shared" si="159"/>
        <v/>
      </c>
      <c r="BF390" s="559" t="str">
        <f t="shared" si="160"/>
        <v/>
      </c>
      <c r="BG390" s="596"/>
      <c r="BH390" s="632" t="str">
        <f t="shared" si="161"/>
        <v/>
      </c>
      <c r="BI390" s="614" t="str">
        <f>IFERROR(IF(BH390="Ⅱロ有り",ROUNDDOWN(L390*VLOOKUP(K390,【参考】数式用!$A$4:$J$42,10,FALSE)*AA390,0),""),"")</f>
        <v/>
      </c>
      <c r="BJ390" s="614" t="str">
        <f>IFERROR(IF(BH390="Ⅱロなし",ROUNDDOWN(L390*VLOOKUP(K390,【参考】数式用!$A$4:$J$42,8,FALSE)*AA390,0),""),"")</f>
        <v/>
      </c>
    </row>
    <row r="391" spans="1:62" ht="110.1" customHeight="1" thickBot="1">
      <c r="A391" s="327">
        <v>378</v>
      </c>
      <c r="B391" s="1005" t="str">
        <f>IF(基本情報入力シート!B413="","",基本情報入力シート!B413)</f>
        <v/>
      </c>
      <c r="C391" s="1006"/>
      <c r="D391" s="1006"/>
      <c r="E391" s="1006"/>
      <c r="F391" s="1007"/>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58" t="str">
        <f>IF(基本情報入力シート!AF413=0, "",基本情報入力シート!AF413)</f>
        <v/>
      </c>
      <c r="M391" s="589"/>
      <c r="N391" s="521" t="str">
        <f>IFERROR(VLOOKUP(K391,【参考】数式用!$A$2:$F$57,MATCH(M391,【参考】数式用!$C$3:$F$3,0)+2,0),"")</f>
        <v/>
      </c>
      <c r="O391" s="513"/>
      <c r="P391" s="555" t="str">
        <f>IFERROR(VLOOKUP(K391,【参考】数式用!$A$2:$F$57,MATCH(O391,【参考】数式用!$C$3:$F$3,0)+2,0),"")</f>
        <v/>
      </c>
      <c r="Q391" s="338" t="s">
        <v>118</v>
      </c>
      <c r="R391" s="339"/>
      <c r="S391" s="340" t="s">
        <v>183</v>
      </c>
      <c r="T391" s="339"/>
      <c r="U391" s="340" t="s">
        <v>184</v>
      </c>
      <c r="V391" s="339"/>
      <c r="W391" s="340" t="s">
        <v>183</v>
      </c>
      <c r="X391" s="339"/>
      <c r="Y391" s="340" t="s">
        <v>185</v>
      </c>
      <c r="Z391" s="340" t="s">
        <v>186</v>
      </c>
      <c r="AA391" s="340" t="str">
        <f t="shared" si="141"/>
        <v/>
      </c>
      <c r="AB391" s="341" t="s">
        <v>187</v>
      </c>
      <c r="AC391" s="516" t="str">
        <f t="shared" si="142"/>
        <v/>
      </c>
      <c r="AD391" s="509" t="str">
        <f t="shared" si="143"/>
        <v/>
      </c>
      <c r="AE391" s="517" t="str">
        <f>IFERROR(ROUNDDOWN(ROUNDDOWN(ROUND(L391*VLOOKUP(K391,【参考】数式用!$A$4:$F$57,MATCH("処遇改善加算Ⅳ",【参考】数式用!$C$3:$F$3,0)+2,0),0),0)*AA391*0.5,0), "")</f>
        <v/>
      </c>
      <c r="AF391" s="329"/>
      <c r="AG391" s="330"/>
      <c r="AH391" s="330"/>
      <c r="AI391" s="344"/>
      <c r="AJ391" s="641"/>
      <c r="AK391" s="331"/>
      <c r="AL391" s="332" t="str">
        <f t="shared" si="144"/>
        <v/>
      </c>
      <c r="AM391" s="325" t="str">
        <f t="shared" si="145"/>
        <v/>
      </c>
      <c r="AN391" s="255"/>
      <c r="AO391" s="559" t="str">
        <f>IFERROR(VLOOKUP(K391,【参考】数式用!$A$2:$N$57,14,FALSE),"")</f>
        <v/>
      </c>
      <c r="AP391" s="559" t="str">
        <f t="shared" si="146"/>
        <v/>
      </c>
      <c r="AQ391" s="632" t="str">
        <f t="shared" si="147"/>
        <v/>
      </c>
      <c r="AR391" s="632" t="str">
        <f t="shared" si="148"/>
        <v>入力済</v>
      </c>
      <c r="AS391" s="559" t="str">
        <f t="shared" si="149"/>
        <v/>
      </c>
      <c r="AT391" s="632" t="str">
        <f t="shared" si="150"/>
        <v>入力済</v>
      </c>
      <c r="AU391" s="632" t="str">
        <f t="shared" si="151"/>
        <v/>
      </c>
      <c r="AV391" s="632" t="str">
        <f t="shared" si="152"/>
        <v/>
      </c>
      <c r="AW391" s="559" t="str">
        <f t="shared" si="153"/>
        <v/>
      </c>
      <c r="AX391" s="559" t="str">
        <f t="shared" si="154"/>
        <v/>
      </c>
      <c r="AY391" s="632" t="str">
        <f>IFERROR(VLOOKUP(K391,【参考】数式用!$AR$5:$AS$39,2, FALSE), "")</f>
        <v/>
      </c>
      <c r="AZ391" s="559" t="str">
        <f t="shared" si="155"/>
        <v/>
      </c>
      <c r="BA391" s="559" t="str">
        <f t="shared" si="156"/>
        <v>入力済</v>
      </c>
      <c r="BB391" s="632" t="str">
        <f>IFERROR(VLOOKUP(K391,【参考】数式用!$AX$3:$AY$59, 2, FALSE), "")</f>
        <v/>
      </c>
      <c r="BC391" s="559" t="str">
        <f t="shared" si="157"/>
        <v/>
      </c>
      <c r="BD391" s="559" t="str">
        <f t="shared" si="158"/>
        <v>入力済</v>
      </c>
      <c r="BE391" s="576" t="str">
        <f t="shared" si="159"/>
        <v/>
      </c>
      <c r="BF391" s="559" t="str">
        <f t="shared" si="160"/>
        <v/>
      </c>
      <c r="BG391" s="596"/>
      <c r="BH391" s="632" t="str">
        <f t="shared" si="161"/>
        <v/>
      </c>
      <c r="BI391" s="614" t="str">
        <f>IFERROR(IF(BH391="Ⅱロ有り",ROUNDDOWN(L391*VLOOKUP(K391,【参考】数式用!$A$4:$J$42,10,FALSE)*AA391,0),""),"")</f>
        <v/>
      </c>
      <c r="BJ391" s="614" t="str">
        <f>IFERROR(IF(BH391="Ⅱロなし",ROUNDDOWN(L391*VLOOKUP(K391,【参考】数式用!$A$4:$J$42,8,FALSE)*AA391,0),""),"")</f>
        <v/>
      </c>
    </row>
    <row r="392" spans="1:62" ht="110.1" customHeight="1" thickBot="1">
      <c r="A392" s="327">
        <v>379</v>
      </c>
      <c r="B392" s="1005" t="str">
        <f>IF(基本情報入力シート!B414="","",基本情報入力シート!B414)</f>
        <v/>
      </c>
      <c r="C392" s="1006"/>
      <c r="D392" s="1006"/>
      <c r="E392" s="1006"/>
      <c r="F392" s="1007"/>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58" t="str">
        <f>IF(基本情報入力シート!AF414=0, "",基本情報入力シート!AF414)</f>
        <v/>
      </c>
      <c r="M392" s="589"/>
      <c r="N392" s="521" t="str">
        <f>IFERROR(VLOOKUP(K392,【参考】数式用!$A$2:$F$57,MATCH(M392,【参考】数式用!$C$3:$F$3,0)+2,0),"")</f>
        <v/>
      </c>
      <c r="O392" s="513"/>
      <c r="P392" s="555" t="str">
        <f>IFERROR(VLOOKUP(K392,【参考】数式用!$A$2:$F$57,MATCH(O392,【参考】数式用!$C$3:$F$3,0)+2,0),"")</f>
        <v/>
      </c>
      <c r="Q392" s="338" t="s">
        <v>118</v>
      </c>
      <c r="R392" s="339"/>
      <c r="S392" s="340" t="s">
        <v>183</v>
      </c>
      <c r="T392" s="339"/>
      <c r="U392" s="340" t="s">
        <v>184</v>
      </c>
      <c r="V392" s="339"/>
      <c r="W392" s="340" t="s">
        <v>183</v>
      </c>
      <c r="X392" s="339"/>
      <c r="Y392" s="340" t="s">
        <v>185</v>
      </c>
      <c r="Z392" s="340" t="s">
        <v>186</v>
      </c>
      <c r="AA392" s="340" t="str">
        <f t="shared" si="141"/>
        <v/>
      </c>
      <c r="AB392" s="341" t="s">
        <v>187</v>
      </c>
      <c r="AC392" s="516" t="str">
        <f t="shared" si="142"/>
        <v/>
      </c>
      <c r="AD392" s="509" t="str">
        <f t="shared" si="143"/>
        <v/>
      </c>
      <c r="AE392" s="517" t="str">
        <f>IFERROR(ROUNDDOWN(ROUNDDOWN(ROUND(L392*VLOOKUP(K392,【参考】数式用!$A$4:$F$57,MATCH("処遇改善加算Ⅳ",【参考】数式用!$C$3:$F$3,0)+2,0),0),0)*AA392*0.5,0), "")</f>
        <v/>
      </c>
      <c r="AF392" s="329"/>
      <c r="AG392" s="330"/>
      <c r="AH392" s="330"/>
      <c r="AI392" s="344"/>
      <c r="AJ392" s="641"/>
      <c r="AK392" s="331"/>
      <c r="AL392" s="332" t="str">
        <f t="shared" si="144"/>
        <v/>
      </c>
      <c r="AM392" s="325" t="str">
        <f t="shared" si="145"/>
        <v/>
      </c>
      <c r="AN392" s="255"/>
      <c r="AO392" s="559" t="str">
        <f>IFERROR(VLOOKUP(K392,【参考】数式用!$A$2:$N$57,14,FALSE),"")</f>
        <v/>
      </c>
      <c r="AP392" s="559" t="str">
        <f t="shared" si="146"/>
        <v/>
      </c>
      <c r="AQ392" s="632" t="str">
        <f t="shared" si="147"/>
        <v/>
      </c>
      <c r="AR392" s="632" t="str">
        <f t="shared" si="148"/>
        <v>入力済</v>
      </c>
      <c r="AS392" s="559" t="str">
        <f t="shared" si="149"/>
        <v/>
      </c>
      <c r="AT392" s="632" t="str">
        <f t="shared" si="150"/>
        <v>入力済</v>
      </c>
      <c r="AU392" s="632" t="str">
        <f t="shared" si="151"/>
        <v/>
      </c>
      <c r="AV392" s="632" t="str">
        <f t="shared" si="152"/>
        <v/>
      </c>
      <c r="AW392" s="559" t="str">
        <f t="shared" si="153"/>
        <v/>
      </c>
      <c r="AX392" s="559" t="str">
        <f t="shared" si="154"/>
        <v/>
      </c>
      <c r="AY392" s="632" t="str">
        <f>IFERROR(VLOOKUP(K392,【参考】数式用!$AR$5:$AS$39,2, FALSE), "")</f>
        <v/>
      </c>
      <c r="AZ392" s="559" t="str">
        <f t="shared" si="155"/>
        <v/>
      </c>
      <c r="BA392" s="559" t="str">
        <f t="shared" si="156"/>
        <v>入力済</v>
      </c>
      <c r="BB392" s="632" t="str">
        <f>IFERROR(VLOOKUP(K392,【参考】数式用!$AX$3:$AY$59, 2, FALSE), "")</f>
        <v/>
      </c>
      <c r="BC392" s="559" t="str">
        <f t="shared" si="157"/>
        <v/>
      </c>
      <c r="BD392" s="559" t="str">
        <f t="shared" si="158"/>
        <v>入力済</v>
      </c>
      <c r="BE392" s="576" t="str">
        <f t="shared" si="159"/>
        <v/>
      </c>
      <c r="BF392" s="559" t="str">
        <f t="shared" si="160"/>
        <v/>
      </c>
      <c r="BG392" s="596"/>
      <c r="BH392" s="632" t="str">
        <f t="shared" si="161"/>
        <v/>
      </c>
      <c r="BI392" s="614" t="str">
        <f>IFERROR(IF(BH392="Ⅱロ有り",ROUNDDOWN(L392*VLOOKUP(K392,【参考】数式用!$A$4:$J$42,10,FALSE)*AA392,0),""),"")</f>
        <v/>
      </c>
      <c r="BJ392" s="614" t="str">
        <f>IFERROR(IF(BH392="Ⅱロなし",ROUNDDOWN(L392*VLOOKUP(K392,【参考】数式用!$A$4:$J$42,8,FALSE)*AA392,0),""),"")</f>
        <v/>
      </c>
    </row>
    <row r="393" spans="1:62" ht="110.1" customHeight="1" thickBot="1">
      <c r="A393" s="327">
        <v>380</v>
      </c>
      <c r="B393" s="1005" t="str">
        <f>IF(基本情報入力シート!B415="","",基本情報入力シート!B415)</f>
        <v/>
      </c>
      <c r="C393" s="1006"/>
      <c r="D393" s="1006"/>
      <c r="E393" s="1006"/>
      <c r="F393" s="1007"/>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58" t="str">
        <f>IF(基本情報入力シート!AF415=0, "",基本情報入力シート!AF415)</f>
        <v/>
      </c>
      <c r="M393" s="589"/>
      <c r="N393" s="521" t="str">
        <f>IFERROR(VLOOKUP(K393,【参考】数式用!$A$2:$F$57,MATCH(M393,【参考】数式用!$C$3:$F$3,0)+2,0),"")</f>
        <v/>
      </c>
      <c r="O393" s="513"/>
      <c r="P393" s="555" t="str">
        <f>IFERROR(VLOOKUP(K393,【参考】数式用!$A$2:$F$57,MATCH(O393,【参考】数式用!$C$3:$F$3,0)+2,0),"")</f>
        <v/>
      </c>
      <c r="Q393" s="338" t="s">
        <v>118</v>
      </c>
      <c r="R393" s="339"/>
      <c r="S393" s="340" t="s">
        <v>183</v>
      </c>
      <c r="T393" s="339"/>
      <c r="U393" s="340" t="s">
        <v>184</v>
      </c>
      <c r="V393" s="339"/>
      <c r="W393" s="340" t="s">
        <v>183</v>
      </c>
      <c r="X393" s="339"/>
      <c r="Y393" s="340" t="s">
        <v>185</v>
      </c>
      <c r="Z393" s="340" t="s">
        <v>186</v>
      </c>
      <c r="AA393" s="340" t="str">
        <f t="shared" si="141"/>
        <v/>
      </c>
      <c r="AB393" s="341" t="s">
        <v>187</v>
      </c>
      <c r="AC393" s="516" t="str">
        <f t="shared" si="142"/>
        <v/>
      </c>
      <c r="AD393" s="509" t="str">
        <f t="shared" si="143"/>
        <v/>
      </c>
      <c r="AE393" s="517" t="str">
        <f>IFERROR(ROUNDDOWN(ROUNDDOWN(ROUND(L393*VLOOKUP(K393,【参考】数式用!$A$4:$F$57,MATCH("処遇改善加算Ⅳ",【参考】数式用!$C$3:$F$3,0)+2,0),0),0)*AA393*0.5,0), "")</f>
        <v/>
      </c>
      <c r="AF393" s="329"/>
      <c r="AG393" s="330"/>
      <c r="AH393" s="330"/>
      <c r="AI393" s="344"/>
      <c r="AJ393" s="641"/>
      <c r="AK393" s="331"/>
      <c r="AL393" s="332" t="str">
        <f t="shared" si="144"/>
        <v/>
      </c>
      <c r="AM393" s="325" t="str">
        <f t="shared" si="145"/>
        <v/>
      </c>
      <c r="AN393" s="255"/>
      <c r="AO393" s="559" t="str">
        <f>IFERROR(VLOOKUP(K393,【参考】数式用!$A$2:$N$57,14,FALSE),"")</f>
        <v/>
      </c>
      <c r="AP393" s="559" t="str">
        <f t="shared" si="146"/>
        <v/>
      </c>
      <c r="AQ393" s="632" t="str">
        <f t="shared" si="147"/>
        <v/>
      </c>
      <c r="AR393" s="632" t="str">
        <f t="shared" si="148"/>
        <v>入力済</v>
      </c>
      <c r="AS393" s="559" t="str">
        <f t="shared" si="149"/>
        <v/>
      </c>
      <c r="AT393" s="632" t="str">
        <f t="shared" si="150"/>
        <v>入力済</v>
      </c>
      <c r="AU393" s="632" t="str">
        <f t="shared" si="151"/>
        <v/>
      </c>
      <c r="AV393" s="632" t="str">
        <f t="shared" si="152"/>
        <v/>
      </c>
      <c r="AW393" s="559" t="str">
        <f t="shared" si="153"/>
        <v/>
      </c>
      <c r="AX393" s="559" t="str">
        <f t="shared" si="154"/>
        <v/>
      </c>
      <c r="AY393" s="632" t="str">
        <f>IFERROR(VLOOKUP(K393,【参考】数式用!$AR$5:$AS$39,2, FALSE), "")</f>
        <v/>
      </c>
      <c r="AZ393" s="559" t="str">
        <f t="shared" si="155"/>
        <v/>
      </c>
      <c r="BA393" s="559" t="str">
        <f t="shared" si="156"/>
        <v>入力済</v>
      </c>
      <c r="BB393" s="632" t="str">
        <f>IFERROR(VLOOKUP(K393,【参考】数式用!$AX$3:$AY$59, 2, FALSE), "")</f>
        <v/>
      </c>
      <c r="BC393" s="559" t="str">
        <f t="shared" si="157"/>
        <v/>
      </c>
      <c r="BD393" s="559" t="str">
        <f t="shared" si="158"/>
        <v>入力済</v>
      </c>
      <c r="BE393" s="576" t="str">
        <f t="shared" si="159"/>
        <v/>
      </c>
      <c r="BF393" s="559" t="str">
        <f t="shared" si="160"/>
        <v/>
      </c>
      <c r="BG393" s="596"/>
      <c r="BH393" s="632" t="str">
        <f t="shared" si="161"/>
        <v/>
      </c>
      <c r="BI393" s="614" t="str">
        <f>IFERROR(IF(BH393="Ⅱロ有り",ROUNDDOWN(L393*VLOOKUP(K393,【参考】数式用!$A$4:$J$42,10,FALSE)*AA393,0),""),"")</f>
        <v/>
      </c>
      <c r="BJ393" s="614" t="str">
        <f>IFERROR(IF(BH393="Ⅱロなし",ROUNDDOWN(L393*VLOOKUP(K393,【参考】数式用!$A$4:$J$42,8,FALSE)*AA393,0),""),"")</f>
        <v/>
      </c>
    </row>
    <row r="394" spans="1:62" ht="110.1" customHeight="1" thickBot="1">
      <c r="A394" s="327">
        <v>381</v>
      </c>
      <c r="B394" s="1005" t="str">
        <f>IF(基本情報入力シート!B416="","",基本情報入力シート!B416)</f>
        <v/>
      </c>
      <c r="C394" s="1006"/>
      <c r="D394" s="1006"/>
      <c r="E394" s="1006"/>
      <c r="F394" s="1007"/>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58" t="str">
        <f>IF(基本情報入力シート!AF416=0, "",基本情報入力シート!AF416)</f>
        <v/>
      </c>
      <c r="M394" s="589"/>
      <c r="N394" s="521" t="str">
        <f>IFERROR(VLOOKUP(K394,【参考】数式用!$A$2:$F$57,MATCH(M394,【参考】数式用!$C$3:$F$3,0)+2,0),"")</f>
        <v/>
      </c>
      <c r="O394" s="513"/>
      <c r="P394" s="555" t="str">
        <f>IFERROR(VLOOKUP(K394,【参考】数式用!$A$2:$F$57,MATCH(O394,【参考】数式用!$C$3:$F$3,0)+2,0),"")</f>
        <v/>
      </c>
      <c r="Q394" s="338" t="s">
        <v>118</v>
      </c>
      <c r="R394" s="339"/>
      <c r="S394" s="340" t="s">
        <v>183</v>
      </c>
      <c r="T394" s="339"/>
      <c r="U394" s="340" t="s">
        <v>184</v>
      </c>
      <c r="V394" s="339"/>
      <c r="W394" s="340" t="s">
        <v>183</v>
      </c>
      <c r="X394" s="339"/>
      <c r="Y394" s="340" t="s">
        <v>185</v>
      </c>
      <c r="Z394" s="340" t="s">
        <v>186</v>
      </c>
      <c r="AA394" s="340" t="str">
        <f t="shared" si="141"/>
        <v/>
      </c>
      <c r="AB394" s="341" t="s">
        <v>187</v>
      </c>
      <c r="AC394" s="516" t="str">
        <f t="shared" si="142"/>
        <v/>
      </c>
      <c r="AD394" s="509" t="str">
        <f t="shared" si="143"/>
        <v/>
      </c>
      <c r="AE394" s="517" t="str">
        <f>IFERROR(ROUNDDOWN(ROUNDDOWN(ROUND(L394*VLOOKUP(K394,【参考】数式用!$A$4:$F$57,MATCH("処遇改善加算Ⅳ",【参考】数式用!$C$3:$F$3,0)+2,0),0),0)*AA394*0.5,0), "")</f>
        <v/>
      </c>
      <c r="AF394" s="329"/>
      <c r="AG394" s="330"/>
      <c r="AH394" s="330"/>
      <c r="AI394" s="344"/>
      <c r="AJ394" s="641"/>
      <c r="AK394" s="331"/>
      <c r="AL394" s="332" t="str">
        <f t="shared" si="144"/>
        <v/>
      </c>
      <c r="AM394" s="325" t="str">
        <f t="shared" si="145"/>
        <v/>
      </c>
      <c r="AN394" s="255"/>
      <c r="AO394" s="559" t="str">
        <f>IFERROR(VLOOKUP(K394,【参考】数式用!$A$2:$N$57,14,FALSE),"")</f>
        <v/>
      </c>
      <c r="AP394" s="559" t="str">
        <f t="shared" si="146"/>
        <v/>
      </c>
      <c r="AQ394" s="632" t="str">
        <f t="shared" si="147"/>
        <v/>
      </c>
      <c r="AR394" s="632" t="str">
        <f t="shared" si="148"/>
        <v>入力済</v>
      </c>
      <c r="AS394" s="559" t="str">
        <f t="shared" si="149"/>
        <v/>
      </c>
      <c r="AT394" s="632" t="str">
        <f t="shared" si="150"/>
        <v>入力済</v>
      </c>
      <c r="AU394" s="632" t="str">
        <f t="shared" si="151"/>
        <v/>
      </c>
      <c r="AV394" s="632" t="str">
        <f t="shared" si="152"/>
        <v/>
      </c>
      <c r="AW394" s="559" t="str">
        <f t="shared" si="153"/>
        <v/>
      </c>
      <c r="AX394" s="559" t="str">
        <f t="shared" si="154"/>
        <v/>
      </c>
      <c r="AY394" s="632" t="str">
        <f>IFERROR(VLOOKUP(K394,【参考】数式用!$AR$5:$AS$39,2, FALSE), "")</f>
        <v/>
      </c>
      <c r="AZ394" s="559" t="str">
        <f t="shared" si="155"/>
        <v/>
      </c>
      <c r="BA394" s="559" t="str">
        <f t="shared" si="156"/>
        <v>入力済</v>
      </c>
      <c r="BB394" s="632" t="str">
        <f>IFERROR(VLOOKUP(K394,【参考】数式用!$AX$3:$AY$59, 2, FALSE), "")</f>
        <v/>
      </c>
      <c r="BC394" s="559" t="str">
        <f t="shared" si="157"/>
        <v/>
      </c>
      <c r="BD394" s="559" t="str">
        <f t="shared" si="158"/>
        <v>入力済</v>
      </c>
      <c r="BE394" s="576" t="str">
        <f t="shared" si="159"/>
        <v/>
      </c>
      <c r="BF394" s="559" t="str">
        <f t="shared" si="160"/>
        <v/>
      </c>
      <c r="BG394" s="596"/>
      <c r="BH394" s="632" t="str">
        <f t="shared" si="161"/>
        <v/>
      </c>
      <c r="BI394" s="614" t="str">
        <f>IFERROR(IF(BH394="Ⅱロ有り",ROUNDDOWN(L394*VLOOKUP(K394,【参考】数式用!$A$4:$J$42,10,FALSE)*AA394,0),""),"")</f>
        <v/>
      </c>
      <c r="BJ394" s="614" t="str">
        <f>IFERROR(IF(BH394="Ⅱロなし",ROUNDDOWN(L394*VLOOKUP(K394,【参考】数式用!$A$4:$J$42,8,FALSE)*AA394,0),""),"")</f>
        <v/>
      </c>
    </row>
    <row r="395" spans="1:62" ht="110.1" customHeight="1" thickBot="1">
      <c r="A395" s="327">
        <v>382</v>
      </c>
      <c r="B395" s="1005" t="str">
        <f>IF(基本情報入力シート!B417="","",基本情報入力シート!B417)</f>
        <v/>
      </c>
      <c r="C395" s="1006"/>
      <c r="D395" s="1006"/>
      <c r="E395" s="1006"/>
      <c r="F395" s="1007"/>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58" t="str">
        <f>IF(基本情報入力シート!AF417=0, "",基本情報入力シート!AF417)</f>
        <v/>
      </c>
      <c r="M395" s="589"/>
      <c r="N395" s="521" t="str">
        <f>IFERROR(VLOOKUP(K395,【参考】数式用!$A$2:$F$57,MATCH(M395,【参考】数式用!$C$3:$F$3,0)+2,0),"")</f>
        <v/>
      </c>
      <c r="O395" s="513"/>
      <c r="P395" s="555" t="str">
        <f>IFERROR(VLOOKUP(K395,【参考】数式用!$A$2:$F$57,MATCH(O395,【参考】数式用!$C$3:$F$3,0)+2,0),"")</f>
        <v/>
      </c>
      <c r="Q395" s="338" t="s">
        <v>118</v>
      </c>
      <c r="R395" s="339"/>
      <c r="S395" s="340" t="s">
        <v>183</v>
      </c>
      <c r="T395" s="339"/>
      <c r="U395" s="340" t="s">
        <v>184</v>
      </c>
      <c r="V395" s="339"/>
      <c r="W395" s="340" t="s">
        <v>183</v>
      </c>
      <c r="X395" s="339"/>
      <c r="Y395" s="340" t="s">
        <v>185</v>
      </c>
      <c r="Z395" s="340" t="s">
        <v>186</v>
      </c>
      <c r="AA395" s="340" t="str">
        <f t="shared" si="141"/>
        <v/>
      </c>
      <c r="AB395" s="341" t="s">
        <v>187</v>
      </c>
      <c r="AC395" s="516" t="str">
        <f t="shared" si="142"/>
        <v/>
      </c>
      <c r="AD395" s="509" t="str">
        <f t="shared" si="143"/>
        <v/>
      </c>
      <c r="AE395" s="517" t="str">
        <f>IFERROR(ROUNDDOWN(ROUNDDOWN(ROUND(L395*VLOOKUP(K395,【参考】数式用!$A$4:$F$57,MATCH("処遇改善加算Ⅳ",【参考】数式用!$C$3:$F$3,0)+2,0),0),0)*AA395*0.5,0), "")</f>
        <v/>
      </c>
      <c r="AF395" s="329"/>
      <c r="AG395" s="330"/>
      <c r="AH395" s="330"/>
      <c r="AI395" s="344"/>
      <c r="AJ395" s="641"/>
      <c r="AK395" s="331"/>
      <c r="AL395" s="332" t="str">
        <f t="shared" si="144"/>
        <v/>
      </c>
      <c r="AM395" s="325" t="str">
        <f t="shared" si="145"/>
        <v/>
      </c>
      <c r="AN395" s="255"/>
      <c r="AO395" s="559" t="str">
        <f>IFERROR(VLOOKUP(K395,【参考】数式用!$A$2:$N$57,14,FALSE),"")</f>
        <v/>
      </c>
      <c r="AP395" s="559" t="str">
        <f t="shared" si="146"/>
        <v/>
      </c>
      <c r="AQ395" s="632" t="str">
        <f t="shared" si="147"/>
        <v/>
      </c>
      <c r="AR395" s="632" t="str">
        <f t="shared" si="148"/>
        <v>入力済</v>
      </c>
      <c r="AS395" s="559" t="str">
        <f t="shared" si="149"/>
        <v/>
      </c>
      <c r="AT395" s="632" t="str">
        <f t="shared" si="150"/>
        <v>入力済</v>
      </c>
      <c r="AU395" s="632" t="str">
        <f t="shared" si="151"/>
        <v/>
      </c>
      <c r="AV395" s="632" t="str">
        <f t="shared" si="152"/>
        <v/>
      </c>
      <c r="AW395" s="559" t="str">
        <f t="shared" si="153"/>
        <v/>
      </c>
      <c r="AX395" s="559" t="str">
        <f t="shared" si="154"/>
        <v/>
      </c>
      <c r="AY395" s="632" t="str">
        <f>IFERROR(VLOOKUP(K395,【参考】数式用!$AR$5:$AS$39,2, FALSE), "")</f>
        <v/>
      </c>
      <c r="AZ395" s="559" t="str">
        <f t="shared" si="155"/>
        <v/>
      </c>
      <c r="BA395" s="559" t="str">
        <f t="shared" si="156"/>
        <v>入力済</v>
      </c>
      <c r="BB395" s="632" t="str">
        <f>IFERROR(VLOOKUP(K395,【参考】数式用!$AX$3:$AY$59, 2, FALSE), "")</f>
        <v/>
      </c>
      <c r="BC395" s="559" t="str">
        <f t="shared" si="157"/>
        <v/>
      </c>
      <c r="BD395" s="559" t="str">
        <f t="shared" si="158"/>
        <v>入力済</v>
      </c>
      <c r="BE395" s="576" t="str">
        <f t="shared" si="159"/>
        <v/>
      </c>
      <c r="BF395" s="559" t="str">
        <f t="shared" si="160"/>
        <v/>
      </c>
      <c r="BG395" s="596"/>
      <c r="BH395" s="632" t="str">
        <f t="shared" si="161"/>
        <v/>
      </c>
      <c r="BI395" s="614" t="str">
        <f>IFERROR(IF(BH395="Ⅱロ有り",ROUNDDOWN(L395*VLOOKUP(K395,【参考】数式用!$A$4:$J$42,10,FALSE)*AA395,0),""),"")</f>
        <v/>
      </c>
      <c r="BJ395" s="614" t="str">
        <f>IFERROR(IF(BH395="Ⅱロなし",ROUNDDOWN(L395*VLOOKUP(K395,【参考】数式用!$A$4:$J$42,8,FALSE)*AA395,0),""),"")</f>
        <v/>
      </c>
    </row>
    <row r="396" spans="1:62" ht="110.1" customHeight="1" thickBot="1">
      <c r="A396" s="327">
        <v>383</v>
      </c>
      <c r="B396" s="1005" t="str">
        <f>IF(基本情報入力シート!B418="","",基本情報入力シート!B418)</f>
        <v/>
      </c>
      <c r="C396" s="1006"/>
      <c r="D396" s="1006"/>
      <c r="E396" s="1006"/>
      <c r="F396" s="1007"/>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58" t="str">
        <f>IF(基本情報入力シート!AF418=0, "",基本情報入力シート!AF418)</f>
        <v/>
      </c>
      <c r="M396" s="589"/>
      <c r="N396" s="521" t="str">
        <f>IFERROR(VLOOKUP(K396,【参考】数式用!$A$2:$F$57,MATCH(M396,【参考】数式用!$C$3:$F$3,0)+2,0),"")</f>
        <v/>
      </c>
      <c r="O396" s="513"/>
      <c r="P396" s="555" t="str">
        <f>IFERROR(VLOOKUP(K396,【参考】数式用!$A$2:$F$57,MATCH(O396,【参考】数式用!$C$3:$F$3,0)+2,0),"")</f>
        <v/>
      </c>
      <c r="Q396" s="338" t="s">
        <v>118</v>
      </c>
      <c r="R396" s="339"/>
      <c r="S396" s="340" t="s">
        <v>183</v>
      </c>
      <c r="T396" s="339"/>
      <c r="U396" s="340" t="s">
        <v>184</v>
      </c>
      <c r="V396" s="339"/>
      <c r="W396" s="340" t="s">
        <v>183</v>
      </c>
      <c r="X396" s="339"/>
      <c r="Y396" s="340" t="s">
        <v>185</v>
      </c>
      <c r="Z396" s="340" t="s">
        <v>186</v>
      </c>
      <c r="AA396" s="340" t="str">
        <f t="shared" si="141"/>
        <v/>
      </c>
      <c r="AB396" s="341" t="s">
        <v>187</v>
      </c>
      <c r="AC396" s="516" t="str">
        <f t="shared" si="142"/>
        <v/>
      </c>
      <c r="AD396" s="509" t="str">
        <f t="shared" si="143"/>
        <v/>
      </c>
      <c r="AE396" s="517" t="str">
        <f>IFERROR(ROUNDDOWN(ROUNDDOWN(ROUND(L396*VLOOKUP(K396,【参考】数式用!$A$4:$F$57,MATCH("処遇改善加算Ⅳ",【参考】数式用!$C$3:$F$3,0)+2,0),0),0)*AA396*0.5,0), "")</f>
        <v/>
      </c>
      <c r="AF396" s="329"/>
      <c r="AG396" s="330"/>
      <c r="AH396" s="330"/>
      <c r="AI396" s="344"/>
      <c r="AJ396" s="641"/>
      <c r="AK396" s="331"/>
      <c r="AL396" s="332" t="str">
        <f t="shared" si="144"/>
        <v/>
      </c>
      <c r="AM396" s="325" t="str">
        <f t="shared" si="145"/>
        <v/>
      </c>
      <c r="AN396" s="255"/>
      <c r="AO396" s="559" t="str">
        <f>IFERROR(VLOOKUP(K396,【参考】数式用!$A$2:$N$57,14,FALSE),"")</f>
        <v/>
      </c>
      <c r="AP396" s="559" t="str">
        <f t="shared" si="146"/>
        <v/>
      </c>
      <c r="AQ396" s="632" t="str">
        <f t="shared" si="147"/>
        <v/>
      </c>
      <c r="AR396" s="632" t="str">
        <f t="shared" si="148"/>
        <v>入力済</v>
      </c>
      <c r="AS396" s="559" t="str">
        <f t="shared" si="149"/>
        <v/>
      </c>
      <c r="AT396" s="632" t="str">
        <f t="shared" si="150"/>
        <v>入力済</v>
      </c>
      <c r="AU396" s="632" t="str">
        <f t="shared" si="151"/>
        <v/>
      </c>
      <c r="AV396" s="632" t="str">
        <f t="shared" si="152"/>
        <v/>
      </c>
      <c r="AW396" s="559" t="str">
        <f t="shared" si="153"/>
        <v/>
      </c>
      <c r="AX396" s="559" t="str">
        <f t="shared" si="154"/>
        <v/>
      </c>
      <c r="AY396" s="632" t="str">
        <f>IFERROR(VLOOKUP(K396,【参考】数式用!$AR$5:$AS$39,2, FALSE), "")</f>
        <v/>
      </c>
      <c r="AZ396" s="559" t="str">
        <f t="shared" si="155"/>
        <v/>
      </c>
      <c r="BA396" s="559" t="str">
        <f t="shared" si="156"/>
        <v>入力済</v>
      </c>
      <c r="BB396" s="632" t="str">
        <f>IFERROR(VLOOKUP(K396,【参考】数式用!$AX$3:$AY$59, 2, FALSE), "")</f>
        <v/>
      </c>
      <c r="BC396" s="559" t="str">
        <f t="shared" si="157"/>
        <v/>
      </c>
      <c r="BD396" s="559" t="str">
        <f t="shared" si="158"/>
        <v>入力済</v>
      </c>
      <c r="BE396" s="576" t="str">
        <f t="shared" si="159"/>
        <v/>
      </c>
      <c r="BF396" s="559" t="str">
        <f t="shared" si="160"/>
        <v/>
      </c>
      <c r="BG396" s="596"/>
      <c r="BH396" s="632" t="str">
        <f t="shared" si="161"/>
        <v/>
      </c>
      <c r="BI396" s="614" t="str">
        <f>IFERROR(IF(BH396="Ⅱロ有り",ROUNDDOWN(L396*VLOOKUP(K396,【参考】数式用!$A$4:$J$42,10,FALSE)*AA396,0),""),"")</f>
        <v/>
      </c>
      <c r="BJ396" s="614" t="str">
        <f>IFERROR(IF(BH396="Ⅱロなし",ROUNDDOWN(L396*VLOOKUP(K396,【参考】数式用!$A$4:$J$42,8,FALSE)*AA396,0),""),"")</f>
        <v/>
      </c>
    </row>
    <row r="397" spans="1:62" ht="110.1" customHeight="1" thickBot="1">
      <c r="A397" s="327">
        <v>384</v>
      </c>
      <c r="B397" s="1005" t="str">
        <f>IF(基本情報入力シート!B419="","",基本情報入力シート!B419)</f>
        <v/>
      </c>
      <c r="C397" s="1006"/>
      <c r="D397" s="1006"/>
      <c r="E397" s="1006"/>
      <c r="F397" s="1007"/>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58" t="str">
        <f>IF(基本情報入力シート!AF419=0, "",基本情報入力シート!AF419)</f>
        <v/>
      </c>
      <c r="M397" s="589"/>
      <c r="N397" s="521" t="str">
        <f>IFERROR(VLOOKUP(K397,【参考】数式用!$A$2:$F$57,MATCH(M397,【参考】数式用!$C$3:$F$3,0)+2,0),"")</f>
        <v/>
      </c>
      <c r="O397" s="513"/>
      <c r="P397" s="555" t="str">
        <f>IFERROR(VLOOKUP(K397,【参考】数式用!$A$2:$F$57,MATCH(O397,【参考】数式用!$C$3:$F$3,0)+2,0),"")</f>
        <v/>
      </c>
      <c r="Q397" s="338" t="s">
        <v>118</v>
      </c>
      <c r="R397" s="339"/>
      <c r="S397" s="340" t="s">
        <v>183</v>
      </c>
      <c r="T397" s="339"/>
      <c r="U397" s="340" t="s">
        <v>184</v>
      </c>
      <c r="V397" s="339"/>
      <c r="W397" s="340" t="s">
        <v>183</v>
      </c>
      <c r="X397" s="339"/>
      <c r="Y397" s="340" t="s">
        <v>185</v>
      </c>
      <c r="Z397" s="340" t="s">
        <v>186</v>
      </c>
      <c r="AA397" s="340" t="str">
        <f t="shared" si="141"/>
        <v/>
      </c>
      <c r="AB397" s="341" t="s">
        <v>187</v>
      </c>
      <c r="AC397" s="516" t="str">
        <f t="shared" si="142"/>
        <v/>
      </c>
      <c r="AD397" s="509" t="str">
        <f t="shared" si="143"/>
        <v/>
      </c>
      <c r="AE397" s="517" t="str">
        <f>IFERROR(ROUNDDOWN(ROUNDDOWN(ROUND(L397*VLOOKUP(K397,【参考】数式用!$A$4:$F$57,MATCH("処遇改善加算Ⅳ",【参考】数式用!$C$3:$F$3,0)+2,0),0),0)*AA397*0.5,0), "")</f>
        <v/>
      </c>
      <c r="AF397" s="329"/>
      <c r="AG397" s="330"/>
      <c r="AH397" s="330"/>
      <c r="AI397" s="344"/>
      <c r="AJ397" s="641"/>
      <c r="AK397" s="331"/>
      <c r="AL397" s="332" t="str">
        <f t="shared" si="144"/>
        <v/>
      </c>
      <c r="AM397" s="325" t="str">
        <f t="shared" si="145"/>
        <v/>
      </c>
      <c r="AN397" s="255"/>
      <c r="AO397" s="559" t="str">
        <f>IFERROR(VLOOKUP(K397,【参考】数式用!$A$2:$N$57,14,FALSE),"")</f>
        <v/>
      </c>
      <c r="AP397" s="559" t="str">
        <f t="shared" si="146"/>
        <v/>
      </c>
      <c r="AQ397" s="632" t="str">
        <f t="shared" si="147"/>
        <v/>
      </c>
      <c r="AR397" s="632" t="str">
        <f t="shared" si="148"/>
        <v>入力済</v>
      </c>
      <c r="AS397" s="559" t="str">
        <f t="shared" si="149"/>
        <v/>
      </c>
      <c r="AT397" s="632" t="str">
        <f t="shared" si="150"/>
        <v>入力済</v>
      </c>
      <c r="AU397" s="632" t="str">
        <f t="shared" si="151"/>
        <v/>
      </c>
      <c r="AV397" s="632" t="str">
        <f t="shared" si="152"/>
        <v/>
      </c>
      <c r="AW397" s="559" t="str">
        <f t="shared" si="153"/>
        <v/>
      </c>
      <c r="AX397" s="559" t="str">
        <f t="shared" si="154"/>
        <v/>
      </c>
      <c r="AY397" s="632" t="str">
        <f>IFERROR(VLOOKUP(K397,【参考】数式用!$AR$5:$AS$39,2, FALSE), "")</f>
        <v/>
      </c>
      <c r="AZ397" s="559" t="str">
        <f t="shared" si="155"/>
        <v/>
      </c>
      <c r="BA397" s="559" t="str">
        <f t="shared" si="156"/>
        <v>入力済</v>
      </c>
      <c r="BB397" s="632" t="str">
        <f>IFERROR(VLOOKUP(K397,【参考】数式用!$AX$3:$AY$59, 2, FALSE), "")</f>
        <v/>
      </c>
      <c r="BC397" s="559" t="str">
        <f t="shared" si="157"/>
        <v/>
      </c>
      <c r="BD397" s="559" t="str">
        <f t="shared" si="158"/>
        <v>入力済</v>
      </c>
      <c r="BE397" s="576" t="str">
        <f t="shared" si="159"/>
        <v/>
      </c>
      <c r="BF397" s="559" t="str">
        <f t="shared" si="160"/>
        <v/>
      </c>
      <c r="BG397" s="596"/>
      <c r="BH397" s="632" t="str">
        <f t="shared" si="161"/>
        <v/>
      </c>
      <c r="BI397" s="614" t="str">
        <f>IFERROR(IF(BH397="Ⅱロ有り",ROUNDDOWN(L397*VLOOKUP(K397,【参考】数式用!$A$4:$J$42,10,FALSE)*AA397,0),""),"")</f>
        <v/>
      </c>
      <c r="BJ397" s="614" t="str">
        <f>IFERROR(IF(BH397="Ⅱロなし",ROUNDDOWN(L397*VLOOKUP(K397,【参考】数式用!$A$4:$J$42,8,FALSE)*AA397,0),""),"")</f>
        <v/>
      </c>
    </row>
    <row r="398" spans="1:62" ht="110.1" customHeight="1" thickBot="1">
      <c r="A398" s="327">
        <v>385</v>
      </c>
      <c r="B398" s="1005" t="str">
        <f>IF(基本情報入力シート!B420="","",基本情報入力シート!B420)</f>
        <v/>
      </c>
      <c r="C398" s="1006"/>
      <c r="D398" s="1006"/>
      <c r="E398" s="1006"/>
      <c r="F398" s="1007"/>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58" t="str">
        <f>IF(基本情報入力シート!AF420=0, "",基本情報入力シート!AF420)</f>
        <v/>
      </c>
      <c r="M398" s="589"/>
      <c r="N398" s="521" t="str">
        <f>IFERROR(VLOOKUP(K398,【参考】数式用!$A$2:$F$57,MATCH(M398,【参考】数式用!$C$3:$F$3,0)+2,0),"")</f>
        <v/>
      </c>
      <c r="O398" s="513"/>
      <c r="P398" s="555" t="str">
        <f>IFERROR(VLOOKUP(K398,【参考】数式用!$A$2:$F$57,MATCH(O398,【参考】数式用!$C$3:$F$3,0)+2,0),"")</f>
        <v/>
      </c>
      <c r="Q398" s="338" t="s">
        <v>118</v>
      </c>
      <c r="R398" s="339"/>
      <c r="S398" s="340" t="s">
        <v>183</v>
      </c>
      <c r="T398" s="339"/>
      <c r="U398" s="340" t="s">
        <v>184</v>
      </c>
      <c r="V398" s="339"/>
      <c r="W398" s="340" t="s">
        <v>183</v>
      </c>
      <c r="X398" s="339"/>
      <c r="Y398" s="340" t="s">
        <v>185</v>
      </c>
      <c r="Z398" s="340" t="s">
        <v>186</v>
      </c>
      <c r="AA398" s="340" t="str">
        <f t="shared" si="141"/>
        <v/>
      </c>
      <c r="AB398" s="341" t="s">
        <v>187</v>
      </c>
      <c r="AC398" s="516" t="str">
        <f t="shared" si="142"/>
        <v/>
      </c>
      <c r="AD398" s="509" t="str">
        <f t="shared" si="143"/>
        <v/>
      </c>
      <c r="AE398" s="517" t="str">
        <f>IFERROR(ROUNDDOWN(ROUNDDOWN(ROUND(L398*VLOOKUP(K398,【参考】数式用!$A$4:$F$57,MATCH("処遇改善加算Ⅳ",【参考】数式用!$C$3:$F$3,0)+2,0),0),0)*AA398*0.5,0), "")</f>
        <v/>
      </c>
      <c r="AF398" s="329"/>
      <c r="AG398" s="330"/>
      <c r="AH398" s="330"/>
      <c r="AI398" s="344"/>
      <c r="AJ398" s="641"/>
      <c r="AK398" s="331"/>
      <c r="AL398" s="332" t="str">
        <f t="shared" si="144"/>
        <v/>
      </c>
      <c r="AM398" s="325" t="str">
        <f t="shared" si="145"/>
        <v/>
      </c>
      <c r="AN398" s="255"/>
      <c r="AO398" s="559" t="str">
        <f>IFERROR(VLOOKUP(K398,【参考】数式用!$A$2:$N$57,14,FALSE),"")</f>
        <v/>
      </c>
      <c r="AP398" s="559" t="str">
        <f t="shared" si="146"/>
        <v/>
      </c>
      <c r="AQ398" s="632" t="str">
        <f t="shared" si="147"/>
        <v/>
      </c>
      <c r="AR398" s="632" t="str">
        <f t="shared" si="148"/>
        <v>入力済</v>
      </c>
      <c r="AS398" s="559" t="str">
        <f t="shared" si="149"/>
        <v/>
      </c>
      <c r="AT398" s="632" t="str">
        <f t="shared" si="150"/>
        <v>入力済</v>
      </c>
      <c r="AU398" s="632" t="str">
        <f t="shared" si="151"/>
        <v/>
      </c>
      <c r="AV398" s="632" t="str">
        <f t="shared" si="152"/>
        <v/>
      </c>
      <c r="AW398" s="559" t="str">
        <f t="shared" si="153"/>
        <v/>
      </c>
      <c r="AX398" s="559" t="str">
        <f t="shared" si="154"/>
        <v/>
      </c>
      <c r="AY398" s="632" t="str">
        <f>IFERROR(VLOOKUP(K398,【参考】数式用!$AR$5:$AS$39,2, FALSE), "")</f>
        <v/>
      </c>
      <c r="AZ398" s="559" t="str">
        <f t="shared" si="155"/>
        <v/>
      </c>
      <c r="BA398" s="559" t="str">
        <f t="shared" si="156"/>
        <v>入力済</v>
      </c>
      <c r="BB398" s="632" t="str">
        <f>IFERROR(VLOOKUP(K398,【参考】数式用!$AX$3:$AY$59, 2, FALSE), "")</f>
        <v/>
      </c>
      <c r="BC398" s="559" t="str">
        <f t="shared" si="157"/>
        <v/>
      </c>
      <c r="BD398" s="559" t="str">
        <f t="shared" si="158"/>
        <v>入力済</v>
      </c>
      <c r="BE398" s="576" t="str">
        <f t="shared" si="159"/>
        <v/>
      </c>
      <c r="BF398" s="559" t="str">
        <f t="shared" si="160"/>
        <v/>
      </c>
      <c r="BG398" s="596"/>
      <c r="BH398" s="632" t="str">
        <f t="shared" si="161"/>
        <v/>
      </c>
      <c r="BI398" s="614" t="str">
        <f>IFERROR(IF(BH398="Ⅱロ有り",ROUNDDOWN(L398*VLOOKUP(K398,【参考】数式用!$A$4:$J$42,10,FALSE)*AA398,0),""),"")</f>
        <v/>
      </c>
      <c r="BJ398" s="614" t="str">
        <f>IFERROR(IF(BH398="Ⅱロなし",ROUNDDOWN(L398*VLOOKUP(K398,【参考】数式用!$A$4:$J$42,8,FALSE)*AA398,0),""),"")</f>
        <v/>
      </c>
    </row>
    <row r="399" spans="1:62" ht="110.1" customHeight="1" thickBot="1">
      <c r="A399" s="327">
        <v>386</v>
      </c>
      <c r="B399" s="1005" t="str">
        <f>IF(基本情報入力シート!B421="","",基本情報入力シート!B421)</f>
        <v/>
      </c>
      <c r="C399" s="1006"/>
      <c r="D399" s="1006"/>
      <c r="E399" s="1006"/>
      <c r="F399" s="1007"/>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58" t="str">
        <f>IF(基本情報入力シート!AF421=0, "",基本情報入力シート!AF421)</f>
        <v/>
      </c>
      <c r="M399" s="589"/>
      <c r="N399" s="521" t="str">
        <f>IFERROR(VLOOKUP(K399,【参考】数式用!$A$2:$F$57,MATCH(M399,【参考】数式用!$C$3:$F$3,0)+2,0),"")</f>
        <v/>
      </c>
      <c r="O399" s="513"/>
      <c r="P399" s="555" t="str">
        <f>IFERROR(VLOOKUP(K399,【参考】数式用!$A$2:$F$57,MATCH(O399,【参考】数式用!$C$3:$F$3,0)+2,0),"")</f>
        <v/>
      </c>
      <c r="Q399" s="338" t="s">
        <v>118</v>
      </c>
      <c r="R399" s="339"/>
      <c r="S399" s="340" t="s">
        <v>183</v>
      </c>
      <c r="T399" s="339"/>
      <c r="U399" s="340" t="s">
        <v>184</v>
      </c>
      <c r="V399" s="339"/>
      <c r="W399" s="340" t="s">
        <v>183</v>
      </c>
      <c r="X399" s="339"/>
      <c r="Y399" s="340" t="s">
        <v>185</v>
      </c>
      <c r="Z399" s="340" t="s">
        <v>186</v>
      </c>
      <c r="AA399" s="340" t="str">
        <f t="shared" si="141"/>
        <v/>
      </c>
      <c r="AB399" s="341" t="s">
        <v>187</v>
      </c>
      <c r="AC399" s="516" t="str">
        <f t="shared" si="142"/>
        <v/>
      </c>
      <c r="AD399" s="509" t="str">
        <f t="shared" si="143"/>
        <v/>
      </c>
      <c r="AE399" s="517" t="str">
        <f>IFERROR(ROUNDDOWN(ROUNDDOWN(ROUND(L399*VLOOKUP(K399,【参考】数式用!$A$4:$F$57,MATCH("処遇改善加算Ⅳ",【参考】数式用!$C$3:$F$3,0)+2,0),0),0)*AA399*0.5,0), "")</f>
        <v/>
      </c>
      <c r="AF399" s="329"/>
      <c r="AG399" s="330"/>
      <c r="AH399" s="330"/>
      <c r="AI399" s="344"/>
      <c r="AJ399" s="641"/>
      <c r="AK399" s="331"/>
      <c r="AL399" s="332" t="str">
        <f t="shared" si="144"/>
        <v/>
      </c>
      <c r="AM399" s="325" t="str">
        <f t="shared" si="145"/>
        <v/>
      </c>
      <c r="AN399" s="255"/>
      <c r="AO399" s="559" t="str">
        <f>IFERROR(VLOOKUP(K399,【参考】数式用!$A$2:$N$57,14,FALSE),"")</f>
        <v/>
      </c>
      <c r="AP399" s="559" t="str">
        <f t="shared" si="146"/>
        <v/>
      </c>
      <c r="AQ399" s="632" t="str">
        <f t="shared" si="147"/>
        <v/>
      </c>
      <c r="AR399" s="632" t="str">
        <f t="shared" si="148"/>
        <v>入力済</v>
      </c>
      <c r="AS399" s="559" t="str">
        <f t="shared" si="149"/>
        <v/>
      </c>
      <c r="AT399" s="632" t="str">
        <f t="shared" si="150"/>
        <v>入力済</v>
      </c>
      <c r="AU399" s="632" t="str">
        <f t="shared" si="151"/>
        <v/>
      </c>
      <c r="AV399" s="632" t="str">
        <f t="shared" si="152"/>
        <v/>
      </c>
      <c r="AW399" s="559" t="str">
        <f t="shared" si="153"/>
        <v/>
      </c>
      <c r="AX399" s="559" t="str">
        <f t="shared" si="154"/>
        <v/>
      </c>
      <c r="AY399" s="632" t="str">
        <f>IFERROR(VLOOKUP(K399,【参考】数式用!$AR$5:$AS$39,2, FALSE), "")</f>
        <v/>
      </c>
      <c r="AZ399" s="559" t="str">
        <f t="shared" si="155"/>
        <v/>
      </c>
      <c r="BA399" s="559" t="str">
        <f t="shared" si="156"/>
        <v>入力済</v>
      </c>
      <c r="BB399" s="632" t="str">
        <f>IFERROR(VLOOKUP(K399,【参考】数式用!$AX$3:$AY$59, 2, FALSE), "")</f>
        <v/>
      </c>
      <c r="BC399" s="559" t="str">
        <f t="shared" si="157"/>
        <v/>
      </c>
      <c r="BD399" s="559" t="str">
        <f t="shared" si="158"/>
        <v>入力済</v>
      </c>
      <c r="BE399" s="576" t="str">
        <f t="shared" si="159"/>
        <v/>
      </c>
      <c r="BF399" s="559" t="str">
        <f t="shared" si="160"/>
        <v/>
      </c>
      <c r="BG399" s="596"/>
      <c r="BH399" s="632" t="str">
        <f t="shared" si="161"/>
        <v/>
      </c>
      <c r="BI399" s="614" t="str">
        <f>IFERROR(IF(BH399="Ⅱロ有り",ROUNDDOWN(L399*VLOOKUP(K399,【参考】数式用!$A$4:$J$42,10,FALSE)*AA399,0),""),"")</f>
        <v/>
      </c>
      <c r="BJ399" s="614" t="str">
        <f>IFERROR(IF(BH399="Ⅱロなし",ROUNDDOWN(L399*VLOOKUP(K399,【参考】数式用!$A$4:$J$42,8,FALSE)*AA399,0),""),"")</f>
        <v/>
      </c>
    </row>
    <row r="400" spans="1:62" ht="110.1" customHeight="1" thickBot="1">
      <c r="A400" s="327">
        <v>387</v>
      </c>
      <c r="B400" s="1005" t="str">
        <f>IF(基本情報入力シート!B422="","",基本情報入力シート!B422)</f>
        <v/>
      </c>
      <c r="C400" s="1006"/>
      <c r="D400" s="1006"/>
      <c r="E400" s="1006"/>
      <c r="F400" s="1007"/>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58" t="str">
        <f>IF(基本情報入力シート!AF422=0, "",基本情報入力シート!AF422)</f>
        <v/>
      </c>
      <c r="M400" s="589"/>
      <c r="N400" s="521" t="str">
        <f>IFERROR(VLOOKUP(K400,【参考】数式用!$A$2:$F$57,MATCH(M400,【参考】数式用!$C$3:$F$3,0)+2,0),"")</f>
        <v/>
      </c>
      <c r="O400" s="513"/>
      <c r="P400" s="555" t="str">
        <f>IFERROR(VLOOKUP(K400,【参考】数式用!$A$2:$F$57,MATCH(O400,【参考】数式用!$C$3:$F$3,0)+2,0),"")</f>
        <v/>
      </c>
      <c r="Q400" s="338" t="s">
        <v>118</v>
      </c>
      <c r="R400" s="339"/>
      <c r="S400" s="340" t="s">
        <v>183</v>
      </c>
      <c r="T400" s="339"/>
      <c r="U400" s="340" t="s">
        <v>184</v>
      </c>
      <c r="V400" s="339"/>
      <c r="W400" s="340" t="s">
        <v>183</v>
      </c>
      <c r="X400" s="339"/>
      <c r="Y400" s="340" t="s">
        <v>185</v>
      </c>
      <c r="Z400" s="340" t="s">
        <v>186</v>
      </c>
      <c r="AA400" s="340" t="str">
        <f t="shared" si="141"/>
        <v/>
      </c>
      <c r="AB400" s="341" t="s">
        <v>187</v>
      </c>
      <c r="AC400" s="516" t="str">
        <f t="shared" si="142"/>
        <v/>
      </c>
      <c r="AD400" s="509" t="str">
        <f t="shared" si="143"/>
        <v/>
      </c>
      <c r="AE400" s="517" t="str">
        <f>IFERROR(ROUNDDOWN(ROUNDDOWN(ROUND(L400*VLOOKUP(K400,【参考】数式用!$A$4:$F$57,MATCH("処遇改善加算Ⅳ",【参考】数式用!$C$3:$F$3,0)+2,0),0),0)*AA400*0.5,0), "")</f>
        <v/>
      </c>
      <c r="AF400" s="329"/>
      <c r="AG400" s="330"/>
      <c r="AH400" s="330"/>
      <c r="AI400" s="344"/>
      <c r="AJ400" s="641"/>
      <c r="AK400" s="331"/>
      <c r="AL400" s="332" t="str">
        <f t="shared" si="144"/>
        <v/>
      </c>
      <c r="AM400" s="325" t="str">
        <f t="shared" si="145"/>
        <v/>
      </c>
      <c r="AN400" s="255"/>
      <c r="AO400" s="559" t="str">
        <f>IFERROR(VLOOKUP(K400,【参考】数式用!$A$2:$N$57,14,FALSE),"")</f>
        <v/>
      </c>
      <c r="AP400" s="559" t="str">
        <f t="shared" si="146"/>
        <v/>
      </c>
      <c r="AQ400" s="632" t="str">
        <f t="shared" si="147"/>
        <v/>
      </c>
      <c r="AR400" s="632" t="str">
        <f t="shared" si="148"/>
        <v>入力済</v>
      </c>
      <c r="AS400" s="559" t="str">
        <f t="shared" si="149"/>
        <v/>
      </c>
      <c r="AT400" s="632" t="str">
        <f t="shared" si="150"/>
        <v>入力済</v>
      </c>
      <c r="AU400" s="632" t="str">
        <f t="shared" si="151"/>
        <v/>
      </c>
      <c r="AV400" s="632" t="str">
        <f t="shared" si="152"/>
        <v/>
      </c>
      <c r="AW400" s="559" t="str">
        <f t="shared" si="153"/>
        <v/>
      </c>
      <c r="AX400" s="559" t="str">
        <f t="shared" si="154"/>
        <v/>
      </c>
      <c r="AY400" s="632" t="str">
        <f>IFERROR(VLOOKUP(K400,【参考】数式用!$AR$5:$AS$39,2, FALSE), "")</f>
        <v/>
      </c>
      <c r="AZ400" s="559" t="str">
        <f t="shared" si="155"/>
        <v/>
      </c>
      <c r="BA400" s="559" t="str">
        <f t="shared" si="156"/>
        <v>入力済</v>
      </c>
      <c r="BB400" s="632" t="str">
        <f>IFERROR(VLOOKUP(K400,【参考】数式用!$AX$3:$AY$59, 2, FALSE), "")</f>
        <v/>
      </c>
      <c r="BC400" s="559" t="str">
        <f t="shared" si="157"/>
        <v/>
      </c>
      <c r="BD400" s="559" t="str">
        <f t="shared" si="158"/>
        <v>入力済</v>
      </c>
      <c r="BE400" s="576" t="str">
        <f t="shared" si="159"/>
        <v/>
      </c>
      <c r="BF400" s="559" t="str">
        <f t="shared" si="160"/>
        <v/>
      </c>
      <c r="BG400" s="596"/>
      <c r="BH400" s="632" t="str">
        <f t="shared" si="161"/>
        <v/>
      </c>
      <c r="BI400" s="614" t="str">
        <f>IFERROR(IF(BH400="Ⅱロ有り",ROUNDDOWN(L400*VLOOKUP(K400,【参考】数式用!$A$4:$J$42,10,FALSE)*AA400,0),""),"")</f>
        <v/>
      </c>
      <c r="BJ400" s="614" t="str">
        <f>IFERROR(IF(BH400="Ⅱロなし",ROUNDDOWN(L400*VLOOKUP(K400,【参考】数式用!$A$4:$J$42,8,FALSE)*AA400,0),""),"")</f>
        <v/>
      </c>
    </row>
    <row r="401" spans="1:62" ht="110.1" customHeight="1" thickBot="1">
      <c r="A401" s="327">
        <v>388</v>
      </c>
      <c r="B401" s="1005" t="str">
        <f>IF(基本情報入力シート!B423="","",基本情報入力シート!B423)</f>
        <v/>
      </c>
      <c r="C401" s="1006"/>
      <c r="D401" s="1006"/>
      <c r="E401" s="1006"/>
      <c r="F401" s="1007"/>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58" t="str">
        <f>IF(基本情報入力シート!AF423=0, "",基本情報入力シート!AF423)</f>
        <v/>
      </c>
      <c r="M401" s="589"/>
      <c r="N401" s="521" t="str">
        <f>IFERROR(VLOOKUP(K401,【参考】数式用!$A$2:$F$57,MATCH(M401,【参考】数式用!$C$3:$F$3,0)+2,0),"")</f>
        <v/>
      </c>
      <c r="O401" s="513"/>
      <c r="P401" s="555" t="str">
        <f>IFERROR(VLOOKUP(K401,【参考】数式用!$A$2:$F$57,MATCH(O401,【参考】数式用!$C$3:$F$3,0)+2,0),"")</f>
        <v/>
      </c>
      <c r="Q401" s="338" t="s">
        <v>118</v>
      </c>
      <c r="R401" s="339"/>
      <c r="S401" s="340" t="s">
        <v>183</v>
      </c>
      <c r="T401" s="339"/>
      <c r="U401" s="340" t="s">
        <v>184</v>
      </c>
      <c r="V401" s="339"/>
      <c r="W401" s="340" t="s">
        <v>183</v>
      </c>
      <c r="X401" s="339"/>
      <c r="Y401" s="340" t="s">
        <v>185</v>
      </c>
      <c r="Z401" s="340" t="s">
        <v>186</v>
      </c>
      <c r="AA401" s="340" t="str">
        <f t="shared" si="141"/>
        <v/>
      </c>
      <c r="AB401" s="341" t="s">
        <v>187</v>
      </c>
      <c r="AC401" s="516" t="str">
        <f t="shared" si="142"/>
        <v/>
      </c>
      <c r="AD401" s="509" t="str">
        <f t="shared" si="143"/>
        <v/>
      </c>
      <c r="AE401" s="517" t="str">
        <f>IFERROR(ROUNDDOWN(ROUNDDOWN(ROUND(L401*VLOOKUP(K401,【参考】数式用!$A$4:$F$57,MATCH("処遇改善加算Ⅳ",【参考】数式用!$C$3:$F$3,0)+2,0),0),0)*AA401*0.5,0), "")</f>
        <v/>
      </c>
      <c r="AF401" s="329"/>
      <c r="AG401" s="330"/>
      <c r="AH401" s="330"/>
      <c r="AI401" s="344"/>
      <c r="AJ401" s="641"/>
      <c r="AK401" s="331"/>
      <c r="AL401" s="332" t="str">
        <f t="shared" si="144"/>
        <v/>
      </c>
      <c r="AM401" s="325" t="str">
        <f t="shared" si="145"/>
        <v/>
      </c>
      <c r="AN401" s="255"/>
      <c r="AO401" s="559" t="str">
        <f>IFERROR(VLOOKUP(K401,【参考】数式用!$A$2:$N$57,14,FALSE),"")</f>
        <v/>
      </c>
      <c r="AP401" s="559" t="str">
        <f t="shared" si="146"/>
        <v/>
      </c>
      <c r="AQ401" s="632" t="str">
        <f t="shared" si="147"/>
        <v/>
      </c>
      <c r="AR401" s="632" t="str">
        <f t="shared" si="148"/>
        <v>入力済</v>
      </c>
      <c r="AS401" s="559" t="str">
        <f t="shared" si="149"/>
        <v/>
      </c>
      <c r="AT401" s="632" t="str">
        <f t="shared" si="150"/>
        <v>入力済</v>
      </c>
      <c r="AU401" s="632" t="str">
        <f t="shared" si="151"/>
        <v/>
      </c>
      <c r="AV401" s="632" t="str">
        <f t="shared" si="152"/>
        <v/>
      </c>
      <c r="AW401" s="559" t="str">
        <f t="shared" si="153"/>
        <v/>
      </c>
      <c r="AX401" s="559" t="str">
        <f t="shared" si="154"/>
        <v/>
      </c>
      <c r="AY401" s="632" t="str">
        <f>IFERROR(VLOOKUP(K401,【参考】数式用!$AR$5:$AS$39,2, FALSE), "")</f>
        <v/>
      </c>
      <c r="AZ401" s="559" t="str">
        <f t="shared" si="155"/>
        <v/>
      </c>
      <c r="BA401" s="559" t="str">
        <f t="shared" si="156"/>
        <v>入力済</v>
      </c>
      <c r="BB401" s="632" t="str">
        <f>IFERROR(VLOOKUP(K401,【参考】数式用!$AX$3:$AY$59, 2, FALSE), "")</f>
        <v/>
      </c>
      <c r="BC401" s="559" t="str">
        <f t="shared" si="157"/>
        <v/>
      </c>
      <c r="BD401" s="559" t="str">
        <f t="shared" si="158"/>
        <v>入力済</v>
      </c>
      <c r="BE401" s="576" t="str">
        <f t="shared" si="159"/>
        <v/>
      </c>
      <c r="BF401" s="559" t="str">
        <f t="shared" si="160"/>
        <v/>
      </c>
      <c r="BG401" s="596"/>
      <c r="BH401" s="632" t="str">
        <f t="shared" si="161"/>
        <v/>
      </c>
      <c r="BI401" s="614" t="str">
        <f>IFERROR(IF(BH401="Ⅱロ有り",ROUNDDOWN(L401*VLOOKUP(K401,【参考】数式用!$A$4:$J$42,10,FALSE)*AA401,0),""),"")</f>
        <v/>
      </c>
      <c r="BJ401" s="614" t="str">
        <f>IFERROR(IF(BH401="Ⅱロなし",ROUNDDOWN(L401*VLOOKUP(K401,【参考】数式用!$A$4:$J$42,8,FALSE)*AA401,0),""),"")</f>
        <v/>
      </c>
    </row>
    <row r="402" spans="1:62" ht="110.1" customHeight="1" thickBot="1">
      <c r="A402" s="327">
        <v>389</v>
      </c>
      <c r="B402" s="1005" t="str">
        <f>IF(基本情報入力シート!B424="","",基本情報入力シート!B424)</f>
        <v/>
      </c>
      <c r="C402" s="1006"/>
      <c r="D402" s="1006"/>
      <c r="E402" s="1006"/>
      <c r="F402" s="1007"/>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58" t="str">
        <f>IF(基本情報入力シート!AF424=0, "",基本情報入力シート!AF424)</f>
        <v/>
      </c>
      <c r="M402" s="589"/>
      <c r="N402" s="521" t="str">
        <f>IFERROR(VLOOKUP(K402,【参考】数式用!$A$2:$F$57,MATCH(M402,【参考】数式用!$C$3:$F$3,0)+2,0),"")</f>
        <v/>
      </c>
      <c r="O402" s="513"/>
      <c r="P402" s="555" t="str">
        <f>IFERROR(VLOOKUP(K402,【参考】数式用!$A$2:$F$57,MATCH(O402,【参考】数式用!$C$3:$F$3,0)+2,0),"")</f>
        <v/>
      </c>
      <c r="Q402" s="338" t="s">
        <v>118</v>
      </c>
      <c r="R402" s="339"/>
      <c r="S402" s="340" t="s">
        <v>183</v>
      </c>
      <c r="T402" s="339"/>
      <c r="U402" s="340" t="s">
        <v>184</v>
      </c>
      <c r="V402" s="339"/>
      <c r="W402" s="340" t="s">
        <v>183</v>
      </c>
      <c r="X402" s="339"/>
      <c r="Y402" s="340" t="s">
        <v>185</v>
      </c>
      <c r="Z402" s="340" t="s">
        <v>186</v>
      </c>
      <c r="AA402" s="340" t="str">
        <f t="shared" si="141"/>
        <v/>
      </c>
      <c r="AB402" s="341" t="s">
        <v>187</v>
      </c>
      <c r="AC402" s="516" t="str">
        <f t="shared" si="142"/>
        <v/>
      </c>
      <c r="AD402" s="509" t="str">
        <f t="shared" si="143"/>
        <v/>
      </c>
      <c r="AE402" s="517" t="str">
        <f>IFERROR(ROUNDDOWN(ROUNDDOWN(ROUND(L402*VLOOKUP(K402,【参考】数式用!$A$4:$F$57,MATCH("処遇改善加算Ⅳ",【参考】数式用!$C$3:$F$3,0)+2,0),0),0)*AA402*0.5,0), "")</f>
        <v/>
      </c>
      <c r="AF402" s="329"/>
      <c r="AG402" s="330"/>
      <c r="AH402" s="330"/>
      <c r="AI402" s="344"/>
      <c r="AJ402" s="641"/>
      <c r="AK402" s="331"/>
      <c r="AL402" s="332" t="str">
        <f t="shared" si="144"/>
        <v/>
      </c>
      <c r="AM402" s="325" t="str">
        <f t="shared" si="145"/>
        <v/>
      </c>
      <c r="AN402" s="255"/>
      <c r="AO402" s="559" t="str">
        <f>IFERROR(VLOOKUP(K402,【参考】数式用!$A$2:$N$57,14,FALSE),"")</f>
        <v/>
      </c>
      <c r="AP402" s="559" t="str">
        <f t="shared" si="146"/>
        <v/>
      </c>
      <c r="AQ402" s="632" t="str">
        <f t="shared" si="147"/>
        <v/>
      </c>
      <c r="AR402" s="632" t="str">
        <f t="shared" si="148"/>
        <v>入力済</v>
      </c>
      <c r="AS402" s="559" t="str">
        <f t="shared" si="149"/>
        <v/>
      </c>
      <c r="AT402" s="632" t="str">
        <f t="shared" si="150"/>
        <v>入力済</v>
      </c>
      <c r="AU402" s="632" t="str">
        <f t="shared" si="151"/>
        <v/>
      </c>
      <c r="AV402" s="632" t="str">
        <f t="shared" si="152"/>
        <v/>
      </c>
      <c r="AW402" s="559" t="str">
        <f t="shared" si="153"/>
        <v/>
      </c>
      <c r="AX402" s="559" t="str">
        <f t="shared" si="154"/>
        <v/>
      </c>
      <c r="AY402" s="632" t="str">
        <f>IFERROR(VLOOKUP(K402,【参考】数式用!$AR$5:$AS$39,2, FALSE), "")</f>
        <v/>
      </c>
      <c r="AZ402" s="559" t="str">
        <f t="shared" si="155"/>
        <v/>
      </c>
      <c r="BA402" s="559" t="str">
        <f t="shared" si="156"/>
        <v>入力済</v>
      </c>
      <c r="BB402" s="632" t="str">
        <f>IFERROR(VLOOKUP(K402,【参考】数式用!$AX$3:$AY$59, 2, FALSE), "")</f>
        <v/>
      </c>
      <c r="BC402" s="559" t="str">
        <f t="shared" si="157"/>
        <v/>
      </c>
      <c r="BD402" s="559" t="str">
        <f t="shared" si="158"/>
        <v>入力済</v>
      </c>
      <c r="BE402" s="576" t="str">
        <f t="shared" si="159"/>
        <v/>
      </c>
      <c r="BF402" s="559" t="str">
        <f t="shared" si="160"/>
        <v/>
      </c>
      <c r="BG402" s="596"/>
      <c r="BH402" s="632" t="str">
        <f t="shared" si="161"/>
        <v/>
      </c>
      <c r="BI402" s="614" t="str">
        <f>IFERROR(IF(BH402="Ⅱロ有り",ROUNDDOWN(L402*VLOOKUP(K402,【参考】数式用!$A$4:$J$42,10,FALSE)*AA402,0),""),"")</f>
        <v/>
      </c>
      <c r="BJ402" s="614" t="str">
        <f>IFERROR(IF(BH402="Ⅱロなし",ROUNDDOWN(L402*VLOOKUP(K402,【参考】数式用!$A$4:$J$42,8,FALSE)*AA402,0),""),"")</f>
        <v/>
      </c>
    </row>
    <row r="403" spans="1:62" ht="110.1" customHeight="1" thickBot="1">
      <c r="A403" s="327">
        <v>390</v>
      </c>
      <c r="B403" s="1005" t="str">
        <f>IF(基本情報入力シート!B425="","",基本情報入力シート!B425)</f>
        <v/>
      </c>
      <c r="C403" s="1006"/>
      <c r="D403" s="1006"/>
      <c r="E403" s="1006"/>
      <c r="F403" s="1007"/>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58" t="str">
        <f>IF(基本情報入力シート!AF425=0, "",基本情報入力シート!AF425)</f>
        <v/>
      </c>
      <c r="M403" s="589"/>
      <c r="N403" s="521" t="str">
        <f>IFERROR(VLOOKUP(K403,【参考】数式用!$A$2:$F$57,MATCH(M403,【参考】数式用!$C$3:$F$3,0)+2,0),"")</f>
        <v/>
      </c>
      <c r="O403" s="513"/>
      <c r="P403" s="555" t="str">
        <f>IFERROR(VLOOKUP(K403,【参考】数式用!$A$2:$F$57,MATCH(O403,【参考】数式用!$C$3:$F$3,0)+2,0),"")</f>
        <v/>
      </c>
      <c r="Q403" s="338" t="s">
        <v>118</v>
      </c>
      <c r="R403" s="339"/>
      <c r="S403" s="340" t="s">
        <v>183</v>
      </c>
      <c r="T403" s="339"/>
      <c r="U403" s="340" t="s">
        <v>184</v>
      </c>
      <c r="V403" s="339"/>
      <c r="W403" s="340" t="s">
        <v>183</v>
      </c>
      <c r="X403" s="339"/>
      <c r="Y403" s="340" t="s">
        <v>185</v>
      </c>
      <c r="Z403" s="340" t="s">
        <v>186</v>
      </c>
      <c r="AA403" s="340" t="str">
        <f t="shared" si="141"/>
        <v/>
      </c>
      <c r="AB403" s="341" t="s">
        <v>187</v>
      </c>
      <c r="AC403" s="516" t="str">
        <f t="shared" si="142"/>
        <v/>
      </c>
      <c r="AD403" s="509" t="str">
        <f t="shared" si="143"/>
        <v/>
      </c>
      <c r="AE403" s="517" t="str">
        <f>IFERROR(ROUNDDOWN(ROUNDDOWN(ROUND(L403*VLOOKUP(K403,【参考】数式用!$A$4:$F$57,MATCH("処遇改善加算Ⅳ",【参考】数式用!$C$3:$F$3,0)+2,0),0),0)*AA403*0.5,0), "")</f>
        <v/>
      </c>
      <c r="AF403" s="329"/>
      <c r="AG403" s="330"/>
      <c r="AH403" s="330"/>
      <c r="AI403" s="344"/>
      <c r="AJ403" s="641"/>
      <c r="AK403" s="331"/>
      <c r="AL403" s="332" t="str">
        <f t="shared" si="144"/>
        <v/>
      </c>
      <c r="AM403" s="325" t="str">
        <f t="shared" si="145"/>
        <v/>
      </c>
      <c r="AN403" s="255"/>
      <c r="AO403" s="559" t="str">
        <f>IFERROR(VLOOKUP(K403,【参考】数式用!$A$2:$N$57,14,FALSE),"")</f>
        <v/>
      </c>
      <c r="AP403" s="559" t="str">
        <f t="shared" si="146"/>
        <v/>
      </c>
      <c r="AQ403" s="632" t="str">
        <f t="shared" si="147"/>
        <v/>
      </c>
      <c r="AR403" s="632" t="str">
        <f t="shared" si="148"/>
        <v>入力済</v>
      </c>
      <c r="AS403" s="559" t="str">
        <f t="shared" si="149"/>
        <v/>
      </c>
      <c r="AT403" s="632" t="str">
        <f t="shared" si="150"/>
        <v>入力済</v>
      </c>
      <c r="AU403" s="632" t="str">
        <f t="shared" si="151"/>
        <v/>
      </c>
      <c r="AV403" s="632" t="str">
        <f t="shared" si="152"/>
        <v/>
      </c>
      <c r="AW403" s="559" t="str">
        <f t="shared" si="153"/>
        <v/>
      </c>
      <c r="AX403" s="559" t="str">
        <f t="shared" si="154"/>
        <v/>
      </c>
      <c r="AY403" s="632" t="str">
        <f>IFERROR(VLOOKUP(K403,【参考】数式用!$AR$5:$AS$39,2, FALSE), "")</f>
        <v/>
      </c>
      <c r="AZ403" s="559" t="str">
        <f t="shared" si="155"/>
        <v/>
      </c>
      <c r="BA403" s="559" t="str">
        <f t="shared" si="156"/>
        <v>入力済</v>
      </c>
      <c r="BB403" s="632" t="str">
        <f>IFERROR(VLOOKUP(K403,【参考】数式用!$AX$3:$AY$59, 2, FALSE), "")</f>
        <v/>
      </c>
      <c r="BC403" s="559" t="str">
        <f t="shared" si="157"/>
        <v/>
      </c>
      <c r="BD403" s="559" t="str">
        <f t="shared" si="158"/>
        <v>入力済</v>
      </c>
      <c r="BE403" s="576" t="str">
        <f t="shared" si="159"/>
        <v/>
      </c>
      <c r="BF403" s="559" t="str">
        <f t="shared" si="160"/>
        <v/>
      </c>
      <c r="BG403" s="596"/>
      <c r="BH403" s="632" t="str">
        <f t="shared" si="161"/>
        <v/>
      </c>
      <c r="BI403" s="614" t="str">
        <f>IFERROR(IF(BH403="Ⅱロ有り",ROUNDDOWN(L403*VLOOKUP(K403,【参考】数式用!$A$4:$J$42,10,FALSE)*AA403,0),""),"")</f>
        <v/>
      </c>
      <c r="BJ403" s="614" t="str">
        <f>IFERROR(IF(BH403="Ⅱロなし",ROUNDDOWN(L403*VLOOKUP(K403,【参考】数式用!$A$4:$J$42,8,FALSE)*AA403,0),""),"")</f>
        <v/>
      </c>
    </row>
    <row r="404" spans="1:62" ht="110.1" customHeight="1" thickBot="1">
      <c r="A404" s="327">
        <v>391</v>
      </c>
      <c r="B404" s="1005" t="str">
        <f>IF(基本情報入力シート!B426="","",基本情報入力シート!B426)</f>
        <v/>
      </c>
      <c r="C404" s="1006"/>
      <c r="D404" s="1006"/>
      <c r="E404" s="1006"/>
      <c r="F404" s="1007"/>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58" t="str">
        <f>IF(基本情報入力シート!AF426=0, "",基本情報入力シート!AF426)</f>
        <v/>
      </c>
      <c r="M404" s="589"/>
      <c r="N404" s="521" t="str">
        <f>IFERROR(VLOOKUP(K404,【参考】数式用!$A$2:$F$57,MATCH(M404,【参考】数式用!$C$3:$F$3,0)+2,0),"")</f>
        <v/>
      </c>
      <c r="O404" s="513"/>
      <c r="P404" s="555" t="str">
        <f>IFERROR(VLOOKUP(K404,【参考】数式用!$A$2:$F$57,MATCH(O404,【参考】数式用!$C$3:$F$3,0)+2,0),"")</f>
        <v/>
      </c>
      <c r="Q404" s="338" t="s">
        <v>118</v>
      </c>
      <c r="R404" s="339"/>
      <c r="S404" s="340" t="s">
        <v>183</v>
      </c>
      <c r="T404" s="339"/>
      <c r="U404" s="340" t="s">
        <v>184</v>
      </c>
      <c r="V404" s="339"/>
      <c r="W404" s="340" t="s">
        <v>183</v>
      </c>
      <c r="X404" s="339"/>
      <c r="Y404" s="340" t="s">
        <v>185</v>
      </c>
      <c r="Z404" s="340" t="s">
        <v>186</v>
      </c>
      <c r="AA404" s="340" t="str">
        <f t="shared" si="141"/>
        <v/>
      </c>
      <c r="AB404" s="341" t="s">
        <v>187</v>
      </c>
      <c r="AC404" s="516" t="str">
        <f t="shared" si="142"/>
        <v/>
      </c>
      <c r="AD404" s="509" t="str">
        <f t="shared" si="143"/>
        <v/>
      </c>
      <c r="AE404" s="517" t="str">
        <f>IFERROR(ROUNDDOWN(ROUNDDOWN(ROUND(L404*VLOOKUP(K404,【参考】数式用!$A$4:$F$57,MATCH("処遇改善加算Ⅳ",【参考】数式用!$C$3:$F$3,0)+2,0),0),0)*AA404*0.5,0), "")</f>
        <v/>
      </c>
      <c r="AF404" s="329"/>
      <c r="AG404" s="330"/>
      <c r="AH404" s="330"/>
      <c r="AI404" s="344"/>
      <c r="AJ404" s="641"/>
      <c r="AK404" s="331"/>
      <c r="AL404" s="332" t="str">
        <f t="shared" si="144"/>
        <v/>
      </c>
      <c r="AM404" s="325" t="str">
        <f t="shared" si="145"/>
        <v/>
      </c>
      <c r="AN404" s="255"/>
      <c r="AO404" s="559" t="str">
        <f>IFERROR(VLOOKUP(K404,【参考】数式用!$A$2:$N$57,14,FALSE),"")</f>
        <v/>
      </c>
      <c r="AP404" s="559" t="str">
        <f t="shared" si="146"/>
        <v/>
      </c>
      <c r="AQ404" s="632" t="str">
        <f t="shared" si="147"/>
        <v/>
      </c>
      <c r="AR404" s="632" t="str">
        <f t="shared" si="148"/>
        <v>入力済</v>
      </c>
      <c r="AS404" s="559" t="str">
        <f t="shared" si="149"/>
        <v/>
      </c>
      <c r="AT404" s="632" t="str">
        <f t="shared" si="150"/>
        <v>入力済</v>
      </c>
      <c r="AU404" s="632" t="str">
        <f t="shared" si="151"/>
        <v/>
      </c>
      <c r="AV404" s="632" t="str">
        <f t="shared" si="152"/>
        <v/>
      </c>
      <c r="AW404" s="559" t="str">
        <f t="shared" si="153"/>
        <v/>
      </c>
      <c r="AX404" s="559" t="str">
        <f t="shared" si="154"/>
        <v/>
      </c>
      <c r="AY404" s="632" t="str">
        <f>IFERROR(VLOOKUP(K404,【参考】数式用!$AR$5:$AS$39,2, FALSE), "")</f>
        <v/>
      </c>
      <c r="AZ404" s="559" t="str">
        <f t="shared" si="155"/>
        <v/>
      </c>
      <c r="BA404" s="559" t="str">
        <f t="shared" si="156"/>
        <v>入力済</v>
      </c>
      <c r="BB404" s="632" t="str">
        <f>IFERROR(VLOOKUP(K404,【参考】数式用!$AX$3:$AY$59, 2, FALSE), "")</f>
        <v/>
      </c>
      <c r="BC404" s="559" t="str">
        <f t="shared" si="157"/>
        <v/>
      </c>
      <c r="BD404" s="559" t="str">
        <f t="shared" si="158"/>
        <v>入力済</v>
      </c>
      <c r="BE404" s="576" t="str">
        <f t="shared" si="159"/>
        <v/>
      </c>
      <c r="BF404" s="559" t="str">
        <f t="shared" si="160"/>
        <v/>
      </c>
      <c r="BG404" s="596"/>
      <c r="BH404" s="632" t="str">
        <f t="shared" si="161"/>
        <v/>
      </c>
      <c r="BI404" s="614" t="str">
        <f>IFERROR(IF(BH404="Ⅱロ有り",ROUNDDOWN(L404*VLOOKUP(K404,【参考】数式用!$A$4:$J$42,10,FALSE)*AA404,0),""),"")</f>
        <v/>
      </c>
      <c r="BJ404" s="614" t="str">
        <f>IFERROR(IF(BH404="Ⅱロなし",ROUNDDOWN(L404*VLOOKUP(K404,【参考】数式用!$A$4:$J$42,8,FALSE)*AA404,0),""),"")</f>
        <v/>
      </c>
    </row>
    <row r="405" spans="1:62" ht="110.1" customHeight="1" thickBot="1">
      <c r="A405" s="327">
        <v>392</v>
      </c>
      <c r="B405" s="1005" t="str">
        <f>IF(基本情報入力シート!B427="","",基本情報入力シート!B427)</f>
        <v/>
      </c>
      <c r="C405" s="1006"/>
      <c r="D405" s="1006"/>
      <c r="E405" s="1006"/>
      <c r="F405" s="1007"/>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58" t="str">
        <f>IF(基本情報入力シート!AF427=0, "",基本情報入力シート!AF427)</f>
        <v/>
      </c>
      <c r="M405" s="589"/>
      <c r="N405" s="521" t="str">
        <f>IFERROR(VLOOKUP(K405,【参考】数式用!$A$2:$F$57,MATCH(M405,【参考】数式用!$C$3:$F$3,0)+2,0),"")</f>
        <v/>
      </c>
      <c r="O405" s="513"/>
      <c r="P405" s="555" t="str">
        <f>IFERROR(VLOOKUP(K405,【参考】数式用!$A$2:$F$57,MATCH(O405,【参考】数式用!$C$3:$F$3,0)+2,0),"")</f>
        <v/>
      </c>
      <c r="Q405" s="338" t="s">
        <v>118</v>
      </c>
      <c r="R405" s="339"/>
      <c r="S405" s="340" t="s">
        <v>183</v>
      </c>
      <c r="T405" s="339"/>
      <c r="U405" s="340" t="s">
        <v>184</v>
      </c>
      <c r="V405" s="339"/>
      <c r="W405" s="340" t="s">
        <v>183</v>
      </c>
      <c r="X405" s="339"/>
      <c r="Y405" s="340" t="s">
        <v>185</v>
      </c>
      <c r="Z405" s="340" t="s">
        <v>186</v>
      </c>
      <c r="AA405" s="340" t="str">
        <f t="shared" si="141"/>
        <v/>
      </c>
      <c r="AB405" s="341" t="s">
        <v>187</v>
      </c>
      <c r="AC405" s="516" t="str">
        <f t="shared" si="142"/>
        <v/>
      </c>
      <c r="AD405" s="509" t="str">
        <f t="shared" si="143"/>
        <v/>
      </c>
      <c r="AE405" s="517" t="str">
        <f>IFERROR(ROUNDDOWN(ROUNDDOWN(ROUND(L405*VLOOKUP(K405,【参考】数式用!$A$4:$F$57,MATCH("処遇改善加算Ⅳ",【参考】数式用!$C$3:$F$3,0)+2,0),0),0)*AA405*0.5,0), "")</f>
        <v/>
      </c>
      <c r="AF405" s="329"/>
      <c r="AG405" s="330"/>
      <c r="AH405" s="330"/>
      <c r="AI405" s="344"/>
      <c r="AJ405" s="641"/>
      <c r="AK405" s="331"/>
      <c r="AL405" s="332" t="str">
        <f t="shared" si="144"/>
        <v/>
      </c>
      <c r="AM405" s="325" t="str">
        <f t="shared" si="145"/>
        <v/>
      </c>
      <c r="AN405" s="255"/>
      <c r="AO405" s="559" t="str">
        <f>IFERROR(VLOOKUP(K405,【参考】数式用!$A$2:$N$57,14,FALSE),"")</f>
        <v/>
      </c>
      <c r="AP405" s="559" t="str">
        <f t="shared" si="146"/>
        <v/>
      </c>
      <c r="AQ405" s="632" t="str">
        <f t="shared" si="147"/>
        <v/>
      </c>
      <c r="AR405" s="632" t="str">
        <f t="shared" si="148"/>
        <v>入力済</v>
      </c>
      <c r="AS405" s="559" t="str">
        <f t="shared" si="149"/>
        <v/>
      </c>
      <c r="AT405" s="632" t="str">
        <f t="shared" si="150"/>
        <v>入力済</v>
      </c>
      <c r="AU405" s="632" t="str">
        <f t="shared" si="151"/>
        <v/>
      </c>
      <c r="AV405" s="632" t="str">
        <f t="shared" si="152"/>
        <v/>
      </c>
      <c r="AW405" s="559" t="str">
        <f t="shared" si="153"/>
        <v/>
      </c>
      <c r="AX405" s="559" t="str">
        <f t="shared" si="154"/>
        <v/>
      </c>
      <c r="AY405" s="632" t="str">
        <f>IFERROR(VLOOKUP(K405,【参考】数式用!$AR$5:$AS$39,2, FALSE), "")</f>
        <v/>
      </c>
      <c r="AZ405" s="559" t="str">
        <f t="shared" si="155"/>
        <v/>
      </c>
      <c r="BA405" s="559" t="str">
        <f t="shared" si="156"/>
        <v>入力済</v>
      </c>
      <c r="BB405" s="632" t="str">
        <f>IFERROR(VLOOKUP(K405,【参考】数式用!$AX$3:$AY$59, 2, FALSE), "")</f>
        <v/>
      </c>
      <c r="BC405" s="559" t="str">
        <f t="shared" si="157"/>
        <v/>
      </c>
      <c r="BD405" s="559" t="str">
        <f t="shared" si="158"/>
        <v>入力済</v>
      </c>
      <c r="BE405" s="576" t="str">
        <f t="shared" si="159"/>
        <v/>
      </c>
      <c r="BF405" s="559" t="str">
        <f t="shared" si="160"/>
        <v/>
      </c>
      <c r="BG405" s="596"/>
      <c r="BH405" s="632" t="str">
        <f t="shared" si="161"/>
        <v/>
      </c>
      <c r="BI405" s="614" t="str">
        <f>IFERROR(IF(BH405="Ⅱロ有り",ROUNDDOWN(L405*VLOOKUP(K405,【参考】数式用!$A$4:$J$42,10,FALSE)*AA405,0),""),"")</f>
        <v/>
      </c>
      <c r="BJ405" s="614" t="str">
        <f>IFERROR(IF(BH405="Ⅱロなし",ROUNDDOWN(L405*VLOOKUP(K405,【参考】数式用!$A$4:$J$42,8,FALSE)*AA405,0),""),"")</f>
        <v/>
      </c>
    </row>
    <row r="406" spans="1:62" ht="110.1" customHeight="1" thickBot="1">
      <c r="A406" s="327">
        <v>393</v>
      </c>
      <c r="B406" s="1005" t="str">
        <f>IF(基本情報入力シート!B428="","",基本情報入力シート!B428)</f>
        <v/>
      </c>
      <c r="C406" s="1006"/>
      <c r="D406" s="1006"/>
      <c r="E406" s="1006"/>
      <c r="F406" s="1007"/>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58" t="str">
        <f>IF(基本情報入力シート!AF428=0, "",基本情報入力シート!AF428)</f>
        <v/>
      </c>
      <c r="M406" s="589"/>
      <c r="N406" s="521" t="str">
        <f>IFERROR(VLOOKUP(K406,【参考】数式用!$A$2:$F$57,MATCH(M406,【参考】数式用!$C$3:$F$3,0)+2,0),"")</f>
        <v/>
      </c>
      <c r="O406" s="513"/>
      <c r="P406" s="555" t="str">
        <f>IFERROR(VLOOKUP(K406,【参考】数式用!$A$2:$F$57,MATCH(O406,【参考】数式用!$C$3:$F$3,0)+2,0),"")</f>
        <v/>
      </c>
      <c r="Q406" s="338" t="s">
        <v>118</v>
      </c>
      <c r="R406" s="339"/>
      <c r="S406" s="340" t="s">
        <v>183</v>
      </c>
      <c r="T406" s="339"/>
      <c r="U406" s="340" t="s">
        <v>184</v>
      </c>
      <c r="V406" s="339"/>
      <c r="W406" s="340" t="s">
        <v>183</v>
      </c>
      <c r="X406" s="339"/>
      <c r="Y406" s="340" t="s">
        <v>185</v>
      </c>
      <c r="Z406" s="340" t="s">
        <v>186</v>
      </c>
      <c r="AA406" s="340" t="str">
        <f t="shared" si="141"/>
        <v/>
      </c>
      <c r="AB406" s="341" t="s">
        <v>187</v>
      </c>
      <c r="AC406" s="516" t="str">
        <f t="shared" si="142"/>
        <v/>
      </c>
      <c r="AD406" s="509" t="str">
        <f t="shared" si="143"/>
        <v/>
      </c>
      <c r="AE406" s="517" t="str">
        <f>IFERROR(ROUNDDOWN(ROUNDDOWN(ROUND(L406*VLOOKUP(K406,【参考】数式用!$A$4:$F$57,MATCH("処遇改善加算Ⅳ",【参考】数式用!$C$3:$F$3,0)+2,0),0),0)*AA406*0.5,0), "")</f>
        <v/>
      </c>
      <c r="AF406" s="329"/>
      <c r="AG406" s="330"/>
      <c r="AH406" s="330"/>
      <c r="AI406" s="344"/>
      <c r="AJ406" s="641"/>
      <c r="AK406" s="331"/>
      <c r="AL406" s="332" t="str">
        <f t="shared" si="144"/>
        <v/>
      </c>
      <c r="AM406" s="325" t="str">
        <f t="shared" si="145"/>
        <v/>
      </c>
      <c r="AN406" s="255"/>
      <c r="AO406" s="559" t="str">
        <f>IFERROR(VLOOKUP(K406,【参考】数式用!$A$2:$N$57,14,FALSE),"")</f>
        <v/>
      </c>
      <c r="AP406" s="559" t="str">
        <f t="shared" si="146"/>
        <v/>
      </c>
      <c r="AQ406" s="632" t="str">
        <f t="shared" si="147"/>
        <v/>
      </c>
      <c r="AR406" s="632" t="str">
        <f t="shared" si="148"/>
        <v>入力済</v>
      </c>
      <c r="AS406" s="559" t="str">
        <f t="shared" si="149"/>
        <v/>
      </c>
      <c r="AT406" s="632" t="str">
        <f t="shared" si="150"/>
        <v>入力済</v>
      </c>
      <c r="AU406" s="632" t="str">
        <f t="shared" si="151"/>
        <v/>
      </c>
      <c r="AV406" s="632" t="str">
        <f t="shared" si="152"/>
        <v/>
      </c>
      <c r="AW406" s="559" t="str">
        <f t="shared" si="153"/>
        <v/>
      </c>
      <c r="AX406" s="559" t="str">
        <f t="shared" si="154"/>
        <v/>
      </c>
      <c r="AY406" s="632" t="str">
        <f>IFERROR(VLOOKUP(K406,【参考】数式用!$AR$5:$AS$39,2, FALSE), "")</f>
        <v/>
      </c>
      <c r="AZ406" s="559" t="str">
        <f t="shared" si="155"/>
        <v/>
      </c>
      <c r="BA406" s="559" t="str">
        <f t="shared" si="156"/>
        <v>入力済</v>
      </c>
      <c r="BB406" s="632" t="str">
        <f>IFERROR(VLOOKUP(K406,【参考】数式用!$AX$3:$AY$59, 2, FALSE), "")</f>
        <v/>
      </c>
      <c r="BC406" s="559" t="str">
        <f t="shared" si="157"/>
        <v/>
      </c>
      <c r="BD406" s="559" t="str">
        <f t="shared" si="158"/>
        <v>入力済</v>
      </c>
      <c r="BE406" s="576" t="str">
        <f t="shared" si="159"/>
        <v/>
      </c>
      <c r="BF406" s="559" t="str">
        <f t="shared" si="160"/>
        <v/>
      </c>
      <c r="BG406" s="596"/>
      <c r="BH406" s="632" t="str">
        <f t="shared" si="161"/>
        <v/>
      </c>
      <c r="BI406" s="614" t="str">
        <f>IFERROR(IF(BH406="Ⅱロ有り",ROUNDDOWN(L406*VLOOKUP(K406,【参考】数式用!$A$4:$J$42,10,FALSE)*AA406,0),""),"")</f>
        <v/>
      </c>
      <c r="BJ406" s="614" t="str">
        <f>IFERROR(IF(BH406="Ⅱロなし",ROUNDDOWN(L406*VLOOKUP(K406,【参考】数式用!$A$4:$J$42,8,FALSE)*AA406,0),""),"")</f>
        <v/>
      </c>
    </row>
    <row r="407" spans="1:62" ht="110.1" customHeight="1" thickBot="1">
      <c r="A407" s="327">
        <v>394</v>
      </c>
      <c r="B407" s="1005" t="str">
        <f>IF(基本情報入力シート!B429="","",基本情報入力シート!B429)</f>
        <v/>
      </c>
      <c r="C407" s="1006"/>
      <c r="D407" s="1006"/>
      <c r="E407" s="1006"/>
      <c r="F407" s="1007"/>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58" t="str">
        <f>IF(基本情報入力シート!AF429=0, "",基本情報入力シート!AF429)</f>
        <v/>
      </c>
      <c r="M407" s="589"/>
      <c r="N407" s="521" t="str">
        <f>IFERROR(VLOOKUP(K407,【参考】数式用!$A$2:$F$57,MATCH(M407,【参考】数式用!$C$3:$F$3,0)+2,0),"")</f>
        <v/>
      </c>
      <c r="O407" s="513"/>
      <c r="P407" s="555" t="str">
        <f>IFERROR(VLOOKUP(K407,【参考】数式用!$A$2:$F$57,MATCH(O407,【参考】数式用!$C$3:$F$3,0)+2,0),"")</f>
        <v/>
      </c>
      <c r="Q407" s="338" t="s">
        <v>118</v>
      </c>
      <c r="R407" s="339"/>
      <c r="S407" s="340" t="s">
        <v>183</v>
      </c>
      <c r="T407" s="339"/>
      <c r="U407" s="340" t="s">
        <v>184</v>
      </c>
      <c r="V407" s="339"/>
      <c r="W407" s="340" t="s">
        <v>183</v>
      </c>
      <c r="X407" s="339"/>
      <c r="Y407" s="340" t="s">
        <v>185</v>
      </c>
      <c r="Z407" s="340" t="s">
        <v>186</v>
      </c>
      <c r="AA407" s="340" t="str">
        <f t="shared" si="141"/>
        <v/>
      </c>
      <c r="AB407" s="341" t="s">
        <v>187</v>
      </c>
      <c r="AC407" s="516" t="str">
        <f t="shared" si="142"/>
        <v/>
      </c>
      <c r="AD407" s="509" t="str">
        <f t="shared" si="143"/>
        <v/>
      </c>
      <c r="AE407" s="517" t="str">
        <f>IFERROR(ROUNDDOWN(ROUNDDOWN(ROUND(L407*VLOOKUP(K407,【参考】数式用!$A$4:$F$57,MATCH("処遇改善加算Ⅳ",【参考】数式用!$C$3:$F$3,0)+2,0),0),0)*AA407*0.5,0), "")</f>
        <v/>
      </c>
      <c r="AF407" s="329"/>
      <c r="AG407" s="330"/>
      <c r="AH407" s="330"/>
      <c r="AI407" s="344"/>
      <c r="AJ407" s="641"/>
      <c r="AK407" s="331"/>
      <c r="AL407" s="332" t="str">
        <f t="shared" si="144"/>
        <v/>
      </c>
      <c r="AM407" s="325" t="str">
        <f t="shared" si="145"/>
        <v/>
      </c>
      <c r="AN407" s="255"/>
      <c r="AO407" s="559" t="str">
        <f>IFERROR(VLOOKUP(K407,【参考】数式用!$A$2:$N$57,14,FALSE),"")</f>
        <v/>
      </c>
      <c r="AP407" s="559" t="str">
        <f t="shared" si="146"/>
        <v/>
      </c>
      <c r="AQ407" s="632" t="str">
        <f t="shared" si="147"/>
        <v/>
      </c>
      <c r="AR407" s="632" t="str">
        <f t="shared" si="148"/>
        <v>入力済</v>
      </c>
      <c r="AS407" s="559" t="str">
        <f t="shared" si="149"/>
        <v/>
      </c>
      <c r="AT407" s="632" t="str">
        <f t="shared" si="150"/>
        <v>入力済</v>
      </c>
      <c r="AU407" s="632" t="str">
        <f t="shared" si="151"/>
        <v/>
      </c>
      <c r="AV407" s="632" t="str">
        <f t="shared" si="152"/>
        <v/>
      </c>
      <c r="AW407" s="559" t="str">
        <f t="shared" si="153"/>
        <v/>
      </c>
      <c r="AX407" s="559" t="str">
        <f t="shared" si="154"/>
        <v/>
      </c>
      <c r="AY407" s="632" t="str">
        <f>IFERROR(VLOOKUP(K407,【参考】数式用!$AR$5:$AS$39,2, FALSE), "")</f>
        <v/>
      </c>
      <c r="AZ407" s="559" t="str">
        <f t="shared" si="155"/>
        <v/>
      </c>
      <c r="BA407" s="559" t="str">
        <f t="shared" si="156"/>
        <v>入力済</v>
      </c>
      <c r="BB407" s="632" t="str">
        <f>IFERROR(VLOOKUP(K407,【参考】数式用!$AX$3:$AY$59, 2, FALSE), "")</f>
        <v/>
      </c>
      <c r="BC407" s="559" t="str">
        <f t="shared" si="157"/>
        <v/>
      </c>
      <c r="BD407" s="559" t="str">
        <f t="shared" si="158"/>
        <v>入力済</v>
      </c>
      <c r="BE407" s="576" t="str">
        <f t="shared" si="159"/>
        <v/>
      </c>
      <c r="BF407" s="559" t="str">
        <f t="shared" si="160"/>
        <v/>
      </c>
      <c r="BG407" s="596"/>
      <c r="BH407" s="632" t="str">
        <f t="shared" si="161"/>
        <v/>
      </c>
      <c r="BI407" s="614" t="str">
        <f>IFERROR(IF(BH407="Ⅱロ有り",ROUNDDOWN(L407*VLOOKUP(K407,【参考】数式用!$A$4:$J$42,10,FALSE)*AA407,0),""),"")</f>
        <v/>
      </c>
      <c r="BJ407" s="614" t="str">
        <f>IFERROR(IF(BH407="Ⅱロなし",ROUNDDOWN(L407*VLOOKUP(K407,【参考】数式用!$A$4:$J$42,8,FALSE)*AA407,0),""),"")</f>
        <v/>
      </c>
    </row>
    <row r="408" spans="1:62" ht="110.1" customHeight="1" thickBot="1">
      <c r="A408" s="327">
        <v>395</v>
      </c>
      <c r="B408" s="1005" t="str">
        <f>IF(基本情報入力シート!B430="","",基本情報入力シート!B430)</f>
        <v/>
      </c>
      <c r="C408" s="1006"/>
      <c r="D408" s="1006"/>
      <c r="E408" s="1006"/>
      <c r="F408" s="1007"/>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58" t="str">
        <f>IF(基本情報入力シート!AF430=0, "",基本情報入力シート!AF430)</f>
        <v/>
      </c>
      <c r="M408" s="589"/>
      <c r="N408" s="521" t="str">
        <f>IFERROR(VLOOKUP(K408,【参考】数式用!$A$2:$F$57,MATCH(M408,【参考】数式用!$C$3:$F$3,0)+2,0),"")</f>
        <v/>
      </c>
      <c r="O408" s="513"/>
      <c r="P408" s="555" t="str">
        <f>IFERROR(VLOOKUP(K408,【参考】数式用!$A$2:$F$57,MATCH(O408,【参考】数式用!$C$3:$F$3,0)+2,0),"")</f>
        <v/>
      </c>
      <c r="Q408" s="338" t="s">
        <v>118</v>
      </c>
      <c r="R408" s="339"/>
      <c r="S408" s="340" t="s">
        <v>183</v>
      </c>
      <c r="T408" s="339"/>
      <c r="U408" s="340" t="s">
        <v>184</v>
      </c>
      <c r="V408" s="339"/>
      <c r="W408" s="340" t="s">
        <v>183</v>
      </c>
      <c r="X408" s="339"/>
      <c r="Y408" s="340" t="s">
        <v>185</v>
      </c>
      <c r="Z408" s="340" t="s">
        <v>186</v>
      </c>
      <c r="AA408" s="340" t="str">
        <f t="shared" si="141"/>
        <v/>
      </c>
      <c r="AB408" s="341" t="s">
        <v>187</v>
      </c>
      <c r="AC408" s="516" t="str">
        <f t="shared" si="142"/>
        <v/>
      </c>
      <c r="AD408" s="509" t="str">
        <f t="shared" si="143"/>
        <v/>
      </c>
      <c r="AE408" s="517" t="str">
        <f>IFERROR(ROUNDDOWN(ROUNDDOWN(ROUND(L408*VLOOKUP(K408,【参考】数式用!$A$4:$F$57,MATCH("処遇改善加算Ⅳ",【参考】数式用!$C$3:$F$3,0)+2,0),0),0)*AA408*0.5,0), "")</f>
        <v/>
      </c>
      <c r="AF408" s="329"/>
      <c r="AG408" s="330"/>
      <c r="AH408" s="330"/>
      <c r="AI408" s="344"/>
      <c r="AJ408" s="641"/>
      <c r="AK408" s="331"/>
      <c r="AL408" s="332" t="str">
        <f t="shared" si="144"/>
        <v/>
      </c>
      <c r="AM408" s="325" t="str">
        <f t="shared" si="145"/>
        <v/>
      </c>
      <c r="AN408" s="255"/>
      <c r="AO408" s="559" t="str">
        <f>IFERROR(VLOOKUP(K408,【参考】数式用!$A$2:$N$57,14,FALSE),"")</f>
        <v/>
      </c>
      <c r="AP408" s="559" t="str">
        <f t="shared" si="146"/>
        <v/>
      </c>
      <c r="AQ408" s="632" t="str">
        <f t="shared" si="147"/>
        <v/>
      </c>
      <c r="AR408" s="632" t="str">
        <f t="shared" si="148"/>
        <v>入力済</v>
      </c>
      <c r="AS408" s="559" t="str">
        <f t="shared" si="149"/>
        <v/>
      </c>
      <c r="AT408" s="632" t="str">
        <f t="shared" si="150"/>
        <v>入力済</v>
      </c>
      <c r="AU408" s="632" t="str">
        <f t="shared" si="151"/>
        <v/>
      </c>
      <c r="AV408" s="632" t="str">
        <f t="shared" si="152"/>
        <v/>
      </c>
      <c r="AW408" s="559" t="str">
        <f t="shared" si="153"/>
        <v/>
      </c>
      <c r="AX408" s="559" t="str">
        <f t="shared" si="154"/>
        <v/>
      </c>
      <c r="AY408" s="632" t="str">
        <f>IFERROR(VLOOKUP(K408,【参考】数式用!$AR$5:$AS$39,2, FALSE), "")</f>
        <v/>
      </c>
      <c r="AZ408" s="559" t="str">
        <f t="shared" si="155"/>
        <v/>
      </c>
      <c r="BA408" s="559" t="str">
        <f t="shared" si="156"/>
        <v>入力済</v>
      </c>
      <c r="BB408" s="632" t="str">
        <f>IFERROR(VLOOKUP(K408,【参考】数式用!$AX$3:$AY$59, 2, FALSE), "")</f>
        <v/>
      </c>
      <c r="BC408" s="559" t="str">
        <f t="shared" si="157"/>
        <v/>
      </c>
      <c r="BD408" s="559" t="str">
        <f t="shared" si="158"/>
        <v>入力済</v>
      </c>
      <c r="BE408" s="576" t="str">
        <f t="shared" si="159"/>
        <v/>
      </c>
      <c r="BF408" s="559" t="str">
        <f t="shared" si="160"/>
        <v/>
      </c>
      <c r="BG408" s="596"/>
      <c r="BH408" s="632" t="str">
        <f t="shared" si="161"/>
        <v/>
      </c>
      <c r="BI408" s="614" t="str">
        <f>IFERROR(IF(BH408="Ⅱロ有り",ROUNDDOWN(L408*VLOOKUP(K408,【参考】数式用!$A$4:$J$42,10,FALSE)*AA408,0),""),"")</f>
        <v/>
      </c>
      <c r="BJ408" s="614" t="str">
        <f>IFERROR(IF(BH408="Ⅱロなし",ROUNDDOWN(L408*VLOOKUP(K408,【参考】数式用!$A$4:$J$42,8,FALSE)*AA408,0),""),"")</f>
        <v/>
      </c>
    </row>
    <row r="409" spans="1:62" ht="110.1" customHeight="1" thickBot="1">
      <c r="A409" s="327">
        <v>396</v>
      </c>
      <c r="B409" s="1005" t="str">
        <f>IF(基本情報入力シート!B431="","",基本情報入力シート!B431)</f>
        <v/>
      </c>
      <c r="C409" s="1006"/>
      <c r="D409" s="1006"/>
      <c r="E409" s="1006"/>
      <c r="F409" s="1007"/>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58" t="str">
        <f>IF(基本情報入力シート!AF431=0, "",基本情報入力シート!AF431)</f>
        <v/>
      </c>
      <c r="M409" s="589"/>
      <c r="N409" s="521" t="str">
        <f>IFERROR(VLOOKUP(K409,【参考】数式用!$A$2:$F$57,MATCH(M409,【参考】数式用!$C$3:$F$3,0)+2,0),"")</f>
        <v/>
      </c>
      <c r="O409" s="513"/>
      <c r="P409" s="555" t="str">
        <f>IFERROR(VLOOKUP(K409,【参考】数式用!$A$2:$F$57,MATCH(O409,【参考】数式用!$C$3:$F$3,0)+2,0),"")</f>
        <v/>
      </c>
      <c r="Q409" s="338" t="s">
        <v>118</v>
      </c>
      <c r="R409" s="339"/>
      <c r="S409" s="340" t="s">
        <v>183</v>
      </c>
      <c r="T409" s="339"/>
      <c r="U409" s="340" t="s">
        <v>184</v>
      </c>
      <c r="V409" s="339"/>
      <c r="W409" s="340" t="s">
        <v>183</v>
      </c>
      <c r="X409" s="339"/>
      <c r="Y409" s="340" t="s">
        <v>185</v>
      </c>
      <c r="Z409" s="340" t="s">
        <v>186</v>
      </c>
      <c r="AA409" s="340" t="str">
        <f t="shared" si="141"/>
        <v/>
      </c>
      <c r="AB409" s="341" t="s">
        <v>187</v>
      </c>
      <c r="AC409" s="516" t="str">
        <f t="shared" si="142"/>
        <v/>
      </c>
      <c r="AD409" s="509" t="str">
        <f t="shared" si="143"/>
        <v/>
      </c>
      <c r="AE409" s="517" t="str">
        <f>IFERROR(ROUNDDOWN(ROUNDDOWN(ROUND(L409*VLOOKUP(K409,【参考】数式用!$A$4:$F$57,MATCH("処遇改善加算Ⅳ",【参考】数式用!$C$3:$F$3,0)+2,0),0),0)*AA409*0.5,0), "")</f>
        <v/>
      </c>
      <c r="AF409" s="329"/>
      <c r="AG409" s="330"/>
      <c r="AH409" s="330"/>
      <c r="AI409" s="344"/>
      <c r="AJ409" s="641"/>
      <c r="AK409" s="331"/>
      <c r="AL409" s="332" t="str">
        <f t="shared" si="144"/>
        <v/>
      </c>
      <c r="AM409" s="325" t="str">
        <f t="shared" si="145"/>
        <v/>
      </c>
      <c r="AN409" s="255"/>
      <c r="AO409" s="559" t="str">
        <f>IFERROR(VLOOKUP(K409,【参考】数式用!$A$2:$N$57,14,FALSE),"")</f>
        <v/>
      </c>
      <c r="AP409" s="559" t="str">
        <f t="shared" si="146"/>
        <v/>
      </c>
      <c r="AQ409" s="632" t="str">
        <f t="shared" si="147"/>
        <v/>
      </c>
      <c r="AR409" s="632" t="str">
        <f t="shared" si="148"/>
        <v>入力済</v>
      </c>
      <c r="AS409" s="559" t="str">
        <f t="shared" si="149"/>
        <v/>
      </c>
      <c r="AT409" s="632" t="str">
        <f t="shared" si="150"/>
        <v>入力済</v>
      </c>
      <c r="AU409" s="632" t="str">
        <f t="shared" si="151"/>
        <v/>
      </c>
      <c r="AV409" s="632" t="str">
        <f t="shared" si="152"/>
        <v/>
      </c>
      <c r="AW409" s="559" t="str">
        <f t="shared" si="153"/>
        <v/>
      </c>
      <c r="AX409" s="559" t="str">
        <f t="shared" si="154"/>
        <v/>
      </c>
      <c r="AY409" s="632" t="str">
        <f>IFERROR(VLOOKUP(K409,【参考】数式用!$AR$5:$AS$39,2, FALSE), "")</f>
        <v/>
      </c>
      <c r="AZ409" s="559" t="str">
        <f t="shared" si="155"/>
        <v/>
      </c>
      <c r="BA409" s="559" t="str">
        <f t="shared" si="156"/>
        <v>入力済</v>
      </c>
      <c r="BB409" s="632" t="str">
        <f>IFERROR(VLOOKUP(K409,【参考】数式用!$AX$3:$AY$59, 2, FALSE), "")</f>
        <v/>
      </c>
      <c r="BC409" s="559" t="str">
        <f t="shared" si="157"/>
        <v/>
      </c>
      <c r="BD409" s="559" t="str">
        <f t="shared" si="158"/>
        <v>入力済</v>
      </c>
      <c r="BE409" s="576" t="str">
        <f t="shared" si="159"/>
        <v/>
      </c>
      <c r="BF409" s="559" t="str">
        <f t="shared" si="160"/>
        <v/>
      </c>
      <c r="BG409" s="596"/>
      <c r="BH409" s="632" t="str">
        <f t="shared" si="161"/>
        <v/>
      </c>
      <c r="BI409" s="614" t="str">
        <f>IFERROR(IF(BH409="Ⅱロ有り",ROUNDDOWN(L409*VLOOKUP(K409,【参考】数式用!$A$4:$J$42,10,FALSE)*AA409,0),""),"")</f>
        <v/>
      </c>
      <c r="BJ409" s="614" t="str">
        <f>IFERROR(IF(BH409="Ⅱロなし",ROUNDDOWN(L409*VLOOKUP(K409,【参考】数式用!$A$4:$J$42,8,FALSE)*AA409,0),""),"")</f>
        <v/>
      </c>
    </row>
    <row r="410" spans="1:62" ht="110.1" customHeight="1" thickBot="1">
      <c r="A410" s="327">
        <v>397</v>
      </c>
      <c r="B410" s="1005" t="str">
        <f>IF(基本情報入力シート!B432="","",基本情報入力シート!B432)</f>
        <v/>
      </c>
      <c r="C410" s="1006"/>
      <c r="D410" s="1006"/>
      <c r="E410" s="1006"/>
      <c r="F410" s="1007"/>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58" t="str">
        <f>IF(基本情報入力シート!AF432=0, "",基本情報入力シート!AF432)</f>
        <v/>
      </c>
      <c r="M410" s="589"/>
      <c r="N410" s="521" t="str">
        <f>IFERROR(VLOOKUP(K410,【参考】数式用!$A$2:$F$57,MATCH(M410,【参考】数式用!$C$3:$F$3,0)+2,0),"")</f>
        <v/>
      </c>
      <c r="O410" s="513"/>
      <c r="P410" s="555" t="str">
        <f>IFERROR(VLOOKUP(K410,【参考】数式用!$A$2:$F$57,MATCH(O410,【参考】数式用!$C$3:$F$3,0)+2,0),"")</f>
        <v/>
      </c>
      <c r="Q410" s="338" t="s">
        <v>118</v>
      </c>
      <c r="R410" s="339"/>
      <c r="S410" s="340" t="s">
        <v>183</v>
      </c>
      <c r="T410" s="339"/>
      <c r="U410" s="340" t="s">
        <v>184</v>
      </c>
      <c r="V410" s="339"/>
      <c r="W410" s="340" t="s">
        <v>183</v>
      </c>
      <c r="X410" s="339"/>
      <c r="Y410" s="340" t="s">
        <v>185</v>
      </c>
      <c r="Z410" s="340" t="s">
        <v>186</v>
      </c>
      <c r="AA410" s="340" t="str">
        <f t="shared" si="141"/>
        <v/>
      </c>
      <c r="AB410" s="341" t="s">
        <v>187</v>
      </c>
      <c r="AC410" s="516" t="str">
        <f t="shared" si="142"/>
        <v/>
      </c>
      <c r="AD410" s="509" t="str">
        <f t="shared" si="143"/>
        <v/>
      </c>
      <c r="AE410" s="517" t="str">
        <f>IFERROR(ROUNDDOWN(ROUNDDOWN(ROUND(L410*VLOOKUP(K410,【参考】数式用!$A$4:$F$57,MATCH("処遇改善加算Ⅳ",【参考】数式用!$C$3:$F$3,0)+2,0),0),0)*AA410*0.5,0), "")</f>
        <v/>
      </c>
      <c r="AF410" s="329"/>
      <c r="AG410" s="330"/>
      <c r="AH410" s="330"/>
      <c r="AI410" s="344"/>
      <c r="AJ410" s="641"/>
      <c r="AK410" s="331"/>
      <c r="AL410" s="332" t="str">
        <f t="shared" si="144"/>
        <v/>
      </c>
      <c r="AM410" s="325" t="str">
        <f t="shared" si="145"/>
        <v/>
      </c>
      <c r="AN410" s="255"/>
      <c r="AO410" s="559" t="str">
        <f>IFERROR(VLOOKUP(K410,【参考】数式用!$A$2:$N$57,14,FALSE),"")</f>
        <v/>
      </c>
      <c r="AP410" s="559" t="str">
        <f t="shared" si="146"/>
        <v/>
      </c>
      <c r="AQ410" s="632" t="str">
        <f t="shared" si="147"/>
        <v/>
      </c>
      <c r="AR410" s="632" t="str">
        <f t="shared" si="148"/>
        <v>入力済</v>
      </c>
      <c r="AS410" s="559" t="str">
        <f t="shared" si="149"/>
        <v/>
      </c>
      <c r="AT410" s="632" t="str">
        <f t="shared" si="150"/>
        <v>入力済</v>
      </c>
      <c r="AU410" s="632" t="str">
        <f t="shared" si="151"/>
        <v/>
      </c>
      <c r="AV410" s="632" t="str">
        <f t="shared" si="152"/>
        <v/>
      </c>
      <c r="AW410" s="559" t="str">
        <f t="shared" si="153"/>
        <v/>
      </c>
      <c r="AX410" s="559" t="str">
        <f t="shared" si="154"/>
        <v/>
      </c>
      <c r="AY410" s="632" t="str">
        <f>IFERROR(VLOOKUP(K410,【参考】数式用!$AR$5:$AS$39,2, FALSE), "")</f>
        <v/>
      </c>
      <c r="AZ410" s="559" t="str">
        <f t="shared" si="155"/>
        <v/>
      </c>
      <c r="BA410" s="559" t="str">
        <f t="shared" si="156"/>
        <v>入力済</v>
      </c>
      <c r="BB410" s="632" t="str">
        <f>IFERROR(VLOOKUP(K410,【参考】数式用!$AX$3:$AY$59, 2, FALSE), "")</f>
        <v/>
      </c>
      <c r="BC410" s="559" t="str">
        <f t="shared" si="157"/>
        <v/>
      </c>
      <c r="BD410" s="559" t="str">
        <f t="shared" si="158"/>
        <v>入力済</v>
      </c>
      <c r="BE410" s="576" t="str">
        <f t="shared" si="159"/>
        <v/>
      </c>
      <c r="BF410" s="559" t="str">
        <f t="shared" si="160"/>
        <v/>
      </c>
      <c r="BG410" s="596"/>
      <c r="BH410" s="632" t="str">
        <f t="shared" si="161"/>
        <v/>
      </c>
      <c r="BI410" s="614" t="str">
        <f>IFERROR(IF(BH410="Ⅱロ有り",ROUNDDOWN(L410*VLOOKUP(K410,【参考】数式用!$A$4:$J$42,10,FALSE)*AA410,0),""),"")</f>
        <v/>
      </c>
      <c r="BJ410" s="614" t="str">
        <f>IFERROR(IF(BH410="Ⅱロなし",ROUNDDOWN(L410*VLOOKUP(K410,【参考】数式用!$A$4:$J$42,8,FALSE)*AA410,0),""),"")</f>
        <v/>
      </c>
    </row>
    <row r="411" spans="1:62" ht="110.1" customHeight="1" thickBot="1">
      <c r="A411" s="327">
        <v>398</v>
      </c>
      <c r="B411" s="1005" t="str">
        <f>IF(基本情報入力シート!B433="","",基本情報入力シート!B433)</f>
        <v/>
      </c>
      <c r="C411" s="1006"/>
      <c r="D411" s="1006"/>
      <c r="E411" s="1006"/>
      <c r="F411" s="1007"/>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58" t="str">
        <f>IF(基本情報入力シート!AF433=0, "",基本情報入力シート!AF433)</f>
        <v/>
      </c>
      <c r="M411" s="589"/>
      <c r="N411" s="521" t="str">
        <f>IFERROR(VLOOKUP(K411,【参考】数式用!$A$2:$F$57,MATCH(M411,【参考】数式用!$C$3:$F$3,0)+2,0),"")</f>
        <v/>
      </c>
      <c r="O411" s="513"/>
      <c r="P411" s="555" t="str">
        <f>IFERROR(VLOOKUP(K411,【参考】数式用!$A$2:$F$57,MATCH(O411,【参考】数式用!$C$3:$F$3,0)+2,0),"")</f>
        <v/>
      </c>
      <c r="Q411" s="338" t="s">
        <v>118</v>
      </c>
      <c r="R411" s="339"/>
      <c r="S411" s="340" t="s">
        <v>183</v>
      </c>
      <c r="T411" s="339"/>
      <c r="U411" s="340" t="s">
        <v>184</v>
      </c>
      <c r="V411" s="339"/>
      <c r="W411" s="340" t="s">
        <v>183</v>
      </c>
      <c r="X411" s="339"/>
      <c r="Y411" s="340" t="s">
        <v>185</v>
      </c>
      <c r="Z411" s="340" t="s">
        <v>186</v>
      </c>
      <c r="AA411" s="340" t="str">
        <f t="shared" si="141"/>
        <v/>
      </c>
      <c r="AB411" s="341" t="s">
        <v>187</v>
      </c>
      <c r="AC411" s="516" t="str">
        <f t="shared" si="142"/>
        <v/>
      </c>
      <c r="AD411" s="509" t="str">
        <f t="shared" si="143"/>
        <v/>
      </c>
      <c r="AE411" s="517" t="str">
        <f>IFERROR(ROUNDDOWN(ROUNDDOWN(ROUND(L411*VLOOKUP(K411,【参考】数式用!$A$4:$F$57,MATCH("処遇改善加算Ⅳ",【参考】数式用!$C$3:$F$3,0)+2,0),0),0)*AA411*0.5,0), "")</f>
        <v/>
      </c>
      <c r="AF411" s="329"/>
      <c r="AG411" s="330"/>
      <c r="AH411" s="330"/>
      <c r="AI411" s="344"/>
      <c r="AJ411" s="641"/>
      <c r="AK411" s="331"/>
      <c r="AL411" s="332" t="str">
        <f t="shared" si="144"/>
        <v/>
      </c>
      <c r="AM411" s="325" t="str">
        <f t="shared" si="145"/>
        <v/>
      </c>
      <c r="AN411" s="255"/>
      <c r="AO411" s="559" t="str">
        <f>IFERROR(VLOOKUP(K411,【参考】数式用!$A$2:$N$57,14,FALSE),"")</f>
        <v/>
      </c>
      <c r="AP411" s="559" t="str">
        <f t="shared" si="146"/>
        <v/>
      </c>
      <c r="AQ411" s="632" t="str">
        <f t="shared" si="147"/>
        <v/>
      </c>
      <c r="AR411" s="632" t="str">
        <f t="shared" si="148"/>
        <v>入力済</v>
      </c>
      <c r="AS411" s="559" t="str">
        <f t="shared" si="149"/>
        <v/>
      </c>
      <c r="AT411" s="632" t="str">
        <f t="shared" si="150"/>
        <v>入力済</v>
      </c>
      <c r="AU411" s="632" t="str">
        <f t="shared" si="151"/>
        <v/>
      </c>
      <c r="AV411" s="632" t="str">
        <f t="shared" si="152"/>
        <v/>
      </c>
      <c r="AW411" s="559" t="str">
        <f t="shared" si="153"/>
        <v/>
      </c>
      <c r="AX411" s="559" t="str">
        <f t="shared" si="154"/>
        <v/>
      </c>
      <c r="AY411" s="632" t="str">
        <f>IFERROR(VLOOKUP(K411,【参考】数式用!$AR$5:$AS$39,2, FALSE), "")</f>
        <v/>
      </c>
      <c r="AZ411" s="559" t="str">
        <f t="shared" si="155"/>
        <v/>
      </c>
      <c r="BA411" s="559" t="str">
        <f t="shared" si="156"/>
        <v>入力済</v>
      </c>
      <c r="BB411" s="632" t="str">
        <f>IFERROR(VLOOKUP(K411,【参考】数式用!$AX$3:$AY$59, 2, FALSE), "")</f>
        <v/>
      </c>
      <c r="BC411" s="559" t="str">
        <f t="shared" si="157"/>
        <v/>
      </c>
      <c r="BD411" s="559" t="str">
        <f t="shared" si="158"/>
        <v>入力済</v>
      </c>
      <c r="BE411" s="576" t="str">
        <f t="shared" si="159"/>
        <v/>
      </c>
      <c r="BF411" s="559" t="str">
        <f t="shared" si="160"/>
        <v/>
      </c>
      <c r="BG411" s="596"/>
      <c r="BH411" s="632" t="str">
        <f t="shared" si="161"/>
        <v/>
      </c>
      <c r="BI411" s="614" t="str">
        <f>IFERROR(IF(BH411="Ⅱロ有り",ROUNDDOWN(L411*VLOOKUP(K411,【参考】数式用!$A$4:$J$42,10,FALSE)*AA411,0),""),"")</f>
        <v/>
      </c>
      <c r="BJ411" s="614" t="str">
        <f>IFERROR(IF(BH411="Ⅱロなし",ROUNDDOWN(L411*VLOOKUP(K411,【参考】数式用!$A$4:$J$42,8,FALSE)*AA411,0),""),"")</f>
        <v/>
      </c>
    </row>
    <row r="412" spans="1:62" ht="110.1" customHeight="1" thickBot="1">
      <c r="A412" s="327">
        <v>399</v>
      </c>
      <c r="B412" s="1005" t="str">
        <f>IF(基本情報入力シート!B434="","",基本情報入力シート!B434)</f>
        <v/>
      </c>
      <c r="C412" s="1006"/>
      <c r="D412" s="1006"/>
      <c r="E412" s="1006"/>
      <c r="F412" s="1007"/>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58" t="str">
        <f>IF(基本情報入力シート!AF434=0, "",基本情報入力シート!AF434)</f>
        <v/>
      </c>
      <c r="M412" s="589"/>
      <c r="N412" s="521" t="str">
        <f>IFERROR(VLOOKUP(K412,【参考】数式用!$A$2:$F$57,MATCH(M412,【参考】数式用!$C$3:$F$3,0)+2,0),"")</f>
        <v/>
      </c>
      <c r="O412" s="513"/>
      <c r="P412" s="555" t="str">
        <f>IFERROR(VLOOKUP(K412,【参考】数式用!$A$2:$F$57,MATCH(O412,【参考】数式用!$C$3:$F$3,0)+2,0),"")</f>
        <v/>
      </c>
      <c r="Q412" s="338" t="s">
        <v>118</v>
      </c>
      <c r="R412" s="339"/>
      <c r="S412" s="340" t="s">
        <v>183</v>
      </c>
      <c r="T412" s="339"/>
      <c r="U412" s="340" t="s">
        <v>184</v>
      </c>
      <c r="V412" s="339"/>
      <c r="W412" s="340" t="s">
        <v>183</v>
      </c>
      <c r="X412" s="339"/>
      <c r="Y412" s="340" t="s">
        <v>185</v>
      </c>
      <c r="Z412" s="340" t="s">
        <v>186</v>
      </c>
      <c r="AA412" s="340" t="str">
        <f t="shared" si="141"/>
        <v/>
      </c>
      <c r="AB412" s="341" t="s">
        <v>187</v>
      </c>
      <c r="AC412" s="516" t="str">
        <f t="shared" si="142"/>
        <v/>
      </c>
      <c r="AD412" s="509" t="str">
        <f t="shared" si="143"/>
        <v/>
      </c>
      <c r="AE412" s="517" t="str">
        <f>IFERROR(ROUNDDOWN(ROUNDDOWN(ROUND(L412*VLOOKUP(K412,【参考】数式用!$A$4:$F$57,MATCH("処遇改善加算Ⅳ",【参考】数式用!$C$3:$F$3,0)+2,0),0),0)*AA412*0.5,0), "")</f>
        <v/>
      </c>
      <c r="AF412" s="329"/>
      <c r="AG412" s="330"/>
      <c r="AH412" s="330"/>
      <c r="AI412" s="344"/>
      <c r="AJ412" s="641"/>
      <c r="AK412" s="331"/>
      <c r="AL412" s="332" t="str">
        <f t="shared" si="144"/>
        <v/>
      </c>
      <c r="AM412" s="325" t="str">
        <f t="shared" si="145"/>
        <v/>
      </c>
      <c r="AN412" s="255"/>
      <c r="AO412" s="559" t="str">
        <f>IFERROR(VLOOKUP(K412,【参考】数式用!$A$2:$N$57,14,FALSE),"")</f>
        <v/>
      </c>
      <c r="AP412" s="559" t="str">
        <f t="shared" si="146"/>
        <v/>
      </c>
      <c r="AQ412" s="632" t="str">
        <f t="shared" si="147"/>
        <v/>
      </c>
      <c r="AR412" s="632" t="str">
        <f t="shared" si="148"/>
        <v>入力済</v>
      </c>
      <c r="AS412" s="559" t="str">
        <f t="shared" si="149"/>
        <v/>
      </c>
      <c r="AT412" s="632" t="str">
        <f t="shared" si="150"/>
        <v>入力済</v>
      </c>
      <c r="AU412" s="632" t="str">
        <f t="shared" si="151"/>
        <v/>
      </c>
      <c r="AV412" s="632" t="str">
        <f t="shared" si="152"/>
        <v/>
      </c>
      <c r="AW412" s="559" t="str">
        <f t="shared" si="153"/>
        <v/>
      </c>
      <c r="AX412" s="559" t="str">
        <f t="shared" si="154"/>
        <v/>
      </c>
      <c r="AY412" s="632" t="str">
        <f>IFERROR(VLOOKUP(K412,【参考】数式用!$AR$5:$AS$39,2, FALSE), "")</f>
        <v/>
      </c>
      <c r="AZ412" s="559" t="str">
        <f t="shared" si="155"/>
        <v/>
      </c>
      <c r="BA412" s="559" t="str">
        <f t="shared" si="156"/>
        <v>入力済</v>
      </c>
      <c r="BB412" s="632" t="str">
        <f>IFERROR(VLOOKUP(K412,【参考】数式用!$AX$3:$AY$59, 2, FALSE), "")</f>
        <v/>
      </c>
      <c r="BC412" s="559" t="str">
        <f t="shared" si="157"/>
        <v/>
      </c>
      <c r="BD412" s="559" t="str">
        <f t="shared" si="158"/>
        <v>入力済</v>
      </c>
      <c r="BE412" s="576" t="str">
        <f t="shared" si="159"/>
        <v/>
      </c>
      <c r="BF412" s="559" t="str">
        <f t="shared" si="160"/>
        <v/>
      </c>
      <c r="BG412" s="596"/>
      <c r="BH412" s="632" t="str">
        <f t="shared" si="161"/>
        <v/>
      </c>
      <c r="BI412" s="614" t="str">
        <f>IFERROR(IF(BH412="Ⅱロ有り",ROUNDDOWN(L412*VLOOKUP(K412,【参考】数式用!$A$4:$J$42,10,FALSE)*AA412,0),""),"")</f>
        <v/>
      </c>
      <c r="BJ412" s="614" t="str">
        <f>IFERROR(IF(BH412="Ⅱロなし",ROUNDDOWN(L412*VLOOKUP(K412,【参考】数式用!$A$4:$J$42,8,FALSE)*AA412,0),""),"")</f>
        <v/>
      </c>
    </row>
    <row r="413" spans="1:62" ht="110.1" customHeight="1" thickBot="1">
      <c r="A413" s="327">
        <v>400</v>
      </c>
      <c r="B413" s="1005" t="str">
        <f>IF(基本情報入力シート!B435="","",基本情報入力シート!B435)</f>
        <v/>
      </c>
      <c r="C413" s="1006"/>
      <c r="D413" s="1006"/>
      <c r="E413" s="1006"/>
      <c r="F413" s="1007"/>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58" t="str">
        <f>IF(基本情報入力シート!AF435=0, "",基本情報入力シート!AF435)</f>
        <v/>
      </c>
      <c r="M413" s="589"/>
      <c r="N413" s="521" t="str">
        <f>IFERROR(VLOOKUP(K413,【参考】数式用!$A$2:$F$57,MATCH(M413,【参考】数式用!$C$3:$F$3,0)+2,0),"")</f>
        <v/>
      </c>
      <c r="O413" s="513"/>
      <c r="P413" s="555" t="str">
        <f>IFERROR(VLOOKUP(K413,【参考】数式用!$A$2:$F$57,MATCH(O413,【参考】数式用!$C$3:$F$3,0)+2,0),"")</f>
        <v/>
      </c>
      <c r="Q413" s="338" t="s">
        <v>118</v>
      </c>
      <c r="R413" s="339"/>
      <c r="S413" s="340" t="s">
        <v>183</v>
      </c>
      <c r="T413" s="339"/>
      <c r="U413" s="340" t="s">
        <v>184</v>
      </c>
      <c r="V413" s="339"/>
      <c r="W413" s="340" t="s">
        <v>183</v>
      </c>
      <c r="X413" s="339"/>
      <c r="Y413" s="340" t="s">
        <v>185</v>
      </c>
      <c r="Z413" s="340" t="s">
        <v>186</v>
      </c>
      <c r="AA413" s="340" t="str">
        <f t="shared" si="141"/>
        <v/>
      </c>
      <c r="AB413" s="341" t="s">
        <v>187</v>
      </c>
      <c r="AC413" s="516" t="str">
        <f t="shared" si="142"/>
        <v/>
      </c>
      <c r="AD413" s="509" t="str">
        <f t="shared" si="143"/>
        <v/>
      </c>
      <c r="AE413" s="517" t="str">
        <f>IFERROR(ROUNDDOWN(ROUNDDOWN(ROUND(L413*VLOOKUP(K413,【参考】数式用!$A$4:$F$57,MATCH("処遇改善加算Ⅳ",【参考】数式用!$C$3:$F$3,0)+2,0),0),0)*AA413*0.5,0), "")</f>
        <v/>
      </c>
      <c r="AF413" s="329"/>
      <c r="AG413" s="330"/>
      <c r="AH413" s="330"/>
      <c r="AI413" s="344"/>
      <c r="AJ413" s="641"/>
      <c r="AK413" s="331"/>
      <c r="AL413" s="332" t="str">
        <f t="shared" si="144"/>
        <v/>
      </c>
      <c r="AM413" s="325" t="str">
        <f t="shared" si="145"/>
        <v/>
      </c>
      <c r="AN413" s="255"/>
      <c r="AO413" s="559" t="str">
        <f>IFERROR(VLOOKUP(K413,【参考】数式用!$A$2:$N$57,14,FALSE),"")</f>
        <v/>
      </c>
      <c r="AP413" s="559" t="str">
        <f t="shared" si="146"/>
        <v/>
      </c>
      <c r="AQ413" s="632" t="str">
        <f t="shared" si="147"/>
        <v/>
      </c>
      <c r="AR413" s="632" t="str">
        <f t="shared" si="148"/>
        <v>入力済</v>
      </c>
      <c r="AS413" s="559" t="str">
        <f t="shared" si="149"/>
        <v/>
      </c>
      <c r="AT413" s="632" t="str">
        <f t="shared" si="150"/>
        <v>入力済</v>
      </c>
      <c r="AU413" s="632" t="str">
        <f t="shared" si="151"/>
        <v/>
      </c>
      <c r="AV413" s="632" t="str">
        <f t="shared" si="152"/>
        <v/>
      </c>
      <c r="AW413" s="559" t="str">
        <f t="shared" si="153"/>
        <v/>
      </c>
      <c r="AX413" s="559" t="str">
        <f t="shared" si="154"/>
        <v/>
      </c>
      <c r="AY413" s="632" t="str">
        <f>IFERROR(VLOOKUP(K413,【参考】数式用!$AR$5:$AS$39,2, FALSE), "")</f>
        <v/>
      </c>
      <c r="AZ413" s="559" t="str">
        <f t="shared" si="155"/>
        <v/>
      </c>
      <c r="BA413" s="559" t="str">
        <f t="shared" si="156"/>
        <v>入力済</v>
      </c>
      <c r="BB413" s="632" t="str">
        <f>IFERROR(VLOOKUP(K413,【参考】数式用!$AX$3:$AY$59, 2, FALSE), "")</f>
        <v/>
      </c>
      <c r="BC413" s="559" t="str">
        <f t="shared" si="157"/>
        <v/>
      </c>
      <c r="BD413" s="559" t="str">
        <f t="shared" si="158"/>
        <v>入力済</v>
      </c>
      <c r="BE413" s="576" t="str">
        <f t="shared" si="159"/>
        <v/>
      </c>
      <c r="BF413" s="559" t="str">
        <f t="shared" si="160"/>
        <v/>
      </c>
      <c r="BG413" s="596"/>
      <c r="BH413" s="632" t="str">
        <f t="shared" si="161"/>
        <v/>
      </c>
      <c r="BI413" s="614" t="str">
        <f>IFERROR(IF(BH413="Ⅱロ有り",ROUNDDOWN(L413*VLOOKUP(K413,【参考】数式用!$A$4:$J$42,10,FALSE)*AA413,0),""),"")</f>
        <v/>
      </c>
      <c r="BJ413" s="614" t="str">
        <f>IFERROR(IF(BH413="Ⅱロなし",ROUNDDOWN(L413*VLOOKUP(K413,【参考】数式用!$A$4:$J$42,8,FALSE)*AA413,0),""),"")</f>
        <v/>
      </c>
    </row>
    <row r="414" spans="1:62" ht="110.1" customHeight="1" thickBot="1">
      <c r="A414" s="327">
        <v>401</v>
      </c>
      <c r="B414" s="1005" t="str">
        <f>IF(基本情報入力シート!B436="","",基本情報入力シート!B436)</f>
        <v/>
      </c>
      <c r="C414" s="1006"/>
      <c r="D414" s="1006"/>
      <c r="E414" s="1006"/>
      <c r="F414" s="1007"/>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58" t="str">
        <f>IF(基本情報入力シート!AF436=0, "",基本情報入力シート!AF436)</f>
        <v/>
      </c>
      <c r="M414" s="589"/>
      <c r="N414" s="521" t="str">
        <f>IFERROR(VLOOKUP(K414,【参考】数式用!$A$2:$F$57,MATCH(M414,【参考】数式用!$C$3:$F$3,0)+2,0),"")</f>
        <v/>
      </c>
      <c r="O414" s="513"/>
      <c r="P414" s="555" t="str">
        <f>IFERROR(VLOOKUP(K414,【参考】数式用!$A$2:$F$57,MATCH(O414,【参考】数式用!$C$3:$F$3,0)+2,0),"")</f>
        <v/>
      </c>
      <c r="Q414" s="338" t="s">
        <v>118</v>
      </c>
      <c r="R414" s="339"/>
      <c r="S414" s="340" t="s">
        <v>183</v>
      </c>
      <c r="T414" s="339"/>
      <c r="U414" s="340" t="s">
        <v>184</v>
      </c>
      <c r="V414" s="339"/>
      <c r="W414" s="340" t="s">
        <v>183</v>
      </c>
      <c r="X414" s="339"/>
      <c r="Y414" s="340" t="s">
        <v>185</v>
      </c>
      <c r="Z414" s="340" t="s">
        <v>186</v>
      </c>
      <c r="AA414" s="340" t="str">
        <f t="shared" si="141"/>
        <v/>
      </c>
      <c r="AB414" s="341" t="s">
        <v>187</v>
      </c>
      <c r="AC414" s="516" t="str">
        <f t="shared" si="142"/>
        <v/>
      </c>
      <c r="AD414" s="509" t="str">
        <f t="shared" si="143"/>
        <v/>
      </c>
      <c r="AE414" s="517" t="str">
        <f>IFERROR(ROUNDDOWN(ROUNDDOWN(ROUND(L414*VLOOKUP(K414,【参考】数式用!$A$4:$F$57,MATCH("処遇改善加算Ⅳ",【参考】数式用!$C$3:$F$3,0)+2,0),0),0)*AA414*0.5,0), "")</f>
        <v/>
      </c>
      <c r="AF414" s="329"/>
      <c r="AG414" s="330"/>
      <c r="AH414" s="330"/>
      <c r="AI414" s="344"/>
      <c r="AJ414" s="641"/>
      <c r="AK414" s="331"/>
      <c r="AL414" s="332" t="str">
        <f t="shared" si="144"/>
        <v/>
      </c>
      <c r="AM414" s="325" t="str">
        <f t="shared" si="145"/>
        <v/>
      </c>
      <c r="AN414" s="255"/>
      <c r="AO414" s="559" t="str">
        <f>IFERROR(VLOOKUP(K414,【参考】数式用!$A$2:$N$57,14,FALSE),"")</f>
        <v/>
      </c>
      <c r="AP414" s="559" t="str">
        <f t="shared" si="146"/>
        <v/>
      </c>
      <c r="AQ414" s="632" t="str">
        <f t="shared" si="147"/>
        <v/>
      </c>
      <c r="AR414" s="632" t="str">
        <f t="shared" si="148"/>
        <v>入力済</v>
      </c>
      <c r="AS414" s="559" t="str">
        <f t="shared" si="149"/>
        <v/>
      </c>
      <c r="AT414" s="632" t="str">
        <f t="shared" si="150"/>
        <v>入力済</v>
      </c>
      <c r="AU414" s="632" t="str">
        <f t="shared" si="151"/>
        <v/>
      </c>
      <c r="AV414" s="632" t="str">
        <f t="shared" si="152"/>
        <v/>
      </c>
      <c r="AW414" s="559" t="str">
        <f t="shared" si="153"/>
        <v/>
      </c>
      <c r="AX414" s="559" t="str">
        <f t="shared" si="154"/>
        <v/>
      </c>
      <c r="AY414" s="632" t="str">
        <f>IFERROR(VLOOKUP(K414,【参考】数式用!$AR$5:$AS$39,2, FALSE), "")</f>
        <v/>
      </c>
      <c r="AZ414" s="559" t="str">
        <f t="shared" si="155"/>
        <v/>
      </c>
      <c r="BA414" s="559" t="str">
        <f t="shared" si="156"/>
        <v>入力済</v>
      </c>
      <c r="BB414" s="632" t="str">
        <f>IFERROR(VLOOKUP(K414,【参考】数式用!$AX$3:$AY$59, 2, FALSE), "")</f>
        <v/>
      </c>
      <c r="BC414" s="559" t="str">
        <f t="shared" si="157"/>
        <v/>
      </c>
      <c r="BD414" s="559" t="str">
        <f t="shared" si="158"/>
        <v>入力済</v>
      </c>
      <c r="BE414" s="576" t="str">
        <f t="shared" si="159"/>
        <v/>
      </c>
      <c r="BF414" s="559" t="str">
        <f t="shared" si="160"/>
        <v/>
      </c>
      <c r="BG414" s="596"/>
      <c r="BH414" s="632" t="str">
        <f t="shared" si="161"/>
        <v/>
      </c>
      <c r="BI414" s="614" t="str">
        <f>IFERROR(IF(BH414="Ⅱロ有り",ROUNDDOWN(L414*VLOOKUP(K414,【参考】数式用!$A$4:$J$42,10,FALSE)*AA414,0),""),"")</f>
        <v/>
      </c>
      <c r="BJ414" s="614" t="str">
        <f>IFERROR(IF(BH414="Ⅱロなし",ROUNDDOWN(L414*VLOOKUP(K414,【参考】数式用!$A$4:$J$42,8,FALSE)*AA414,0),""),"")</f>
        <v/>
      </c>
    </row>
    <row r="415" spans="1:62" ht="110.1" customHeight="1" thickBot="1">
      <c r="A415" s="327">
        <v>402</v>
      </c>
      <c r="B415" s="1005" t="str">
        <f>IF(基本情報入力シート!B437="","",基本情報入力シート!B437)</f>
        <v/>
      </c>
      <c r="C415" s="1006"/>
      <c r="D415" s="1006"/>
      <c r="E415" s="1006"/>
      <c r="F415" s="1007"/>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58" t="str">
        <f>IF(基本情報入力シート!AF437=0, "",基本情報入力シート!AF437)</f>
        <v/>
      </c>
      <c r="M415" s="589"/>
      <c r="N415" s="521" t="str">
        <f>IFERROR(VLOOKUP(K415,【参考】数式用!$A$2:$F$57,MATCH(M415,【参考】数式用!$C$3:$F$3,0)+2,0),"")</f>
        <v/>
      </c>
      <c r="O415" s="513"/>
      <c r="P415" s="555" t="str">
        <f>IFERROR(VLOOKUP(K415,【参考】数式用!$A$2:$F$57,MATCH(O415,【参考】数式用!$C$3:$F$3,0)+2,0),"")</f>
        <v/>
      </c>
      <c r="Q415" s="338" t="s">
        <v>118</v>
      </c>
      <c r="R415" s="339"/>
      <c r="S415" s="340" t="s">
        <v>183</v>
      </c>
      <c r="T415" s="339"/>
      <c r="U415" s="340" t="s">
        <v>184</v>
      </c>
      <c r="V415" s="339"/>
      <c r="W415" s="340" t="s">
        <v>183</v>
      </c>
      <c r="X415" s="339"/>
      <c r="Y415" s="340" t="s">
        <v>185</v>
      </c>
      <c r="Z415" s="340" t="s">
        <v>186</v>
      </c>
      <c r="AA415" s="340" t="str">
        <f t="shared" si="141"/>
        <v/>
      </c>
      <c r="AB415" s="341" t="s">
        <v>187</v>
      </c>
      <c r="AC415" s="516" t="str">
        <f t="shared" si="142"/>
        <v/>
      </c>
      <c r="AD415" s="509" t="str">
        <f t="shared" si="143"/>
        <v/>
      </c>
      <c r="AE415" s="517" t="str">
        <f>IFERROR(ROUNDDOWN(ROUNDDOWN(ROUND(L415*VLOOKUP(K415,【参考】数式用!$A$4:$F$57,MATCH("処遇改善加算Ⅳ",【参考】数式用!$C$3:$F$3,0)+2,0),0),0)*AA415*0.5,0), "")</f>
        <v/>
      </c>
      <c r="AF415" s="329"/>
      <c r="AG415" s="330"/>
      <c r="AH415" s="330"/>
      <c r="AI415" s="344"/>
      <c r="AJ415" s="641"/>
      <c r="AK415" s="331"/>
      <c r="AL415" s="332" t="str">
        <f t="shared" si="144"/>
        <v/>
      </c>
      <c r="AM415" s="325" t="str">
        <f t="shared" si="145"/>
        <v/>
      </c>
      <c r="AN415" s="255"/>
      <c r="AO415" s="559" t="str">
        <f>IFERROR(VLOOKUP(K415,【参考】数式用!$A$2:$N$57,14,FALSE),"")</f>
        <v/>
      </c>
      <c r="AP415" s="559" t="str">
        <f t="shared" si="146"/>
        <v/>
      </c>
      <c r="AQ415" s="632" t="str">
        <f t="shared" si="147"/>
        <v/>
      </c>
      <c r="AR415" s="632" t="str">
        <f t="shared" si="148"/>
        <v>入力済</v>
      </c>
      <c r="AS415" s="559" t="str">
        <f t="shared" si="149"/>
        <v/>
      </c>
      <c r="AT415" s="632" t="str">
        <f t="shared" si="150"/>
        <v>入力済</v>
      </c>
      <c r="AU415" s="632" t="str">
        <f t="shared" si="151"/>
        <v/>
      </c>
      <c r="AV415" s="632" t="str">
        <f t="shared" si="152"/>
        <v/>
      </c>
      <c r="AW415" s="559" t="str">
        <f t="shared" si="153"/>
        <v/>
      </c>
      <c r="AX415" s="559" t="str">
        <f t="shared" si="154"/>
        <v/>
      </c>
      <c r="AY415" s="632" t="str">
        <f>IFERROR(VLOOKUP(K415,【参考】数式用!$AR$5:$AS$39,2, FALSE), "")</f>
        <v/>
      </c>
      <c r="AZ415" s="559" t="str">
        <f t="shared" si="155"/>
        <v/>
      </c>
      <c r="BA415" s="559" t="str">
        <f t="shared" si="156"/>
        <v>入力済</v>
      </c>
      <c r="BB415" s="632" t="str">
        <f>IFERROR(VLOOKUP(K415,【参考】数式用!$AX$3:$AY$59, 2, FALSE), "")</f>
        <v/>
      </c>
      <c r="BC415" s="559" t="str">
        <f t="shared" si="157"/>
        <v/>
      </c>
      <c r="BD415" s="559" t="str">
        <f t="shared" si="158"/>
        <v>入力済</v>
      </c>
      <c r="BE415" s="576" t="str">
        <f t="shared" si="159"/>
        <v/>
      </c>
      <c r="BF415" s="559" t="str">
        <f t="shared" si="160"/>
        <v/>
      </c>
      <c r="BG415" s="596"/>
      <c r="BH415" s="632" t="str">
        <f t="shared" si="161"/>
        <v/>
      </c>
      <c r="BI415" s="614" t="str">
        <f>IFERROR(IF(BH415="Ⅱロ有り",ROUNDDOWN(L415*VLOOKUP(K415,【参考】数式用!$A$4:$J$42,10,FALSE)*AA415,0),""),"")</f>
        <v/>
      </c>
      <c r="BJ415" s="614" t="str">
        <f>IFERROR(IF(BH415="Ⅱロなし",ROUNDDOWN(L415*VLOOKUP(K415,【参考】数式用!$A$4:$J$42,8,FALSE)*AA415,0),""),"")</f>
        <v/>
      </c>
    </row>
    <row r="416" spans="1:62" ht="110.1" customHeight="1" thickBot="1">
      <c r="A416" s="327">
        <v>403</v>
      </c>
      <c r="B416" s="1005" t="str">
        <f>IF(基本情報入力シート!B438="","",基本情報入力シート!B438)</f>
        <v/>
      </c>
      <c r="C416" s="1006"/>
      <c r="D416" s="1006"/>
      <c r="E416" s="1006"/>
      <c r="F416" s="1007"/>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58" t="str">
        <f>IF(基本情報入力シート!AF438=0, "",基本情報入力シート!AF438)</f>
        <v/>
      </c>
      <c r="M416" s="589"/>
      <c r="N416" s="521" t="str">
        <f>IFERROR(VLOOKUP(K416,【参考】数式用!$A$2:$F$57,MATCH(M416,【参考】数式用!$C$3:$F$3,0)+2,0),"")</f>
        <v/>
      </c>
      <c r="O416" s="513"/>
      <c r="P416" s="555" t="str">
        <f>IFERROR(VLOOKUP(K416,【参考】数式用!$A$2:$F$57,MATCH(O416,【参考】数式用!$C$3:$F$3,0)+2,0),"")</f>
        <v/>
      </c>
      <c r="Q416" s="338" t="s">
        <v>118</v>
      </c>
      <c r="R416" s="339"/>
      <c r="S416" s="340" t="s">
        <v>183</v>
      </c>
      <c r="T416" s="339"/>
      <c r="U416" s="340" t="s">
        <v>184</v>
      </c>
      <c r="V416" s="339"/>
      <c r="W416" s="340" t="s">
        <v>183</v>
      </c>
      <c r="X416" s="339"/>
      <c r="Y416" s="340" t="s">
        <v>185</v>
      </c>
      <c r="Z416" s="340" t="s">
        <v>186</v>
      </c>
      <c r="AA416" s="340" t="str">
        <f t="shared" si="141"/>
        <v/>
      </c>
      <c r="AB416" s="341" t="s">
        <v>187</v>
      </c>
      <c r="AC416" s="516" t="str">
        <f t="shared" si="142"/>
        <v/>
      </c>
      <c r="AD416" s="509" t="str">
        <f t="shared" si="143"/>
        <v/>
      </c>
      <c r="AE416" s="517" t="str">
        <f>IFERROR(ROUNDDOWN(ROUNDDOWN(ROUND(L416*VLOOKUP(K416,【参考】数式用!$A$4:$F$57,MATCH("処遇改善加算Ⅳ",【参考】数式用!$C$3:$F$3,0)+2,0),0),0)*AA416*0.5,0), "")</f>
        <v/>
      </c>
      <c r="AF416" s="329"/>
      <c r="AG416" s="330"/>
      <c r="AH416" s="330"/>
      <c r="AI416" s="344"/>
      <c r="AJ416" s="641"/>
      <c r="AK416" s="331"/>
      <c r="AL416" s="332" t="str">
        <f t="shared" si="144"/>
        <v/>
      </c>
      <c r="AM416" s="325" t="str">
        <f t="shared" si="145"/>
        <v/>
      </c>
      <c r="AN416" s="255"/>
      <c r="AO416" s="559" t="str">
        <f>IFERROR(VLOOKUP(K416,【参考】数式用!$A$2:$N$57,14,FALSE),"")</f>
        <v/>
      </c>
      <c r="AP416" s="559" t="str">
        <f t="shared" si="146"/>
        <v/>
      </c>
      <c r="AQ416" s="632" t="str">
        <f t="shared" si="147"/>
        <v/>
      </c>
      <c r="AR416" s="632" t="str">
        <f t="shared" si="148"/>
        <v>入力済</v>
      </c>
      <c r="AS416" s="559" t="str">
        <f t="shared" si="149"/>
        <v/>
      </c>
      <c r="AT416" s="632" t="str">
        <f t="shared" si="150"/>
        <v>入力済</v>
      </c>
      <c r="AU416" s="632" t="str">
        <f t="shared" si="151"/>
        <v/>
      </c>
      <c r="AV416" s="632" t="str">
        <f t="shared" si="152"/>
        <v/>
      </c>
      <c r="AW416" s="559" t="str">
        <f t="shared" si="153"/>
        <v/>
      </c>
      <c r="AX416" s="559" t="str">
        <f t="shared" si="154"/>
        <v/>
      </c>
      <c r="AY416" s="632" t="str">
        <f>IFERROR(VLOOKUP(K416,【参考】数式用!$AR$5:$AS$39,2, FALSE), "")</f>
        <v/>
      </c>
      <c r="AZ416" s="559" t="str">
        <f t="shared" si="155"/>
        <v/>
      </c>
      <c r="BA416" s="559" t="str">
        <f t="shared" si="156"/>
        <v>入力済</v>
      </c>
      <c r="BB416" s="632" t="str">
        <f>IFERROR(VLOOKUP(K416,【参考】数式用!$AX$3:$AY$59, 2, FALSE), "")</f>
        <v/>
      </c>
      <c r="BC416" s="559" t="str">
        <f t="shared" si="157"/>
        <v/>
      </c>
      <c r="BD416" s="559" t="str">
        <f t="shared" si="158"/>
        <v>入力済</v>
      </c>
      <c r="BE416" s="576" t="str">
        <f t="shared" si="159"/>
        <v/>
      </c>
      <c r="BF416" s="559" t="str">
        <f t="shared" si="160"/>
        <v/>
      </c>
      <c r="BG416" s="596"/>
      <c r="BH416" s="632" t="str">
        <f t="shared" si="161"/>
        <v/>
      </c>
      <c r="BI416" s="614" t="str">
        <f>IFERROR(IF(BH416="Ⅱロ有り",ROUNDDOWN(L416*VLOOKUP(K416,【参考】数式用!$A$4:$J$42,10,FALSE)*AA416,0),""),"")</f>
        <v/>
      </c>
      <c r="BJ416" s="614" t="str">
        <f>IFERROR(IF(BH416="Ⅱロなし",ROUNDDOWN(L416*VLOOKUP(K416,【参考】数式用!$A$4:$J$42,8,FALSE)*AA416,0),""),"")</f>
        <v/>
      </c>
    </row>
    <row r="417" spans="1:62" ht="110.1" customHeight="1" thickBot="1">
      <c r="A417" s="327">
        <v>404</v>
      </c>
      <c r="B417" s="1005" t="str">
        <f>IF(基本情報入力シート!B439="","",基本情報入力シート!B439)</f>
        <v/>
      </c>
      <c r="C417" s="1006"/>
      <c r="D417" s="1006"/>
      <c r="E417" s="1006"/>
      <c r="F417" s="1007"/>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58" t="str">
        <f>IF(基本情報入力シート!AF439=0, "",基本情報入力シート!AF439)</f>
        <v/>
      </c>
      <c r="M417" s="589"/>
      <c r="N417" s="521" t="str">
        <f>IFERROR(VLOOKUP(K417,【参考】数式用!$A$2:$F$57,MATCH(M417,【参考】数式用!$C$3:$F$3,0)+2,0),"")</f>
        <v/>
      </c>
      <c r="O417" s="513"/>
      <c r="P417" s="555" t="str">
        <f>IFERROR(VLOOKUP(K417,【参考】数式用!$A$2:$F$57,MATCH(O417,【参考】数式用!$C$3:$F$3,0)+2,0),"")</f>
        <v/>
      </c>
      <c r="Q417" s="338" t="s">
        <v>118</v>
      </c>
      <c r="R417" s="339"/>
      <c r="S417" s="340" t="s">
        <v>183</v>
      </c>
      <c r="T417" s="339"/>
      <c r="U417" s="340" t="s">
        <v>184</v>
      </c>
      <c r="V417" s="339"/>
      <c r="W417" s="340" t="s">
        <v>183</v>
      </c>
      <c r="X417" s="339"/>
      <c r="Y417" s="340" t="s">
        <v>185</v>
      </c>
      <c r="Z417" s="340" t="s">
        <v>186</v>
      </c>
      <c r="AA417" s="340" t="str">
        <f t="shared" si="141"/>
        <v/>
      </c>
      <c r="AB417" s="341" t="s">
        <v>187</v>
      </c>
      <c r="AC417" s="516" t="str">
        <f t="shared" si="142"/>
        <v/>
      </c>
      <c r="AD417" s="509" t="str">
        <f t="shared" si="143"/>
        <v/>
      </c>
      <c r="AE417" s="517" t="str">
        <f>IFERROR(ROUNDDOWN(ROUNDDOWN(ROUND(L417*VLOOKUP(K417,【参考】数式用!$A$4:$F$57,MATCH("処遇改善加算Ⅳ",【参考】数式用!$C$3:$F$3,0)+2,0),0),0)*AA417*0.5,0), "")</f>
        <v/>
      </c>
      <c r="AF417" s="329"/>
      <c r="AG417" s="330"/>
      <c r="AH417" s="330"/>
      <c r="AI417" s="344"/>
      <c r="AJ417" s="641"/>
      <c r="AK417" s="331"/>
      <c r="AL417" s="332" t="str">
        <f t="shared" si="144"/>
        <v/>
      </c>
      <c r="AM417" s="325" t="str">
        <f t="shared" si="145"/>
        <v/>
      </c>
      <c r="AN417" s="255"/>
      <c r="AO417" s="559" t="str">
        <f>IFERROR(VLOOKUP(K417,【参考】数式用!$A$2:$N$57,14,FALSE),"")</f>
        <v/>
      </c>
      <c r="AP417" s="559" t="str">
        <f t="shared" si="146"/>
        <v/>
      </c>
      <c r="AQ417" s="632" t="str">
        <f t="shared" si="147"/>
        <v/>
      </c>
      <c r="AR417" s="632" t="str">
        <f t="shared" si="148"/>
        <v>入力済</v>
      </c>
      <c r="AS417" s="559" t="str">
        <f t="shared" si="149"/>
        <v/>
      </c>
      <c r="AT417" s="632" t="str">
        <f t="shared" si="150"/>
        <v>入力済</v>
      </c>
      <c r="AU417" s="632" t="str">
        <f t="shared" si="151"/>
        <v/>
      </c>
      <c r="AV417" s="632" t="str">
        <f t="shared" si="152"/>
        <v/>
      </c>
      <c r="AW417" s="559" t="str">
        <f t="shared" si="153"/>
        <v/>
      </c>
      <c r="AX417" s="559" t="str">
        <f t="shared" si="154"/>
        <v/>
      </c>
      <c r="AY417" s="632" t="str">
        <f>IFERROR(VLOOKUP(K417,【参考】数式用!$AR$5:$AS$39,2, FALSE), "")</f>
        <v/>
      </c>
      <c r="AZ417" s="559" t="str">
        <f t="shared" si="155"/>
        <v/>
      </c>
      <c r="BA417" s="559" t="str">
        <f t="shared" si="156"/>
        <v>入力済</v>
      </c>
      <c r="BB417" s="632" t="str">
        <f>IFERROR(VLOOKUP(K417,【参考】数式用!$AX$3:$AY$59, 2, FALSE), "")</f>
        <v/>
      </c>
      <c r="BC417" s="559" t="str">
        <f t="shared" si="157"/>
        <v/>
      </c>
      <c r="BD417" s="559" t="str">
        <f t="shared" si="158"/>
        <v>入力済</v>
      </c>
      <c r="BE417" s="576" t="str">
        <f t="shared" si="159"/>
        <v/>
      </c>
      <c r="BF417" s="559" t="str">
        <f t="shared" si="160"/>
        <v/>
      </c>
      <c r="BG417" s="596"/>
      <c r="BH417" s="632" t="str">
        <f t="shared" si="161"/>
        <v/>
      </c>
      <c r="BI417" s="614" t="str">
        <f>IFERROR(IF(BH417="Ⅱロ有り",ROUNDDOWN(L417*VLOOKUP(K417,【参考】数式用!$A$4:$J$42,10,FALSE)*AA417,0),""),"")</f>
        <v/>
      </c>
      <c r="BJ417" s="614" t="str">
        <f>IFERROR(IF(BH417="Ⅱロなし",ROUNDDOWN(L417*VLOOKUP(K417,【参考】数式用!$A$4:$J$42,8,FALSE)*AA417,0),""),"")</f>
        <v/>
      </c>
    </row>
    <row r="418" spans="1:62" ht="110.1" customHeight="1" thickBot="1">
      <c r="A418" s="327">
        <v>405</v>
      </c>
      <c r="B418" s="1005" t="str">
        <f>IF(基本情報入力シート!B440="","",基本情報入力シート!B440)</f>
        <v/>
      </c>
      <c r="C418" s="1006"/>
      <c r="D418" s="1006"/>
      <c r="E418" s="1006"/>
      <c r="F418" s="1007"/>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58" t="str">
        <f>IF(基本情報入力シート!AF440=0, "",基本情報入力シート!AF440)</f>
        <v/>
      </c>
      <c r="M418" s="589"/>
      <c r="N418" s="521" t="str">
        <f>IFERROR(VLOOKUP(K418,【参考】数式用!$A$2:$F$57,MATCH(M418,【参考】数式用!$C$3:$F$3,0)+2,0),"")</f>
        <v/>
      </c>
      <c r="O418" s="513"/>
      <c r="P418" s="555" t="str">
        <f>IFERROR(VLOOKUP(K418,【参考】数式用!$A$2:$F$57,MATCH(O418,【参考】数式用!$C$3:$F$3,0)+2,0),"")</f>
        <v/>
      </c>
      <c r="Q418" s="338" t="s">
        <v>118</v>
      </c>
      <c r="R418" s="339"/>
      <c r="S418" s="340" t="s">
        <v>183</v>
      </c>
      <c r="T418" s="339"/>
      <c r="U418" s="340" t="s">
        <v>184</v>
      </c>
      <c r="V418" s="339"/>
      <c r="W418" s="340" t="s">
        <v>183</v>
      </c>
      <c r="X418" s="339"/>
      <c r="Y418" s="340" t="s">
        <v>185</v>
      </c>
      <c r="Z418" s="340" t="s">
        <v>186</v>
      </c>
      <c r="AA418" s="340" t="str">
        <f t="shared" si="141"/>
        <v/>
      </c>
      <c r="AB418" s="341" t="s">
        <v>187</v>
      </c>
      <c r="AC418" s="516" t="str">
        <f t="shared" si="142"/>
        <v/>
      </c>
      <c r="AD418" s="509" t="str">
        <f t="shared" si="143"/>
        <v/>
      </c>
      <c r="AE418" s="517" t="str">
        <f>IFERROR(ROUNDDOWN(ROUNDDOWN(ROUND(L418*VLOOKUP(K418,【参考】数式用!$A$4:$F$57,MATCH("処遇改善加算Ⅳ",【参考】数式用!$C$3:$F$3,0)+2,0),0),0)*AA418*0.5,0), "")</f>
        <v/>
      </c>
      <c r="AF418" s="329"/>
      <c r="AG418" s="330"/>
      <c r="AH418" s="330"/>
      <c r="AI418" s="344"/>
      <c r="AJ418" s="641"/>
      <c r="AK418" s="331"/>
      <c r="AL418" s="332" t="str">
        <f t="shared" si="144"/>
        <v/>
      </c>
      <c r="AM418" s="325" t="str">
        <f t="shared" si="145"/>
        <v/>
      </c>
      <c r="AN418" s="255"/>
      <c r="AO418" s="559" t="str">
        <f>IFERROR(VLOOKUP(K418,【参考】数式用!$A$2:$N$57,14,FALSE),"")</f>
        <v/>
      </c>
      <c r="AP418" s="559" t="str">
        <f t="shared" si="146"/>
        <v/>
      </c>
      <c r="AQ418" s="632" t="str">
        <f t="shared" si="147"/>
        <v/>
      </c>
      <c r="AR418" s="632" t="str">
        <f t="shared" si="148"/>
        <v>入力済</v>
      </c>
      <c r="AS418" s="559" t="str">
        <f t="shared" si="149"/>
        <v/>
      </c>
      <c r="AT418" s="632" t="str">
        <f t="shared" si="150"/>
        <v>入力済</v>
      </c>
      <c r="AU418" s="632" t="str">
        <f t="shared" si="151"/>
        <v/>
      </c>
      <c r="AV418" s="632" t="str">
        <f t="shared" si="152"/>
        <v/>
      </c>
      <c r="AW418" s="559" t="str">
        <f t="shared" si="153"/>
        <v/>
      </c>
      <c r="AX418" s="559" t="str">
        <f t="shared" si="154"/>
        <v/>
      </c>
      <c r="AY418" s="632" t="str">
        <f>IFERROR(VLOOKUP(K418,【参考】数式用!$AR$5:$AS$39,2, FALSE), "")</f>
        <v/>
      </c>
      <c r="AZ418" s="559" t="str">
        <f t="shared" si="155"/>
        <v/>
      </c>
      <c r="BA418" s="559" t="str">
        <f t="shared" si="156"/>
        <v>入力済</v>
      </c>
      <c r="BB418" s="632" t="str">
        <f>IFERROR(VLOOKUP(K418,【参考】数式用!$AX$3:$AY$59, 2, FALSE), "")</f>
        <v/>
      </c>
      <c r="BC418" s="559" t="str">
        <f t="shared" si="157"/>
        <v/>
      </c>
      <c r="BD418" s="559" t="str">
        <f t="shared" si="158"/>
        <v>入力済</v>
      </c>
      <c r="BE418" s="576" t="str">
        <f t="shared" si="159"/>
        <v/>
      </c>
      <c r="BF418" s="559" t="str">
        <f t="shared" si="160"/>
        <v/>
      </c>
      <c r="BG418" s="596"/>
      <c r="BH418" s="632" t="str">
        <f t="shared" si="161"/>
        <v/>
      </c>
      <c r="BI418" s="614" t="str">
        <f>IFERROR(IF(BH418="Ⅱロ有り",ROUNDDOWN(L418*VLOOKUP(K418,【参考】数式用!$A$4:$J$42,10,FALSE)*AA418,0),""),"")</f>
        <v/>
      </c>
      <c r="BJ418" s="614" t="str">
        <f>IFERROR(IF(BH418="Ⅱロなし",ROUNDDOWN(L418*VLOOKUP(K418,【参考】数式用!$A$4:$J$42,8,FALSE)*AA418,0),""),"")</f>
        <v/>
      </c>
    </row>
    <row r="419" spans="1:62" ht="110.1" customHeight="1" thickBot="1">
      <c r="A419" s="327">
        <v>406</v>
      </c>
      <c r="B419" s="1005" t="str">
        <f>IF(基本情報入力シート!B441="","",基本情報入力シート!B441)</f>
        <v/>
      </c>
      <c r="C419" s="1006"/>
      <c r="D419" s="1006"/>
      <c r="E419" s="1006"/>
      <c r="F419" s="1007"/>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58" t="str">
        <f>IF(基本情報入力シート!AF441=0, "",基本情報入力シート!AF441)</f>
        <v/>
      </c>
      <c r="M419" s="589"/>
      <c r="N419" s="521" t="str">
        <f>IFERROR(VLOOKUP(K419,【参考】数式用!$A$2:$F$57,MATCH(M419,【参考】数式用!$C$3:$F$3,0)+2,0),"")</f>
        <v/>
      </c>
      <c r="O419" s="513"/>
      <c r="P419" s="555" t="str">
        <f>IFERROR(VLOOKUP(K419,【参考】数式用!$A$2:$F$57,MATCH(O419,【参考】数式用!$C$3:$F$3,0)+2,0),"")</f>
        <v/>
      </c>
      <c r="Q419" s="338" t="s">
        <v>118</v>
      </c>
      <c r="R419" s="339"/>
      <c r="S419" s="340" t="s">
        <v>183</v>
      </c>
      <c r="T419" s="339"/>
      <c r="U419" s="340" t="s">
        <v>184</v>
      </c>
      <c r="V419" s="339"/>
      <c r="W419" s="340" t="s">
        <v>183</v>
      </c>
      <c r="X419" s="339"/>
      <c r="Y419" s="340" t="s">
        <v>185</v>
      </c>
      <c r="Z419" s="340" t="s">
        <v>186</v>
      </c>
      <c r="AA419" s="340" t="str">
        <f t="shared" si="141"/>
        <v/>
      </c>
      <c r="AB419" s="341" t="s">
        <v>187</v>
      </c>
      <c r="AC419" s="516" t="str">
        <f t="shared" si="142"/>
        <v/>
      </c>
      <c r="AD419" s="509" t="str">
        <f t="shared" si="143"/>
        <v/>
      </c>
      <c r="AE419" s="517" t="str">
        <f>IFERROR(ROUNDDOWN(ROUNDDOWN(ROUND(L419*VLOOKUP(K419,【参考】数式用!$A$4:$F$57,MATCH("処遇改善加算Ⅳ",【参考】数式用!$C$3:$F$3,0)+2,0),0),0)*AA419*0.5,0), "")</f>
        <v/>
      </c>
      <c r="AF419" s="329"/>
      <c r="AG419" s="330"/>
      <c r="AH419" s="330"/>
      <c r="AI419" s="344"/>
      <c r="AJ419" s="641"/>
      <c r="AK419" s="331"/>
      <c r="AL419" s="332" t="str">
        <f t="shared" si="144"/>
        <v/>
      </c>
      <c r="AM419" s="325" t="str">
        <f t="shared" si="145"/>
        <v/>
      </c>
      <c r="AN419" s="255"/>
      <c r="AO419" s="559" t="str">
        <f>IFERROR(VLOOKUP(K419,【参考】数式用!$A$2:$N$57,14,FALSE),"")</f>
        <v/>
      </c>
      <c r="AP419" s="559" t="str">
        <f t="shared" si="146"/>
        <v/>
      </c>
      <c r="AQ419" s="632" t="str">
        <f t="shared" si="147"/>
        <v/>
      </c>
      <c r="AR419" s="632" t="str">
        <f t="shared" si="148"/>
        <v>入力済</v>
      </c>
      <c r="AS419" s="559" t="str">
        <f t="shared" si="149"/>
        <v/>
      </c>
      <c r="AT419" s="632" t="str">
        <f t="shared" si="150"/>
        <v>入力済</v>
      </c>
      <c r="AU419" s="632" t="str">
        <f t="shared" si="151"/>
        <v/>
      </c>
      <c r="AV419" s="632" t="str">
        <f t="shared" si="152"/>
        <v/>
      </c>
      <c r="AW419" s="559" t="str">
        <f t="shared" si="153"/>
        <v/>
      </c>
      <c r="AX419" s="559" t="str">
        <f t="shared" si="154"/>
        <v/>
      </c>
      <c r="AY419" s="632" t="str">
        <f>IFERROR(VLOOKUP(K419,【参考】数式用!$AR$5:$AS$39,2, FALSE), "")</f>
        <v/>
      </c>
      <c r="AZ419" s="559" t="str">
        <f t="shared" si="155"/>
        <v/>
      </c>
      <c r="BA419" s="559" t="str">
        <f t="shared" si="156"/>
        <v>入力済</v>
      </c>
      <c r="BB419" s="632" t="str">
        <f>IFERROR(VLOOKUP(K419,【参考】数式用!$AX$3:$AY$59, 2, FALSE), "")</f>
        <v/>
      </c>
      <c r="BC419" s="559" t="str">
        <f t="shared" si="157"/>
        <v/>
      </c>
      <c r="BD419" s="559" t="str">
        <f t="shared" si="158"/>
        <v>入力済</v>
      </c>
      <c r="BE419" s="576" t="str">
        <f t="shared" si="159"/>
        <v/>
      </c>
      <c r="BF419" s="559" t="str">
        <f t="shared" si="160"/>
        <v/>
      </c>
      <c r="BG419" s="596"/>
      <c r="BH419" s="632" t="str">
        <f t="shared" si="161"/>
        <v/>
      </c>
      <c r="BI419" s="614" t="str">
        <f>IFERROR(IF(BH419="Ⅱロ有り",ROUNDDOWN(L419*VLOOKUP(K419,【参考】数式用!$A$4:$J$42,10,FALSE)*AA419,0),""),"")</f>
        <v/>
      </c>
      <c r="BJ419" s="614" t="str">
        <f>IFERROR(IF(BH419="Ⅱロなし",ROUNDDOWN(L419*VLOOKUP(K419,【参考】数式用!$A$4:$J$42,8,FALSE)*AA419,0),""),"")</f>
        <v/>
      </c>
    </row>
    <row r="420" spans="1:62" ht="110.1" customHeight="1" thickBot="1">
      <c r="A420" s="327">
        <v>407</v>
      </c>
      <c r="B420" s="1005" t="str">
        <f>IF(基本情報入力シート!B442="","",基本情報入力シート!B442)</f>
        <v/>
      </c>
      <c r="C420" s="1006"/>
      <c r="D420" s="1006"/>
      <c r="E420" s="1006"/>
      <c r="F420" s="1007"/>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58" t="str">
        <f>IF(基本情報入力シート!AF442=0, "",基本情報入力シート!AF442)</f>
        <v/>
      </c>
      <c r="M420" s="589"/>
      <c r="N420" s="521" t="str">
        <f>IFERROR(VLOOKUP(K420,【参考】数式用!$A$2:$F$57,MATCH(M420,【参考】数式用!$C$3:$F$3,0)+2,0),"")</f>
        <v/>
      </c>
      <c r="O420" s="513"/>
      <c r="P420" s="555" t="str">
        <f>IFERROR(VLOOKUP(K420,【参考】数式用!$A$2:$F$57,MATCH(O420,【参考】数式用!$C$3:$F$3,0)+2,0),"")</f>
        <v/>
      </c>
      <c r="Q420" s="338" t="s">
        <v>118</v>
      </c>
      <c r="R420" s="339"/>
      <c r="S420" s="340" t="s">
        <v>183</v>
      </c>
      <c r="T420" s="339"/>
      <c r="U420" s="340" t="s">
        <v>184</v>
      </c>
      <c r="V420" s="339"/>
      <c r="W420" s="340" t="s">
        <v>183</v>
      </c>
      <c r="X420" s="339"/>
      <c r="Y420" s="340" t="s">
        <v>185</v>
      </c>
      <c r="Z420" s="340" t="s">
        <v>186</v>
      </c>
      <c r="AA420" s="340" t="str">
        <f t="shared" si="141"/>
        <v/>
      </c>
      <c r="AB420" s="341" t="s">
        <v>187</v>
      </c>
      <c r="AC420" s="516" t="str">
        <f t="shared" si="142"/>
        <v/>
      </c>
      <c r="AD420" s="509" t="str">
        <f t="shared" si="143"/>
        <v/>
      </c>
      <c r="AE420" s="517" t="str">
        <f>IFERROR(ROUNDDOWN(ROUNDDOWN(ROUND(L420*VLOOKUP(K420,【参考】数式用!$A$4:$F$57,MATCH("処遇改善加算Ⅳ",【参考】数式用!$C$3:$F$3,0)+2,0),0),0)*AA420*0.5,0), "")</f>
        <v/>
      </c>
      <c r="AF420" s="329"/>
      <c r="AG420" s="330"/>
      <c r="AH420" s="330"/>
      <c r="AI420" s="344"/>
      <c r="AJ420" s="641"/>
      <c r="AK420" s="331"/>
      <c r="AL420" s="332" t="str">
        <f t="shared" si="144"/>
        <v/>
      </c>
      <c r="AM420" s="325" t="str">
        <f t="shared" si="145"/>
        <v/>
      </c>
      <c r="AN420" s="255"/>
      <c r="AO420" s="559" t="str">
        <f>IFERROR(VLOOKUP(K420,【参考】数式用!$A$2:$N$57,14,FALSE),"")</f>
        <v/>
      </c>
      <c r="AP420" s="559" t="str">
        <f t="shared" si="146"/>
        <v/>
      </c>
      <c r="AQ420" s="632" t="str">
        <f t="shared" si="147"/>
        <v/>
      </c>
      <c r="AR420" s="632" t="str">
        <f t="shared" si="148"/>
        <v>入力済</v>
      </c>
      <c r="AS420" s="559" t="str">
        <f t="shared" si="149"/>
        <v/>
      </c>
      <c r="AT420" s="632" t="str">
        <f t="shared" si="150"/>
        <v>入力済</v>
      </c>
      <c r="AU420" s="632" t="str">
        <f t="shared" si="151"/>
        <v/>
      </c>
      <c r="AV420" s="632" t="str">
        <f t="shared" si="152"/>
        <v/>
      </c>
      <c r="AW420" s="559" t="str">
        <f t="shared" si="153"/>
        <v/>
      </c>
      <c r="AX420" s="559" t="str">
        <f t="shared" si="154"/>
        <v/>
      </c>
      <c r="AY420" s="632" t="str">
        <f>IFERROR(VLOOKUP(K420,【参考】数式用!$AR$5:$AS$39,2, FALSE), "")</f>
        <v/>
      </c>
      <c r="AZ420" s="559" t="str">
        <f t="shared" si="155"/>
        <v/>
      </c>
      <c r="BA420" s="559" t="str">
        <f t="shared" si="156"/>
        <v>入力済</v>
      </c>
      <c r="BB420" s="632" t="str">
        <f>IFERROR(VLOOKUP(K420,【参考】数式用!$AX$3:$AY$59, 2, FALSE), "")</f>
        <v/>
      </c>
      <c r="BC420" s="559" t="str">
        <f t="shared" si="157"/>
        <v/>
      </c>
      <c r="BD420" s="559" t="str">
        <f t="shared" si="158"/>
        <v>入力済</v>
      </c>
      <c r="BE420" s="576" t="str">
        <f t="shared" si="159"/>
        <v/>
      </c>
      <c r="BF420" s="559" t="str">
        <f t="shared" si="160"/>
        <v/>
      </c>
      <c r="BG420" s="596"/>
      <c r="BH420" s="632" t="str">
        <f t="shared" si="161"/>
        <v/>
      </c>
      <c r="BI420" s="614" t="str">
        <f>IFERROR(IF(BH420="Ⅱロ有り",ROUNDDOWN(L420*VLOOKUP(K420,【参考】数式用!$A$4:$J$42,10,FALSE)*AA420,0),""),"")</f>
        <v/>
      </c>
      <c r="BJ420" s="614" t="str">
        <f>IFERROR(IF(BH420="Ⅱロなし",ROUNDDOWN(L420*VLOOKUP(K420,【参考】数式用!$A$4:$J$42,8,FALSE)*AA420,0),""),"")</f>
        <v/>
      </c>
    </row>
    <row r="421" spans="1:62" ht="110.1" customHeight="1" thickBot="1">
      <c r="A421" s="327">
        <v>408</v>
      </c>
      <c r="B421" s="1005" t="str">
        <f>IF(基本情報入力シート!B443="","",基本情報入力シート!B443)</f>
        <v/>
      </c>
      <c r="C421" s="1006"/>
      <c r="D421" s="1006"/>
      <c r="E421" s="1006"/>
      <c r="F421" s="1007"/>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58" t="str">
        <f>IF(基本情報入力シート!AF443=0, "",基本情報入力シート!AF443)</f>
        <v/>
      </c>
      <c r="M421" s="589"/>
      <c r="N421" s="521" t="str">
        <f>IFERROR(VLOOKUP(K421,【参考】数式用!$A$2:$F$57,MATCH(M421,【参考】数式用!$C$3:$F$3,0)+2,0),"")</f>
        <v/>
      </c>
      <c r="O421" s="513"/>
      <c r="P421" s="555" t="str">
        <f>IFERROR(VLOOKUP(K421,【参考】数式用!$A$2:$F$57,MATCH(O421,【参考】数式用!$C$3:$F$3,0)+2,0),"")</f>
        <v/>
      </c>
      <c r="Q421" s="338" t="s">
        <v>118</v>
      </c>
      <c r="R421" s="339"/>
      <c r="S421" s="340" t="s">
        <v>183</v>
      </c>
      <c r="T421" s="339"/>
      <c r="U421" s="340" t="s">
        <v>184</v>
      </c>
      <c r="V421" s="339"/>
      <c r="W421" s="340" t="s">
        <v>183</v>
      </c>
      <c r="X421" s="339"/>
      <c r="Y421" s="340" t="s">
        <v>185</v>
      </c>
      <c r="Z421" s="340" t="s">
        <v>186</v>
      </c>
      <c r="AA421" s="340" t="str">
        <f t="shared" si="141"/>
        <v/>
      </c>
      <c r="AB421" s="341" t="s">
        <v>187</v>
      </c>
      <c r="AC421" s="516" t="str">
        <f t="shared" si="142"/>
        <v/>
      </c>
      <c r="AD421" s="509" t="str">
        <f t="shared" si="143"/>
        <v/>
      </c>
      <c r="AE421" s="517" t="str">
        <f>IFERROR(ROUNDDOWN(ROUNDDOWN(ROUND(L421*VLOOKUP(K421,【参考】数式用!$A$4:$F$57,MATCH("処遇改善加算Ⅳ",【参考】数式用!$C$3:$F$3,0)+2,0),0),0)*AA421*0.5,0), "")</f>
        <v/>
      </c>
      <c r="AF421" s="329"/>
      <c r="AG421" s="330"/>
      <c r="AH421" s="330"/>
      <c r="AI421" s="344"/>
      <c r="AJ421" s="641"/>
      <c r="AK421" s="331"/>
      <c r="AL421" s="332" t="str">
        <f t="shared" si="144"/>
        <v/>
      </c>
      <c r="AM421" s="325" t="str">
        <f t="shared" si="145"/>
        <v/>
      </c>
      <c r="AN421" s="255"/>
      <c r="AO421" s="559" t="str">
        <f>IFERROR(VLOOKUP(K421,【参考】数式用!$A$2:$N$57,14,FALSE),"")</f>
        <v/>
      </c>
      <c r="AP421" s="559" t="str">
        <f t="shared" si="146"/>
        <v/>
      </c>
      <c r="AQ421" s="632" t="str">
        <f t="shared" si="147"/>
        <v/>
      </c>
      <c r="AR421" s="632" t="str">
        <f t="shared" si="148"/>
        <v>入力済</v>
      </c>
      <c r="AS421" s="559" t="str">
        <f t="shared" si="149"/>
        <v/>
      </c>
      <c r="AT421" s="632" t="str">
        <f t="shared" si="150"/>
        <v>入力済</v>
      </c>
      <c r="AU421" s="632" t="str">
        <f t="shared" si="151"/>
        <v/>
      </c>
      <c r="AV421" s="632" t="str">
        <f t="shared" si="152"/>
        <v/>
      </c>
      <c r="AW421" s="559" t="str">
        <f t="shared" si="153"/>
        <v/>
      </c>
      <c r="AX421" s="559" t="str">
        <f t="shared" si="154"/>
        <v/>
      </c>
      <c r="AY421" s="632" t="str">
        <f>IFERROR(VLOOKUP(K421,【参考】数式用!$AR$5:$AS$39,2, FALSE), "")</f>
        <v/>
      </c>
      <c r="AZ421" s="559" t="str">
        <f t="shared" si="155"/>
        <v/>
      </c>
      <c r="BA421" s="559" t="str">
        <f t="shared" si="156"/>
        <v>入力済</v>
      </c>
      <c r="BB421" s="632" t="str">
        <f>IFERROR(VLOOKUP(K421,【参考】数式用!$AX$3:$AY$59, 2, FALSE), "")</f>
        <v/>
      </c>
      <c r="BC421" s="559" t="str">
        <f t="shared" si="157"/>
        <v/>
      </c>
      <c r="BD421" s="559" t="str">
        <f t="shared" si="158"/>
        <v>入力済</v>
      </c>
      <c r="BE421" s="576" t="str">
        <f t="shared" si="159"/>
        <v/>
      </c>
      <c r="BF421" s="559" t="str">
        <f t="shared" si="160"/>
        <v/>
      </c>
      <c r="BG421" s="596"/>
      <c r="BH421" s="632" t="str">
        <f t="shared" si="161"/>
        <v/>
      </c>
      <c r="BI421" s="614" t="str">
        <f>IFERROR(IF(BH421="Ⅱロ有り",ROUNDDOWN(L421*VLOOKUP(K421,【参考】数式用!$A$4:$J$42,10,FALSE)*AA421,0),""),"")</f>
        <v/>
      </c>
      <c r="BJ421" s="614" t="str">
        <f>IFERROR(IF(BH421="Ⅱロなし",ROUNDDOWN(L421*VLOOKUP(K421,【参考】数式用!$A$4:$J$42,8,FALSE)*AA421,0),""),"")</f>
        <v/>
      </c>
    </row>
    <row r="422" spans="1:62" ht="110.1" customHeight="1" thickBot="1">
      <c r="A422" s="327">
        <v>409</v>
      </c>
      <c r="B422" s="1005" t="str">
        <f>IF(基本情報入力シート!B444="","",基本情報入力シート!B444)</f>
        <v/>
      </c>
      <c r="C422" s="1006"/>
      <c r="D422" s="1006"/>
      <c r="E422" s="1006"/>
      <c r="F422" s="1007"/>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58" t="str">
        <f>IF(基本情報入力シート!AF444=0, "",基本情報入力シート!AF444)</f>
        <v/>
      </c>
      <c r="M422" s="589"/>
      <c r="N422" s="521" t="str">
        <f>IFERROR(VLOOKUP(K422,【参考】数式用!$A$2:$F$57,MATCH(M422,【参考】数式用!$C$3:$F$3,0)+2,0),"")</f>
        <v/>
      </c>
      <c r="O422" s="513"/>
      <c r="P422" s="555" t="str">
        <f>IFERROR(VLOOKUP(K422,【参考】数式用!$A$2:$F$57,MATCH(O422,【参考】数式用!$C$3:$F$3,0)+2,0),"")</f>
        <v/>
      </c>
      <c r="Q422" s="338" t="s">
        <v>118</v>
      </c>
      <c r="R422" s="339"/>
      <c r="S422" s="340" t="s">
        <v>183</v>
      </c>
      <c r="T422" s="339"/>
      <c r="U422" s="340" t="s">
        <v>184</v>
      </c>
      <c r="V422" s="339"/>
      <c r="W422" s="340" t="s">
        <v>183</v>
      </c>
      <c r="X422" s="339"/>
      <c r="Y422" s="340" t="s">
        <v>185</v>
      </c>
      <c r="Z422" s="340" t="s">
        <v>186</v>
      </c>
      <c r="AA422" s="340" t="str">
        <f t="shared" si="141"/>
        <v/>
      </c>
      <c r="AB422" s="341" t="s">
        <v>187</v>
      </c>
      <c r="AC422" s="516" t="str">
        <f t="shared" si="142"/>
        <v/>
      </c>
      <c r="AD422" s="509" t="str">
        <f t="shared" si="143"/>
        <v/>
      </c>
      <c r="AE422" s="517" t="str">
        <f>IFERROR(ROUNDDOWN(ROUNDDOWN(ROUND(L422*VLOOKUP(K422,【参考】数式用!$A$4:$F$57,MATCH("処遇改善加算Ⅳ",【参考】数式用!$C$3:$F$3,0)+2,0),0),0)*AA422*0.5,0), "")</f>
        <v/>
      </c>
      <c r="AF422" s="329"/>
      <c r="AG422" s="330"/>
      <c r="AH422" s="330"/>
      <c r="AI422" s="344"/>
      <c r="AJ422" s="641"/>
      <c r="AK422" s="331"/>
      <c r="AL422" s="332" t="str">
        <f t="shared" si="144"/>
        <v/>
      </c>
      <c r="AM422" s="325" t="str">
        <f t="shared" si="145"/>
        <v/>
      </c>
      <c r="AN422" s="255"/>
      <c r="AO422" s="559" t="str">
        <f>IFERROR(VLOOKUP(K422,【参考】数式用!$A$2:$N$57,14,FALSE),"")</f>
        <v/>
      </c>
      <c r="AP422" s="559" t="str">
        <f t="shared" si="146"/>
        <v/>
      </c>
      <c r="AQ422" s="632" t="str">
        <f t="shared" si="147"/>
        <v/>
      </c>
      <c r="AR422" s="632" t="str">
        <f t="shared" si="148"/>
        <v>入力済</v>
      </c>
      <c r="AS422" s="559" t="str">
        <f t="shared" si="149"/>
        <v/>
      </c>
      <c r="AT422" s="632" t="str">
        <f t="shared" si="150"/>
        <v>入力済</v>
      </c>
      <c r="AU422" s="632" t="str">
        <f t="shared" si="151"/>
        <v/>
      </c>
      <c r="AV422" s="632" t="str">
        <f t="shared" si="152"/>
        <v/>
      </c>
      <c r="AW422" s="559" t="str">
        <f t="shared" si="153"/>
        <v/>
      </c>
      <c r="AX422" s="559" t="str">
        <f t="shared" si="154"/>
        <v/>
      </c>
      <c r="AY422" s="632" t="str">
        <f>IFERROR(VLOOKUP(K422,【参考】数式用!$AR$5:$AS$39,2, FALSE), "")</f>
        <v/>
      </c>
      <c r="AZ422" s="559" t="str">
        <f t="shared" si="155"/>
        <v/>
      </c>
      <c r="BA422" s="559" t="str">
        <f t="shared" si="156"/>
        <v>入力済</v>
      </c>
      <c r="BB422" s="632" t="str">
        <f>IFERROR(VLOOKUP(K422,【参考】数式用!$AX$3:$AY$59, 2, FALSE), "")</f>
        <v/>
      </c>
      <c r="BC422" s="559" t="str">
        <f t="shared" si="157"/>
        <v/>
      </c>
      <c r="BD422" s="559" t="str">
        <f t="shared" si="158"/>
        <v>入力済</v>
      </c>
      <c r="BE422" s="576" t="str">
        <f t="shared" si="159"/>
        <v/>
      </c>
      <c r="BF422" s="559" t="str">
        <f t="shared" si="160"/>
        <v/>
      </c>
      <c r="BG422" s="596"/>
      <c r="BH422" s="632" t="str">
        <f t="shared" si="161"/>
        <v/>
      </c>
      <c r="BI422" s="614" t="str">
        <f>IFERROR(IF(BH422="Ⅱロ有り",ROUNDDOWN(L422*VLOOKUP(K422,【参考】数式用!$A$4:$J$42,10,FALSE)*AA422,0),""),"")</f>
        <v/>
      </c>
      <c r="BJ422" s="614" t="str">
        <f>IFERROR(IF(BH422="Ⅱロなし",ROUNDDOWN(L422*VLOOKUP(K422,【参考】数式用!$A$4:$J$42,8,FALSE)*AA422,0),""),"")</f>
        <v/>
      </c>
    </row>
    <row r="423" spans="1:62" ht="110.1" customHeight="1" thickBot="1">
      <c r="A423" s="327">
        <v>410</v>
      </c>
      <c r="B423" s="1005" t="str">
        <f>IF(基本情報入力シート!B445="","",基本情報入力シート!B445)</f>
        <v/>
      </c>
      <c r="C423" s="1006"/>
      <c r="D423" s="1006"/>
      <c r="E423" s="1006"/>
      <c r="F423" s="1007"/>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58" t="str">
        <f>IF(基本情報入力シート!AF445=0, "",基本情報入力シート!AF445)</f>
        <v/>
      </c>
      <c r="M423" s="589"/>
      <c r="N423" s="521" t="str">
        <f>IFERROR(VLOOKUP(K423,【参考】数式用!$A$2:$F$57,MATCH(M423,【参考】数式用!$C$3:$F$3,0)+2,0),"")</f>
        <v/>
      </c>
      <c r="O423" s="513"/>
      <c r="P423" s="555" t="str">
        <f>IFERROR(VLOOKUP(K423,【参考】数式用!$A$2:$F$57,MATCH(O423,【参考】数式用!$C$3:$F$3,0)+2,0),"")</f>
        <v/>
      </c>
      <c r="Q423" s="338" t="s">
        <v>118</v>
      </c>
      <c r="R423" s="339"/>
      <c r="S423" s="340" t="s">
        <v>183</v>
      </c>
      <c r="T423" s="339"/>
      <c r="U423" s="340" t="s">
        <v>184</v>
      </c>
      <c r="V423" s="339"/>
      <c r="W423" s="340" t="s">
        <v>183</v>
      </c>
      <c r="X423" s="339"/>
      <c r="Y423" s="340" t="s">
        <v>185</v>
      </c>
      <c r="Z423" s="340" t="s">
        <v>186</v>
      </c>
      <c r="AA423" s="340" t="str">
        <f t="shared" si="141"/>
        <v/>
      </c>
      <c r="AB423" s="341" t="s">
        <v>187</v>
      </c>
      <c r="AC423" s="516" t="str">
        <f t="shared" si="142"/>
        <v/>
      </c>
      <c r="AD423" s="509" t="str">
        <f t="shared" si="143"/>
        <v/>
      </c>
      <c r="AE423" s="517" t="str">
        <f>IFERROR(ROUNDDOWN(ROUNDDOWN(ROUND(L423*VLOOKUP(K423,【参考】数式用!$A$4:$F$57,MATCH("処遇改善加算Ⅳ",【参考】数式用!$C$3:$F$3,0)+2,0),0),0)*AA423*0.5,0), "")</f>
        <v/>
      </c>
      <c r="AF423" s="329"/>
      <c r="AG423" s="330"/>
      <c r="AH423" s="330"/>
      <c r="AI423" s="344"/>
      <c r="AJ423" s="641"/>
      <c r="AK423" s="331"/>
      <c r="AL423" s="332" t="str">
        <f t="shared" si="144"/>
        <v/>
      </c>
      <c r="AM423" s="325" t="str">
        <f t="shared" si="145"/>
        <v/>
      </c>
      <c r="AN423" s="255"/>
      <c r="AO423" s="559" t="str">
        <f>IFERROR(VLOOKUP(K423,【参考】数式用!$A$2:$N$57,14,FALSE),"")</f>
        <v/>
      </c>
      <c r="AP423" s="559" t="str">
        <f t="shared" si="146"/>
        <v/>
      </c>
      <c r="AQ423" s="632" t="str">
        <f t="shared" si="147"/>
        <v/>
      </c>
      <c r="AR423" s="632" t="str">
        <f t="shared" si="148"/>
        <v>入力済</v>
      </c>
      <c r="AS423" s="559" t="str">
        <f t="shared" si="149"/>
        <v/>
      </c>
      <c r="AT423" s="632" t="str">
        <f t="shared" si="150"/>
        <v>入力済</v>
      </c>
      <c r="AU423" s="632" t="str">
        <f t="shared" si="151"/>
        <v/>
      </c>
      <c r="AV423" s="632" t="str">
        <f t="shared" si="152"/>
        <v/>
      </c>
      <c r="AW423" s="559" t="str">
        <f t="shared" si="153"/>
        <v/>
      </c>
      <c r="AX423" s="559" t="str">
        <f t="shared" si="154"/>
        <v/>
      </c>
      <c r="AY423" s="632" t="str">
        <f>IFERROR(VLOOKUP(K423,【参考】数式用!$AR$5:$AS$39,2, FALSE), "")</f>
        <v/>
      </c>
      <c r="AZ423" s="559" t="str">
        <f t="shared" si="155"/>
        <v/>
      </c>
      <c r="BA423" s="559" t="str">
        <f t="shared" si="156"/>
        <v>入力済</v>
      </c>
      <c r="BB423" s="632" t="str">
        <f>IFERROR(VLOOKUP(K423,【参考】数式用!$AX$3:$AY$59, 2, FALSE), "")</f>
        <v/>
      </c>
      <c r="BC423" s="559" t="str">
        <f t="shared" si="157"/>
        <v/>
      </c>
      <c r="BD423" s="559" t="str">
        <f t="shared" si="158"/>
        <v>入力済</v>
      </c>
      <c r="BE423" s="576" t="str">
        <f t="shared" si="159"/>
        <v/>
      </c>
      <c r="BF423" s="559" t="str">
        <f t="shared" si="160"/>
        <v/>
      </c>
      <c r="BG423" s="596"/>
      <c r="BH423" s="632" t="str">
        <f t="shared" si="161"/>
        <v/>
      </c>
      <c r="BI423" s="614" t="str">
        <f>IFERROR(IF(BH423="Ⅱロ有り",ROUNDDOWN(L423*VLOOKUP(K423,【参考】数式用!$A$4:$J$42,10,FALSE)*AA423,0),""),"")</f>
        <v/>
      </c>
      <c r="BJ423" s="614" t="str">
        <f>IFERROR(IF(BH423="Ⅱロなし",ROUNDDOWN(L423*VLOOKUP(K423,【参考】数式用!$A$4:$J$42,8,FALSE)*AA423,0),""),"")</f>
        <v/>
      </c>
    </row>
    <row r="424" spans="1:62" ht="110.1" customHeight="1" thickBot="1">
      <c r="A424" s="327">
        <v>411</v>
      </c>
      <c r="B424" s="1005" t="str">
        <f>IF(基本情報入力シート!B446="","",基本情報入力シート!B446)</f>
        <v/>
      </c>
      <c r="C424" s="1006"/>
      <c r="D424" s="1006"/>
      <c r="E424" s="1006"/>
      <c r="F424" s="1007"/>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58" t="str">
        <f>IF(基本情報入力シート!AF446=0, "",基本情報入力シート!AF446)</f>
        <v/>
      </c>
      <c r="M424" s="589"/>
      <c r="N424" s="521" t="str">
        <f>IFERROR(VLOOKUP(K424,【参考】数式用!$A$2:$F$57,MATCH(M424,【参考】数式用!$C$3:$F$3,0)+2,0),"")</f>
        <v/>
      </c>
      <c r="O424" s="513"/>
      <c r="P424" s="555" t="str">
        <f>IFERROR(VLOOKUP(K424,【参考】数式用!$A$2:$F$57,MATCH(O424,【参考】数式用!$C$3:$F$3,0)+2,0),"")</f>
        <v/>
      </c>
      <c r="Q424" s="338" t="s">
        <v>118</v>
      </c>
      <c r="R424" s="339"/>
      <c r="S424" s="340" t="s">
        <v>183</v>
      </c>
      <c r="T424" s="339"/>
      <c r="U424" s="340" t="s">
        <v>184</v>
      </c>
      <c r="V424" s="339"/>
      <c r="W424" s="340" t="s">
        <v>183</v>
      </c>
      <c r="X424" s="339"/>
      <c r="Y424" s="340" t="s">
        <v>185</v>
      </c>
      <c r="Z424" s="340" t="s">
        <v>186</v>
      </c>
      <c r="AA424" s="340" t="str">
        <f t="shared" si="141"/>
        <v/>
      </c>
      <c r="AB424" s="341" t="s">
        <v>187</v>
      </c>
      <c r="AC424" s="516" t="str">
        <f t="shared" si="142"/>
        <v/>
      </c>
      <c r="AD424" s="509" t="str">
        <f t="shared" si="143"/>
        <v/>
      </c>
      <c r="AE424" s="517" t="str">
        <f>IFERROR(ROUNDDOWN(ROUNDDOWN(ROUND(L424*VLOOKUP(K424,【参考】数式用!$A$4:$F$57,MATCH("処遇改善加算Ⅳ",【参考】数式用!$C$3:$F$3,0)+2,0),0),0)*AA424*0.5,0), "")</f>
        <v/>
      </c>
      <c r="AF424" s="329"/>
      <c r="AG424" s="330"/>
      <c r="AH424" s="330"/>
      <c r="AI424" s="344"/>
      <c r="AJ424" s="641"/>
      <c r="AK424" s="331"/>
      <c r="AL424" s="332" t="str">
        <f t="shared" si="144"/>
        <v/>
      </c>
      <c r="AM424" s="325" t="str">
        <f t="shared" si="145"/>
        <v/>
      </c>
      <c r="AN424" s="255"/>
      <c r="AO424" s="559" t="str">
        <f>IFERROR(VLOOKUP(K424,【参考】数式用!$A$2:$N$57,14,FALSE),"")</f>
        <v/>
      </c>
      <c r="AP424" s="559" t="str">
        <f t="shared" si="146"/>
        <v/>
      </c>
      <c r="AQ424" s="632" t="str">
        <f t="shared" si="147"/>
        <v/>
      </c>
      <c r="AR424" s="632" t="str">
        <f t="shared" si="148"/>
        <v>入力済</v>
      </c>
      <c r="AS424" s="559" t="str">
        <f t="shared" si="149"/>
        <v/>
      </c>
      <c r="AT424" s="632" t="str">
        <f t="shared" si="150"/>
        <v>入力済</v>
      </c>
      <c r="AU424" s="632" t="str">
        <f t="shared" si="151"/>
        <v/>
      </c>
      <c r="AV424" s="632" t="str">
        <f t="shared" si="152"/>
        <v/>
      </c>
      <c r="AW424" s="559" t="str">
        <f t="shared" si="153"/>
        <v/>
      </c>
      <c r="AX424" s="559" t="str">
        <f t="shared" si="154"/>
        <v/>
      </c>
      <c r="AY424" s="632" t="str">
        <f>IFERROR(VLOOKUP(K424,【参考】数式用!$AR$5:$AS$39,2, FALSE), "")</f>
        <v/>
      </c>
      <c r="AZ424" s="559" t="str">
        <f t="shared" si="155"/>
        <v/>
      </c>
      <c r="BA424" s="559" t="str">
        <f t="shared" si="156"/>
        <v>入力済</v>
      </c>
      <c r="BB424" s="632" t="str">
        <f>IFERROR(VLOOKUP(K424,【参考】数式用!$AX$3:$AY$59, 2, FALSE), "")</f>
        <v/>
      </c>
      <c r="BC424" s="559" t="str">
        <f t="shared" si="157"/>
        <v/>
      </c>
      <c r="BD424" s="559" t="str">
        <f t="shared" si="158"/>
        <v>入力済</v>
      </c>
      <c r="BE424" s="576" t="str">
        <f t="shared" si="159"/>
        <v/>
      </c>
      <c r="BF424" s="559" t="str">
        <f t="shared" si="160"/>
        <v/>
      </c>
      <c r="BG424" s="596"/>
      <c r="BH424" s="632" t="str">
        <f t="shared" si="161"/>
        <v/>
      </c>
      <c r="BI424" s="614" t="str">
        <f>IFERROR(IF(BH424="Ⅱロ有り",ROUNDDOWN(L424*VLOOKUP(K424,【参考】数式用!$A$4:$J$42,10,FALSE)*AA424,0),""),"")</f>
        <v/>
      </c>
      <c r="BJ424" s="614" t="str">
        <f>IFERROR(IF(BH424="Ⅱロなし",ROUNDDOWN(L424*VLOOKUP(K424,【参考】数式用!$A$4:$J$42,8,FALSE)*AA424,0),""),"")</f>
        <v/>
      </c>
    </row>
    <row r="425" spans="1:62" ht="110.1" customHeight="1" thickBot="1">
      <c r="A425" s="327">
        <v>412</v>
      </c>
      <c r="B425" s="1005" t="str">
        <f>IF(基本情報入力シート!B447="","",基本情報入力シート!B447)</f>
        <v/>
      </c>
      <c r="C425" s="1006"/>
      <c r="D425" s="1006"/>
      <c r="E425" s="1006"/>
      <c r="F425" s="1007"/>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58" t="str">
        <f>IF(基本情報入力シート!AF447=0, "",基本情報入力シート!AF447)</f>
        <v/>
      </c>
      <c r="M425" s="589"/>
      <c r="N425" s="521" t="str">
        <f>IFERROR(VLOOKUP(K425,【参考】数式用!$A$2:$F$57,MATCH(M425,【参考】数式用!$C$3:$F$3,0)+2,0),"")</f>
        <v/>
      </c>
      <c r="O425" s="513"/>
      <c r="P425" s="555" t="str">
        <f>IFERROR(VLOOKUP(K425,【参考】数式用!$A$2:$F$57,MATCH(O425,【参考】数式用!$C$3:$F$3,0)+2,0),"")</f>
        <v/>
      </c>
      <c r="Q425" s="338" t="s">
        <v>118</v>
      </c>
      <c r="R425" s="339"/>
      <c r="S425" s="340" t="s">
        <v>183</v>
      </c>
      <c r="T425" s="339"/>
      <c r="U425" s="340" t="s">
        <v>184</v>
      </c>
      <c r="V425" s="339"/>
      <c r="W425" s="340" t="s">
        <v>183</v>
      </c>
      <c r="X425" s="339"/>
      <c r="Y425" s="340" t="s">
        <v>185</v>
      </c>
      <c r="Z425" s="340" t="s">
        <v>186</v>
      </c>
      <c r="AA425" s="340" t="str">
        <f t="shared" si="141"/>
        <v/>
      </c>
      <c r="AB425" s="341" t="s">
        <v>187</v>
      </c>
      <c r="AC425" s="516" t="str">
        <f t="shared" si="142"/>
        <v/>
      </c>
      <c r="AD425" s="509" t="str">
        <f t="shared" si="143"/>
        <v/>
      </c>
      <c r="AE425" s="517" t="str">
        <f>IFERROR(ROUNDDOWN(ROUNDDOWN(ROUND(L425*VLOOKUP(K425,【参考】数式用!$A$4:$F$57,MATCH("処遇改善加算Ⅳ",【参考】数式用!$C$3:$F$3,0)+2,0),0),0)*AA425*0.5,0), "")</f>
        <v/>
      </c>
      <c r="AF425" s="329"/>
      <c r="AG425" s="330"/>
      <c r="AH425" s="330"/>
      <c r="AI425" s="344"/>
      <c r="AJ425" s="641"/>
      <c r="AK425" s="331"/>
      <c r="AL425" s="332" t="str">
        <f t="shared" si="144"/>
        <v/>
      </c>
      <c r="AM425" s="325" t="str">
        <f t="shared" si="145"/>
        <v/>
      </c>
      <c r="AN425" s="255"/>
      <c r="AO425" s="559" t="str">
        <f>IFERROR(VLOOKUP(K425,【参考】数式用!$A$2:$N$57,14,FALSE),"")</f>
        <v/>
      </c>
      <c r="AP425" s="559" t="str">
        <f t="shared" si="146"/>
        <v/>
      </c>
      <c r="AQ425" s="632" t="str">
        <f t="shared" si="147"/>
        <v/>
      </c>
      <c r="AR425" s="632" t="str">
        <f t="shared" si="148"/>
        <v>入力済</v>
      </c>
      <c r="AS425" s="559" t="str">
        <f t="shared" si="149"/>
        <v/>
      </c>
      <c r="AT425" s="632" t="str">
        <f t="shared" si="150"/>
        <v>入力済</v>
      </c>
      <c r="AU425" s="632" t="str">
        <f t="shared" si="151"/>
        <v/>
      </c>
      <c r="AV425" s="632" t="str">
        <f t="shared" si="152"/>
        <v/>
      </c>
      <c r="AW425" s="559" t="str">
        <f t="shared" si="153"/>
        <v/>
      </c>
      <c r="AX425" s="559" t="str">
        <f t="shared" si="154"/>
        <v/>
      </c>
      <c r="AY425" s="632" t="str">
        <f>IFERROR(VLOOKUP(K425,【参考】数式用!$AR$5:$AS$39,2, FALSE), "")</f>
        <v/>
      </c>
      <c r="AZ425" s="559" t="str">
        <f t="shared" si="155"/>
        <v/>
      </c>
      <c r="BA425" s="559" t="str">
        <f t="shared" si="156"/>
        <v>入力済</v>
      </c>
      <c r="BB425" s="632" t="str">
        <f>IFERROR(VLOOKUP(K425,【参考】数式用!$AX$3:$AY$59, 2, FALSE), "")</f>
        <v/>
      </c>
      <c r="BC425" s="559" t="str">
        <f t="shared" si="157"/>
        <v/>
      </c>
      <c r="BD425" s="559" t="str">
        <f t="shared" si="158"/>
        <v>入力済</v>
      </c>
      <c r="BE425" s="576" t="str">
        <f t="shared" si="159"/>
        <v/>
      </c>
      <c r="BF425" s="559" t="str">
        <f t="shared" si="160"/>
        <v/>
      </c>
      <c r="BG425" s="596"/>
      <c r="BH425" s="632" t="str">
        <f t="shared" si="161"/>
        <v/>
      </c>
      <c r="BI425" s="614" t="str">
        <f>IFERROR(IF(BH425="Ⅱロ有り",ROUNDDOWN(L425*VLOOKUP(K425,【参考】数式用!$A$4:$J$42,10,FALSE)*AA425,0),""),"")</f>
        <v/>
      </c>
      <c r="BJ425" s="614" t="str">
        <f>IFERROR(IF(BH425="Ⅱロなし",ROUNDDOWN(L425*VLOOKUP(K425,【参考】数式用!$A$4:$J$42,8,FALSE)*AA425,0),""),"")</f>
        <v/>
      </c>
    </row>
    <row r="426" spans="1:62" ht="110.1" customHeight="1" thickBot="1">
      <c r="A426" s="327">
        <v>413</v>
      </c>
      <c r="B426" s="1005" t="str">
        <f>IF(基本情報入力シート!B448="","",基本情報入力シート!B448)</f>
        <v/>
      </c>
      <c r="C426" s="1006"/>
      <c r="D426" s="1006"/>
      <c r="E426" s="1006"/>
      <c r="F426" s="1007"/>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58" t="str">
        <f>IF(基本情報入力シート!AF448=0, "",基本情報入力シート!AF448)</f>
        <v/>
      </c>
      <c r="M426" s="589"/>
      <c r="N426" s="521" t="str">
        <f>IFERROR(VLOOKUP(K426,【参考】数式用!$A$2:$F$57,MATCH(M426,【参考】数式用!$C$3:$F$3,0)+2,0),"")</f>
        <v/>
      </c>
      <c r="O426" s="513"/>
      <c r="P426" s="555" t="str">
        <f>IFERROR(VLOOKUP(K426,【参考】数式用!$A$2:$F$57,MATCH(O426,【参考】数式用!$C$3:$F$3,0)+2,0),"")</f>
        <v/>
      </c>
      <c r="Q426" s="338" t="s">
        <v>118</v>
      </c>
      <c r="R426" s="339"/>
      <c r="S426" s="340" t="s">
        <v>183</v>
      </c>
      <c r="T426" s="339"/>
      <c r="U426" s="340" t="s">
        <v>184</v>
      </c>
      <c r="V426" s="339"/>
      <c r="W426" s="340" t="s">
        <v>183</v>
      </c>
      <c r="X426" s="339"/>
      <c r="Y426" s="340" t="s">
        <v>185</v>
      </c>
      <c r="Z426" s="340" t="s">
        <v>186</v>
      </c>
      <c r="AA426" s="340" t="str">
        <f t="shared" si="141"/>
        <v/>
      </c>
      <c r="AB426" s="341" t="s">
        <v>187</v>
      </c>
      <c r="AC426" s="516" t="str">
        <f t="shared" si="142"/>
        <v/>
      </c>
      <c r="AD426" s="509" t="str">
        <f t="shared" si="143"/>
        <v/>
      </c>
      <c r="AE426" s="517" t="str">
        <f>IFERROR(ROUNDDOWN(ROUNDDOWN(ROUND(L426*VLOOKUP(K426,【参考】数式用!$A$4:$F$57,MATCH("処遇改善加算Ⅳ",【参考】数式用!$C$3:$F$3,0)+2,0),0),0)*AA426*0.5,0), "")</f>
        <v/>
      </c>
      <c r="AF426" s="329"/>
      <c r="AG426" s="330"/>
      <c r="AH426" s="330"/>
      <c r="AI426" s="344"/>
      <c r="AJ426" s="641"/>
      <c r="AK426" s="331"/>
      <c r="AL426" s="332" t="str">
        <f t="shared" si="144"/>
        <v/>
      </c>
      <c r="AM426" s="325" t="str">
        <f t="shared" si="145"/>
        <v/>
      </c>
      <c r="AN426" s="255"/>
      <c r="AO426" s="559" t="str">
        <f>IFERROR(VLOOKUP(K426,【参考】数式用!$A$2:$N$57,14,FALSE),"")</f>
        <v/>
      </c>
      <c r="AP426" s="559" t="str">
        <f t="shared" si="146"/>
        <v/>
      </c>
      <c r="AQ426" s="632" t="str">
        <f t="shared" si="147"/>
        <v/>
      </c>
      <c r="AR426" s="632" t="str">
        <f t="shared" si="148"/>
        <v>入力済</v>
      </c>
      <c r="AS426" s="559" t="str">
        <f t="shared" si="149"/>
        <v/>
      </c>
      <c r="AT426" s="632" t="str">
        <f t="shared" si="150"/>
        <v>入力済</v>
      </c>
      <c r="AU426" s="632" t="str">
        <f t="shared" si="151"/>
        <v/>
      </c>
      <c r="AV426" s="632" t="str">
        <f t="shared" si="152"/>
        <v/>
      </c>
      <c r="AW426" s="559" t="str">
        <f t="shared" si="153"/>
        <v/>
      </c>
      <c r="AX426" s="559" t="str">
        <f t="shared" si="154"/>
        <v/>
      </c>
      <c r="AY426" s="632" t="str">
        <f>IFERROR(VLOOKUP(K426,【参考】数式用!$AR$5:$AS$39,2, FALSE), "")</f>
        <v/>
      </c>
      <c r="AZ426" s="559" t="str">
        <f t="shared" si="155"/>
        <v/>
      </c>
      <c r="BA426" s="559" t="str">
        <f t="shared" si="156"/>
        <v>入力済</v>
      </c>
      <c r="BB426" s="632" t="str">
        <f>IFERROR(VLOOKUP(K426,【参考】数式用!$AX$3:$AY$59, 2, FALSE), "")</f>
        <v/>
      </c>
      <c r="BC426" s="559" t="str">
        <f t="shared" si="157"/>
        <v/>
      </c>
      <c r="BD426" s="559" t="str">
        <f t="shared" si="158"/>
        <v>入力済</v>
      </c>
      <c r="BE426" s="576" t="str">
        <f t="shared" si="159"/>
        <v/>
      </c>
      <c r="BF426" s="559" t="str">
        <f t="shared" si="160"/>
        <v/>
      </c>
      <c r="BG426" s="596"/>
      <c r="BH426" s="632" t="str">
        <f t="shared" si="161"/>
        <v/>
      </c>
      <c r="BI426" s="614" t="str">
        <f>IFERROR(IF(BH426="Ⅱロ有り",ROUNDDOWN(L426*VLOOKUP(K426,【参考】数式用!$A$4:$J$42,10,FALSE)*AA426,0),""),"")</f>
        <v/>
      </c>
      <c r="BJ426" s="614" t="str">
        <f>IFERROR(IF(BH426="Ⅱロなし",ROUNDDOWN(L426*VLOOKUP(K426,【参考】数式用!$A$4:$J$42,8,FALSE)*AA426,0),""),"")</f>
        <v/>
      </c>
    </row>
    <row r="427" spans="1:62" ht="110.1" customHeight="1" thickBot="1">
      <c r="A427" s="327">
        <v>414</v>
      </c>
      <c r="B427" s="1005" t="str">
        <f>IF(基本情報入力シート!B449="","",基本情報入力シート!B449)</f>
        <v/>
      </c>
      <c r="C427" s="1006"/>
      <c r="D427" s="1006"/>
      <c r="E427" s="1006"/>
      <c r="F427" s="1007"/>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58" t="str">
        <f>IF(基本情報入力シート!AF449=0, "",基本情報入力シート!AF449)</f>
        <v/>
      </c>
      <c r="M427" s="589"/>
      <c r="N427" s="521" t="str">
        <f>IFERROR(VLOOKUP(K427,【参考】数式用!$A$2:$F$57,MATCH(M427,【参考】数式用!$C$3:$F$3,0)+2,0),"")</f>
        <v/>
      </c>
      <c r="O427" s="513"/>
      <c r="P427" s="555" t="str">
        <f>IFERROR(VLOOKUP(K427,【参考】数式用!$A$2:$F$57,MATCH(O427,【参考】数式用!$C$3:$F$3,0)+2,0),"")</f>
        <v/>
      </c>
      <c r="Q427" s="338" t="s">
        <v>118</v>
      </c>
      <c r="R427" s="339"/>
      <c r="S427" s="340" t="s">
        <v>183</v>
      </c>
      <c r="T427" s="339"/>
      <c r="U427" s="340" t="s">
        <v>184</v>
      </c>
      <c r="V427" s="339"/>
      <c r="W427" s="340" t="s">
        <v>183</v>
      </c>
      <c r="X427" s="339"/>
      <c r="Y427" s="340" t="s">
        <v>185</v>
      </c>
      <c r="Z427" s="340" t="s">
        <v>186</v>
      </c>
      <c r="AA427" s="340" t="str">
        <f t="shared" si="141"/>
        <v/>
      </c>
      <c r="AB427" s="341" t="s">
        <v>187</v>
      </c>
      <c r="AC427" s="516" t="str">
        <f t="shared" si="142"/>
        <v/>
      </c>
      <c r="AD427" s="509" t="str">
        <f t="shared" si="143"/>
        <v/>
      </c>
      <c r="AE427" s="517" t="str">
        <f>IFERROR(ROUNDDOWN(ROUNDDOWN(ROUND(L427*VLOOKUP(K427,【参考】数式用!$A$4:$F$57,MATCH("処遇改善加算Ⅳ",【参考】数式用!$C$3:$F$3,0)+2,0),0),0)*AA427*0.5,0), "")</f>
        <v/>
      </c>
      <c r="AF427" s="329"/>
      <c r="AG427" s="330"/>
      <c r="AH427" s="330"/>
      <c r="AI427" s="344"/>
      <c r="AJ427" s="641"/>
      <c r="AK427" s="331"/>
      <c r="AL427" s="332" t="str">
        <f t="shared" si="144"/>
        <v/>
      </c>
      <c r="AM427" s="325" t="str">
        <f t="shared" si="145"/>
        <v/>
      </c>
      <c r="AN427" s="255"/>
      <c r="AO427" s="559" t="str">
        <f>IFERROR(VLOOKUP(K427,【参考】数式用!$A$2:$N$57,14,FALSE),"")</f>
        <v/>
      </c>
      <c r="AP427" s="559" t="str">
        <f t="shared" si="146"/>
        <v/>
      </c>
      <c r="AQ427" s="632" t="str">
        <f t="shared" si="147"/>
        <v/>
      </c>
      <c r="AR427" s="632" t="str">
        <f t="shared" si="148"/>
        <v>入力済</v>
      </c>
      <c r="AS427" s="559" t="str">
        <f t="shared" si="149"/>
        <v/>
      </c>
      <c r="AT427" s="632" t="str">
        <f t="shared" si="150"/>
        <v>入力済</v>
      </c>
      <c r="AU427" s="632" t="str">
        <f t="shared" si="151"/>
        <v/>
      </c>
      <c r="AV427" s="632" t="str">
        <f t="shared" si="152"/>
        <v/>
      </c>
      <c r="AW427" s="559" t="str">
        <f t="shared" si="153"/>
        <v/>
      </c>
      <c r="AX427" s="559" t="str">
        <f t="shared" si="154"/>
        <v/>
      </c>
      <c r="AY427" s="632" t="str">
        <f>IFERROR(VLOOKUP(K427,【参考】数式用!$AR$5:$AS$39,2, FALSE), "")</f>
        <v/>
      </c>
      <c r="AZ427" s="559" t="str">
        <f t="shared" si="155"/>
        <v/>
      </c>
      <c r="BA427" s="559" t="str">
        <f t="shared" si="156"/>
        <v>入力済</v>
      </c>
      <c r="BB427" s="632" t="str">
        <f>IFERROR(VLOOKUP(K427,【参考】数式用!$AX$3:$AY$59, 2, FALSE), "")</f>
        <v/>
      </c>
      <c r="BC427" s="559" t="str">
        <f t="shared" si="157"/>
        <v/>
      </c>
      <c r="BD427" s="559" t="str">
        <f t="shared" si="158"/>
        <v>入力済</v>
      </c>
      <c r="BE427" s="576" t="str">
        <f t="shared" si="159"/>
        <v/>
      </c>
      <c r="BF427" s="559" t="str">
        <f t="shared" si="160"/>
        <v/>
      </c>
      <c r="BG427" s="596"/>
      <c r="BH427" s="632" t="str">
        <f t="shared" si="161"/>
        <v/>
      </c>
      <c r="BI427" s="614" t="str">
        <f>IFERROR(IF(BH427="Ⅱロ有り",ROUNDDOWN(L427*VLOOKUP(K427,【参考】数式用!$A$4:$J$42,10,FALSE)*AA427,0),""),"")</f>
        <v/>
      </c>
      <c r="BJ427" s="614" t="str">
        <f>IFERROR(IF(BH427="Ⅱロなし",ROUNDDOWN(L427*VLOOKUP(K427,【参考】数式用!$A$4:$J$42,8,FALSE)*AA427,0),""),"")</f>
        <v/>
      </c>
    </row>
    <row r="428" spans="1:62" ht="110.1" customHeight="1" thickBot="1">
      <c r="A428" s="327">
        <v>415</v>
      </c>
      <c r="B428" s="1005" t="str">
        <f>IF(基本情報入力シート!B450="","",基本情報入力シート!B450)</f>
        <v/>
      </c>
      <c r="C428" s="1006"/>
      <c r="D428" s="1006"/>
      <c r="E428" s="1006"/>
      <c r="F428" s="1007"/>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58" t="str">
        <f>IF(基本情報入力シート!AF450=0, "",基本情報入力シート!AF450)</f>
        <v/>
      </c>
      <c r="M428" s="589"/>
      <c r="N428" s="521" t="str">
        <f>IFERROR(VLOOKUP(K428,【参考】数式用!$A$2:$F$57,MATCH(M428,【参考】数式用!$C$3:$F$3,0)+2,0),"")</f>
        <v/>
      </c>
      <c r="O428" s="513"/>
      <c r="P428" s="555" t="str">
        <f>IFERROR(VLOOKUP(K428,【参考】数式用!$A$2:$F$57,MATCH(O428,【参考】数式用!$C$3:$F$3,0)+2,0),"")</f>
        <v/>
      </c>
      <c r="Q428" s="338" t="s">
        <v>118</v>
      </c>
      <c r="R428" s="339"/>
      <c r="S428" s="340" t="s">
        <v>183</v>
      </c>
      <c r="T428" s="339"/>
      <c r="U428" s="340" t="s">
        <v>184</v>
      </c>
      <c r="V428" s="339"/>
      <c r="W428" s="340" t="s">
        <v>183</v>
      </c>
      <c r="X428" s="339"/>
      <c r="Y428" s="340" t="s">
        <v>185</v>
      </c>
      <c r="Z428" s="340" t="s">
        <v>186</v>
      </c>
      <c r="AA428" s="340" t="str">
        <f t="shared" si="141"/>
        <v/>
      </c>
      <c r="AB428" s="341" t="s">
        <v>187</v>
      </c>
      <c r="AC428" s="516" t="str">
        <f t="shared" si="142"/>
        <v/>
      </c>
      <c r="AD428" s="509" t="str">
        <f t="shared" si="143"/>
        <v/>
      </c>
      <c r="AE428" s="517" t="str">
        <f>IFERROR(ROUNDDOWN(ROUNDDOWN(ROUND(L428*VLOOKUP(K428,【参考】数式用!$A$4:$F$57,MATCH("処遇改善加算Ⅳ",【参考】数式用!$C$3:$F$3,0)+2,0),0),0)*AA428*0.5,0), "")</f>
        <v/>
      </c>
      <c r="AF428" s="329"/>
      <c r="AG428" s="330"/>
      <c r="AH428" s="330"/>
      <c r="AI428" s="344"/>
      <c r="AJ428" s="641"/>
      <c r="AK428" s="331"/>
      <c r="AL428" s="332" t="str">
        <f t="shared" si="144"/>
        <v/>
      </c>
      <c r="AM428" s="325" t="str">
        <f t="shared" si="145"/>
        <v/>
      </c>
      <c r="AN428" s="255"/>
      <c r="AO428" s="559" t="str">
        <f>IFERROR(VLOOKUP(K428,【参考】数式用!$A$2:$N$57,14,FALSE),"")</f>
        <v/>
      </c>
      <c r="AP428" s="559" t="str">
        <f t="shared" si="146"/>
        <v/>
      </c>
      <c r="AQ428" s="632" t="str">
        <f t="shared" si="147"/>
        <v/>
      </c>
      <c r="AR428" s="632" t="str">
        <f t="shared" si="148"/>
        <v>入力済</v>
      </c>
      <c r="AS428" s="559" t="str">
        <f t="shared" si="149"/>
        <v/>
      </c>
      <c r="AT428" s="632" t="str">
        <f t="shared" si="150"/>
        <v>入力済</v>
      </c>
      <c r="AU428" s="632" t="str">
        <f t="shared" si="151"/>
        <v/>
      </c>
      <c r="AV428" s="632" t="str">
        <f t="shared" si="152"/>
        <v/>
      </c>
      <c r="AW428" s="559" t="str">
        <f t="shared" si="153"/>
        <v/>
      </c>
      <c r="AX428" s="559" t="str">
        <f t="shared" si="154"/>
        <v/>
      </c>
      <c r="AY428" s="632" t="str">
        <f>IFERROR(VLOOKUP(K428,【参考】数式用!$AR$5:$AS$39,2, FALSE), "")</f>
        <v/>
      </c>
      <c r="AZ428" s="559" t="str">
        <f t="shared" si="155"/>
        <v/>
      </c>
      <c r="BA428" s="559" t="str">
        <f t="shared" si="156"/>
        <v>入力済</v>
      </c>
      <c r="BB428" s="632" t="str">
        <f>IFERROR(VLOOKUP(K428,【参考】数式用!$AX$3:$AY$59, 2, FALSE), "")</f>
        <v/>
      </c>
      <c r="BC428" s="559" t="str">
        <f t="shared" si="157"/>
        <v/>
      </c>
      <c r="BD428" s="559" t="str">
        <f t="shared" si="158"/>
        <v>入力済</v>
      </c>
      <c r="BE428" s="576" t="str">
        <f t="shared" si="159"/>
        <v/>
      </c>
      <c r="BF428" s="559" t="str">
        <f t="shared" si="160"/>
        <v/>
      </c>
      <c r="BG428" s="596"/>
      <c r="BH428" s="632" t="str">
        <f t="shared" si="161"/>
        <v/>
      </c>
      <c r="BI428" s="614" t="str">
        <f>IFERROR(IF(BH428="Ⅱロ有り",ROUNDDOWN(L428*VLOOKUP(K428,【参考】数式用!$A$4:$J$42,10,FALSE)*AA428,0),""),"")</f>
        <v/>
      </c>
      <c r="BJ428" s="614" t="str">
        <f>IFERROR(IF(BH428="Ⅱロなし",ROUNDDOWN(L428*VLOOKUP(K428,【参考】数式用!$A$4:$J$42,8,FALSE)*AA428,0),""),"")</f>
        <v/>
      </c>
    </row>
    <row r="429" spans="1:62" ht="110.1" customHeight="1" thickBot="1">
      <c r="A429" s="327">
        <v>416</v>
      </c>
      <c r="B429" s="1005" t="str">
        <f>IF(基本情報入力シート!B451="","",基本情報入力シート!B451)</f>
        <v/>
      </c>
      <c r="C429" s="1006"/>
      <c r="D429" s="1006"/>
      <c r="E429" s="1006"/>
      <c r="F429" s="1007"/>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58" t="str">
        <f>IF(基本情報入力シート!AF451=0, "",基本情報入力シート!AF451)</f>
        <v/>
      </c>
      <c r="M429" s="589"/>
      <c r="N429" s="521" t="str">
        <f>IFERROR(VLOOKUP(K429,【参考】数式用!$A$2:$F$57,MATCH(M429,【参考】数式用!$C$3:$F$3,0)+2,0),"")</f>
        <v/>
      </c>
      <c r="O429" s="513"/>
      <c r="P429" s="555" t="str">
        <f>IFERROR(VLOOKUP(K429,【参考】数式用!$A$2:$F$57,MATCH(O429,【参考】数式用!$C$3:$F$3,0)+2,0),"")</f>
        <v/>
      </c>
      <c r="Q429" s="338" t="s">
        <v>118</v>
      </c>
      <c r="R429" s="339"/>
      <c r="S429" s="340" t="s">
        <v>183</v>
      </c>
      <c r="T429" s="339"/>
      <c r="U429" s="340" t="s">
        <v>184</v>
      </c>
      <c r="V429" s="339"/>
      <c r="W429" s="340" t="s">
        <v>183</v>
      </c>
      <c r="X429" s="339"/>
      <c r="Y429" s="340" t="s">
        <v>185</v>
      </c>
      <c r="Z429" s="340" t="s">
        <v>186</v>
      </c>
      <c r="AA429" s="340" t="str">
        <f t="shared" si="141"/>
        <v/>
      </c>
      <c r="AB429" s="341" t="s">
        <v>187</v>
      </c>
      <c r="AC429" s="516" t="str">
        <f t="shared" si="142"/>
        <v/>
      </c>
      <c r="AD429" s="509" t="str">
        <f t="shared" si="143"/>
        <v/>
      </c>
      <c r="AE429" s="517" t="str">
        <f>IFERROR(ROUNDDOWN(ROUNDDOWN(ROUND(L429*VLOOKUP(K429,【参考】数式用!$A$4:$F$57,MATCH("処遇改善加算Ⅳ",【参考】数式用!$C$3:$F$3,0)+2,0),0),0)*AA429*0.5,0), "")</f>
        <v/>
      </c>
      <c r="AF429" s="329"/>
      <c r="AG429" s="330"/>
      <c r="AH429" s="330"/>
      <c r="AI429" s="344"/>
      <c r="AJ429" s="641"/>
      <c r="AK429" s="331"/>
      <c r="AL429" s="332" t="str">
        <f t="shared" si="144"/>
        <v/>
      </c>
      <c r="AM429" s="325" t="str">
        <f t="shared" si="145"/>
        <v/>
      </c>
      <c r="AN429" s="255"/>
      <c r="AO429" s="559" t="str">
        <f>IFERROR(VLOOKUP(K429,【参考】数式用!$A$2:$N$57,14,FALSE),"")</f>
        <v/>
      </c>
      <c r="AP429" s="559" t="str">
        <f t="shared" si="146"/>
        <v/>
      </c>
      <c r="AQ429" s="632" t="str">
        <f t="shared" si="147"/>
        <v/>
      </c>
      <c r="AR429" s="632" t="str">
        <f t="shared" si="148"/>
        <v>入力済</v>
      </c>
      <c r="AS429" s="559" t="str">
        <f t="shared" si="149"/>
        <v/>
      </c>
      <c r="AT429" s="632" t="str">
        <f t="shared" si="150"/>
        <v>入力済</v>
      </c>
      <c r="AU429" s="632" t="str">
        <f t="shared" si="151"/>
        <v/>
      </c>
      <c r="AV429" s="632" t="str">
        <f t="shared" si="152"/>
        <v/>
      </c>
      <c r="AW429" s="559" t="str">
        <f t="shared" si="153"/>
        <v/>
      </c>
      <c r="AX429" s="559" t="str">
        <f t="shared" si="154"/>
        <v/>
      </c>
      <c r="AY429" s="632" t="str">
        <f>IFERROR(VLOOKUP(K429,【参考】数式用!$AR$5:$AS$39,2, FALSE), "")</f>
        <v/>
      </c>
      <c r="AZ429" s="559" t="str">
        <f t="shared" si="155"/>
        <v/>
      </c>
      <c r="BA429" s="559" t="str">
        <f t="shared" si="156"/>
        <v>入力済</v>
      </c>
      <c r="BB429" s="632" t="str">
        <f>IFERROR(VLOOKUP(K429,【参考】数式用!$AX$3:$AY$59, 2, FALSE), "")</f>
        <v/>
      </c>
      <c r="BC429" s="559" t="str">
        <f t="shared" si="157"/>
        <v/>
      </c>
      <c r="BD429" s="559" t="str">
        <f t="shared" si="158"/>
        <v>入力済</v>
      </c>
      <c r="BE429" s="576" t="str">
        <f t="shared" si="159"/>
        <v/>
      </c>
      <c r="BF429" s="559" t="str">
        <f t="shared" si="160"/>
        <v/>
      </c>
      <c r="BG429" s="596"/>
      <c r="BH429" s="632" t="str">
        <f t="shared" si="161"/>
        <v/>
      </c>
      <c r="BI429" s="614" t="str">
        <f>IFERROR(IF(BH429="Ⅱロ有り",ROUNDDOWN(L429*VLOOKUP(K429,【参考】数式用!$A$4:$J$42,10,FALSE)*AA429,0),""),"")</f>
        <v/>
      </c>
      <c r="BJ429" s="614" t="str">
        <f>IFERROR(IF(BH429="Ⅱロなし",ROUNDDOWN(L429*VLOOKUP(K429,【参考】数式用!$A$4:$J$42,8,FALSE)*AA429,0),""),"")</f>
        <v/>
      </c>
    </row>
    <row r="430" spans="1:62" ht="110.1" customHeight="1" thickBot="1">
      <c r="A430" s="327">
        <v>417</v>
      </c>
      <c r="B430" s="1005" t="str">
        <f>IF(基本情報入力シート!B452="","",基本情報入力シート!B452)</f>
        <v/>
      </c>
      <c r="C430" s="1006"/>
      <c r="D430" s="1006"/>
      <c r="E430" s="1006"/>
      <c r="F430" s="1007"/>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58" t="str">
        <f>IF(基本情報入力シート!AF452=0, "",基本情報入力シート!AF452)</f>
        <v/>
      </c>
      <c r="M430" s="589"/>
      <c r="N430" s="521" t="str">
        <f>IFERROR(VLOOKUP(K430,【参考】数式用!$A$2:$F$57,MATCH(M430,【参考】数式用!$C$3:$F$3,0)+2,0),"")</f>
        <v/>
      </c>
      <c r="O430" s="513"/>
      <c r="P430" s="555" t="str">
        <f>IFERROR(VLOOKUP(K430,【参考】数式用!$A$2:$F$57,MATCH(O430,【参考】数式用!$C$3:$F$3,0)+2,0),"")</f>
        <v/>
      </c>
      <c r="Q430" s="338" t="s">
        <v>118</v>
      </c>
      <c r="R430" s="339"/>
      <c r="S430" s="340" t="s">
        <v>183</v>
      </c>
      <c r="T430" s="339"/>
      <c r="U430" s="340" t="s">
        <v>184</v>
      </c>
      <c r="V430" s="339"/>
      <c r="W430" s="340" t="s">
        <v>183</v>
      </c>
      <c r="X430" s="339"/>
      <c r="Y430" s="340" t="s">
        <v>185</v>
      </c>
      <c r="Z430" s="340" t="s">
        <v>186</v>
      </c>
      <c r="AA430" s="340" t="str">
        <f t="shared" si="141"/>
        <v/>
      </c>
      <c r="AB430" s="341" t="s">
        <v>187</v>
      </c>
      <c r="AC430" s="516" t="str">
        <f t="shared" si="142"/>
        <v/>
      </c>
      <c r="AD430" s="509" t="str">
        <f t="shared" si="143"/>
        <v/>
      </c>
      <c r="AE430" s="517" t="str">
        <f>IFERROR(ROUNDDOWN(ROUNDDOWN(ROUND(L430*VLOOKUP(K430,【参考】数式用!$A$4:$F$57,MATCH("処遇改善加算Ⅳ",【参考】数式用!$C$3:$F$3,0)+2,0),0),0)*AA430*0.5,0), "")</f>
        <v/>
      </c>
      <c r="AF430" s="329"/>
      <c r="AG430" s="330"/>
      <c r="AH430" s="330"/>
      <c r="AI430" s="344"/>
      <c r="AJ430" s="641"/>
      <c r="AK430" s="331"/>
      <c r="AL430" s="332" t="str">
        <f t="shared" si="144"/>
        <v/>
      </c>
      <c r="AM430" s="325" t="str">
        <f t="shared" si="145"/>
        <v/>
      </c>
      <c r="AN430" s="255"/>
      <c r="AO430" s="559" t="str">
        <f>IFERROR(VLOOKUP(K430,【参考】数式用!$A$2:$N$57,14,FALSE),"")</f>
        <v/>
      </c>
      <c r="AP430" s="559" t="str">
        <f t="shared" si="146"/>
        <v/>
      </c>
      <c r="AQ430" s="632" t="str">
        <f t="shared" si="147"/>
        <v/>
      </c>
      <c r="AR430" s="632" t="str">
        <f t="shared" si="148"/>
        <v>入力済</v>
      </c>
      <c r="AS430" s="559" t="str">
        <f t="shared" si="149"/>
        <v/>
      </c>
      <c r="AT430" s="632" t="str">
        <f t="shared" si="150"/>
        <v>入力済</v>
      </c>
      <c r="AU430" s="632" t="str">
        <f t="shared" si="151"/>
        <v/>
      </c>
      <c r="AV430" s="632" t="str">
        <f t="shared" si="152"/>
        <v/>
      </c>
      <c r="AW430" s="559" t="str">
        <f t="shared" si="153"/>
        <v/>
      </c>
      <c r="AX430" s="559" t="str">
        <f t="shared" si="154"/>
        <v/>
      </c>
      <c r="AY430" s="632" t="str">
        <f>IFERROR(VLOOKUP(K430,【参考】数式用!$AR$5:$AS$39,2, FALSE), "")</f>
        <v/>
      </c>
      <c r="AZ430" s="559" t="str">
        <f t="shared" si="155"/>
        <v/>
      </c>
      <c r="BA430" s="559" t="str">
        <f t="shared" si="156"/>
        <v>入力済</v>
      </c>
      <c r="BB430" s="632" t="str">
        <f>IFERROR(VLOOKUP(K430,【参考】数式用!$AX$3:$AY$59, 2, FALSE), "")</f>
        <v/>
      </c>
      <c r="BC430" s="559" t="str">
        <f t="shared" si="157"/>
        <v/>
      </c>
      <c r="BD430" s="559" t="str">
        <f t="shared" si="158"/>
        <v>入力済</v>
      </c>
      <c r="BE430" s="576" t="str">
        <f t="shared" si="159"/>
        <v/>
      </c>
      <c r="BF430" s="559" t="str">
        <f t="shared" si="160"/>
        <v/>
      </c>
      <c r="BG430" s="596"/>
      <c r="BH430" s="632" t="str">
        <f t="shared" si="161"/>
        <v/>
      </c>
      <c r="BI430" s="614" t="str">
        <f>IFERROR(IF(BH430="Ⅱロ有り",ROUNDDOWN(L430*VLOOKUP(K430,【参考】数式用!$A$4:$J$42,10,FALSE)*AA430,0),""),"")</f>
        <v/>
      </c>
      <c r="BJ430" s="614" t="str">
        <f>IFERROR(IF(BH430="Ⅱロなし",ROUNDDOWN(L430*VLOOKUP(K430,【参考】数式用!$A$4:$J$42,8,FALSE)*AA430,0),""),"")</f>
        <v/>
      </c>
    </row>
    <row r="431" spans="1:62" ht="110.1" customHeight="1" thickBot="1">
      <c r="A431" s="327">
        <v>418</v>
      </c>
      <c r="B431" s="1005" t="str">
        <f>IF(基本情報入力シート!B453="","",基本情報入力シート!B453)</f>
        <v/>
      </c>
      <c r="C431" s="1006"/>
      <c r="D431" s="1006"/>
      <c r="E431" s="1006"/>
      <c r="F431" s="1007"/>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58" t="str">
        <f>IF(基本情報入力シート!AF453=0, "",基本情報入力シート!AF453)</f>
        <v/>
      </c>
      <c r="M431" s="589"/>
      <c r="N431" s="521" t="str">
        <f>IFERROR(VLOOKUP(K431,【参考】数式用!$A$2:$F$57,MATCH(M431,【参考】数式用!$C$3:$F$3,0)+2,0),"")</f>
        <v/>
      </c>
      <c r="O431" s="513"/>
      <c r="P431" s="555" t="str">
        <f>IFERROR(VLOOKUP(K431,【参考】数式用!$A$2:$F$57,MATCH(O431,【参考】数式用!$C$3:$F$3,0)+2,0),"")</f>
        <v/>
      </c>
      <c r="Q431" s="338" t="s">
        <v>118</v>
      </c>
      <c r="R431" s="339"/>
      <c r="S431" s="340" t="s">
        <v>183</v>
      </c>
      <c r="T431" s="339"/>
      <c r="U431" s="340" t="s">
        <v>184</v>
      </c>
      <c r="V431" s="339"/>
      <c r="W431" s="340" t="s">
        <v>183</v>
      </c>
      <c r="X431" s="339"/>
      <c r="Y431" s="340" t="s">
        <v>185</v>
      </c>
      <c r="Z431" s="340" t="s">
        <v>186</v>
      </c>
      <c r="AA431" s="340" t="str">
        <f t="shared" si="141"/>
        <v/>
      </c>
      <c r="AB431" s="341" t="s">
        <v>187</v>
      </c>
      <c r="AC431" s="516" t="str">
        <f t="shared" si="142"/>
        <v/>
      </c>
      <c r="AD431" s="509" t="str">
        <f t="shared" si="143"/>
        <v/>
      </c>
      <c r="AE431" s="517" t="str">
        <f>IFERROR(ROUNDDOWN(ROUNDDOWN(ROUND(L431*VLOOKUP(K431,【参考】数式用!$A$4:$F$57,MATCH("処遇改善加算Ⅳ",【参考】数式用!$C$3:$F$3,0)+2,0),0),0)*AA431*0.5,0), "")</f>
        <v/>
      </c>
      <c r="AF431" s="329"/>
      <c r="AG431" s="330"/>
      <c r="AH431" s="330"/>
      <c r="AI431" s="344"/>
      <c r="AJ431" s="641"/>
      <c r="AK431" s="331"/>
      <c r="AL431" s="332" t="str">
        <f t="shared" si="144"/>
        <v/>
      </c>
      <c r="AM431" s="325" t="str">
        <f t="shared" si="145"/>
        <v/>
      </c>
      <c r="AN431" s="255"/>
      <c r="AO431" s="559" t="str">
        <f>IFERROR(VLOOKUP(K431,【参考】数式用!$A$2:$N$57,14,FALSE),"")</f>
        <v/>
      </c>
      <c r="AP431" s="559" t="str">
        <f t="shared" si="146"/>
        <v/>
      </c>
      <c r="AQ431" s="632" t="str">
        <f t="shared" si="147"/>
        <v/>
      </c>
      <c r="AR431" s="632" t="str">
        <f t="shared" si="148"/>
        <v>入力済</v>
      </c>
      <c r="AS431" s="559" t="str">
        <f t="shared" si="149"/>
        <v/>
      </c>
      <c r="AT431" s="632" t="str">
        <f t="shared" si="150"/>
        <v>入力済</v>
      </c>
      <c r="AU431" s="632" t="str">
        <f t="shared" si="151"/>
        <v/>
      </c>
      <c r="AV431" s="632" t="str">
        <f t="shared" si="152"/>
        <v/>
      </c>
      <c r="AW431" s="559" t="str">
        <f t="shared" si="153"/>
        <v/>
      </c>
      <c r="AX431" s="559" t="str">
        <f t="shared" si="154"/>
        <v/>
      </c>
      <c r="AY431" s="632" t="str">
        <f>IFERROR(VLOOKUP(K431,【参考】数式用!$AR$5:$AS$39,2, FALSE), "")</f>
        <v/>
      </c>
      <c r="AZ431" s="559" t="str">
        <f t="shared" si="155"/>
        <v/>
      </c>
      <c r="BA431" s="559" t="str">
        <f t="shared" si="156"/>
        <v>入力済</v>
      </c>
      <c r="BB431" s="632" t="str">
        <f>IFERROR(VLOOKUP(K431,【参考】数式用!$AX$3:$AY$59, 2, FALSE), "")</f>
        <v/>
      </c>
      <c r="BC431" s="559" t="str">
        <f t="shared" si="157"/>
        <v/>
      </c>
      <c r="BD431" s="559" t="str">
        <f t="shared" si="158"/>
        <v>入力済</v>
      </c>
      <c r="BE431" s="576" t="str">
        <f t="shared" si="159"/>
        <v/>
      </c>
      <c r="BF431" s="559" t="str">
        <f t="shared" si="160"/>
        <v/>
      </c>
      <c r="BG431" s="596"/>
      <c r="BH431" s="632" t="str">
        <f t="shared" si="161"/>
        <v/>
      </c>
      <c r="BI431" s="614" t="str">
        <f>IFERROR(IF(BH431="Ⅱロ有り",ROUNDDOWN(L431*VLOOKUP(K431,【参考】数式用!$A$4:$J$42,10,FALSE)*AA431,0),""),"")</f>
        <v/>
      </c>
      <c r="BJ431" s="614" t="str">
        <f>IFERROR(IF(BH431="Ⅱロなし",ROUNDDOWN(L431*VLOOKUP(K431,【参考】数式用!$A$4:$J$42,8,FALSE)*AA431,0),""),"")</f>
        <v/>
      </c>
    </row>
    <row r="432" spans="1:62" ht="110.1" customHeight="1" thickBot="1">
      <c r="A432" s="327">
        <v>419</v>
      </c>
      <c r="B432" s="1005" t="str">
        <f>IF(基本情報入力シート!B454="","",基本情報入力シート!B454)</f>
        <v/>
      </c>
      <c r="C432" s="1006"/>
      <c r="D432" s="1006"/>
      <c r="E432" s="1006"/>
      <c r="F432" s="1007"/>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58" t="str">
        <f>IF(基本情報入力シート!AF454=0, "",基本情報入力シート!AF454)</f>
        <v/>
      </c>
      <c r="M432" s="589"/>
      <c r="N432" s="521" t="str">
        <f>IFERROR(VLOOKUP(K432,【参考】数式用!$A$2:$F$57,MATCH(M432,【参考】数式用!$C$3:$F$3,0)+2,0),"")</f>
        <v/>
      </c>
      <c r="O432" s="513"/>
      <c r="P432" s="555" t="str">
        <f>IFERROR(VLOOKUP(K432,【参考】数式用!$A$2:$F$57,MATCH(O432,【参考】数式用!$C$3:$F$3,0)+2,0),"")</f>
        <v/>
      </c>
      <c r="Q432" s="338" t="s">
        <v>118</v>
      </c>
      <c r="R432" s="339"/>
      <c r="S432" s="340" t="s">
        <v>183</v>
      </c>
      <c r="T432" s="339"/>
      <c r="U432" s="340" t="s">
        <v>184</v>
      </c>
      <c r="V432" s="339"/>
      <c r="W432" s="340" t="s">
        <v>183</v>
      </c>
      <c r="X432" s="339"/>
      <c r="Y432" s="340" t="s">
        <v>185</v>
      </c>
      <c r="Z432" s="340" t="s">
        <v>186</v>
      </c>
      <c r="AA432" s="340" t="str">
        <f t="shared" si="141"/>
        <v/>
      </c>
      <c r="AB432" s="341" t="s">
        <v>187</v>
      </c>
      <c r="AC432" s="516" t="str">
        <f t="shared" si="142"/>
        <v/>
      </c>
      <c r="AD432" s="509" t="str">
        <f t="shared" si="143"/>
        <v/>
      </c>
      <c r="AE432" s="517" t="str">
        <f>IFERROR(ROUNDDOWN(ROUNDDOWN(ROUND(L432*VLOOKUP(K432,【参考】数式用!$A$4:$F$57,MATCH("処遇改善加算Ⅳ",【参考】数式用!$C$3:$F$3,0)+2,0),0),0)*AA432*0.5,0), "")</f>
        <v/>
      </c>
      <c r="AF432" s="329"/>
      <c r="AG432" s="330"/>
      <c r="AH432" s="330"/>
      <c r="AI432" s="344"/>
      <c r="AJ432" s="641"/>
      <c r="AK432" s="331"/>
      <c r="AL432" s="332" t="str">
        <f t="shared" si="144"/>
        <v/>
      </c>
      <c r="AM432" s="325" t="str">
        <f t="shared" si="145"/>
        <v/>
      </c>
      <c r="AN432" s="255"/>
      <c r="AO432" s="559" t="str">
        <f>IFERROR(VLOOKUP(K432,【参考】数式用!$A$2:$N$57,14,FALSE),"")</f>
        <v/>
      </c>
      <c r="AP432" s="559" t="str">
        <f t="shared" si="146"/>
        <v/>
      </c>
      <c r="AQ432" s="632" t="str">
        <f t="shared" si="147"/>
        <v/>
      </c>
      <c r="AR432" s="632" t="str">
        <f t="shared" si="148"/>
        <v>入力済</v>
      </c>
      <c r="AS432" s="559" t="str">
        <f t="shared" si="149"/>
        <v/>
      </c>
      <c r="AT432" s="632" t="str">
        <f t="shared" si="150"/>
        <v>入力済</v>
      </c>
      <c r="AU432" s="632" t="str">
        <f t="shared" si="151"/>
        <v/>
      </c>
      <c r="AV432" s="632" t="str">
        <f t="shared" si="152"/>
        <v/>
      </c>
      <c r="AW432" s="559" t="str">
        <f t="shared" si="153"/>
        <v/>
      </c>
      <c r="AX432" s="559" t="str">
        <f t="shared" si="154"/>
        <v/>
      </c>
      <c r="AY432" s="632" t="str">
        <f>IFERROR(VLOOKUP(K432,【参考】数式用!$AR$5:$AS$39,2, FALSE), "")</f>
        <v/>
      </c>
      <c r="AZ432" s="559" t="str">
        <f t="shared" si="155"/>
        <v/>
      </c>
      <c r="BA432" s="559" t="str">
        <f t="shared" si="156"/>
        <v>入力済</v>
      </c>
      <c r="BB432" s="632" t="str">
        <f>IFERROR(VLOOKUP(K432,【参考】数式用!$AX$3:$AY$59, 2, FALSE), "")</f>
        <v/>
      </c>
      <c r="BC432" s="559" t="str">
        <f t="shared" si="157"/>
        <v/>
      </c>
      <c r="BD432" s="559" t="str">
        <f t="shared" si="158"/>
        <v>入力済</v>
      </c>
      <c r="BE432" s="576" t="str">
        <f t="shared" si="159"/>
        <v/>
      </c>
      <c r="BF432" s="559" t="str">
        <f t="shared" si="160"/>
        <v/>
      </c>
      <c r="BG432" s="596"/>
      <c r="BH432" s="632" t="str">
        <f t="shared" si="161"/>
        <v/>
      </c>
      <c r="BI432" s="614" t="str">
        <f>IFERROR(IF(BH432="Ⅱロ有り",ROUNDDOWN(L432*VLOOKUP(K432,【参考】数式用!$A$4:$J$42,10,FALSE)*AA432,0),""),"")</f>
        <v/>
      </c>
      <c r="BJ432" s="614" t="str">
        <f>IFERROR(IF(BH432="Ⅱロなし",ROUNDDOWN(L432*VLOOKUP(K432,【参考】数式用!$A$4:$J$42,8,FALSE)*AA432,0),""),"")</f>
        <v/>
      </c>
    </row>
    <row r="433" spans="1:62" ht="110.1" customHeight="1" thickBot="1">
      <c r="A433" s="327">
        <v>420</v>
      </c>
      <c r="B433" s="1005" t="str">
        <f>IF(基本情報入力シート!B455="","",基本情報入力シート!B455)</f>
        <v/>
      </c>
      <c r="C433" s="1006"/>
      <c r="D433" s="1006"/>
      <c r="E433" s="1006"/>
      <c r="F433" s="1007"/>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58" t="str">
        <f>IF(基本情報入力シート!AF455=0, "",基本情報入力シート!AF455)</f>
        <v/>
      </c>
      <c r="M433" s="589"/>
      <c r="N433" s="521" t="str">
        <f>IFERROR(VLOOKUP(K433,【参考】数式用!$A$2:$F$57,MATCH(M433,【参考】数式用!$C$3:$F$3,0)+2,0),"")</f>
        <v/>
      </c>
      <c r="O433" s="513"/>
      <c r="P433" s="555" t="str">
        <f>IFERROR(VLOOKUP(K433,【参考】数式用!$A$2:$F$57,MATCH(O433,【参考】数式用!$C$3:$F$3,0)+2,0),"")</f>
        <v/>
      </c>
      <c r="Q433" s="338" t="s">
        <v>118</v>
      </c>
      <c r="R433" s="339"/>
      <c r="S433" s="340" t="s">
        <v>183</v>
      </c>
      <c r="T433" s="339"/>
      <c r="U433" s="340" t="s">
        <v>184</v>
      </c>
      <c r="V433" s="339"/>
      <c r="W433" s="340" t="s">
        <v>183</v>
      </c>
      <c r="X433" s="339"/>
      <c r="Y433" s="340" t="s">
        <v>185</v>
      </c>
      <c r="Z433" s="340" t="s">
        <v>186</v>
      </c>
      <c r="AA433" s="340" t="str">
        <f t="shared" si="141"/>
        <v/>
      </c>
      <c r="AB433" s="341" t="s">
        <v>187</v>
      </c>
      <c r="AC433" s="516" t="str">
        <f t="shared" si="142"/>
        <v/>
      </c>
      <c r="AD433" s="509" t="str">
        <f t="shared" si="143"/>
        <v/>
      </c>
      <c r="AE433" s="517" t="str">
        <f>IFERROR(ROUNDDOWN(ROUNDDOWN(ROUND(L433*VLOOKUP(K433,【参考】数式用!$A$4:$F$57,MATCH("処遇改善加算Ⅳ",【参考】数式用!$C$3:$F$3,0)+2,0),0),0)*AA433*0.5,0), "")</f>
        <v/>
      </c>
      <c r="AF433" s="329"/>
      <c r="AG433" s="330"/>
      <c r="AH433" s="330"/>
      <c r="AI433" s="344"/>
      <c r="AJ433" s="641"/>
      <c r="AK433" s="331"/>
      <c r="AL433" s="332" t="str">
        <f t="shared" si="144"/>
        <v/>
      </c>
      <c r="AM433" s="325" t="str">
        <f t="shared" si="145"/>
        <v/>
      </c>
      <c r="AN433" s="255"/>
      <c r="AO433" s="559" t="str">
        <f>IFERROR(VLOOKUP(K433,【参考】数式用!$A$2:$N$57,14,FALSE),"")</f>
        <v/>
      </c>
      <c r="AP433" s="559" t="str">
        <f t="shared" si="146"/>
        <v/>
      </c>
      <c r="AQ433" s="632" t="str">
        <f t="shared" si="147"/>
        <v/>
      </c>
      <c r="AR433" s="632" t="str">
        <f t="shared" si="148"/>
        <v>入力済</v>
      </c>
      <c r="AS433" s="559" t="str">
        <f t="shared" si="149"/>
        <v/>
      </c>
      <c r="AT433" s="632" t="str">
        <f t="shared" si="150"/>
        <v>入力済</v>
      </c>
      <c r="AU433" s="632" t="str">
        <f t="shared" si="151"/>
        <v/>
      </c>
      <c r="AV433" s="632" t="str">
        <f t="shared" si="152"/>
        <v/>
      </c>
      <c r="AW433" s="559" t="str">
        <f t="shared" si="153"/>
        <v/>
      </c>
      <c r="AX433" s="559" t="str">
        <f t="shared" si="154"/>
        <v/>
      </c>
      <c r="AY433" s="632" t="str">
        <f>IFERROR(VLOOKUP(K433,【参考】数式用!$AR$5:$AS$39,2, FALSE), "")</f>
        <v/>
      </c>
      <c r="AZ433" s="559" t="str">
        <f t="shared" si="155"/>
        <v/>
      </c>
      <c r="BA433" s="559" t="str">
        <f t="shared" si="156"/>
        <v>入力済</v>
      </c>
      <c r="BB433" s="632" t="str">
        <f>IFERROR(VLOOKUP(K433,【参考】数式用!$AX$3:$AY$59, 2, FALSE), "")</f>
        <v/>
      </c>
      <c r="BC433" s="559" t="str">
        <f t="shared" si="157"/>
        <v/>
      </c>
      <c r="BD433" s="559" t="str">
        <f t="shared" si="158"/>
        <v>入力済</v>
      </c>
      <c r="BE433" s="576" t="str">
        <f t="shared" si="159"/>
        <v/>
      </c>
      <c r="BF433" s="559" t="str">
        <f t="shared" si="160"/>
        <v/>
      </c>
      <c r="BG433" s="596"/>
      <c r="BH433" s="632" t="str">
        <f t="shared" si="161"/>
        <v/>
      </c>
      <c r="BI433" s="614" t="str">
        <f>IFERROR(IF(BH433="Ⅱロ有り",ROUNDDOWN(L433*VLOOKUP(K433,【参考】数式用!$A$4:$J$42,10,FALSE)*AA433,0),""),"")</f>
        <v/>
      </c>
      <c r="BJ433" s="614" t="str">
        <f>IFERROR(IF(BH433="Ⅱロなし",ROUNDDOWN(L433*VLOOKUP(K433,【参考】数式用!$A$4:$J$42,8,FALSE)*AA433,0),""),"")</f>
        <v/>
      </c>
    </row>
    <row r="434" spans="1:62" ht="110.1" customHeight="1" thickBot="1">
      <c r="A434" s="327">
        <v>421</v>
      </c>
      <c r="B434" s="1005" t="str">
        <f>IF(基本情報入力シート!B456="","",基本情報入力シート!B456)</f>
        <v/>
      </c>
      <c r="C434" s="1006"/>
      <c r="D434" s="1006"/>
      <c r="E434" s="1006"/>
      <c r="F434" s="1007"/>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58" t="str">
        <f>IF(基本情報入力シート!AF456=0, "",基本情報入力シート!AF456)</f>
        <v/>
      </c>
      <c r="M434" s="589"/>
      <c r="N434" s="521" t="str">
        <f>IFERROR(VLOOKUP(K434,【参考】数式用!$A$2:$F$57,MATCH(M434,【参考】数式用!$C$3:$F$3,0)+2,0),"")</f>
        <v/>
      </c>
      <c r="O434" s="513"/>
      <c r="P434" s="555" t="str">
        <f>IFERROR(VLOOKUP(K434,【参考】数式用!$A$2:$F$57,MATCH(O434,【参考】数式用!$C$3:$F$3,0)+2,0),"")</f>
        <v/>
      </c>
      <c r="Q434" s="338" t="s">
        <v>118</v>
      </c>
      <c r="R434" s="339"/>
      <c r="S434" s="340" t="s">
        <v>183</v>
      </c>
      <c r="T434" s="339"/>
      <c r="U434" s="340" t="s">
        <v>184</v>
      </c>
      <c r="V434" s="339"/>
      <c r="W434" s="340" t="s">
        <v>183</v>
      </c>
      <c r="X434" s="339"/>
      <c r="Y434" s="340" t="s">
        <v>185</v>
      </c>
      <c r="Z434" s="340" t="s">
        <v>186</v>
      </c>
      <c r="AA434" s="340" t="str">
        <f t="shared" ref="AA434:AA497" si="162">IF(R434&gt;=1,(V434*12+X434)-(R434*12+T434)+1,"")</f>
        <v/>
      </c>
      <c r="AB434" s="341" t="s">
        <v>187</v>
      </c>
      <c r="AC434" s="516" t="str">
        <f t="shared" ref="AC434:AC497" si="163">IFERROR(ROUNDDOWN(ROUND(L434*P434,0),0)*AA434,"")</f>
        <v/>
      </c>
      <c r="AD434" s="509" t="str">
        <f t="shared" ref="AD434:AD497" si="164">IFERROR(ROUNDDOWN(ROUND(L434*(P434-N434),0),0)*AA434,"")</f>
        <v/>
      </c>
      <c r="AE434" s="517" t="str">
        <f>IFERROR(ROUNDDOWN(ROUNDDOWN(ROUND(L434*VLOOKUP(K434,【参考】数式用!$A$4:$F$57,MATCH("処遇改善加算Ⅳ",【参考】数式用!$C$3:$F$3,0)+2,0),0),0)*AA434*0.5,0), "")</f>
        <v/>
      </c>
      <c r="AF434" s="329"/>
      <c r="AG434" s="330"/>
      <c r="AH434" s="330"/>
      <c r="AI434" s="344"/>
      <c r="AJ434" s="641"/>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9" t="str">
        <f>IFERROR(VLOOKUP(K434,【参考】数式用!$A$2:$N$57,14,FALSE),"")</f>
        <v/>
      </c>
      <c r="AP434" s="559" t="str">
        <f t="shared" ref="AP434:AP497" si="167">IF(AND(K434&lt;&gt;"",AO434="加算対象"),"N列に色付け","")</f>
        <v/>
      </c>
      <c r="AQ434" s="632" t="str">
        <f t="shared" ref="AQ434:AQ497" si="168">IF(AND(AE434&lt;&gt;0,AE434&lt;&gt;"",AO434="加算対象"),IF(AF434="○","入力済","未入力"),"")</f>
        <v/>
      </c>
      <c r="AR434" s="632" t="str">
        <f t="shared" ref="AR434:AR497" si="169">IF(AND(O434&lt;&gt;"", AG434="",AO434="加算対象"), "未入力", "入力済")</f>
        <v>入力済</v>
      </c>
      <c r="AS434" s="559" t="str">
        <f t="shared" ref="AS434:AS497" si="170">IF(AND(O434&lt;&gt;"", O434&lt;&gt;"処遇改善加算Ⅳ",AO434="加算対象"),"AH列に色付け","")</f>
        <v/>
      </c>
      <c r="AT434" s="632" t="str">
        <f t="shared" ref="AT434:AT497" si="171">IF(AND(O434&lt;&gt;"", O434&lt;&gt;"処遇改善加算Ⅳ", AH434=""), "未入力", "入力済")</f>
        <v>入力済</v>
      </c>
      <c r="AU434" s="632" t="str">
        <f t="shared" ref="AU434:AU497" si="172">IF(OR(O434="処遇改善加算Ⅰ",O434="処遇改善加算Ⅱ"),"対象","")</f>
        <v/>
      </c>
      <c r="AV434" s="632" t="str">
        <f t="shared" ref="AV434:AV497" si="173">IF(AND(AO434="加算対象",O434&lt;&gt;"処遇改善加算Ⅲ",O434&lt;&gt;"処遇改善加算Ⅳ", O434&lt;&gt;"", AU434&lt;&gt;"対象外"), 1,"")</f>
        <v/>
      </c>
      <c r="AW434" s="559" t="str">
        <f t="shared" ref="AW434:AW497" si="174">IF(AND(AV434=1, OR(AI434=0,AI434=""),AO434="加算対象"),"AH列に色付け","")</f>
        <v/>
      </c>
      <c r="AX434" s="559" t="str">
        <f t="shared" ref="AX434:AX497" si="175">IF(AND(O434&lt;&gt;"", O434&lt;&gt;"処遇改善加算Ⅲ", O434&lt;&gt;"処遇改善加算Ⅳ",O434&lt;&gt;"処遇改善加算"), "対象", "")</f>
        <v/>
      </c>
      <c r="AY434" s="632" t="str">
        <f>IFERROR(VLOOKUP(K434,【参考】数式用!$AR$5:$AS$39,2, FALSE), "")</f>
        <v/>
      </c>
      <c r="AZ434" s="559" t="str">
        <f t="shared" ref="AZ434:AZ497" si="176">IF(AND(AO434="加算対象",O434="処遇改善加算Ⅰ"),"AJ列に色付け","")</f>
        <v/>
      </c>
      <c r="BA434" s="559" t="str">
        <f t="shared" ref="BA434:BA497" si="177">IF(AND(O434="処遇改善加算Ⅰ", AJ434=""), "未入力","入力済")</f>
        <v>入力済</v>
      </c>
      <c r="BB434" s="632" t="str">
        <f>IFERROR(VLOOKUP(K434,【参考】数式用!$AX$3:$AY$59, 2, FALSE), "")</f>
        <v/>
      </c>
      <c r="BC434" s="559" t="str">
        <f t="shared" ref="BC434:BC497" si="178">IF(COUNTIF(AG434:AI434,"*令和８年度特例要件を*")&gt;0,"AK列に色付け","")</f>
        <v/>
      </c>
      <c r="BD434" s="559" t="str">
        <f t="shared" ref="BD434:BD497" si="179">IF(AND(COUNTIF(AG434:AI434,"*令和８年度特例要件を*")&gt;0,AK434=""), "未入力","入力済")</f>
        <v>入力済</v>
      </c>
      <c r="BE434" s="576" t="str">
        <f t="shared" ref="BE434:BE497" si="180">IF(BC434="AK列に色付け","入力必要","")</f>
        <v/>
      </c>
      <c r="BF434" s="559" t="str">
        <f t="shared" ref="BF434:BF497" si="181">G434</f>
        <v/>
      </c>
      <c r="BG434" s="596"/>
      <c r="BH434" s="632"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614" t="str">
        <f>IFERROR(IF(BH434="Ⅱロ有り",ROUNDDOWN(L434*VLOOKUP(K434,【参考】数式用!$A$4:$J$42,10,FALSE)*AA434,0),""),"")</f>
        <v/>
      </c>
      <c r="BJ434" s="614" t="str">
        <f>IFERROR(IF(BH434="Ⅱロなし",ROUNDDOWN(L434*VLOOKUP(K434,【参考】数式用!$A$4:$J$42,8,FALSE)*AA434,0),""),"")</f>
        <v/>
      </c>
    </row>
    <row r="435" spans="1:62" ht="110.1" customHeight="1" thickBot="1">
      <c r="A435" s="327">
        <v>422</v>
      </c>
      <c r="B435" s="1005" t="str">
        <f>IF(基本情報入力シート!B457="","",基本情報入力シート!B457)</f>
        <v/>
      </c>
      <c r="C435" s="1006"/>
      <c r="D435" s="1006"/>
      <c r="E435" s="1006"/>
      <c r="F435" s="1007"/>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58" t="str">
        <f>IF(基本情報入力シート!AF457=0, "",基本情報入力シート!AF457)</f>
        <v/>
      </c>
      <c r="M435" s="589"/>
      <c r="N435" s="521" t="str">
        <f>IFERROR(VLOOKUP(K435,【参考】数式用!$A$2:$F$57,MATCH(M435,【参考】数式用!$C$3:$F$3,0)+2,0),"")</f>
        <v/>
      </c>
      <c r="O435" s="513"/>
      <c r="P435" s="555" t="str">
        <f>IFERROR(VLOOKUP(K435,【参考】数式用!$A$2:$F$57,MATCH(O435,【参考】数式用!$C$3:$F$3,0)+2,0),"")</f>
        <v/>
      </c>
      <c r="Q435" s="338" t="s">
        <v>118</v>
      </c>
      <c r="R435" s="339"/>
      <c r="S435" s="340" t="s">
        <v>183</v>
      </c>
      <c r="T435" s="339"/>
      <c r="U435" s="340" t="s">
        <v>184</v>
      </c>
      <c r="V435" s="339"/>
      <c r="W435" s="340" t="s">
        <v>183</v>
      </c>
      <c r="X435" s="339"/>
      <c r="Y435" s="340" t="s">
        <v>185</v>
      </c>
      <c r="Z435" s="340" t="s">
        <v>186</v>
      </c>
      <c r="AA435" s="340" t="str">
        <f t="shared" si="162"/>
        <v/>
      </c>
      <c r="AB435" s="341" t="s">
        <v>187</v>
      </c>
      <c r="AC435" s="516" t="str">
        <f t="shared" si="163"/>
        <v/>
      </c>
      <c r="AD435" s="509" t="str">
        <f t="shared" si="164"/>
        <v/>
      </c>
      <c r="AE435" s="517" t="str">
        <f>IFERROR(ROUNDDOWN(ROUNDDOWN(ROUND(L435*VLOOKUP(K435,【参考】数式用!$A$4:$F$57,MATCH("処遇改善加算Ⅳ",【参考】数式用!$C$3:$F$3,0)+2,0),0),0)*AA435*0.5,0), "")</f>
        <v/>
      </c>
      <c r="AF435" s="329"/>
      <c r="AG435" s="330"/>
      <c r="AH435" s="330"/>
      <c r="AI435" s="344"/>
      <c r="AJ435" s="641"/>
      <c r="AK435" s="331"/>
      <c r="AL435" s="332" t="str">
        <f t="shared" si="165"/>
        <v/>
      </c>
      <c r="AM435" s="325" t="str">
        <f t="shared" si="166"/>
        <v/>
      </c>
      <c r="AN435" s="255"/>
      <c r="AO435" s="559" t="str">
        <f>IFERROR(VLOOKUP(K435,【参考】数式用!$A$2:$N$57,14,FALSE),"")</f>
        <v/>
      </c>
      <c r="AP435" s="559" t="str">
        <f t="shared" si="167"/>
        <v/>
      </c>
      <c r="AQ435" s="632" t="str">
        <f t="shared" si="168"/>
        <v/>
      </c>
      <c r="AR435" s="632" t="str">
        <f t="shared" si="169"/>
        <v>入力済</v>
      </c>
      <c r="AS435" s="559" t="str">
        <f t="shared" si="170"/>
        <v/>
      </c>
      <c r="AT435" s="632" t="str">
        <f t="shared" si="171"/>
        <v>入力済</v>
      </c>
      <c r="AU435" s="632" t="str">
        <f t="shared" si="172"/>
        <v/>
      </c>
      <c r="AV435" s="632" t="str">
        <f t="shared" si="173"/>
        <v/>
      </c>
      <c r="AW435" s="559" t="str">
        <f t="shared" si="174"/>
        <v/>
      </c>
      <c r="AX435" s="559" t="str">
        <f t="shared" si="175"/>
        <v/>
      </c>
      <c r="AY435" s="632" t="str">
        <f>IFERROR(VLOOKUP(K435,【参考】数式用!$AR$5:$AS$39,2, FALSE), "")</f>
        <v/>
      </c>
      <c r="AZ435" s="559" t="str">
        <f t="shared" si="176"/>
        <v/>
      </c>
      <c r="BA435" s="559" t="str">
        <f t="shared" si="177"/>
        <v>入力済</v>
      </c>
      <c r="BB435" s="632" t="str">
        <f>IFERROR(VLOOKUP(K435,【参考】数式用!$AX$3:$AY$59, 2, FALSE), "")</f>
        <v/>
      </c>
      <c r="BC435" s="559" t="str">
        <f t="shared" si="178"/>
        <v/>
      </c>
      <c r="BD435" s="559" t="str">
        <f t="shared" si="179"/>
        <v>入力済</v>
      </c>
      <c r="BE435" s="576" t="str">
        <f t="shared" si="180"/>
        <v/>
      </c>
      <c r="BF435" s="559" t="str">
        <f t="shared" si="181"/>
        <v/>
      </c>
      <c r="BG435" s="596"/>
      <c r="BH435" s="632" t="str">
        <f t="shared" si="182"/>
        <v/>
      </c>
      <c r="BI435" s="614" t="str">
        <f>IFERROR(IF(BH435="Ⅱロ有り",ROUNDDOWN(L435*VLOOKUP(K435,【参考】数式用!$A$4:$J$42,10,FALSE)*AA435,0),""),"")</f>
        <v/>
      </c>
      <c r="BJ435" s="614" t="str">
        <f>IFERROR(IF(BH435="Ⅱロなし",ROUNDDOWN(L435*VLOOKUP(K435,【参考】数式用!$A$4:$J$42,8,FALSE)*AA435,0),""),"")</f>
        <v/>
      </c>
    </row>
    <row r="436" spans="1:62" ht="110.1" customHeight="1" thickBot="1">
      <c r="A436" s="327">
        <v>423</v>
      </c>
      <c r="B436" s="1005" t="str">
        <f>IF(基本情報入力シート!B458="","",基本情報入力シート!B458)</f>
        <v/>
      </c>
      <c r="C436" s="1006"/>
      <c r="D436" s="1006"/>
      <c r="E436" s="1006"/>
      <c r="F436" s="1007"/>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58" t="str">
        <f>IF(基本情報入力シート!AF458=0, "",基本情報入力シート!AF458)</f>
        <v/>
      </c>
      <c r="M436" s="589"/>
      <c r="N436" s="521" t="str">
        <f>IFERROR(VLOOKUP(K436,【参考】数式用!$A$2:$F$57,MATCH(M436,【参考】数式用!$C$3:$F$3,0)+2,0),"")</f>
        <v/>
      </c>
      <c r="O436" s="513"/>
      <c r="P436" s="555" t="str">
        <f>IFERROR(VLOOKUP(K436,【参考】数式用!$A$2:$F$57,MATCH(O436,【参考】数式用!$C$3:$F$3,0)+2,0),"")</f>
        <v/>
      </c>
      <c r="Q436" s="338" t="s">
        <v>118</v>
      </c>
      <c r="R436" s="339"/>
      <c r="S436" s="340" t="s">
        <v>183</v>
      </c>
      <c r="T436" s="339"/>
      <c r="U436" s="340" t="s">
        <v>184</v>
      </c>
      <c r="V436" s="339"/>
      <c r="W436" s="340" t="s">
        <v>183</v>
      </c>
      <c r="X436" s="339"/>
      <c r="Y436" s="340" t="s">
        <v>185</v>
      </c>
      <c r="Z436" s="340" t="s">
        <v>186</v>
      </c>
      <c r="AA436" s="340" t="str">
        <f t="shared" si="162"/>
        <v/>
      </c>
      <c r="AB436" s="341" t="s">
        <v>187</v>
      </c>
      <c r="AC436" s="516" t="str">
        <f t="shared" si="163"/>
        <v/>
      </c>
      <c r="AD436" s="509" t="str">
        <f t="shared" si="164"/>
        <v/>
      </c>
      <c r="AE436" s="517" t="str">
        <f>IFERROR(ROUNDDOWN(ROUNDDOWN(ROUND(L436*VLOOKUP(K436,【参考】数式用!$A$4:$F$57,MATCH("処遇改善加算Ⅳ",【参考】数式用!$C$3:$F$3,0)+2,0),0),0)*AA436*0.5,0), "")</f>
        <v/>
      </c>
      <c r="AF436" s="329"/>
      <c r="AG436" s="330"/>
      <c r="AH436" s="330"/>
      <c r="AI436" s="344"/>
      <c r="AJ436" s="641"/>
      <c r="AK436" s="331"/>
      <c r="AL436" s="332" t="str">
        <f t="shared" si="165"/>
        <v/>
      </c>
      <c r="AM436" s="325" t="str">
        <f t="shared" si="166"/>
        <v/>
      </c>
      <c r="AN436" s="255"/>
      <c r="AO436" s="559" t="str">
        <f>IFERROR(VLOOKUP(K436,【参考】数式用!$A$2:$N$57,14,FALSE),"")</f>
        <v/>
      </c>
      <c r="AP436" s="559" t="str">
        <f t="shared" si="167"/>
        <v/>
      </c>
      <c r="AQ436" s="632" t="str">
        <f t="shared" si="168"/>
        <v/>
      </c>
      <c r="AR436" s="632" t="str">
        <f t="shared" si="169"/>
        <v>入力済</v>
      </c>
      <c r="AS436" s="559" t="str">
        <f t="shared" si="170"/>
        <v/>
      </c>
      <c r="AT436" s="632" t="str">
        <f t="shared" si="171"/>
        <v>入力済</v>
      </c>
      <c r="AU436" s="632" t="str">
        <f t="shared" si="172"/>
        <v/>
      </c>
      <c r="AV436" s="632" t="str">
        <f t="shared" si="173"/>
        <v/>
      </c>
      <c r="AW436" s="559" t="str">
        <f t="shared" si="174"/>
        <v/>
      </c>
      <c r="AX436" s="559" t="str">
        <f t="shared" si="175"/>
        <v/>
      </c>
      <c r="AY436" s="632" t="str">
        <f>IFERROR(VLOOKUP(K436,【参考】数式用!$AR$5:$AS$39,2, FALSE), "")</f>
        <v/>
      </c>
      <c r="AZ436" s="559" t="str">
        <f t="shared" si="176"/>
        <v/>
      </c>
      <c r="BA436" s="559" t="str">
        <f t="shared" si="177"/>
        <v>入力済</v>
      </c>
      <c r="BB436" s="632" t="str">
        <f>IFERROR(VLOOKUP(K436,【参考】数式用!$AX$3:$AY$59, 2, FALSE), "")</f>
        <v/>
      </c>
      <c r="BC436" s="559" t="str">
        <f t="shared" si="178"/>
        <v/>
      </c>
      <c r="BD436" s="559" t="str">
        <f t="shared" si="179"/>
        <v>入力済</v>
      </c>
      <c r="BE436" s="576" t="str">
        <f t="shared" si="180"/>
        <v/>
      </c>
      <c r="BF436" s="559" t="str">
        <f t="shared" si="181"/>
        <v/>
      </c>
      <c r="BG436" s="596"/>
      <c r="BH436" s="632" t="str">
        <f t="shared" si="182"/>
        <v/>
      </c>
      <c r="BI436" s="614" t="str">
        <f>IFERROR(IF(BH436="Ⅱロ有り",ROUNDDOWN(L436*VLOOKUP(K436,【参考】数式用!$A$4:$J$42,10,FALSE)*AA436,0),""),"")</f>
        <v/>
      </c>
      <c r="BJ436" s="614" t="str">
        <f>IFERROR(IF(BH436="Ⅱロなし",ROUNDDOWN(L436*VLOOKUP(K436,【参考】数式用!$A$4:$J$42,8,FALSE)*AA436,0),""),"")</f>
        <v/>
      </c>
    </row>
    <row r="437" spans="1:62" ht="110.1" customHeight="1" thickBot="1">
      <c r="A437" s="327">
        <v>424</v>
      </c>
      <c r="B437" s="1005" t="str">
        <f>IF(基本情報入力シート!B459="","",基本情報入力シート!B459)</f>
        <v/>
      </c>
      <c r="C437" s="1006"/>
      <c r="D437" s="1006"/>
      <c r="E437" s="1006"/>
      <c r="F437" s="1007"/>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58" t="str">
        <f>IF(基本情報入力シート!AF459=0, "",基本情報入力シート!AF459)</f>
        <v/>
      </c>
      <c r="M437" s="589"/>
      <c r="N437" s="521" t="str">
        <f>IFERROR(VLOOKUP(K437,【参考】数式用!$A$2:$F$57,MATCH(M437,【参考】数式用!$C$3:$F$3,0)+2,0),"")</f>
        <v/>
      </c>
      <c r="O437" s="513"/>
      <c r="P437" s="555" t="str">
        <f>IFERROR(VLOOKUP(K437,【参考】数式用!$A$2:$F$57,MATCH(O437,【参考】数式用!$C$3:$F$3,0)+2,0),"")</f>
        <v/>
      </c>
      <c r="Q437" s="338" t="s">
        <v>118</v>
      </c>
      <c r="R437" s="339"/>
      <c r="S437" s="340" t="s">
        <v>183</v>
      </c>
      <c r="T437" s="339"/>
      <c r="U437" s="340" t="s">
        <v>184</v>
      </c>
      <c r="V437" s="339"/>
      <c r="W437" s="340" t="s">
        <v>183</v>
      </c>
      <c r="X437" s="339"/>
      <c r="Y437" s="340" t="s">
        <v>185</v>
      </c>
      <c r="Z437" s="340" t="s">
        <v>186</v>
      </c>
      <c r="AA437" s="340" t="str">
        <f t="shared" si="162"/>
        <v/>
      </c>
      <c r="AB437" s="341" t="s">
        <v>187</v>
      </c>
      <c r="AC437" s="516" t="str">
        <f t="shared" si="163"/>
        <v/>
      </c>
      <c r="AD437" s="509" t="str">
        <f t="shared" si="164"/>
        <v/>
      </c>
      <c r="AE437" s="517" t="str">
        <f>IFERROR(ROUNDDOWN(ROUNDDOWN(ROUND(L437*VLOOKUP(K437,【参考】数式用!$A$4:$F$57,MATCH("処遇改善加算Ⅳ",【参考】数式用!$C$3:$F$3,0)+2,0),0),0)*AA437*0.5,0), "")</f>
        <v/>
      </c>
      <c r="AF437" s="329"/>
      <c r="AG437" s="330"/>
      <c r="AH437" s="330"/>
      <c r="AI437" s="344"/>
      <c r="AJ437" s="641"/>
      <c r="AK437" s="331"/>
      <c r="AL437" s="332" t="str">
        <f t="shared" si="165"/>
        <v/>
      </c>
      <c r="AM437" s="325" t="str">
        <f t="shared" si="166"/>
        <v/>
      </c>
      <c r="AN437" s="255"/>
      <c r="AO437" s="559" t="str">
        <f>IFERROR(VLOOKUP(K437,【参考】数式用!$A$2:$N$57,14,FALSE),"")</f>
        <v/>
      </c>
      <c r="AP437" s="559" t="str">
        <f t="shared" si="167"/>
        <v/>
      </c>
      <c r="AQ437" s="632" t="str">
        <f t="shared" si="168"/>
        <v/>
      </c>
      <c r="AR437" s="632" t="str">
        <f t="shared" si="169"/>
        <v>入力済</v>
      </c>
      <c r="AS437" s="559" t="str">
        <f t="shared" si="170"/>
        <v/>
      </c>
      <c r="AT437" s="632" t="str">
        <f t="shared" si="171"/>
        <v>入力済</v>
      </c>
      <c r="AU437" s="632" t="str">
        <f t="shared" si="172"/>
        <v/>
      </c>
      <c r="AV437" s="632" t="str">
        <f t="shared" si="173"/>
        <v/>
      </c>
      <c r="AW437" s="559" t="str">
        <f t="shared" si="174"/>
        <v/>
      </c>
      <c r="AX437" s="559" t="str">
        <f t="shared" si="175"/>
        <v/>
      </c>
      <c r="AY437" s="632" t="str">
        <f>IFERROR(VLOOKUP(K437,【参考】数式用!$AR$5:$AS$39,2, FALSE), "")</f>
        <v/>
      </c>
      <c r="AZ437" s="559" t="str">
        <f t="shared" si="176"/>
        <v/>
      </c>
      <c r="BA437" s="559" t="str">
        <f t="shared" si="177"/>
        <v>入力済</v>
      </c>
      <c r="BB437" s="632" t="str">
        <f>IFERROR(VLOOKUP(K437,【参考】数式用!$AX$3:$AY$59, 2, FALSE), "")</f>
        <v/>
      </c>
      <c r="BC437" s="559" t="str">
        <f t="shared" si="178"/>
        <v/>
      </c>
      <c r="BD437" s="559" t="str">
        <f t="shared" si="179"/>
        <v>入力済</v>
      </c>
      <c r="BE437" s="576" t="str">
        <f t="shared" si="180"/>
        <v/>
      </c>
      <c r="BF437" s="559" t="str">
        <f t="shared" si="181"/>
        <v/>
      </c>
      <c r="BG437" s="596"/>
      <c r="BH437" s="632" t="str">
        <f t="shared" si="182"/>
        <v/>
      </c>
      <c r="BI437" s="614" t="str">
        <f>IFERROR(IF(BH437="Ⅱロ有り",ROUNDDOWN(L437*VLOOKUP(K437,【参考】数式用!$A$4:$J$42,10,FALSE)*AA437,0),""),"")</f>
        <v/>
      </c>
      <c r="BJ437" s="614" t="str">
        <f>IFERROR(IF(BH437="Ⅱロなし",ROUNDDOWN(L437*VLOOKUP(K437,【参考】数式用!$A$4:$J$42,8,FALSE)*AA437,0),""),"")</f>
        <v/>
      </c>
    </row>
    <row r="438" spans="1:62" ht="110.1" customHeight="1" thickBot="1">
      <c r="A438" s="327">
        <v>425</v>
      </c>
      <c r="B438" s="1005" t="str">
        <f>IF(基本情報入力シート!B460="","",基本情報入力シート!B460)</f>
        <v/>
      </c>
      <c r="C438" s="1006"/>
      <c r="D438" s="1006"/>
      <c r="E438" s="1006"/>
      <c r="F438" s="1007"/>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58" t="str">
        <f>IF(基本情報入力シート!AF460=0, "",基本情報入力シート!AF460)</f>
        <v/>
      </c>
      <c r="M438" s="589"/>
      <c r="N438" s="521" t="str">
        <f>IFERROR(VLOOKUP(K438,【参考】数式用!$A$2:$F$57,MATCH(M438,【参考】数式用!$C$3:$F$3,0)+2,0),"")</f>
        <v/>
      </c>
      <c r="O438" s="513"/>
      <c r="P438" s="555" t="str">
        <f>IFERROR(VLOOKUP(K438,【参考】数式用!$A$2:$F$57,MATCH(O438,【参考】数式用!$C$3:$F$3,0)+2,0),"")</f>
        <v/>
      </c>
      <c r="Q438" s="338" t="s">
        <v>118</v>
      </c>
      <c r="R438" s="339"/>
      <c r="S438" s="340" t="s">
        <v>183</v>
      </c>
      <c r="T438" s="339"/>
      <c r="U438" s="340" t="s">
        <v>184</v>
      </c>
      <c r="V438" s="339"/>
      <c r="W438" s="340" t="s">
        <v>183</v>
      </c>
      <c r="X438" s="339"/>
      <c r="Y438" s="340" t="s">
        <v>185</v>
      </c>
      <c r="Z438" s="340" t="s">
        <v>186</v>
      </c>
      <c r="AA438" s="340" t="str">
        <f t="shared" si="162"/>
        <v/>
      </c>
      <c r="AB438" s="341" t="s">
        <v>187</v>
      </c>
      <c r="AC438" s="516" t="str">
        <f t="shared" si="163"/>
        <v/>
      </c>
      <c r="AD438" s="509" t="str">
        <f t="shared" si="164"/>
        <v/>
      </c>
      <c r="AE438" s="517" t="str">
        <f>IFERROR(ROUNDDOWN(ROUNDDOWN(ROUND(L438*VLOOKUP(K438,【参考】数式用!$A$4:$F$57,MATCH("処遇改善加算Ⅳ",【参考】数式用!$C$3:$F$3,0)+2,0),0),0)*AA438*0.5,0), "")</f>
        <v/>
      </c>
      <c r="AF438" s="329"/>
      <c r="AG438" s="330"/>
      <c r="AH438" s="330"/>
      <c r="AI438" s="344"/>
      <c r="AJ438" s="641"/>
      <c r="AK438" s="331"/>
      <c r="AL438" s="332" t="str">
        <f t="shared" si="165"/>
        <v/>
      </c>
      <c r="AM438" s="325" t="str">
        <f t="shared" si="166"/>
        <v/>
      </c>
      <c r="AN438" s="255"/>
      <c r="AO438" s="559" t="str">
        <f>IFERROR(VLOOKUP(K438,【参考】数式用!$A$2:$N$57,14,FALSE),"")</f>
        <v/>
      </c>
      <c r="AP438" s="559" t="str">
        <f t="shared" si="167"/>
        <v/>
      </c>
      <c r="AQ438" s="632" t="str">
        <f t="shared" si="168"/>
        <v/>
      </c>
      <c r="AR438" s="632" t="str">
        <f t="shared" si="169"/>
        <v>入力済</v>
      </c>
      <c r="AS438" s="559" t="str">
        <f t="shared" si="170"/>
        <v/>
      </c>
      <c r="AT438" s="632" t="str">
        <f t="shared" si="171"/>
        <v>入力済</v>
      </c>
      <c r="AU438" s="632" t="str">
        <f t="shared" si="172"/>
        <v/>
      </c>
      <c r="AV438" s="632" t="str">
        <f t="shared" si="173"/>
        <v/>
      </c>
      <c r="AW438" s="559" t="str">
        <f t="shared" si="174"/>
        <v/>
      </c>
      <c r="AX438" s="559" t="str">
        <f t="shared" si="175"/>
        <v/>
      </c>
      <c r="AY438" s="632" t="str">
        <f>IFERROR(VLOOKUP(K438,【参考】数式用!$AR$5:$AS$39,2, FALSE), "")</f>
        <v/>
      </c>
      <c r="AZ438" s="559" t="str">
        <f t="shared" si="176"/>
        <v/>
      </c>
      <c r="BA438" s="559" t="str">
        <f t="shared" si="177"/>
        <v>入力済</v>
      </c>
      <c r="BB438" s="632" t="str">
        <f>IFERROR(VLOOKUP(K438,【参考】数式用!$AX$3:$AY$59, 2, FALSE), "")</f>
        <v/>
      </c>
      <c r="BC438" s="559" t="str">
        <f t="shared" si="178"/>
        <v/>
      </c>
      <c r="BD438" s="559" t="str">
        <f t="shared" si="179"/>
        <v>入力済</v>
      </c>
      <c r="BE438" s="576" t="str">
        <f t="shared" si="180"/>
        <v/>
      </c>
      <c r="BF438" s="559" t="str">
        <f t="shared" si="181"/>
        <v/>
      </c>
      <c r="BG438" s="596"/>
      <c r="BH438" s="632" t="str">
        <f t="shared" si="182"/>
        <v/>
      </c>
      <c r="BI438" s="614" t="str">
        <f>IFERROR(IF(BH438="Ⅱロ有り",ROUNDDOWN(L438*VLOOKUP(K438,【参考】数式用!$A$4:$J$42,10,FALSE)*AA438,0),""),"")</f>
        <v/>
      </c>
      <c r="BJ438" s="614" t="str">
        <f>IFERROR(IF(BH438="Ⅱロなし",ROUNDDOWN(L438*VLOOKUP(K438,【参考】数式用!$A$4:$J$42,8,FALSE)*AA438,0),""),"")</f>
        <v/>
      </c>
    </row>
    <row r="439" spans="1:62" ht="110.1" customHeight="1" thickBot="1">
      <c r="A439" s="327">
        <v>426</v>
      </c>
      <c r="B439" s="1005" t="str">
        <f>IF(基本情報入力シート!B461="","",基本情報入力シート!B461)</f>
        <v/>
      </c>
      <c r="C439" s="1006"/>
      <c r="D439" s="1006"/>
      <c r="E439" s="1006"/>
      <c r="F439" s="1007"/>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58" t="str">
        <f>IF(基本情報入力シート!AF461=0, "",基本情報入力シート!AF461)</f>
        <v/>
      </c>
      <c r="M439" s="589"/>
      <c r="N439" s="521" t="str">
        <f>IFERROR(VLOOKUP(K439,【参考】数式用!$A$2:$F$57,MATCH(M439,【参考】数式用!$C$3:$F$3,0)+2,0),"")</f>
        <v/>
      </c>
      <c r="O439" s="513"/>
      <c r="P439" s="555" t="str">
        <f>IFERROR(VLOOKUP(K439,【参考】数式用!$A$2:$F$57,MATCH(O439,【参考】数式用!$C$3:$F$3,0)+2,0),"")</f>
        <v/>
      </c>
      <c r="Q439" s="338" t="s">
        <v>118</v>
      </c>
      <c r="R439" s="339"/>
      <c r="S439" s="340" t="s">
        <v>183</v>
      </c>
      <c r="T439" s="339"/>
      <c r="U439" s="340" t="s">
        <v>184</v>
      </c>
      <c r="V439" s="339"/>
      <c r="W439" s="340" t="s">
        <v>183</v>
      </c>
      <c r="X439" s="339"/>
      <c r="Y439" s="340" t="s">
        <v>185</v>
      </c>
      <c r="Z439" s="340" t="s">
        <v>186</v>
      </c>
      <c r="AA439" s="340" t="str">
        <f t="shared" si="162"/>
        <v/>
      </c>
      <c r="AB439" s="341" t="s">
        <v>187</v>
      </c>
      <c r="AC439" s="516" t="str">
        <f t="shared" si="163"/>
        <v/>
      </c>
      <c r="AD439" s="509" t="str">
        <f t="shared" si="164"/>
        <v/>
      </c>
      <c r="AE439" s="517" t="str">
        <f>IFERROR(ROUNDDOWN(ROUNDDOWN(ROUND(L439*VLOOKUP(K439,【参考】数式用!$A$4:$F$57,MATCH("処遇改善加算Ⅳ",【参考】数式用!$C$3:$F$3,0)+2,0),0),0)*AA439*0.5,0), "")</f>
        <v/>
      </c>
      <c r="AF439" s="329"/>
      <c r="AG439" s="330"/>
      <c r="AH439" s="330"/>
      <c r="AI439" s="344"/>
      <c r="AJ439" s="641"/>
      <c r="AK439" s="331"/>
      <c r="AL439" s="332" t="str">
        <f t="shared" si="165"/>
        <v/>
      </c>
      <c r="AM439" s="325" t="str">
        <f t="shared" si="166"/>
        <v/>
      </c>
      <c r="AN439" s="255"/>
      <c r="AO439" s="559" t="str">
        <f>IFERROR(VLOOKUP(K439,【参考】数式用!$A$2:$N$57,14,FALSE),"")</f>
        <v/>
      </c>
      <c r="AP439" s="559" t="str">
        <f t="shared" si="167"/>
        <v/>
      </c>
      <c r="AQ439" s="632" t="str">
        <f t="shared" si="168"/>
        <v/>
      </c>
      <c r="AR439" s="632" t="str">
        <f t="shared" si="169"/>
        <v>入力済</v>
      </c>
      <c r="AS439" s="559" t="str">
        <f t="shared" si="170"/>
        <v/>
      </c>
      <c r="AT439" s="632" t="str">
        <f t="shared" si="171"/>
        <v>入力済</v>
      </c>
      <c r="AU439" s="632" t="str">
        <f t="shared" si="172"/>
        <v/>
      </c>
      <c r="AV439" s="632" t="str">
        <f t="shared" si="173"/>
        <v/>
      </c>
      <c r="AW439" s="559" t="str">
        <f t="shared" si="174"/>
        <v/>
      </c>
      <c r="AX439" s="559" t="str">
        <f t="shared" si="175"/>
        <v/>
      </c>
      <c r="AY439" s="632" t="str">
        <f>IFERROR(VLOOKUP(K439,【参考】数式用!$AR$5:$AS$39,2, FALSE), "")</f>
        <v/>
      </c>
      <c r="AZ439" s="559" t="str">
        <f t="shared" si="176"/>
        <v/>
      </c>
      <c r="BA439" s="559" t="str">
        <f t="shared" si="177"/>
        <v>入力済</v>
      </c>
      <c r="BB439" s="632" t="str">
        <f>IFERROR(VLOOKUP(K439,【参考】数式用!$AX$3:$AY$59, 2, FALSE), "")</f>
        <v/>
      </c>
      <c r="BC439" s="559" t="str">
        <f t="shared" si="178"/>
        <v/>
      </c>
      <c r="BD439" s="559" t="str">
        <f t="shared" si="179"/>
        <v>入力済</v>
      </c>
      <c r="BE439" s="576" t="str">
        <f t="shared" si="180"/>
        <v/>
      </c>
      <c r="BF439" s="559" t="str">
        <f t="shared" si="181"/>
        <v/>
      </c>
      <c r="BG439" s="596"/>
      <c r="BH439" s="632" t="str">
        <f t="shared" si="182"/>
        <v/>
      </c>
      <c r="BI439" s="614" t="str">
        <f>IFERROR(IF(BH439="Ⅱロ有り",ROUNDDOWN(L439*VLOOKUP(K439,【参考】数式用!$A$4:$J$42,10,FALSE)*AA439,0),""),"")</f>
        <v/>
      </c>
      <c r="BJ439" s="614" t="str">
        <f>IFERROR(IF(BH439="Ⅱロなし",ROUNDDOWN(L439*VLOOKUP(K439,【参考】数式用!$A$4:$J$42,8,FALSE)*AA439,0),""),"")</f>
        <v/>
      </c>
    </row>
    <row r="440" spans="1:62" ht="110.1" customHeight="1" thickBot="1">
      <c r="A440" s="327">
        <v>427</v>
      </c>
      <c r="B440" s="1005" t="str">
        <f>IF(基本情報入力シート!B462="","",基本情報入力シート!B462)</f>
        <v/>
      </c>
      <c r="C440" s="1006"/>
      <c r="D440" s="1006"/>
      <c r="E440" s="1006"/>
      <c r="F440" s="1007"/>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58" t="str">
        <f>IF(基本情報入力シート!AF462=0, "",基本情報入力シート!AF462)</f>
        <v/>
      </c>
      <c r="M440" s="589"/>
      <c r="N440" s="521" t="str">
        <f>IFERROR(VLOOKUP(K440,【参考】数式用!$A$2:$F$57,MATCH(M440,【参考】数式用!$C$3:$F$3,0)+2,0),"")</f>
        <v/>
      </c>
      <c r="O440" s="513"/>
      <c r="P440" s="555" t="str">
        <f>IFERROR(VLOOKUP(K440,【参考】数式用!$A$2:$F$57,MATCH(O440,【参考】数式用!$C$3:$F$3,0)+2,0),"")</f>
        <v/>
      </c>
      <c r="Q440" s="338" t="s">
        <v>118</v>
      </c>
      <c r="R440" s="339"/>
      <c r="S440" s="340" t="s">
        <v>183</v>
      </c>
      <c r="T440" s="339"/>
      <c r="U440" s="340" t="s">
        <v>184</v>
      </c>
      <c r="V440" s="339"/>
      <c r="W440" s="340" t="s">
        <v>183</v>
      </c>
      <c r="X440" s="339"/>
      <c r="Y440" s="340" t="s">
        <v>185</v>
      </c>
      <c r="Z440" s="340" t="s">
        <v>186</v>
      </c>
      <c r="AA440" s="340" t="str">
        <f t="shared" si="162"/>
        <v/>
      </c>
      <c r="AB440" s="341" t="s">
        <v>187</v>
      </c>
      <c r="AC440" s="516" t="str">
        <f t="shared" si="163"/>
        <v/>
      </c>
      <c r="AD440" s="509" t="str">
        <f t="shared" si="164"/>
        <v/>
      </c>
      <c r="AE440" s="517" t="str">
        <f>IFERROR(ROUNDDOWN(ROUNDDOWN(ROUND(L440*VLOOKUP(K440,【参考】数式用!$A$4:$F$57,MATCH("処遇改善加算Ⅳ",【参考】数式用!$C$3:$F$3,0)+2,0),0),0)*AA440*0.5,0), "")</f>
        <v/>
      </c>
      <c r="AF440" s="329"/>
      <c r="AG440" s="330"/>
      <c r="AH440" s="330"/>
      <c r="AI440" s="344"/>
      <c r="AJ440" s="641"/>
      <c r="AK440" s="331"/>
      <c r="AL440" s="332" t="str">
        <f t="shared" si="165"/>
        <v/>
      </c>
      <c r="AM440" s="325" t="str">
        <f t="shared" si="166"/>
        <v/>
      </c>
      <c r="AN440" s="255"/>
      <c r="AO440" s="559" t="str">
        <f>IFERROR(VLOOKUP(K440,【参考】数式用!$A$2:$N$57,14,FALSE),"")</f>
        <v/>
      </c>
      <c r="AP440" s="559" t="str">
        <f t="shared" si="167"/>
        <v/>
      </c>
      <c r="AQ440" s="632" t="str">
        <f t="shared" si="168"/>
        <v/>
      </c>
      <c r="AR440" s="632" t="str">
        <f t="shared" si="169"/>
        <v>入力済</v>
      </c>
      <c r="AS440" s="559" t="str">
        <f t="shared" si="170"/>
        <v/>
      </c>
      <c r="AT440" s="632" t="str">
        <f t="shared" si="171"/>
        <v>入力済</v>
      </c>
      <c r="AU440" s="632" t="str">
        <f t="shared" si="172"/>
        <v/>
      </c>
      <c r="AV440" s="632" t="str">
        <f t="shared" si="173"/>
        <v/>
      </c>
      <c r="AW440" s="559" t="str">
        <f t="shared" si="174"/>
        <v/>
      </c>
      <c r="AX440" s="559" t="str">
        <f t="shared" si="175"/>
        <v/>
      </c>
      <c r="AY440" s="632" t="str">
        <f>IFERROR(VLOOKUP(K440,【参考】数式用!$AR$5:$AS$39,2, FALSE), "")</f>
        <v/>
      </c>
      <c r="AZ440" s="559" t="str">
        <f t="shared" si="176"/>
        <v/>
      </c>
      <c r="BA440" s="559" t="str">
        <f t="shared" si="177"/>
        <v>入力済</v>
      </c>
      <c r="BB440" s="632" t="str">
        <f>IFERROR(VLOOKUP(K440,【参考】数式用!$AX$3:$AY$59, 2, FALSE), "")</f>
        <v/>
      </c>
      <c r="BC440" s="559" t="str">
        <f t="shared" si="178"/>
        <v/>
      </c>
      <c r="BD440" s="559" t="str">
        <f t="shared" si="179"/>
        <v>入力済</v>
      </c>
      <c r="BE440" s="576" t="str">
        <f t="shared" si="180"/>
        <v/>
      </c>
      <c r="BF440" s="559" t="str">
        <f t="shared" si="181"/>
        <v/>
      </c>
      <c r="BG440" s="596"/>
      <c r="BH440" s="632" t="str">
        <f t="shared" si="182"/>
        <v/>
      </c>
      <c r="BI440" s="614" t="str">
        <f>IFERROR(IF(BH440="Ⅱロ有り",ROUNDDOWN(L440*VLOOKUP(K440,【参考】数式用!$A$4:$J$42,10,FALSE)*AA440,0),""),"")</f>
        <v/>
      </c>
      <c r="BJ440" s="614" t="str">
        <f>IFERROR(IF(BH440="Ⅱロなし",ROUNDDOWN(L440*VLOOKUP(K440,【参考】数式用!$A$4:$J$42,8,FALSE)*AA440,0),""),"")</f>
        <v/>
      </c>
    </row>
    <row r="441" spans="1:62" ht="110.1" customHeight="1" thickBot="1">
      <c r="A441" s="327">
        <v>428</v>
      </c>
      <c r="B441" s="1005" t="str">
        <f>IF(基本情報入力シート!B463="","",基本情報入力シート!B463)</f>
        <v/>
      </c>
      <c r="C441" s="1006"/>
      <c r="D441" s="1006"/>
      <c r="E441" s="1006"/>
      <c r="F441" s="1007"/>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58" t="str">
        <f>IF(基本情報入力シート!AF463=0, "",基本情報入力シート!AF463)</f>
        <v/>
      </c>
      <c r="M441" s="589"/>
      <c r="N441" s="521" t="str">
        <f>IFERROR(VLOOKUP(K441,【参考】数式用!$A$2:$F$57,MATCH(M441,【参考】数式用!$C$3:$F$3,0)+2,0),"")</f>
        <v/>
      </c>
      <c r="O441" s="513"/>
      <c r="P441" s="555" t="str">
        <f>IFERROR(VLOOKUP(K441,【参考】数式用!$A$2:$F$57,MATCH(O441,【参考】数式用!$C$3:$F$3,0)+2,0),"")</f>
        <v/>
      </c>
      <c r="Q441" s="338" t="s">
        <v>118</v>
      </c>
      <c r="R441" s="339"/>
      <c r="S441" s="340" t="s">
        <v>183</v>
      </c>
      <c r="T441" s="339"/>
      <c r="U441" s="340" t="s">
        <v>184</v>
      </c>
      <c r="V441" s="339"/>
      <c r="W441" s="340" t="s">
        <v>183</v>
      </c>
      <c r="X441" s="339"/>
      <c r="Y441" s="340" t="s">
        <v>185</v>
      </c>
      <c r="Z441" s="340" t="s">
        <v>186</v>
      </c>
      <c r="AA441" s="340" t="str">
        <f t="shared" si="162"/>
        <v/>
      </c>
      <c r="AB441" s="341" t="s">
        <v>187</v>
      </c>
      <c r="AC441" s="516" t="str">
        <f t="shared" si="163"/>
        <v/>
      </c>
      <c r="AD441" s="509" t="str">
        <f t="shared" si="164"/>
        <v/>
      </c>
      <c r="AE441" s="517" t="str">
        <f>IFERROR(ROUNDDOWN(ROUNDDOWN(ROUND(L441*VLOOKUP(K441,【参考】数式用!$A$4:$F$57,MATCH("処遇改善加算Ⅳ",【参考】数式用!$C$3:$F$3,0)+2,0),0),0)*AA441*0.5,0), "")</f>
        <v/>
      </c>
      <c r="AF441" s="329"/>
      <c r="AG441" s="330"/>
      <c r="AH441" s="330"/>
      <c r="AI441" s="344"/>
      <c r="AJ441" s="641"/>
      <c r="AK441" s="331"/>
      <c r="AL441" s="332" t="str">
        <f t="shared" si="165"/>
        <v/>
      </c>
      <c r="AM441" s="325" t="str">
        <f t="shared" si="166"/>
        <v/>
      </c>
      <c r="AN441" s="255"/>
      <c r="AO441" s="559" t="str">
        <f>IFERROR(VLOOKUP(K441,【参考】数式用!$A$2:$N$57,14,FALSE),"")</f>
        <v/>
      </c>
      <c r="AP441" s="559" t="str">
        <f t="shared" si="167"/>
        <v/>
      </c>
      <c r="AQ441" s="632" t="str">
        <f t="shared" si="168"/>
        <v/>
      </c>
      <c r="AR441" s="632" t="str">
        <f t="shared" si="169"/>
        <v>入力済</v>
      </c>
      <c r="AS441" s="559" t="str">
        <f t="shared" si="170"/>
        <v/>
      </c>
      <c r="AT441" s="632" t="str">
        <f t="shared" si="171"/>
        <v>入力済</v>
      </c>
      <c r="AU441" s="632" t="str">
        <f t="shared" si="172"/>
        <v/>
      </c>
      <c r="AV441" s="632" t="str">
        <f t="shared" si="173"/>
        <v/>
      </c>
      <c r="AW441" s="559" t="str">
        <f t="shared" si="174"/>
        <v/>
      </c>
      <c r="AX441" s="559" t="str">
        <f t="shared" si="175"/>
        <v/>
      </c>
      <c r="AY441" s="632" t="str">
        <f>IFERROR(VLOOKUP(K441,【参考】数式用!$AR$5:$AS$39,2, FALSE), "")</f>
        <v/>
      </c>
      <c r="AZ441" s="559" t="str">
        <f t="shared" si="176"/>
        <v/>
      </c>
      <c r="BA441" s="559" t="str">
        <f t="shared" si="177"/>
        <v>入力済</v>
      </c>
      <c r="BB441" s="632" t="str">
        <f>IFERROR(VLOOKUP(K441,【参考】数式用!$AX$3:$AY$59, 2, FALSE), "")</f>
        <v/>
      </c>
      <c r="BC441" s="559" t="str">
        <f t="shared" si="178"/>
        <v/>
      </c>
      <c r="BD441" s="559" t="str">
        <f t="shared" si="179"/>
        <v>入力済</v>
      </c>
      <c r="BE441" s="576" t="str">
        <f t="shared" si="180"/>
        <v/>
      </c>
      <c r="BF441" s="559" t="str">
        <f t="shared" si="181"/>
        <v/>
      </c>
      <c r="BG441" s="596"/>
      <c r="BH441" s="632" t="str">
        <f t="shared" si="182"/>
        <v/>
      </c>
      <c r="BI441" s="614" t="str">
        <f>IFERROR(IF(BH441="Ⅱロ有り",ROUNDDOWN(L441*VLOOKUP(K441,【参考】数式用!$A$4:$J$42,10,FALSE)*AA441,0),""),"")</f>
        <v/>
      </c>
      <c r="BJ441" s="614" t="str">
        <f>IFERROR(IF(BH441="Ⅱロなし",ROUNDDOWN(L441*VLOOKUP(K441,【参考】数式用!$A$4:$J$42,8,FALSE)*AA441,0),""),"")</f>
        <v/>
      </c>
    </row>
    <row r="442" spans="1:62" ht="110.1" customHeight="1" thickBot="1">
      <c r="A442" s="327">
        <v>429</v>
      </c>
      <c r="B442" s="1005" t="str">
        <f>IF(基本情報入力シート!B464="","",基本情報入力シート!B464)</f>
        <v/>
      </c>
      <c r="C442" s="1006"/>
      <c r="D442" s="1006"/>
      <c r="E442" s="1006"/>
      <c r="F442" s="1007"/>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58" t="str">
        <f>IF(基本情報入力シート!AF464=0, "",基本情報入力シート!AF464)</f>
        <v/>
      </c>
      <c r="M442" s="589"/>
      <c r="N442" s="521" t="str">
        <f>IFERROR(VLOOKUP(K442,【参考】数式用!$A$2:$F$57,MATCH(M442,【参考】数式用!$C$3:$F$3,0)+2,0),"")</f>
        <v/>
      </c>
      <c r="O442" s="513"/>
      <c r="P442" s="555" t="str">
        <f>IFERROR(VLOOKUP(K442,【参考】数式用!$A$2:$F$57,MATCH(O442,【参考】数式用!$C$3:$F$3,0)+2,0),"")</f>
        <v/>
      </c>
      <c r="Q442" s="338" t="s">
        <v>118</v>
      </c>
      <c r="R442" s="339"/>
      <c r="S442" s="340" t="s">
        <v>183</v>
      </c>
      <c r="T442" s="339"/>
      <c r="U442" s="340" t="s">
        <v>184</v>
      </c>
      <c r="V442" s="339"/>
      <c r="W442" s="340" t="s">
        <v>183</v>
      </c>
      <c r="X442" s="339"/>
      <c r="Y442" s="340" t="s">
        <v>185</v>
      </c>
      <c r="Z442" s="340" t="s">
        <v>186</v>
      </c>
      <c r="AA442" s="340" t="str">
        <f t="shared" si="162"/>
        <v/>
      </c>
      <c r="AB442" s="341" t="s">
        <v>187</v>
      </c>
      <c r="AC442" s="516" t="str">
        <f t="shared" si="163"/>
        <v/>
      </c>
      <c r="AD442" s="509" t="str">
        <f t="shared" si="164"/>
        <v/>
      </c>
      <c r="AE442" s="517" t="str">
        <f>IFERROR(ROUNDDOWN(ROUNDDOWN(ROUND(L442*VLOOKUP(K442,【参考】数式用!$A$4:$F$57,MATCH("処遇改善加算Ⅳ",【参考】数式用!$C$3:$F$3,0)+2,0),0),0)*AA442*0.5,0), "")</f>
        <v/>
      </c>
      <c r="AF442" s="329"/>
      <c r="AG442" s="330"/>
      <c r="AH442" s="330"/>
      <c r="AI442" s="344"/>
      <c r="AJ442" s="641"/>
      <c r="AK442" s="331"/>
      <c r="AL442" s="332" t="str">
        <f t="shared" si="165"/>
        <v/>
      </c>
      <c r="AM442" s="325" t="str">
        <f t="shared" si="166"/>
        <v/>
      </c>
      <c r="AN442" s="255"/>
      <c r="AO442" s="559" t="str">
        <f>IFERROR(VLOOKUP(K442,【参考】数式用!$A$2:$N$57,14,FALSE),"")</f>
        <v/>
      </c>
      <c r="AP442" s="559" t="str">
        <f t="shared" si="167"/>
        <v/>
      </c>
      <c r="AQ442" s="632" t="str">
        <f t="shared" si="168"/>
        <v/>
      </c>
      <c r="AR442" s="632" t="str">
        <f t="shared" si="169"/>
        <v>入力済</v>
      </c>
      <c r="AS442" s="559" t="str">
        <f t="shared" si="170"/>
        <v/>
      </c>
      <c r="AT442" s="632" t="str">
        <f t="shared" si="171"/>
        <v>入力済</v>
      </c>
      <c r="AU442" s="632" t="str">
        <f t="shared" si="172"/>
        <v/>
      </c>
      <c r="AV442" s="632" t="str">
        <f t="shared" si="173"/>
        <v/>
      </c>
      <c r="AW442" s="559" t="str">
        <f t="shared" si="174"/>
        <v/>
      </c>
      <c r="AX442" s="559" t="str">
        <f t="shared" si="175"/>
        <v/>
      </c>
      <c r="AY442" s="632" t="str">
        <f>IFERROR(VLOOKUP(K442,【参考】数式用!$AR$5:$AS$39,2, FALSE), "")</f>
        <v/>
      </c>
      <c r="AZ442" s="559" t="str">
        <f t="shared" si="176"/>
        <v/>
      </c>
      <c r="BA442" s="559" t="str">
        <f t="shared" si="177"/>
        <v>入力済</v>
      </c>
      <c r="BB442" s="632" t="str">
        <f>IFERROR(VLOOKUP(K442,【参考】数式用!$AX$3:$AY$59, 2, FALSE), "")</f>
        <v/>
      </c>
      <c r="BC442" s="559" t="str">
        <f t="shared" si="178"/>
        <v/>
      </c>
      <c r="BD442" s="559" t="str">
        <f t="shared" si="179"/>
        <v>入力済</v>
      </c>
      <c r="BE442" s="576" t="str">
        <f t="shared" si="180"/>
        <v/>
      </c>
      <c r="BF442" s="559" t="str">
        <f t="shared" si="181"/>
        <v/>
      </c>
      <c r="BG442" s="596"/>
      <c r="BH442" s="632" t="str">
        <f t="shared" si="182"/>
        <v/>
      </c>
      <c r="BI442" s="614" t="str">
        <f>IFERROR(IF(BH442="Ⅱロ有り",ROUNDDOWN(L442*VLOOKUP(K442,【参考】数式用!$A$4:$J$42,10,FALSE)*AA442,0),""),"")</f>
        <v/>
      </c>
      <c r="BJ442" s="614" t="str">
        <f>IFERROR(IF(BH442="Ⅱロなし",ROUNDDOWN(L442*VLOOKUP(K442,【参考】数式用!$A$4:$J$42,8,FALSE)*AA442,0),""),"")</f>
        <v/>
      </c>
    </row>
    <row r="443" spans="1:62" ht="110.1" customHeight="1" thickBot="1">
      <c r="A443" s="327">
        <v>430</v>
      </c>
      <c r="B443" s="1005" t="str">
        <f>IF(基本情報入力シート!B465="","",基本情報入力シート!B465)</f>
        <v/>
      </c>
      <c r="C443" s="1006"/>
      <c r="D443" s="1006"/>
      <c r="E443" s="1006"/>
      <c r="F443" s="1007"/>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58" t="str">
        <f>IF(基本情報入力シート!AF465=0, "",基本情報入力シート!AF465)</f>
        <v/>
      </c>
      <c r="M443" s="589"/>
      <c r="N443" s="521" t="str">
        <f>IFERROR(VLOOKUP(K443,【参考】数式用!$A$2:$F$57,MATCH(M443,【参考】数式用!$C$3:$F$3,0)+2,0),"")</f>
        <v/>
      </c>
      <c r="O443" s="513"/>
      <c r="P443" s="555" t="str">
        <f>IFERROR(VLOOKUP(K443,【参考】数式用!$A$2:$F$57,MATCH(O443,【参考】数式用!$C$3:$F$3,0)+2,0),"")</f>
        <v/>
      </c>
      <c r="Q443" s="338" t="s">
        <v>118</v>
      </c>
      <c r="R443" s="339"/>
      <c r="S443" s="340" t="s">
        <v>183</v>
      </c>
      <c r="T443" s="339"/>
      <c r="U443" s="340" t="s">
        <v>184</v>
      </c>
      <c r="V443" s="339"/>
      <c r="W443" s="340" t="s">
        <v>183</v>
      </c>
      <c r="X443" s="339"/>
      <c r="Y443" s="340" t="s">
        <v>185</v>
      </c>
      <c r="Z443" s="340" t="s">
        <v>186</v>
      </c>
      <c r="AA443" s="340" t="str">
        <f t="shared" si="162"/>
        <v/>
      </c>
      <c r="AB443" s="341" t="s">
        <v>187</v>
      </c>
      <c r="AC443" s="516" t="str">
        <f t="shared" si="163"/>
        <v/>
      </c>
      <c r="AD443" s="509" t="str">
        <f t="shared" si="164"/>
        <v/>
      </c>
      <c r="AE443" s="517" t="str">
        <f>IFERROR(ROUNDDOWN(ROUNDDOWN(ROUND(L443*VLOOKUP(K443,【参考】数式用!$A$4:$F$57,MATCH("処遇改善加算Ⅳ",【参考】数式用!$C$3:$F$3,0)+2,0),0),0)*AA443*0.5,0), "")</f>
        <v/>
      </c>
      <c r="AF443" s="329"/>
      <c r="AG443" s="330"/>
      <c r="AH443" s="330"/>
      <c r="AI443" s="344"/>
      <c r="AJ443" s="641"/>
      <c r="AK443" s="331"/>
      <c r="AL443" s="332" t="str">
        <f t="shared" si="165"/>
        <v/>
      </c>
      <c r="AM443" s="325" t="str">
        <f t="shared" si="166"/>
        <v/>
      </c>
      <c r="AN443" s="255"/>
      <c r="AO443" s="559" t="str">
        <f>IFERROR(VLOOKUP(K443,【参考】数式用!$A$2:$N$57,14,FALSE),"")</f>
        <v/>
      </c>
      <c r="AP443" s="559" t="str">
        <f t="shared" si="167"/>
        <v/>
      </c>
      <c r="AQ443" s="632" t="str">
        <f t="shared" si="168"/>
        <v/>
      </c>
      <c r="AR443" s="632" t="str">
        <f t="shared" si="169"/>
        <v>入力済</v>
      </c>
      <c r="AS443" s="559" t="str">
        <f t="shared" si="170"/>
        <v/>
      </c>
      <c r="AT443" s="632" t="str">
        <f t="shared" si="171"/>
        <v>入力済</v>
      </c>
      <c r="AU443" s="632" t="str">
        <f t="shared" si="172"/>
        <v/>
      </c>
      <c r="AV443" s="632" t="str">
        <f t="shared" si="173"/>
        <v/>
      </c>
      <c r="AW443" s="559" t="str">
        <f t="shared" si="174"/>
        <v/>
      </c>
      <c r="AX443" s="559" t="str">
        <f t="shared" si="175"/>
        <v/>
      </c>
      <c r="AY443" s="632" t="str">
        <f>IFERROR(VLOOKUP(K443,【参考】数式用!$AR$5:$AS$39,2, FALSE), "")</f>
        <v/>
      </c>
      <c r="AZ443" s="559" t="str">
        <f t="shared" si="176"/>
        <v/>
      </c>
      <c r="BA443" s="559" t="str">
        <f t="shared" si="177"/>
        <v>入力済</v>
      </c>
      <c r="BB443" s="632" t="str">
        <f>IFERROR(VLOOKUP(K443,【参考】数式用!$AX$3:$AY$59, 2, FALSE), "")</f>
        <v/>
      </c>
      <c r="BC443" s="559" t="str">
        <f t="shared" si="178"/>
        <v/>
      </c>
      <c r="BD443" s="559" t="str">
        <f t="shared" si="179"/>
        <v>入力済</v>
      </c>
      <c r="BE443" s="576" t="str">
        <f t="shared" si="180"/>
        <v/>
      </c>
      <c r="BF443" s="559" t="str">
        <f t="shared" si="181"/>
        <v/>
      </c>
      <c r="BG443" s="596"/>
      <c r="BH443" s="632" t="str">
        <f t="shared" si="182"/>
        <v/>
      </c>
      <c r="BI443" s="614" t="str">
        <f>IFERROR(IF(BH443="Ⅱロ有り",ROUNDDOWN(L443*VLOOKUP(K443,【参考】数式用!$A$4:$J$42,10,FALSE)*AA443,0),""),"")</f>
        <v/>
      </c>
      <c r="BJ443" s="614" t="str">
        <f>IFERROR(IF(BH443="Ⅱロなし",ROUNDDOWN(L443*VLOOKUP(K443,【参考】数式用!$A$4:$J$42,8,FALSE)*AA443,0),""),"")</f>
        <v/>
      </c>
    </row>
    <row r="444" spans="1:62" ht="110.1" customHeight="1" thickBot="1">
      <c r="A444" s="327">
        <v>431</v>
      </c>
      <c r="B444" s="1005" t="str">
        <f>IF(基本情報入力シート!B466="","",基本情報入力シート!B466)</f>
        <v/>
      </c>
      <c r="C444" s="1006"/>
      <c r="D444" s="1006"/>
      <c r="E444" s="1006"/>
      <c r="F444" s="1007"/>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58" t="str">
        <f>IF(基本情報入力シート!AF466=0, "",基本情報入力シート!AF466)</f>
        <v/>
      </c>
      <c r="M444" s="589"/>
      <c r="N444" s="521" t="str">
        <f>IFERROR(VLOOKUP(K444,【参考】数式用!$A$2:$F$57,MATCH(M444,【参考】数式用!$C$3:$F$3,0)+2,0),"")</f>
        <v/>
      </c>
      <c r="O444" s="513"/>
      <c r="P444" s="555" t="str">
        <f>IFERROR(VLOOKUP(K444,【参考】数式用!$A$2:$F$57,MATCH(O444,【参考】数式用!$C$3:$F$3,0)+2,0),"")</f>
        <v/>
      </c>
      <c r="Q444" s="338" t="s">
        <v>118</v>
      </c>
      <c r="R444" s="339"/>
      <c r="S444" s="340" t="s">
        <v>183</v>
      </c>
      <c r="T444" s="339"/>
      <c r="U444" s="340" t="s">
        <v>184</v>
      </c>
      <c r="V444" s="339"/>
      <c r="W444" s="340" t="s">
        <v>183</v>
      </c>
      <c r="X444" s="339"/>
      <c r="Y444" s="340" t="s">
        <v>185</v>
      </c>
      <c r="Z444" s="340" t="s">
        <v>186</v>
      </c>
      <c r="AA444" s="340" t="str">
        <f t="shared" si="162"/>
        <v/>
      </c>
      <c r="AB444" s="341" t="s">
        <v>187</v>
      </c>
      <c r="AC444" s="516" t="str">
        <f t="shared" si="163"/>
        <v/>
      </c>
      <c r="AD444" s="509" t="str">
        <f t="shared" si="164"/>
        <v/>
      </c>
      <c r="AE444" s="517" t="str">
        <f>IFERROR(ROUNDDOWN(ROUNDDOWN(ROUND(L444*VLOOKUP(K444,【参考】数式用!$A$4:$F$57,MATCH("処遇改善加算Ⅳ",【参考】数式用!$C$3:$F$3,0)+2,0),0),0)*AA444*0.5,0), "")</f>
        <v/>
      </c>
      <c r="AF444" s="329"/>
      <c r="AG444" s="330"/>
      <c r="AH444" s="330"/>
      <c r="AI444" s="344"/>
      <c r="AJ444" s="641"/>
      <c r="AK444" s="331"/>
      <c r="AL444" s="332" t="str">
        <f t="shared" si="165"/>
        <v/>
      </c>
      <c r="AM444" s="325" t="str">
        <f t="shared" si="166"/>
        <v/>
      </c>
      <c r="AN444" s="255"/>
      <c r="AO444" s="559" t="str">
        <f>IFERROR(VLOOKUP(K444,【参考】数式用!$A$2:$N$57,14,FALSE),"")</f>
        <v/>
      </c>
      <c r="AP444" s="559" t="str">
        <f t="shared" si="167"/>
        <v/>
      </c>
      <c r="AQ444" s="632" t="str">
        <f t="shared" si="168"/>
        <v/>
      </c>
      <c r="AR444" s="632" t="str">
        <f t="shared" si="169"/>
        <v>入力済</v>
      </c>
      <c r="AS444" s="559" t="str">
        <f t="shared" si="170"/>
        <v/>
      </c>
      <c r="AT444" s="632" t="str">
        <f t="shared" si="171"/>
        <v>入力済</v>
      </c>
      <c r="AU444" s="632" t="str">
        <f t="shared" si="172"/>
        <v/>
      </c>
      <c r="AV444" s="632" t="str">
        <f t="shared" si="173"/>
        <v/>
      </c>
      <c r="AW444" s="559" t="str">
        <f t="shared" si="174"/>
        <v/>
      </c>
      <c r="AX444" s="559" t="str">
        <f t="shared" si="175"/>
        <v/>
      </c>
      <c r="AY444" s="632" t="str">
        <f>IFERROR(VLOOKUP(K444,【参考】数式用!$AR$5:$AS$39,2, FALSE), "")</f>
        <v/>
      </c>
      <c r="AZ444" s="559" t="str">
        <f t="shared" si="176"/>
        <v/>
      </c>
      <c r="BA444" s="559" t="str">
        <f t="shared" si="177"/>
        <v>入力済</v>
      </c>
      <c r="BB444" s="632" t="str">
        <f>IFERROR(VLOOKUP(K444,【参考】数式用!$AX$3:$AY$59, 2, FALSE), "")</f>
        <v/>
      </c>
      <c r="BC444" s="559" t="str">
        <f t="shared" si="178"/>
        <v/>
      </c>
      <c r="BD444" s="559" t="str">
        <f t="shared" si="179"/>
        <v>入力済</v>
      </c>
      <c r="BE444" s="576" t="str">
        <f t="shared" si="180"/>
        <v/>
      </c>
      <c r="BF444" s="559" t="str">
        <f t="shared" si="181"/>
        <v/>
      </c>
      <c r="BG444" s="596"/>
      <c r="BH444" s="632" t="str">
        <f t="shared" si="182"/>
        <v/>
      </c>
      <c r="BI444" s="614" t="str">
        <f>IFERROR(IF(BH444="Ⅱロ有り",ROUNDDOWN(L444*VLOOKUP(K444,【参考】数式用!$A$4:$J$42,10,FALSE)*AA444,0),""),"")</f>
        <v/>
      </c>
      <c r="BJ444" s="614" t="str">
        <f>IFERROR(IF(BH444="Ⅱロなし",ROUNDDOWN(L444*VLOOKUP(K444,【参考】数式用!$A$4:$J$42,8,FALSE)*AA444,0),""),"")</f>
        <v/>
      </c>
    </row>
    <row r="445" spans="1:62" ht="110.1" customHeight="1" thickBot="1">
      <c r="A445" s="327">
        <v>432</v>
      </c>
      <c r="B445" s="1005" t="str">
        <f>IF(基本情報入力シート!B467="","",基本情報入力シート!B467)</f>
        <v/>
      </c>
      <c r="C445" s="1006"/>
      <c r="D445" s="1006"/>
      <c r="E445" s="1006"/>
      <c r="F445" s="1007"/>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58" t="str">
        <f>IF(基本情報入力シート!AF467=0, "",基本情報入力シート!AF467)</f>
        <v/>
      </c>
      <c r="M445" s="589"/>
      <c r="N445" s="521" t="str">
        <f>IFERROR(VLOOKUP(K445,【参考】数式用!$A$2:$F$57,MATCH(M445,【参考】数式用!$C$3:$F$3,0)+2,0),"")</f>
        <v/>
      </c>
      <c r="O445" s="513"/>
      <c r="P445" s="555" t="str">
        <f>IFERROR(VLOOKUP(K445,【参考】数式用!$A$2:$F$57,MATCH(O445,【参考】数式用!$C$3:$F$3,0)+2,0),"")</f>
        <v/>
      </c>
      <c r="Q445" s="338" t="s">
        <v>118</v>
      </c>
      <c r="R445" s="339"/>
      <c r="S445" s="340" t="s">
        <v>183</v>
      </c>
      <c r="T445" s="339"/>
      <c r="U445" s="340" t="s">
        <v>184</v>
      </c>
      <c r="V445" s="339"/>
      <c r="W445" s="340" t="s">
        <v>183</v>
      </c>
      <c r="X445" s="339"/>
      <c r="Y445" s="340" t="s">
        <v>185</v>
      </c>
      <c r="Z445" s="340" t="s">
        <v>186</v>
      </c>
      <c r="AA445" s="340" t="str">
        <f t="shared" si="162"/>
        <v/>
      </c>
      <c r="AB445" s="341" t="s">
        <v>187</v>
      </c>
      <c r="AC445" s="516" t="str">
        <f t="shared" si="163"/>
        <v/>
      </c>
      <c r="AD445" s="509" t="str">
        <f t="shared" si="164"/>
        <v/>
      </c>
      <c r="AE445" s="517" t="str">
        <f>IFERROR(ROUNDDOWN(ROUNDDOWN(ROUND(L445*VLOOKUP(K445,【参考】数式用!$A$4:$F$57,MATCH("処遇改善加算Ⅳ",【参考】数式用!$C$3:$F$3,0)+2,0),0),0)*AA445*0.5,0), "")</f>
        <v/>
      </c>
      <c r="AF445" s="329"/>
      <c r="AG445" s="330"/>
      <c r="AH445" s="330"/>
      <c r="AI445" s="344"/>
      <c r="AJ445" s="641"/>
      <c r="AK445" s="331"/>
      <c r="AL445" s="332" t="str">
        <f t="shared" si="165"/>
        <v/>
      </c>
      <c r="AM445" s="325" t="str">
        <f t="shared" si="166"/>
        <v/>
      </c>
      <c r="AN445" s="255"/>
      <c r="AO445" s="559" t="str">
        <f>IFERROR(VLOOKUP(K445,【参考】数式用!$A$2:$N$57,14,FALSE),"")</f>
        <v/>
      </c>
      <c r="AP445" s="559" t="str">
        <f t="shared" si="167"/>
        <v/>
      </c>
      <c r="AQ445" s="632" t="str">
        <f t="shared" si="168"/>
        <v/>
      </c>
      <c r="AR445" s="632" t="str">
        <f t="shared" si="169"/>
        <v>入力済</v>
      </c>
      <c r="AS445" s="559" t="str">
        <f t="shared" si="170"/>
        <v/>
      </c>
      <c r="AT445" s="632" t="str">
        <f t="shared" si="171"/>
        <v>入力済</v>
      </c>
      <c r="AU445" s="632" t="str">
        <f t="shared" si="172"/>
        <v/>
      </c>
      <c r="AV445" s="632" t="str">
        <f t="shared" si="173"/>
        <v/>
      </c>
      <c r="AW445" s="559" t="str">
        <f t="shared" si="174"/>
        <v/>
      </c>
      <c r="AX445" s="559" t="str">
        <f t="shared" si="175"/>
        <v/>
      </c>
      <c r="AY445" s="632" t="str">
        <f>IFERROR(VLOOKUP(K445,【参考】数式用!$AR$5:$AS$39,2, FALSE), "")</f>
        <v/>
      </c>
      <c r="AZ445" s="559" t="str">
        <f t="shared" si="176"/>
        <v/>
      </c>
      <c r="BA445" s="559" t="str">
        <f t="shared" si="177"/>
        <v>入力済</v>
      </c>
      <c r="BB445" s="632" t="str">
        <f>IFERROR(VLOOKUP(K445,【参考】数式用!$AX$3:$AY$59, 2, FALSE), "")</f>
        <v/>
      </c>
      <c r="BC445" s="559" t="str">
        <f t="shared" si="178"/>
        <v/>
      </c>
      <c r="BD445" s="559" t="str">
        <f t="shared" si="179"/>
        <v>入力済</v>
      </c>
      <c r="BE445" s="576" t="str">
        <f t="shared" si="180"/>
        <v/>
      </c>
      <c r="BF445" s="559" t="str">
        <f t="shared" si="181"/>
        <v/>
      </c>
      <c r="BG445" s="596"/>
      <c r="BH445" s="632" t="str">
        <f t="shared" si="182"/>
        <v/>
      </c>
      <c r="BI445" s="614" t="str">
        <f>IFERROR(IF(BH445="Ⅱロ有り",ROUNDDOWN(L445*VLOOKUP(K445,【参考】数式用!$A$4:$J$42,10,FALSE)*AA445,0),""),"")</f>
        <v/>
      </c>
      <c r="BJ445" s="614" t="str">
        <f>IFERROR(IF(BH445="Ⅱロなし",ROUNDDOWN(L445*VLOOKUP(K445,【参考】数式用!$A$4:$J$42,8,FALSE)*AA445,0),""),"")</f>
        <v/>
      </c>
    </row>
    <row r="446" spans="1:62" ht="110.1" customHeight="1" thickBot="1">
      <c r="A446" s="327">
        <v>433</v>
      </c>
      <c r="B446" s="1005" t="str">
        <f>IF(基本情報入力シート!B468="","",基本情報入力シート!B468)</f>
        <v/>
      </c>
      <c r="C446" s="1006"/>
      <c r="D446" s="1006"/>
      <c r="E446" s="1006"/>
      <c r="F446" s="1007"/>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58" t="str">
        <f>IF(基本情報入力シート!AF468=0, "",基本情報入力シート!AF468)</f>
        <v/>
      </c>
      <c r="M446" s="589"/>
      <c r="N446" s="521" t="str">
        <f>IFERROR(VLOOKUP(K446,【参考】数式用!$A$2:$F$57,MATCH(M446,【参考】数式用!$C$3:$F$3,0)+2,0),"")</f>
        <v/>
      </c>
      <c r="O446" s="513"/>
      <c r="P446" s="555" t="str">
        <f>IFERROR(VLOOKUP(K446,【参考】数式用!$A$2:$F$57,MATCH(O446,【参考】数式用!$C$3:$F$3,0)+2,0),"")</f>
        <v/>
      </c>
      <c r="Q446" s="338" t="s">
        <v>118</v>
      </c>
      <c r="R446" s="339"/>
      <c r="S446" s="340" t="s">
        <v>183</v>
      </c>
      <c r="T446" s="339"/>
      <c r="U446" s="340" t="s">
        <v>184</v>
      </c>
      <c r="V446" s="339"/>
      <c r="W446" s="340" t="s">
        <v>183</v>
      </c>
      <c r="X446" s="339"/>
      <c r="Y446" s="340" t="s">
        <v>185</v>
      </c>
      <c r="Z446" s="340" t="s">
        <v>186</v>
      </c>
      <c r="AA446" s="340" t="str">
        <f t="shared" si="162"/>
        <v/>
      </c>
      <c r="AB446" s="341" t="s">
        <v>187</v>
      </c>
      <c r="AC446" s="516" t="str">
        <f t="shared" si="163"/>
        <v/>
      </c>
      <c r="AD446" s="509" t="str">
        <f t="shared" si="164"/>
        <v/>
      </c>
      <c r="AE446" s="517" t="str">
        <f>IFERROR(ROUNDDOWN(ROUNDDOWN(ROUND(L446*VLOOKUP(K446,【参考】数式用!$A$4:$F$57,MATCH("処遇改善加算Ⅳ",【参考】数式用!$C$3:$F$3,0)+2,0),0),0)*AA446*0.5,0), "")</f>
        <v/>
      </c>
      <c r="AF446" s="329"/>
      <c r="AG446" s="330"/>
      <c r="AH446" s="330"/>
      <c r="AI446" s="344"/>
      <c r="AJ446" s="641"/>
      <c r="AK446" s="331"/>
      <c r="AL446" s="332" t="str">
        <f t="shared" si="165"/>
        <v/>
      </c>
      <c r="AM446" s="325" t="str">
        <f t="shared" si="166"/>
        <v/>
      </c>
      <c r="AN446" s="255"/>
      <c r="AO446" s="559" t="str">
        <f>IFERROR(VLOOKUP(K446,【参考】数式用!$A$2:$N$57,14,FALSE),"")</f>
        <v/>
      </c>
      <c r="AP446" s="559" t="str">
        <f t="shared" si="167"/>
        <v/>
      </c>
      <c r="AQ446" s="632" t="str">
        <f t="shared" si="168"/>
        <v/>
      </c>
      <c r="AR446" s="632" t="str">
        <f t="shared" si="169"/>
        <v>入力済</v>
      </c>
      <c r="AS446" s="559" t="str">
        <f t="shared" si="170"/>
        <v/>
      </c>
      <c r="AT446" s="632" t="str">
        <f t="shared" si="171"/>
        <v>入力済</v>
      </c>
      <c r="AU446" s="632" t="str">
        <f t="shared" si="172"/>
        <v/>
      </c>
      <c r="AV446" s="632" t="str">
        <f t="shared" si="173"/>
        <v/>
      </c>
      <c r="AW446" s="559" t="str">
        <f t="shared" si="174"/>
        <v/>
      </c>
      <c r="AX446" s="559" t="str">
        <f t="shared" si="175"/>
        <v/>
      </c>
      <c r="AY446" s="632" t="str">
        <f>IFERROR(VLOOKUP(K446,【参考】数式用!$AR$5:$AS$39,2, FALSE), "")</f>
        <v/>
      </c>
      <c r="AZ446" s="559" t="str">
        <f t="shared" si="176"/>
        <v/>
      </c>
      <c r="BA446" s="559" t="str">
        <f t="shared" si="177"/>
        <v>入力済</v>
      </c>
      <c r="BB446" s="632" t="str">
        <f>IFERROR(VLOOKUP(K446,【参考】数式用!$AX$3:$AY$59, 2, FALSE), "")</f>
        <v/>
      </c>
      <c r="BC446" s="559" t="str">
        <f t="shared" si="178"/>
        <v/>
      </c>
      <c r="BD446" s="559" t="str">
        <f t="shared" si="179"/>
        <v>入力済</v>
      </c>
      <c r="BE446" s="576" t="str">
        <f t="shared" si="180"/>
        <v/>
      </c>
      <c r="BF446" s="559" t="str">
        <f t="shared" si="181"/>
        <v/>
      </c>
      <c r="BG446" s="596"/>
      <c r="BH446" s="632" t="str">
        <f t="shared" si="182"/>
        <v/>
      </c>
      <c r="BI446" s="614" t="str">
        <f>IFERROR(IF(BH446="Ⅱロ有り",ROUNDDOWN(L446*VLOOKUP(K446,【参考】数式用!$A$4:$J$42,10,FALSE)*AA446,0),""),"")</f>
        <v/>
      </c>
      <c r="BJ446" s="614" t="str">
        <f>IFERROR(IF(BH446="Ⅱロなし",ROUNDDOWN(L446*VLOOKUP(K446,【参考】数式用!$A$4:$J$42,8,FALSE)*AA446,0),""),"")</f>
        <v/>
      </c>
    </row>
    <row r="447" spans="1:62" ht="110.1" customHeight="1" thickBot="1">
      <c r="A447" s="327">
        <v>434</v>
      </c>
      <c r="B447" s="1005" t="str">
        <f>IF(基本情報入力シート!B469="","",基本情報入力シート!B469)</f>
        <v/>
      </c>
      <c r="C447" s="1006"/>
      <c r="D447" s="1006"/>
      <c r="E447" s="1006"/>
      <c r="F447" s="1007"/>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58" t="str">
        <f>IF(基本情報入力シート!AF469=0, "",基本情報入力シート!AF469)</f>
        <v/>
      </c>
      <c r="M447" s="589"/>
      <c r="N447" s="521" t="str">
        <f>IFERROR(VLOOKUP(K447,【参考】数式用!$A$2:$F$57,MATCH(M447,【参考】数式用!$C$3:$F$3,0)+2,0),"")</f>
        <v/>
      </c>
      <c r="O447" s="513"/>
      <c r="P447" s="555" t="str">
        <f>IFERROR(VLOOKUP(K447,【参考】数式用!$A$2:$F$57,MATCH(O447,【参考】数式用!$C$3:$F$3,0)+2,0),"")</f>
        <v/>
      </c>
      <c r="Q447" s="338" t="s">
        <v>118</v>
      </c>
      <c r="R447" s="339"/>
      <c r="S447" s="340" t="s">
        <v>183</v>
      </c>
      <c r="T447" s="339"/>
      <c r="U447" s="340" t="s">
        <v>184</v>
      </c>
      <c r="V447" s="339"/>
      <c r="W447" s="340" t="s">
        <v>183</v>
      </c>
      <c r="X447" s="339"/>
      <c r="Y447" s="340" t="s">
        <v>185</v>
      </c>
      <c r="Z447" s="340" t="s">
        <v>186</v>
      </c>
      <c r="AA447" s="340" t="str">
        <f t="shared" si="162"/>
        <v/>
      </c>
      <c r="AB447" s="341" t="s">
        <v>187</v>
      </c>
      <c r="AC447" s="516" t="str">
        <f t="shared" si="163"/>
        <v/>
      </c>
      <c r="AD447" s="509" t="str">
        <f t="shared" si="164"/>
        <v/>
      </c>
      <c r="AE447" s="517" t="str">
        <f>IFERROR(ROUNDDOWN(ROUNDDOWN(ROUND(L447*VLOOKUP(K447,【参考】数式用!$A$4:$F$57,MATCH("処遇改善加算Ⅳ",【参考】数式用!$C$3:$F$3,0)+2,0),0),0)*AA447*0.5,0), "")</f>
        <v/>
      </c>
      <c r="AF447" s="329"/>
      <c r="AG447" s="330"/>
      <c r="AH447" s="330"/>
      <c r="AI447" s="344"/>
      <c r="AJ447" s="641"/>
      <c r="AK447" s="331"/>
      <c r="AL447" s="332" t="str">
        <f t="shared" si="165"/>
        <v/>
      </c>
      <c r="AM447" s="325" t="str">
        <f t="shared" si="166"/>
        <v/>
      </c>
      <c r="AN447" s="255"/>
      <c r="AO447" s="559" t="str">
        <f>IFERROR(VLOOKUP(K447,【参考】数式用!$A$2:$N$57,14,FALSE),"")</f>
        <v/>
      </c>
      <c r="AP447" s="559" t="str">
        <f t="shared" si="167"/>
        <v/>
      </c>
      <c r="AQ447" s="632" t="str">
        <f t="shared" si="168"/>
        <v/>
      </c>
      <c r="AR447" s="632" t="str">
        <f t="shared" si="169"/>
        <v>入力済</v>
      </c>
      <c r="AS447" s="559" t="str">
        <f t="shared" si="170"/>
        <v/>
      </c>
      <c r="AT447" s="632" t="str">
        <f t="shared" si="171"/>
        <v>入力済</v>
      </c>
      <c r="AU447" s="632" t="str">
        <f t="shared" si="172"/>
        <v/>
      </c>
      <c r="AV447" s="632" t="str">
        <f t="shared" si="173"/>
        <v/>
      </c>
      <c r="AW447" s="559" t="str">
        <f t="shared" si="174"/>
        <v/>
      </c>
      <c r="AX447" s="559" t="str">
        <f t="shared" si="175"/>
        <v/>
      </c>
      <c r="AY447" s="632" t="str">
        <f>IFERROR(VLOOKUP(K447,【参考】数式用!$AR$5:$AS$39,2, FALSE), "")</f>
        <v/>
      </c>
      <c r="AZ447" s="559" t="str">
        <f t="shared" si="176"/>
        <v/>
      </c>
      <c r="BA447" s="559" t="str">
        <f t="shared" si="177"/>
        <v>入力済</v>
      </c>
      <c r="BB447" s="632" t="str">
        <f>IFERROR(VLOOKUP(K447,【参考】数式用!$AX$3:$AY$59, 2, FALSE), "")</f>
        <v/>
      </c>
      <c r="BC447" s="559" t="str">
        <f t="shared" si="178"/>
        <v/>
      </c>
      <c r="BD447" s="559" t="str">
        <f t="shared" si="179"/>
        <v>入力済</v>
      </c>
      <c r="BE447" s="576" t="str">
        <f t="shared" si="180"/>
        <v/>
      </c>
      <c r="BF447" s="559" t="str">
        <f t="shared" si="181"/>
        <v/>
      </c>
      <c r="BG447" s="596"/>
      <c r="BH447" s="632" t="str">
        <f t="shared" si="182"/>
        <v/>
      </c>
      <c r="BI447" s="614" t="str">
        <f>IFERROR(IF(BH447="Ⅱロ有り",ROUNDDOWN(L447*VLOOKUP(K447,【参考】数式用!$A$4:$J$42,10,FALSE)*AA447,0),""),"")</f>
        <v/>
      </c>
      <c r="BJ447" s="614" t="str">
        <f>IFERROR(IF(BH447="Ⅱロなし",ROUNDDOWN(L447*VLOOKUP(K447,【参考】数式用!$A$4:$J$42,8,FALSE)*AA447,0),""),"")</f>
        <v/>
      </c>
    </row>
    <row r="448" spans="1:62" ht="110.1" customHeight="1" thickBot="1">
      <c r="A448" s="327">
        <v>435</v>
      </c>
      <c r="B448" s="1005" t="str">
        <f>IF(基本情報入力シート!B470="","",基本情報入力シート!B470)</f>
        <v/>
      </c>
      <c r="C448" s="1006"/>
      <c r="D448" s="1006"/>
      <c r="E448" s="1006"/>
      <c r="F448" s="1007"/>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58" t="str">
        <f>IF(基本情報入力シート!AF470=0, "",基本情報入力シート!AF470)</f>
        <v/>
      </c>
      <c r="M448" s="589"/>
      <c r="N448" s="521" t="str">
        <f>IFERROR(VLOOKUP(K448,【参考】数式用!$A$2:$F$57,MATCH(M448,【参考】数式用!$C$3:$F$3,0)+2,0),"")</f>
        <v/>
      </c>
      <c r="O448" s="513"/>
      <c r="P448" s="555" t="str">
        <f>IFERROR(VLOOKUP(K448,【参考】数式用!$A$2:$F$57,MATCH(O448,【参考】数式用!$C$3:$F$3,0)+2,0),"")</f>
        <v/>
      </c>
      <c r="Q448" s="338" t="s">
        <v>118</v>
      </c>
      <c r="R448" s="339"/>
      <c r="S448" s="340" t="s">
        <v>183</v>
      </c>
      <c r="T448" s="339"/>
      <c r="U448" s="340" t="s">
        <v>184</v>
      </c>
      <c r="V448" s="339"/>
      <c r="W448" s="340" t="s">
        <v>183</v>
      </c>
      <c r="X448" s="339"/>
      <c r="Y448" s="340" t="s">
        <v>185</v>
      </c>
      <c r="Z448" s="340" t="s">
        <v>186</v>
      </c>
      <c r="AA448" s="340" t="str">
        <f t="shared" si="162"/>
        <v/>
      </c>
      <c r="AB448" s="341" t="s">
        <v>187</v>
      </c>
      <c r="AC448" s="516" t="str">
        <f t="shared" si="163"/>
        <v/>
      </c>
      <c r="AD448" s="509" t="str">
        <f t="shared" si="164"/>
        <v/>
      </c>
      <c r="AE448" s="517" t="str">
        <f>IFERROR(ROUNDDOWN(ROUNDDOWN(ROUND(L448*VLOOKUP(K448,【参考】数式用!$A$4:$F$57,MATCH("処遇改善加算Ⅳ",【参考】数式用!$C$3:$F$3,0)+2,0),0),0)*AA448*0.5,0), "")</f>
        <v/>
      </c>
      <c r="AF448" s="329"/>
      <c r="AG448" s="330"/>
      <c r="AH448" s="330"/>
      <c r="AI448" s="344"/>
      <c r="AJ448" s="641"/>
      <c r="AK448" s="331"/>
      <c r="AL448" s="332" t="str">
        <f t="shared" si="165"/>
        <v/>
      </c>
      <c r="AM448" s="325" t="str">
        <f t="shared" si="166"/>
        <v/>
      </c>
      <c r="AN448" s="255"/>
      <c r="AO448" s="559" t="str">
        <f>IFERROR(VLOOKUP(K448,【参考】数式用!$A$2:$N$57,14,FALSE),"")</f>
        <v/>
      </c>
      <c r="AP448" s="559" t="str">
        <f t="shared" si="167"/>
        <v/>
      </c>
      <c r="AQ448" s="632" t="str">
        <f t="shared" si="168"/>
        <v/>
      </c>
      <c r="AR448" s="632" t="str">
        <f t="shared" si="169"/>
        <v>入力済</v>
      </c>
      <c r="AS448" s="559" t="str">
        <f t="shared" si="170"/>
        <v/>
      </c>
      <c r="AT448" s="632" t="str">
        <f t="shared" si="171"/>
        <v>入力済</v>
      </c>
      <c r="AU448" s="632" t="str">
        <f t="shared" si="172"/>
        <v/>
      </c>
      <c r="AV448" s="632" t="str">
        <f t="shared" si="173"/>
        <v/>
      </c>
      <c r="AW448" s="559" t="str">
        <f t="shared" si="174"/>
        <v/>
      </c>
      <c r="AX448" s="559" t="str">
        <f t="shared" si="175"/>
        <v/>
      </c>
      <c r="AY448" s="632" t="str">
        <f>IFERROR(VLOOKUP(K448,【参考】数式用!$AR$5:$AS$39,2, FALSE), "")</f>
        <v/>
      </c>
      <c r="AZ448" s="559" t="str">
        <f t="shared" si="176"/>
        <v/>
      </c>
      <c r="BA448" s="559" t="str">
        <f t="shared" si="177"/>
        <v>入力済</v>
      </c>
      <c r="BB448" s="632" t="str">
        <f>IFERROR(VLOOKUP(K448,【参考】数式用!$AX$3:$AY$59, 2, FALSE), "")</f>
        <v/>
      </c>
      <c r="BC448" s="559" t="str">
        <f t="shared" si="178"/>
        <v/>
      </c>
      <c r="BD448" s="559" t="str">
        <f t="shared" si="179"/>
        <v>入力済</v>
      </c>
      <c r="BE448" s="576" t="str">
        <f t="shared" si="180"/>
        <v/>
      </c>
      <c r="BF448" s="559" t="str">
        <f t="shared" si="181"/>
        <v/>
      </c>
      <c r="BG448" s="596"/>
      <c r="BH448" s="632" t="str">
        <f t="shared" si="182"/>
        <v/>
      </c>
      <c r="BI448" s="614" t="str">
        <f>IFERROR(IF(BH448="Ⅱロ有り",ROUNDDOWN(L448*VLOOKUP(K448,【参考】数式用!$A$4:$J$42,10,FALSE)*AA448,0),""),"")</f>
        <v/>
      </c>
      <c r="BJ448" s="614" t="str">
        <f>IFERROR(IF(BH448="Ⅱロなし",ROUNDDOWN(L448*VLOOKUP(K448,【参考】数式用!$A$4:$J$42,8,FALSE)*AA448,0),""),"")</f>
        <v/>
      </c>
    </row>
    <row r="449" spans="1:62" ht="110.1" customHeight="1" thickBot="1">
      <c r="A449" s="327">
        <v>436</v>
      </c>
      <c r="B449" s="1005" t="str">
        <f>IF(基本情報入力シート!B471="","",基本情報入力シート!B471)</f>
        <v/>
      </c>
      <c r="C449" s="1006"/>
      <c r="D449" s="1006"/>
      <c r="E449" s="1006"/>
      <c r="F449" s="1007"/>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58" t="str">
        <f>IF(基本情報入力シート!AF471=0, "",基本情報入力シート!AF471)</f>
        <v/>
      </c>
      <c r="M449" s="589"/>
      <c r="N449" s="521" t="str">
        <f>IFERROR(VLOOKUP(K449,【参考】数式用!$A$2:$F$57,MATCH(M449,【参考】数式用!$C$3:$F$3,0)+2,0),"")</f>
        <v/>
      </c>
      <c r="O449" s="513"/>
      <c r="P449" s="555" t="str">
        <f>IFERROR(VLOOKUP(K449,【参考】数式用!$A$2:$F$57,MATCH(O449,【参考】数式用!$C$3:$F$3,0)+2,0),"")</f>
        <v/>
      </c>
      <c r="Q449" s="338" t="s">
        <v>118</v>
      </c>
      <c r="R449" s="339"/>
      <c r="S449" s="340" t="s">
        <v>183</v>
      </c>
      <c r="T449" s="339"/>
      <c r="U449" s="340" t="s">
        <v>184</v>
      </c>
      <c r="V449" s="339"/>
      <c r="W449" s="340" t="s">
        <v>183</v>
      </c>
      <c r="X449" s="339"/>
      <c r="Y449" s="340" t="s">
        <v>185</v>
      </c>
      <c r="Z449" s="340" t="s">
        <v>186</v>
      </c>
      <c r="AA449" s="340" t="str">
        <f t="shared" si="162"/>
        <v/>
      </c>
      <c r="AB449" s="341" t="s">
        <v>187</v>
      </c>
      <c r="AC449" s="516" t="str">
        <f t="shared" si="163"/>
        <v/>
      </c>
      <c r="AD449" s="509" t="str">
        <f t="shared" si="164"/>
        <v/>
      </c>
      <c r="AE449" s="517" t="str">
        <f>IFERROR(ROUNDDOWN(ROUNDDOWN(ROUND(L449*VLOOKUP(K449,【参考】数式用!$A$4:$F$57,MATCH("処遇改善加算Ⅳ",【参考】数式用!$C$3:$F$3,0)+2,0),0),0)*AA449*0.5,0), "")</f>
        <v/>
      </c>
      <c r="AF449" s="329"/>
      <c r="AG449" s="330"/>
      <c r="AH449" s="330"/>
      <c r="AI449" s="344"/>
      <c r="AJ449" s="641"/>
      <c r="AK449" s="331"/>
      <c r="AL449" s="332" t="str">
        <f t="shared" si="165"/>
        <v/>
      </c>
      <c r="AM449" s="325" t="str">
        <f t="shared" si="166"/>
        <v/>
      </c>
      <c r="AN449" s="255"/>
      <c r="AO449" s="559" t="str">
        <f>IFERROR(VLOOKUP(K449,【参考】数式用!$A$2:$N$57,14,FALSE),"")</f>
        <v/>
      </c>
      <c r="AP449" s="559" t="str">
        <f t="shared" si="167"/>
        <v/>
      </c>
      <c r="AQ449" s="632" t="str">
        <f t="shared" si="168"/>
        <v/>
      </c>
      <c r="AR449" s="632" t="str">
        <f t="shared" si="169"/>
        <v>入力済</v>
      </c>
      <c r="AS449" s="559" t="str">
        <f t="shared" si="170"/>
        <v/>
      </c>
      <c r="AT449" s="632" t="str">
        <f t="shared" si="171"/>
        <v>入力済</v>
      </c>
      <c r="AU449" s="632" t="str">
        <f t="shared" si="172"/>
        <v/>
      </c>
      <c r="AV449" s="632" t="str">
        <f t="shared" si="173"/>
        <v/>
      </c>
      <c r="AW449" s="559" t="str">
        <f t="shared" si="174"/>
        <v/>
      </c>
      <c r="AX449" s="559" t="str">
        <f t="shared" si="175"/>
        <v/>
      </c>
      <c r="AY449" s="632" t="str">
        <f>IFERROR(VLOOKUP(K449,【参考】数式用!$AR$5:$AS$39,2, FALSE), "")</f>
        <v/>
      </c>
      <c r="AZ449" s="559" t="str">
        <f t="shared" si="176"/>
        <v/>
      </c>
      <c r="BA449" s="559" t="str">
        <f t="shared" si="177"/>
        <v>入力済</v>
      </c>
      <c r="BB449" s="632" t="str">
        <f>IFERROR(VLOOKUP(K449,【参考】数式用!$AX$3:$AY$59, 2, FALSE), "")</f>
        <v/>
      </c>
      <c r="BC449" s="559" t="str">
        <f t="shared" si="178"/>
        <v/>
      </c>
      <c r="BD449" s="559" t="str">
        <f t="shared" si="179"/>
        <v>入力済</v>
      </c>
      <c r="BE449" s="576" t="str">
        <f t="shared" si="180"/>
        <v/>
      </c>
      <c r="BF449" s="559" t="str">
        <f t="shared" si="181"/>
        <v/>
      </c>
      <c r="BG449" s="596"/>
      <c r="BH449" s="632" t="str">
        <f t="shared" si="182"/>
        <v/>
      </c>
      <c r="BI449" s="614" t="str">
        <f>IFERROR(IF(BH449="Ⅱロ有り",ROUNDDOWN(L449*VLOOKUP(K449,【参考】数式用!$A$4:$J$42,10,FALSE)*AA449,0),""),"")</f>
        <v/>
      </c>
      <c r="BJ449" s="614" t="str">
        <f>IFERROR(IF(BH449="Ⅱロなし",ROUNDDOWN(L449*VLOOKUP(K449,【参考】数式用!$A$4:$J$42,8,FALSE)*AA449,0),""),"")</f>
        <v/>
      </c>
    </row>
    <row r="450" spans="1:62" ht="110.1" customHeight="1" thickBot="1">
      <c r="A450" s="327">
        <v>437</v>
      </c>
      <c r="B450" s="1005" t="str">
        <f>IF(基本情報入力シート!B472="","",基本情報入力シート!B472)</f>
        <v/>
      </c>
      <c r="C450" s="1006"/>
      <c r="D450" s="1006"/>
      <c r="E450" s="1006"/>
      <c r="F450" s="1007"/>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58" t="str">
        <f>IF(基本情報入力シート!AF472=0, "",基本情報入力シート!AF472)</f>
        <v/>
      </c>
      <c r="M450" s="589"/>
      <c r="N450" s="521" t="str">
        <f>IFERROR(VLOOKUP(K450,【参考】数式用!$A$2:$F$57,MATCH(M450,【参考】数式用!$C$3:$F$3,0)+2,0),"")</f>
        <v/>
      </c>
      <c r="O450" s="513"/>
      <c r="P450" s="555" t="str">
        <f>IFERROR(VLOOKUP(K450,【参考】数式用!$A$2:$F$57,MATCH(O450,【参考】数式用!$C$3:$F$3,0)+2,0),"")</f>
        <v/>
      </c>
      <c r="Q450" s="338" t="s">
        <v>118</v>
      </c>
      <c r="R450" s="339"/>
      <c r="S450" s="340" t="s">
        <v>183</v>
      </c>
      <c r="T450" s="339"/>
      <c r="U450" s="340" t="s">
        <v>184</v>
      </c>
      <c r="V450" s="339"/>
      <c r="W450" s="340" t="s">
        <v>183</v>
      </c>
      <c r="X450" s="339"/>
      <c r="Y450" s="340" t="s">
        <v>185</v>
      </c>
      <c r="Z450" s="340" t="s">
        <v>186</v>
      </c>
      <c r="AA450" s="340" t="str">
        <f t="shared" si="162"/>
        <v/>
      </c>
      <c r="AB450" s="341" t="s">
        <v>187</v>
      </c>
      <c r="AC450" s="516" t="str">
        <f t="shared" si="163"/>
        <v/>
      </c>
      <c r="AD450" s="509" t="str">
        <f t="shared" si="164"/>
        <v/>
      </c>
      <c r="AE450" s="517" t="str">
        <f>IFERROR(ROUNDDOWN(ROUNDDOWN(ROUND(L450*VLOOKUP(K450,【参考】数式用!$A$4:$F$57,MATCH("処遇改善加算Ⅳ",【参考】数式用!$C$3:$F$3,0)+2,0),0),0)*AA450*0.5,0), "")</f>
        <v/>
      </c>
      <c r="AF450" s="329"/>
      <c r="AG450" s="330"/>
      <c r="AH450" s="330"/>
      <c r="AI450" s="344"/>
      <c r="AJ450" s="641"/>
      <c r="AK450" s="331"/>
      <c r="AL450" s="332" t="str">
        <f t="shared" si="165"/>
        <v/>
      </c>
      <c r="AM450" s="325" t="str">
        <f t="shared" si="166"/>
        <v/>
      </c>
      <c r="AN450" s="255"/>
      <c r="AO450" s="559" t="str">
        <f>IFERROR(VLOOKUP(K450,【参考】数式用!$A$2:$N$57,14,FALSE),"")</f>
        <v/>
      </c>
      <c r="AP450" s="559" t="str">
        <f t="shared" si="167"/>
        <v/>
      </c>
      <c r="AQ450" s="632" t="str">
        <f t="shared" si="168"/>
        <v/>
      </c>
      <c r="AR450" s="632" t="str">
        <f t="shared" si="169"/>
        <v>入力済</v>
      </c>
      <c r="AS450" s="559" t="str">
        <f t="shared" si="170"/>
        <v/>
      </c>
      <c r="AT450" s="632" t="str">
        <f t="shared" si="171"/>
        <v>入力済</v>
      </c>
      <c r="AU450" s="632" t="str">
        <f t="shared" si="172"/>
        <v/>
      </c>
      <c r="AV450" s="632" t="str">
        <f t="shared" si="173"/>
        <v/>
      </c>
      <c r="AW450" s="559" t="str">
        <f t="shared" si="174"/>
        <v/>
      </c>
      <c r="AX450" s="559" t="str">
        <f t="shared" si="175"/>
        <v/>
      </c>
      <c r="AY450" s="632" t="str">
        <f>IFERROR(VLOOKUP(K450,【参考】数式用!$AR$5:$AS$39,2, FALSE), "")</f>
        <v/>
      </c>
      <c r="AZ450" s="559" t="str">
        <f t="shared" si="176"/>
        <v/>
      </c>
      <c r="BA450" s="559" t="str">
        <f t="shared" si="177"/>
        <v>入力済</v>
      </c>
      <c r="BB450" s="632" t="str">
        <f>IFERROR(VLOOKUP(K450,【参考】数式用!$AX$3:$AY$59, 2, FALSE), "")</f>
        <v/>
      </c>
      <c r="BC450" s="559" t="str">
        <f t="shared" si="178"/>
        <v/>
      </c>
      <c r="BD450" s="559" t="str">
        <f t="shared" si="179"/>
        <v>入力済</v>
      </c>
      <c r="BE450" s="576" t="str">
        <f t="shared" si="180"/>
        <v/>
      </c>
      <c r="BF450" s="559" t="str">
        <f t="shared" si="181"/>
        <v/>
      </c>
      <c r="BG450" s="596"/>
      <c r="BH450" s="632" t="str">
        <f t="shared" si="182"/>
        <v/>
      </c>
      <c r="BI450" s="614" t="str">
        <f>IFERROR(IF(BH450="Ⅱロ有り",ROUNDDOWN(L450*VLOOKUP(K450,【参考】数式用!$A$4:$J$42,10,FALSE)*AA450,0),""),"")</f>
        <v/>
      </c>
      <c r="BJ450" s="614" t="str">
        <f>IFERROR(IF(BH450="Ⅱロなし",ROUNDDOWN(L450*VLOOKUP(K450,【参考】数式用!$A$4:$J$42,8,FALSE)*AA450,0),""),"")</f>
        <v/>
      </c>
    </row>
    <row r="451" spans="1:62" ht="110.1" customHeight="1" thickBot="1">
      <c r="A451" s="327">
        <v>438</v>
      </c>
      <c r="B451" s="1005" t="str">
        <f>IF(基本情報入力シート!B473="","",基本情報入力シート!B473)</f>
        <v/>
      </c>
      <c r="C451" s="1006"/>
      <c r="D451" s="1006"/>
      <c r="E451" s="1006"/>
      <c r="F451" s="1007"/>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58" t="str">
        <f>IF(基本情報入力シート!AF473=0, "",基本情報入力シート!AF473)</f>
        <v/>
      </c>
      <c r="M451" s="589"/>
      <c r="N451" s="521" t="str">
        <f>IFERROR(VLOOKUP(K451,【参考】数式用!$A$2:$F$57,MATCH(M451,【参考】数式用!$C$3:$F$3,0)+2,0),"")</f>
        <v/>
      </c>
      <c r="O451" s="513"/>
      <c r="P451" s="555" t="str">
        <f>IFERROR(VLOOKUP(K451,【参考】数式用!$A$2:$F$57,MATCH(O451,【参考】数式用!$C$3:$F$3,0)+2,0),"")</f>
        <v/>
      </c>
      <c r="Q451" s="338" t="s">
        <v>118</v>
      </c>
      <c r="R451" s="339"/>
      <c r="S451" s="340" t="s">
        <v>183</v>
      </c>
      <c r="T451" s="339"/>
      <c r="U451" s="340" t="s">
        <v>184</v>
      </c>
      <c r="V451" s="339"/>
      <c r="W451" s="340" t="s">
        <v>183</v>
      </c>
      <c r="X451" s="339"/>
      <c r="Y451" s="340" t="s">
        <v>185</v>
      </c>
      <c r="Z451" s="340" t="s">
        <v>186</v>
      </c>
      <c r="AA451" s="340" t="str">
        <f t="shared" si="162"/>
        <v/>
      </c>
      <c r="AB451" s="341" t="s">
        <v>187</v>
      </c>
      <c r="AC451" s="516" t="str">
        <f t="shared" si="163"/>
        <v/>
      </c>
      <c r="AD451" s="509" t="str">
        <f t="shared" si="164"/>
        <v/>
      </c>
      <c r="AE451" s="517" t="str">
        <f>IFERROR(ROUNDDOWN(ROUNDDOWN(ROUND(L451*VLOOKUP(K451,【参考】数式用!$A$4:$F$57,MATCH("処遇改善加算Ⅳ",【参考】数式用!$C$3:$F$3,0)+2,0),0),0)*AA451*0.5,0), "")</f>
        <v/>
      </c>
      <c r="AF451" s="329"/>
      <c r="AG451" s="330"/>
      <c r="AH451" s="330"/>
      <c r="AI451" s="344"/>
      <c r="AJ451" s="641"/>
      <c r="AK451" s="331"/>
      <c r="AL451" s="332" t="str">
        <f t="shared" si="165"/>
        <v/>
      </c>
      <c r="AM451" s="325" t="str">
        <f t="shared" si="166"/>
        <v/>
      </c>
      <c r="AN451" s="255"/>
      <c r="AO451" s="559" t="str">
        <f>IFERROR(VLOOKUP(K451,【参考】数式用!$A$2:$N$57,14,FALSE),"")</f>
        <v/>
      </c>
      <c r="AP451" s="559" t="str">
        <f t="shared" si="167"/>
        <v/>
      </c>
      <c r="AQ451" s="632" t="str">
        <f t="shared" si="168"/>
        <v/>
      </c>
      <c r="AR451" s="632" t="str">
        <f t="shared" si="169"/>
        <v>入力済</v>
      </c>
      <c r="AS451" s="559" t="str">
        <f t="shared" si="170"/>
        <v/>
      </c>
      <c r="AT451" s="632" t="str">
        <f t="shared" si="171"/>
        <v>入力済</v>
      </c>
      <c r="AU451" s="632" t="str">
        <f t="shared" si="172"/>
        <v/>
      </c>
      <c r="AV451" s="632" t="str">
        <f t="shared" si="173"/>
        <v/>
      </c>
      <c r="AW451" s="559" t="str">
        <f t="shared" si="174"/>
        <v/>
      </c>
      <c r="AX451" s="559" t="str">
        <f t="shared" si="175"/>
        <v/>
      </c>
      <c r="AY451" s="632" t="str">
        <f>IFERROR(VLOOKUP(K451,【参考】数式用!$AR$5:$AS$39,2, FALSE), "")</f>
        <v/>
      </c>
      <c r="AZ451" s="559" t="str">
        <f t="shared" si="176"/>
        <v/>
      </c>
      <c r="BA451" s="559" t="str">
        <f t="shared" si="177"/>
        <v>入力済</v>
      </c>
      <c r="BB451" s="632" t="str">
        <f>IFERROR(VLOOKUP(K451,【参考】数式用!$AX$3:$AY$59, 2, FALSE), "")</f>
        <v/>
      </c>
      <c r="BC451" s="559" t="str">
        <f t="shared" si="178"/>
        <v/>
      </c>
      <c r="BD451" s="559" t="str">
        <f t="shared" si="179"/>
        <v>入力済</v>
      </c>
      <c r="BE451" s="576" t="str">
        <f t="shared" si="180"/>
        <v/>
      </c>
      <c r="BF451" s="559" t="str">
        <f t="shared" si="181"/>
        <v/>
      </c>
      <c r="BG451" s="596"/>
      <c r="BH451" s="632" t="str">
        <f t="shared" si="182"/>
        <v/>
      </c>
      <c r="BI451" s="614" t="str">
        <f>IFERROR(IF(BH451="Ⅱロ有り",ROUNDDOWN(L451*VLOOKUP(K451,【参考】数式用!$A$4:$J$42,10,FALSE)*AA451,0),""),"")</f>
        <v/>
      </c>
      <c r="BJ451" s="614" t="str">
        <f>IFERROR(IF(BH451="Ⅱロなし",ROUNDDOWN(L451*VLOOKUP(K451,【参考】数式用!$A$4:$J$42,8,FALSE)*AA451,0),""),"")</f>
        <v/>
      </c>
    </row>
    <row r="452" spans="1:62" ht="110.1" customHeight="1" thickBot="1">
      <c r="A452" s="327">
        <v>439</v>
      </c>
      <c r="B452" s="1005" t="str">
        <f>IF(基本情報入力シート!B474="","",基本情報入力シート!B474)</f>
        <v/>
      </c>
      <c r="C452" s="1006"/>
      <c r="D452" s="1006"/>
      <c r="E452" s="1006"/>
      <c r="F452" s="1007"/>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58" t="str">
        <f>IF(基本情報入力シート!AF474=0, "",基本情報入力シート!AF474)</f>
        <v/>
      </c>
      <c r="M452" s="589"/>
      <c r="N452" s="521" t="str">
        <f>IFERROR(VLOOKUP(K452,【参考】数式用!$A$2:$F$57,MATCH(M452,【参考】数式用!$C$3:$F$3,0)+2,0),"")</f>
        <v/>
      </c>
      <c r="O452" s="513"/>
      <c r="P452" s="555" t="str">
        <f>IFERROR(VLOOKUP(K452,【参考】数式用!$A$2:$F$57,MATCH(O452,【参考】数式用!$C$3:$F$3,0)+2,0),"")</f>
        <v/>
      </c>
      <c r="Q452" s="338" t="s">
        <v>118</v>
      </c>
      <c r="R452" s="339"/>
      <c r="S452" s="340" t="s">
        <v>183</v>
      </c>
      <c r="T452" s="339"/>
      <c r="U452" s="340" t="s">
        <v>184</v>
      </c>
      <c r="V452" s="339"/>
      <c r="W452" s="340" t="s">
        <v>183</v>
      </c>
      <c r="X452" s="339"/>
      <c r="Y452" s="340" t="s">
        <v>185</v>
      </c>
      <c r="Z452" s="340" t="s">
        <v>186</v>
      </c>
      <c r="AA452" s="340" t="str">
        <f t="shared" si="162"/>
        <v/>
      </c>
      <c r="AB452" s="341" t="s">
        <v>187</v>
      </c>
      <c r="AC452" s="516" t="str">
        <f t="shared" si="163"/>
        <v/>
      </c>
      <c r="AD452" s="509" t="str">
        <f t="shared" si="164"/>
        <v/>
      </c>
      <c r="AE452" s="517" t="str">
        <f>IFERROR(ROUNDDOWN(ROUNDDOWN(ROUND(L452*VLOOKUP(K452,【参考】数式用!$A$4:$F$57,MATCH("処遇改善加算Ⅳ",【参考】数式用!$C$3:$F$3,0)+2,0),0),0)*AA452*0.5,0), "")</f>
        <v/>
      </c>
      <c r="AF452" s="329"/>
      <c r="AG452" s="330"/>
      <c r="AH452" s="330"/>
      <c r="AI452" s="344"/>
      <c r="AJ452" s="641"/>
      <c r="AK452" s="331"/>
      <c r="AL452" s="332" t="str">
        <f t="shared" si="165"/>
        <v/>
      </c>
      <c r="AM452" s="325" t="str">
        <f t="shared" si="166"/>
        <v/>
      </c>
      <c r="AN452" s="255"/>
      <c r="AO452" s="559" t="str">
        <f>IFERROR(VLOOKUP(K452,【参考】数式用!$A$2:$N$57,14,FALSE),"")</f>
        <v/>
      </c>
      <c r="AP452" s="559" t="str">
        <f t="shared" si="167"/>
        <v/>
      </c>
      <c r="AQ452" s="632" t="str">
        <f t="shared" si="168"/>
        <v/>
      </c>
      <c r="AR452" s="632" t="str">
        <f t="shared" si="169"/>
        <v>入力済</v>
      </c>
      <c r="AS452" s="559" t="str">
        <f t="shared" si="170"/>
        <v/>
      </c>
      <c r="AT452" s="632" t="str">
        <f t="shared" si="171"/>
        <v>入力済</v>
      </c>
      <c r="AU452" s="632" t="str">
        <f t="shared" si="172"/>
        <v/>
      </c>
      <c r="AV452" s="632" t="str">
        <f t="shared" si="173"/>
        <v/>
      </c>
      <c r="AW452" s="559" t="str">
        <f t="shared" si="174"/>
        <v/>
      </c>
      <c r="AX452" s="559" t="str">
        <f t="shared" si="175"/>
        <v/>
      </c>
      <c r="AY452" s="632" t="str">
        <f>IFERROR(VLOOKUP(K452,【参考】数式用!$AR$5:$AS$39,2, FALSE), "")</f>
        <v/>
      </c>
      <c r="AZ452" s="559" t="str">
        <f t="shared" si="176"/>
        <v/>
      </c>
      <c r="BA452" s="559" t="str">
        <f t="shared" si="177"/>
        <v>入力済</v>
      </c>
      <c r="BB452" s="632" t="str">
        <f>IFERROR(VLOOKUP(K452,【参考】数式用!$AX$3:$AY$59, 2, FALSE), "")</f>
        <v/>
      </c>
      <c r="BC452" s="559" t="str">
        <f t="shared" si="178"/>
        <v/>
      </c>
      <c r="BD452" s="559" t="str">
        <f t="shared" si="179"/>
        <v>入力済</v>
      </c>
      <c r="BE452" s="576" t="str">
        <f t="shared" si="180"/>
        <v/>
      </c>
      <c r="BF452" s="559" t="str">
        <f t="shared" si="181"/>
        <v/>
      </c>
      <c r="BG452" s="596"/>
      <c r="BH452" s="632" t="str">
        <f t="shared" si="182"/>
        <v/>
      </c>
      <c r="BI452" s="614" t="str">
        <f>IFERROR(IF(BH452="Ⅱロ有り",ROUNDDOWN(L452*VLOOKUP(K452,【参考】数式用!$A$4:$J$42,10,FALSE)*AA452,0),""),"")</f>
        <v/>
      </c>
      <c r="BJ452" s="614" t="str">
        <f>IFERROR(IF(BH452="Ⅱロなし",ROUNDDOWN(L452*VLOOKUP(K452,【参考】数式用!$A$4:$J$42,8,FALSE)*AA452,0),""),"")</f>
        <v/>
      </c>
    </row>
    <row r="453" spans="1:62" ht="110.1" customHeight="1" thickBot="1">
      <c r="A453" s="327">
        <v>440</v>
      </c>
      <c r="B453" s="1005" t="str">
        <f>IF(基本情報入力シート!B475="","",基本情報入力シート!B475)</f>
        <v/>
      </c>
      <c r="C453" s="1006"/>
      <c r="D453" s="1006"/>
      <c r="E453" s="1006"/>
      <c r="F453" s="1007"/>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58" t="str">
        <f>IF(基本情報入力シート!AF475=0, "",基本情報入力シート!AF475)</f>
        <v/>
      </c>
      <c r="M453" s="589"/>
      <c r="N453" s="521" t="str">
        <f>IFERROR(VLOOKUP(K453,【参考】数式用!$A$2:$F$57,MATCH(M453,【参考】数式用!$C$3:$F$3,0)+2,0),"")</f>
        <v/>
      </c>
      <c r="O453" s="513"/>
      <c r="P453" s="555" t="str">
        <f>IFERROR(VLOOKUP(K453,【参考】数式用!$A$2:$F$57,MATCH(O453,【参考】数式用!$C$3:$F$3,0)+2,0),"")</f>
        <v/>
      </c>
      <c r="Q453" s="338" t="s">
        <v>118</v>
      </c>
      <c r="R453" s="339"/>
      <c r="S453" s="340" t="s">
        <v>183</v>
      </c>
      <c r="T453" s="339"/>
      <c r="U453" s="340" t="s">
        <v>184</v>
      </c>
      <c r="V453" s="339"/>
      <c r="W453" s="340" t="s">
        <v>183</v>
      </c>
      <c r="X453" s="339"/>
      <c r="Y453" s="340" t="s">
        <v>185</v>
      </c>
      <c r="Z453" s="340" t="s">
        <v>186</v>
      </c>
      <c r="AA453" s="340" t="str">
        <f t="shared" si="162"/>
        <v/>
      </c>
      <c r="AB453" s="341" t="s">
        <v>187</v>
      </c>
      <c r="AC453" s="516" t="str">
        <f t="shared" si="163"/>
        <v/>
      </c>
      <c r="AD453" s="509" t="str">
        <f t="shared" si="164"/>
        <v/>
      </c>
      <c r="AE453" s="517" t="str">
        <f>IFERROR(ROUNDDOWN(ROUNDDOWN(ROUND(L453*VLOOKUP(K453,【参考】数式用!$A$4:$F$57,MATCH("処遇改善加算Ⅳ",【参考】数式用!$C$3:$F$3,0)+2,0),0),0)*AA453*0.5,0), "")</f>
        <v/>
      </c>
      <c r="AF453" s="329"/>
      <c r="AG453" s="330"/>
      <c r="AH453" s="330"/>
      <c r="AI453" s="344"/>
      <c r="AJ453" s="641"/>
      <c r="AK453" s="331"/>
      <c r="AL453" s="332" t="str">
        <f t="shared" si="165"/>
        <v/>
      </c>
      <c r="AM453" s="325" t="str">
        <f t="shared" si="166"/>
        <v/>
      </c>
      <c r="AN453" s="255"/>
      <c r="AO453" s="559" t="str">
        <f>IFERROR(VLOOKUP(K453,【参考】数式用!$A$2:$N$57,14,FALSE),"")</f>
        <v/>
      </c>
      <c r="AP453" s="559" t="str">
        <f t="shared" si="167"/>
        <v/>
      </c>
      <c r="AQ453" s="632" t="str">
        <f t="shared" si="168"/>
        <v/>
      </c>
      <c r="AR453" s="632" t="str">
        <f t="shared" si="169"/>
        <v>入力済</v>
      </c>
      <c r="AS453" s="559" t="str">
        <f t="shared" si="170"/>
        <v/>
      </c>
      <c r="AT453" s="632" t="str">
        <f t="shared" si="171"/>
        <v>入力済</v>
      </c>
      <c r="AU453" s="632" t="str">
        <f t="shared" si="172"/>
        <v/>
      </c>
      <c r="AV453" s="632" t="str">
        <f t="shared" si="173"/>
        <v/>
      </c>
      <c r="AW453" s="559" t="str">
        <f t="shared" si="174"/>
        <v/>
      </c>
      <c r="AX453" s="559" t="str">
        <f t="shared" si="175"/>
        <v/>
      </c>
      <c r="AY453" s="632" t="str">
        <f>IFERROR(VLOOKUP(K453,【参考】数式用!$AR$5:$AS$39,2, FALSE), "")</f>
        <v/>
      </c>
      <c r="AZ453" s="559" t="str">
        <f t="shared" si="176"/>
        <v/>
      </c>
      <c r="BA453" s="559" t="str">
        <f t="shared" si="177"/>
        <v>入力済</v>
      </c>
      <c r="BB453" s="632" t="str">
        <f>IFERROR(VLOOKUP(K453,【参考】数式用!$AX$3:$AY$59, 2, FALSE), "")</f>
        <v/>
      </c>
      <c r="BC453" s="559" t="str">
        <f t="shared" si="178"/>
        <v/>
      </c>
      <c r="BD453" s="559" t="str">
        <f t="shared" si="179"/>
        <v>入力済</v>
      </c>
      <c r="BE453" s="576" t="str">
        <f t="shared" si="180"/>
        <v/>
      </c>
      <c r="BF453" s="559" t="str">
        <f t="shared" si="181"/>
        <v/>
      </c>
      <c r="BG453" s="596"/>
      <c r="BH453" s="632" t="str">
        <f t="shared" si="182"/>
        <v/>
      </c>
      <c r="BI453" s="614" t="str">
        <f>IFERROR(IF(BH453="Ⅱロ有り",ROUNDDOWN(L453*VLOOKUP(K453,【参考】数式用!$A$4:$J$42,10,FALSE)*AA453,0),""),"")</f>
        <v/>
      </c>
      <c r="BJ453" s="614" t="str">
        <f>IFERROR(IF(BH453="Ⅱロなし",ROUNDDOWN(L453*VLOOKUP(K453,【参考】数式用!$A$4:$J$42,8,FALSE)*AA453,0),""),"")</f>
        <v/>
      </c>
    </row>
    <row r="454" spans="1:62" ht="110.1" customHeight="1" thickBot="1">
      <c r="A454" s="327">
        <v>441</v>
      </c>
      <c r="B454" s="1005" t="str">
        <f>IF(基本情報入力シート!B476="","",基本情報入力シート!B476)</f>
        <v/>
      </c>
      <c r="C454" s="1006"/>
      <c r="D454" s="1006"/>
      <c r="E454" s="1006"/>
      <c r="F454" s="1007"/>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58" t="str">
        <f>IF(基本情報入力シート!AF476=0, "",基本情報入力シート!AF476)</f>
        <v/>
      </c>
      <c r="M454" s="589"/>
      <c r="N454" s="521" t="str">
        <f>IFERROR(VLOOKUP(K454,【参考】数式用!$A$2:$F$57,MATCH(M454,【参考】数式用!$C$3:$F$3,0)+2,0),"")</f>
        <v/>
      </c>
      <c r="O454" s="513"/>
      <c r="P454" s="555" t="str">
        <f>IFERROR(VLOOKUP(K454,【参考】数式用!$A$2:$F$57,MATCH(O454,【参考】数式用!$C$3:$F$3,0)+2,0),"")</f>
        <v/>
      </c>
      <c r="Q454" s="338" t="s">
        <v>118</v>
      </c>
      <c r="R454" s="339"/>
      <c r="S454" s="340" t="s">
        <v>183</v>
      </c>
      <c r="T454" s="339"/>
      <c r="U454" s="340" t="s">
        <v>184</v>
      </c>
      <c r="V454" s="339"/>
      <c r="W454" s="340" t="s">
        <v>183</v>
      </c>
      <c r="X454" s="339"/>
      <c r="Y454" s="340" t="s">
        <v>185</v>
      </c>
      <c r="Z454" s="340" t="s">
        <v>186</v>
      </c>
      <c r="AA454" s="340" t="str">
        <f t="shared" si="162"/>
        <v/>
      </c>
      <c r="AB454" s="341" t="s">
        <v>187</v>
      </c>
      <c r="AC454" s="516" t="str">
        <f t="shared" si="163"/>
        <v/>
      </c>
      <c r="AD454" s="509" t="str">
        <f t="shared" si="164"/>
        <v/>
      </c>
      <c r="AE454" s="517" t="str">
        <f>IFERROR(ROUNDDOWN(ROUNDDOWN(ROUND(L454*VLOOKUP(K454,【参考】数式用!$A$4:$F$57,MATCH("処遇改善加算Ⅳ",【参考】数式用!$C$3:$F$3,0)+2,0),0),0)*AA454*0.5,0), "")</f>
        <v/>
      </c>
      <c r="AF454" s="329"/>
      <c r="AG454" s="330"/>
      <c r="AH454" s="330"/>
      <c r="AI454" s="344"/>
      <c r="AJ454" s="641"/>
      <c r="AK454" s="331"/>
      <c r="AL454" s="332" t="str">
        <f t="shared" si="165"/>
        <v/>
      </c>
      <c r="AM454" s="325" t="str">
        <f t="shared" si="166"/>
        <v/>
      </c>
      <c r="AN454" s="255"/>
      <c r="AO454" s="559" t="str">
        <f>IFERROR(VLOOKUP(K454,【参考】数式用!$A$2:$N$57,14,FALSE),"")</f>
        <v/>
      </c>
      <c r="AP454" s="559" t="str">
        <f t="shared" si="167"/>
        <v/>
      </c>
      <c r="AQ454" s="632" t="str">
        <f t="shared" si="168"/>
        <v/>
      </c>
      <c r="AR454" s="632" t="str">
        <f t="shared" si="169"/>
        <v>入力済</v>
      </c>
      <c r="AS454" s="559" t="str">
        <f t="shared" si="170"/>
        <v/>
      </c>
      <c r="AT454" s="632" t="str">
        <f t="shared" si="171"/>
        <v>入力済</v>
      </c>
      <c r="AU454" s="632" t="str">
        <f t="shared" si="172"/>
        <v/>
      </c>
      <c r="AV454" s="632" t="str">
        <f t="shared" si="173"/>
        <v/>
      </c>
      <c r="AW454" s="559" t="str">
        <f t="shared" si="174"/>
        <v/>
      </c>
      <c r="AX454" s="559" t="str">
        <f t="shared" si="175"/>
        <v/>
      </c>
      <c r="AY454" s="632" t="str">
        <f>IFERROR(VLOOKUP(K454,【参考】数式用!$AR$5:$AS$39,2, FALSE), "")</f>
        <v/>
      </c>
      <c r="AZ454" s="559" t="str">
        <f t="shared" si="176"/>
        <v/>
      </c>
      <c r="BA454" s="559" t="str">
        <f t="shared" si="177"/>
        <v>入力済</v>
      </c>
      <c r="BB454" s="632" t="str">
        <f>IFERROR(VLOOKUP(K454,【参考】数式用!$AX$3:$AY$59, 2, FALSE), "")</f>
        <v/>
      </c>
      <c r="BC454" s="559" t="str">
        <f t="shared" si="178"/>
        <v/>
      </c>
      <c r="BD454" s="559" t="str">
        <f t="shared" si="179"/>
        <v>入力済</v>
      </c>
      <c r="BE454" s="576" t="str">
        <f t="shared" si="180"/>
        <v/>
      </c>
      <c r="BF454" s="559" t="str">
        <f t="shared" si="181"/>
        <v/>
      </c>
      <c r="BG454" s="596"/>
      <c r="BH454" s="632" t="str">
        <f t="shared" si="182"/>
        <v/>
      </c>
      <c r="BI454" s="614" t="str">
        <f>IFERROR(IF(BH454="Ⅱロ有り",ROUNDDOWN(L454*VLOOKUP(K454,【参考】数式用!$A$4:$J$42,10,FALSE)*AA454,0),""),"")</f>
        <v/>
      </c>
      <c r="BJ454" s="614" t="str">
        <f>IFERROR(IF(BH454="Ⅱロなし",ROUNDDOWN(L454*VLOOKUP(K454,【参考】数式用!$A$4:$J$42,8,FALSE)*AA454,0),""),"")</f>
        <v/>
      </c>
    </row>
    <row r="455" spans="1:62" ht="110.1" customHeight="1" thickBot="1">
      <c r="A455" s="327">
        <v>442</v>
      </c>
      <c r="B455" s="1005" t="str">
        <f>IF(基本情報入力シート!B477="","",基本情報入力シート!B477)</f>
        <v/>
      </c>
      <c r="C455" s="1006"/>
      <c r="D455" s="1006"/>
      <c r="E455" s="1006"/>
      <c r="F455" s="1007"/>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58" t="str">
        <f>IF(基本情報入力シート!AF477=0, "",基本情報入力シート!AF477)</f>
        <v/>
      </c>
      <c r="M455" s="589"/>
      <c r="N455" s="521" t="str">
        <f>IFERROR(VLOOKUP(K455,【参考】数式用!$A$2:$F$57,MATCH(M455,【参考】数式用!$C$3:$F$3,0)+2,0),"")</f>
        <v/>
      </c>
      <c r="O455" s="513"/>
      <c r="P455" s="555" t="str">
        <f>IFERROR(VLOOKUP(K455,【参考】数式用!$A$2:$F$57,MATCH(O455,【参考】数式用!$C$3:$F$3,0)+2,0),"")</f>
        <v/>
      </c>
      <c r="Q455" s="338" t="s">
        <v>118</v>
      </c>
      <c r="R455" s="339"/>
      <c r="S455" s="340" t="s">
        <v>183</v>
      </c>
      <c r="T455" s="339"/>
      <c r="U455" s="340" t="s">
        <v>184</v>
      </c>
      <c r="V455" s="339"/>
      <c r="W455" s="340" t="s">
        <v>183</v>
      </c>
      <c r="X455" s="339"/>
      <c r="Y455" s="340" t="s">
        <v>185</v>
      </c>
      <c r="Z455" s="340" t="s">
        <v>186</v>
      </c>
      <c r="AA455" s="340" t="str">
        <f t="shared" si="162"/>
        <v/>
      </c>
      <c r="AB455" s="341" t="s">
        <v>187</v>
      </c>
      <c r="AC455" s="516" t="str">
        <f t="shared" si="163"/>
        <v/>
      </c>
      <c r="AD455" s="509" t="str">
        <f t="shared" si="164"/>
        <v/>
      </c>
      <c r="AE455" s="517" t="str">
        <f>IFERROR(ROUNDDOWN(ROUNDDOWN(ROUND(L455*VLOOKUP(K455,【参考】数式用!$A$4:$F$57,MATCH("処遇改善加算Ⅳ",【参考】数式用!$C$3:$F$3,0)+2,0),0),0)*AA455*0.5,0), "")</f>
        <v/>
      </c>
      <c r="AF455" s="329"/>
      <c r="AG455" s="330"/>
      <c r="AH455" s="330"/>
      <c r="AI455" s="344"/>
      <c r="AJ455" s="641"/>
      <c r="AK455" s="331"/>
      <c r="AL455" s="332" t="str">
        <f t="shared" si="165"/>
        <v/>
      </c>
      <c r="AM455" s="325" t="str">
        <f t="shared" si="166"/>
        <v/>
      </c>
      <c r="AN455" s="255"/>
      <c r="AO455" s="559" t="str">
        <f>IFERROR(VLOOKUP(K455,【参考】数式用!$A$2:$N$57,14,FALSE),"")</f>
        <v/>
      </c>
      <c r="AP455" s="559" t="str">
        <f t="shared" si="167"/>
        <v/>
      </c>
      <c r="AQ455" s="632" t="str">
        <f t="shared" si="168"/>
        <v/>
      </c>
      <c r="AR455" s="632" t="str">
        <f t="shared" si="169"/>
        <v>入力済</v>
      </c>
      <c r="AS455" s="559" t="str">
        <f t="shared" si="170"/>
        <v/>
      </c>
      <c r="AT455" s="632" t="str">
        <f t="shared" si="171"/>
        <v>入力済</v>
      </c>
      <c r="AU455" s="632" t="str">
        <f t="shared" si="172"/>
        <v/>
      </c>
      <c r="AV455" s="632" t="str">
        <f t="shared" si="173"/>
        <v/>
      </c>
      <c r="AW455" s="559" t="str">
        <f t="shared" si="174"/>
        <v/>
      </c>
      <c r="AX455" s="559" t="str">
        <f t="shared" si="175"/>
        <v/>
      </c>
      <c r="AY455" s="632" t="str">
        <f>IFERROR(VLOOKUP(K455,【参考】数式用!$AR$5:$AS$39,2, FALSE), "")</f>
        <v/>
      </c>
      <c r="AZ455" s="559" t="str">
        <f t="shared" si="176"/>
        <v/>
      </c>
      <c r="BA455" s="559" t="str">
        <f t="shared" si="177"/>
        <v>入力済</v>
      </c>
      <c r="BB455" s="632" t="str">
        <f>IFERROR(VLOOKUP(K455,【参考】数式用!$AX$3:$AY$59, 2, FALSE), "")</f>
        <v/>
      </c>
      <c r="BC455" s="559" t="str">
        <f t="shared" si="178"/>
        <v/>
      </c>
      <c r="BD455" s="559" t="str">
        <f t="shared" si="179"/>
        <v>入力済</v>
      </c>
      <c r="BE455" s="576" t="str">
        <f t="shared" si="180"/>
        <v/>
      </c>
      <c r="BF455" s="559" t="str">
        <f t="shared" si="181"/>
        <v/>
      </c>
      <c r="BG455" s="596"/>
      <c r="BH455" s="632" t="str">
        <f t="shared" si="182"/>
        <v/>
      </c>
      <c r="BI455" s="614" t="str">
        <f>IFERROR(IF(BH455="Ⅱロ有り",ROUNDDOWN(L455*VLOOKUP(K455,【参考】数式用!$A$4:$J$42,10,FALSE)*AA455,0),""),"")</f>
        <v/>
      </c>
      <c r="BJ455" s="614" t="str">
        <f>IFERROR(IF(BH455="Ⅱロなし",ROUNDDOWN(L455*VLOOKUP(K455,【参考】数式用!$A$4:$J$42,8,FALSE)*AA455,0),""),"")</f>
        <v/>
      </c>
    </row>
    <row r="456" spans="1:62" ht="110.1" customHeight="1" thickBot="1">
      <c r="A456" s="327">
        <v>443</v>
      </c>
      <c r="B456" s="1005" t="str">
        <f>IF(基本情報入力シート!B478="","",基本情報入力シート!B478)</f>
        <v/>
      </c>
      <c r="C456" s="1006"/>
      <c r="D456" s="1006"/>
      <c r="E456" s="1006"/>
      <c r="F456" s="1007"/>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58" t="str">
        <f>IF(基本情報入力シート!AF478=0, "",基本情報入力シート!AF478)</f>
        <v/>
      </c>
      <c r="M456" s="589"/>
      <c r="N456" s="521" t="str">
        <f>IFERROR(VLOOKUP(K456,【参考】数式用!$A$2:$F$57,MATCH(M456,【参考】数式用!$C$3:$F$3,0)+2,0),"")</f>
        <v/>
      </c>
      <c r="O456" s="513"/>
      <c r="P456" s="555" t="str">
        <f>IFERROR(VLOOKUP(K456,【参考】数式用!$A$2:$F$57,MATCH(O456,【参考】数式用!$C$3:$F$3,0)+2,0),"")</f>
        <v/>
      </c>
      <c r="Q456" s="338" t="s">
        <v>118</v>
      </c>
      <c r="R456" s="339"/>
      <c r="S456" s="340" t="s">
        <v>183</v>
      </c>
      <c r="T456" s="339"/>
      <c r="U456" s="340" t="s">
        <v>184</v>
      </c>
      <c r="V456" s="339"/>
      <c r="W456" s="340" t="s">
        <v>183</v>
      </c>
      <c r="X456" s="339"/>
      <c r="Y456" s="340" t="s">
        <v>185</v>
      </c>
      <c r="Z456" s="340" t="s">
        <v>186</v>
      </c>
      <c r="AA456" s="340" t="str">
        <f t="shared" si="162"/>
        <v/>
      </c>
      <c r="AB456" s="341" t="s">
        <v>187</v>
      </c>
      <c r="AC456" s="516" t="str">
        <f t="shared" si="163"/>
        <v/>
      </c>
      <c r="AD456" s="509" t="str">
        <f t="shared" si="164"/>
        <v/>
      </c>
      <c r="AE456" s="517" t="str">
        <f>IFERROR(ROUNDDOWN(ROUNDDOWN(ROUND(L456*VLOOKUP(K456,【参考】数式用!$A$4:$F$57,MATCH("処遇改善加算Ⅳ",【参考】数式用!$C$3:$F$3,0)+2,0),0),0)*AA456*0.5,0), "")</f>
        <v/>
      </c>
      <c r="AF456" s="329"/>
      <c r="AG456" s="330"/>
      <c r="AH456" s="330"/>
      <c r="AI456" s="344"/>
      <c r="AJ456" s="641"/>
      <c r="AK456" s="331"/>
      <c r="AL456" s="332" t="str">
        <f t="shared" si="165"/>
        <v/>
      </c>
      <c r="AM456" s="325" t="str">
        <f t="shared" si="166"/>
        <v/>
      </c>
      <c r="AN456" s="255"/>
      <c r="AO456" s="559" t="str">
        <f>IFERROR(VLOOKUP(K456,【参考】数式用!$A$2:$N$57,14,FALSE),"")</f>
        <v/>
      </c>
      <c r="AP456" s="559" t="str">
        <f t="shared" si="167"/>
        <v/>
      </c>
      <c r="AQ456" s="632" t="str">
        <f t="shared" si="168"/>
        <v/>
      </c>
      <c r="AR456" s="632" t="str">
        <f t="shared" si="169"/>
        <v>入力済</v>
      </c>
      <c r="AS456" s="559" t="str">
        <f t="shared" si="170"/>
        <v/>
      </c>
      <c r="AT456" s="632" t="str">
        <f t="shared" si="171"/>
        <v>入力済</v>
      </c>
      <c r="AU456" s="632" t="str">
        <f t="shared" si="172"/>
        <v/>
      </c>
      <c r="AV456" s="632" t="str">
        <f t="shared" si="173"/>
        <v/>
      </c>
      <c r="AW456" s="559" t="str">
        <f t="shared" si="174"/>
        <v/>
      </c>
      <c r="AX456" s="559" t="str">
        <f t="shared" si="175"/>
        <v/>
      </c>
      <c r="AY456" s="632" t="str">
        <f>IFERROR(VLOOKUP(K456,【参考】数式用!$AR$5:$AS$39,2, FALSE), "")</f>
        <v/>
      </c>
      <c r="AZ456" s="559" t="str">
        <f t="shared" si="176"/>
        <v/>
      </c>
      <c r="BA456" s="559" t="str">
        <f t="shared" si="177"/>
        <v>入力済</v>
      </c>
      <c r="BB456" s="632" t="str">
        <f>IFERROR(VLOOKUP(K456,【参考】数式用!$AX$3:$AY$59, 2, FALSE), "")</f>
        <v/>
      </c>
      <c r="BC456" s="559" t="str">
        <f t="shared" si="178"/>
        <v/>
      </c>
      <c r="BD456" s="559" t="str">
        <f t="shared" si="179"/>
        <v>入力済</v>
      </c>
      <c r="BE456" s="576" t="str">
        <f t="shared" si="180"/>
        <v/>
      </c>
      <c r="BF456" s="559" t="str">
        <f t="shared" si="181"/>
        <v/>
      </c>
      <c r="BG456" s="596"/>
      <c r="BH456" s="632" t="str">
        <f t="shared" si="182"/>
        <v/>
      </c>
      <c r="BI456" s="614" t="str">
        <f>IFERROR(IF(BH456="Ⅱロ有り",ROUNDDOWN(L456*VLOOKUP(K456,【参考】数式用!$A$4:$J$42,10,FALSE)*AA456,0),""),"")</f>
        <v/>
      </c>
      <c r="BJ456" s="614" t="str">
        <f>IFERROR(IF(BH456="Ⅱロなし",ROUNDDOWN(L456*VLOOKUP(K456,【参考】数式用!$A$4:$J$42,8,FALSE)*AA456,0),""),"")</f>
        <v/>
      </c>
    </row>
    <row r="457" spans="1:62" ht="110.1" customHeight="1" thickBot="1">
      <c r="A457" s="327">
        <v>444</v>
      </c>
      <c r="B457" s="1005" t="str">
        <f>IF(基本情報入力シート!B479="","",基本情報入力シート!B479)</f>
        <v/>
      </c>
      <c r="C457" s="1006"/>
      <c r="D457" s="1006"/>
      <c r="E457" s="1006"/>
      <c r="F457" s="1007"/>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58" t="str">
        <f>IF(基本情報入力シート!AF479=0, "",基本情報入力シート!AF479)</f>
        <v/>
      </c>
      <c r="M457" s="589"/>
      <c r="N457" s="521" t="str">
        <f>IFERROR(VLOOKUP(K457,【参考】数式用!$A$2:$F$57,MATCH(M457,【参考】数式用!$C$3:$F$3,0)+2,0),"")</f>
        <v/>
      </c>
      <c r="O457" s="513"/>
      <c r="P457" s="555" t="str">
        <f>IFERROR(VLOOKUP(K457,【参考】数式用!$A$2:$F$57,MATCH(O457,【参考】数式用!$C$3:$F$3,0)+2,0),"")</f>
        <v/>
      </c>
      <c r="Q457" s="338" t="s">
        <v>118</v>
      </c>
      <c r="R457" s="339"/>
      <c r="S457" s="340" t="s">
        <v>183</v>
      </c>
      <c r="T457" s="339"/>
      <c r="U457" s="340" t="s">
        <v>184</v>
      </c>
      <c r="V457" s="339"/>
      <c r="W457" s="340" t="s">
        <v>183</v>
      </c>
      <c r="X457" s="339"/>
      <c r="Y457" s="340" t="s">
        <v>185</v>
      </c>
      <c r="Z457" s="340" t="s">
        <v>186</v>
      </c>
      <c r="AA457" s="340" t="str">
        <f t="shared" si="162"/>
        <v/>
      </c>
      <c r="AB457" s="341" t="s">
        <v>187</v>
      </c>
      <c r="AC457" s="516" t="str">
        <f t="shared" si="163"/>
        <v/>
      </c>
      <c r="AD457" s="509" t="str">
        <f t="shared" si="164"/>
        <v/>
      </c>
      <c r="AE457" s="517" t="str">
        <f>IFERROR(ROUNDDOWN(ROUNDDOWN(ROUND(L457*VLOOKUP(K457,【参考】数式用!$A$4:$F$57,MATCH("処遇改善加算Ⅳ",【参考】数式用!$C$3:$F$3,0)+2,0),0),0)*AA457*0.5,0), "")</f>
        <v/>
      </c>
      <c r="AF457" s="329"/>
      <c r="AG457" s="330"/>
      <c r="AH457" s="330"/>
      <c r="AI457" s="344"/>
      <c r="AJ457" s="641"/>
      <c r="AK457" s="331"/>
      <c r="AL457" s="332" t="str">
        <f t="shared" si="165"/>
        <v/>
      </c>
      <c r="AM457" s="325" t="str">
        <f t="shared" si="166"/>
        <v/>
      </c>
      <c r="AN457" s="255"/>
      <c r="AO457" s="559" t="str">
        <f>IFERROR(VLOOKUP(K457,【参考】数式用!$A$2:$N$57,14,FALSE),"")</f>
        <v/>
      </c>
      <c r="AP457" s="559" t="str">
        <f t="shared" si="167"/>
        <v/>
      </c>
      <c r="AQ457" s="632" t="str">
        <f t="shared" si="168"/>
        <v/>
      </c>
      <c r="AR457" s="632" t="str">
        <f t="shared" si="169"/>
        <v>入力済</v>
      </c>
      <c r="AS457" s="559" t="str">
        <f t="shared" si="170"/>
        <v/>
      </c>
      <c r="AT457" s="632" t="str">
        <f t="shared" si="171"/>
        <v>入力済</v>
      </c>
      <c r="AU457" s="632" t="str">
        <f t="shared" si="172"/>
        <v/>
      </c>
      <c r="AV457" s="632" t="str">
        <f t="shared" si="173"/>
        <v/>
      </c>
      <c r="AW457" s="559" t="str">
        <f t="shared" si="174"/>
        <v/>
      </c>
      <c r="AX457" s="559" t="str">
        <f t="shared" si="175"/>
        <v/>
      </c>
      <c r="AY457" s="632" t="str">
        <f>IFERROR(VLOOKUP(K457,【参考】数式用!$AR$5:$AS$39,2, FALSE), "")</f>
        <v/>
      </c>
      <c r="AZ457" s="559" t="str">
        <f t="shared" si="176"/>
        <v/>
      </c>
      <c r="BA457" s="559" t="str">
        <f t="shared" si="177"/>
        <v>入力済</v>
      </c>
      <c r="BB457" s="632" t="str">
        <f>IFERROR(VLOOKUP(K457,【参考】数式用!$AX$3:$AY$59, 2, FALSE), "")</f>
        <v/>
      </c>
      <c r="BC457" s="559" t="str">
        <f t="shared" si="178"/>
        <v/>
      </c>
      <c r="BD457" s="559" t="str">
        <f t="shared" si="179"/>
        <v>入力済</v>
      </c>
      <c r="BE457" s="576" t="str">
        <f t="shared" si="180"/>
        <v/>
      </c>
      <c r="BF457" s="559" t="str">
        <f t="shared" si="181"/>
        <v/>
      </c>
      <c r="BG457" s="596"/>
      <c r="BH457" s="632" t="str">
        <f t="shared" si="182"/>
        <v/>
      </c>
      <c r="BI457" s="614" t="str">
        <f>IFERROR(IF(BH457="Ⅱロ有り",ROUNDDOWN(L457*VLOOKUP(K457,【参考】数式用!$A$4:$J$42,10,FALSE)*AA457,0),""),"")</f>
        <v/>
      </c>
      <c r="BJ457" s="614" t="str">
        <f>IFERROR(IF(BH457="Ⅱロなし",ROUNDDOWN(L457*VLOOKUP(K457,【参考】数式用!$A$4:$J$42,8,FALSE)*AA457,0),""),"")</f>
        <v/>
      </c>
    </row>
    <row r="458" spans="1:62" ht="110.1" customHeight="1" thickBot="1">
      <c r="A458" s="327">
        <v>445</v>
      </c>
      <c r="B458" s="1005" t="str">
        <f>IF(基本情報入力シート!B480="","",基本情報入力シート!B480)</f>
        <v/>
      </c>
      <c r="C458" s="1006"/>
      <c r="D458" s="1006"/>
      <c r="E458" s="1006"/>
      <c r="F458" s="1007"/>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58" t="str">
        <f>IF(基本情報入力シート!AF480=0, "",基本情報入力シート!AF480)</f>
        <v/>
      </c>
      <c r="M458" s="589"/>
      <c r="N458" s="521" t="str">
        <f>IFERROR(VLOOKUP(K458,【参考】数式用!$A$2:$F$57,MATCH(M458,【参考】数式用!$C$3:$F$3,0)+2,0),"")</f>
        <v/>
      </c>
      <c r="O458" s="513"/>
      <c r="P458" s="555" t="str">
        <f>IFERROR(VLOOKUP(K458,【参考】数式用!$A$2:$F$57,MATCH(O458,【参考】数式用!$C$3:$F$3,0)+2,0),"")</f>
        <v/>
      </c>
      <c r="Q458" s="338" t="s">
        <v>118</v>
      </c>
      <c r="R458" s="339"/>
      <c r="S458" s="340" t="s">
        <v>183</v>
      </c>
      <c r="T458" s="339"/>
      <c r="U458" s="340" t="s">
        <v>184</v>
      </c>
      <c r="V458" s="339"/>
      <c r="W458" s="340" t="s">
        <v>183</v>
      </c>
      <c r="X458" s="339"/>
      <c r="Y458" s="340" t="s">
        <v>185</v>
      </c>
      <c r="Z458" s="340" t="s">
        <v>186</v>
      </c>
      <c r="AA458" s="340" t="str">
        <f t="shared" si="162"/>
        <v/>
      </c>
      <c r="AB458" s="341" t="s">
        <v>187</v>
      </c>
      <c r="AC458" s="516" t="str">
        <f t="shared" si="163"/>
        <v/>
      </c>
      <c r="AD458" s="509" t="str">
        <f t="shared" si="164"/>
        <v/>
      </c>
      <c r="AE458" s="517" t="str">
        <f>IFERROR(ROUNDDOWN(ROUNDDOWN(ROUND(L458*VLOOKUP(K458,【参考】数式用!$A$4:$F$57,MATCH("処遇改善加算Ⅳ",【参考】数式用!$C$3:$F$3,0)+2,0),0),0)*AA458*0.5,0), "")</f>
        <v/>
      </c>
      <c r="AF458" s="329"/>
      <c r="AG458" s="330"/>
      <c r="AH458" s="330"/>
      <c r="AI458" s="344"/>
      <c r="AJ458" s="641"/>
      <c r="AK458" s="331"/>
      <c r="AL458" s="332" t="str">
        <f t="shared" si="165"/>
        <v/>
      </c>
      <c r="AM458" s="325" t="str">
        <f t="shared" si="166"/>
        <v/>
      </c>
      <c r="AN458" s="255"/>
      <c r="AO458" s="559" t="str">
        <f>IFERROR(VLOOKUP(K458,【参考】数式用!$A$2:$N$57,14,FALSE),"")</f>
        <v/>
      </c>
      <c r="AP458" s="559" t="str">
        <f t="shared" si="167"/>
        <v/>
      </c>
      <c r="AQ458" s="632" t="str">
        <f t="shared" si="168"/>
        <v/>
      </c>
      <c r="AR458" s="632" t="str">
        <f t="shared" si="169"/>
        <v>入力済</v>
      </c>
      <c r="AS458" s="559" t="str">
        <f t="shared" si="170"/>
        <v/>
      </c>
      <c r="AT458" s="632" t="str">
        <f t="shared" si="171"/>
        <v>入力済</v>
      </c>
      <c r="AU458" s="632" t="str">
        <f t="shared" si="172"/>
        <v/>
      </c>
      <c r="AV458" s="632" t="str">
        <f t="shared" si="173"/>
        <v/>
      </c>
      <c r="AW458" s="559" t="str">
        <f t="shared" si="174"/>
        <v/>
      </c>
      <c r="AX458" s="559" t="str">
        <f t="shared" si="175"/>
        <v/>
      </c>
      <c r="AY458" s="632" t="str">
        <f>IFERROR(VLOOKUP(K458,【参考】数式用!$AR$5:$AS$39,2, FALSE), "")</f>
        <v/>
      </c>
      <c r="AZ458" s="559" t="str">
        <f t="shared" si="176"/>
        <v/>
      </c>
      <c r="BA458" s="559" t="str">
        <f t="shared" si="177"/>
        <v>入力済</v>
      </c>
      <c r="BB458" s="632" t="str">
        <f>IFERROR(VLOOKUP(K458,【参考】数式用!$AX$3:$AY$59, 2, FALSE), "")</f>
        <v/>
      </c>
      <c r="BC458" s="559" t="str">
        <f t="shared" si="178"/>
        <v/>
      </c>
      <c r="BD458" s="559" t="str">
        <f t="shared" si="179"/>
        <v>入力済</v>
      </c>
      <c r="BE458" s="576" t="str">
        <f t="shared" si="180"/>
        <v/>
      </c>
      <c r="BF458" s="559" t="str">
        <f t="shared" si="181"/>
        <v/>
      </c>
      <c r="BG458" s="596"/>
      <c r="BH458" s="632" t="str">
        <f t="shared" si="182"/>
        <v/>
      </c>
      <c r="BI458" s="614" t="str">
        <f>IFERROR(IF(BH458="Ⅱロ有り",ROUNDDOWN(L458*VLOOKUP(K458,【参考】数式用!$A$4:$J$42,10,FALSE)*AA458,0),""),"")</f>
        <v/>
      </c>
      <c r="BJ458" s="614" t="str">
        <f>IFERROR(IF(BH458="Ⅱロなし",ROUNDDOWN(L458*VLOOKUP(K458,【参考】数式用!$A$4:$J$42,8,FALSE)*AA458,0),""),"")</f>
        <v/>
      </c>
    </row>
    <row r="459" spans="1:62" ht="110.1" customHeight="1" thickBot="1">
      <c r="A459" s="327">
        <v>446</v>
      </c>
      <c r="B459" s="1005" t="str">
        <f>IF(基本情報入力シート!B481="","",基本情報入力シート!B481)</f>
        <v/>
      </c>
      <c r="C459" s="1006"/>
      <c r="D459" s="1006"/>
      <c r="E459" s="1006"/>
      <c r="F459" s="1007"/>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58" t="str">
        <f>IF(基本情報入力シート!AF481=0, "",基本情報入力シート!AF481)</f>
        <v/>
      </c>
      <c r="M459" s="589"/>
      <c r="N459" s="521" t="str">
        <f>IFERROR(VLOOKUP(K459,【参考】数式用!$A$2:$F$57,MATCH(M459,【参考】数式用!$C$3:$F$3,0)+2,0),"")</f>
        <v/>
      </c>
      <c r="O459" s="513"/>
      <c r="P459" s="555" t="str">
        <f>IFERROR(VLOOKUP(K459,【参考】数式用!$A$2:$F$57,MATCH(O459,【参考】数式用!$C$3:$F$3,0)+2,0),"")</f>
        <v/>
      </c>
      <c r="Q459" s="338" t="s">
        <v>118</v>
      </c>
      <c r="R459" s="339"/>
      <c r="S459" s="340" t="s">
        <v>183</v>
      </c>
      <c r="T459" s="339"/>
      <c r="U459" s="340" t="s">
        <v>184</v>
      </c>
      <c r="V459" s="339"/>
      <c r="W459" s="340" t="s">
        <v>183</v>
      </c>
      <c r="X459" s="339"/>
      <c r="Y459" s="340" t="s">
        <v>185</v>
      </c>
      <c r="Z459" s="340" t="s">
        <v>186</v>
      </c>
      <c r="AA459" s="340" t="str">
        <f t="shared" si="162"/>
        <v/>
      </c>
      <c r="AB459" s="341" t="s">
        <v>187</v>
      </c>
      <c r="AC459" s="516" t="str">
        <f t="shared" si="163"/>
        <v/>
      </c>
      <c r="AD459" s="509" t="str">
        <f t="shared" si="164"/>
        <v/>
      </c>
      <c r="AE459" s="517" t="str">
        <f>IFERROR(ROUNDDOWN(ROUNDDOWN(ROUND(L459*VLOOKUP(K459,【参考】数式用!$A$4:$F$57,MATCH("処遇改善加算Ⅳ",【参考】数式用!$C$3:$F$3,0)+2,0),0),0)*AA459*0.5,0), "")</f>
        <v/>
      </c>
      <c r="AF459" s="329"/>
      <c r="AG459" s="330"/>
      <c r="AH459" s="330"/>
      <c r="AI459" s="344"/>
      <c r="AJ459" s="641"/>
      <c r="AK459" s="331"/>
      <c r="AL459" s="332" t="str">
        <f t="shared" si="165"/>
        <v/>
      </c>
      <c r="AM459" s="325" t="str">
        <f t="shared" si="166"/>
        <v/>
      </c>
      <c r="AN459" s="255"/>
      <c r="AO459" s="559" t="str">
        <f>IFERROR(VLOOKUP(K459,【参考】数式用!$A$2:$N$57,14,FALSE),"")</f>
        <v/>
      </c>
      <c r="AP459" s="559" t="str">
        <f t="shared" si="167"/>
        <v/>
      </c>
      <c r="AQ459" s="632" t="str">
        <f t="shared" si="168"/>
        <v/>
      </c>
      <c r="AR459" s="632" t="str">
        <f t="shared" si="169"/>
        <v>入力済</v>
      </c>
      <c r="AS459" s="559" t="str">
        <f t="shared" si="170"/>
        <v/>
      </c>
      <c r="AT459" s="632" t="str">
        <f t="shared" si="171"/>
        <v>入力済</v>
      </c>
      <c r="AU459" s="632" t="str">
        <f t="shared" si="172"/>
        <v/>
      </c>
      <c r="AV459" s="632" t="str">
        <f t="shared" si="173"/>
        <v/>
      </c>
      <c r="AW459" s="559" t="str">
        <f t="shared" si="174"/>
        <v/>
      </c>
      <c r="AX459" s="559" t="str">
        <f t="shared" si="175"/>
        <v/>
      </c>
      <c r="AY459" s="632" t="str">
        <f>IFERROR(VLOOKUP(K459,【参考】数式用!$AR$5:$AS$39,2, FALSE), "")</f>
        <v/>
      </c>
      <c r="AZ459" s="559" t="str">
        <f t="shared" si="176"/>
        <v/>
      </c>
      <c r="BA459" s="559" t="str">
        <f t="shared" si="177"/>
        <v>入力済</v>
      </c>
      <c r="BB459" s="632" t="str">
        <f>IFERROR(VLOOKUP(K459,【参考】数式用!$AX$3:$AY$59, 2, FALSE), "")</f>
        <v/>
      </c>
      <c r="BC459" s="559" t="str">
        <f t="shared" si="178"/>
        <v/>
      </c>
      <c r="BD459" s="559" t="str">
        <f t="shared" si="179"/>
        <v>入力済</v>
      </c>
      <c r="BE459" s="576" t="str">
        <f t="shared" si="180"/>
        <v/>
      </c>
      <c r="BF459" s="559" t="str">
        <f t="shared" si="181"/>
        <v/>
      </c>
      <c r="BG459" s="596"/>
      <c r="BH459" s="632" t="str">
        <f t="shared" si="182"/>
        <v/>
      </c>
      <c r="BI459" s="614" t="str">
        <f>IFERROR(IF(BH459="Ⅱロ有り",ROUNDDOWN(L459*VLOOKUP(K459,【参考】数式用!$A$4:$J$42,10,FALSE)*AA459,0),""),"")</f>
        <v/>
      </c>
      <c r="BJ459" s="614" t="str">
        <f>IFERROR(IF(BH459="Ⅱロなし",ROUNDDOWN(L459*VLOOKUP(K459,【参考】数式用!$A$4:$J$42,8,FALSE)*AA459,0),""),"")</f>
        <v/>
      </c>
    </row>
    <row r="460" spans="1:62" ht="110.1" customHeight="1" thickBot="1">
      <c r="A460" s="327">
        <v>447</v>
      </c>
      <c r="B460" s="1005" t="str">
        <f>IF(基本情報入力シート!B482="","",基本情報入力シート!B482)</f>
        <v/>
      </c>
      <c r="C460" s="1006"/>
      <c r="D460" s="1006"/>
      <c r="E460" s="1006"/>
      <c r="F460" s="1007"/>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58" t="str">
        <f>IF(基本情報入力シート!AF482=0, "",基本情報入力シート!AF482)</f>
        <v/>
      </c>
      <c r="M460" s="589"/>
      <c r="N460" s="521" t="str">
        <f>IFERROR(VLOOKUP(K460,【参考】数式用!$A$2:$F$57,MATCH(M460,【参考】数式用!$C$3:$F$3,0)+2,0),"")</f>
        <v/>
      </c>
      <c r="O460" s="513"/>
      <c r="P460" s="555" t="str">
        <f>IFERROR(VLOOKUP(K460,【参考】数式用!$A$2:$F$57,MATCH(O460,【参考】数式用!$C$3:$F$3,0)+2,0),"")</f>
        <v/>
      </c>
      <c r="Q460" s="338" t="s">
        <v>118</v>
      </c>
      <c r="R460" s="339"/>
      <c r="S460" s="340" t="s">
        <v>183</v>
      </c>
      <c r="T460" s="339"/>
      <c r="U460" s="340" t="s">
        <v>184</v>
      </c>
      <c r="V460" s="339"/>
      <c r="W460" s="340" t="s">
        <v>183</v>
      </c>
      <c r="X460" s="339"/>
      <c r="Y460" s="340" t="s">
        <v>185</v>
      </c>
      <c r="Z460" s="340" t="s">
        <v>186</v>
      </c>
      <c r="AA460" s="340" t="str">
        <f t="shared" si="162"/>
        <v/>
      </c>
      <c r="AB460" s="341" t="s">
        <v>187</v>
      </c>
      <c r="AC460" s="516" t="str">
        <f t="shared" si="163"/>
        <v/>
      </c>
      <c r="AD460" s="509" t="str">
        <f t="shared" si="164"/>
        <v/>
      </c>
      <c r="AE460" s="517" t="str">
        <f>IFERROR(ROUNDDOWN(ROUNDDOWN(ROUND(L460*VLOOKUP(K460,【参考】数式用!$A$4:$F$57,MATCH("処遇改善加算Ⅳ",【参考】数式用!$C$3:$F$3,0)+2,0),0),0)*AA460*0.5,0), "")</f>
        <v/>
      </c>
      <c r="AF460" s="329"/>
      <c r="AG460" s="330"/>
      <c r="AH460" s="330"/>
      <c r="AI460" s="344"/>
      <c r="AJ460" s="641"/>
      <c r="AK460" s="331"/>
      <c r="AL460" s="332" t="str">
        <f t="shared" si="165"/>
        <v/>
      </c>
      <c r="AM460" s="325" t="str">
        <f t="shared" si="166"/>
        <v/>
      </c>
      <c r="AN460" s="255"/>
      <c r="AO460" s="559" t="str">
        <f>IFERROR(VLOOKUP(K460,【参考】数式用!$A$2:$N$57,14,FALSE),"")</f>
        <v/>
      </c>
      <c r="AP460" s="559" t="str">
        <f t="shared" si="167"/>
        <v/>
      </c>
      <c r="AQ460" s="632" t="str">
        <f t="shared" si="168"/>
        <v/>
      </c>
      <c r="AR460" s="632" t="str">
        <f t="shared" si="169"/>
        <v>入力済</v>
      </c>
      <c r="AS460" s="559" t="str">
        <f t="shared" si="170"/>
        <v/>
      </c>
      <c r="AT460" s="632" t="str">
        <f t="shared" si="171"/>
        <v>入力済</v>
      </c>
      <c r="AU460" s="632" t="str">
        <f t="shared" si="172"/>
        <v/>
      </c>
      <c r="AV460" s="632" t="str">
        <f t="shared" si="173"/>
        <v/>
      </c>
      <c r="AW460" s="559" t="str">
        <f t="shared" si="174"/>
        <v/>
      </c>
      <c r="AX460" s="559" t="str">
        <f t="shared" si="175"/>
        <v/>
      </c>
      <c r="AY460" s="632" t="str">
        <f>IFERROR(VLOOKUP(K460,【参考】数式用!$AR$5:$AS$39,2, FALSE), "")</f>
        <v/>
      </c>
      <c r="AZ460" s="559" t="str">
        <f t="shared" si="176"/>
        <v/>
      </c>
      <c r="BA460" s="559" t="str">
        <f t="shared" si="177"/>
        <v>入力済</v>
      </c>
      <c r="BB460" s="632" t="str">
        <f>IFERROR(VLOOKUP(K460,【参考】数式用!$AX$3:$AY$59, 2, FALSE), "")</f>
        <v/>
      </c>
      <c r="BC460" s="559" t="str">
        <f t="shared" si="178"/>
        <v/>
      </c>
      <c r="BD460" s="559" t="str">
        <f t="shared" si="179"/>
        <v>入力済</v>
      </c>
      <c r="BE460" s="576" t="str">
        <f t="shared" si="180"/>
        <v/>
      </c>
      <c r="BF460" s="559" t="str">
        <f t="shared" si="181"/>
        <v/>
      </c>
      <c r="BG460" s="596"/>
      <c r="BH460" s="632" t="str">
        <f t="shared" si="182"/>
        <v/>
      </c>
      <c r="BI460" s="614" t="str">
        <f>IFERROR(IF(BH460="Ⅱロ有り",ROUNDDOWN(L460*VLOOKUP(K460,【参考】数式用!$A$4:$J$42,10,FALSE)*AA460,0),""),"")</f>
        <v/>
      </c>
      <c r="BJ460" s="614" t="str">
        <f>IFERROR(IF(BH460="Ⅱロなし",ROUNDDOWN(L460*VLOOKUP(K460,【参考】数式用!$A$4:$J$42,8,FALSE)*AA460,0),""),"")</f>
        <v/>
      </c>
    </row>
    <row r="461" spans="1:62" ht="110.1" customHeight="1" thickBot="1">
      <c r="A461" s="327">
        <v>448</v>
      </c>
      <c r="B461" s="1005" t="str">
        <f>IF(基本情報入力シート!B483="","",基本情報入力シート!B483)</f>
        <v/>
      </c>
      <c r="C461" s="1006"/>
      <c r="D461" s="1006"/>
      <c r="E461" s="1006"/>
      <c r="F461" s="1007"/>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58" t="str">
        <f>IF(基本情報入力シート!AF483=0, "",基本情報入力シート!AF483)</f>
        <v/>
      </c>
      <c r="M461" s="589"/>
      <c r="N461" s="521" t="str">
        <f>IFERROR(VLOOKUP(K461,【参考】数式用!$A$2:$F$57,MATCH(M461,【参考】数式用!$C$3:$F$3,0)+2,0),"")</f>
        <v/>
      </c>
      <c r="O461" s="513"/>
      <c r="P461" s="555" t="str">
        <f>IFERROR(VLOOKUP(K461,【参考】数式用!$A$2:$F$57,MATCH(O461,【参考】数式用!$C$3:$F$3,0)+2,0),"")</f>
        <v/>
      </c>
      <c r="Q461" s="338" t="s">
        <v>118</v>
      </c>
      <c r="R461" s="339"/>
      <c r="S461" s="340" t="s">
        <v>183</v>
      </c>
      <c r="T461" s="339"/>
      <c r="U461" s="340" t="s">
        <v>184</v>
      </c>
      <c r="V461" s="339"/>
      <c r="W461" s="340" t="s">
        <v>183</v>
      </c>
      <c r="X461" s="339"/>
      <c r="Y461" s="340" t="s">
        <v>185</v>
      </c>
      <c r="Z461" s="340" t="s">
        <v>186</v>
      </c>
      <c r="AA461" s="340" t="str">
        <f t="shared" si="162"/>
        <v/>
      </c>
      <c r="AB461" s="341" t="s">
        <v>187</v>
      </c>
      <c r="AC461" s="516" t="str">
        <f t="shared" si="163"/>
        <v/>
      </c>
      <c r="AD461" s="509" t="str">
        <f t="shared" si="164"/>
        <v/>
      </c>
      <c r="AE461" s="517" t="str">
        <f>IFERROR(ROUNDDOWN(ROUNDDOWN(ROUND(L461*VLOOKUP(K461,【参考】数式用!$A$4:$F$57,MATCH("処遇改善加算Ⅳ",【参考】数式用!$C$3:$F$3,0)+2,0),0),0)*AA461*0.5,0), "")</f>
        <v/>
      </c>
      <c r="AF461" s="329"/>
      <c r="AG461" s="330"/>
      <c r="AH461" s="330"/>
      <c r="AI461" s="344"/>
      <c r="AJ461" s="641"/>
      <c r="AK461" s="331"/>
      <c r="AL461" s="332" t="str">
        <f t="shared" si="165"/>
        <v/>
      </c>
      <c r="AM461" s="325" t="str">
        <f t="shared" si="166"/>
        <v/>
      </c>
      <c r="AN461" s="255"/>
      <c r="AO461" s="559" t="str">
        <f>IFERROR(VLOOKUP(K461,【参考】数式用!$A$2:$N$57,14,FALSE),"")</f>
        <v/>
      </c>
      <c r="AP461" s="559" t="str">
        <f t="shared" si="167"/>
        <v/>
      </c>
      <c r="AQ461" s="632" t="str">
        <f t="shared" si="168"/>
        <v/>
      </c>
      <c r="AR461" s="632" t="str">
        <f t="shared" si="169"/>
        <v>入力済</v>
      </c>
      <c r="AS461" s="559" t="str">
        <f t="shared" si="170"/>
        <v/>
      </c>
      <c r="AT461" s="632" t="str">
        <f t="shared" si="171"/>
        <v>入力済</v>
      </c>
      <c r="AU461" s="632" t="str">
        <f t="shared" si="172"/>
        <v/>
      </c>
      <c r="AV461" s="632" t="str">
        <f t="shared" si="173"/>
        <v/>
      </c>
      <c r="AW461" s="559" t="str">
        <f t="shared" si="174"/>
        <v/>
      </c>
      <c r="AX461" s="559" t="str">
        <f t="shared" si="175"/>
        <v/>
      </c>
      <c r="AY461" s="632" t="str">
        <f>IFERROR(VLOOKUP(K461,【参考】数式用!$AR$5:$AS$39,2, FALSE), "")</f>
        <v/>
      </c>
      <c r="AZ461" s="559" t="str">
        <f t="shared" si="176"/>
        <v/>
      </c>
      <c r="BA461" s="559" t="str">
        <f t="shared" si="177"/>
        <v>入力済</v>
      </c>
      <c r="BB461" s="632" t="str">
        <f>IFERROR(VLOOKUP(K461,【参考】数式用!$AX$3:$AY$59, 2, FALSE), "")</f>
        <v/>
      </c>
      <c r="BC461" s="559" t="str">
        <f t="shared" si="178"/>
        <v/>
      </c>
      <c r="BD461" s="559" t="str">
        <f t="shared" si="179"/>
        <v>入力済</v>
      </c>
      <c r="BE461" s="576" t="str">
        <f t="shared" si="180"/>
        <v/>
      </c>
      <c r="BF461" s="559" t="str">
        <f t="shared" si="181"/>
        <v/>
      </c>
      <c r="BG461" s="596"/>
      <c r="BH461" s="632" t="str">
        <f t="shared" si="182"/>
        <v/>
      </c>
      <c r="BI461" s="614" t="str">
        <f>IFERROR(IF(BH461="Ⅱロ有り",ROUNDDOWN(L461*VLOOKUP(K461,【参考】数式用!$A$4:$J$42,10,FALSE)*AA461,0),""),"")</f>
        <v/>
      </c>
      <c r="BJ461" s="614" t="str">
        <f>IFERROR(IF(BH461="Ⅱロなし",ROUNDDOWN(L461*VLOOKUP(K461,【参考】数式用!$A$4:$J$42,8,FALSE)*AA461,0),""),"")</f>
        <v/>
      </c>
    </row>
    <row r="462" spans="1:62" ht="110.1" customHeight="1" thickBot="1">
      <c r="A462" s="327">
        <v>449</v>
      </c>
      <c r="B462" s="1005" t="str">
        <f>IF(基本情報入力シート!B484="","",基本情報入力シート!B484)</f>
        <v/>
      </c>
      <c r="C462" s="1006"/>
      <c r="D462" s="1006"/>
      <c r="E462" s="1006"/>
      <c r="F462" s="1007"/>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58" t="str">
        <f>IF(基本情報入力シート!AF484=0, "",基本情報入力シート!AF484)</f>
        <v/>
      </c>
      <c r="M462" s="589"/>
      <c r="N462" s="521" t="str">
        <f>IFERROR(VLOOKUP(K462,【参考】数式用!$A$2:$F$57,MATCH(M462,【参考】数式用!$C$3:$F$3,0)+2,0),"")</f>
        <v/>
      </c>
      <c r="O462" s="513"/>
      <c r="P462" s="555" t="str">
        <f>IFERROR(VLOOKUP(K462,【参考】数式用!$A$2:$F$57,MATCH(O462,【参考】数式用!$C$3:$F$3,0)+2,0),"")</f>
        <v/>
      </c>
      <c r="Q462" s="338" t="s">
        <v>118</v>
      </c>
      <c r="R462" s="339"/>
      <c r="S462" s="340" t="s">
        <v>183</v>
      </c>
      <c r="T462" s="339"/>
      <c r="U462" s="340" t="s">
        <v>184</v>
      </c>
      <c r="V462" s="339"/>
      <c r="W462" s="340" t="s">
        <v>183</v>
      </c>
      <c r="X462" s="339"/>
      <c r="Y462" s="340" t="s">
        <v>185</v>
      </c>
      <c r="Z462" s="340" t="s">
        <v>186</v>
      </c>
      <c r="AA462" s="340" t="str">
        <f t="shared" si="162"/>
        <v/>
      </c>
      <c r="AB462" s="341" t="s">
        <v>187</v>
      </c>
      <c r="AC462" s="516" t="str">
        <f t="shared" si="163"/>
        <v/>
      </c>
      <c r="AD462" s="509" t="str">
        <f t="shared" si="164"/>
        <v/>
      </c>
      <c r="AE462" s="517" t="str">
        <f>IFERROR(ROUNDDOWN(ROUNDDOWN(ROUND(L462*VLOOKUP(K462,【参考】数式用!$A$4:$F$57,MATCH("処遇改善加算Ⅳ",【参考】数式用!$C$3:$F$3,0)+2,0),0),0)*AA462*0.5,0), "")</f>
        <v/>
      </c>
      <c r="AF462" s="329"/>
      <c r="AG462" s="330"/>
      <c r="AH462" s="330"/>
      <c r="AI462" s="344"/>
      <c r="AJ462" s="641"/>
      <c r="AK462" s="331"/>
      <c r="AL462" s="332" t="str">
        <f t="shared" si="165"/>
        <v/>
      </c>
      <c r="AM462" s="325" t="str">
        <f t="shared" si="166"/>
        <v/>
      </c>
      <c r="AN462" s="255"/>
      <c r="AO462" s="559" t="str">
        <f>IFERROR(VLOOKUP(K462,【参考】数式用!$A$2:$N$57,14,FALSE),"")</f>
        <v/>
      </c>
      <c r="AP462" s="559" t="str">
        <f t="shared" si="167"/>
        <v/>
      </c>
      <c r="AQ462" s="632" t="str">
        <f t="shared" si="168"/>
        <v/>
      </c>
      <c r="AR462" s="632" t="str">
        <f t="shared" si="169"/>
        <v>入力済</v>
      </c>
      <c r="AS462" s="559" t="str">
        <f t="shared" si="170"/>
        <v/>
      </c>
      <c r="AT462" s="632" t="str">
        <f t="shared" si="171"/>
        <v>入力済</v>
      </c>
      <c r="AU462" s="632" t="str">
        <f t="shared" si="172"/>
        <v/>
      </c>
      <c r="AV462" s="632" t="str">
        <f t="shared" si="173"/>
        <v/>
      </c>
      <c r="AW462" s="559" t="str">
        <f t="shared" si="174"/>
        <v/>
      </c>
      <c r="AX462" s="559" t="str">
        <f t="shared" si="175"/>
        <v/>
      </c>
      <c r="AY462" s="632" t="str">
        <f>IFERROR(VLOOKUP(K462,【参考】数式用!$AR$5:$AS$39,2, FALSE), "")</f>
        <v/>
      </c>
      <c r="AZ462" s="559" t="str">
        <f t="shared" si="176"/>
        <v/>
      </c>
      <c r="BA462" s="559" t="str">
        <f t="shared" si="177"/>
        <v>入力済</v>
      </c>
      <c r="BB462" s="632" t="str">
        <f>IFERROR(VLOOKUP(K462,【参考】数式用!$AX$3:$AY$59, 2, FALSE), "")</f>
        <v/>
      </c>
      <c r="BC462" s="559" t="str">
        <f t="shared" si="178"/>
        <v/>
      </c>
      <c r="BD462" s="559" t="str">
        <f t="shared" si="179"/>
        <v>入力済</v>
      </c>
      <c r="BE462" s="576" t="str">
        <f t="shared" si="180"/>
        <v/>
      </c>
      <c r="BF462" s="559" t="str">
        <f t="shared" si="181"/>
        <v/>
      </c>
      <c r="BG462" s="596"/>
      <c r="BH462" s="632" t="str">
        <f t="shared" si="182"/>
        <v/>
      </c>
      <c r="BI462" s="614" t="str">
        <f>IFERROR(IF(BH462="Ⅱロ有り",ROUNDDOWN(L462*VLOOKUP(K462,【参考】数式用!$A$4:$J$42,10,FALSE)*AA462,0),""),"")</f>
        <v/>
      </c>
      <c r="BJ462" s="614" t="str">
        <f>IFERROR(IF(BH462="Ⅱロなし",ROUNDDOWN(L462*VLOOKUP(K462,【参考】数式用!$A$4:$J$42,8,FALSE)*AA462,0),""),"")</f>
        <v/>
      </c>
    </row>
    <row r="463" spans="1:62" ht="110.1" customHeight="1" thickBot="1">
      <c r="A463" s="327">
        <v>450</v>
      </c>
      <c r="B463" s="1005" t="str">
        <f>IF(基本情報入力シート!B485="","",基本情報入力シート!B485)</f>
        <v/>
      </c>
      <c r="C463" s="1006"/>
      <c r="D463" s="1006"/>
      <c r="E463" s="1006"/>
      <c r="F463" s="1007"/>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58" t="str">
        <f>IF(基本情報入力シート!AF485=0, "",基本情報入力シート!AF485)</f>
        <v/>
      </c>
      <c r="M463" s="589"/>
      <c r="N463" s="521" t="str">
        <f>IFERROR(VLOOKUP(K463,【参考】数式用!$A$2:$F$57,MATCH(M463,【参考】数式用!$C$3:$F$3,0)+2,0),"")</f>
        <v/>
      </c>
      <c r="O463" s="513"/>
      <c r="P463" s="555" t="str">
        <f>IFERROR(VLOOKUP(K463,【参考】数式用!$A$2:$F$57,MATCH(O463,【参考】数式用!$C$3:$F$3,0)+2,0),"")</f>
        <v/>
      </c>
      <c r="Q463" s="338" t="s">
        <v>118</v>
      </c>
      <c r="R463" s="339"/>
      <c r="S463" s="340" t="s">
        <v>183</v>
      </c>
      <c r="T463" s="339"/>
      <c r="U463" s="340" t="s">
        <v>184</v>
      </c>
      <c r="V463" s="339"/>
      <c r="W463" s="340" t="s">
        <v>183</v>
      </c>
      <c r="X463" s="339"/>
      <c r="Y463" s="340" t="s">
        <v>185</v>
      </c>
      <c r="Z463" s="340" t="s">
        <v>186</v>
      </c>
      <c r="AA463" s="340" t="str">
        <f t="shared" si="162"/>
        <v/>
      </c>
      <c r="AB463" s="341" t="s">
        <v>187</v>
      </c>
      <c r="AC463" s="516" t="str">
        <f t="shared" si="163"/>
        <v/>
      </c>
      <c r="AD463" s="509" t="str">
        <f t="shared" si="164"/>
        <v/>
      </c>
      <c r="AE463" s="517" t="str">
        <f>IFERROR(ROUNDDOWN(ROUNDDOWN(ROUND(L463*VLOOKUP(K463,【参考】数式用!$A$4:$F$57,MATCH("処遇改善加算Ⅳ",【参考】数式用!$C$3:$F$3,0)+2,0),0),0)*AA463*0.5,0), "")</f>
        <v/>
      </c>
      <c r="AF463" s="329"/>
      <c r="AG463" s="330"/>
      <c r="AH463" s="330"/>
      <c r="AI463" s="344"/>
      <c r="AJ463" s="641"/>
      <c r="AK463" s="331"/>
      <c r="AL463" s="332" t="str">
        <f t="shared" si="165"/>
        <v/>
      </c>
      <c r="AM463" s="325" t="str">
        <f t="shared" si="166"/>
        <v/>
      </c>
      <c r="AN463" s="255"/>
      <c r="AO463" s="559" t="str">
        <f>IFERROR(VLOOKUP(K463,【参考】数式用!$A$2:$N$57,14,FALSE),"")</f>
        <v/>
      </c>
      <c r="AP463" s="559" t="str">
        <f t="shared" si="167"/>
        <v/>
      </c>
      <c r="AQ463" s="632" t="str">
        <f t="shared" si="168"/>
        <v/>
      </c>
      <c r="AR463" s="632" t="str">
        <f t="shared" si="169"/>
        <v>入力済</v>
      </c>
      <c r="AS463" s="559" t="str">
        <f t="shared" si="170"/>
        <v/>
      </c>
      <c r="AT463" s="632" t="str">
        <f t="shared" si="171"/>
        <v>入力済</v>
      </c>
      <c r="AU463" s="632" t="str">
        <f t="shared" si="172"/>
        <v/>
      </c>
      <c r="AV463" s="632" t="str">
        <f t="shared" si="173"/>
        <v/>
      </c>
      <c r="AW463" s="559" t="str">
        <f t="shared" si="174"/>
        <v/>
      </c>
      <c r="AX463" s="559" t="str">
        <f t="shared" si="175"/>
        <v/>
      </c>
      <c r="AY463" s="632" t="str">
        <f>IFERROR(VLOOKUP(K463,【参考】数式用!$AR$5:$AS$39,2, FALSE), "")</f>
        <v/>
      </c>
      <c r="AZ463" s="559" t="str">
        <f t="shared" si="176"/>
        <v/>
      </c>
      <c r="BA463" s="559" t="str">
        <f t="shared" si="177"/>
        <v>入力済</v>
      </c>
      <c r="BB463" s="632" t="str">
        <f>IFERROR(VLOOKUP(K463,【参考】数式用!$AX$3:$AY$59, 2, FALSE), "")</f>
        <v/>
      </c>
      <c r="BC463" s="559" t="str">
        <f t="shared" si="178"/>
        <v/>
      </c>
      <c r="BD463" s="559" t="str">
        <f t="shared" si="179"/>
        <v>入力済</v>
      </c>
      <c r="BE463" s="576" t="str">
        <f t="shared" si="180"/>
        <v/>
      </c>
      <c r="BF463" s="559" t="str">
        <f t="shared" si="181"/>
        <v/>
      </c>
      <c r="BG463" s="596"/>
      <c r="BH463" s="632" t="str">
        <f t="shared" si="182"/>
        <v/>
      </c>
      <c r="BI463" s="614" t="str">
        <f>IFERROR(IF(BH463="Ⅱロ有り",ROUNDDOWN(L463*VLOOKUP(K463,【参考】数式用!$A$4:$J$42,10,FALSE)*AA463,0),""),"")</f>
        <v/>
      </c>
      <c r="BJ463" s="614" t="str">
        <f>IFERROR(IF(BH463="Ⅱロなし",ROUNDDOWN(L463*VLOOKUP(K463,【参考】数式用!$A$4:$J$42,8,FALSE)*AA463,0),""),"")</f>
        <v/>
      </c>
    </row>
    <row r="464" spans="1:62" ht="110.1" customHeight="1" thickBot="1">
      <c r="A464" s="327">
        <v>451</v>
      </c>
      <c r="B464" s="1005" t="str">
        <f>IF(基本情報入力シート!B486="","",基本情報入力シート!B486)</f>
        <v/>
      </c>
      <c r="C464" s="1006"/>
      <c r="D464" s="1006"/>
      <c r="E464" s="1006"/>
      <c r="F464" s="1007"/>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58" t="str">
        <f>IF(基本情報入力シート!AF486=0, "",基本情報入力シート!AF486)</f>
        <v/>
      </c>
      <c r="M464" s="589"/>
      <c r="N464" s="521" t="str">
        <f>IFERROR(VLOOKUP(K464,【参考】数式用!$A$2:$F$57,MATCH(M464,【参考】数式用!$C$3:$F$3,0)+2,0),"")</f>
        <v/>
      </c>
      <c r="O464" s="513"/>
      <c r="P464" s="555" t="str">
        <f>IFERROR(VLOOKUP(K464,【参考】数式用!$A$2:$F$57,MATCH(O464,【参考】数式用!$C$3:$F$3,0)+2,0),"")</f>
        <v/>
      </c>
      <c r="Q464" s="338" t="s">
        <v>118</v>
      </c>
      <c r="R464" s="339"/>
      <c r="S464" s="340" t="s">
        <v>183</v>
      </c>
      <c r="T464" s="339"/>
      <c r="U464" s="340" t="s">
        <v>184</v>
      </c>
      <c r="V464" s="339"/>
      <c r="W464" s="340" t="s">
        <v>183</v>
      </c>
      <c r="X464" s="339"/>
      <c r="Y464" s="340" t="s">
        <v>185</v>
      </c>
      <c r="Z464" s="340" t="s">
        <v>186</v>
      </c>
      <c r="AA464" s="340" t="str">
        <f t="shared" si="162"/>
        <v/>
      </c>
      <c r="AB464" s="341" t="s">
        <v>187</v>
      </c>
      <c r="AC464" s="516" t="str">
        <f t="shared" si="163"/>
        <v/>
      </c>
      <c r="AD464" s="509" t="str">
        <f t="shared" si="164"/>
        <v/>
      </c>
      <c r="AE464" s="517" t="str">
        <f>IFERROR(ROUNDDOWN(ROUNDDOWN(ROUND(L464*VLOOKUP(K464,【参考】数式用!$A$4:$F$57,MATCH("処遇改善加算Ⅳ",【参考】数式用!$C$3:$F$3,0)+2,0),0),0)*AA464*0.5,0), "")</f>
        <v/>
      </c>
      <c r="AF464" s="329"/>
      <c r="AG464" s="330"/>
      <c r="AH464" s="330"/>
      <c r="AI464" s="344"/>
      <c r="AJ464" s="641"/>
      <c r="AK464" s="331"/>
      <c r="AL464" s="332" t="str">
        <f t="shared" si="165"/>
        <v/>
      </c>
      <c r="AM464" s="325" t="str">
        <f t="shared" si="166"/>
        <v/>
      </c>
      <c r="AN464" s="255"/>
      <c r="AO464" s="559" t="str">
        <f>IFERROR(VLOOKUP(K464,【参考】数式用!$A$2:$N$57,14,FALSE),"")</f>
        <v/>
      </c>
      <c r="AP464" s="559" t="str">
        <f t="shared" si="167"/>
        <v/>
      </c>
      <c r="AQ464" s="632" t="str">
        <f t="shared" si="168"/>
        <v/>
      </c>
      <c r="AR464" s="632" t="str">
        <f t="shared" si="169"/>
        <v>入力済</v>
      </c>
      <c r="AS464" s="559" t="str">
        <f t="shared" si="170"/>
        <v/>
      </c>
      <c r="AT464" s="632" t="str">
        <f t="shared" si="171"/>
        <v>入力済</v>
      </c>
      <c r="AU464" s="632" t="str">
        <f t="shared" si="172"/>
        <v/>
      </c>
      <c r="AV464" s="632" t="str">
        <f t="shared" si="173"/>
        <v/>
      </c>
      <c r="AW464" s="559" t="str">
        <f t="shared" si="174"/>
        <v/>
      </c>
      <c r="AX464" s="559" t="str">
        <f t="shared" si="175"/>
        <v/>
      </c>
      <c r="AY464" s="632" t="str">
        <f>IFERROR(VLOOKUP(K464,【参考】数式用!$AR$5:$AS$39,2, FALSE), "")</f>
        <v/>
      </c>
      <c r="AZ464" s="559" t="str">
        <f t="shared" si="176"/>
        <v/>
      </c>
      <c r="BA464" s="559" t="str">
        <f t="shared" si="177"/>
        <v>入力済</v>
      </c>
      <c r="BB464" s="632" t="str">
        <f>IFERROR(VLOOKUP(K464,【参考】数式用!$AX$3:$AY$59, 2, FALSE), "")</f>
        <v/>
      </c>
      <c r="BC464" s="559" t="str">
        <f t="shared" si="178"/>
        <v/>
      </c>
      <c r="BD464" s="559" t="str">
        <f t="shared" si="179"/>
        <v>入力済</v>
      </c>
      <c r="BE464" s="576" t="str">
        <f t="shared" si="180"/>
        <v/>
      </c>
      <c r="BF464" s="559" t="str">
        <f t="shared" si="181"/>
        <v/>
      </c>
      <c r="BG464" s="596"/>
      <c r="BH464" s="632" t="str">
        <f t="shared" si="182"/>
        <v/>
      </c>
      <c r="BI464" s="614" t="str">
        <f>IFERROR(IF(BH464="Ⅱロ有り",ROUNDDOWN(L464*VLOOKUP(K464,【参考】数式用!$A$4:$J$42,10,FALSE)*AA464,0),""),"")</f>
        <v/>
      </c>
      <c r="BJ464" s="614" t="str">
        <f>IFERROR(IF(BH464="Ⅱロなし",ROUNDDOWN(L464*VLOOKUP(K464,【参考】数式用!$A$4:$J$42,8,FALSE)*AA464,0),""),"")</f>
        <v/>
      </c>
    </row>
    <row r="465" spans="1:62" ht="110.1" customHeight="1" thickBot="1">
      <c r="A465" s="327">
        <v>452</v>
      </c>
      <c r="B465" s="1005" t="str">
        <f>IF(基本情報入力シート!B487="","",基本情報入力シート!B487)</f>
        <v/>
      </c>
      <c r="C465" s="1006"/>
      <c r="D465" s="1006"/>
      <c r="E465" s="1006"/>
      <c r="F465" s="1007"/>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58" t="str">
        <f>IF(基本情報入力シート!AF487=0, "",基本情報入力シート!AF487)</f>
        <v/>
      </c>
      <c r="M465" s="589"/>
      <c r="N465" s="521" t="str">
        <f>IFERROR(VLOOKUP(K465,【参考】数式用!$A$2:$F$57,MATCH(M465,【参考】数式用!$C$3:$F$3,0)+2,0),"")</f>
        <v/>
      </c>
      <c r="O465" s="513"/>
      <c r="P465" s="555" t="str">
        <f>IFERROR(VLOOKUP(K465,【参考】数式用!$A$2:$F$57,MATCH(O465,【参考】数式用!$C$3:$F$3,0)+2,0),"")</f>
        <v/>
      </c>
      <c r="Q465" s="338" t="s">
        <v>118</v>
      </c>
      <c r="R465" s="339"/>
      <c r="S465" s="340" t="s">
        <v>183</v>
      </c>
      <c r="T465" s="339"/>
      <c r="U465" s="340" t="s">
        <v>184</v>
      </c>
      <c r="V465" s="339"/>
      <c r="W465" s="340" t="s">
        <v>183</v>
      </c>
      <c r="X465" s="339"/>
      <c r="Y465" s="340" t="s">
        <v>185</v>
      </c>
      <c r="Z465" s="340" t="s">
        <v>186</v>
      </c>
      <c r="AA465" s="340" t="str">
        <f t="shared" si="162"/>
        <v/>
      </c>
      <c r="AB465" s="341" t="s">
        <v>187</v>
      </c>
      <c r="AC465" s="516" t="str">
        <f t="shared" si="163"/>
        <v/>
      </c>
      <c r="AD465" s="509" t="str">
        <f t="shared" si="164"/>
        <v/>
      </c>
      <c r="AE465" s="517" t="str">
        <f>IFERROR(ROUNDDOWN(ROUNDDOWN(ROUND(L465*VLOOKUP(K465,【参考】数式用!$A$4:$F$57,MATCH("処遇改善加算Ⅳ",【参考】数式用!$C$3:$F$3,0)+2,0),0),0)*AA465*0.5,0), "")</f>
        <v/>
      </c>
      <c r="AF465" s="329"/>
      <c r="AG465" s="330"/>
      <c r="AH465" s="330"/>
      <c r="AI465" s="344"/>
      <c r="AJ465" s="641"/>
      <c r="AK465" s="331"/>
      <c r="AL465" s="332" t="str">
        <f t="shared" si="165"/>
        <v/>
      </c>
      <c r="AM465" s="325" t="str">
        <f t="shared" si="166"/>
        <v/>
      </c>
      <c r="AN465" s="255"/>
      <c r="AO465" s="559" t="str">
        <f>IFERROR(VLOOKUP(K465,【参考】数式用!$A$2:$N$57,14,FALSE),"")</f>
        <v/>
      </c>
      <c r="AP465" s="559" t="str">
        <f t="shared" si="167"/>
        <v/>
      </c>
      <c r="AQ465" s="632" t="str">
        <f t="shared" si="168"/>
        <v/>
      </c>
      <c r="AR465" s="632" t="str">
        <f t="shared" si="169"/>
        <v>入力済</v>
      </c>
      <c r="AS465" s="559" t="str">
        <f t="shared" si="170"/>
        <v/>
      </c>
      <c r="AT465" s="632" t="str">
        <f t="shared" si="171"/>
        <v>入力済</v>
      </c>
      <c r="AU465" s="632" t="str">
        <f t="shared" si="172"/>
        <v/>
      </c>
      <c r="AV465" s="632" t="str">
        <f t="shared" si="173"/>
        <v/>
      </c>
      <c r="AW465" s="559" t="str">
        <f t="shared" si="174"/>
        <v/>
      </c>
      <c r="AX465" s="559" t="str">
        <f t="shared" si="175"/>
        <v/>
      </c>
      <c r="AY465" s="632" t="str">
        <f>IFERROR(VLOOKUP(K465,【参考】数式用!$AR$5:$AS$39,2, FALSE), "")</f>
        <v/>
      </c>
      <c r="AZ465" s="559" t="str">
        <f t="shared" si="176"/>
        <v/>
      </c>
      <c r="BA465" s="559" t="str">
        <f t="shared" si="177"/>
        <v>入力済</v>
      </c>
      <c r="BB465" s="632" t="str">
        <f>IFERROR(VLOOKUP(K465,【参考】数式用!$AX$3:$AY$59, 2, FALSE), "")</f>
        <v/>
      </c>
      <c r="BC465" s="559" t="str">
        <f t="shared" si="178"/>
        <v/>
      </c>
      <c r="BD465" s="559" t="str">
        <f t="shared" si="179"/>
        <v>入力済</v>
      </c>
      <c r="BE465" s="576" t="str">
        <f t="shared" si="180"/>
        <v/>
      </c>
      <c r="BF465" s="559" t="str">
        <f t="shared" si="181"/>
        <v/>
      </c>
      <c r="BG465" s="596"/>
      <c r="BH465" s="632" t="str">
        <f t="shared" si="182"/>
        <v/>
      </c>
      <c r="BI465" s="614" t="str">
        <f>IFERROR(IF(BH465="Ⅱロ有り",ROUNDDOWN(L465*VLOOKUP(K465,【参考】数式用!$A$4:$J$42,10,FALSE)*AA465,0),""),"")</f>
        <v/>
      </c>
      <c r="BJ465" s="614" t="str">
        <f>IFERROR(IF(BH465="Ⅱロなし",ROUNDDOWN(L465*VLOOKUP(K465,【参考】数式用!$A$4:$J$42,8,FALSE)*AA465,0),""),"")</f>
        <v/>
      </c>
    </row>
    <row r="466" spans="1:62" ht="110.1" customHeight="1" thickBot="1">
      <c r="A466" s="327">
        <v>453</v>
      </c>
      <c r="B466" s="1005" t="str">
        <f>IF(基本情報入力シート!B488="","",基本情報入力シート!B488)</f>
        <v/>
      </c>
      <c r="C466" s="1006"/>
      <c r="D466" s="1006"/>
      <c r="E466" s="1006"/>
      <c r="F466" s="1007"/>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58" t="str">
        <f>IF(基本情報入力シート!AF488=0, "",基本情報入力シート!AF488)</f>
        <v/>
      </c>
      <c r="M466" s="589"/>
      <c r="N466" s="521" t="str">
        <f>IFERROR(VLOOKUP(K466,【参考】数式用!$A$2:$F$57,MATCH(M466,【参考】数式用!$C$3:$F$3,0)+2,0),"")</f>
        <v/>
      </c>
      <c r="O466" s="513"/>
      <c r="P466" s="555" t="str">
        <f>IFERROR(VLOOKUP(K466,【参考】数式用!$A$2:$F$57,MATCH(O466,【参考】数式用!$C$3:$F$3,0)+2,0),"")</f>
        <v/>
      </c>
      <c r="Q466" s="338" t="s">
        <v>118</v>
      </c>
      <c r="R466" s="339"/>
      <c r="S466" s="340" t="s">
        <v>183</v>
      </c>
      <c r="T466" s="339"/>
      <c r="U466" s="340" t="s">
        <v>184</v>
      </c>
      <c r="V466" s="339"/>
      <c r="W466" s="340" t="s">
        <v>183</v>
      </c>
      <c r="X466" s="339"/>
      <c r="Y466" s="340" t="s">
        <v>185</v>
      </c>
      <c r="Z466" s="340" t="s">
        <v>186</v>
      </c>
      <c r="AA466" s="340" t="str">
        <f t="shared" si="162"/>
        <v/>
      </c>
      <c r="AB466" s="341" t="s">
        <v>187</v>
      </c>
      <c r="AC466" s="516" t="str">
        <f t="shared" si="163"/>
        <v/>
      </c>
      <c r="AD466" s="509" t="str">
        <f t="shared" si="164"/>
        <v/>
      </c>
      <c r="AE466" s="517" t="str">
        <f>IFERROR(ROUNDDOWN(ROUNDDOWN(ROUND(L466*VLOOKUP(K466,【参考】数式用!$A$4:$F$57,MATCH("処遇改善加算Ⅳ",【参考】数式用!$C$3:$F$3,0)+2,0),0),0)*AA466*0.5,0), "")</f>
        <v/>
      </c>
      <c r="AF466" s="329"/>
      <c r="AG466" s="330"/>
      <c r="AH466" s="330"/>
      <c r="AI466" s="344"/>
      <c r="AJ466" s="641"/>
      <c r="AK466" s="331"/>
      <c r="AL466" s="332" t="str">
        <f t="shared" si="165"/>
        <v/>
      </c>
      <c r="AM466" s="325" t="str">
        <f t="shared" si="166"/>
        <v/>
      </c>
      <c r="AN466" s="255"/>
      <c r="AO466" s="559" t="str">
        <f>IFERROR(VLOOKUP(K466,【参考】数式用!$A$2:$N$57,14,FALSE),"")</f>
        <v/>
      </c>
      <c r="AP466" s="559" t="str">
        <f t="shared" si="167"/>
        <v/>
      </c>
      <c r="AQ466" s="632" t="str">
        <f t="shared" si="168"/>
        <v/>
      </c>
      <c r="AR466" s="632" t="str">
        <f t="shared" si="169"/>
        <v>入力済</v>
      </c>
      <c r="AS466" s="559" t="str">
        <f t="shared" si="170"/>
        <v/>
      </c>
      <c r="AT466" s="632" t="str">
        <f t="shared" si="171"/>
        <v>入力済</v>
      </c>
      <c r="AU466" s="632" t="str">
        <f t="shared" si="172"/>
        <v/>
      </c>
      <c r="AV466" s="632" t="str">
        <f t="shared" si="173"/>
        <v/>
      </c>
      <c r="AW466" s="559" t="str">
        <f t="shared" si="174"/>
        <v/>
      </c>
      <c r="AX466" s="559" t="str">
        <f t="shared" si="175"/>
        <v/>
      </c>
      <c r="AY466" s="632" t="str">
        <f>IFERROR(VLOOKUP(K466,【参考】数式用!$AR$5:$AS$39,2, FALSE), "")</f>
        <v/>
      </c>
      <c r="AZ466" s="559" t="str">
        <f t="shared" si="176"/>
        <v/>
      </c>
      <c r="BA466" s="559" t="str">
        <f t="shared" si="177"/>
        <v>入力済</v>
      </c>
      <c r="BB466" s="632" t="str">
        <f>IFERROR(VLOOKUP(K466,【参考】数式用!$AX$3:$AY$59, 2, FALSE), "")</f>
        <v/>
      </c>
      <c r="BC466" s="559" t="str">
        <f t="shared" si="178"/>
        <v/>
      </c>
      <c r="BD466" s="559" t="str">
        <f t="shared" si="179"/>
        <v>入力済</v>
      </c>
      <c r="BE466" s="576" t="str">
        <f t="shared" si="180"/>
        <v/>
      </c>
      <c r="BF466" s="559" t="str">
        <f t="shared" si="181"/>
        <v/>
      </c>
      <c r="BG466" s="596"/>
      <c r="BH466" s="632" t="str">
        <f t="shared" si="182"/>
        <v/>
      </c>
      <c r="BI466" s="614" t="str">
        <f>IFERROR(IF(BH466="Ⅱロ有り",ROUNDDOWN(L466*VLOOKUP(K466,【参考】数式用!$A$4:$J$42,10,FALSE)*AA466,0),""),"")</f>
        <v/>
      </c>
      <c r="BJ466" s="614" t="str">
        <f>IFERROR(IF(BH466="Ⅱロなし",ROUNDDOWN(L466*VLOOKUP(K466,【参考】数式用!$A$4:$J$42,8,FALSE)*AA466,0),""),"")</f>
        <v/>
      </c>
    </row>
    <row r="467" spans="1:62" ht="110.1" customHeight="1" thickBot="1">
      <c r="A467" s="327">
        <v>454</v>
      </c>
      <c r="B467" s="1005" t="str">
        <f>IF(基本情報入力シート!B489="","",基本情報入力シート!B489)</f>
        <v/>
      </c>
      <c r="C467" s="1006"/>
      <c r="D467" s="1006"/>
      <c r="E467" s="1006"/>
      <c r="F467" s="1007"/>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58" t="str">
        <f>IF(基本情報入力シート!AF489=0, "",基本情報入力シート!AF489)</f>
        <v/>
      </c>
      <c r="M467" s="589"/>
      <c r="N467" s="521" t="str">
        <f>IFERROR(VLOOKUP(K467,【参考】数式用!$A$2:$F$57,MATCH(M467,【参考】数式用!$C$3:$F$3,0)+2,0),"")</f>
        <v/>
      </c>
      <c r="O467" s="513"/>
      <c r="P467" s="555" t="str">
        <f>IFERROR(VLOOKUP(K467,【参考】数式用!$A$2:$F$57,MATCH(O467,【参考】数式用!$C$3:$F$3,0)+2,0),"")</f>
        <v/>
      </c>
      <c r="Q467" s="338" t="s">
        <v>118</v>
      </c>
      <c r="R467" s="339"/>
      <c r="S467" s="340" t="s">
        <v>183</v>
      </c>
      <c r="T467" s="339"/>
      <c r="U467" s="340" t="s">
        <v>184</v>
      </c>
      <c r="V467" s="339"/>
      <c r="W467" s="340" t="s">
        <v>183</v>
      </c>
      <c r="X467" s="339"/>
      <c r="Y467" s="340" t="s">
        <v>185</v>
      </c>
      <c r="Z467" s="340" t="s">
        <v>186</v>
      </c>
      <c r="AA467" s="340" t="str">
        <f t="shared" si="162"/>
        <v/>
      </c>
      <c r="AB467" s="341" t="s">
        <v>187</v>
      </c>
      <c r="AC467" s="516" t="str">
        <f t="shared" si="163"/>
        <v/>
      </c>
      <c r="AD467" s="509" t="str">
        <f t="shared" si="164"/>
        <v/>
      </c>
      <c r="AE467" s="517" t="str">
        <f>IFERROR(ROUNDDOWN(ROUNDDOWN(ROUND(L467*VLOOKUP(K467,【参考】数式用!$A$4:$F$57,MATCH("処遇改善加算Ⅳ",【参考】数式用!$C$3:$F$3,0)+2,0),0),0)*AA467*0.5,0), "")</f>
        <v/>
      </c>
      <c r="AF467" s="329"/>
      <c r="AG467" s="330"/>
      <c r="AH467" s="330"/>
      <c r="AI467" s="344"/>
      <c r="AJ467" s="641"/>
      <c r="AK467" s="331"/>
      <c r="AL467" s="332" t="str">
        <f t="shared" si="165"/>
        <v/>
      </c>
      <c r="AM467" s="325" t="str">
        <f t="shared" si="166"/>
        <v/>
      </c>
      <c r="AN467" s="255"/>
      <c r="AO467" s="559" t="str">
        <f>IFERROR(VLOOKUP(K467,【参考】数式用!$A$2:$N$57,14,FALSE),"")</f>
        <v/>
      </c>
      <c r="AP467" s="559" t="str">
        <f t="shared" si="167"/>
        <v/>
      </c>
      <c r="AQ467" s="632" t="str">
        <f t="shared" si="168"/>
        <v/>
      </c>
      <c r="AR467" s="632" t="str">
        <f t="shared" si="169"/>
        <v>入力済</v>
      </c>
      <c r="AS467" s="559" t="str">
        <f t="shared" si="170"/>
        <v/>
      </c>
      <c r="AT467" s="632" t="str">
        <f t="shared" si="171"/>
        <v>入力済</v>
      </c>
      <c r="AU467" s="632" t="str">
        <f t="shared" si="172"/>
        <v/>
      </c>
      <c r="AV467" s="632" t="str">
        <f t="shared" si="173"/>
        <v/>
      </c>
      <c r="AW467" s="559" t="str">
        <f t="shared" si="174"/>
        <v/>
      </c>
      <c r="AX467" s="559" t="str">
        <f t="shared" si="175"/>
        <v/>
      </c>
      <c r="AY467" s="632" t="str">
        <f>IFERROR(VLOOKUP(K467,【参考】数式用!$AR$5:$AS$39,2, FALSE), "")</f>
        <v/>
      </c>
      <c r="AZ467" s="559" t="str">
        <f t="shared" si="176"/>
        <v/>
      </c>
      <c r="BA467" s="559" t="str">
        <f t="shared" si="177"/>
        <v>入力済</v>
      </c>
      <c r="BB467" s="632" t="str">
        <f>IFERROR(VLOOKUP(K467,【参考】数式用!$AX$3:$AY$59, 2, FALSE), "")</f>
        <v/>
      </c>
      <c r="BC467" s="559" t="str">
        <f t="shared" si="178"/>
        <v/>
      </c>
      <c r="BD467" s="559" t="str">
        <f t="shared" si="179"/>
        <v>入力済</v>
      </c>
      <c r="BE467" s="576" t="str">
        <f t="shared" si="180"/>
        <v/>
      </c>
      <c r="BF467" s="559" t="str">
        <f t="shared" si="181"/>
        <v/>
      </c>
      <c r="BG467" s="596"/>
      <c r="BH467" s="632" t="str">
        <f t="shared" si="182"/>
        <v/>
      </c>
      <c r="BI467" s="614" t="str">
        <f>IFERROR(IF(BH467="Ⅱロ有り",ROUNDDOWN(L467*VLOOKUP(K467,【参考】数式用!$A$4:$J$42,10,FALSE)*AA467,0),""),"")</f>
        <v/>
      </c>
      <c r="BJ467" s="614" t="str">
        <f>IFERROR(IF(BH467="Ⅱロなし",ROUNDDOWN(L467*VLOOKUP(K467,【参考】数式用!$A$4:$J$42,8,FALSE)*AA467,0),""),"")</f>
        <v/>
      </c>
    </row>
    <row r="468" spans="1:62" ht="110.1" customHeight="1" thickBot="1">
      <c r="A468" s="327">
        <v>455</v>
      </c>
      <c r="B468" s="1005" t="str">
        <f>IF(基本情報入力シート!B490="","",基本情報入力シート!B490)</f>
        <v/>
      </c>
      <c r="C468" s="1006"/>
      <c r="D468" s="1006"/>
      <c r="E468" s="1006"/>
      <c r="F468" s="1007"/>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58" t="str">
        <f>IF(基本情報入力シート!AF490=0, "",基本情報入力シート!AF490)</f>
        <v/>
      </c>
      <c r="M468" s="589"/>
      <c r="N468" s="521" t="str">
        <f>IFERROR(VLOOKUP(K468,【参考】数式用!$A$2:$F$57,MATCH(M468,【参考】数式用!$C$3:$F$3,0)+2,0),"")</f>
        <v/>
      </c>
      <c r="O468" s="513"/>
      <c r="P468" s="555" t="str">
        <f>IFERROR(VLOOKUP(K468,【参考】数式用!$A$2:$F$57,MATCH(O468,【参考】数式用!$C$3:$F$3,0)+2,0),"")</f>
        <v/>
      </c>
      <c r="Q468" s="338" t="s">
        <v>118</v>
      </c>
      <c r="R468" s="339"/>
      <c r="S468" s="340" t="s">
        <v>183</v>
      </c>
      <c r="T468" s="339"/>
      <c r="U468" s="340" t="s">
        <v>184</v>
      </c>
      <c r="V468" s="339"/>
      <c r="W468" s="340" t="s">
        <v>183</v>
      </c>
      <c r="X468" s="339"/>
      <c r="Y468" s="340" t="s">
        <v>185</v>
      </c>
      <c r="Z468" s="340" t="s">
        <v>186</v>
      </c>
      <c r="AA468" s="340" t="str">
        <f t="shared" si="162"/>
        <v/>
      </c>
      <c r="AB468" s="341" t="s">
        <v>187</v>
      </c>
      <c r="AC468" s="516" t="str">
        <f t="shared" si="163"/>
        <v/>
      </c>
      <c r="AD468" s="509" t="str">
        <f t="shared" si="164"/>
        <v/>
      </c>
      <c r="AE468" s="517" t="str">
        <f>IFERROR(ROUNDDOWN(ROUNDDOWN(ROUND(L468*VLOOKUP(K468,【参考】数式用!$A$4:$F$57,MATCH("処遇改善加算Ⅳ",【参考】数式用!$C$3:$F$3,0)+2,0),0),0)*AA468*0.5,0), "")</f>
        <v/>
      </c>
      <c r="AF468" s="329"/>
      <c r="AG468" s="330"/>
      <c r="AH468" s="330"/>
      <c r="AI468" s="344"/>
      <c r="AJ468" s="641"/>
      <c r="AK468" s="331"/>
      <c r="AL468" s="332" t="str">
        <f t="shared" si="165"/>
        <v/>
      </c>
      <c r="AM468" s="325" t="str">
        <f t="shared" si="166"/>
        <v/>
      </c>
      <c r="AN468" s="255"/>
      <c r="AO468" s="559" t="str">
        <f>IFERROR(VLOOKUP(K468,【参考】数式用!$A$2:$N$57,14,FALSE),"")</f>
        <v/>
      </c>
      <c r="AP468" s="559" t="str">
        <f t="shared" si="167"/>
        <v/>
      </c>
      <c r="AQ468" s="632" t="str">
        <f t="shared" si="168"/>
        <v/>
      </c>
      <c r="AR468" s="632" t="str">
        <f t="shared" si="169"/>
        <v>入力済</v>
      </c>
      <c r="AS468" s="559" t="str">
        <f t="shared" si="170"/>
        <v/>
      </c>
      <c r="AT468" s="632" t="str">
        <f t="shared" si="171"/>
        <v>入力済</v>
      </c>
      <c r="AU468" s="632" t="str">
        <f t="shared" si="172"/>
        <v/>
      </c>
      <c r="AV468" s="632" t="str">
        <f t="shared" si="173"/>
        <v/>
      </c>
      <c r="AW468" s="559" t="str">
        <f t="shared" si="174"/>
        <v/>
      </c>
      <c r="AX468" s="559" t="str">
        <f t="shared" si="175"/>
        <v/>
      </c>
      <c r="AY468" s="632" t="str">
        <f>IFERROR(VLOOKUP(K468,【参考】数式用!$AR$5:$AS$39,2, FALSE), "")</f>
        <v/>
      </c>
      <c r="AZ468" s="559" t="str">
        <f t="shared" si="176"/>
        <v/>
      </c>
      <c r="BA468" s="559" t="str">
        <f t="shared" si="177"/>
        <v>入力済</v>
      </c>
      <c r="BB468" s="632" t="str">
        <f>IFERROR(VLOOKUP(K468,【参考】数式用!$AX$3:$AY$59, 2, FALSE), "")</f>
        <v/>
      </c>
      <c r="BC468" s="559" t="str">
        <f t="shared" si="178"/>
        <v/>
      </c>
      <c r="BD468" s="559" t="str">
        <f t="shared" si="179"/>
        <v>入力済</v>
      </c>
      <c r="BE468" s="576" t="str">
        <f t="shared" si="180"/>
        <v/>
      </c>
      <c r="BF468" s="559" t="str">
        <f t="shared" si="181"/>
        <v/>
      </c>
      <c r="BG468" s="596"/>
      <c r="BH468" s="632" t="str">
        <f t="shared" si="182"/>
        <v/>
      </c>
      <c r="BI468" s="614" t="str">
        <f>IFERROR(IF(BH468="Ⅱロ有り",ROUNDDOWN(L468*VLOOKUP(K468,【参考】数式用!$A$4:$J$42,10,FALSE)*AA468,0),""),"")</f>
        <v/>
      </c>
      <c r="BJ468" s="614" t="str">
        <f>IFERROR(IF(BH468="Ⅱロなし",ROUNDDOWN(L468*VLOOKUP(K468,【参考】数式用!$A$4:$J$42,8,FALSE)*AA468,0),""),"")</f>
        <v/>
      </c>
    </row>
    <row r="469" spans="1:62" ht="110.1" customHeight="1" thickBot="1">
      <c r="A469" s="327">
        <v>456</v>
      </c>
      <c r="B469" s="1005" t="str">
        <f>IF(基本情報入力シート!B491="","",基本情報入力シート!B491)</f>
        <v/>
      </c>
      <c r="C469" s="1006"/>
      <c r="D469" s="1006"/>
      <c r="E469" s="1006"/>
      <c r="F469" s="1007"/>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58" t="str">
        <f>IF(基本情報入力シート!AF491=0, "",基本情報入力シート!AF491)</f>
        <v/>
      </c>
      <c r="M469" s="589"/>
      <c r="N469" s="521" t="str">
        <f>IFERROR(VLOOKUP(K469,【参考】数式用!$A$2:$F$57,MATCH(M469,【参考】数式用!$C$3:$F$3,0)+2,0),"")</f>
        <v/>
      </c>
      <c r="O469" s="513"/>
      <c r="P469" s="555" t="str">
        <f>IFERROR(VLOOKUP(K469,【参考】数式用!$A$2:$F$57,MATCH(O469,【参考】数式用!$C$3:$F$3,0)+2,0),"")</f>
        <v/>
      </c>
      <c r="Q469" s="338" t="s">
        <v>118</v>
      </c>
      <c r="R469" s="339"/>
      <c r="S469" s="340" t="s">
        <v>183</v>
      </c>
      <c r="T469" s="339"/>
      <c r="U469" s="340" t="s">
        <v>184</v>
      </c>
      <c r="V469" s="339"/>
      <c r="W469" s="340" t="s">
        <v>183</v>
      </c>
      <c r="X469" s="339"/>
      <c r="Y469" s="340" t="s">
        <v>185</v>
      </c>
      <c r="Z469" s="340" t="s">
        <v>186</v>
      </c>
      <c r="AA469" s="340" t="str">
        <f t="shared" si="162"/>
        <v/>
      </c>
      <c r="AB469" s="341" t="s">
        <v>187</v>
      </c>
      <c r="AC469" s="516" t="str">
        <f t="shared" si="163"/>
        <v/>
      </c>
      <c r="AD469" s="509" t="str">
        <f t="shared" si="164"/>
        <v/>
      </c>
      <c r="AE469" s="517" t="str">
        <f>IFERROR(ROUNDDOWN(ROUNDDOWN(ROUND(L469*VLOOKUP(K469,【参考】数式用!$A$4:$F$57,MATCH("処遇改善加算Ⅳ",【参考】数式用!$C$3:$F$3,0)+2,0),0),0)*AA469*0.5,0), "")</f>
        <v/>
      </c>
      <c r="AF469" s="329"/>
      <c r="AG469" s="330"/>
      <c r="AH469" s="330"/>
      <c r="AI469" s="344"/>
      <c r="AJ469" s="641"/>
      <c r="AK469" s="331"/>
      <c r="AL469" s="332" t="str">
        <f t="shared" si="165"/>
        <v/>
      </c>
      <c r="AM469" s="325" t="str">
        <f t="shared" si="166"/>
        <v/>
      </c>
      <c r="AN469" s="255"/>
      <c r="AO469" s="559" t="str">
        <f>IFERROR(VLOOKUP(K469,【参考】数式用!$A$2:$N$57,14,FALSE),"")</f>
        <v/>
      </c>
      <c r="AP469" s="559" t="str">
        <f t="shared" si="167"/>
        <v/>
      </c>
      <c r="AQ469" s="632" t="str">
        <f t="shared" si="168"/>
        <v/>
      </c>
      <c r="AR469" s="632" t="str">
        <f t="shared" si="169"/>
        <v>入力済</v>
      </c>
      <c r="AS469" s="559" t="str">
        <f t="shared" si="170"/>
        <v/>
      </c>
      <c r="AT469" s="632" t="str">
        <f t="shared" si="171"/>
        <v>入力済</v>
      </c>
      <c r="AU469" s="632" t="str">
        <f t="shared" si="172"/>
        <v/>
      </c>
      <c r="AV469" s="632" t="str">
        <f t="shared" si="173"/>
        <v/>
      </c>
      <c r="AW469" s="559" t="str">
        <f t="shared" si="174"/>
        <v/>
      </c>
      <c r="AX469" s="559" t="str">
        <f t="shared" si="175"/>
        <v/>
      </c>
      <c r="AY469" s="632" t="str">
        <f>IFERROR(VLOOKUP(K469,【参考】数式用!$AR$5:$AS$39,2, FALSE), "")</f>
        <v/>
      </c>
      <c r="AZ469" s="559" t="str">
        <f t="shared" si="176"/>
        <v/>
      </c>
      <c r="BA469" s="559" t="str">
        <f t="shared" si="177"/>
        <v>入力済</v>
      </c>
      <c r="BB469" s="632" t="str">
        <f>IFERROR(VLOOKUP(K469,【参考】数式用!$AX$3:$AY$59, 2, FALSE), "")</f>
        <v/>
      </c>
      <c r="BC469" s="559" t="str">
        <f t="shared" si="178"/>
        <v/>
      </c>
      <c r="BD469" s="559" t="str">
        <f t="shared" si="179"/>
        <v>入力済</v>
      </c>
      <c r="BE469" s="576" t="str">
        <f t="shared" si="180"/>
        <v/>
      </c>
      <c r="BF469" s="559" t="str">
        <f t="shared" si="181"/>
        <v/>
      </c>
      <c r="BG469" s="596"/>
      <c r="BH469" s="632" t="str">
        <f t="shared" si="182"/>
        <v/>
      </c>
      <c r="BI469" s="614" t="str">
        <f>IFERROR(IF(BH469="Ⅱロ有り",ROUNDDOWN(L469*VLOOKUP(K469,【参考】数式用!$A$4:$J$42,10,FALSE)*AA469,0),""),"")</f>
        <v/>
      </c>
      <c r="BJ469" s="614" t="str">
        <f>IFERROR(IF(BH469="Ⅱロなし",ROUNDDOWN(L469*VLOOKUP(K469,【参考】数式用!$A$4:$J$42,8,FALSE)*AA469,0),""),"")</f>
        <v/>
      </c>
    </row>
    <row r="470" spans="1:62" ht="110.1" customHeight="1" thickBot="1">
      <c r="A470" s="327">
        <v>457</v>
      </c>
      <c r="B470" s="1005" t="str">
        <f>IF(基本情報入力シート!B492="","",基本情報入力シート!B492)</f>
        <v/>
      </c>
      <c r="C470" s="1006"/>
      <c r="D470" s="1006"/>
      <c r="E470" s="1006"/>
      <c r="F470" s="1007"/>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58" t="str">
        <f>IF(基本情報入力シート!AF492=0, "",基本情報入力シート!AF492)</f>
        <v/>
      </c>
      <c r="M470" s="589"/>
      <c r="N470" s="521" t="str">
        <f>IFERROR(VLOOKUP(K470,【参考】数式用!$A$2:$F$57,MATCH(M470,【参考】数式用!$C$3:$F$3,0)+2,0),"")</f>
        <v/>
      </c>
      <c r="O470" s="513"/>
      <c r="P470" s="555" t="str">
        <f>IFERROR(VLOOKUP(K470,【参考】数式用!$A$2:$F$57,MATCH(O470,【参考】数式用!$C$3:$F$3,0)+2,0),"")</f>
        <v/>
      </c>
      <c r="Q470" s="338" t="s">
        <v>118</v>
      </c>
      <c r="R470" s="339"/>
      <c r="S470" s="340" t="s">
        <v>183</v>
      </c>
      <c r="T470" s="339"/>
      <c r="U470" s="340" t="s">
        <v>184</v>
      </c>
      <c r="V470" s="339"/>
      <c r="W470" s="340" t="s">
        <v>183</v>
      </c>
      <c r="X470" s="339"/>
      <c r="Y470" s="340" t="s">
        <v>185</v>
      </c>
      <c r="Z470" s="340" t="s">
        <v>186</v>
      </c>
      <c r="AA470" s="340" t="str">
        <f t="shared" si="162"/>
        <v/>
      </c>
      <c r="AB470" s="341" t="s">
        <v>187</v>
      </c>
      <c r="AC470" s="516" t="str">
        <f t="shared" si="163"/>
        <v/>
      </c>
      <c r="AD470" s="509" t="str">
        <f t="shared" si="164"/>
        <v/>
      </c>
      <c r="AE470" s="517" t="str">
        <f>IFERROR(ROUNDDOWN(ROUNDDOWN(ROUND(L470*VLOOKUP(K470,【参考】数式用!$A$4:$F$57,MATCH("処遇改善加算Ⅳ",【参考】数式用!$C$3:$F$3,0)+2,0),0),0)*AA470*0.5,0), "")</f>
        <v/>
      </c>
      <c r="AF470" s="329"/>
      <c r="AG470" s="330"/>
      <c r="AH470" s="330"/>
      <c r="AI470" s="344"/>
      <c r="AJ470" s="641"/>
      <c r="AK470" s="331"/>
      <c r="AL470" s="332" t="str">
        <f t="shared" si="165"/>
        <v/>
      </c>
      <c r="AM470" s="325" t="str">
        <f t="shared" si="166"/>
        <v/>
      </c>
      <c r="AN470" s="255"/>
      <c r="AO470" s="559" t="str">
        <f>IFERROR(VLOOKUP(K470,【参考】数式用!$A$2:$N$57,14,FALSE),"")</f>
        <v/>
      </c>
      <c r="AP470" s="559" t="str">
        <f t="shared" si="167"/>
        <v/>
      </c>
      <c r="AQ470" s="632" t="str">
        <f t="shared" si="168"/>
        <v/>
      </c>
      <c r="AR470" s="632" t="str">
        <f t="shared" si="169"/>
        <v>入力済</v>
      </c>
      <c r="AS470" s="559" t="str">
        <f t="shared" si="170"/>
        <v/>
      </c>
      <c r="AT470" s="632" t="str">
        <f t="shared" si="171"/>
        <v>入力済</v>
      </c>
      <c r="AU470" s="632" t="str">
        <f t="shared" si="172"/>
        <v/>
      </c>
      <c r="AV470" s="632" t="str">
        <f t="shared" si="173"/>
        <v/>
      </c>
      <c r="AW470" s="559" t="str">
        <f t="shared" si="174"/>
        <v/>
      </c>
      <c r="AX470" s="559" t="str">
        <f t="shared" si="175"/>
        <v/>
      </c>
      <c r="AY470" s="632" t="str">
        <f>IFERROR(VLOOKUP(K470,【参考】数式用!$AR$5:$AS$39,2, FALSE), "")</f>
        <v/>
      </c>
      <c r="AZ470" s="559" t="str">
        <f t="shared" si="176"/>
        <v/>
      </c>
      <c r="BA470" s="559" t="str">
        <f t="shared" si="177"/>
        <v>入力済</v>
      </c>
      <c r="BB470" s="632" t="str">
        <f>IFERROR(VLOOKUP(K470,【参考】数式用!$AX$3:$AY$59, 2, FALSE), "")</f>
        <v/>
      </c>
      <c r="BC470" s="559" t="str">
        <f t="shared" si="178"/>
        <v/>
      </c>
      <c r="BD470" s="559" t="str">
        <f t="shared" si="179"/>
        <v>入力済</v>
      </c>
      <c r="BE470" s="576" t="str">
        <f t="shared" si="180"/>
        <v/>
      </c>
      <c r="BF470" s="559" t="str">
        <f t="shared" si="181"/>
        <v/>
      </c>
      <c r="BG470" s="596"/>
      <c r="BH470" s="632" t="str">
        <f t="shared" si="182"/>
        <v/>
      </c>
      <c r="BI470" s="614" t="str">
        <f>IFERROR(IF(BH470="Ⅱロ有り",ROUNDDOWN(L470*VLOOKUP(K470,【参考】数式用!$A$4:$J$42,10,FALSE)*AA470,0),""),"")</f>
        <v/>
      </c>
      <c r="BJ470" s="614" t="str">
        <f>IFERROR(IF(BH470="Ⅱロなし",ROUNDDOWN(L470*VLOOKUP(K470,【参考】数式用!$A$4:$J$42,8,FALSE)*AA470,0),""),"")</f>
        <v/>
      </c>
    </row>
    <row r="471" spans="1:62" ht="110.1" customHeight="1" thickBot="1">
      <c r="A471" s="327">
        <v>458</v>
      </c>
      <c r="B471" s="1005" t="str">
        <f>IF(基本情報入力シート!B493="","",基本情報入力シート!B493)</f>
        <v/>
      </c>
      <c r="C471" s="1006"/>
      <c r="D471" s="1006"/>
      <c r="E471" s="1006"/>
      <c r="F471" s="1007"/>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58" t="str">
        <f>IF(基本情報入力シート!AF493=0, "",基本情報入力シート!AF493)</f>
        <v/>
      </c>
      <c r="M471" s="589"/>
      <c r="N471" s="521" t="str">
        <f>IFERROR(VLOOKUP(K471,【参考】数式用!$A$2:$F$57,MATCH(M471,【参考】数式用!$C$3:$F$3,0)+2,0),"")</f>
        <v/>
      </c>
      <c r="O471" s="513"/>
      <c r="P471" s="555" t="str">
        <f>IFERROR(VLOOKUP(K471,【参考】数式用!$A$2:$F$57,MATCH(O471,【参考】数式用!$C$3:$F$3,0)+2,0),"")</f>
        <v/>
      </c>
      <c r="Q471" s="338" t="s">
        <v>118</v>
      </c>
      <c r="R471" s="339"/>
      <c r="S471" s="340" t="s">
        <v>183</v>
      </c>
      <c r="T471" s="339"/>
      <c r="U471" s="340" t="s">
        <v>184</v>
      </c>
      <c r="V471" s="339"/>
      <c r="W471" s="340" t="s">
        <v>183</v>
      </c>
      <c r="X471" s="339"/>
      <c r="Y471" s="340" t="s">
        <v>185</v>
      </c>
      <c r="Z471" s="340" t="s">
        <v>186</v>
      </c>
      <c r="AA471" s="340" t="str">
        <f t="shared" si="162"/>
        <v/>
      </c>
      <c r="AB471" s="341" t="s">
        <v>187</v>
      </c>
      <c r="AC471" s="516" t="str">
        <f t="shared" si="163"/>
        <v/>
      </c>
      <c r="AD471" s="509" t="str">
        <f t="shared" si="164"/>
        <v/>
      </c>
      <c r="AE471" s="517" t="str">
        <f>IFERROR(ROUNDDOWN(ROUNDDOWN(ROUND(L471*VLOOKUP(K471,【参考】数式用!$A$4:$F$57,MATCH("処遇改善加算Ⅳ",【参考】数式用!$C$3:$F$3,0)+2,0),0),0)*AA471*0.5,0), "")</f>
        <v/>
      </c>
      <c r="AF471" s="329"/>
      <c r="AG471" s="330"/>
      <c r="AH471" s="330"/>
      <c r="AI471" s="344"/>
      <c r="AJ471" s="641"/>
      <c r="AK471" s="331"/>
      <c r="AL471" s="332" t="str">
        <f t="shared" si="165"/>
        <v/>
      </c>
      <c r="AM471" s="325" t="str">
        <f t="shared" si="166"/>
        <v/>
      </c>
      <c r="AN471" s="255"/>
      <c r="AO471" s="559" t="str">
        <f>IFERROR(VLOOKUP(K471,【参考】数式用!$A$2:$N$57,14,FALSE),"")</f>
        <v/>
      </c>
      <c r="AP471" s="559" t="str">
        <f t="shared" si="167"/>
        <v/>
      </c>
      <c r="AQ471" s="632" t="str">
        <f t="shared" si="168"/>
        <v/>
      </c>
      <c r="AR471" s="632" t="str">
        <f t="shared" si="169"/>
        <v>入力済</v>
      </c>
      <c r="AS471" s="559" t="str">
        <f t="shared" si="170"/>
        <v/>
      </c>
      <c r="AT471" s="632" t="str">
        <f t="shared" si="171"/>
        <v>入力済</v>
      </c>
      <c r="AU471" s="632" t="str">
        <f t="shared" si="172"/>
        <v/>
      </c>
      <c r="AV471" s="632" t="str">
        <f t="shared" si="173"/>
        <v/>
      </c>
      <c r="AW471" s="559" t="str">
        <f t="shared" si="174"/>
        <v/>
      </c>
      <c r="AX471" s="559" t="str">
        <f t="shared" si="175"/>
        <v/>
      </c>
      <c r="AY471" s="632" t="str">
        <f>IFERROR(VLOOKUP(K471,【参考】数式用!$AR$5:$AS$39,2, FALSE), "")</f>
        <v/>
      </c>
      <c r="AZ471" s="559" t="str">
        <f t="shared" si="176"/>
        <v/>
      </c>
      <c r="BA471" s="559" t="str">
        <f t="shared" si="177"/>
        <v>入力済</v>
      </c>
      <c r="BB471" s="632" t="str">
        <f>IFERROR(VLOOKUP(K471,【参考】数式用!$AX$3:$AY$59, 2, FALSE), "")</f>
        <v/>
      </c>
      <c r="BC471" s="559" t="str">
        <f t="shared" si="178"/>
        <v/>
      </c>
      <c r="BD471" s="559" t="str">
        <f t="shared" si="179"/>
        <v>入力済</v>
      </c>
      <c r="BE471" s="576" t="str">
        <f t="shared" si="180"/>
        <v/>
      </c>
      <c r="BF471" s="559" t="str">
        <f t="shared" si="181"/>
        <v/>
      </c>
      <c r="BG471" s="596"/>
      <c r="BH471" s="632" t="str">
        <f t="shared" si="182"/>
        <v/>
      </c>
      <c r="BI471" s="614" t="str">
        <f>IFERROR(IF(BH471="Ⅱロ有り",ROUNDDOWN(L471*VLOOKUP(K471,【参考】数式用!$A$4:$J$42,10,FALSE)*AA471,0),""),"")</f>
        <v/>
      </c>
      <c r="BJ471" s="614" t="str">
        <f>IFERROR(IF(BH471="Ⅱロなし",ROUNDDOWN(L471*VLOOKUP(K471,【参考】数式用!$A$4:$J$42,8,FALSE)*AA471,0),""),"")</f>
        <v/>
      </c>
    </row>
    <row r="472" spans="1:62" ht="110.1" customHeight="1" thickBot="1">
      <c r="A472" s="327">
        <v>459</v>
      </c>
      <c r="B472" s="1005" t="str">
        <f>IF(基本情報入力シート!B494="","",基本情報入力シート!B494)</f>
        <v/>
      </c>
      <c r="C472" s="1006"/>
      <c r="D472" s="1006"/>
      <c r="E472" s="1006"/>
      <c r="F472" s="1007"/>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58" t="str">
        <f>IF(基本情報入力シート!AF494=0, "",基本情報入力シート!AF494)</f>
        <v/>
      </c>
      <c r="M472" s="589"/>
      <c r="N472" s="521" t="str">
        <f>IFERROR(VLOOKUP(K472,【参考】数式用!$A$2:$F$57,MATCH(M472,【参考】数式用!$C$3:$F$3,0)+2,0),"")</f>
        <v/>
      </c>
      <c r="O472" s="513"/>
      <c r="P472" s="555" t="str">
        <f>IFERROR(VLOOKUP(K472,【参考】数式用!$A$2:$F$57,MATCH(O472,【参考】数式用!$C$3:$F$3,0)+2,0),"")</f>
        <v/>
      </c>
      <c r="Q472" s="338" t="s">
        <v>118</v>
      </c>
      <c r="R472" s="339"/>
      <c r="S472" s="340" t="s">
        <v>183</v>
      </c>
      <c r="T472" s="339"/>
      <c r="U472" s="340" t="s">
        <v>184</v>
      </c>
      <c r="V472" s="339"/>
      <c r="W472" s="340" t="s">
        <v>183</v>
      </c>
      <c r="X472" s="339"/>
      <c r="Y472" s="340" t="s">
        <v>185</v>
      </c>
      <c r="Z472" s="340" t="s">
        <v>186</v>
      </c>
      <c r="AA472" s="340" t="str">
        <f t="shared" si="162"/>
        <v/>
      </c>
      <c r="AB472" s="341" t="s">
        <v>187</v>
      </c>
      <c r="AC472" s="516" t="str">
        <f t="shared" si="163"/>
        <v/>
      </c>
      <c r="AD472" s="509" t="str">
        <f t="shared" si="164"/>
        <v/>
      </c>
      <c r="AE472" s="517" t="str">
        <f>IFERROR(ROUNDDOWN(ROUNDDOWN(ROUND(L472*VLOOKUP(K472,【参考】数式用!$A$4:$F$57,MATCH("処遇改善加算Ⅳ",【参考】数式用!$C$3:$F$3,0)+2,0),0),0)*AA472*0.5,0), "")</f>
        <v/>
      </c>
      <c r="AF472" s="329"/>
      <c r="AG472" s="330"/>
      <c r="AH472" s="330"/>
      <c r="AI472" s="344"/>
      <c r="AJ472" s="641"/>
      <c r="AK472" s="331"/>
      <c r="AL472" s="332" t="str">
        <f t="shared" si="165"/>
        <v/>
      </c>
      <c r="AM472" s="325" t="str">
        <f t="shared" si="166"/>
        <v/>
      </c>
      <c r="AN472" s="255"/>
      <c r="AO472" s="559" t="str">
        <f>IFERROR(VLOOKUP(K472,【参考】数式用!$A$2:$N$57,14,FALSE),"")</f>
        <v/>
      </c>
      <c r="AP472" s="559" t="str">
        <f t="shared" si="167"/>
        <v/>
      </c>
      <c r="AQ472" s="632" t="str">
        <f t="shared" si="168"/>
        <v/>
      </c>
      <c r="AR472" s="632" t="str">
        <f t="shared" si="169"/>
        <v>入力済</v>
      </c>
      <c r="AS472" s="559" t="str">
        <f t="shared" si="170"/>
        <v/>
      </c>
      <c r="AT472" s="632" t="str">
        <f t="shared" si="171"/>
        <v>入力済</v>
      </c>
      <c r="AU472" s="632" t="str">
        <f t="shared" si="172"/>
        <v/>
      </c>
      <c r="AV472" s="632" t="str">
        <f t="shared" si="173"/>
        <v/>
      </c>
      <c r="AW472" s="559" t="str">
        <f t="shared" si="174"/>
        <v/>
      </c>
      <c r="AX472" s="559" t="str">
        <f t="shared" si="175"/>
        <v/>
      </c>
      <c r="AY472" s="632" t="str">
        <f>IFERROR(VLOOKUP(K472,【参考】数式用!$AR$5:$AS$39,2, FALSE), "")</f>
        <v/>
      </c>
      <c r="AZ472" s="559" t="str">
        <f t="shared" si="176"/>
        <v/>
      </c>
      <c r="BA472" s="559" t="str">
        <f t="shared" si="177"/>
        <v>入力済</v>
      </c>
      <c r="BB472" s="632" t="str">
        <f>IFERROR(VLOOKUP(K472,【参考】数式用!$AX$3:$AY$59, 2, FALSE), "")</f>
        <v/>
      </c>
      <c r="BC472" s="559" t="str">
        <f t="shared" si="178"/>
        <v/>
      </c>
      <c r="BD472" s="559" t="str">
        <f t="shared" si="179"/>
        <v>入力済</v>
      </c>
      <c r="BE472" s="576" t="str">
        <f t="shared" si="180"/>
        <v/>
      </c>
      <c r="BF472" s="559" t="str">
        <f t="shared" si="181"/>
        <v/>
      </c>
      <c r="BG472" s="596"/>
      <c r="BH472" s="632" t="str">
        <f t="shared" si="182"/>
        <v/>
      </c>
      <c r="BI472" s="614" t="str">
        <f>IFERROR(IF(BH472="Ⅱロ有り",ROUNDDOWN(L472*VLOOKUP(K472,【参考】数式用!$A$4:$J$42,10,FALSE)*AA472,0),""),"")</f>
        <v/>
      </c>
      <c r="BJ472" s="614" t="str">
        <f>IFERROR(IF(BH472="Ⅱロなし",ROUNDDOWN(L472*VLOOKUP(K472,【参考】数式用!$A$4:$J$42,8,FALSE)*AA472,0),""),"")</f>
        <v/>
      </c>
    </row>
    <row r="473" spans="1:62" ht="110.1" customHeight="1" thickBot="1">
      <c r="A473" s="327">
        <v>460</v>
      </c>
      <c r="B473" s="1005" t="str">
        <f>IF(基本情報入力シート!B495="","",基本情報入力シート!B495)</f>
        <v/>
      </c>
      <c r="C473" s="1006"/>
      <c r="D473" s="1006"/>
      <c r="E473" s="1006"/>
      <c r="F473" s="1007"/>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58" t="str">
        <f>IF(基本情報入力シート!AF495=0, "",基本情報入力シート!AF495)</f>
        <v/>
      </c>
      <c r="M473" s="589"/>
      <c r="N473" s="521" t="str">
        <f>IFERROR(VLOOKUP(K473,【参考】数式用!$A$2:$F$57,MATCH(M473,【参考】数式用!$C$3:$F$3,0)+2,0),"")</f>
        <v/>
      </c>
      <c r="O473" s="513"/>
      <c r="P473" s="555" t="str">
        <f>IFERROR(VLOOKUP(K473,【参考】数式用!$A$2:$F$57,MATCH(O473,【参考】数式用!$C$3:$F$3,0)+2,0),"")</f>
        <v/>
      </c>
      <c r="Q473" s="338" t="s">
        <v>118</v>
      </c>
      <c r="R473" s="339"/>
      <c r="S473" s="340" t="s">
        <v>183</v>
      </c>
      <c r="T473" s="339"/>
      <c r="U473" s="340" t="s">
        <v>184</v>
      </c>
      <c r="V473" s="339"/>
      <c r="W473" s="340" t="s">
        <v>183</v>
      </c>
      <c r="X473" s="339"/>
      <c r="Y473" s="340" t="s">
        <v>185</v>
      </c>
      <c r="Z473" s="340" t="s">
        <v>186</v>
      </c>
      <c r="AA473" s="340" t="str">
        <f t="shared" si="162"/>
        <v/>
      </c>
      <c r="AB473" s="341" t="s">
        <v>187</v>
      </c>
      <c r="AC473" s="516" t="str">
        <f t="shared" si="163"/>
        <v/>
      </c>
      <c r="AD473" s="509" t="str">
        <f t="shared" si="164"/>
        <v/>
      </c>
      <c r="AE473" s="517" t="str">
        <f>IFERROR(ROUNDDOWN(ROUNDDOWN(ROUND(L473*VLOOKUP(K473,【参考】数式用!$A$4:$F$57,MATCH("処遇改善加算Ⅳ",【参考】数式用!$C$3:$F$3,0)+2,0),0),0)*AA473*0.5,0), "")</f>
        <v/>
      </c>
      <c r="AF473" s="329"/>
      <c r="AG473" s="330"/>
      <c r="AH473" s="330"/>
      <c r="AI473" s="344"/>
      <c r="AJ473" s="641"/>
      <c r="AK473" s="331"/>
      <c r="AL473" s="332" t="str">
        <f t="shared" si="165"/>
        <v/>
      </c>
      <c r="AM473" s="325" t="str">
        <f t="shared" si="166"/>
        <v/>
      </c>
      <c r="AN473" s="255"/>
      <c r="AO473" s="559" t="str">
        <f>IFERROR(VLOOKUP(K473,【参考】数式用!$A$2:$N$57,14,FALSE),"")</f>
        <v/>
      </c>
      <c r="AP473" s="559" t="str">
        <f t="shared" si="167"/>
        <v/>
      </c>
      <c r="AQ473" s="632" t="str">
        <f t="shared" si="168"/>
        <v/>
      </c>
      <c r="AR473" s="632" t="str">
        <f t="shared" si="169"/>
        <v>入力済</v>
      </c>
      <c r="AS473" s="559" t="str">
        <f t="shared" si="170"/>
        <v/>
      </c>
      <c r="AT473" s="632" t="str">
        <f t="shared" si="171"/>
        <v>入力済</v>
      </c>
      <c r="AU473" s="632" t="str">
        <f t="shared" si="172"/>
        <v/>
      </c>
      <c r="AV473" s="632" t="str">
        <f t="shared" si="173"/>
        <v/>
      </c>
      <c r="AW473" s="559" t="str">
        <f t="shared" si="174"/>
        <v/>
      </c>
      <c r="AX473" s="559" t="str">
        <f t="shared" si="175"/>
        <v/>
      </c>
      <c r="AY473" s="632" t="str">
        <f>IFERROR(VLOOKUP(K473,【参考】数式用!$AR$5:$AS$39,2, FALSE), "")</f>
        <v/>
      </c>
      <c r="AZ473" s="559" t="str">
        <f t="shared" si="176"/>
        <v/>
      </c>
      <c r="BA473" s="559" t="str">
        <f t="shared" si="177"/>
        <v>入力済</v>
      </c>
      <c r="BB473" s="632" t="str">
        <f>IFERROR(VLOOKUP(K473,【参考】数式用!$AX$3:$AY$59, 2, FALSE), "")</f>
        <v/>
      </c>
      <c r="BC473" s="559" t="str">
        <f t="shared" si="178"/>
        <v/>
      </c>
      <c r="BD473" s="559" t="str">
        <f t="shared" si="179"/>
        <v>入力済</v>
      </c>
      <c r="BE473" s="576" t="str">
        <f t="shared" si="180"/>
        <v/>
      </c>
      <c r="BF473" s="559" t="str">
        <f t="shared" si="181"/>
        <v/>
      </c>
      <c r="BG473" s="596"/>
      <c r="BH473" s="632" t="str">
        <f t="shared" si="182"/>
        <v/>
      </c>
      <c r="BI473" s="614" t="str">
        <f>IFERROR(IF(BH473="Ⅱロ有り",ROUNDDOWN(L473*VLOOKUP(K473,【参考】数式用!$A$4:$J$42,10,FALSE)*AA473,0),""),"")</f>
        <v/>
      </c>
      <c r="BJ473" s="614" t="str">
        <f>IFERROR(IF(BH473="Ⅱロなし",ROUNDDOWN(L473*VLOOKUP(K473,【参考】数式用!$A$4:$J$42,8,FALSE)*AA473,0),""),"")</f>
        <v/>
      </c>
    </row>
    <row r="474" spans="1:62" ht="110.1" customHeight="1" thickBot="1">
      <c r="A474" s="327">
        <v>461</v>
      </c>
      <c r="B474" s="1005" t="str">
        <f>IF(基本情報入力シート!B496="","",基本情報入力シート!B496)</f>
        <v/>
      </c>
      <c r="C474" s="1006"/>
      <c r="D474" s="1006"/>
      <c r="E474" s="1006"/>
      <c r="F474" s="1007"/>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58" t="str">
        <f>IF(基本情報入力シート!AF496=0, "",基本情報入力シート!AF496)</f>
        <v/>
      </c>
      <c r="M474" s="589"/>
      <c r="N474" s="521" t="str">
        <f>IFERROR(VLOOKUP(K474,【参考】数式用!$A$2:$F$57,MATCH(M474,【参考】数式用!$C$3:$F$3,0)+2,0),"")</f>
        <v/>
      </c>
      <c r="O474" s="513"/>
      <c r="P474" s="555" t="str">
        <f>IFERROR(VLOOKUP(K474,【参考】数式用!$A$2:$F$57,MATCH(O474,【参考】数式用!$C$3:$F$3,0)+2,0),"")</f>
        <v/>
      </c>
      <c r="Q474" s="338" t="s">
        <v>118</v>
      </c>
      <c r="R474" s="339"/>
      <c r="S474" s="340" t="s">
        <v>183</v>
      </c>
      <c r="T474" s="339"/>
      <c r="U474" s="340" t="s">
        <v>184</v>
      </c>
      <c r="V474" s="339"/>
      <c r="W474" s="340" t="s">
        <v>183</v>
      </c>
      <c r="X474" s="339"/>
      <c r="Y474" s="340" t="s">
        <v>185</v>
      </c>
      <c r="Z474" s="340" t="s">
        <v>186</v>
      </c>
      <c r="AA474" s="340" t="str">
        <f t="shared" si="162"/>
        <v/>
      </c>
      <c r="AB474" s="341" t="s">
        <v>187</v>
      </c>
      <c r="AC474" s="516" t="str">
        <f t="shared" si="163"/>
        <v/>
      </c>
      <c r="AD474" s="509" t="str">
        <f t="shared" si="164"/>
        <v/>
      </c>
      <c r="AE474" s="517" t="str">
        <f>IFERROR(ROUNDDOWN(ROUNDDOWN(ROUND(L474*VLOOKUP(K474,【参考】数式用!$A$4:$F$57,MATCH("処遇改善加算Ⅳ",【参考】数式用!$C$3:$F$3,0)+2,0),0),0)*AA474*0.5,0), "")</f>
        <v/>
      </c>
      <c r="AF474" s="329"/>
      <c r="AG474" s="330"/>
      <c r="AH474" s="330"/>
      <c r="AI474" s="344"/>
      <c r="AJ474" s="641"/>
      <c r="AK474" s="331"/>
      <c r="AL474" s="332" t="str">
        <f t="shared" si="165"/>
        <v/>
      </c>
      <c r="AM474" s="325" t="str">
        <f t="shared" si="166"/>
        <v/>
      </c>
      <c r="AN474" s="255"/>
      <c r="AO474" s="559" t="str">
        <f>IFERROR(VLOOKUP(K474,【参考】数式用!$A$2:$N$57,14,FALSE),"")</f>
        <v/>
      </c>
      <c r="AP474" s="559" t="str">
        <f t="shared" si="167"/>
        <v/>
      </c>
      <c r="AQ474" s="632" t="str">
        <f t="shared" si="168"/>
        <v/>
      </c>
      <c r="AR474" s="632" t="str">
        <f t="shared" si="169"/>
        <v>入力済</v>
      </c>
      <c r="AS474" s="559" t="str">
        <f t="shared" si="170"/>
        <v/>
      </c>
      <c r="AT474" s="632" t="str">
        <f t="shared" si="171"/>
        <v>入力済</v>
      </c>
      <c r="AU474" s="632" t="str">
        <f t="shared" si="172"/>
        <v/>
      </c>
      <c r="AV474" s="632" t="str">
        <f t="shared" si="173"/>
        <v/>
      </c>
      <c r="AW474" s="559" t="str">
        <f t="shared" si="174"/>
        <v/>
      </c>
      <c r="AX474" s="559" t="str">
        <f t="shared" si="175"/>
        <v/>
      </c>
      <c r="AY474" s="632" t="str">
        <f>IFERROR(VLOOKUP(K474,【参考】数式用!$AR$5:$AS$39,2, FALSE), "")</f>
        <v/>
      </c>
      <c r="AZ474" s="559" t="str">
        <f t="shared" si="176"/>
        <v/>
      </c>
      <c r="BA474" s="559" t="str">
        <f t="shared" si="177"/>
        <v>入力済</v>
      </c>
      <c r="BB474" s="632" t="str">
        <f>IFERROR(VLOOKUP(K474,【参考】数式用!$AX$3:$AY$59, 2, FALSE), "")</f>
        <v/>
      </c>
      <c r="BC474" s="559" t="str">
        <f t="shared" si="178"/>
        <v/>
      </c>
      <c r="BD474" s="559" t="str">
        <f t="shared" si="179"/>
        <v>入力済</v>
      </c>
      <c r="BE474" s="576" t="str">
        <f t="shared" si="180"/>
        <v/>
      </c>
      <c r="BF474" s="559" t="str">
        <f t="shared" si="181"/>
        <v/>
      </c>
      <c r="BG474" s="596"/>
      <c r="BH474" s="632" t="str">
        <f t="shared" si="182"/>
        <v/>
      </c>
      <c r="BI474" s="614" t="str">
        <f>IFERROR(IF(BH474="Ⅱロ有り",ROUNDDOWN(L474*VLOOKUP(K474,【参考】数式用!$A$4:$J$42,10,FALSE)*AA474,0),""),"")</f>
        <v/>
      </c>
      <c r="BJ474" s="614" t="str">
        <f>IFERROR(IF(BH474="Ⅱロなし",ROUNDDOWN(L474*VLOOKUP(K474,【参考】数式用!$A$4:$J$42,8,FALSE)*AA474,0),""),"")</f>
        <v/>
      </c>
    </row>
    <row r="475" spans="1:62" ht="110.1" customHeight="1" thickBot="1">
      <c r="A475" s="327">
        <v>462</v>
      </c>
      <c r="B475" s="1005" t="str">
        <f>IF(基本情報入力シート!B497="","",基本情報入力シート!B497)</f>
        <v/>
      </c>
      <c r="C475" s="1006"/>
      <c r="D475" s="1006"/>
      <c r="E475" s="1006"/>
      <c r="F475" s="1007"/>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58" t="str">
        <f>IF(基本情報入力シート!AF497=0, "",基本情報入力シート!AF497)</f>
        <v/>
      </c>
      <c r="M475" s="589"/>
      <c r="N475" s="521" t="str">
        <f>IFERROR(VLOOKUP(K475,【参考】数式用!$A$2:$F$57,MATCH(M475,【参考】数式用!$C$3:$F$3,0)+2,0),"")</f>
        <v/>
      </c>
      <c r="O475" s="513"/>
      <c r="P475" s="555" t="str">
        <f>IFERROR(VLOOKUP(K475,【参考】数式用!$A$2:$F$57,MATCH(O475,【参考】数式用!$C$3:$F$3,0)+2,0),"")</f>
        <v/>
      </c>
      <c r="Q475" s="338" t="s">
        <v>118</v>
      </c>
      <c r="R475" s="339"/>
      <c r="S475" s="340" t="s">
        <v>183</v>
      </c>
      <c r="T475" s="339"/>
      <c r="U475" s="340" t="s">
        <v>184</v>
      </c>
      <c r="V475" s="339"/>
      <c r="W475" s="340" t="s">
        <v>183</v>
      </c>
      <c r="X475" s="339"/>
      <c r="Y475" s="340" t="s">
        <v>185</v>
      </c>
      <c r="Z475" s="340" t="s">
        <v>186</v>
      </c>
      <c r="AA475" s="340" t="str">
        <f t="shared" si="162"/>
        <v/>
      </c>
      <c r="AB475" s="341" t="s">
        <v>187</v>
      </c>
      <c r="AC475" s="516" t="str">
        <f t="shared" si="163"/>
        <v/>
      </c>
      <c r="AD475" s="509" t="str">
        <f t="shared" si="164"/>
        <v/>
      </c>
      <c r="AE475" s="517" t="str">
        <f>IFERROR(ROUNDDOWN(ROUNDDOWN(ROUND(L475*VLOOKUP(K475,【参考】数式用!$A$4:$F$57,MATCH("処遇改善加算Ⅳ",【参考】数式用!$C$3:$F$3,0)+2,0),0),0)*AA475*0.5,0), "")</f>
        <v/>
      </c>
      <c r="AF475" s="329"/>
      <c r="AG475" s="330"/>
      <c r="AH475" s="330"/>
      <c r="AI475" s="344"/>
      <c r="AJ475" s="641"/>
      <c r="AK475" s="331"/>
      <c r="AL475" s="332" t="str">
        <f t="shared" si="165"/>
        <v/>
      </c>
      <c r="AM475" s="325" t="str">
        <f t="shared" si="166"/>
        <v/>
      </c>
      <c r="AN475" s="255"/>
      <c r="AO475" s="559" t="str">
        <f>IFERROR(VLOOKUP(K475,【参考】数式用!$A$2:$N$57,14,FALSE),"")</f>
        <v/>
      </c>
      <c r="AP475" s="559" t="str">
        <f t="shared" si="167"/>
        <v/>
      </c>
      <c r="AQ475" s="632" t="str">
        <f t="shared" si="168"/>
        <v/>
      </c>
      <c r="AR475" s="632" t="str">
        <f t="shared" si="169"/>
        <v>入力済</v>
      </c>
      <c r="AS475" s="559" t="str">
        <f t="shared" si="170"/>
        <v/>
      </c>
      <c r="AT475" s="632" t="str">
        <f t="shared" si="171"/>
        <v>入力済</v>
      </c>
      <c r="AU475" s="632" t="str">
        <f t="shared" si="172"/>
        <v/>
      </c>
      <c r="AV475" s="632" t="str">
        <f t="shared" si="173"/>
        <v/>
      </c>
      <c r="AW475" s="559" t="str">
        <f t="shared" si="174"/>
        <v/>
      </c>
      <c r="AX475" s="559" t="str">
        <f t="shared" si="175"/>
        <v/>
      </c>
      <c r="AY475" s="632" t="str">
        <f>IFERROR(VLOOKUP(K475,【参考】数式用!$AR$5:$AS$39,2, FALSE), "")</f>
        <v/>
      </c>
      <c r="AZ475" s="559" t="str">
        <f t="shared" si="176"/>
        <v/>
      </c>
      <c r="BA475" s="559" t="str">
        <f t="shared" si="177"/>
        <v>入力済</v>
      </c>
      <c r="BB475" s="632" t="str">
        <f>IFERROR(VLOOKUP(K475,【参考】数式用!$AX$3:$AY$59, 2, FALSE), "")</f>
        <v/>
      </c>
      <c r="BC475" s="559" t="str">
        <f t="shared" si="178"/>
        <v/>
      </c>
      <c r="BD475" s="559" t="str">
        <f t="shared" si="179"/>
        <v>入力済</v>
      </c>
      <c r="BE475" s="576" t="str">
        <f t="shared" si="180"/>
        <v/>
      </c>
      <c r="BF475" s="559" t="str">
        <f t="shared" si="181"/>
        <v/>
      </c>
      <c r="BG475" s="596"/>
      <c r="BH475" s="632" t="str">
        <f t="shared" si="182"/>
        <v/>
      </c>
      <c r="BI475" s="614" t="str">
        <f>IFERROR(IF(BH475="Ⅱロ有り",ROUNDDOWN(L475*VLOOKUP(K475,【参考】数式用!$A$4:$J$42,10,FALSE)*AA475,0),""),"")</f>
        <v/>
      </c>
      <c r="BJ475" s="614" t="str">
        <f>IFERROR(IF(BH475="Ⅱロなし",ROUNDDOWN(L475*VLOOKUP(K475,【参考】数式用!$A$4:$J$42,8,FALSE)*AA475,0),""),"")</f>
        <v/>
      </c>
    </row>
    <row r="476" spans="1:62" ht="110.1" customHeight="1" thickBot="1">
      <c r="A476" s="327">
        <v>463</v>
      </c>
      <c r="B476" s="1005" t="str">
        <f>IF(基本情報入力シート!B498="","",基本情報入力シート!B498)</f>
        <v/>
      </c>
      <c r="C476" s="1006"/>
      <c r="D476" s="1006"/>
      <c r="E476" s="1006"/>
      <c r="F476" s="1007"/>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58" t="str">
        <f>IF(基本情報入力シート!AF498=0, "",基本情報入力シート!AF498)</f>
        <v/>
      </c>
      <c r="M476" s="589"/>
      <c r="N476" s="521" t="str">
        <f>IFERROR(VLOOKUP(K476,【参考】数式用!$A$2:$F$57,MATCH(M476,【参考】数式用!$C$3:$F$3,0)+2,0),"")</f>
        <v/>
      </c>
      <c r="O476" s="513"/>
      <c r="P476" s="555" t="str">
        <f>IFERROR(VLOOKUP(K476,【参考】数式用!$A$2:$F$57,MATCH(O476,【参考】数式用!$C$3:$F$3,0)+2,0),"")</f>
        <v/>
      </c>
      <c r="Q476" s="338" t="s">
        <v>118</v>
      </c>
      <c r="R476" s="339"/>
      <c r="S476" s="340" t="s">
        <v>183</v>
      </c>
      <c r="T476" s="339"/>
      <c r="U476" s="340" t="s">
        <v>184</v>
      </c>
      <c r="V476" s="339"/>
      <c r="W476" s="340" t="s">
        <v>183</v>
      </c>
      <c r="X476" s="339"/>
      <c r="Y476" s="340" t="s">
        <v>185</v>
      </c>
      <c r="Z476" s="340" t="s">
        <v>186</v>
      </c>
      <c r="AA476" s="340" t="str">
        <f t="shared" si="162"/>
        <v/>
      </c>
      <c r="AB476" s="341" t="s">
        <v>187</v>
      </c>
      <c r="AC476" s="516" t="str">
        <f t="shared" si="163"/>
        <v/>
      </c>
      <c r="AD476" s="509" t="str">
        <f t="shared" si="164"/>
        <v/>
      </c>
      <c r="AE476" s="517" t="str">
        <f>IFERROR(ROUNDDOWN(ROUNDDOWN(ROUND(L476*VLOOKUP(K476,【参考】数式用!$A$4:$F$57,MATCH("処遇改善加算Ⅳ",【参考】数式用!$C$3:$F$3,0)+2,0),0),0)*AA476*0.5,0), "")</f>
        <v/>
      </c>
      <c r="AF476" s="329"/>
      <c r="AG476" s="330"/>
      <c r="AH476" s="330"/>
      <c r="AI476" s="344"/>
      <c r="AJ476" s="641"/>
      <c r="AK476" s="331"/>
      <c r="AL476" s="332" t="str">
        <f t="shared" si="165"/>
        <v/>
      </c>
      <c r="AM476" s="325" t="str">
        <f t="shared" si="166"/>
        <v/>
      </c>
      <c r="AN476" s="255"/>
      <c r="AO476" s="559" t="str">
        <f>IFERROR(VLOOKUP(K476,【参考】数式用!$A$2:$N$57,14,FALSE),"")</f>
        <v/>
      </c>
      <c r="AP476" s="559" t="str">
        <f t="shared" si="167"/>
        <v/>
      </c>
      <c r="AQ476" s="632" t="str">
        <f t="shared" si="168"/>
        <v/>
      </c>
      <c r="AR476" s="632" t="str">
        <f t="shared" si="169"/>
        <v>入力済</v>
      </c>
      <c r="AS476" s="559" t="str">
        <f t="shared" si="170"/>
        <v/>
      </c>
      <c r="AT476" s="632" t="str">
        <f t="shared" si="171"/>
        <v>入力済</v>
      </c>
      <c r="AU476" s="632" t="str">
        <f t="shared" si="172"/>
        <v/>
      </c>
      <c r="AV476" s="632" t="str">
        <f t="shared" si="173"/>
        <v/>
      </c>
      <c r="AW476" s="559" t="str">
        <f t="shared" si="174"/>
        <v/>
      </c>
      <c r="AX476" s="559" t="str">
        <f t="shared" si="175"/>
        <v/>
      </c>
      <c r="AY476" s="632" t="str">
        <f>IFERROR(VLOOKUP(K476,【参考】数式用!$AR$5:$AS$39,2, FALSE), "")</f>
        <v/>
      </c>
      <c r="AZ476" s="559" t="str">
        <f t="shared" si="176"/>
        <v/>
      </c>
      <c r="BA476" s="559" t="str">
        <f t="shared" si="177"/>
        <v>入力済</v>
      </c>
      <c r="BB476" s="632" t="str">
        <f>IFERROR(VLOOKUP(K476,【参考】数式用!$AX$3:$AY$59, 2, FALSE), "")</f>
        <v/>
      </c>
      <c r="BC476" s="559" t="str">
        <f t="shared" si="178"/>
        <v/>
      </c>
      <c r="BD476" s="559" t="str">
        <f t="shared" si="179"/>
        <v>入力済</v>
      </c>
      <c r="BE476" s="576" t="str">
        <f t="shared" si="180"/>
        <v/>
      </c>
      <c r="BF476" s="559" t="str">
        <f t="shared" si="181"/>
        <v/>
      </c>
      <c r="BG476" s="596"/>
      <c r="BH476" s="632" t="str">
        <f t="shared" si="182"/>
        <v/>
      </c>
      <c r="BI476" s="614" t="str">
        <f>IFERROR(IF(BH476="Ⅱロ有り",ROUNDDOWN(L476*VLOOKUP(K476,【参考】数式用!$A$4:$J$42,10,FALSE)*AA476,0),""),"")</f>
        <v/>
      </c>
      <c r="BJ476" s="614" t="str">
        <f>IFERROR(IF(BH476="Ⅱロなし",ROUNDDOWN(L476*VLOOKUP(K476,【参考】数式用!$A$4:$J$42,8,FALSE)*AA476,0),""),"")</f>
        <v/>
      </c>
    </row>
    <row r="477" spans="1:62" ht="110.1" customHeight="1" thickBot="1">
      <c r="A477" s="327">
        <v>464</v>
      </c>
      <c r="B477" s="1005" t="str">
        <f>IF(基本情報入力シート!B499="","",基本情報入力シート!B499)</f>
        <v/>
      </c>
      <c r="C477" s="1006"/>
      <c r="D477" s="1006"/>
      <c r="E477" s="1006"/>
      <c r="F477" s="1007"/>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58" t="str">
        <f>IF(基本情報入力シート!AF499=0, "",基本情報入力シート!AF499)</f>
        <v/>
      </c>
      <c r="M477" s="589"/>
      <c r="N477" s="521" t="str">
        <f>IFERROR(VLOOKUP(K477,【参考】数式用!$A$2:$F$57,MATCH(M477,【参考】数式用!$C$3:$F$3,0)+2,0),"")</f>
        <v/>
      </c>
      <c r="O477" s="513"/>
      <c r="P477" s="555" t="str">
        <f>IFERROR(VLOOKUP(K477,【参考】数式用!$A$2:$F$57,MATCH(O477,【参考】数式用!$C$3:$F$3,0)+2,0),"")</f>
        <v/>
      </c>
      <c r="Q477" s="338" t="s">
        <v>118</v>
      </c>
      <c r="R477" s="339"/>
      <c r="S477" s="340" t="s">
        <v>183</v>
      </c>
      <c r="T477" s="339"/>
      <c r="U477" s="340" t="s">
        <v>184</v>
      </c>
      <c r="V477" s="339"/>
      <c r="W477" s="340" t="s">
        <v>183</v>
      </c>
      <c r="X477" s="339"/>
      <c r="Y477" s="340" t="s">
        <v>185</v>
      </c>
      <c r="Z477" s="340" t="s">
        <v>186</v>
      </c>
      <c r="AA477" s="340" t="str">
        <f t="shared" si="162"/>
        <v/>
      </c>
      <c r="AB477" s="341" t="s">
        <v>187</v>
      </c>
      <c r="AC477" s="516" t="str">
        <f t="shared" si="163"/>
        <v/>
      </c>
      <c r="AD477" s="509" t="str">
        <f t="shared" si="164"/>
        <v/>
      </c>
      <c r="AE477" s="517" t="str">
        <f>IFERROR(ROUNDDOWN(ROUNDDOWN(ROUND(L477*VLOOKUP(K477,【参考】数式用!$A$4:$F$57,MATCH("処遇改善加算Ⅳ",【参考】数式用!$C$3:$F$3,0)+2,0),0),0)*AA477*0.5,0), "")</f>
        <v/>
      </c>
      <c r="AF477" s="329"/>
      <c r="AG477" s="330"/>
      <c r="AH477" s="330"/>
      <c r="AI477" s="344"/>
      <c r="AJ477" s="641"/>
      <c r="AK477" s="331"/>
      <c r="AL477" s="332" t="str">
        <f t="shared" si="165"/>
        <v/>
      </c>
      <c r="AM477" s="325" t="str">
        <f t="shared" si="166"/>
        <v/>
      </c>
      <c r="AN477" s="255"/>
      <c r="AO477" s="559" t="str">
        <f>IFERROR(VLOOKUP(K477,【参考】数式用!$A$2:$N$57,14,FALSE),"")</f>
        <v/>
      </c>
      <c r="AP477" s="559" t="str">
        <f t="shared" si="167"/>
        <v/>
      </c>
      <c r="AQ477" s="632" t="str">
        <f t="shared" si="168"/>
        <v/>
      </c>
      <c r="AR477" s="632" t="str">
        <f t="shared" si="169"/>
        <v>入力済</v>
      </c>
      <c r="AS477" s="559" t="str">
        <f t="shared" si="170"/>
        <v/>
      </c>
      <c r="AT477" s="632" t="str">
        <f t="shared" si="171"/>
        <v>入力済</v>
      </c>
      <c r="AU477" s="632" t="str">
        <f t="shared" si="172"/>
        <v/>
      </c>
      <c r="AV477" s="632" t="str">
        <f t="shared" si="173"/>
        <v/>
      </c>
      <c r="AW477" s="559" t="str">
        <f t="shared" si="174"/>
        <v/>
      </c>
      <c r="AX477" s="559" t="str">
        <f t="shared" si="175"/>
        <v/>
      </c>
      <c r="AY477" s="632" t="str">
        <f>IFERROR(VLOOKUP(K477,【参考】数式用!$AR$5:$AS$39,2, FALSE), "")</f>
        <v/>
      </c>
      <c r="AZ477" s="559" t="str">
        <f t="shared" si="176"/>
        <v/>
      </c>
      <c r="BA477" s="559" t="str">
        <f t="shared" si="177"/>
        <v>入力済</v>
      </c>
      <c r="BB477" s="632" t="str">
        <f>IFERROR(VLOOKUP(K477,【参考】数式用!$AX$3:$AY$59, 2, FALSE), "")</f>
        <v/>
      </c>
      <c r="BC477" s="559" t="str">
        <f t="shared" si="178"/>
        <v/>
      </c>
      <c r="BD477" s="559" t="str">
        <f t="shared" si="179"/>
        <v>入力済</v>
      </c>
      <c r="BE477" s="576" t="str">
        <f t="shared" si="180"/>
        <v/>
      </c>
      <c r="BF477" s="559" t="str">
        <f t="shared" si="181"/>
        <v/>
      </c>
      <c r="BG477" s="596"/>
      <c r="BH477" s="632" t="str">
        <f t="shared" si="182"/>
        <v/>
      </c>
      <c r="BI477" s="614" t="str">
        <f>IFERROR(IF(BH477="Ⅱロ有り",ROUNDDOWN(L477*VLOOKUP(K477,【参考】数式用!$A$4:$J$42,10,FALSE)*AA477,0),""),"")</f>
        <v/>
      </c>
      <c r="BJ477" s="614" t="str">
        <f>IFERROR(IF(BH477="Ⅱロなし",ROUNDDOWN(L477*VLOOKUP(K477,【参考】数式用!$A$4:$J$42,8,FALSE)*AA477,0),""),"")</f>
        <v/>
      </c>
    </row>
    <row r="478" spans="1:62" ht="110.1" customHeight="1" thickBot="1">
      <c r="A478" s="327">
        <v>465</v>
      </c>
      <c r="B478" s="1005" t="str">
        <f>IF(基本情報入力シート!B500="","",基本情報入力シート!B500)</f>
        <v/>
      </c>
      <c r="C478" s="1006"/>
      <c r="D478" s="1006"/>
      <c r="E478" s="1006"/>
      <c r="F478" s="1007"/>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58" t="str">
        <f>IF(基本情報入力シート!AF500=0, "",基本情報入力シート!AF500)</f>
        <v/>
      </c>
      <c r="M478" s="589"/>
      <c r="N478" s="521" t="str">
        <f>IFERROR(VLOOKUP(K478,【参考】数式用!$A$2:$F$57,MATCH(M478,【参考】数式用!$C$3:$F$3,0)+2,0),"")</f>
        <v/>
      </c>
      <c r="O478" s="513"/>
      <c r="P478" s="555" t="str">
        <f>IFERROR(VLOOKUP(K478,【参考】数式用!$A$2:$F$57,MATCH(O478,【参考】数式用!$C$3:$F$3,0)+2,0),"")</f>
        <v/>
      </c>
      <c r="Q478" s="338" t="s">
        <v>118</v>
      </c>
      <c r="R478" s="339"/>
      <c r="S478" s="340" t="s">
        <v>183</v>
      </c>
      <c r="T478" s="339"/>
      <c r="U478" s="340" t="s">
        <v>184</v>
      </c>
      <c r="V478" s="339"/>
      <c r="W478" s="340" t="s">
        <v>183</v>
      </c>
      <c r="X478" s="339"/>
      <c r="Y478" s="340" t="s">
        <v>185</v>
      </c>
      <c r="Z478" s="340" t="s">
        <v>186</v>
      </c>
      <c r="AA478" s="340" t="str">
        <f t="shared" si="162"/>
        <v/>
      </c>
      <c r="AB478" s="341" t="s">
        <v>187</v>
      </c>
      <c r="AC478" s="516" t="str">
        <f t="shared" si="163"/>
        <v/>
      </c>
      <c r="AD478" s="509" t="str">
        <f t="shared" si="164"/>
        <v/>
      </c>
      <c r="AE478" s="517" t="str">
        <f>IFERROR(ROUNDDOWN(ROUNDDOWN(ROUND(L478*VLOOKUP(K478,【参考】数式用!$A$4:$F$57,MATCH("処遇改善加算Ⅳ",【参考】数式用!$C$3:$F$3,0)+2,0),0),0)*AA478*0.5,0), "")</f>
        <v/>
      </c>
      <c r="AF478" s="329"/>
      <c r="AG478" s="330"/>
      <c r="AH478" s="330"/>
      <c r="AI478" s="344"/>
      <c r="AJ478" s="641"/>
      <c r="AK478" s="331"/>
      <c r="AL478" s="332" t="str">
        <f t="shared" si="165"/>
        <v/>
      </c>
      <c r="AM478" s="325" t="str">
        <f t="shared" si="166"/>
        <v/>
      </c>
      <c r="AN478" s="255"/>
      <c r="AO478" s="559" t="str">
        <f>IFERROR(VLOOKUP(K478,【参考】数式用!$A$2:$N$57,14,FALSE),"")</f>
        <v/>
      </c>
      <c r="AP478" s="559" t="str">
        <f t="shared" si="167"/>
        <v/>
      </c>
      <c r="AQ478" s="632" t="str">
        <f t="shared" si="168"/>
        <v/>
      </c>
      <c r="AR478" s="632" t="str">
        <f t="shared" si="169"/>
        <v>入力済</v>
      </c>
      <c r="AS478" s="559" t="str">
        <f t="shared" si="170"/>
        <v/>
      </c>
      <c r="AT478" s="632" t="str">
        <f t="shared" si="171"/>
        <v>入力済</v>
      </c>
      <c r="AU478" s="632" t="str">
        <f t="shared" si="172"/>
        <v/>
      </c>
      <c r="AV478" s="632" t="str">
        <f t="shared" si="173"/>
        <v/>
      </c>
      <c r="AW478" s="559" t="str">
        <f t="shared" si="174"/>
        <v/>
      </c>
      <c r="AX478" s="559" t="str">
        <f t="shared" si="175"/>
        <v/>
      </c>
      <c r="AY478" s="632" t="str">
        <f>IFERROR(VLOOKUP(K478,【参考】数式用!$AR$5:$AS$39,2, FALSE), "")</f>
        <v/>
      </c>
      <c r="AZ478" s="559" t="str">
        <f t="shared" si="176"/>
        <v/>
      </c>
      <c r="BA478" s="559" t="str">
        <f t="shared" si="177"/>
        <v>入力済</v>
      </c>
      <c r="BB478" s="632" t="str">
        <f>IFERROR(VLOOKUP(K478,【参考】数式用!$AX$3:$AY$59, 2, FALSE), "")</f>
        <v/>
      </c>
      <c r="BC478" s="559" t="str">
        <f t="shared" si="178"/>
        <v/>
      </c>
      <c r="BD478" s="559" t="str">
        <f t="shared" si="179"/>
        <v>入力済</v>
      </c>
      <c r="BE478" s="576" t="str">
        <f t="shared" si="180"/>
        <v/>
      </c>
      <c r="BF478" s="559" t="str">
        <f t="shared" si="181"/>
        <v/>
      </c>
      <c r="BG478" s="596"/>
      <c r="BH478" s="632" t="str">
        <f t="shared" si="182"/>
        <v/>
      </c>
      <c r="BI478" s="614" t="str">
        <f>IFERROR(IF(BH478="Ⅱロ有り",ROUNDDOWN(L478*VLOOKUP(K478,【参考】数式用!$A$4:$J$42,10,FALSE)*AA478,0),""),"")</f>
        <v/>
      </c>
      <c r="BJ478" s="614" t="str">
        <f>IFERROR(IF(BH478="Ⅱロなし",ROUNDDOWN(L478*VLOOKUP(K478,【参考】数式用!$A$4:$J$42,8,FALSE)*AA478,0),""),"")</f>
        <v/>
      </c>
    </row>
    <row r="479" spans="1:62" ht="110.1" customHeight="1" thickBot="1">
      <c r="A479" s="327">
        <v>466</v>
      </c>
      <c r="B479" s="1005" t="str">
        <f>IF(基本情報入力シート!B501="","",基本情報入力シート!B501)</f>
        <v/>
      </c>
      <c r="C479" s="1006"/>
      <c r="D479" s="1006"/>
      <c r="E479" s="1006"/>
      <c r="F479" s="1007"/>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58" t="str">
        <f>IF(基本情報入力シート!AF501=0, "",基本情報入力シート!AF501)</f>
        <v/>
      </c>
      <c r="M479" s="589"/>
      <c r="N479" s="521" t="str">
        <f>IFERROR(VLOOKUP(K479,【参考】数式用!$A$2:$F$57,MATCH(M479,【参考】数式用!$C$3:$F$3,0)+2,0),"")</f>
        <v/>
      </c>
      <c r="O479" s="513"/>
      <c r="P479" s="555" t="str">
        <f>IFERROR(VLOOKUP(K479,【参考】数式用!$A$2:$F$57,MATCH(O479,【参考】数式用!$C$3:$F$3,0)+2,0),"")</f>
        <v/>
      </c>
      <c r="Q479" s="338" t="s">
        <v>118</v>
      </c>
      <c r="R479" s="339"/>
      <c r="S479" s="340" t="s">
        <v>183</v>
      </c>
      <c r="T479" s="339"/>
      <c r="U479" s="340" t="s">
        <v>184</v>
      </c>
      <c r="V479" s="339"/>
      <c r="W479" s="340" t="s">
        <v>183</v>
      </c>
      <c r="X479" s="339"/>
      <c r="Y479" s="340" t="s">
        <v>185</v>
      </c>
      <c r="Z479" s="340" t="s">
        <v>186</v>
      </c>
      <c r="AA479" s="340" t="str">
        <f t="shared" si="162"/>
        <v/>
      </c>
      <c r="AB479" s="341" t="s">
        <v>187</v>
      </c>
      <c r="AC479" s="516" t="str">
        <f t="shared" si="163"/>
        <v/>
      </c>
      <c r="AD479" s="509" t="str">
        <f t="shared" si="164"/>
        <v/>
      </c>
      <c r="AE479" s="517" t="str">
        <f>IFERROR(ROUNDDOWN(ROUNDDOWN(ROUND(L479*VLOOKUP(K479,【参考】数式用!$A$4:$F$57,MATCH("処遇改善加算Ⅳ",【参考】数式用!$C$3:$F$3,0)+2,0),0),0)*AA479*0.5,0), "")</f>
        <v/>
      </c>
      <c r="AF479" s="329"/>
      <c r="AG479" s="330"/>
      <c r="AH479" s="330"/>
      <c r="AI479" s="344"/>
      <c r="AJ479" s="641"/>
      <c r="AK479" s="331"/>
      <c r="AL479" s="332" t="str">
        <f t="shared" si="165"/>
        <v/>
      </c>
      <c r="AM479" s="325" t="str">
        <f t="shared" si="166"/>
        <v/>
      </c>
      <c r="AN479" s="255"/>
      <c r="AO479" s="559" t="str">
        <f>IFERROR(VLOOKUP(K479,【参考】数式用!$A$2:$N$57,14,FALSE),"")</f>
        <v/>
      </c>
      <c r="AP479" s="559" t="str">
        <f t="shared" si="167"/>
        <v/>
      </c>
      <c r="AQ479" s="632" t="str">
        <f t="shared" si="168"/>
        <v/>
      </c>
      <c r="AR479" s="632" t="str">
        <f t="shared" si="169"/>
        <v>入力済</v>
      </c>
      <c r="AS479" s="559" t="str">
        <f t="shared" si="170"/>
        <v/>
      </c>
      <c r="AT479" s="632" t="str">
        <f t="shared" si="171"/>
        <v>入力済</v>
      </c>
      <c r="AU479" s="632" t="str">
        <f t="shared" si="172"/>
        <v/>
      </c>
      <c r="AV479" s="632" t="str">
        <f t="shared" si="173"/>
        <v/>
      </c>
      <c r="AW479" s="559" t="str">
        <f t="shared" si="174"/>
        <v/>
      </c>
      <c r="AX479" s="559" t="str">
        <f t="shared" si="175"/>
        <v/>
      </c>
      <c r="AY479" s="632" t="str">
        <f>IFERROR(VLOOKUP(K479,【参考】数式用!$AR$5:$AS$39,2, FALSE), "")</f>
        <v/>
      </c>
      <c r="AZ479" s="559" t="str">
        <f t="shared" si="176"/>
        <v/>
      </c>
      <c r="BA479" s="559" t="str">
        <f t="shared" si="177"/>
        <v>入力済</v>
      </c>
      <c r="BB479" s="632" t="str">
        <f>IFERROR(VLOOKUP(K479,【参考】数式用!$AX$3:$AY$59, 2, FALSE), "")</f>
        <v/>
      </c>
      <c r="BC479" s="559" t="str">
        <f t="shared" si="178"/>
        <v/>
      </c>
      <c r="BD479" s="559" t="str">
        <f t="shared" si="179"/>
        <v>入力済</v>
      </c>
      <c r="BE479" s="576" t="str">
        <f t="shared" si="180"/>
        <v/>
      </c>
      <c r="BF479" s="559" t="str">
        <f t="shared" si="181"/>
        <v/>
      </c>
      <c r="BG479" s="596"/>
      <c r="BH479" s="632" t="str">
        <f t="shared" si="182"/>
        <v/>
      </c>
      <c r="BI479" s="614" t="str">
        <f>IFERROR(IF(BH479="Ⅱロ有り",ROUNDDOWN(L479*VLOOKUP(K479,【参考】数式用!$A$4:$J$42,10,FALSE)*AA479,0),""),"")</f>
        <v/>
      </c>
      <c r="BJ479" s="614" t="str">
        <f>IFERROR(IF(BH479="Ⅱロなし",ROUNDDOWN(L479*VLOOKUP(K479,【参考】数式用!$A$4:$J$42,8,FALSE)*AA479,0),""),"")</f>
        <v/>
      </c>
    </row>
    <row r="480" spans="1:62" ht="110.1" customHeight="1" thickBot="1">
      <c r="A480" s="327">
        <v>467</v>
      </c>
      <c r="B480" s="1005" t="str">
        <f>IF(基本情報入力シート!B502="","",基本情報入力シート!B502)</f>
        <v/>
      </c>
      <c r="C480" s="1006"/>
      <c r="D480" s="1006"/>
      <c r="E480" s="1006"/>
      <c r="F480" s="1007"/>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58" t="str">
        <f>IF(基本情報入力シート!AF502=0, "",基本情報入力シート!AF502)</f>
        <v/>
      </c>
      <c r="M480" s="589"/>
      <c r="N480" s="521" t="str">
        <f>IFERROR(VLOOKUP(K480,【参考】数式用!$A$2:$F$57,MATCH(M480,【参考】数式用!$C$3:$F$3,0)+2,0),"")</f>
        <v/>
      </c>
      <c r="O480" s="513"/>
      <c r="P480" s="555" t="str">
        <f>IFERROR(VLOOKUP(K480,【参考】数式用!$A$2:$F$57,MATCH(O480,【参考】数式用!$C$3:$F$3,0)+2,0),"")</f>
        <v/>
      </c>
      <c r="Q480" s="338" t="s">
        <v>118</v>
      </c>
      <c r="R480" s="339"/>
      <c r="S480" s="340" t="s">
        <v>183</v>
      </c>
      <c r="T480" s="339"/>
      <c r="U480" s="340" t="s">
        <v>184</v>
      </c>
      <c r="V480" s="339"/>
      <c r="W480" s="340" t="s">
        <v>183</v>
      </c>
      <c r="X480" s="339"/>
      <c r="Y480" s="340" t="s">
        <v>185</v>
      </c>
      <c r="Z480" s="340" t="s">
        <v>186</v>
      </c>
      <c r="AA480" s="340" t="str">
        <f t="shared" si="162"/>
        <v/>
      </c>
      <c r="AB480" s="341" t="s">
        <v>187</v>
      </c>
      <c r="AC480" s="516" t="str">
        <f t="shared" si="163"/>
        <v/>
      </c>
      <c r="AD480" s="509" t="str">
        <f t="shared" si="164"/>
        <v/>
      </c>
      <c r="AE480" s="517" t="str">
        <f>IFERROR(ROUNDDOWN(ROUNDDOWN(ROUND(L480*VLOOKUP(K480,【参考】数式用!$A$4:$F$57,MATCH("処遇改善加算Ⅳ",【参考】数式用!$C$3:$F$3,0)+2,0),0),0)*AA480*0.5,0), "")</f>
        <v/>
      </c>
      <c r="AF480" s="329"/>
      <c r="AG480" s="330"/>
      <c r="AH480" s="330"/>
      <c r="AI480" s="344"/>
      <c r="AJ480" s="641"/>
      <c r="AK480" s="331"/>
      <c r="AL480" s="332" t="str">
        <f t="shared" si="165"/>
        <v/>
      </c>
      <c r="AM480" s="325" t="str">
        <f t="shared" si="166"/>
        <v/>
      </c>
      <c r="AN480" s="255"/>
      <c r="AO480" s="559" t="str">
        <f>IFERROR(VLOOKUP(K480,【参考】数式用!$A$2:$N$57,14,FALSE),"")</f>
        <v/>
      </c>
      <c r="AP480" s="559" t="str">
        <f t="shared" si="167"/>
        <v/>
      </c>
      <c r="AQ480" s="632" t="str">
        <f t="shared" si="168"/>
        <v/>
      </c>
      <c r="AR480" s="632" t="str">
        <f t="shared" si="169"/>
        <v>入力済</v>
      </c>
      <c r="AS480" s="559" t="str">
        <f t="shared" si="170"/>
        <v/>
      </c>
      <c r="AT480" s="632" t="str">
        <f t="shared" si="171"/>
        <v>入力済</v>
      </c>
      <c r="AU480" s="632" t="str">
        <f t="shared" si="172"/>
        <v/>
      </c>
      <c r="AV480" s="632" t="str">
        <f t="shared" si="173"/>
        <v/>
      </c>
      <c r="AW480" s="559" t="str">
        <f t="shared" si="174"/>
        <v/>
      </c>
      <c r="AX480" s="559" t="str">
        <f t="shared" si="175"/>
        <v/>
      </c>
      <c r="AY480" s="632" t="str">
        <f>IFERROR(VLOOKUP(K480,【参考】数式用!$AR$5:$AS$39,2, FALSE), "")</f>
        <v/>
      </c>
      <c r="AZ480" s="559" t="str">
        <f t="shared" si="176"/>
        <v/>
      </c>
      <c r="BA480" s="559" t="str">
        <f t="shared" si="177"/>
        <v>入力済</v>
      </c>
      <c r="BB480" s="632" t="str">
        <f>IFERROR(VLOOKUP(K480,【参考】数式用!$AX$3:$AY$59, 2, FALSE), "")</f>
        <v/>
      </c>
      <c r="BC480" s="559" t="str">
        <f t="shared" si="178"/>
        <v/>
      </c>
      <c r="BD480" s="559" t="str">
        <f t="shared" si="179"/>
        <v>入力済</v>
      </c>
      <c r="BE480" s="576" t="str">
        <f t="shared" si="180"/>
        <v/>
      </c>
      <c r="BF480" s="559" t="str">
        <f t="shared" si="181"/>
        <v/>
      </c>
      <c r="BG480" s="596"/>
      <c r="BH480" s="632" t="str">
        <f t="shared" si="182"/>
        <v/>
      </c>
      <c r="BI480" s="614" t="str">
        <f>IFERROR(IF(BH480="Ⅱロ有り",ROUNDDOWN(L480*VLOOKUP(K480,【参考】数式用!$A$4:$J$42,10,FALSE)*AA480,0),""),"")</f>
        <v/>
      </c>
      <c r="BJ480" s="614" t="str">
        <f>IFERROR(IF(BH480="Ⅱロなし",ROUNDDOWN(L480*VLOOKUP(K480,【参考】数式用!$A$4:$J$42,8,FALSE)*AA480,0),""),"")</f>
        <v/>
      </c>
    </row>
    <row r="481" spans="1:62" ht="110.1" customHeight="1" thickBot="1">
      <c r="A481" s="327">
        <v>468</v>
      </c>
      <c r="B481" s="1005" t="str">
        <f>IF(基本情報入力シート!B503="","",基本情報入力シート!B503)</f>
        <v/>
      </c>
      <c r="C481" s="1006"/>
      <c r="D481" s="1006"/>
      <c r="E481" s="1006"/>
      <c r="F481" s="1007"/>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58" t="str">
        <f>IF(基本情報入力シート!AF503=0, "",基本情報入力シート!AF503)</f>
        <v/>
      </c>
      <c r="M481" s="589"/>
      <c r="N481" s="521" t="str">
        <f>IFERROR(VLOOKUP(K481,【参考】数式用!$A$2:$F$57,MATCH(M481,【参考】数式用!$C$3:$F$3,0)+2,0),"")</f>
        <v/>
      </c>
      <c r="O481" s="513"/>
      <c r="P481" s="555" t="str">
        <f>IFERROR(VLOOKUP(K481,【参考】数式用!$A$2:$F$57,MATCH(O481,【参考】数式用!$C$3:$F$3,0)+2,0),"")</f>
        <v/>
      </c>
      <c r="Q481" s="338" t="s">
        <v>118</v>
      </c>
      <c r="R481" s="339"/>
      <c r="S481" s="340" t="s">
        <v>183</v>
      </c>
      <c r="T481" s="339"/>
      <c r="U481" s="340" t="s">
        <v>184</v>
      </c>
      <c r="V481" s="339"/>
      <c r="W481" s="340" t="s">
        <v>183</v>
      </c>
      <c r="X481" s="339"/>
      <c r="Y481" s="340" t="s">
        <v>185</v>
      </c>
      <c r="Z481" s="340" t="s">
        <v>186</v>
      </c>
      <c r="AA481" s="340" t="str">
        <f t="shared" si="162"/>
        <v/>
      </c>
      <c r="AB481" s="341" t="s">
        <v>187</v>
      </c>
      <c r="AC481" s="516" t="str">
        <f t="shared" si="163"/>
        <v/>
      </c>
      <c r="AD481" s="509" t="str">
        <f t="shared" si="164"/>
        <v/>
      </c>
      <c r="AE481" s="517" t="str">
        <f>IFERROR(ROUNDDOWN(ROUNDDOWN(ROUND(L481*VLOOKUP(K481,【参考】数式用!$A$4:$F$57,MATCH("処遇改善加算Ⅳ",【参考】数式用!$C$3:$F$3,0)+2,0),0),0)*AA481*0.5,0), "")</f>
        <v/>
      </c>
      <c r="AF481" s="329"/>
      <c r="AG481" s="330"/>
      <c r="AH481" s="330"/>
      <c r="AI481" s="344"/>
      <c r="AJ481" s="641"/>
      <c r="AK481" s="331"/>
      <c r="AL481" s="332" t="str">
        <f t="shared" si="165"/>
        <v/>
      </c>
      <c r="AM481" s="325" t="str">
        <f t="shared" si="166"/>
        <v/>
      </c>
      <c r="AN481" s="255"/>
      <c r="AO481" s="559" t="str">
        <f>IFERROR(VLOOKUP(K481,【参考】数式用!$A$2:$N$57,14,FALSE),"")</f>
        <v/>
      </c>
      <c r="AP481" s="559" t="str">
        <f t="shared" si="167"/>
        <v/>
      </c>
      <c r="AQ481" s="632" t="str">
        <f t="shared" si="168"/>
        <v/>
      </c>
      <c r="AR481" s="632" t="str">
        <f t="shared" si="169"/>
        <v>入力済</v>
      </c>
      <c r="AS481" s="559" t="str">
        <f t="shared" si="170"/>
        <v/>
      </c>
      <c r="AT481" s="632" t="str">
        <f t="shared" si="171"/>
        <v>入力済</v>
      </c>
      <c r="AU481" s="632" t="str">
        <f t="shared" si="172"/>
        <v/>
      </c>
      <c r="AV481" s="632" t="str">
        <f t="shared" si="173"/>
        <v/>
      </c>
      <c r="AW481" s="559" t="str">
        <f t="shared" si="174"/>
        <v/>
      </c>
      <c r="AX481" s="559" t="str">
        <f t="shared" si="175"/>
        <v/>
      </c>
      <c r="AY481" s="632" t="str">
        <f>IFERROR(VLOOKUP(K481,【参考】数式用!$AR$5:$AS$39,2, FALSE), "")</f>
        <v/>
      </c>
      <c r="AZ481" s="559" t="str">
        <f t="shared" si="176"/>
        <v/>
      </c>
      <c r="BA481" s="559" t="str">
        <f t="shared" si="177"/>
        <v>入力済</v>
      </c>
      <c r="BB481" s="632" t="str">
        <f>IFERROR(VLOOKUP(K481,【参考】数式用!$AX$3:$AY$59, 2, FALSE), "")</f>
        <v/>
      </c>
      <c r="BC481" s="559" t="str">
        <f t="shared" si="178"/>
        <v/>
      </c>
      <c r="BD481" s="559" t="str">
        <f t="shared" si="179"/>
        <v>入力済</v>
      </c>
      <c r="BE481" s="576" t="str">
        <f t="shared" si="180"/>
        <v/>
      </c>
      <c r="BF481" s="559" t="str">
        <f t="shared" si="181"/>
        <v/>
      </c>
      <c r="BG481" s="596"/>
      <c r="BH481" s="632" t="str">
        <f t="shared" si="182"/>
        <v/>
      </c>
      <c r="BI481" s="614" t="str">
        <f>IFERROR(IF(BH481="Ⅱロ有り",ROUNDDOWN(L481*VLOOKUP(K481,【参考】数式用!$A$4:$J$42,10,FALSE)*AA481,0),""),"")</f>
        <v/>
      </c>
      <c r="BJ481" s="614" t="str">
        <f>IFERROR(IF(BH481="Ⅱロなし",ROUNDDOWN(L481*VLOOKUP(K481,【参考】数式用!$A$4:$J$42,8,FALSE)*AA481,0),""),"")</f>
        <v/>
      </c>
    </row>
    <row r="482" spans="1:62" ht="110.1" customHeight="1" thickBot="1">
      <c r="A482" s="327">
        <v>469</v>
      </c>
      <c r="B482" s="1005" t="str">
        <f>IF(基本情報入力シート!B504="","",基本情報入力シート!B504)</f>
        <v/>
      </c>
      <c r="C482" s="1006"/>
      <c r="D482" s="1006"/>
      <c r="E482" s="1006"/>
      <c r="F482" s="1007"/>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58" t="str">
        <f>IF(基本情報入力シート!AF504=0, "",基本情報入力シート!AF504)</f>
        <v/>
      </c>
      <c r="M482" s="589"/>
      <c r="N482" s="521" t="str">
        <f>IFERROR(VLOOKUP(K482,【参考】数式用!$A$2:$F$57,MATCH(M482,【参考】数式用!$C$3:$F$3,0)+2,0),"")</f>
        <v/>
      </c>
      <c r="O482" s="513"/>
      <c r="P482" s="555" t="str">
        <f>IFERROR(VLOOKUP(K482,【参考】数式用!$A$2:$F$57,MATCH(O482,【参考】数式用!$C$3:$F$3,0)+2,0),"")</f>
        <v/>
      </c>
      <c r="Q482" s="338" t="s">
        <v>118</v>
      </c>
      <c r="R482" s="339"/>
      <c r="S482" s="340" t="s">
        <v>183</v>
      </c>
      <c r="T482" s="339"/>
      <c r="U482" s="340" t="s">
        <v>184</v>
      </c>
      <c r="V482" s="339"/>
      <c r="W482" s="340" t="s">
        <v>183</v>
      </c>
      <c r="X482" s="339"/>
      <c r="Y482" s="340" t="s">
        <v>185</v>
      </c>
      <c r="Z482" s="340" t="s">
        <v>186</v>
      </c>
      <c r="AA482" s="340" t="str">
        <f t="shared" si="162"/>
        <v/>
      </c>
      <c r="AB482" s="341" t="s">
        <v>187</v>
      </c>
      <c r="AC482" s="516" t="str">
        <f t="shared" si="163"/>
        <v/>
      </c>
      <c r="AD482" s="509" t="str">
        <f t="shared" si="164"/>
        <v/>
      </c>
      <c r="AE482" s="517" t="str">
        <f>IFERROR(ROUNDDOWN(ROUNDDOWN(ROUND(L482*VLOOKUP(K482,【参考】数式用!$A$4:$F$57,MATCH("処遇改善加算Ⅳ",【参考】数式用!$C$3:$F$3,0)+2,0),0),0)*AA482*0.5,0), "")</f>
        <v/>
      </c>
      <c r="AF482" s="329"/>
      <c r="AG482" s="330"/>
      <c r="AH482" s="330"/>
      <c r="AI482" s="344"/>
      <c r="AJ482" s="641"/>
      <c r="AK482" s="331"/>
      <c r="AL482" s="332" t="str">
        <f t="shared" si="165"/>
        <v/>
      </c>
      <c r="AM482" s="325" t="str">
        <f t="shared" si="166"/>
        <v/>
      </c>
      <c r="AN482" s="255"/>
      <c r="AO482" s="559" t="str">
        <f>IFERROR(VLOOKUP(K482,【参考】数式用!$A$2:$N$57,14,FALSE),"")</f>
        <v/>
      </c>
      <c r="AP482" s="559" t="str">
        <f t="shared" si="167"/>
        <v/>
      </c>
      <c r="AQ482" s="632" t="str">
        <f t="shared" si="168"/>
        <v/>
      </c>
      <c r="AR482" s="632" t="str">
        <f t="shared" si="169"/>
        <v>入力済</v>
      </c>
      <c r="AS482" s="559" t="str">
        <f t="shared" si="170"/>
        <v/>
      </c>
      <c r="AT482" s="632" t="str">
        <f t="shared" si="171"/>
        <v>入力済</v>
      </c>
      <c r="AU482" s="632" t="str">
        <f t="shared" si="172"/>
        <v/>
      </c>
      <c r="AV482" s="632" t="str">
        <f t="shared" si="173"/>
        <v/>
      </c>
      <c r="AW482" s="559" t="str">
        <f t="shared" si="174"/>
        <v/>
      </c>
      <c r="AX482" s="559" t="str">
        <f t="shared" si="175"/>
        <v/>
      </c>
      <c r="AY482" s="632" t="str">
        <f>IFERROR(VLOOKUP(K482,【参考】数式用!$AR$5:$AS$39,2, FALSE), "")</f>
        <v/>
      </c>
      <c r="AZ482" s="559" t="str">
        <f t="shared" si="176"/>
        <v/>
      </c>
      <c r="BA482" s="559" t="str">
        <f t="shared" si="177"/>
        <v>入力済</v>
      </c>
      <c r="BB482" s="632" t="str">
        <f>IFERROR(VLOOKUP(K482,【参考】数式用!$AX$3:$AY$59, 2, FALSE), "")</f>
        <v/>
      </c>
      <c r="BC482" s="559" t="str">
        <f t="shared" si="178"/>
        <v/>
      </c>
      <c r="BD482" s="559" t="str">
        <f t="shared" si="179"/>
        <v>入力済</v>
      </c>
      <c r="BE482" s="576" t="str">
        <f t="shared" si="180"/>
        <v/>
      </c>
      <c r="BF482" s="559" t="str">
        <f t="shared" si="181"/>
        <v/>
      </c>
      <c r="BG482" s="596"/>
      <c r="BH482" s="632" t="str">
        <f t="shared" si="182"/>
        <v/>
      </c>
      <c r="BI482" s="614" t="str">
        <f>IFERROR(IF(BH482="Ⅱロ有り",ROUNDDOWN(L482*VLOOKUP(K482,【参考】数式用!$A$4:$J$42,10,FALSE)*AA482,0),""),"")</f>
        <v/>
      </c>
      <c r="BJ482" s="614" t="str">
        <f>IFERROR(IF(BH482="Ⅱロなし",ROUNDDOWN(L482*VLOOKUP(K482,【参考】数式用!$A$4:$J$42,8,FALSE)*AA482,0),""),"")</f>
        <v/>
      </c>
    </row>
    <row r="483" spans="1:62" ht="110.1" customHeight="1" thickBot="1">
      <c r="A483" s="327">
        <v>470</v>
      </c>
      <c r="B483" s="1005" t="str">
        <f>IF(基本情報入力シート!B505="","",基本情報入力シート!B505)</f>
        <v/>
      </c>
      <c r="C483" s="1006"/>
      <c r="D483" s="1006"/>
      <c r="E483" s="1006"/>
      <c r="F483" s="1007"/>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58" t="str">
        <f>IF(基本情報入力シート!AF505=0, "",基本情報入力シート!AF505)</f>
        <v/>
      </c>
      <c r="M483" s="589"/>
      <c r="N483" s="521" t="str">
        <f>IFERROR(VLOOKUP(K483,【参考】数式用!$A$2:$F$57,MATCH(M483,【参考】数式用!$C$3:$F$3,0)+2,0),"")</f>
        <v/>
      </c>
      <c r="O483" s="513"/>
      <c r="P483" s="555" t="str">
        <f>IFERROR(VLOOKUP(K483,【参考】数式用!$A$2:$F$57,MATCH(O483,【参考】数式用!$C$3:$F$3,0)+2,0),"")</f>
        <v/>
      </c>
      <c r="Q483" s="338" t="s">
        <v>118</v>
      </c>
      <c r="R483" s="339"/>
      <c r="S483" s="340" t="s">
        <v>183</v>
      </c>
      <c r="T483" s="339"/>
      <c r="U483" s="340" t="s">
        <v>184</v>
      </c>
      <c r="V483" s="339"/>
      <c r="W483" s="340" t="s">
        <v>183</v>
      </c>
      <c r="X483" s="339"/>
      <c r="Y483" s="340" t="s">
        <v>185</v>
      </c>
      <c r="Z483" s="340" t="s">
        <v>186</v>
      </c>
      <c r="AA483" s="340" t="str">
        <f t="shared" si="162"/>
        <v/>
      </c>
      <c r="AB483" s="341" t="s">
        <v>187</v>
      </c>
      <c r="AC483" s="516" t="str">
        <f t="shared" si="163"/>
        <v/>
      </c>
      <c r="AD483" s="509" t="str">
        <f t="shared" si="164"/>
        <v/>
      </c>
      <c r="AE483" s="517" t="str">
        <f>IFERROR(ROUNDDOWN(ROUNDDOWN(ROUND(L483*VLOOKUP(K483,【参考】数式用!$A$4:$F$57,MATCH("処遇改善加算Ⅳ",【参考】数式用!$C$3:$F$3,0)+2,0),0),0)*AA483*0.5,0), "")</f>
        <v/>
      </c>
      <c r="AF483" s="329"/>
      <c r="AG483" s="330"/>
      <c r="AH483" s="330"/>
      <c r="AI483" s="344"/>
      <c r="AJ483" s="641"/>
      <c r="AK483" s="331"/>
      <c r="AL483" s="332" t="str">
        <f t="shared" si="165"/>
        <v/>
      </c>
      <c r="AM483" s="325" t="str">
        <f t="shared" si="166"/>
        <v/>
      </c>
      <c r="AN483" s="255"/>
      <c r="AO483" s="559" t="str">
        <f>IFERROR(VLOOKUP(K483,【参考】数式用!$A$2:$N$57,14,FALSE),"")</f>
        <v/>
      </c>
      <c r="AP483" s="559" t="str">
        <f t="shared" si="167"/>
        <v/>
      </c>
      <c r="AQ483" s="632" t="str">
        <f t="shared" si="168"/>
        <v/>
      </c>
      <c r="AR483" s="632" t="str">
        <f t="shared" si="169"/>
        <v>入力済</v>
      </c>
      <c r="AS483" s="559" t="str">
        <f t="shared" si="170"/>
        <v/>
      </c>
      <c r="AT483" s="632" t="str">
        <f t="shared" si="171"/>
        <v>入力済</v>
      </c>
      <c r="AU483" s="632" t="str">
        <f t="shared" si="172"/>
        <v/>
      </c>
      <c r="AV483" s="632" t="str">
        <f t="shared" si="173"/>
        <v/>
      </c>
      <c r="AW483" s="559" t="str">
        <f t="shared" si="174"/>
        <v/>
      </c>
      <c r="AX483" s="559" t="str">
        <f t="shared" si="175"/>
        <v/>
      </c>
      <c r="AY483" s="632" t="str">
        <f>IFERROR(VLOOKUP(K483,【参考】数式用!$AR$5:$AS$39,2, FALSE), "")</f>
        <v/>
      </c>
      <c r="AZ483" s="559" t="str">
        <f t="shared" si="176"/>
        <v/>
      </c>
      <c r="BA483" s="559" t="str">
        <f t="shared" si="177"/>
        <v>入力済</v>
      </c>
      <c r="BB483" s="632" t="str">
        <f>IFERROR(VLOOKUP(K483,【参考】数式用!$AX$3:$AY$59, 2, FALSE), "")</f>
        <v/>
      </c>
      <c r="BC483" s="559" t="str">
        <f t="shared" si="178"/>
        <v/>
      </c>
      <c r="BD483" s="559" t="str">
        <f t="shared" si="179"/>
        <v>入力済</v>
      </c>
      <c r="BE483" s="576" t="str">
        <f t="shared" si="180"/>
        <v/>
      </c>
      <c r="BF483" s="559" t="str">
        <f t="shared" si="181"/>
        <v/>
      </c>
      <c r="BG483" s="596"/>
      <c r="BH483" s="632" t="str">
        <f t="shared" si="182"/>
        <v/>
      </c>
      <c r="BI483" s="614" t="str">
        <f>IFERROR(IF(BH483="Ⅱロ有り",ROUNDDOWN(L483*VLOOKUP(K483,【参考】数式用!$A$4:$J$42,10,FALSE)*AA483,0),""),"")</f>
        <v/>
      </c>
      <c r="BJ483" s="614" t="str">
        <f>IFERROR(IF(BH483="Ⅱロなし",ROUNDDOWN(L483*VLOOKUP(K483,【参考】数式用!$A$4:$J$42,8,FALSE)*AA483,0),""),"")</f>
        <v/>
      </c>
    </row>
    <row r="484" spans="1:62" ht="110.1" customHeight="1" thickBot="1">
      <c r="A484" s="327">
        <v>471</v>
      </c>
      <c r="B484" s="1005" t="str">
        <f>IF(基本情報入力シート!B506="","",基本情報入力シート!B506)</f>
        <v/>
      </c>
      <c r="C484" s="1006"/>
      <c r="D484" s="1006"/>
      <c r="E484" s="1006"/>
      <c r="F484" s="1007"/>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58" t="str">
        <f>IF(基本情報入力シート!AF506=0, "",基本情報入力シート!AF506)</f>
        <v/>
      </c>
      <c r="M484" s="589"/>
      <c r="N484" s="521" t="str">
        <f>IFERROR(VLOOKUP(K484,【参考】数式用!$A$2:$F$57,MATCH(M484,【参考】数式用!$C$3:$F$3,0)+2,0),"")</f>
        <v/>
      </c>
      <c r="O484" s="513"/>
      <c r="P484" s="555" t="str">
        <f>IFERROR(VLOOKUP(K484,【参考】数式用!$A$2:$F$57,MATCH(O484,【参考】数式用!$C$3:$F$3,0)+2,0),"")</f>
        <v/>
      </c>
      <c r="Q484" s="338" t="s">
        <v>118</v>
      </c>
      <c r="R484" s="339"/>
      <c r="S484" s="340" t="s">
        <v>183</v>
      </c>
      <c r="T484" s="339"/>
      <c r="U484" s="340" t="s">
        <v>184</v>
      </c>
      <c r="V484" s="339"/>
      <c r="W484" s="340" t="s">
        <v>183</v>
      </c>
      <c r="X484" s="339"/>
      <c r="Y484" s="340" t="s">
        <v>185</v>
      </c>
      <c r="Z484" s="340" t="s">
        <v>186</v>
      </c>
      <c r="AA484" s="340" t="str">
        <f t="shared" si="162"/>
        <v/>
      </c>
      <c r="AB484" s="341" t="s">
        <v>187</v>
      </c>
      <c r="AC484" s="516" t="str">
        <f t="shared" si="163"/>
        <v/>
      </c>
      <c r="AD484" s="509" t="str">
        <f t="shared" si="164"/>
        <v/>
      </c>
      <c r="AE484" s="517" t="str">
        <f>IFERROR(ROUNDDOWN(ROUNDDOWN(ROUND(L484*VLOOKUP(K484,【参考】数式用!$A$4:$F$57,MATCH("処遇改善加算Ⅳ",【参考】数式用!$C$3:$F$3,0)+2,0),0),0)*AA484*0.5,0), "")</f>
        <v/>
      </c>
      <c r="AF484" s="329"/>
      <c r="AG484" s="330"/>
      <c r="AH484" s="330"/>
      <c r="AI484" s="344"/>
      <c r="AJ484" s="641"/>
      <c r="AK484" s="331"/>
      <c r="AL484" s="332" t="str">
        <f t="shared" si="165"/>
        <v/>
      </c>
      <c r="AM484" s="325" t="str">
        <f t="shared" si="166"/>
        <v/>
      </c>
      <c r="AN484" s="255"/>
      <c r="AO484" s="559" t="str">
        <f>IFERROR(VLOOKUP(K484,【参考】数式用!$A$2:$N$57,14,FALSE),"")</f>
        <v/>
      </c>
      <c r="AP484" s="559" t="str">
        <f t="shared" si="167"/>
        <v/>
      </c>
      <c r="AQ484" s="632" t="str">
        <f t="shared" si="168"/>
        <v/>
      </c>
      <c r="AR484" s="632" t="str">
        <f t="shared" si="169"/>
        <v>入力済</v>
      </c>
      <c r="AS484" s="559" t="str">
        <f t="shared" si="170"/>
        <v/>
      </c>
      <c r="AT484" s="632" t="str">
        <f t="shared" si="171"/>
        <v>入力済</v>
      </c>
      <c r="AU484" s="632" t="str">
        <f t="shared" si="172"/>
        <v/>
      </c>
      <c r="AV484" s="632" t="str">
        <f t="shared" si="173"/>
        <v/>
      </c>
      <c r="AW484" s="559" t="str">
        <f t="shared" si="174"/>
        <v/>
      </c>
      <c r="AX484" s="559" t="str">
        <f t="shared" si="175"/>
        <v/>
      </c>
      <c r="AY484" s="632" t="str">
        <f>IFERROR(VLOOKUP(K484,【参考】数式用!$AR$5:$AS$39,2, FALSE), "")</f>
        <v/>
      </c>
      <c r="AZ484" s="559" t="str">
        <f t="shared" si="176"/>
        <v/>
      </c>
      <c r="BA484" s="559" t="str">
        <f t="shared" si="177"/>
        <v>入力済</v>
      </c>
      <c r="BB484" s="632" t="str">
        <f>IFERROR(VLOOKUP(K484,【参考】数式用!$AX$3:$AY$59, 2, FALSE), "")</f>
        <v/>
      </c>
      <c r="BC484" s="559" t="str">
        <f t="shared" si="178"/>
        <v/>
      </c>
      <c r="BD484" s="559" t="str">
        <f t="shared" si="179"/>
        <v>入力済</v>
      </c>
      <c r="BE484" s="576" t="str">
        <f t="shared" si="180"/>
        <v/>
      </c>
      <c r="BF484" s="559" t="str">
        <f t="shared" si="181"/>
        <v/>
      </c>
      <c r="BG484" s="596"/>
      <c r="BH484" s="632" t="str">
        <f t="shared" si="182"/>
        <v/>
      </c>
      <c r="BI484" s="614" t="str">
        <f>IFERROR(IF(BH484="Ⅱロ有り",ROUNDDOWN(L484*VLOOKUP(K484,【参考】数式用!$A$4:$J$42,10,FALSE)*AA484,0),""),"")</f>
        <v/>
      </c>
      <c r="BJ484" s="614" t="str">
        <f>IFERROR(IF(BH484="Ⅱロなし",ROUNDDOWN(L484*VLOOKUP(K484,【参考】数式用!$A$4:$J$42,8,FALSE)*AA484,0),""),"")</f>
        <v/>
      </c>
    </row>
    <row r="485" spans="1:62" ht="110.1" customHeight="1" thickBot="1">
      <c r="A485" s="327">
        <v>472</v>
      </c>
      <c r="B485" s="1005" t="str">
        <f>IF(基本情報入力シート!B507="","",基本情報入力シート!B507)</f>
        <v/>
      </c>
      <c r="C485" s="1006"/>
      <c r="D485" s="1006"/>
      <c r="E485" s="1006"/>
      <c r="F485" s="1007"/>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58" t="str">
        <f>IF(基本情報入力シート!AF507=0, "",基本情報入力シート!AF507)</f>
        <v/>
      </c>
      <c r="M485" s="589"/>
      <c r="N485" s="521" t="str">
        <f>IFERROR(VLOOKUP(K485,【参考】数式用!$A$2:$F$57,MATCH(M485,【参考】数式用!$C$3:$F$3,0)+2,0),"")</f>
        <v/>
      </c>
      <c r="O485" s="513"/>
      <c r="P485" s="555" t="str">
        <f>IFERROR(VLOOKUP(K485,【参考】数式用!$A$2:$F$57,MATCH(O485,【参考】数式用!$C$3:$F$3,0)+2,0),"")</f>
        <v/>
      </c>
      <c r="Q485" s="338" t="s">
        <v>118</v>
      </c>
      <c r="R485" s="339"/>
      <c r="S485" s="340" t="s">
        <v>183</v>
      </c>
      <c r="T485" s="339"/>
      <c r="U485" s="340" t="s">
        <v>184</v>
      </c>
      <c r="V485" s="339"/>
      <c r="W485" s="340" t="s">
        <v>183</v>
      </c>
      <c r="X485" s="339"/>
      <c r="Y485" s="340" t="s">
        <v>185</v>
      </c>
      <c r="Z485" s="340" t="s">
        <v>186</v>
      </c>
      <c r="AA485" s="340" t="str">
        <f t="shared" si="162"/>
        <v/>
      </c>
      <c r="AB485" s="341" t="s">
        <v>187</v>
      </c>
      <c r="AC485" s="516" t="str">
        <f t="shared" si="163"/>
        <v/>
      </c>
      <c r="AD485" s="509" t="str">
        <f t="shared" si="164"/>
        <v/>
      </c>
      <c r="AE485" s="517" t="str">
        <f>IFERROR(ROUNDDOWN(ROUNDDOWN(ROUND(L485*VLOOKUP(K485,【参考】数式用!$A$4:$F$57,MATCH("処遇改善加算Ⅳ",【参考】数式用!$C$3:$F$3,0)+2,0),0),0)*AA485*0.5,0), "")</f>
        <v/>
      </c>
      <c r="AF485" s="329"/>
      <c r="AG485" s="330"/>
      <c r="AH485" s="330"/>
      <c r="AI485" s="344"/>
      <c r="AJ485" s="641"/>
      <c r="AK485" s="331"/>
      <c r="AL485" s="332" t="str">
        <f t="shared" si="165"/>
        <v/>
      </c>
      <c r="AM485" s="325" t="str">
        <f t="shared" si="166"/>
        <v/>
      </c>
      <c r="AN485" s="255"/>
      <c r="AO485" s="559" t="str">
        <f>IFERROR(VLOOKUP(K485,【参考】数式用!$A$2:$N$57,14,FALSE),"")</f>
        <v/>
      </c>
      <c r="AP485" s="559" t="str">
        <f t="shared" si="167"/>
        <v/>
      </c>
      <c r="AQ485" s="632" t="str">
        <f t="shared" si="168"/>
        <v/>
      </c>
      <c r="AR485" s="632" t="str">
        <f t="shared" si="169"/>
        <v>入力済</v>
      </c>
      <c r="AS485" s="559" t="str">
        <f t="shared" si="170"/>
        <v/>
      </c>
      <c r="AT485" s="632" t="str">
        <f t="shared" si="171"/>
        <v>入力済</v>
      </c>
      <c r="AU485" s="632" t="str">
        <f t="shared" si="172"/>
        <v/>
      </c>
      <c r="AV485" s="632" t="str">
        <f t="shared" si="173"/>
        <v/>
      </c>
      <c r="AW485" s="559" t="str">
        <f t="shared" si="174"/>
        <v/>
      </c>
      <c r="AX485" s="559" t="str">
        <f t="shared" si="175"/>
        <v/>
      </c>
      <c r="AY485" s="632" t="str">
        <f>IFERROR(VLOOKUP(K485,【参考】数式用!$AR$5:$AS$39,2, FALSE), "")</f>
        <v/>
      </c>
      <c r="AZ485" s="559" t="str">
        <f t="shared" si="176"/>
        <v/>
      </c>
      <c r="BA485" s="559" t="str">
        <f t="shared" si="177"/>
        <v>入力済</v>
      </c>
      <c r="BB485" s="632" t="str">
        <f>IFERROR(VLOOKUP(K485,【参考】数式用!$AX$3:$AY$59, 2, FALSE), "")</f>
        <v/>
      </c>
      <c r="BC485" s="559" t="str">
        <f t="shared" si="178"/>
        <v/>
      </c>
      <c r="BD485" s="559" t="str">
        <f t="shared" si="179"/>
        <v>入力済</v>
      </c>
      <c r="BE485" s="576" t="str">
        <f t="shared" si="180"/>
        <v/>
      </c>
      <c r="BF485" s="559" t="str">
        <f t="shared" si="181"/>
        <v/>
      </c>
      <c r="BG485" s="596"/>
      <c r="BH485" s="632" t="str">
        <f t="shared" si="182"/>
        <v/>
      </c>
      <c r="BI485" s="614" t="str">
        <f>IFERROR(IF(BH485="Ⅱロ有り",ROUNDDOWN(L485*VLOOKUP(K485,【参考】数式用!$A$4:$J$42,10,FALSE)*AA485,0),""),"")</f>
        <v/>
      </c>
      <c r="BJ485" s="614" t="str">
        <f>IFERROR(IF(BH485="Ⅱロなし",ROUNDDOWN(L485*VLOOKUP(K485,【参考】数式用!$A$4:$J$42,8,FALSE)*AA485,0),""),"")</f>
        <v/>
      </c>
    </row>
    <row r="486" spans="1:62" ht="110.1" customHeight="1" thickBot="1">
      <c r="A486" s="327">
        <v>473</v>
      </c>
      <c r="B486" s="1005" t="str">
        <f>IF(基本情報入力シート!B508="","",基本情報入力シート!B508)</f>
        <v/>
      </c>
      <c r="C486" s="1006"/>
      <c r="D486" s="1006"/>
      <c r="E486" s="1006"/>
      <c r="F486" s="1007"/>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58" t="str">
        <f>IF(基本情報入力シート!AF508=0, "",基本情報入力シート!AF508)</f>
        <v/>
      </c>
      <c r="M486" s="589"/>
      <c r="N486" s="521" t="str">
        <f>IFERROR(VLOOKUP(K486,【参考】数式用!$A$2:$F$57,MATCH(M486,【参考】数式用!$C$3:$F$3,0)+2,0),"")</f>
        <v/>
      </c>
      <c r="O486" s="513"/>
      <c r="P486" s="555" t="str">
        <f>IFERROR(VLOOKUP(K486,【参考】数式用!$A$2:$F$57,MATCH(O486,【参考】数式用!$C$3:$F$3,0)+2,0),"")</f>
        <v/>
      </c>
      <c r="Q486" s="338" t="s">
        <v>118</v>
      </c>
      <c r="R486" s="339"/>
      <c r="S486" s="340" t="s">
        <v>183</v>
      </c>
      <c r="T486" s="339"/>
      <c r="U486" s="340" t="s">
        <v>184</v>
      </c>
      <c r="V486" s="339"/>
      <c r="W486" s="340" t="s">
        <v>183</v>
      </c>
      <c r="X486" s="339"/>
      <c r="Y486" s="340" t="s">
        <v>185</v>
      </c>
      <c r="Z486" s="340" t="s">
        <v>186</v>
      </c>
      <c r="AA486" s="340" t="str">
        <f t="shared" si="162"/>
        <v/>
      </c>
      <c r="AB486" s="341" t="s">
        <v>187</v>
      </c>
      <c r="AC486" s="516" t="str">
        <f t="shared" si="163"/>
        <v/>
      </c>
      <c r="AD486" s="509" t="str">
        <f t="shared" si="164"/>
        <v/>
      </c>
      <c r="AE486" s="517" t="str">
        <f>IFERROR(ROUNDDOWN(ROUNDDOWN(ROUND(L486*VLOOKUP(K486,【参考】数式用!$A$4:$F$57,MATCH("処遇改善加算Ⅳ",【参考】数式用!$C$3:$F$3,0)+2,0),0),0)*AA486*0.5,0), "")</f>
        <v/>
      </c>
      <c r="AF486" s="329"/>
      <c r="AG486" s="330"/>
      <c r="AH486" s="330"/>
      <c r="AI486" s="344"/>
      <c r="AJ486" s="641"/>
      <c r="AK486" s="331"/>
      <c r="AL486" s="332" t="str">
        <f t="shared" si="165"/>
        <v/>
      </c>
      <c r="AM486" s="325" t="str">
        <f t="shared" si="166"/>
        <v/>
      </c>
      <c r="AN486" s="255"/>
      <c r="AO486" s="559" t="str">
        <f>IFERROR(VLOOKUP(K486,【参考】数式用!$A$2:$N$57,14,FALSE),"")</f>
        <v/>
      </c>
      <c r="AP486" s="559" t="str">
        <f t="shared" si="167"/>
        <v/>
      </c>
      <c r="AQ486" s="632" t="str">
        <f t="shared" si="168"/>
        <v/>
      </c>
      <c r="AR486" s="632" t="str">
        <f t="shared" si="169"/>
        <v>入力済</v>
      </c>
      <c r="AS486" s="559" t="str">
        <f t="shared" si="170"/>
        <v/>
      </c>
      <c r="AT486" s="632" t="str">
        <f t="shared" si="171"/>
        <v>入力済</v>
      </c>
      <c r="AU486" s="632" t="str">
        <f t="shared" si="172"/>
        <v/>
      </c>
      <c r="AV486" s="632" t="str">
        <f t="shared" si="173"/>
        <v/>
      </c>
      <c r="AW486" s="559" t="str">
        <f t="shared" si="174"/>
        <v/>
      </c>
      <c r="AX486" s="559" t="str">
        <f t="shared" si="175"/>
        <v/>
      </c>
      <c r="AY486" s="632" t="str">
        <f>IFERROR(VLOOKUP(K486,【参考】数式用!$AR$5:$AS$39,2, FALSE), "")</f>
        <v/>
      </c>
      <c r="AZ486" s="559" t="str">
        <f t="shared" si="176"/>
        <v/>
      </c>
      <c r="BA486" s="559" t="str">
        <f t="shared" si="177"/>
        <v>入力済</v>
      </c>
      <c r="BB486" s="632" t="str">
        <f>IFERROR(VLOOKUP(K486,【参考】数式用!$AX$3:$AY$59, 2, FALSE), "")</f>
        <v/>
      </c>
      <c r="BC486" s="559" t="str">
        <f t="shared" si="178"/>
        <v/>
      </c>
      <c r="BD486" s="559" t="str">
        <f t="shared" si="179"/>
        <v>入力済</v>
      </c>
      <c r="BE486" s="576" t="str">
        <f t="shared" si="180"/>
        <v/>
      </c>
      <c r="BF486" s="559" t="str">
        <f t="shared" si="181"/>
        <v/>
      </c>
      <c r="BG486" s="596"/>
      <c r="BH486" s="632" t="str">
        <f t="shared" si="182"/>
        <v/>
      </c>
      <c r="BI486" s="614" t="str">
        <f>IFERROR(IF(BH486="Ⅱロ有り",ROUNDDOWN(L486*VLOOKUP(K486,【参考】数式用!$A$4:$J$42,10,FALSE)*AA486,0),""),"")</f>
        <v/>
      </c>
      <c r="BJ486" s="614" t="str">
        <f>IFERROR(IF(BH486="Ⅱロなし",ROUNDDOWN(L486*VLOOKUP(K486,【参考】数式用!$A$4:$J$42,8,FALSE)*AA486,0),""),"")</f>
        <v/>
      </c>
    </row>
    <row r="487" spans="1:62" ht="110.1" customHeight="1" thickBot="1">
      <c r="A487" s="327">
        <v>474</v>
      </c>
      <c r="B487" s="1005" t="str">
        <f>IF(基本情報入力シート!B509="","",基本情報入力シート!B509)</f>
        <v/>
      </c>
      <c r="C487" s="1006"/>
      <c r="D487" s="1006"/>
      <c r="E487" s="1006"/>
      <c r="F487" s="1007"/>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58" t="str">
        <f>IF(基本情報入力シート!AF509=0, "",基本情報入力シート!AF509)</f>
        <v/>
      </c>
      <c r="M487" s="589"/>
      <c r="N487" s="521" t="str">
        <f>IFERROR(VLOOKUP(K487,【参考】数式用!$A$2:$F$57,MATCH(M487,【参考】数式用!$C$3:$F$3,0)+2,0),"")</f>
        <v/>
      </c>
      <c r="O487" s="513"/>
      <c r="P487" s="555" t="str">
        <f>IFERROR(VLOOKUP(K487,【参考】数式用!$A$2:$F$57,MATCH(O487,【参考】数式用!$C$3:$F$3,0)+2,0),"")</f>
        <v/>
      </c>
      <c r="Q487" s="338" t="s">
        <v>118</v>
      </c>
      <c r="R487" s="339"/>
      <c r="S487" s="340" t="s">
        <v>183</v>
      </c>
      <c r="T487" s="339"/>
      <c r="U487" s="340" t="s">
        <v>184</v>
      </c>
      <c r="V487" s="339"/>
      <c r="W487" s="340" t="s">
        <v>183</v>
      </c>
      <c r="X487" s="339"/>
      <c r="Y487" s="340" t="s">
        <v>185</v>
      </c>
      <c r="Z487" s="340" t="s">
        <v>186</v>
      </c>
      <c r="AA487" s="340" t="str">
        <f t="shared" si="162"/>
        <v/>
      </c>
      <c r="AB487" s="341" t="s">
        <v>187</v>
      </c>
      <c r="AC487" s="516" t="str">
        <f t="shared" si="163"/>
        <v/>
      </c>
      <c r="AD487" s="509" t="str">
        <f t="shared" si="164"/>
        <v/>
      </c>
      <c r="AE487" s="517" t="str">
        <f>IFERROR(ROUNDDOWN(ROUNDDOWN(ROUND(L487*VLOOKUP(K487,【参考】数式用!$A$4:$F$57,MATCH("処遇改善加算Ⅳ",【参考】数式用!$C$3:$F$3,0)+2,0),0),0)*AA487*0.5,0), "")</f>
        <v/>
      </c>
      <c r="AF487" s="329"/>
      <c r="AG487" s="330"/>
      <c r="AH487" s="330"/>
      <c r="AI487" s="344"/>
      <c r="AJ487" s="641"/>
      <c r="AK487" s="331"/>
      <c r="AL487" s="332" t="str">
        <f t="shared" si="165"/>
        <v/>
      </c>
      <c r="AM487" s="325" t="str">
        <f t="shared" si="166"/>
        <v/>
      </c>
      <c r="AN487" s="255"/>
      <c r="AO487" s="559" t="str">
        <f>IFERROR(VLOOKUP(K487,【参考】数式用!$A$2:$N$57,14,FALSE),"")</f>
        <v/>
      </c>
      <c r="AP487" s="559" t="str">
        <f t="shared" si="167"/>
        <v/>
      </c>
      <c r="AQ487" s="632" t="str">
        <f t="shared" si="168"/>
        <v/>
      </c>
      <c r="AR487" s="632" t="str">
        <f t="shared" si="169"/>
        <v>入力済</v>
      </c>
      <c r="AS487" s="559" t="str">
        <f t="shared" si="170"/>
        <v/>
      </c>
      <c r="AT487" s="632" t="str">
        <f t="shared" si="171"/>
        <v>入力済</v>
      </c>
      <c r="AU487" s="632" t="str">
        <f t="shared" si="172"/>
        <v/>
      </c>
      <c r="AV487" s="632" t="str">
        <f t="shared" si="173"/>
        <v/>
      </c>
      <c r="AW487" s="559" t="str">
        <f t="shared" si="174"/>
        <v/>
      </c>
      <c r="AX487" s="559" t="str">
        <f t="shared" si="175"/>
        <v/>
      </c>
      <c r="AY487" s="632" t="str">
        <f>IFERROR(VLOOKUP(K487,【参考】数式用!$AR$5:$AS$39,2, FALSE), "")</f>
        <v/>
      </c>
      <c r="AZ487" s="559" t="str">
        <f t="shared" si="176"/>
        <v/>
      </c>
      <c r="BA487" s="559" t="str">
        <f t="shared" si="177"/>
        <v>入力済</v>
      </c>
      <c r="BB487" s="632" t="str">
        <f>IFERROR(VLOOKUP(K487,【参考】数式用!$AX$3:$AY$59, 2, FALSE), "")</f>
        <v/>
      </c>
      <c r="BC487" s="559" t="str">
        <f t="shared" si="178"/>
        <v/>
      </c>
      <c r="BD487" s="559" t="str">
        <f t="shared" si="179"/>
        <v>入力済</v>
      </c>
      <c r="BE487" s="576" t="str">
        <f t="shared" si="180"/>
        <v/>
      </c>
      <c r="BF487" s="559" t="str">
        <f t="shared" si="181"/>
        <v/>
      </c>
      <c r="BG487" s="596"/>
      <c r="BH487" s="632" t="str">
        <f t="shared" si="182"/>
        <v/>
      </c>
      <c r="BI487" s="614" t="str">
        <f>IFERROR(IF(BH487="Ⅱロ有り",ROUNDDOWN(L487*VLOOKUP(K487,【参考】数式用!$A$4:$J$42,10,FALSE)*AA487,0),""),"")</f>
        <v/>
      </c>
      <c r="BJ487" s="614" t="str">
        <f>IFERROR(IF(BH487="Ⅱロなし",ROUNDDOWN(L487*VLOOKUP(K487,【参考】数式用!$A$4:$J$42,8,FALSE)*AA487,0),""),"")</f>
        <v/>
      </c>
    </row>
    <row r="488" spans="1:62" ht="110.1" customHeight="1" thickBot="1">
      <c r="A488" s="327">
        <v>475</v>
      </c>
      <c r="B488" s="1005" t="str">
        <f>IF(基本情報入力シート!B510="","",基本情報入力シート!B510)</f>
        <v/>
      </c>
      <c r="C488" s="1006"/>
      <c r="D488" s="1006"/>
      <c r="E488" s="1006"/>
      <c r="F488" s="1007"/>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58" t="str">
        <f>IF(基本情報入力シート!AF510=0, "",基本情報入力シート!AF510)</f>
        <v/>
      </c>
      <c r="M488" s="589"/>
      <c r="N488" s="521" t="str">
        <f>IFERROR(VLOOKUP(K488,【参考】数式用!$A$2:$F$57,MATCH(M488,【参考】数式用!$C$3:$F$3,0)+2,0),"")</f>
        <v/>
      </c>
      <c r="O488" s="513"/>
      <c r="P488" s="555" t="str">
        <f>IFERROR(VLOOKUP(K488,【参考】数式用!$A$2:$F$57,MATCH(O488,【参考】数式用!$C$3:$F$3,0)+2,0),"")</f>
        <v/>
      </c>
      <c r="Q488" s="338" t="s">
        <v>118</v>
      </c>
      <c r="R488" s="339"/>
      <c r="S488" s="340" t="s">
        <v>183</v>
      </c>
      <c r="T488" s="339"/>
      <c r="U488" s="340" t="s">
        <v>184</v>
      </c>
      <c r="V488" s="339"/>
      <c r="W488" s="340" t="s">
        <v>183</v>
      </c>
      <c r="X488" s="339"/>
      <c r="Y488" s="340" t="s">
        <v>185</v>
      </c>
      <c r="Z488" s="340" t="s">
        <v>186</v>
      </c>
      <c r="AA488" s="340" t="str">
        <f t="shared" si="162"/>
        <v/>
      </c>
      <c r="AB488" s="341" t="s">
        <v>187</v>
      </c>
      <c r="AC488" s="516" t="str">
        <f t="shared" si="163"/>
        <v/>
      </c>
      <c r="AD488" s="509" t="str">
        <f t="shared" si="164"/>
        <v/>
      </c>
      <c r="AE488" s="517" t="str">
        <f>IFERROR(ROUNDDOWN(ROUNDDOWN(ROUND(L488*VLOOKUP(K488,【参考】数式用!$A$4:$F$57,MATCH("処遇改善加算Ⅳ",【参考】数式用!$C$3:$F$3,0)+2,0),0),0)*AA488*0.5,0), "")</f>
        <v/>
      </c>
      <c r="AF488" s="329"/>
      <c r="AG488" s="330"/>
      <c r="AH488" s="330"/>
      <c r="AI488" s="344"/>
      <c r="AJ488" s="641"/>
      <c r="AK488" s="331"/>
      <c r="AL488" s="332" t="str">
        <f t="shared" si="165"/>
        <v/>
      </c>
      <c r="AM488" s="325" t="str">
        <f t="shared" si="166"/>
        <v/>
      </c>
      <c r="AN488" s="255"/>
      <c r="AO488" s="559" t="str">
        <f>IFERROR(VLOOKUP(K488,【参考】数式用!$A$2:$N$57,14,FALSE),"")</f>
        <v/>
      </c>
      <c r="AP488" s="559" t="str">
        <f t="shared" si="167"/>
        <v/>
      </c>
      <c r="AQ488" s="632" t="str">
        <f t="shared" si="168"/>
        <v/>
      </c>
      <c r="AR488" s="632" t="str">
        <f t="shared" si="169"/>
        <v>入力済</v>
      </c>
      <c r="AS488" s="559" t="str">
        <f t="shared" si="170"/>
        <v/>
      </c>
      <c r="AT488" s="632" t="str">
        <f t="shared" si="171"/>
        <v>入力済</v>
      </c>
      <c r="AU488" s="632" t="str">
        <f t="shared" si="172"/>
        <v/>
      </c>
      <c r="AV488" s="632" t="str">
        <f t="shared" si="173"/>
        <v/>
      </c>
      <c r="AW488" s="559" t="str">
        <f t="shared" si="174"/>
        <v/>
      </c>
      <c r="AX488" s="559" t="str">
        <f t="shared" si="175"/>
        <v/>
      </c>
      <c r="AY488" s="632" t="str">
        <f>IFERROR(VLOOKUP(K488,【参考】数式用!$AR$5:$AS$39,2, FALSE), "")</f>
        <v/>
      </c>
      <c r="AZ488" s="559" t="str">
        <f t="shared" si="176"/>
        <v/>
      </c>
      <c r="BA488" s="559" t="str">
        <f t="shared" si="177"/>
        <v>入力済</v>
      </c>
      <c r="BB488" s="632" t="str">
        <f>IFERROR(VLOOKUP(K488,【参考】数式用!$AX$3:$AY$59, 2, FALSE), "")</f>
        <v/>
      </c>
      <c r="BC488" s="559" t="str">
        <f t="shared" si="178"/>
        <v/>
      </c>
      <c r="BD488" s="559" t="str">
        <f t="shared" si="179"/>
        <v>入力済</v>
      </c>
      <c r="BE488" s="576" t="str">
        <f t="shared" si="180"/>
        <v/>
      </c>
      <c r="BF488" s="559" t="str">
        <f t="shared" si="181"/>
        <v/>
      </c>
      <c r="BG488" s="596"/>
      <c r="BH488" s="632" t="str">
        <f t="shared" si="182"/>
        <v/>
      </c>
      <c r="BI488" s="614" t="str">
        <f>IFERROR(IF(BH488="Ⅱロ有り",ROUNDDOWN(L488*VLOOKUP(K488,【参考】数式用!$A$4:$J$42,10,FALSE)*AA488,0),""),"")</f>
        <v/>
      </c>
      <c r="BJ488" s="614" t="str">
        <f>IFERROR(IF(BH488="Ⅱロなし",ROUNDDOWN(L488*VLOOKUP(K488,【参考】数式用!$A$4:$J$42,8,FALSE)*AA488,0),""),"")</f>
        <v/>
      </c>
    </row>
    <row r="489" spans="1:62" ht="110.1" customHeight="1" thickBot="1">
      <c r="A489" s="327">
        <v>476</v>
      </c>
      <c r="B489" s="1005" t="str">
        <f>IF(基本情報入力シート!B511="","",基本情報入力シート!B511)</f>
        <v/>
      </c>
      <c r="C489" s="1006"/>
      <c r="D489" s="1006"/>
      <c r="E489" s="1006"/>
      <c r="F489" s="1007"/>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58" t="str">
        <f>IF(基本情報入力シート!AF511=0, "",基本情報入力シート!AF511)</f>
        <v/>
      </c>
      <c r="M489" s="589"/>
      <c r="N489" s="521" t="str">
        <f>IFERROR(VLOOKUP(K489,【参考】数式用!$A$2:$F$57,MATCH(M489,【参考】数式用!$C$3:$F$3,0)+2,0),"")</f>
        <v/>
      </c>
      <c r="O489" s="513"/>
      <c r="P489" s="555" t="str">
        <f>IFERROR(VLOOKUP(K489,【参考】数式用!$A$2:$F$57,MATCH(O489,【参考】数式用!$C$3:$F$3,0)+2,0),"")</f>
        <v/>
      </c>
      <c r="Q489" s="338" t="s">
        <v>118</v>
      </c>
      <c r="R489" s="339"/>
      <c r="S489" s="340" t="s">
        <v>183</v>
      </c>
      <c r="T489" s="339"/>
      <c r="U489" s="340" t="s">
        <v>184</v>
      </c>
      <c r="V489" s="339"/>
      <c r="W489" s="340" t="s">
        <v>183</v>
      </c>
      <c r="X489" s="339"/>
      <c r="Y489" s="340" t="s">
        <v>185</v>
      </c>
      <c r="Z489" s="340" t="s">
        <v>186</v>
      </c>
      <c r="AA489" s="340" t="str">
        <f t="shared" si="162"/>
        <v/>
      </c>
      <c r="AB489" s="341" t="s">
        <v>187</v>
      </c>
      <c r="AC489" s="516" t="str">
        <f t="shared" si="163"/>
        <v/>
      </c>
      <c r="AD489" s="509" t="str">
        <f t="shared" si="164"/>
        <v/>
      </c>
      <c r="AE489" s="517" t="str">
        <f>IFERROR(ROUNDDOWN(ROUNDDOWN(ROUND(L489*VLOOKUP(K489,【参考】数式用!$A$4:$F$57,MATCH("処遇改善加算Ⅳ",【参考】数式用!$C$3:$F$3,0)+2,0),0),0)*AA489*0.5,0), "")</f>
        <v/>
      </c>
      <c r="AF489" s="329"/>
      <c r="AG489" s="330"/>
      <c r="AH489" s="330"/>
      <c r="AI489" s="344"/>
      <c r="AJ489" s="641"/>
      <c r="AK489" s="331"/>
      <c r="AL489" s="332" t="str">
        <f t="shared" si="165"/>
        <v/>
      </c>
      <c r="AM489" s="325" t="str">
        <f t="shared" si="166"/>
        <v/>
      </c>
      <c r="AN489" s="255"/>
      <c r="AO489" s="559" t="str">
        <f>IFERROR(VLOOKUP(K489,【参考】数式用!$A$2:$N$57,14,FALSE),"")</f>
        <v/>
      </c>
      <c r="AP489" s="559" t="str">
        <f t="shared" si="167"/>
        <v/>
      </c>
      <c r="AQ489" s="632" t="str">
        <f t="shared" si="168"/>
        <v/>
      </c>
      <c r="AR489" s="632" t="str">
        <f t="shared" si="169"/>
        <v>入力済</v>
      </c>
      <c r="AS489" s="559" t="str">
        <f t="shared" si="170"/>
        <v/>
      </c>
      <c r="AT489" s="632" t="str">
        <f t="shared" si="171"/>
        <v>入力済</v>
      </c>
      <c r="AU489" s="632" t="str">
        <f t="shared" si="172"/>
        <v/>
      </c>
      <c r="AV489" s="632" t="str">
        <f t="shared" si="173"/>
        <v/>
      </c>
      <c r="AW489" s="559" t="str">
        <f t="shared" si="174"/>
        <v/>
      </c>
      <c r="AX489" s="559" t="str">
        <f t="shared" si="175"/>
        <v/>
      </c>
      <c r="AY489" s="632" t="str">
        <f>IFERROR(VLOOKUP(K489,【参考】数式用!$AR$5:$AS$39,2, FALSE), "")</f>
        <v/>
      </c>
      <c r="AZ489" s="559" t="str">
        <f t="shared" si="176"/>
        <v/>
      </c>
      <c r="BA489" s="559" t="str">
        <f t="shared" si="177"/>
        <v>入力済</v>
      </c>
      <c r="BB489" s="632" t="str">
        <f>IFERROR(VLOOKUP(K489,【参考】数式用!$AX$3:$AY$59, 2, FALSE), "")</f>
        <v/>
      </c>
      <c r="BC489" s="559" t="str">
        <f t="shared" si="178"/>
        <v/>
      </c>
      <c r="BD489" s="559" t="str">
        <f t="shared" si="179"/>
        <v>入力済</v>
      </c>
      <c r="BE489" s="576" t="str">
        <f t="shared" si="180"/>
        <v/>
      </c>
      <c r="BF489" s="559" t="str">
        <f t="shared" si="181"/>
        <v/>
      </c>
      <c r="BG489" s="596"/>
      <c r="BH489" s="632" t="str">
        <f t="shared" si="182"/>
        <v/>
      </c>
      <c r="BI489" s="614" t="str">
        <f>IFERROR(IF(BH489="Ⅱロ有り",ROUNDDOWN(L489*VLOOKUP(K489,【参考】数式用!$A$4:$J$42,10,FALSE)*AA489,0),""),"")</f>
        <v/>
      </c>
      <c r="BJ489" s="614" t="str">
        <f>IFERROR(IF(BH489="Ⅱロなし",ROUNDDOWN(L489*VLOOKUP(K489,【参考】数式用!$A$4:$J$42,8,FALSE)*AA489,0),""),"")</f>
        <v/>
      </c>
    </row>
    <row r="490" spans="1:62" ht="110.1" customHeight="1" thickBot="1">
      <c r="A490" s="327">
        <v>477</v>
      </c>
      <c r="B490" s="1005" t="str">
        <f>IF(基本情報入力シート!B512="","",基本情報入力シート!B512)</f>
        <v/>
      </c>
      <c r="C490" s="1006"/>
      <c r="D490" s="1006"/>
      <c r="E490" s="1006"/>
      <c r="F490" s="1007"/>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58" t="str">
        <f>IF(基本情報入力シート!AF512=0, "",基本情報入力シート!AF512)</f>
        <v/>
      </c>
      <c r="M490" s="589"/>
      <c r="N490" s="521" t="str">
        <f>IFERROR(VLOOKUP(K490,【参考】数式用!$A$2:$F$57,MATCH(M490,【参考】数式用!$C$3:$F$3,0)+2,0),"")</f>
        <v/>
      </c>
      <c r="O490" s="513"/>
      <c r="P490" s="555" t="str">
        <f>IFERROR(VLOOKUP(K490,【参考】数式用!$A$2:$F$57,MATCH(O490,【参考】数式用!$C$3:$F$3,0)+2,0),"")</f>
        <v/>
      </c>
      <c r="Q490" s="338" t="s">
        <v>118</v>
      </c>
      <c r="R490" s="339"/>
      <c r="S490" s="340" t="s">
        <v>183</v>
      </c>
      <c r="T490" s="339"/>
      <c r="U490" s="340" t="s">
        <v>184</v>
      </c>
      <c r="V490" s="339"/>
      <c r="W490" s="340" t="s">
        <v>183</v>
      </c>
      <c r="X490" s="339"/>
      <c r="Y490" s="340" t="s">
        <v>185</v>
      </c>
      <c r="Z490" s="340" t="s">
        <v>186</v>
      </c>
      <c r="AA490" s="340" t="str">
        <f t="shared" si="162"/>
        <v/>
      </c>
      <c r="AB490" s="341" t="s">
        <v>187</v>
      </c>
      <c r="AC490" s="516" t="str">
        <f t="shared" si="163"/>
        <v/>
      </c>
      <c r="AD490" s="509" t="str">
        <f t="shared" si="164"/>
        <v/>
      </c>
      <c r="AE490" s="517" t="str">
        <f>IFERROR(ROUNDDOWN(ROUNDDOWN(ROUND(L490*VLOOKUP(K490,【参考】数式用!$A$4:$F$57,MATCH("処遇改善加算Ⅳ",【参考】数式用!$C$3:$F$3,0)+2,0),0),0)*AA490*0.5,0), "")</f>
        <v/>
      </c>
      <c r="AF490" s="329"/>
      <c r="AG490" s="330"/>
      <c r="AH490" s="330"/>
      <c r="AI490" s="344"/>
      <c r="AJ490" s="641"/>
      <c r="AK490" s="331"/>
      <c r="AL490" s="332" t="str">
        <f t="shared" si="165"/>
        <v/>
      </c>
      <c r="AM490" s="325" t="str">
        <f t="shared" si="166"/>
        <v/>
      </c>
      <c r="AN490" s="255"/>
      <c r="AO490" s="559" t="str">
        <f>IFERROR(VLOOKUP(K490,【参考】数式用!$A$2:$N$57,14,FALSE),"")</f>
        <v/>
      </c>
      <c r="AP490" s="559" t="str">
        <f t="shared" si="167"/>
        <v/>
      </c>
      <c r="AQ490" s="632" t="str">
        <f t="shared" si="168"/>
        <v/>
      </c>
      <c r="AR490" s="632" t="str">
        <f t="shared" si="169"/>
        <v>入力済</v>
      </c>
      <c r="AS490" s="559" t="str">
        <f t="shared" si="170"/>
        <v/>
      </c>
      <c r="AT490" s="632" t="str">
        <f t="shared" si="171"/>
        <v>入力済</v>
      </c>
      <c r="AU490" s="632" t="str">
        <f t="shared" si="172"/>
        <v/>
      </c>
      <c r="AV490" s="632" t="str">
        <f t="shared" si="173"/>
        <v/>
      </c>
      <c r="AW490" s="559" t="str">
        <f t="shared" si="174"/>
        <v/>
      </c>
      <c r="AX490" s="559" t="str">
        <f t="shared" si="175"/>
        <v/>
      </c>
      <c r="AY490" s="632" t="str">
        <f>IFERROR(VLOOKUP(K490,【参考】数式用!$AR$5:$AS$39,2, FALSE), "")</f>
        <v/>
      </c>
      <c r="AZ490" s="559" t="str">
        <f t="shared" si="176"/>
        <v/>
      </c>
      <c r="BA490" s="559" t="str">
        <f t="shared" si="177"/>
        <v>入力済</v>
      </c>
      <c r="BB490" s="632" t="str">
        <f>IFERROR(VLOOKUP(K490,【参考】数式用!$AX$3:$AY$59, 2, FALSE), "")</f>
        <v/>
      </c>
      <c r="BC490" s="559" t="str">
        <f t="shared" si="178"/>
        <v/>
      </c>
      <c r="BD490" s="559" t="str">
        <f t="shared" si="179"/>
        <v>入力済</v>
      </c>
      <c r="BE490" s="576" t="str">
        <f t="shared" si="180"/>
        <v/>
      </c>
      <c r="BF490" s="559" t="str">
        <f t="shared" si="181"/>
        <v/>
      </c>
      <c r="BG490" s="596"/>
      <c r="BH490" s="632" t="str">
        <f t="shared" si="182"/>
        <v/>
      </c>
      <c r="BI490" s="614" t="str">
        <f>IFERROR(IF(BH490="Ⅱロ有り",ROUNDDOWN(L490*VLOOKUP(K490,【参考】数式用!$A$4:$J$42,10,FALSE)*AA490,0),""),"")</f>
        <v/>
      </c>
      <c r="BJ490" s="614" t="str">
        <f>IFERROR(IF(BH490="Ⅱロなし",ROUNDDOWN(L490*VLOOKUP(K490,【参考】数式用!$A$4:$J$42,8,FALSE)*AA490,0),""),"")</f>
        <v/>
      </c>
    </row>
    <row r="491" spans="1:62" ht="110.1" customHeight="1" thickBot="1">
      <c r="A491" s="327">
        <v>478</v>
      </c>
      <c r="B491" s="1005" t="str">
        <f>IF(基本情報入力シート!B513="","",基本情報入力シート!B513)</f>
        <v/>
      </c>
      <c r="C491" s="1006"/>
      <c r="D491" s="1006"/>
      <c r="E491" s="1006"/>
      <c r="F491" s="1007"/>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58" t="str">
        <f>IF(基本情報入力シート!AF513=0, "",基本情報入力シート!AF513)</f>
        <v/>
      </c>
      <c r="M491" s="589"/>
      <c r="N491" s="521" t="str">
        <f>IFERROR(VLOOKUP(K491,【参考】数式用!$A$2:$F$57,MATCH(M491,【参考】数式用!$C$3:$F$3,0)+2,0),"")</f>
        <v/>
      </c>
      <c r="O491" s="513"/>
      <c r="P491" s="555" t="str">
        <f>IFERROR(VLOOKUP(K491,【参考】数式用!$A$2:$F$57,MATCH(O491,【参考】数式用!$C$3:$F$3,0)+2,0),"")</f>
        <v/>
      </c>
      <c r="Q491" s="338" t="s">
        <v>118</v>
      </c>
      <c r="R491" s="339"/>
      <c r="S491" s="340" t="s">
        <v>183</v>
      </c>
      <c r="T491" s="339"/>
      <c r="U491" s="340" t="s">
        <v>184</v>
      </c>
      <c r="V491" s="339"/>
      <c r="W491" s="340" t="s">
        <v>183</v>
      </c>
      <c r="X491" s="339"/>
      <c r="Y491" s="340" t="s">
        <v>185</v>
      </c>
      <c r="Z491" s="340" t="s">
        <v>186</v>
      </c>
      <c r="AA491" s="340" t="str">
        <f t="shared" si="162"/>
        <v/>
      </c>
      <c r="AB491" s="341" t="s">
        <v>187</v>
      </c>
      <c r="AC491" s="516" t="str">
        <f t="shared" si="163"/>
        <v/>
      </c>
      <c r="AD491" s="509" t="str">
        <f t="shared" si="164"/>
        <v/>
      </c>
      <c r="AE491" s="517" t="str">
        <f>IFERROR(ROUNDDOWN(ROUNDDOWN(ROUND(L491*VLOOKUP(K491,【参考】数式用!$A$4:$F$57,MATCH("処遇改善加算Ⅳ",【参考】数式用!$C$3:$F$3,0)+2,0),0),0)*AA491*0.5,0), "")</f>
        <v/>
      </c>
      <c r="AF491" s="329"/>
      <c r="AG491" s="330"/>
      <c r="AH491" s="330"/>
      <c r="AI491" s="344"/>
      <c r="AJ491" s="641"/>
      <c r="AK491" s="331"/>
      <c r="AL491" s="332" t="str">
        <f t="shared" si="165"/>
        <v/>
      </c>
      <c r="AM491" s="325" t="str">
        <f t="shared" si="166"/>
        <v/>
      </c>
      <c r="AN491" s="255"/>
      <c r="AO491" s="559" t="str">
        <f>IFERROR(VLOOKUP(K491,【参考】数式用!$A$2:$N$57,14,FALSE),"")</f>
        <v/>
      </c>
      <c r="AP491" s="559" t="str">
        <f t="shared" si="167"/>
        <v/>
      </c>
      <c r="AQ491" s="632" t="str">
        <f t="shared" si="168"/>
        <v/>
      </c>
      <c r="AR491" s="632" t="str">
        <f t="shared" si="169"/>
        <v>入力済</v>
      </c>
      <c r="AS491" s="559" t="str">
        <f t="shared" si="170"/>
        <v/>
      </c>
      <c r="AT491" s="632" t="str">
        <f t="shared" si="171"/>
        <v>入力済</v>
      </c>
      <c r="AU491" s="632" t="str">
        <f t="shared" si="172"/>
        <v/>
      </c>
      <c r="AV491" s="632" t="str">
        <f t="shared" si="173"/>
        <v/>
      </c>
      <c r="AW491" s="559" t="str">
        <f t="shared" si="174"/>
        <v/>
      </c>
      <c r="AX491" s="559" t="str">
        <f t="shared" si="175"/>
        <v/>
      </c>
      <c r="AY491" s="632" t="str">
        <f>IFERROR(VLOOKUP(K491,【参考】数式用!$AR$5:$AS$39,2, FALSE), "")</f>
        <v/>
      </c>
      <c r="AZ491" s="559" t="str">
        <f t="shared" si="176"/>
        <v/>
      </c>
      <c r="BA491" s="559" t="str">
        <f t="shared" si="177"/>
        <v>入力済</v>
      </c>
      <c r="BB491" s="632" t="str">
        <f>IFERROR(VLOOKUP(K491,【参考】数式用!$AX$3:$AY$59, 2, FALSE), "")</f>
        <v/>
      </c>
      <c r="BC491" s="559" t="str">
        <f t="shared" si="178"/>
        <v/>
      </c>
      <c r="BD491" s="559" t="str">
        <f t="shared" si="179"/>
        <v>入力済</v>
      </c>
      <c r="BE491" s="576" t="str">
        <f t="shared" si="180"/>
        <v/>
      </c>
      <c r="BF491" s="559" t="str">
        <f t="shared" si="181"/>
        <v/>
      </c>
      <c r="BG491" s="596"/>
      <c r="BH491" s="632" t="str">
        <f t="shared" si="182"/>
        <v/>
      </c>
      <c r="BI491" s="614" t="str">
        <f>IFERROR(IF(BH491="Ⅱロ有り",ROUNDDOWN(L491*VLOOKUP(K491,【参考】数式用!$A$4:$J$42,10,FALSE)*AA491,0),""),"")</f>
        <v/>
      </c>
      <c r="BJ491" s="614" t="str">
        <f>IFERROR(IF(BH491="Ⅱロなし",ROUNDDOWN(L491*VLOOKUP(K491,【参考】数式用!$A$4:$J$42,8,FALSE)*AA491,0),""),"")</f>
        <v/>
      </c>
    </row>
    <row r="492" spans="1:62" ht="110.1" customHeight="1" thickBot="1">
      <c r="A492" s="327">
        <v>479</v>
      </c>
      <c r="B492" s="1005" t="str">
        <f>IF(基本情報入力シート!B514="","",基本情報入力シート!B514)</f>
        <v/>
      </c>
      <c r="C492" s="1006"/>
      <c r="D492" s="1006"/>
      <c r="E492" s="1006"/>
      <c r="F492" s="1007"/>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58" t="str">
        <f>IF(基本情報入力シート!AF514=0, "",基本情報入力シート!AF514)</f>
        <v/>
      </c>
      <c r="M492" s="589"/>
      <c r="N492" s="521" t="str">
        <f>IFERROR(VLOOKUP(K492,【参考】数式用!$A$2:$F$57,MATCH(M492,【参考】数式用!$C$3:$F$3,0)+2,0),"")</f>
        <v/>
      </c>
      <c r="O492" s="513"/>
      <c r="P492" s="555" t="str">
        <f>IFERROR(VLOOKUP(K492,【参考】数式用!$A$2:$F$57,MATCH(O492,【参考】数式用!$C$3:$F$3,0)+2,0),"")</f>
        <v/>
      </c>
      <c r="Q492" s="338" t="s">
        <v>118</v>
      </c>
      <c r="R492" s="339"/>
      <c r="S492" s="340" t="s">
        <v>183</v>
      </c>
      <c r="T492" s="339"/>
      <c r="U492" s="340" t="s">
        <v>184</v>
      </c>
      <c r="V492" s="339"/>
      <c r="W492" s="340" t="s">
        <v>183</v>
      </c>
      <c r="X492" s="339"/>
      <c r="Y492" s="340" t="s">
        <v>185</v>
      </c>
      <c r="Z492" s="340" t="s">
        <v>186</v>
      </c>
      <c r="AA492" s="340" t="str">
        <f t="shared" si="162"/>
        <v/>
      </c>
      <c r="AB492" s="341" t="s">
        <v>187</v>
      </c>
      <c r="AC492" s="516" t="str">
        <f t="shared" si="163"/>
        <v/>
      </c>
      <c r="AD492" s="509" t="str">
        <f t="shared" si="164"/>
        <v/>
      </c>
      <c r="AE492" s="517" t="str">
        <f>IFERROR(ROUNDDOWN(ROUNDDOWN(ROUND(L492*VLOOKUP(K492,【参考】数式用!$A$4:$F$57,MATCH("処遇改善加算Ⅳ",【参考】数式用!$C$3:$F$3,0)+2,0),0),0)*AA492*0.5,0), "")</f>
        <v/>
      </c>
      <c r="AF492" s="329"/>
      <c r="AG492" s="330"/>
      <c r="AH492" s="330"/>
      <c r="AI492" s="344"/>
      <c r="AJ492" s="641"/>
      <c r="AK492" s="331"/>
      <c r="AL492" s="332" t="str">
        <f t="shared" si="165"/>
        <v/>
      </c>
      <c r="AM492" s="325" t="str">
        <f t="shared" si="166"/>
        <v/>
      </c>
      <c r="AN492" s="255"/>
      <c r="AO492" s="559" t="str">
        <f>IFERROR(VLOOKUP(K492,【参考】数式用!$A$2:$N$57,14,FALSE),"")</f>
        <v/>
      </c>
      <c r="AP492" s="559" t="str">
        <f t="shared" si="167"/>
        <v/>
      </c>
      <c r="AQ492" s="632" t="str">
        <f t="shared" si="168"/>
        <v/>
      </c>
      <c r="AR492" s="632" t="str">
        <f t="shared" si="169"/>
        <v>入力済</v>
      </c>
      <c r="AS492" s="559" t="str">
        <f t="shared" si="170"/>
        <v/>
      </c>
      <c r="AT492" s="632" t="str">
        <f t="shared" si="171"/>
        <v>入力済</v>
      </c>
      <c r="AU492" s="632" t="str">
        <f t="shared" si="172"/>
        <v/>
      </c>
      <c r="AV492" s="632" t="str">
        <f t="shared" si="173"/>
        <v/>
      </c>
      <c r="AW492" s="559" t="str">
        <f t="shared" si="174"/>
        <v/>
      </c>
      <c r="AX492" s="559" t="str">
        <f t="shared" si="175"/>
        <v/>
      </c>
      <c r="AY492" s="632" t="str">
        <f>IFERROR(VLOOKUP(K492,【参考】数式用!$AR$5:$AS$39,2, FALSE), "")</f>
        <v/>
      </c>
      <c r="AZ492" s="559" t="str">
        <f t="shared" si="176"/>
        <v/>
      </c>
      <c r="BA492" s="559" t="str">
        <f t="shared" si="177"/>
        <v>入力済</v>
      </c>
      <c r="BB492" s="632" t="str">
        <f>IFERROR(VLOOKUP(K492,【参考】数式用!$AX$3:$AY$59, 2, FALSE), "")</f>
        <v/>
      </c>
      <c r="BC492" s="559" t="str">
        <f t="shared" si="178"/>
        <v/>
      </c>
      <c r="BD492" s="559" t="str">
        <f t="shared" si="179"/>
        <v>入力済</v>
      </c>
      <c r="BE492" s="576" t="str">
        <f t="shared" si="180"/>
        <v/>
      </c>
      <c r="BF492" s="559" t="str">
        <f t="shared" si="181"/>
        <v/>
      </c>
      <c r="BG492" s="596"/>
      <c r="BH492" s="632" t="str">
        <f t="shared" si="182"/>
        <v/>
      </c>
      <c r="BI492" s="614" t="str">
        <f>IFERROR(IF(BH492="Ⅱロ有り",ROUNDDOWN(L492*VLOOKUP(K492,【参考】数式用!$A$4:$J$42,10,FALSE)*AA492,0),""),"")</f>
        <v/>
      </c>
      <c r="BJ492" s="614" t="str">
        <f>IFERROR(IF(BH492="Ⅱロなし",ROUNDDOWN(L492*VLOOKUP(K492,【参考】数式用!$A$4:$J$42,8,FALSE)*AA492,0),""),"")</f>
        <v/>
      </c>
    </row>
    <row r="493" spans="1:62" ht="110.1" customHeight="1" thickBot="1">
      <c r="A493" s="327">
        <v>480</v>
      </c>
      <c r="B493" s="1005" t="str">
        <f>IF(基本情報入力シート!B515="","",基本情報入力シート!B515)</f>
        <v/>
      </c>
      <c r="C493" s="1006"/>
      <c r="D493" s="1006"/>
      <c r="E493" s="1006"/>
      <c r="F493" s="1007"/>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58" t="str">
        <f>IF(基本情報入力シート!AF515=0, "",基本情報入力シート!AF515)</f>
        <v/>
      </c>
      <c r="M493" s="589"/>
      <c r="N493" s="521" t="str">
        <f>IFERROR(VLOOKUP(K493,【参考】数式用!$A$2:$F$57,MATCH(M493,【参考】数式用!$C$3:$F$3,0)+2,0),"")</f>
        <v/>
      </c>
      <c r="O493" s="513"/>
      <c r="P493" s="555" t="str">
        <f>IFERROR(VLOOKUP(K493,【参考】数式用!$A$2:$F$57,MATCH(O493,【参考】数式用!$C$3:$F$3,0)+2,0),"")</f>
        <v/>
      </c>
      <c r="Q493" s="338" t="s">
        <v>118</v>
      </c>
      <c r="R493" s="339"/>
      <c r="S493" s="340" t="s">
        <v>183</v>
      </c>
      <c r="T493" s="339"/>
      <c r="U493" s="340" t="s">
        <v>184</v>
      </c>
      <c r="V493" s="339"/>
      <c r="W493" s="340" t="s">
        <v>183</v>
      </c>
      <c r="X493" s="339"/>
      <c r="Y493" s="340" t="s">
        <v>185</v>
      </c>
      <c r="Z493" s="340" t="s">
        <v>186</v>
      </c>
      <c r="AA493" s="340" t="str">
        <f t="shared" si="162"/>
        <v/>
      </c>
      <c r="AB493" s="341" t="s">
        <v>187</v>
      </c>
      <c r="AC493" s="516" t="str">
        <f t="shared" si="163"/>
        <v/>
      </c>
      <c r="AD493" s="509" t="str">
        <f t="shared" si="164"/>
        <v/>
      </c>
      <c r="AE493" s="517" t="str">
        <f>IFERROR(ROUNDDOWN(ROUNDDOWN(ROUND(L493*VLOOKUP(K493,【参考】数式用!$A$4:$F$57,MATCH("処遇改善加算Ⅳ",【参考】数式用!$C$3:$F$3,0)+2,0),0),0)*AA493*0.5,0), "")</f>
        <v/>
      </c>
      <c r="AF493" s="329"/>
      <c r="AG493" s="330"/>
      <c r="AH493" s="330"/>
      <c r="AI493" s="344"/>
      <c r="AJ493" s="641"/>
      <c r="AK493" s="331"/>
      <c r="AL493" s="332" t="str">
        <f t="shared" si="165"/>
        <v/>
      </c>
      <c r="AM493" s="325" t="str">
        <f t="shared" si="166"/>
        <v/>
      </c>
      <c r="AN493" s="255"/>
      <c r="AO493" s="559" t="str">
        <f>IFERROR(VLOOKUP(K493,【参考】数式用!$A$2:$N$57,14,FALSE),"")</f>
        <v/>
      </c>
      <c r="AP493" s="559" t="str">
        <f t="shared" si="167"/>
        <v/>
      </c>
      <c r="AQ493" s="632" t="str">
        <f t="shared" si="168"/>
        <v/>
      </c>
      <c r="AR493" s="632" t="str">
        <f t="shared" si="169"/>
        <v>入力済</v>
      </c>
      <c r="AS493" s="559" t="str">
        <f t="shared" si="170"/>
        <v/>
      </c>
      <c r="AT493" s="632" t="str">
        <f t="shared" si="171"/>
        <v>入力済</v>
      </c>
      <c r="AU493" s="632" t="str">
        <f t="shared" si="172"/>
        <v/>
      </c>
      <c r="AV493" s="632" t="str">
        <f t="shared" si="173"/>
        <v/>
      </c>
      <c r="AW493" s="559" t="str">
        <f t="shared" si="174"/>
        <v/>
      </c>
      <c r="AX493" s="559" t="str">
        <f t="shared" si="175"/>
        <v/>
      </c>
      <c r="AY493" s="632" t="str">
        <f>IFERROR(VLOOKUP(K493,【参考】数式用!$AR$5:$AS$39,2, FALSE), "")</f>
        <v/>
      </c>
      <c r="AZ493" s="559" t="str">
        <f t="shared" si="176"/>
        <v/>
      </c>
      <c r="BA493" s="559" t="str">
        <f t="shared" si="177"/>
        <v>入力済</v>
      </c>
      <c r="BB493" s="632" t="str">
        <f>IFERROR(VLOOKUP(K493,【参考】数式用!$AX$3:$AY$59, 2, FALSE), "")</f>
        <v/>
      </c>
      <c r="BC493" s="559" t="str">
        <f t="shared" si="178"/>
        <v/>
      </c>
      <c r="BD493" s="559" t="str">
        <f t="shared" si="179"/>
        <v>入力済</v>
      </c>
      <c r="BE493" s="576" t="str">
        <f t="shared" si="180"/>
        <v/>
      </c>
      <c r="BF493" s="559" t="str">
        <f t="shared" si="181"/>
        <v/>
      </c>
      <c r="BG493" s="596"/>
      <c r="BH493" s="632" t="str">
        <f t="shared" si="182"/>
        <v/>
      </c>
      <c r="BI493" s="614" t="str">
        <f>IFERROR(IF(BH493="Ⅱロ有り",ROUNDDOWN(L493*VLOOKUP(K493,【参考】数式用!$A$4:$J$42,10,FALSE)*AA493,0),""),"")</f>
        <v/>
      </c>
      <c r="BJ493" s="614" t="str">
        <f>IFERROR(IF(BH493="Ⅱロなし",ROUNDDOWN(L493*VLOOKUP(K493,【参考】数式用!$A$4:$J$42,8,FALSE)*AA493,0),""),"")</f>
        <v/>
      </c>
    </row>
    <row r="494" spans="1:62" ht="110.1" customHeight="1" thickBot="1">
      <c r="A494" s="327">
        <v>481</v>
      </c>
      <c r="B494" s="1005" t="str">
        <f>IF(基本情報入力シート!B516="","",基本情報入力シート!B516)</f>
        <v/>
      </c>
      <c r="C494" s="1006"/>
      <c r="D494" s="1006"/>
      <c r="E494" s="1006"/>
      <c r="F494" s="1007"/>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58" t="str">
        <f>IF(基本情報入力シート!AF516=0, "",基本情報入力シート!AF516)</f>
        <v/>
      </c>
      <c r="M494" s="589"/>
      <c r="N494" s="521" t="str">
        <f>IFERROR(VLOOKUP(K494,【参考】数式用!$A$2:$F$57,MATCH(M494,【参考】数式用!$C$3:$F$3,0)+2,0),"")</f>
        <v/>
      </c>
      <c r="O494" s="513"/>
      <c r="P494" s="555" t="str">
        <f>IFERROR(VLOOKUP(K494,【参考】数式用!$A$2:$F$57,MATCH(O494,【参考】数式用!$C$3:$F$3,0)+2,0),"")</f>
        <v/>
      </c>
      <c r="Q494" s="338" t="s">
        <v>118</v>
      </c>
      <c r="R494" s="339"/>
      <c r="S494" s="340" t="s">
        <v>183</v>
      </c>
      <c r="T494" s="339"/>
      <c r="U494" s="340" t="s">
        <v>184</v>
      </c>
      <c r="V494" s="339"/>
      <c r="W494" s="340" t="s">
        <v>183</v>
      </c>
      <c r="X494" s="339"/>
      <c r="Y494" s="340" t="s">
        <v>185</v>
      </c>
      <c r="Z494" s="340" t="s">
        <v>186</v>
      </c>
      <c r="AA494" s="340" t="str">
        <f t="shared" si="162"/>
        <v/>
      </c>
      <c r="AB494" s="341" t="s">
        <v>187</v>
      </c>
      <c r="AC494" s="516" t="str">
        <f t="shared" si="163"/>
        <v/>
      </c>
      <c r="AD494" s="509" t="str">
        <f t="shared" si="164"/>
        <v/>
      </c>
      <c r="AE494" s="517" t="str">
        <f>IFERROR(ROUNDDOWN(ROUNDDOWN(ROUND(L494*VLOOKUP(K494,【参考】数式用!$A$4:$F$57,MATCH("処遇改善加算Ⅳ",【参考】数式用!$C$3:$F$3,0)+2,0),0),0)*AA494*0.5,0), "")</f>
        <v/>
      </c>
      <c r="AF494" s="329"/>
      <c r="AG494" s="330"/>
      <c r="AH494" s="330"/>
      <c r="AI494" s="344"/>
      <c r="AJ494" s="641"/>
      <c r="AK494" s="331"/>
      <c r="AL494" s="332" t="str">
        <f t="shared" si="165"/>
        <v/>
      </c>
      <c r="AM494" s="325" t="str">
        <f t="shared" si="166"/>
        <v/>
      </c>
      <c r="AN494" s="255"/>
      <c r="AO494" s="559" t="str">
        <f>IFERROR(VLOOKUP(K494,【参考】数式用!$A$2:$N$57,14,FALSE),"")</f>
        <v/>
      </c>
      <c r="AP494" s="559" t="str">
        <f t="shared" si="167"/>
        <v/>
      </c>
      <c r="AQ494" s="632" t="str">
        <f t="shared" si="168"/>
        <v/>
      </c>
      <c r="AR494" s="632" t="str">
        <f t="shared" si="169"/>
        <v>入力済</v>
      </c>
      <c r="AS494" s="559" t="str">
        <f t="shared" si="170"/>
        <v/>
      </c>
      <c r="AT494" s="632" t="str">
        <f t="shared" si="171"/>
        <v>入力済</v>
      </c>
      <c r="AU494" s="632" t="str">
        <f t="shared" si="172"/>
        <v/>
      </c>
      <c r="AV494" s="632" t="str">
        <f t="shared" si="173"/>
        <v/>
      </c>
      <c r="AW494" s="559" t="str">
        <f t="shared" si="174"/>
        <v/>
      </c>
      <c r="AX494" s="559" t="str">
        <f t="shared" si="175"/>
        <v/>
      </c>
      <c r="AY494" s="632" t="str">
        <f>IFERROR(VLOOKUP(K494,【参考】数式用!$AR$5:$AS$39,2, FALSE), "")</f>
        <v/>
      </c>
      <c r="AZ494" s="559" t="str">
        <f t="shared" si="176"/>
        <v/>
      </c>
      <c r="BA494" s="559" t="str">
        <f t="shared" si="177"/>
        <v>入力済</v>
      </c>
      <c r="BB494" s="632" t="str">
        <f>IFERROR(VLOOKUP(K494,【参考】数式用!$AX$3:$AY$59, 2, FALSE), "")</f>
        <v/>
      </c>
      <c r="BC494" s="559" t="str">
        <f t="shared" si="178"/>
        <v/>
      </c>
      <c r="BD494" s="559" t="str">
        <f t="shared" si="179"/>
        <v>入力済</v>
      </c>
      <c r="BE494" s="576" t="str">
        <f t="shared" si="180"/>
        <v/>
      </c>
      <c r="BF494" s="559" t="str">
        <f t="shared" si="181"/>
        <v/>
      </c>
      <c r="BG494" s="596"/>
      <c r="BH494" s="632" t="str">
        <f t="shared" si="182"/>
        <v/>
      </c>
      <c r="BI494" s="614" t="str">
        <f>IFERROR(IF(BH494="Ⅱロ有り",ROUNDDOWN(L494*VLOOKUP(K494,【参考】数式用!$A$4:$J$42,10,FALSE)*AA494,0),""),"")</f>
        <v/>
      </c>
      <c r="BJ494" s="614" t="str">
        <f>IFERROR(IF(BH494="Ⅱロなし",ROUNDDOWN(L494*VLOOKUP(K494,【参考】数式用!$A$4:$J$42,8,FALSE)*AA494,0),""),"")</f>
        <v/>
      </c>
    </row>
    <row r="495" spans="1:62" ht="110.1" customHeight="1" thickBot="1">
      <c r="A495" s="327">
        <v>482</v>
      </c>
      <c r="B495" s="1005" t="str">
        <f>IF(基本情報入力シート!B517="","",基本情報入力シート!B517)</f>
        <v/>
      </c>
      <c r="C495" s="1006"/>
      <c r="D495" s="1006"/>
      <c r="E495" s="1006"/>
      <c r="F495" s="1007"/>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58" t="str">
        <f>IF(基本情報入力シート!AF517=0, "",基本情報入力シート!AF517)</f>
        <v/>
      </c>
      <c r="M495" s="589"/>
      <c r="N495" s="521" t="str">
        <f>IFERROR(VLOOKUP(K495,【参考】数式用!$A$2:$F$57,MATCH(M495,【参考】数式用!$C$3:$F$3,0)+2,0),"")</f>
        <v/>
      </c>
      <c r="O495" s="513"/>
      <c r="P495" s="555" t="str">
        <f>IFERROR(VLOOKUP(K495,【参考】数式用!$A$2:$F$57,MATCH(O495,【参考】数式用!$C$3:$F$3,0)+2,0),"")</f>
        <v/>
      </c>
      <c r="Q495" s="338" t="s">
        <v>118</v>
      </c>
      <c r="R495" s="339"/>
      <c r="S495" s="340" t="s">
        <v>183</v>
      </c>
      <c r="T495" s="339"/>
      <c r="U495" s="340" t="s">
        <v>184</v>
      </c>
      <c r="V495" s="339"/>
      <c r="W495" s="340" t="s">
        <v>183</v>
      </c>
      <c r="X495" s="339"/>
      <c r="Y495" s="340" t="s">
        <v>185</v>
      </c>
      <c r="Z495" s="340" t="s">
        <v>186</v>
      </c>
      <c r="AA495" s="340" t="str">
        <f t="shared" si="162"/>
        <v/>
      </c>
      <c r="AB495" s="341" t="s">
        <v>187</v>
      </c>
      <c r="AC495" s="516" t="str">
        <f t="shared" si="163"/>
        <v/>
      </c>
      <c r="AD495" s="509" t="str">
        <f t="shared" si="164"/>
        <v/>
      </c>
      <c r="AE495" s="517" t="str">
        <f>IFERROR(ROUNDDOWN(ROUNDDOWN(ROUND(L495*VLOOKUP(K495,【参考】数式用!$A$4:$F$57,MATCH("処遇改善加算Ⅳ",【参考】数式用!$C$3:$F$3,0)+2,0),0),0)*AA495*0.5,0), "")</f>
        <v/>
      </c>
      <c r="AF495" s="329"/>
      <c r="AG495" s="330"/>
      <c r="AH495" s="330"/>
      <c r="AI495" s="344"/>
      <c r="AJ495" s="641"/>
      <c r="AK495" s="331"/>
      <c r="AL495" s="332" t="str">
        <f t="shared" si="165"/>
        <v/>
      </c>
      <c r="AM495" s="325" t="str">
        <f t="shared" si="166"/>
        <v/>
      </c>
      <c r="AN495" s="255"/>
      <c r="AO495" s="559" t="str">
        <f>IFERROR(VLOOKUP(K495,【参考】数式用!$A$2:$N$57,14,FALSE),"")</f>
        <v/>
      </c>
      <c r="AP495" s="559" t="str">
        <f t="shared" si="167"/>
        <v/>
      </c>
      <c r="AQ495" s="632" t="str">
        <f t="shared" si="168"/>
        <v/>
      </c>
      <c r="AR495" s="632" t="str">
        <f t="shared" si="169"/>
        <v>入力済</v>
      </c>
      <c r="AS495" s="559" t="str">
        <f t="shared" si="170"/>
        <v/>
      </c>
      <c r="AT495" s="632" t="str">
        <f t="shared" si="171"/>
        <v>入力済</v>
      </c>
      <c r="AU495" s="632" t="str">
        <f t="shared" si="172"/>
        <v/>
      </c>
      <c r="AV495" s="632" t="str">
        <f t="shared" si="173"/>
        <v/>
      </c>
      <c r="AW495" s="559" t="str">
        <f t="shared" si="174"/>
        <v/>
      </c>
      <c r="AX495" s="559" t="str">
        <f t="shared" si="175"/>
        <v/>
      </c>
      <c r="AY495" s="632" t="str">
        <f>IFERROR(VLOOKUP(K495,【参考】数式用!$AR$5:$AS$39,2, FALSE), "")</f>
        <v/>
      </c>
      <c r="AZ495" s="559" t="str">
        <f t="shared" si="176"/>
        <v/>
      </c>
      <c r="BA495" s="559" t="str">
        <f t="shared" si="177"/>
        <v>入力済</v>
      </c>
      <c r="BB495" s="632" t="str">
        <f>IFERROR(VLOOKUP(K495,【参考】数式用!$AX$3:$AY$59, 2, FALSE), "")</f>
        <v/>
      </c>
      <c r="BC495" s="559" t="str">
        <f t="shared" si="178"/>
        <v/>
      </c>
      <c r="BD495" s="559" t="str">
        <f t="shared" si="179"/>
        <v>入力済</v>
      </c>
      <c r="BE495" s="576" t="str">
        <f t="shared" si="180"/>
        <v/>
      </c>
      <c r="BF495" s="559" t="str">
        <f t="shared" si="181"/>
        <v/>
      </c>
      <c r="BG495" s="596"/>
      <c r="BH495" s="632" t="str">
        <f t="shared" si="182"/>
        <v/>
      </c>
      <c r="BI495" s="614" t="str">
        <f>IFERROR(IF(BH495="Ⅱロ有り",ROUNDDOWN(L495*VLOOKUP(K495,【参考】数式用!$A$4:$J$42,10,FALSE)*AA495,0),""),"")</f>
        <v/>
      </c>
      <c r="BJ495" s="614" t="str">
        <f>IFERROR(IF(BH495="Ⅱロなし",ROUNDDOWN(L495*VLOOKUP(K495,【参考】数式用!$A$4:$J$42,8,FALSE)*AA495,0),""),"")</f>
        <v/>
      </c>
    </row>
    <row r="496" spans="1:62" ht="110.1" customHeight="1" thickBot="1">
      <c r="A496" s="327">
        <v>483</v>
      </c>
      <c r="B496" s="1005" t="str">
        <f>IF(基本情報入力シート!B518="","",基本情報入力シート!B518)</f>
        <v/>
      </c>
      <c r="C496" s="1006"/>
      <c r="D496" s="1006"/>
      <c r="E496" s="1006"/>
      <c r="F496" s="1007"/>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58" t="str">
        <f>IF(基本情報入力シート!AF518=0, "",基本情報入力シート!AF518)</f>
        <v/>
      </c>
      <c r="M496" s="589"/>
      <c r="N496" s="521" t="str">
        <f>IFERROR(VLOOKUP(K496,【参考】数式用!$A$2:$F$57,MATCH(M496,【参考】数式用!$C$3:$F$3,0)+2,0),"")</f>
        <v/>
      </c>
      <c r="O496" s="513"/>
      <c r="P496" s="555" t="str">
        <f>IFERROR(VLOOKUP(K496,【参考】数式用!$A$2:$F$57,MATCH(O496,【参考】数式用!$C$3:$F$3,0)+2,0),"")</f>
        <v/>
      </c>
      <c r="Q496" s="338" t="s">
        <v>118</v>
      </c>
      <c r="R496" s="339"/>
      <c r="S496" s="340" t="s">
        <v>183</v>
      </c>
      <c r="T496" s="339"/>
      <c r="U496" s="340" t="s">
        <v>184</v>
      </c>
      <c r="V496" s="339"/>
      <c r="W496" s="340" t="s">
        <v>183</v>
      </c>
      <c r="X496" s="339"/>
      <c r="Y496" s="340" t="s">
        <v>185</v>
      </c>
      <c r="Z496" s="340" t="s">
        <v>186</v>
      </c>
      <c r="AA496" s="340" t="str">
        <f t="shared" si="162"/>
        <v/>
      </c>
      <c r="AB496" s="341" t="s">
        <v>187</v>
      </c>
      <c r="AC496" s="516" t="str">
        <f t="shared" si="163"/>
        <v/>
      </c>
      <c r="AD496" s="509" t="str">
        <f t="shared" si="164"/>
        <v/>
      </c>
      <c r="AE496" s="517" t="str">
        <f>IFERROR(ROUNDDOWN(ROUNDDOWN(ROUND(L496*VLOOKUP(K496,【参考】数式用!$A$4:$F$57,MATCH("処遇改善加算Ⅳ",【参考】数式用!$C$3:$F$3,0)+2,0),0),0)*AA496*0.5,0), "")</f>
        <v/>
      </c>
      <c r="AF496" s="329"/>
      <c r="AG496" s="330"/>
      <c r="AH496" s="330"/>
      <c r="AI496" s="344"/>
      <c r="AJ496" s="641"/>
      <c r="AK496" s="331"/>
      <c r="AL496" s="332" t="str">
        <f t="shared" si="165"/>
        <v/>
      </c>
      <c r="AM496" s="325" t="str">
        <f t="shared" si="166"/>
        <v/>
      </c>
      <c r="AN496" s="255"/>
      <c r="AO496" s="559" t="str">
        <f>IFERROR(VLOOKUP(K496,【参考】数式用!$A$2:$N$57,14,FALSE),"")</f>
        <v/>
      </c>
      <c r="AP496" s="559" t="str">
        <f t="shared" si="167"/>
        <v/>
      </c>
      <c r="AQ496" s="632" t="str">
        <f t="shared" si="168"/>
        <v/>
      </c>
      <c r="AR496" s="632" t="str">
        <f t="shared" si="169"/>
        <v>入力済</v>
      </c>
      <c r="AS496" s="559" t="str">
        <f t="shared" si="170"/>
        <v/>
      </c>
      <c r="AT496" s="632" t="str">
        <f t="shared" si="171"/>
        <v>入力済</v>
      </c>
      <c r="AU496" s="632" t="str">
        <f t="shared" si="172"/>
        <v/>
      </c>
      <c r="AV496" s="632" t="str">
        <f t="shared" si="173"/>
        <v/>
      </c>
      <c r="AW496" s="559" t="str">
        <f t="shared" si="174"/>
        <v/>
      </c>
      <c r="AX496" s="559" t="str">
        <f t="shared" si="175"/>
        <v/>
      </c>
      <c r="AY496" s="632" t="str">
        <f>IFERROR(VLOOKUP(K496,【参考】数式用!$AR$5:$AS$39,2, FALSE), "")</f>
        <v/>
      </c>
      <c r="AZ496" s="559" t="str">
        <f t="shared" si="176"/>
        <v/>
      </c>
      <c r="BA496" s="559" t="str">
        <f t="shared" si="177"/>
        <v>入力済</v>
      </c>
      <c r="BB496" s="632" t="str">
        <f>IFERROR(VLOOKUP(K496,【参考】数式用!$AX$3:$AY$59, 2, FALSE), "")</f>
        <v/>
      </c>
      <c r="BC496" s="559" t="str">
        <f t="shared" si="178"/>
        <v/>
      </c>
      <c r="BD496" s="559" t="str">
        <f t="shared" si="179"/>
        <v>入力済</v>
      </c>
      <c r="BE496" s="576" t="str">
        <f t="shared" si="180"/>
        <v/>
      </c>
      <c r="BF496" s="559" t="str">
        <f t="shared" si="181"/>
        <v/>
      </c>
      <c r="BG496" s="596"/>
      <c r="BH496" s="632" t="str">
        <f t="shared" si="182"/>
        <v/>
      </c>
      <c r="BI496" s="614" t="str">
        <f>IFERROR(IF(BH496="Ⅱロ有り",ROUNDDOWN(L496*VLOOKUP(K496,【参考】数式用!$A$4:$J$42,10,FALSE)*AA496,0),""),"")</f>
        <v/>
      </c>
      <c r="BJ496" s="614" t="str">
        <f>IFERROR(IF(BH496="Ⅱロなし",ROUNDDOWN(L496*VLOOKUP(K496,【参考】数式用!$A$4:$J$42,8,FALSE)*AA496,0),""),"")</f>
        <v/>
      </c>
    </row>
    <row r="497" spans="1:62" ht="110.1" customHeight="1" thickBot="1">
      <c r="A497" s="327">
        <v>484</v>
      </c>
      <c r="B497" s="1005" t="str">
        <f>IF(基本情報入力シート!B519="","",基本情報入力シート!B519)</f>
        <v/>
      </c>
      <c r="C497" s="1006"/>
      <c r="D497" s="1006"/>
      <c r="E497" s="1006"/>
      <c r="F497" s="1007"/>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58" t="str">
        <f>IF(基本情報入力シート!AF519=0, "",基本情報入力シート!AF519)</f>
        <v/>
      </c>
      <c r="M497" s="589"/>
      <c r="N497" s="521" t="str">
        <f>IFERROR(VLOOKUP(K497,【参考】数式用!$A$2:$F$57,MATCH(M497,【参考】数式用!$C$3:$F$3,0)+2,0),"")</f>
        <v/>
      </c>
      <c r="O497" s="513"/>
      <c r="P497" s="555" t="str">
        <f>IFERROR(VLOOKUP(K497,【参考】数式用!$A$2:$F$57,MATCH(O497,【参考】数式用!$C$3:$F$3,0)+2,0),"")</f>
        <v/>
      </c>
      <c r="Q497" s="338" t="s">
        <v>118</v>
      </c>
      <c r="R497" s="339"/>
      <c r="S497" s="340" t="s">
        <v>183</v>
      </c>
      <c r="T497" s="339"/>
      <c r="U497" s="340" t="s">
        <v>184</v>
      </c>
      <c r="V497" s="339"/>
      <c r="W497" s="340" t="s">
        <v>183</v>
      </c>
      <c r="X497" s="339"/>
      <c r="Y497" s="340" t="s">
        <v>185</v>
      </c>
      <c r="Z497" s="340" t="s">
        <v>186</v>
      </c>
      <c r="AA497" s="340" t="str">
        <f t="shared" si="162"/>
        <v/>
      </c>
      <c r="AB497" s="341" t="s">
        <v>187</v>
      </c>
      <c r="AC497" s="516" t="str">
        <f t="shared" si="163"/>
        <v/>
      </c>
      <c r="AD497" s="509" t="str">
        <f t="shared" si="164"/>
        <v/>
      </c>
      <c r="AE497" s="517" t="str">
        <f>IFERROR(ROUNDDOWN(ROUNDDOWN(ROUND(L497*VLOOKUP(K497,【参考】数式用!$A$4:$F$57,MATCH("処遇改善加算Ⅳ",【参考】数式用!$C$3:$F$3,0)+2,0),0),0)*AA497*0.5,0), "")</f>
        <v/>
      </c>
      <c r="AF497" s="329"/>
      <c r="AG497" s="330"/>
      <c r="AH497" s="330"/>
      <c r="AI497" s="344"/>
      <c r="AJ497" s="641"/>
      <c r="AK497" s="331"/>
      <c r="AL497" s="332" t="str">
        <f t="shared" si="165"/>
        <v/>
      </c>
      <c r="AM497" s="325" t="str">
        <f t="shared" si="166"/>
        <v/>
      </c>
      <c r="AN497" s="255"/>
      <c r="AO497" s="559" t="str">
        <f>IFERROR(VLOOKUP(K497,【参考】数式用!$A$2:$N$57,14,FALSE),"")</f>
        <v/>
      </c>
      <c r="AP497" s="559" t="str">
        <f t="shared" si="167"/>
        <v/>
      </c>
      <c r="AQ497" s="632" t="str">
        <f t="shared" si="168"/>
        <v/>
      </c>
      <c r="AR497" s="632" t="str">
        <f t="shared" si="169"/>
        <v>入力済</v>
      </c>
      <c r="AS497" s="559" t="str">
        <f t="shared" si="170"/>
        <v/>
      </c>
      <c r="AT497" s="632" t="str">
        <f t="shared" si="171"/>
        <v>入力済</v>
      </c>
      <c r="AU497" s="632" t="str">
        <f t="shared" si="172"/>
        <v/>
      </c>
      <c r="AV497" s="632" t="str">
        <f t="shared" si="173"/>
        <v/>
      </c>
      <c r="AW497" s="559" t="str">
        <f t="shared" si="174"/>
        <v/>
      </c>
      <c r="AX497" s="559" t="str">
        <f t="shared" si="175"/>
        <v/>
      </c>
      <c r="AY497" s="632" t="str">
        <f>IFERROR(VLOOKUP(K497,【参考】数式用!$AR$5:$AS$39,2, FALSE), "")</f>
        <v/>
      </c>
      <c r="AZ497" s="559" t="str">
        <f t="shared" si="176"/>
        <v/>
      </c>
      <c r="BA497" s="559" t="str">
        <f t="shared" si="177"/>
        <v>入力済</v>
      </c>
      <c r="BB497" s="632" t="str">
        <f>IFERROR(VLOOKUP(K497,【参考】数式用!$AX$3:$AY$59, 2, FALSE), "")</f>
        <v/>
      </c>
      <c r="BC497" s="559" t="str">
        <f t="shared" si="178"/>
        <v/>
      </c>
      <c r="BD497" s="559" t="str">
        <f t="shared" si="179"/>
        <v>入力済</v>
      </c>
      <c r="BE497" s="576" t="str">
        <f t="shared" si="180"/>
        <v/>
      </c>
      <c r="BF497" s="559" t="str">
        <f t="shared" si="181"/>
        <v/>
      </c>
      <c r="BG497" s="596"/>
      <c r="BH497" s="632" t="str">
        <f t="shared" si="182"/>
        <v/>
      </c>
      <c r="BI497" s="614" t="str">
        <f>IFERROR(IF(BH497="Ⅱロ有り",ROUNDDOWN(L497*VLOOKUP(K497,【参考】数式用!$A$4:$J$42,10,FALSE)*AA497,0),""),"")</f>
        <v/>
      </c>
      <c r="BJ497" s="614" t="str">
        <f>IFERROR(IF(BH497="Ⅱロなし",ROUNDDOWN(L497*VLOOKUP(K497,【参考】数式用!$A$4:$J$42,8,FALSE)*AA497,0),""),"")</f>
        <v/>
      </c>
    </row>
    <row r="498" spans="1:62" ht="110.1" customHeight="1" thickBot="1">
      <c r="A498" s="327">
        <v>485</v>
      </c>
      <c r="B498" s="1005" t="str">
        <f>IF(基本情報入力シート!B520="","",基本情報入力シート!B520)</f>
        <v/>
      </c>
      <c r="C498" s="1006"/>
      <c r="D498" s="1006"/>
      <c r="E498" s="1006"/>
      <c r="F498" s="1007"/>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58" t="str">
        <f>IF(基本情報入力シート!AF520=0, "",基本情報入力シート!AF520)</f>
        <v/>
      </c>
      <c r="M498" s="589"/>
      <c r="N498" s="521" t="str">
        <f>IFERROR(VLOOKUP(K498,【参考】数式用!$A$2:$F$57,MATCH(M498,【参考】数式用!$C$3:$F$3,0)+2,0),"")</f>
        <v/>
      </c>
      <c r="O498" s="513"/>
      <c r="P498" s="555" t="str">
        <f>IFERROR(VLOOKUP(K498,【参考】数式用!$A$2:$F$57,MATCH(O498,【参考】数式用!$C$3:$F$3,0)+2,0),"")</f>
        <v/>
      </c>
      <c r="Q498" s="338" t="s">
        <v>118</v>
      </c>
      <c r="R498" s="339"/>
      <c r="S498" s="340" t="s">
        <v>183</v>
      </c>
      <c r="T498" s="339"/>
      <c r="U498" s="340" t="s">
        <v>184</v>
      </c>
      <c r="V498" s="339"/>
      <c r="W498" s="340" t="s">
        <v>183</v>
      </c>
      <c r="X498" s="339"/>
      <c r="Y498" s="340" t="s">
        <v>185</v>
      </c>
      <c r="Z498" s="340" t="s">
        <v>186</v>
      </c>
      <c r="AA498" s="340" t="str">
        <f t="shared" ref="AA498:AA561" si="183">IF(R498&gt;=1,(V498*12+X498)-(R498*12+T498)+1,"")</f>
        <v/>
      </c>
      <c r="AB498" s="341" t="s">
        <v>187</v>
      </c>
      <c r="AC498" s="516" t="str">
        <f t="shared" ref="AC498:AC561" si="184">IFERROR(ROUNDDOWN(ROUND(L498*P498,0),0)*AA498,"")</f>
        <v/>
      </c>
      <c r="AD498" s="509" t="str">
        <f t="shared" ref="AD498:AD561" si="185">IFERROR(ROUNDDOWN(ROUND(L498*(P498-N498),0),0)*AA498,"")</f>
        <v/>
      </c>
      <c r="AE498" s="517" t="str">
        <f>IFERROR(ROUNDDOWN(ROUNDDOWN(ROUND(L498*VLOOKUP(K498,【参考】数式用!$A$4:$F$57,MATCH("処遇改善加算Ⅳ",【参考】数式用!$C$3:$F$3,0)+2,0),0),0)*AA498*0.5,0), "")</f>
        <v/>
      </c>
      <c r="AF498" s="329"/>
      <c r="AG498" s="330"/>
      <c r="AH498" s="330"/>
      <c r="AI498" s="344"/>
      <c r="AJ498" s="641"/>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9" t="str">
        <f>IFERROR(VLOOKUP(K498,【参考】数式用!$A$2:$N$57,14,FALSE),"")</f>
        <v/>
      </c>
      <c r="AP498" s="559" t="str">
        <f t="shared" ref="AP498:AP561" si="188">IF(AND(K498&lt;&gt;"",AO498="加算対象"),"N列に色付け","")</f>
        <v/>
      </c>
      <c r="AQ498" s="632" t="str">
        <f t="shared" ref="AQ498:AQ561" si="189">IF(AND(AE498&lt;&gt;0,AE498&lt;&gt;"",AO498="加算対象"),IF(AF498="○","入力済","未入力"),"")</f>
        <v/>
      </c>
      <c r="AR498" s="632" t="str">
        <f t="shared" ref="AR498:AR561" si="190">IF(AND(O498&lt;&gt;"", AG498="",AO498="加算対象"), "未入力", "入力済")</f>
        <v>入力済</v>
      </c>
      <c r="AS498" s="559" t="str">
        <f t="shared" ref="AS498:AS561" si="191">IF(AND(O498&lt;&gt;"", O498&lt;&gt;"処遇改善加算Ⅳ",AO498="加算対象"),"AH列に色付け","")</f>
        <v/>
      </c>
      <c r="AT498" s="632" t="str">
        <f t="shared" ref="AT498:AT561" si="192">IF(AND(O498&lt;&gt;"", O498&lt;&gt;"処遇改善加算Ⅳ", AH498=""), "未入力", "入力済")</f>
        <v>入力済</v>
      </c>
      <c r="AU498" s="632" t="str">
        <f t="shared" ref="AU498:AU561" si="193">IF(OR(O498="処遇改善加算Ⅰ",O498="処遇改善加算Ⅱ"),"対象","")</f>
        <v/>
      </c>
      <c r="AV498" s="632" t="str">
        <f t="shared" ref="AV498:AV561" si="194">IF(AND(AO498="加算対象",O498&lt;&gt;"処遇改善加算Ⅲ",O498&lt;&gt;"処遇改善加算Ⅳ", O498&lt;&gt;"", AU498&lt;&gt;"対象外"), 1,"")</f>
        <v/>
      </c>
      <c r="AW498" s="559" t="str">
        <f t="shared" ref="AW498:AW561" si="195">IF(AND(AV498=1, OR(AI498=0,AI498=""),AO498="加算対象"),"AH列に色付け","")</f>
        <v/>
      </c>
      <c r="AX498" s="559" t="str">
        <f t="shared" ref="AX498:AX561" si="196">IF(AND(O498&lt;&gt;"", O498&lt;&gt;"処遇改善加算Ⅲ", O498&lt;&gt;"処遇改善加算Ⅳ",O498&lt;&gt;"処遇改善加算"), "対象", "")</f>
        <v/>
      </c>
      <c r="AY498" s="632" t="str">
        <f>IFERROR(VLOOKUP(K498,【参考】数式用!$AR$5:$AS$39,2, FALSE), "")</f>
        <v/>
      </c>
      <c r="AZ498" s="559" t="str">
        <f t="shared" ref="AZ498:AZ561" si="197">IF(AND(AO498="加算対象",O498="処遇改善加算Ⅰ"),"AJ列に色付け","")</f>
        <v/>
      </c>
      <c r="BA498" s="559" t="str">
        <f t="shared" ref="BA498:BA561" si="198">IF(AND(O498="処遇改善加算Ⅰ", AJ498=""), "未入力","入力済")</f>
        <v>入力済</v>
      </c>
      <c r="BB498" s="632" t="str">
        <f>IFERROR(VLOOKUP(K498,【参考】数式用!$AX$3:$AY$59, 2, FALSE), "")</f>
        <v/>
      </c>
      <c r="BC498" s="559" t="str">
        <f t="shared" ref="BC498:BC561" si="199">IF(COUNTIF(AG498:AI498,"*令和８年度特例要件を*")&gt;0,"AK列に色付け","")</f>
        <v/>
      </c>
      <c r="BD498" s="559" t="str">
        <f t="shared" ref="BD498:BD561" si="200">IF(AND(COUNTIF(AG498:AI498,"*令和８年度特例要件を*")&gt;0,AK498=""), "未入力","入力済")</f>
        <v>入力済</v>
      </c>
      <c r="BE498" s="576" t="str">
        <f t="shared" ref="BE498:BE561" si="201">IF(BC498="AK列に色付け","入力必要","")</f>
        <v/>
      </c>
      <c r="BF498" s="559" t="str">
        <f t="shared" ref="BF498:BF561" si="202">G498</f>
        <v/>
      </c>
      <c r="BG498" s="596"/>
      <c r="BH498" s="632"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614" t="str">
        <f>IFERROR(IF(BH498="Ⅱロ有り",ROUNDDOWN(L498*VLOOKUP(K498,【参考】数式用!$A$4:$J$42,10,FALSE)*AA498,0),""),"")</f>
        <v/>
      </c>
      <c r="BJ498" s="614" t="str">
        <f>IFERROR(IF(BH498="Ⅱロなし",ROUNDDOWN(L498*VLOOKUP(K498,【参考】数式用!$A$4:$J$42,8,FALSE)*AA498,0),""),"")</f>
        <v/>
      </c>
    </row>
    <row r="499" spans="1:62" ht="110.1" customHeight="1" thickBot="1">
      <c r="A499" s="327">
        <v>486</v>
      </c>
      <c r="B499" s="1005" t="str">
        <f>IF(基本情報入力シート!B521="","",基本情報入力シート!B521)</f>
        <v/>
      </c>
      <c r="C499" s="1006"/>
      <c r="D499" s="1006"/>
      <c r="E499" s="1006"/>
      <c r="F499" s="1007"/>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58" t="str">
        <f>IF(基本情報入力シート!AF521=0, "",基本情報入力シート!AF521)</f>
        <v/>
      </c>
      <c r="M499" s="589"/>
      <c r="N499" s="521" t="str">
        <f>IFERROR(VLOOKUP(K499,【参考】数式用!$A$2:$F$57,MATCH(M499,【参考】数式用!$C$3:$F$3,0)+2,0),"")</f>
        <v/>
      </c>
      <c r="O499" s="513"/>
      <c r="P499" s="555" t="str">
        <f>IFERROR(VLOOKUP(K499,【参考】数式用!$A$2:$F$57,MATCH(O499,【参考】数式用!$C$3:$F$3,0)+2,0),"")</f>
        <v/>
      </c>
      <c r="Q499" s="338" t="s">
        <v>118</v>
      </c>
      <c r="R499" s="339"/>
      <c r="S499" s="340" t="s">
        <v>183</v>
      </c>
      <c r="T499" s="339"/>
      <c r="U499" s="340" t="s">
        <v>184</v>
      </c>
      <c r="V499" s="339"/>
      <c r="W499" s="340" t="s">
        <v>183</v>
      </c>
      <c r="X499" s="339"/>
      <c r="Y499" s="340" t="s">
        <v>185</v>
      </c>
      <c r="Z499" s="340" t="s">
        <v>186</v>
      </c>
      <c r="AA499" s="340" t="str">
        <f t="shared" si="183"/>
        <v/>
      </c>
      <c r="AB499" s="341" t="s">
        <v>187</v>
      </c>
      <c r="AC499" s="516" t="str">
        <f t="shared" si="184"/>
        <v/>
      </c>
      <c r="AD499" s="509" t="str">
        <f t="shared" si="185"/>
        <v/>
      </c>
      <c r="AE499" s="517" t="str">
        <f>IFERROR(ROUNDDOWN(ROUNDDOWN(ROUND(L499*VLOOKUP(K499,【参考】数式用!$A$4:$F$57,MATCH("処遇改善加算Ⅳ",【参考】数式用!$C$3:$F$3,0)+2,0),0),0)*AA499*0.5,0), "")</f>
        <v/>
      </c>
      <c r="AF499" s="329"/>
      <c r="AG499" s="330"/>
      <c r="AH499" s="330"/>
      <c r="AI499" s="344"/>
      <c r="AJ499" s="641"/>
      <c r="AK499" s="331"/>
      <c r="AL499" s="332" t="str">
        <f t="shared" si="186"/>
        <v/>
      </c>
      <c r="AM499" s="325" t="str">
        <f t="shared" si="187"/>
        <v/>
      </c>
      <c r="AN499" s="255"/>
      <c r="AO499" s="559" t="str">
        <f>IFERROR(VLOOKUP(K499,【参考】数式用!$A$2:$N$57,14,FALSE),"")</f>
        <v/>
      </c>
      <c r="AP499" s="559" t="str">
        <f t="shared" si="188"/>
        <v/>
      </c>
      <c r="AQ499" s="632" t="str">
        <f t="shared" si="189"/>
        <v/>
      </c>
      <c r="AR499" s="632" t="str">
        <f t="shared" si="190"/>
        <v>入力済</v>
      </c>
      <c r="AS499" s="559" t="str">
        <f t="shared" si="191"/>
        <v/>
      </c>
      <c r="AT499" s="632" t="str">
        <f t="shared" si="192"/>
        <v>入力済</v>
      </c>
      <c r="AU499" s="632" t="str">
        <f t="shared" si="193"/>
        <v/>
      </c>
      <c r="AV499" s="632" t="str">
        <f t="shared" si="194"/>
        <v/>
      </c>
      <c r="AW499" s="559" t="str">
        <f t="shared" si="195"/>
        <v/>
      </c>
      <c r="AX499" s="559" t="str">
        <f t="shared" si="196"/>
        <v/>
      </c>
      <c r="AY499" s="632" t="str">
        <f>IFERROR(VLOOKUP(K499,【参考】数式用!$AR$5:$AS$39,2, FALSE), "")</f>
        <v/>
      </c>
      <c r="AZ499" s="559" t="str">
        <f t="shared" si="197"/>
        <v/>
      </c>
      <c r="BA499" s="559" t="str">
        <f t="shared" si="198"/>
        <v>入力済</v>
      </c>
      <c r="BB499" s="632" t="str">
        <f>IFERROR(VLOOKUP(K499,【参考】数式用!$AX$3:$AY$59, 2, FALSE), "")</f>
        <v/>
      </c>
      <c r="BC499" s="559" t="str">
        <f t="shared" si="199"/>
        <v/>
      </c>
      <c r="BD499" s="559" t="str">
        <f t="shared" si="200"/>
        <v>入力済</v>
      </c>
      <c r="BE499" s="576" t="str">
        <f t="shared" si="201"/>
        <v/>
      </c>
      <c r="BF499" s="559" t="str">
        <f t="shared" si="202"/>
        <v/>
      </c>
      <c r="BG499" s="596"/>
      <c r="BH499" s="632" t="str">
        <f t="shared" si="203"/>
        <v/>
      </c>
      <c r="BI499" s="614" t="str">
        <f>IFERROR(IF(BH499="Ⅱロ有り",ROUNDDOWN(L499*VLOOKUP(K499,【参考】数式用!$A$4:$J$42,10,FALSE)*AA499,0),""),"")</f>
        <v/>
      </c>
      <c r="BJ499" s="614" t="str">
        <f>IFERROR(IF(BH499="Ⅱロなし",ROUNDDOWN(L499*VLOOKUP(K499,【参考】数式用!$A$4:$J$42,8,FALSE)*AA499,0),""),"")</f>
        <v/>
      </c>
    </row>
    <row r="500" spans="1:62" ht="110.1" customHeight="1" thickBot="1">
      <c r="A500" s="327">
        <v>487</v>
      </c>
      <c r="B500" s="1005" t="str">
        <f>IF(基本情報入力シート!B522="","",基本情報入力シート!B522)</f>
        <v/>
      </c>
      <c r="C500" s="1006"/>
      <c r="D500" s="1006"/>
      <c r="E500" s="1006"/>
      <c r="F500" s="1007"/>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58" t="str">
        <f>IF(基本情報入力シート!AF522=0, "",基本情報入力シート!AF522)</f>
        <v/>
      </c>
      <c r="M500" s="589"/>
      <c r="N500" s="521" t="str">
        <f>IFERROR(VLOOKUP(K500,【参考】数式用!$A$2:$F$57,MATCH(M500,【参考】数式用!$C$3:$F$3,0)+2,0),"")</f>
        <v/>
      </c>
      <c r="O500" s="513"/>
      <c r="P500" s="555" t="str">
        <f>IFERROR(VLOOKUP(K500,【参考】数式用!$A$2:$F$57,MATCH(O500,【参考】数式用!$C$3:$F$3,0)+2,0),"")</f>
        <v/>
      </c>
      <c r="Q500" s="338" t="s">
        <v>118</v>
      </c>
      <c r="R500" s="339"/>
      <c r="S500" s="340" t="s">
        <v>183</v>
      </c>
      <c r="T500" s="339"/>
      <c r="U500" s="340" t="s">
        <v>184</v>
      </c>
      <c r="V500" s="339"/>
      <c r="W500" s="340" t="s">
        <v>183</v>
      </c>
      <c r="X500" s="339"/>
      <c r="Y500" s="340" t="s">
        <v>185</v>
      </c>
      <c r="Z500" s="340" t="s">
        <v>186</v>
      </c>
      <c r="AA500" s="340" t="str">
        <f t="shared" si="183"/>
        <v/>
      </c>
      <c r="AB500" s="341" t="s">
        <v>187</v>
      </c>
      <c r="AC500" s="516" t="str">
        <f t="shared" si="184"/>
        <v/>
      </c>
      <c r="AD500" s="509" t="str">
        <f t="shared" si="185"/>
        <v/>
      </c>
      <c r="AE500" s="517" t="str">
        <f>IFERROR(ROUNDDOWN(ROUNDDOWN(ROUND(L500*VLOOKUP(K500,【参考】数式用!$A$4:$F$57,MATCH("処遇改善加算Ⅳ",【参考】数式用!$C$3:$F$3,0)+2,0),0),0)*AA500*0.5,0), "")</f>
        <v/>
      </c>
      <c r="AF500" s="329"/>
      <c r="AG500" s="330"/>
      <c r="AH500" s="330"/>
      <c r="AI500" s="344"/>
      <c r="AJ500" s="641"/>
      <c r="AK500" s="331"/>
      <c r="AL500" s="332" t="str">
        <f t="shared" si="186"/>
        <v/>
      </c>
      <c r="AM500" s="325" t="str">
        <f t="shared" si="187"/>
        <v/>
      </c>
      <c r="AN500" s="255"/>
      <c r="AO500" s="559" t="str">
        <f>IFERROR(VLOOKUP(K500,【参考】数式用!$A$2:$N$57,14,FALSE),"")</f>
        <v/>
      </c>
      <c r="AP500" s="559" t="str">
        <f t="shared" si="188"/>
        <v/>
      </c>
      <c r="AQ500" s="632" t="str">
        <f t="shared" si="189"/>
        <v/>
      </c>
      <c r="AR500" s="632" t="str">
        <f t="shared" si="190"/>
        <v>入力済</v>
      </c>
      <c r="AS500" s="559" t="str">
        <f t="shared" si="191"/>
        <v/>
      </c>
      <c r="AT500" s="632" t="str">
        <f t="shared" si="192"/>
        <v>入力済</v>
      </c>
      <c r="AU500" s="632" t="str">
        <f t="shared" si="193"/>
        <v/>
      </c>
      <c r="AV500" s="632" t="str">
        <f t="shared" si="194"/>
        <v/>
      </c>
      <c r="AW500" s="559" t="str">
        <f t="shared" si="195"/>
        <v/>
      </c>
      <c r="AX500" s="559" t="str">
        <f t="shared" si="196"/>
        <v/>
      </c>
      <c r="AY500" s="632" t="str">
        <f>IFERROR(VLOOKUP(K500,【参考】数式用!$AR$5:$AS$39,2, FALSE), "")</f>
        <v/>
      </c>
      <c r="AZ500" s="559" t="str">
        <f t="shared" si="197"/>
        <v/>
      </c>
      <c r="BA500" s="559" t="str">
        <f t="shared" si="198"/>
        <v>入力済</v>
      </c>
      <c r="BB500" s="632" t="str">
        <f>IFERROR(VLOOKUP(K500,【参考】数式用!$AX$3:$AY$59, 2, FALSE), "")</f>
        <v/>
      </c>
      <c r="BC500" s="559" t="str">
        <f t="shared" si="199"/>
        <v/>
      </c>
      <c r="BD500" s="559" t="str">
        <f t="shared" si="200"/>
        <v>入力済</v>
      </c>
      <c r="BE500" s="576" t="str">
        <f t="shared" si="201"/>
        <v/>
      </c>
      <c r="BF500" s="559" t="str">
        <f t="shared" si="202"/>
        <v/>
      </c>
      <c r="BG500" s="596"/>
      <c r="BH500" s="632" t="str">
        <f t="shared" si="203"/>
        <v/>
      </c>
      <c r="BI500" s="614" t="str">
        <f>IFERROR(IF(BH500="Ⅱロ有り",ROUNDDOWN(L500*VLOOKUP(K500,【参考】数式用!$A$4:$J$42,10,FALSE)*AA500,0),""),"")</f>
        <v/>
      </c>
      <c r="BJ500" s="614" t="str">
        <f>IFERROR(IF(BH500="Ⅱロなし",ROUNDDOWN(L500*VLOOKUP(K500,【参考】数式用!$A$4:$J$42,8,FALSE)*AA500,0),""),"")</f>
        <v/>
      </c>
    </row>
    <row r="501" spans="1:62" ht="110.1" customHeight="1" thickBot="1">
      <c r="A501" s="327">
        <v>488</v>
      </c>
      <c r="B501" s="1005" t="str">
        <f>IF(基本情報入力シート!B523="","",基本情報入力シート!B523)</f>
        <v/>
      </c>
      <c r="C501" s="1006"/>
      <c r="D501" s="1006"/>
      <c r="E501" s="1006"/>
      <c r="F501" s="1007"/>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58" t="str">
        <f>IF(基本情報入力シート!AF523=0, "",基本情報入力シート!AF523)</f>
        <v/>
      </c>
      <c r="M501" s="589"/>
      <c r="N501" s="521" t="str">
        <f>IFERROR(VLOOKUP(K501,【参考】数式用!$A$2:$F$57,MATCH(M501,【参考】数式用!$C$3:$F$3,0)+2,0),"")</f>
        <v/>
      </c>
      <c r="O501" s="513"/>
      <c r="P501" s="555" t="str">
        <f>IFERROR(VLOOKUP(K501,【参考】数式用!$A$2:$F$57,MATCH(O501,【参考】数式用!$C$3:$F$3,0)+2,0),"")</f>
        <v/>
      </c>
      <c r="Q501" s="338" t="s">
        <v>118</v>
      </c>
      <c r="R501" s="339"/>
      <c r="S501" s="340" t="s">
        <v>183</v>
      </c>
      <c r="T501" s="339"/>
      <c r="U501" s="340" t="s">
        <v>184</v>
      </c>
      <c r="V501" s="339"/>
      <c r="W501" s="340" t="s">
        <v>183</v>
      </c>
      <c r="X501" s="339"/>
      <c r="Y501" s="340" t="s">
        <v>185</v>
      </c>
      <c r="Z501" s="340" t="s">
        <v>186</v>
      </c>
      <c r="AA501" s="340" t="str">
        <f t="shared" si="183"/>
        <v/>
      </c>
      <c r="AB501" s="341" t="s">
        <v>187</v>
      </c>
      <c r="AC501" s="516" t="str">
        <f t="shared" si="184"/>
        <v/>
      </c>
      <c r="AD501" s="509" t="str">
        <f t="shared" si="185"/>
        <v/>
      </c>
      <c r="AE501" s="517" t="str">
        <f>IFERROR(ROUNDDOWN(ROUNDDOWN(ROUND(L501*VLOOKUP(K501,【参考】数式用!$A$4:$F$57,MATCH("処遇改善加算Ⅳ",【参考】数式用!$C$3:$F$3,0)+2,0),0),0)*AA501*0.5,0), "")</f>
        <v/>
      </c>
      <c r="AF501" s="329"/>
      <c r="AG501" s="330"/>
      <c r="AH501" s="330"/>
      <c r="AI501" s="344"/>
      <c r="AJ501" s="641"/>
      <c r="AK501" s="331"/>
      <c r="AL501" s="332" t="str">
        <f t="shared" si="186"/>
        <v/>
      </c>
      <c r="AM501" s="325" t="str">
        <f t="shared" si="187"/>
        <v/>
      </c>
      <c r="AN501" s="255"/>
      <c r="AO501" s="559" t="str">
        <f>IFERROR(VLOOKUP(K501,【参考】数式用!$A$2:$N$57,14,FALSE),"")</f>
        <v/>
      </c>
      <c r="AP501" s="559" t="str">
        <f t="shared" si="188"/>
        <v/>
      </c>
      <c r="AQ501" s="632" t="str">
        <f t="shared" si="189"/>
        <v/>
      </c>
      <c r="AR501" s="632" t="str">
        <f t="shared" si="190"/>
        <v>入力済</v>
      </c>
      <c r="AS501" s="559" t="str">
        <f t="shared" si="191"/>
        <v/>
      </c>
      <c r="AT501" s="632" t="str">
        <f t="shared" si="192"/>
        <v>入力済</v>
      </c>
      <c r="AU501" s="632" t="str">
        <f t="shared" si="193"/>
        <v/>
      </c>
      <c r="AV501" s="632" t="str">
        <f t="shared" si="194"/>
        <v/>
      </c>
      <c r="AW501" s="559" t="str">
        <f t="shared" si="195"/>
        <v/>
      </c>
      <c r="AX501" s="559" t="str">
        <f t="shared" si="196"/>
        <v/>
      </c>
      <c r="AY501" s="632" t="str">
        <f>IFERROR(VLOOKUP(K501,【参考】数式用!$AR$5:$AS$39,2, FALSE), "")</f>
        <v/>
      </c>
      <c r="AZ501" s="559" t="str">
        <f t="shared" si="197"/>
        <v/>
      </c>
      <c r="BA501" s="559" t="str">
        <f t="shared" si="198"/>
        <v>入力済</v>
      </c>
      <c r="BB501" s="632" t="str">
        <f>IFERROR(VLOOKUP(K501,【参考】数式用!$AX$3:$AY$59, 2, FALSE), "")</f>
        <v/>
      </c>
      <c r="BC501" s="559" t="str">
        <f t="shared" si="199"/>
        <v/>
      </c>
      <c r="BD501" s="559" t="str">
        <f t="shared" si="200"/>
        <v>入力済</v>
      </c>
      <c r="BE501" s="576" t="str">
        <f t="shared" si="201"/>
        <v/>
      </c>
      <c r="BF501" s="559" t="str">
        <f t="shared" si="202"/>
        <v/>
      </c>
      <c r="BG501" s="596"/>
      <c r="BH501" s="632" t="str">
        <f t="shared" si="203"/>
        <v/>
      </c>
      <c r="BI501" s="614" t="str">
        <f>IFERROR(IF(BH501="Ⅱロ有り",ROUNDDOWN(L501*VLOOKUP(K501,【参考】数式用!$A$4:$J$42,10,FALSE)*AA501,0),""),"")</f>
        <v/>
      </c>
      <c r="BJ501" s="614" t="str">
        <f>IFERROR(IF(BH501="Ⅱロなし",ROUNDDOWN(L501*VLOOKUP(K501,【参考】数式用!$A$4:$J$42,8,FALSE)*AA501,0),""),"")</f>
        <v/>
      </c>
    </row>
    <row r="502" spans="1:62" ht="110.1" customHeight="1" thickBot="1">
      <c r="A502" s="327">
        <v>489</v>
      </c>
      <c r="B502" s="1005" t="str">
        <f>IF(基本情報入力シート!B524="","",基本情報入力シート!B524)</f>
        <v/>
      </c>
      <c r="C502" s="1006"/>
      <c r="D502" s="1006"/>
      <c r="E502" s="1006"/>
      <c r="F502" s="1007"/>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58" t="str">
        <f>IF(基本情報入力シート!AF524=0, "",基本情報入力シート!AF524)</f>
        <v/>
      </c>
      <c r="M502" s="589"/>
      <c r="N502" s="521" t="str">
        <f>IFERROR(VLOOKUP(K502,【参考】数式用!$A$2:$F$57,MATCH(M502,【参考】数式用!$C$3:$F$3,0)+2,0),"")</f>
        <v/>
      </c>
      <c r="O502" s="513"/>
      <c r="P502" s="555" t="str">
        <f>IFERROR(VLOOKUP(K502,【参考】数式用!$A$2:$F$57,MATCH(O502,【参考】数式用!$C$3:$F$3,0)+2,0),"")</f>
        <v/>
      </c>
      <c r="Q502" s="338" t="s">
        <v>118</v>
      </c>
      <c r="R502" s="339"/>
      <c r="S502" s="340" t="s">
        <v>183</v>
      </c>
      <c r="T502" s="339"/>
      <c r="U502" s="340" t="s">
        <v>184</v>
      </c>
      <c r="V502" s="339"/>
      <c r="W502" s="340" t="s">
        <v>183</v>
      </c>
      <c r="X502" s="339"/>
      <c r="Y502" s="340" t="s">
        <v>185</v>
      </c>
      <c r="Z502" s="340" t="s">
        <v>186</v>
      </c>
      <c r="AA502" s="340" t="str">
        <f t="shared" si="183"/>
        <v/>
      </c>
      <c r="AB502" s="341" t="s">
        <v>187</v>
      </c>
      <c r="AC502" s="516" t="str">
        <f t="shared" si="184"/>
        <v/>
      </c>
      <c r="AD502" s="509" t="str">
        <f t="shared" si="185"/>
        <v/>
      </c>
      <c r="AE502" s="517" t="str">
        <f>IFERROR(ROUNDDOWN(ROUNDDOWN(ROUND(L502*VLOOKUP(K502,【参考】数式用!$A$4:$F$57,MATCH("処遇改善加算Ⅳ",【参考】数式用!$C$3:$F$3,0)+2,0),0),0)*AA502*0.5,0), "")</f>
        <v/>
      </c>
      <c r="AF502" s="329"/>
      <c r="AG502" s="330"/>
      <c r="AH502" s="330"/>
      <c r="AI502" s="344"/>
      <c r="AJ502" s="641"/>
      <c r="AK502" s="331"/>
      <c r="AL502" s="332" t="str">
        <f t="shared" si="186"/>
        <v/>
      </c>
      <c r="AM502" s="325" t="str">
        <f t="shared" si="187"/>
        <v/>
      </c>
      <c r="AN502" s="255"/>
      <c r="AO502" s="559" t="str">
        <f>IFERROR(VLOOKUP(K502,【参考】数式用!$A$2:$N$57,14,FALSE),"")</f>
        <v/>
      </c>
      <c r="AP502" s="559" t="str">
        <f t="shared" si="188"/>
        <v/>
      </c>
      <c r="AQ502" s="632" t="str">
        <f t="shared" si="189"/>
        <v/>
      </c>
      <c r="AR502" s="632" t="str">
        <f t="shared" si="190"/>
        <v>入力済</v>
      </c>
      <c r="AS502" s="559" t="str">
        <f t="shared" si="191"/>
        <v/>
      </c>
      <c r="AT502" s="632" t="str">
        <f t="shared" si="192"/>
        <v>入力済</v>
      </c>
      <c r="AU502" s="632" t="str">
        <f t="shared" si="193"/>
        <v/>
      </c>
      <c r="AV502" s="632" t="str">
        <f t="shared" si="194"/>
        <v/>
      </c>
      <c r="AW502" s="559" t="str">
        <f t="shared" si="195"/>
        <v/>
      </c>
      <c r="AX502" s="559" t="str">
        <f t="shared" si="196"/>
        <v/>
      </c>
      <c r="AY502" s="632" t="str">
        <f>IFERROR(VLOOKUP(K502,【参考】数式用!$AR$5:$AS$39,2, FALSE), "")</f>
        <v/>
      </c>
      <c r="AZ502" s="559" t="str">
        <f t="shared" si="197"/>
        <v/>
      </c>
      <c r="BA502" s="559" t="str">
        <f t="shared" si="198"/>
        <v>入力済</v>
      </c>
      <c r="BB502" s="632" t="str">
        <f>IFERROR(VLOOKUP(K502,【参考】数式用!$AX$3:$AY$59, 2, FALSE), "")</f>
        <v/>
      </c>
      <c r="BC502" s="559" t="str">
        <f t="shared" si="199"/>
        <v/>
      </c>
      <c r="BD502" s="559" t="str">
        <f t="shared" si="200"/>
        <v>入力済</v>
      </c>
      <c r="BE502" s="576" t="str">
        <f t="shared" si="201"/>
        <v/>
      </c>
      <c r="BF502" s="559" t="str">
        <f t="shared" si="202"/>
        <v/>
      </c>
      <c r="BG502" s="596"/>
      <c r="BH502" s="632" t="str">
        <f t="shared" si="203"/>
        <v/>
      </c>
      <c r="BI502" s="614" t="str">
        <f>IFERROR(IF(BH502="Ⅱロ有り",ROUNDDOWN(L502*VLOOKUP(K502,【参考】数式用!$A$4:$J$42,10,FALSE)*AA502,0),""),"")</f>
        <v/>
      </c>
      <c r="BJ502" s="614" t="str">
        <f>IFERROR(IF(BH502="Ⅱロなし",ROUNDDOWN(L502*VLOOKUP(K502,【参考】数式用!$A$4:$J$42,8,FALSE)*AA502,0),""),"")</f>
        <v/>
      </c>
    </row>
    <row r="503" spans="1:62" ht="110.1" customHeight="1" thickBot="1">
      <c r="A503" s="327">
        <v>490</v>
      </c>
      <c r="B503" s="1005" t="str">
        <f>IF(基本情報入力シート!B525="","",基本情報入力シート!B525)</f>
        <v/>
      </c>
      <c r="C503" s="1006"/>
      <c r="D503" s="1006"/>
      <c r="E503" s="1006"/>
      <c r="F503" s="1007"/>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58" t="str">
        <f>IF(基本情報入力シート!AF525=0, "",基本情報入力シート!AF525)</f>
        <v/>
      </c>
      <c r="M503" s="589"/>
      <c r="N503" s="521" t="str">
        <f>IFERROR(VLOOKUP(K503,【参考】数式用!$A$2:$F$57,MATCH(M503,【参考】数式用!$C$3:$F$3,0)+2,0),"")</f>
        <v/>
      </c>
      <c r="O503" s="513"/>
      <c r="P503" s="555" t="str">
        <f>IFERROR(VLOOKUP(K503,【参考】数式用!$A$2:$F$57,MATCH(O503,【参考】数式用!$C$3:$F$3,0)+2,0),"")</f>
        <v/>
      </c>
      <c r="Q503" s="338" t="s">
        <v>118</v>
      </c>
      <c r="R503" s="339"/>
      <c r="S503" s="340" t="s">
        <v>183</v>
      </c>
      <c r="T503" s="339"/>
      <c r="U503" s="340" t="s">
        <v>184</v>
      </c>
      <c r="V503" s="339"/>
      <c r="W503" s="340" t="s">
        <v>183</v>
      </c>
      <c r="X503" s="339"/>
      <c r="Y503" s="340" t="s">
        <v>185</v>
      </c>
      <c r="Z503" s="340" t="s">
        <v>186</v>
      </c>
      <c r="AA503" s="340" t="str">
        <f t="shared" si="183"/>
        <v/>
      </c>
      <c r="AB503" s="341" t="s">
        <v>187</v>
      </c>
      <c r="AC503" s="516" t="str">
        <f t="shared" si="184"/>
        <v/>
      </c>
      <c r="AD503" s="509" t="str">
        <f t="shared" si="185"/>
        <v/>
      </c>
      <c r="AE503" s="517" t="str">
        <f>IFERROR(ROUNDDOWN(ROUNDDOWN(ROUND(L503*VLOOKUP(K503,【参考】数式用!$A$4:$F$57,MATCH("処遇改善加算Ⅳ",【参考】数式用!$C$3:$F$3,0)+2,0),0),0)*AA503*0.5,0), "")</f>
        <v/>
      </c>
      <c r="AF503" s="329"/>
      <c r="AG503" s="330"/>
      <c r="AH503" s="330"/>
      <c r="AI503" s="344"/>
      <c r="AJ503" s="641"/>
      <c r="AK503" s="331"/>
      <c r="AL503" s="332" t="str">
        <f t="shared" si="186"/>
        <v/>
      </c>
      <c r="AM503" s="325" t="str">
        <f t="shared" si="187"/>
        <v/>
      </c>
      <c r="AN503" s="255"/>
      <c r="AO503" s="559" t="str">
        <f>IFERROR(VLOOKUP(K503,【参考】数式用!$A$2:$N$57,14,FALSE),"")</f>
        <v/>
      </c>
      <c r="AP503" s="559" t="str">
        <f t="shared" si="188"/>
        <v/>
      </c>
      <c r="AQ503" s="632" t="str">
        <f t="shared" si="189"/>
        <v/>
      </c>
      <c r="AR503" s="632" t="str">
        <f t="shared" si="190"/>
        <v>入力済</v>
      </c>
      <c r="AS503" s="559" t="str">
        <f t="shared" si="191"/>
        <v/>
      </c>
      <c r="AT503" s="632" t="str">
        <f t="shared" si="192"/>
        <v>入力済</v>
      </c>
      <c r="AU503" s="632" t="str">
        <f t="shared" si="193"/>
        <v/>
      </c>
      <c r="AV503" s="632" t="str">
        <f t="shared" si="194"/>
        <v/>
      </c>
      <c r="AW503" s="559" t="str">
        <f t="shared" si="195"/>
        <v/>
      </c>
      <c r="AX503" s="559" t="str">
        <f t="shared" si="196"/>
        <v/>
      </c>
      <c r="AY503" s="632" t="str">
        <f>IFERROR(VLOOKUP(K503,【参考】数式用!$AR$5:$AS$39,2, FALSE), "")</f>
        <v/>
      </c>
      <c r="AZ503" s="559" t="str">
        <f t="shared" si="197"/>
        <v/>
      </c>
      <c r="BA503" s="559" t="str">
        <f t="shared" si="198"/>
        <v>入力済</v>
      </c>
      <c r="BB503" s="632" t="str">
        <f>IFERROR(VLOOKUP(K503,【参考】数式用!$AX$3:$AY$59, 2, FALSE), "")</f>
        <v/>
      </c>
      <c r="BC503" s="559" t="str">
        <f t="shared" si="199"/>
        <v/>
      </c>
      <c r="BD503" s="559" t="str">
        <f t="shared" si="200"/>
        <v>入力済</v>
      </c>
      <c r="BE503" s="576" t="str">
        <f t="shared" si="201"/>
        <v/>
      </c>
      <c r="BF503" s="559" t="str">
        <f t="shared" si="202"/>
        <v/>
      </c>
      <c r="BG503" s="596"/>
      <c r="BH503" s="632" t="str">
        <f t="shared" si="203"/>
        <v/>
      </c>
      <c r="BI503" s="614" t="str">
        <f>IFERROR(IF(BH503="Ⅱロ有り",ROUNDDOWN(L503*VLOOKUP(K503,【参考】数式用!$A$4:$J$42,10,FALSE)*AA503,0),""),"")</f>
        <v/>
      </c>
      <c r="BJ503" s="614" t="str">
        <f>IFERROR(IF(BH503="Ⅱロなし",ROUNDDOWN(L503*VLOOKUP(K503,【参考】数式用!$A$4:$J$42,8,FALSE)*AA503,0),""),"")</f>
        <v/>
      </c>
    </row>
    <row r="504" spans="1:62" ht="110.1" customHeight="1" thickBot="1">
      <c r="A504" s="327">
        <v>491</v>
      </c>
      <c r="B504" s="1005" t="str">
        <f>IF(基本情報入力シート!B526="","",基本情報入力シート!B526)</f>
        <v/>
      </c>
      <c r="C504" s="1006"/>
      <c r="D504" s="1006"/>
      <c r="E504" s="1006"/>
      <c r="F504" s="1007"/>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58" t="str">
        <f>IF(基本情報入力シート!AF526=0, "",基本情報入力シート!AF526)</f>
        <v/>
      </c>
      <c r="M504" s="589"/>
      <c r="N504" s="521" t="str">
        <f>IFERROR(VLOOKUP(K504,【参考】数式用!$A$2:$F$57,MATCH(M504,【参考】数式用!$C$3:$F$3,0)+2,0),"")</f>
        <v/>
      </c>
      <c r="O504" s="513"/>
      <c r="P504" s="555" t="str">
        <f>IFERROR(VLOOKUP(K504,【参考】数式用!$A$2:$F$57,MATCH(O504,【参考】数式用!$C$3:$F$3,0)+2,0),"")</f>
        <v/>
      </c>
      <c r="Q504" s="338" t="s">
        <v>118</v>
      </c>
      <c r="R504" s="339"/>
      <c r="S504" s="340" t="s">
        <v>183</v>
      </c>
      <c r="T504" s="339"/>
      <c r="U504" s="340" t="s">
        <v>184</v>
      </c>
      <c r="V504" s="339"/>
      <c r="W504" s="340" t="s">
        <v>183</v>
      </c>
      <c r="X504" s="339"/>
      <c r="Y504" s="340" t="s">
        <v>185</v>
      </c>
      <c r="Z504" s="340" t="s">
        <v>186</v>
      </c>
      <c r="AA504" s="340" t="str">
        <f t="shared" si="183"/>
        <v/>
      </c>
      <c r="AB504" s="341" t="s">
        <v>187</v>
      </c>
      <c r="AC504" s="516" t="str">
        <f t="shared" si="184"/>
        <v/>
      </c>
      <c r="AD504" s="509" t="str">
        <f t="shared" si="185"/>
        <v/>
      </c>
      <c r="AE504" s="517" t="str">
        <f>IFERROR(ROUNDDOWN(ROUNDDOWN(ROUND(L504*VLOOKUP(K504,【参考】数式用!$A$4:$F$57,MATCH("処遇改善加算Ⅳ",【参考】数式用!$C$3:$F$3,0)+2,0),0),0)*AA504*0.5,0), "")</f>
        <v/>
      </c>
      <c r="AF504" s="329"/>
      <c r="AG504" s="330"/>
      <c r="AH504" s="330"/>
      <c r="AI504" s="344"/>
      <c r="AJ504" s="641"/>
      <c r="AK504" s="331"/>
      <c r="AL504" s="332" t="str">
        <f t="shared" si="186"/>
        <v/>
      </c>
      <c r="AM504" s="325" t="str">
        <f t="shared" si="187"/>
        <v/>
      </c>
      <c r="AN504" s="255"/>
      <c r="AO504" s="559" t="str">
        <f>IFERROR(VLOOKUP(K504,【参考】数式用!$A$2:$N$57,14,FALSE),"")</f>
        <v/>
      </c>
      <c r="AP504" s="559" t="str">
        <f t="shared" si="188"/>
        <v/>
      </c>
      <c r="AQ504" s="632" t="str">
        <f t="shared" si="189"/>
        <v/>
      </c>
      <c r="AR504" s="632" t="str">
        <f t="shared" si="190"/>
        <v>入力済</v>
      </c>
      <c r="AS504" s="559" t="str">
        <f t="shared" si="191"/>
        <v/>
      </c>
      <c r="AT504" s="632" t="str">
        <f t="shared" si="192"/>
        <v>入力済</v>
      </c>
      <c r="AU504" s="632" t="str">
        <f t="shared" si="193"/>
        <v/>
      </c>
      <c r="AV504" s="632" t="str">
        <f t="shared" si="194"/>
        <v/>
      </c>
      <c r="AW504" s="559" t="str">
        <f t="shared" si="195"/>
        <v/>
      </c>
      <c r="AX504" s="559" t="str">
        <f t="shared" si="196"/>
        <v/>
      </c>
      <c r="AY504" s="632" t="str">
        <f>IFERROR(VLOOKUP(K504,【参考】数式用!$AR$5:$AS$39,2, FALSE), "")</f>
        <v/>
      </c>
      <c r="AZ504" s="559" t="str">
        <f t="shared" si="197"/>
        <v/>
      </c>
      <c r="BA504" s="559" t="str">
        <f t="shared" si="198"/>
        <v>入力済</v>
      </c>
      <c r="BB504" s="632" t="str">
        <f>IFERROR(VLOOKUP(K504,【参考】数式用!$AX$3:$AY$59, 2, FALSE), "")</f>
        <v/>
      </c>
      <c r="BC504" s="559" t="str">
        <f t="shared" si="199"/>
        <v/>
      </c>
      <c r="BD504" s="559" t="str">
        <f t="shared" si="200"/>
        <v>入力済</v>
      </c>
      <c r="BE504" s="576" t="str">
        <f t="shared" si="201"/>
        <v/>
      </c>
      <c r="BF504" s="559" t="str">
        <f t="shared" si="202"/>
        <v/>
      </c>
      <c r="BG504" s="596"/>
      <c r="BH504" s="632" t="str">
        <f t="shared" si="203"/>
        <v/>
      </c>
      <c r="BI504" s="614" t="str">
        <f>IFERROR(IF(BH504="Ⅱロ有り",ROUNDDOWN(L504*VLOOKUP(K504,【参考】数式用!$A$4:$J$42,10,FALSE)*AA504,0),""),"")</f>
        <v/>
      </c>
      <c r="BJ504" s="614" t="str">
        <f>IFERROR(IF(BH504="Ⅱロなし",ROUNDDOWN(L504*VLOOKUP(K504,【参考】数式用!$A$4:$J$42,8,FALSE)*AA504,0),""),"")</f>
        <v/>
      </c>
    </row>
    <row r="505" spans="1:62" ht="110.1" customHeight="1" thickBot="1">
      <c r="A505" s="327">
        <v>492</v>
      </c>
      <c r="B505" s="1005" t="str">
        <f>IF(基本情報入力シート!B527="","",基本情報入力シート!B527)</f>
        <v/>
      </c>
      <c r="C505" s="1006"/>
      <c r="D505" s="1006"/>
      <c r="E505" s="1006"/>
      <c r="F505" s="1007"/>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58" t="str">
        <f>IF(基本情報入力シート!AF527=0, "",基本情報入力シート!AF527)</f>
        <v/>
      </c>
      <c r="M505" s="589"/>
      <c r="N505" s="521" t="str">
        <f>IFERROR(VLOOKUP(K505,【参考】数式用!$A$2:$F$57,MATCH(M505,【参考】数式用!$C$3:$F$3,0)+2,0),"")</f>
        <v/>
      </c>
      <c r="O505" s="513"/>
      <c r="P505" s="555" t="str">
        <f>IFERROR(VLOOKUP(K505,【参考】数式用!$A$2:$F$57,MATCH(O505,【参考】数式用!$C$3:$F$3,0)+2,0),"")</f>
        <v/>
      </c>
      <c r="Q505" s="338" t="s">
        <v>118</v>
      </c>
      <c r="R505" s="339"/>
      <c r="S505" s="340" t="s">
        <v>183</v>
      </c>
      <c r="T505" s="339"/>
      <c r="U505" s="340" t="s">
        <v>184</v>
      </c>
      <c r="V505" s="339"/>
      <c r="W505" s="340" t="s">
        <v>183</v>
      </c>
      <c r="X505" s="339"/>
      <c r="Y505" s="340" t="s">
        <v>185</v>
      </c>
      <c r="Z505" s="340" t="s">
        <v>186</v>
      </c>
      <c r="AA505" s="340" t="str">
        <f t="shared" si="183"/>
        <v/>
      </c>
      <c r="AB505" s="341" t="s">
        <v>187</v>
      </c>
      <c r="AC505" s="516" t="str">
        <f t="shared" si="184"/>
        <v/>
      </c>
      <c r="AD505" s="509" t="str">
        <f t="shared" si="185"/>
        <v/>
      </c>
      <c r="AE505" s="517" t="str">
        <f>IFERROR(ROUNDDOWN(ROUNDDOWN(ROUND(L505*VLOOKUP(K505,【参考】数式用!$A$4:$F$57,MATCH("処遇改善加算Ⅳ",【参考】数式用!$C$3:$F$3,0)+2,0),0),0)*AA505*0.5,0), "")</f>
        <v/>
      </c>
      <c r="AF505" s="329"/>
      <c r="AG505" s="330"/>
      <c r="AH505" s="330"/>
      <c r="AI505" s="344"/>
      <c r="AJ505" s="641"/>
      <c r="AK505" s="331"/>
      <c r="AL505" s="332" t="str">
        <f t="shared" si="186"/>
        <v/>
      </c>
      <c r="AM505" s="325" t="str">
        <f t="shared" si="187"/>
        <v/>
      </c>
      <c r="AN505" s="255"/>
      <c r="AO505" s="559" t="str">
        <f>IFERROR(VLOOKUP(K505,【参考】数式用!$A$2:$N$57,14,FALSE),"")</f>
        <v/>
      </c>
      <c r="AP505" s="559" t="str">
        <f t="shared" si="188"/>
        <v/>
      </c>
      <c r="AQ505" s="632" t="str">
        <f t="shared" si="189"/>
        <v/>
      </c>
      <c r="AR505" s="632" t="str">
        <f t="shared" si="190"/>
        <v>入力済</v>
      </c>
      <c r="AS505" s="559" t="str">
        <f t="shared" si="191"/>
        <v/>
      </c>
      <c r="AT505" s="632" t="str">
        <f t="shared" si="192"/>
        <v>入力済</v>
      </c>
      <c r="AU505" s="632" t="str">
        <f t="shared" si="193"/>
        <v/>
      </c>
      <c r="AV505" s="632" t="str">
        <f t="shared" si="194"/>
        <v/>
      </c>
      <c r="AW505" s="559" t="str">
        <f t="shared" si="195"/>
        <v/>
      </c>
      <c r="AX505" s="559" t="str">
        <f t="shared" si="196"/>
        <v/>
      </c>
      <c r="AY505" s="632" t="str">
        <f>IFERROR(VLOOKUP(K505,【参考】数式用!$AR$5:$AS$39,2, FALSE), "")</f>
        <v/>
      </c>
      <c r="AZ505" s="559" t="str">
        <f t="shared" si="197"/>
        <v/>
      </c>
      <c r="BA505" s="559" t="str">
        <f t="shared" si="198"/>
        <v>入力済</v>
      </c>
      <c r="BB505" s="632" t="str">
        <f>IFERROR(VLOOKUP(K505,【参考】数式用!$AX$3:$AY$59, 2, FALSE), "")</f>
        <v/>
      </c>
      <c r="BC505" s="559" t="str">
        <f t="shared" si="199"/>
        <v/>
      </c>
      <c r="BD505" s="559" t="str">
        <f t="shared" si="200"/>
        <v>入力済</v>
      </c>
      <c r="BE505" s="576" t="str">
        <f t="shared" si="201"/>
        <v/>
      </c>
      <c r="BF505" s="559" t="str">
        <f t="shared" si="202"/>
        <v/>
      </c>
      <c r="BG505" s="596"/>
      <c r="BH505" s="632" t="str">
        <f t="shared" si="203"/>
        <v/>
      </c>
      <c r="BI505" s="614" t="str">
        <f>IFERROR(IF(BH505="Ⅱロ有り",ROUNDDOWN(L505*VLOOKUP(K505,【参考】数式用!$A$4:$J$42,10,FALSE)*AA505,0),""),"")</f>
        <v/>
      </c>
      <c r="BJ505" s="614" t="str">
        <f>IFERROR(IF(BH505="Ⅱロなし",ROUNDDOWN(L505*VLOOKUP(K505,【参考】数式用!$A$4:$J$42,8,FALSE)*AA505,0),""),"")</f>
        <v/>
      </c>
    </row>
    <row r="506" spans="1:62" ht="110.1" customHeight="1" thickBot="1">
      <c r="A506" s="327">
        <v>493</v>
      </c>
      <c r="B506" s="1005" t="str">
        <f>IF(基本情報入力シート!B528="","",基本情報入力シート!B528)</f>
        <v/>
      </c>
      <c r="C506" s="1006"/>
      <c r="D506" s="1006"/>
      <c r="E506" s="1006"/>
      <c r="F506" s="1007"/>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58" t="str">
        <f>IF(基本情報入力シート!AF528=0, "",基本情報入力シート!AF528)</f>
        <v/>
      </c>
      <c r="M506" s="589"/>
      <c r="N506" s="521" t="str">
        <f>IFERROR(VLOOKUP(K506,【参考】数式用!$A$2:$F$57,MATCH(M506,【参考】数式用!$C$3:$F$3,0)+2,0),"")</f>
        <v/>
      </c>
      <c r="O506" s="513"/>
      <c r="P506" s="555" t="str">
        <f>IFERROR(VLOOKUP(K506,【参考】数式用!$A$2:$F$57,MATCH(O506,【参考】数式用!$C$3:$F$3,0)+2,0),"")</f>
        <v/>
      </c>
      <c r="Q506" s="338" t="s">
        <v>118</v>
      </c>
      <c r="R506" s="339"/>
      <c r="S506" s="340" t="s">
        <v>183</v>
      </c>
      <c r="T506" s="339"/>
      <c r="U506" s="340" t="s">
        <v>184</v>
      </c>
      <c r="V506" s="339"/>
      <c r="W506" s="340" t="s">
        <v>183</v>
      </c>
      <c r="X506" s="339"/>
      <c r="Y506" s="340" t="s">
        <v>185</v>
      </c>
      <c r="Z506" s="340" t="s">
        <v>186</v>
      </c>
      <c r="AA506" s="340" t="str">
        <f t="shared" si="183"/>
        <v/>
      </c>
      <c r="AB506" s="341" t="s">
        <v>187</v>
      </c>
      <c r="AC506" s="516" t="str">
        <f t="shared" si="184"/>
        <v/>
      </c>
      <c r="AD506" s="509" t="str">
        <f t="shared" si="185"/>
        <v/>
      </c>
      <c r="AE506" s="517" t="str">
        <f>IFERROR(ROUNDDOWN(ROUNDDOWN(ROUND(L506*VLOOKUP(K506,【参考】数式用!$A$4:$F$57,MATCH("処遇改善加算Ⅳ",【参考】数式用!$C$3:$F$3,0)+2,0),0),0)*AA506*0.5,0), "")</f>
        <v/>
      </c>
      <c r="AF506" s="329"/>
      <c r="AG506" s="330"/>
      <c r="AH506" s="330"/>
      <c r="AI506" s="344"/>
      <c r="AJ506" s="641"/>
      <c r="AK506" s="331"/>
      <c r="AL506" s="332" t="str">
        <f t="shared" si="186"/>
        <v/>
      </c>
      <c r="AM506" s="325" t="str">
        <f t="shared" si="187"/>
        <v/>
      </c>
      <c r="AN506" s="255"/>
      <c r="AO506" s="559" t="str">
        <f>IFERROR(VLOOKUP(K506,【参考】数式用!$A$2:$N$57,14,FALSE),"")</f>
        <v/>
      </c>
      <c r="AP506" s="559" t="str">
        <f t="shared" si="188"/>
        <v/>
      </c>
      <c r="AQ506" s="632" t="str">
        <f t="shared" si="189"/>
        <v/>
      </c>
      <c r="AR506" s="632" t="str">
        <f t="shared" si="190"/>
        <v>入力済</v>
      </c>
      <c r="AS506" s="559" t="str">
        <f t="shared" si="191"/>
        <v/>
      </c>
      <c r="AT506" s="632" t="str">
        <f t="shared" si="192"/>
        <v>入力済</v>
      </c>
      <c r="AU506" s="632" t="str">
        <f t="shared" si="193"/>
        <v/>
      </c>
      <c r="AV506" s="632" t="str">
        <f t="shared" si="194"/>
        <v/>
      </c>
      <c r="AW506" s="559" t="str">
        <f t="shared" si="195"/>
        <v/>
      </c>
      <c r="AX506" s="559" t="str">
        <f t="shared" si="196"/>
        <v/>
      </c>
      <c r="AY506" s="632" t="str">
        <f>IFERROR(VLOOKUP(K506,【参考】数式用!$AR$5:$AS$39,2, FALSE), "")</f>
        <v/>
      </c>
      <c r="AZ506" s="559" t="str">
        <f t="shared" si="197"/>
        <v/>
      </c>
      <c r="BA506" s="559" t="str">
        <f t="shared" si="198"/>
        <v>入力済</v>
      </c>
      <c r="BB506" s="632" t="str">
        <f>IFERROR(VLOOKUP(K506,【参考】数式用!$AX$3:$AY$59, 2, FALSE), "")</f>
        <v/>
      </c>
      <c r="BC506" s="559" t="str">
        <f t="shared" si="199"/>
        <v/>
      </c>
      <c r="BD506" s="559" t="str">
        <f t="shared" si="200"/>
        <v>入力済</v>
      </c>
      <c r="BE506" s="576" t="str">
        <f t="shared" si="201"/>
        <v/>
      </c>
      <c r="BF506" s="559" t="str">
        <f t="shared" si="202"/>
        <v/>
      </c>
      <c r="BG506" s="596"/>
      <c r="BH506" s="632" t="str">
        <f t="shared" si="203"/>
        <v/>
      </c>
      <c r="BI506" s="614" t="str">
        <f>IFERROR(IF(BH506="Ⅱロ有り",ROUNDDOWN(L506*VLOOKUP(K506,【参考】数式用!$A$4:$J$42,10,FALSE)*AA506,0),""),"")</f>
        <v/>
      </c>
      <c r="BJ506" s="614" t="str">
        <f>IFERROR(IF(BH506="Ⅱロなし",ROUNDDOWN(L506*VLOOKUP(K506,【参考】数式用!$A$4:$J$42,8,FALSE)*AA506,0),""),"")</f>
        <v/>
      </c>
    </row>
    <row r="507" spans="1:62" ht="110.1" customHeight="1" thickBot="1">
      <c r="A507" s="327">
        <v>494</v>
      </c>
      <c r="B507" s="1005" t="str">
        <f>IF(基本情報入力シート!B529="","",基本情報入力シート!B529)</f>
        <v/>
      </c>
      <c r="C507" s="1006"/>
      <c r="D507" s="1006"/>
      <c r="E507" s="1006"/>
      <c r="F507" s="1007"/>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58" t="str">
        <f>IF(基本情報入力シート!AF529=0, "",基本情報入力シート!AF529)</f>
        <v/>
      </c>
      <c r="M507" s="589"/>
      <c r="N507" s="521" t="str">
        <f>IFERROR(VLOOKUP(K507,【参考】数式用!$A$2:$F$57,MATCH(M507,【参考】数式用!$C$3:$F$3,0)+2,0),"")</f>
        <v/>
      </c>
      <c r="O507" s="513"/>
      <c r="P507" s="555" t="str">
        <f>IFERROR(VLOOKUP(K507,【参考】数式用!$A$2:$F$57,MATCH(O507,【参考】数式用!$C$3:$F$3,0)+2,0),"")</f>
        <v/>
      </c>
      <c r="Q507" s="338" t="s">
        <v>118</v>
      </c>
      <c r="R507" s="339"/>
      <c r="S507" s="340" t="s">
        <v>183</v>
      </c>
      <c r="T507" s="339"/>
      <c r="U507" s="340" t="s">
        <v>184</v>
      </c>
      <c r="V507" s="339"/>
      <c r="W507" s="340" t="s">
        <v>183</v>
      </c>
      <c r="X507" s="339"/>
      <c r="Y507" s="340" t="s">
        <v>185</v>
      </c>
      <c r="Z507" s="340" t="s">
        <v>186</v>
      </c>
      <c r="AA507" s="340" t="str">
        <f t="shared" si="183"/>
        <v/>
      </c>
      <c r="AB507" s="341" t="s">
        <v>187</v>
      </c>
      <c r="AC507" s="516" t="str">
        <f t="shared" si="184"/>
        <v/>
      </c>
      <c r="AD507" s="509" t="str">
        <f t="shared" si="185"/>
        <v/>
      </c>
      <c r="AE507" s="517" t="str">
        <f>IFERROR(ROUNDDOWN(ROUNDDOWN(ROUND(L507*VLOOKUP(K507,【参考】数式用!$A$4:$F$57,MATCH("処遇改善加算Ⅳ",【参考】数式用!$C$3:$F$3,0)+2,0),0),0)*AA507*0.5,0), "")</f>
        <v/>
      </c>
      <c r="AF507" s="329"/>
      <c r="AG507" s="330"/>
      <c r="AH507" s="330"/>
      <c r="AI507" s="344"/>
      <c r="AJ507" s="641"/>
      <c r="AK507" s="331"/>
      <c r="AL507" s="332" t="str">
        <f t="shared" si="186"/>
        <v/>
      </c>
      <c r="AM507" s="325" t="str">
        <f t="shared" si="187"/>
        <v/>
      </c>
      <c r="AN507" s="255"/>
      <c r="AO507" s="559" t="str">
        <f>IFERROR(VLOOKUP(K507,【参考】数式用!$A$2:$N$57,14,FALSE),"")</f>
        <v/>
      </c>
      <c r="AP507" s="559" t="str">
        <f t="shared" si="188"/>
        <v/>
      </c>
      <c r="AQ507" s="632" t="str">
        <f t="shared" si="189"/>
        <v/>
      </c>
      <c r="AR507" s="632" t="str">
        <f t="shared" si="190"/>
        <v>入力済</v>
      </c>
      <c r="AS507" s="559" t="str">
        <f t="shared" si="191"/>
        <v/>
      </c>
      <c r="AT507" s="632" t="str">
        <f t="shared" si="192"/>
        <v>入力済</v>
      </c>
      <c r="AU507" s="632" t="str">
        <f t="shared" si="193"/>
        <v/>
      </c>
      <c r="AV507" s="632" t="str">
        <f t="shared" si="194"/>
        <v/>
      </c>
      <c r="AW507" s="559" t="str">
        <f t="shared" si="195"/>
        <v/>
      </c>
      <c r="AX507" s="559" t="str">
        <f t="shared" si="196"/>
        <v/>
      </c>
      <c r="AY507" s="632" t="str">
        <f>IFERROR(VLOOKUP(K507,【参考】数式用!$AR$5:$AS$39,2, FALSE), "")</f>
        <v/>
      </c>
      <c r="AZ507" s="559" t="str">
        <f t="shared" si="197"/>
        <v/>
      </c>
      <c r="BA507" s="559" t="str">
        <f t="shared" si="198"/>
        <v>入力済</v>
      </c>
      <c r="BB507" s="632" t="str">
        <f>IFERROR(VLOOKUP(K507,【参考】数式用!$AX$3:$AY$59, 2, FALSE), "")</f>
        <v/>
      </c>
      <c r="BC507" s="559" t="str">
        <f t="shared" si="199"/>
        <v/>
      </c>
      <c r="BD507" s="559" t="str">
        <f t="shared" si="200"/>
        <v>入力済</v>
      </c>
      <c r="BE507" s="576" t="str">
        <f t="shared" si="201"/>
        <v/>
      </c>
      <c r="BF507" s="559" t="str">
        <f t="shared" si="202"/>
        <v/>
      </c>
      <c r="BG507" s="596"/>
      <c r="BH507" s="632" t="str">
        <f t="shared" si="203"/>
        <v/>
      </c>
      <c r="BI507" s="614" t="str">
        <f>IFERROR(IF(BH507="Ⅱロ有り",ROUNDDOWN(L507*VLOOKUP(K507,【参考】数式用!$A$4:$J$42,10,FALSE)*AA507,0),""),"")</f>
        <v/>
      </c>
      <c r="BJ507" s="614" t="str">
        <f>IFERROR(IF(BH507="Ⅱロなし",ROUNDDOWN(L507*VLOOKUP(K507,【参考】数式用!$A$4:$J$42,8,FALSE)*AA507,0),""),"")</f>
        <v/>
      </c>
    </row>
    <row r="508" spans="1:62" ht="110.1" customHeight="1" thickBot="1">
      <c r="A508" s="327">
        <v>495</v>
      </c>
      <c r="B508" s="1005" t="str">
        <f>IF(基本情報入力シート!B530="","",基本情報入力シート!B530)</f>
        <v/>
      </c>
      <c r="C508" s="1006"/>
      <c r="D508" s="1006"/>
      <c r="E508" s="1006"/>
      <c r="F508" s="1007"/>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58" t="str">
        <f>IF(基本情報入力シート!AF530=0, "",基本情報入力シート!AF530)</f>
        <v/>
      </c>
      <c r="M508" s="589"/>
      <c r="N508" s="521" t="str">
        <f>IFERROR(VLOOKUP(K508,【参考】数式用!$A$2:$F$57,MATCH(M508,【参考】数式用!$C$3:$F$3,0)+2,0),"")</f>
        <v/>
      </c>
      <c r="O508" s="513"/>
      <c r="P508" s="555" t="str">
        <f>IFERROR(VLOOKUP(K508,【参考】数式用!$A$2:$F$57,MATCH(O508,【参考】数式用!$C$3:$F$3,0)+2,0),"")</f>
        <v/>
      </c>
      <c r="Q508" s="338" t="s">
        <v>118</v>
      </c>
      <c r="R508" s="339"/>
      <c r="S508" s="340" t="s">
        <v>183</v>
      </c>
      <c r="T508" s="339"/>
      <c r="U508" s="340" t="s">
        <v>184</v>
      </c>
      <c r="V508" s="339"/>
      <c r="W508" s="340" t="s">
        <v>183</v>
      </c>
      <c r="X508" s="339"/>
      <c r="Y508" s="340" t="s">
        <v>185</v>
      </c>
      <c r="Z508" s="340" t="s">
        <v>186</v>
      </c>
      <c r="AA508" s="340" t="str">
        <f t="shared" si="183"/>
        <v/>
      </c>
      <c r="AB508" s="341" t="s">
        <v>187</v>
      </c>
      <c r="AC508" s="516" t="str">
        <f t="shared" si="184"/>
        <v/>
      </c>
      <c r="AD508" s="509" t="str">
        <f t="shared" si="185"/>
        <v/>
      </c>
      <c r="AE508" s="517" t="str">
        <f>IFERROR(ROUNDDOWN(ROUNDDOWN(ROUND(L508*VLOOKUP(K508,【参考】数式用!$A$4:$F$57,MATCH("処遇改善加算Ⅳ",【参考】数式用!$C$3:$F$3,0)+2,0),0),0)*AA508*0.5,0), "")</f>
        <v/>
      </c>
      <c r="AF508" s="329"/>
      <c r="AG508" s="330"/>
      <c r="AH508" s="330"/>
      <c r="AI508" s="344"/>
      <c r="AJ508" s="641"/>
      <c r="AK508" s="331"/>
      <c r="AL508" s="332" t="str">
        <f t="shared" si="186"/>
        <v/>
      </c>
      <c r="AM508" s="325" t="str">
        <f t="shared" si="187"/>
        <v/>
      </c>
      <c r="AN508" s="255"/>
      <c r="AO508" s="559" t="str">
        <f>IFERROR(VLOOKUP(K508,【参考】数式用!$A$2:$N$57,14,FALSE),"")</f>
        <v/>
      </c>
      <c r="AP508" s="559" t="str">
        <f t="shared" si="188"/>
        <v/>
      </c>
      <c r="AQ508" s="632" t="str">
        <f t="shared" si="189"/>
        <v/>
      </c>
      <c r="AR508" s="632" t="str">
        <f t="shared" si="190"/>
        <v>入力済</v>
      </c>
      <c r="AS508" s="559" t="str">
        <f t="shared" si="191"/>
        <v/>
      </c>
      <c r="AT508" s="632" t="str">
        <f t="shared" si="192"/>
        <v>入力済</v>
      </c>
      <c r="AU508" s="632" t="str">
        <f t="shared" si="193"/>
        <v/>
      </c>
      <c r="AV508" s="632" t="str">
        <f t="shared" si="194"/>
        <v/>
      </c>
      <c r="AW508" s="559" t="str">
        <f t="shared" si="195"/>
        <v/>
      </c>
      <c r="AX508" s="559" t="str">
        <f t="shared" si="196"/>
        <v/>
      </c>
      <c r="AY508" s="632" t="str">
        <f>IFERROR(VLOOKUP(K508,【参考】数式用!$AR$5:$AS$39,2, FALSE), "")</f>
        <v/>
      </c>
      <c r="AZ508" s="559" t="str">
        <f t="shared" si="197"/>
        <v/>
      </c>
      <c r="BA508" s="559" t="str">
        <f t="shared" si="198"/>
        <v>入力済</v>
      </c>
      <c r="BB508" s="632" t="str">
        <f>IFERROR(VLOOKUP(K508,【参考】数式用!$AX$3:$AY$59, 2, FALSE), "")</f>
        <v/>
      </c>
      <c r="BC508" s="559" t="str">
        <f t="shared" si="199"/>
        <v/>
      </c>
      <c r="BD508" s="559" t="str">
        <f t="shared" si="200"/>
        <v>入力済</v>
      </c>
      <c r="BE508" s="576" t="str">
        <f t="shared" si="201"/>
        <v/>
      </c>
      <c r="BF508" s="559" t="str">
        <f t="shared" si="202"/>
        <v/>
      </c>
      <c r="BG508" s="596"/>
      <c r="BH508" s="632" t="str">
        <f t="shared" si="203"/>
        <v/>
      </c>
      <c r="BI508" s="614" t="str">
        <f>IFERROR(IF(BH508="Ⅱロ有り",ROUNDDOWN(L508*VLOOKUP(K508,【参考】数式用!$A$4:$J$42,10,FALSE)*AA508,0),""),"")</f>
        <v/>
      </c>
      <c r="BJ508" s="614" t="str">
        <f>IFERROR(IF(BH508="Ⅱロなし",ROUNDDOWN(L508*VLOOKUP(K508,【参考】数式用!$A$4:$J$42,8,FALSE)*AA508,0),""),"")</f>
        <v/>
      </c>
    </row>
    <row r="509" spans="1:62" ht="110.1" customHeight="1" thickBot="1">
      <c r="A509" s="327">
        <v>496</v>
      </c>
      <c r="B509" s="1005" t="str">
        <f>IF(基本情報入力シート!B531="","",基本情報入力シート!B531)</f>
        <v/>
      </c>
      <c r="C509" s="1006"/>
      <c r="D509" s="1006"/>
      <c r="E509" s="1006"/>
      <c r="F509" s="1007"/>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58" t="str">
        <f>IF(基本情報入力シート!AF531=0, "",基本情報入力シート!AF531)</f>
        <v/>
      </c>
      <c r="M509" s="589"/>
      <c r="N509" s="521" t="str">
        <f>IFERROR(VLOOKUP(K509,【参考】数式用!$A$2:$F$57,MATCH(M509,【参考】数式用!$C$3:$F$3,0)+2,0),"")</f>
        <v/>
      </c>
      <c r="O509" s="513"/>
      <c r="P509" s="555" t="str">
        <f>IFERROR(VLOOKUP(K509,【参考】数式用!$A$2:$F$57,MATCH(O509,【参考】数式用!$C$3:$F$3,0)+2,0),"")</f>
        <v/>
      </c>
      <c r="Q509" s="338" t="s">
        <v>118</v>
      </c>
      <c r="R509" s="339"/>
      <c r="S509" s="340" t="s">
        <v>183</v>
      </c>
      <c r="T509" s="339"/>
      <c r="U509" s="340" t="s">
        <v>184</v>
      </c>
      <c r="V509" s="339"/>
      <c r="W509" s="340" t="s">
        <v>183</v>
      </c>
      <c r="X509" s="339"/>
      <c r="Y509" s="340" t="s">
        <v>185</v>
      </c>
      <c r="Z509" s="340" t="s">
        <v>186</v>
      </c>
      <c r="AA509" s="340" t="str">
        <f t="shared" si="183"/>
        <v/>
      </c>
      <c r="AB509" s="341" t="s">
        <v>187</v>
      </c>
      <c r="AC509" s="516" t="str">
        <f t="shared" si="184"/>
        <v/>
      </c>
      <c r="AD509" s="509" t="str">
        <f t="shared" si="185"/>
        <v/>
      </c>
      <c r="AE509" s="517" t="str">
        <f>IFERROR(ROUNDDOWN(ROUNDDOWN(ROUND(L509*VLOOKUP(K509,【参考】数式用!$A$4:$F$57,MATCH("処遇改善加算Ⅳ",【参考】数式用!$C$3:$F$3,0)+2,0),0),0)*AA509*0.5,0), "")</f>
        <v/>
      </c>
      <c r="AF509" s="329"/>
      <c r="AG509" s="330"/>
      <c r="AH509" s="330"/>
      <c r="AI509" s="344"/>
      <c r="AJ509" s="641"/>
      <c r="AK509" s="331"/>
      <c r="AL509" s="332" t="str">
        <f t="shared" si="186"/>
        <v/>
      </c>
      <c r="AM509" s="325" t="str">
        <f t="shared" si="187"/>
        <v/>
      </c>
      <c r="AN509" s="255"/>
      <c r="AO509" s="559" t="str">
        <f>IFERROR(VLOOKUP(K509,【参考】数式用!$A$2:$N$57,14,FALSE),"")</f>
        <v/>
      </c>
      <c r="AP509" s="559" t="str">
        <f t="shared" si="188"/>
        <v/>
      </c>
      <c r="AQ509" s="632" t="str">
        <f t="shared" si="189"/>
        <v/>
      </c>
      <c r="AR509" s="632" t="str">
        <f t="shared" si="190"/>
        <v>入力済</v>
      </c>
      <c r="AS509" s="559" t="str">
        <f t="shared" si="191"/>
        <v/>
      </c>
      <c r="AT509" s="632" t="str">
        <f t="shared" si="192"/>
        <v>入力済</v>
      </c>
      <c r="AU509" s="632" t="str">
        <f t="shared" si="193"/>
        <v/>
      </c>
      <c r="AV509" s="632" t="str">
        <f t="shared" si="194"/>
        <v/>
      </c>
      <c r="AW509" s="559" t="str">
        <f t="shared" si="195"/>
        <v/>
      </c>
      <c r="AX509" s="559" t="str">
        <f t="shared" si="196"/>
        <v/>
      </c>
      <c r="AY509" s="632" t="str">
        <f>IFERROR(VLOOKUP(K509,【参考】数式用!$AR$5:$AS$39,2, FALSE), "")</f>
        <v/>
      </c>
      <c r="AZ509" s="559" t="str">
        <f t="shared" si="197"/>
        <v/>
      </c>
      <c r="BA509" s="559" t="str">
        <f t="shared" si="198"/>
        <v>入力済</v>
      </c>
      <c r="BB509" s="632" t="str">
        <f>IFERROR(VLOOKUP(K509,【参考】数式用!$AX$3:$AY$59, 2, FALSE), "")</f>
        <v/>
      </c>
      <c r="BC509" s="559" t="str">
        <f t="shared" si="199"/>
        <v/>
      </c>
      <c r="BD509" s="559" t="str">
        <f t="shared" si="200"/>
        <v>入力済</v>
      </c>
      <c r="BE509" s="576" t="str">
        <f t="shared" si="201"/>
        <v/>
      </c>
      <c r="BF509" s="559" t="str">
        <f t="shared" si="202"/>
        <v/>
      </c>
      <c r="BG509" s="596"/>
      <c r="BH509" s="632" t="str">
        <f t="shared" si="203"/>
        <v/>
      </c>
      <c r="BI509" s="614" t="str">
        <f>IFERROR(IF(BH509="Ⅱロ有り",ROUNDDOWN(L509*VLOOKUP(K509,【参考】数式用!$A$4:$J$42,10,FALSE)*AA509,0),""),"")</f>
        <v/>
      </c>
      <c r="BJ509" s="614" t="str">
        <f>IFERROR(IF(BH509="Ⅱロなし",ROUNDDOWN(L509*VLOOKUP(K509,【参考】数式用!$A$4:$J$42,8,FALSE)*AA509,0),""),"")</f>
        <v/>
      </c>
    </row>
    <row r="510" spans="1:62" ht="110.1" customHeight="1" thickBot="1">
      <c r="A510" s="327">
        <v>497</v>
      </c>
      <c r="B510" s="1005" t="str">
        <f>IF(基本情報入力シート!B532="","",基本情報入力シート!B532)</f>
        <v/>
      </c>
      <c r="C510" s="1006"/>
      <c r="D510" s="1006"/>
      <c r="E510" s="1006"/>
      <c r="F510" s="1007"/>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58" t="str">
        <f>IF(基本情報入力シート!AF532=0, "",基本情報入力シート!AF532)</f>
        <v/>
      </c>
      <c r="M510" s="589"/>
      <c r="N510" s="521" t="str">
        <f>IFERROR(VLOOKUP(K510,【参考】数式用!$A$2:$F$57,MATCH(M510,【参考】数式用!$C$3:$F$3,0)+2,0),"")</f>
        <v/>
      </c>
      <c r="O510" s="513"/>
      <c r="P510" s="555" t="str">
        <f>IFERROR(VLOOKUP(K510,【参考】数式用!$A$2:$F$57,MATCH(O510,【参考】数式用!$C$3:$F$3,0)+2,0),"")</f>
        <v/>
      </c>
      <c r="Q510" s="338" t="s">
        <v>118</v>
      </c>
      <c r="R510" s="339"/>
      <c r="S510" s="340" t="s">
        <v>183</v>
      </c>
      <c r="T510" s="339"/>
      <c r="U510" s="340" t="s">
        <v>184</v>
      </c>
      <c r="V510" s="339"/>
      <c r="W510" s="340" t="s">
        <v>183</v>
      </c>
      <c r="X510" s="339"/>
      <c r="Y510" s="340" t="s">
        <v>185</v>
      </c>
      <c r="Z510" s="340" t="s">
        <v>186</v>
      </c>
      <c r="AA510" s="340" t="str">
        <f t="shared" si="183"/>
        <v/>
      </c>
      <c r="AB510" s="341" t="s">
        <v>187</v>
      </c>
      <c r="AC510" s="516" t="str">
        <f t="shared" si="184"/>
        <v/>
      </c>
      <c r="AD510" s="509" t="str">
        <f t="shared" si="185"/>
        <v/>
      </c>
      <c r="AE510" s="517" t="str">
        <f>IFERROR(ROUNDDOWN(ROUNDDOWN(ROUND(L510*VLOOKUP(K510,【参考】数式用!$A$4:$F$57,MATCH("処遇改善加算Ⅳ",【参考】数式用!$C$3:$F$3,0)+2,0),0),0)*AA510*0.5,0), "")</f>
        <v/>
      </c>
      <c r="AF510" s="329"/>
      <c r="AG510" s="330"/>
      <c r="AH510" s="330"/>
      <c r="AI510" s="344"/>
      <c r="AJ510" s="641"/>
      <c r="AK510" s="331"/>
      <c r="AL510" s="332" t="str">
        <f t="shared" si="186"/>
        <v/>
      </c>
      <c r="AM510" s="325" t="str">
        <f t="shared" si="187"/>
        <v/>
      </c>
      <c r="AN510" s="255"/>
      <c r="AO510" s="559" t="str">
        <f>IFERROR(VLOOKUP(K510,【参考】数式用!$A$2:$N$57,14,FALSE),"")</f>
        <v/>
      </c>
      <c r="AP510" s="559" t="str">
        <f t="shared" si="188"/>
        <v/>
      </c>
      <c r="AQ510" s="632" t="str">
        <f t="shared" si="189"/>
        <v/>
      </c>
      <c r="AR510" s="632" t="str">
        <f t="shared" si="190"/>
        <v>入力済</v>
      </c>
      <c r="AS510" s="559" t="str">
        <f t="shared" si="191"/>
        <v/>
      </c>
      <c r="AT510" s="632" t="str">
        <f t="shared" si="192"/>
        <v>入力済</v>
      </c>
      <c r="AU510" s="632" t="str">
        <f t="shared" si="193"/>
        <v/>
      </c>
      <c r="AV510" s="632" t="str">
        <f t="shared" si="194"/>
        <v/>
      </c>
      <c r="AW510" s="559" t="str">
        <f t="shared" si="195"/>
        <v/>
      </c>
      <c r="AX510" s="559" t="str">
        <f t="shared" si="196"/>
        <v/>
      </c>
      <c r="AY510" s="632" t="str">
        <f>IFERROR(VLOOKUP(K510,【参考】数式用!$AR$5:$AS$39,2, FALSE), "")</f>
        <v/>
      </c>
      <c r="AZ510" s="559" t="str">
        <f t="shared" si="197"/>
        <v/>
      </c>
      <c r="BA510" s="559" t="str">
        <f t="shared" si="198"/>
        <v>入力済</v>
      </c>
      <c r="BB510" s="632" t="str">
        <f>IFERROR(VLOOKUP(K510,【参考】数式用!$AX$3:$AY$59, 2, FALSE), "")</f>
        <v/>
      </c>
      <c r="BC510" s="559" t="str">
        <f t="shared" si="199"/>
        <v/>
      </c>
      <c r="BD510" s="559" t="str">
        <f t="shared" si="200"/>
        <v>入力済</v>
      </c>
      <c r="BE510" s="576" t="str">
        <f t="shared" si="201"/>
        <v/>
      </c>
      <c r="BF510" s="559" t="str">
        <f t="shared" si="202"/>
        <v/>
      </c>
      <c r="BG510" s="596"/>
      <c r="BH510" s="632" t="str">
        <f t="shared" si="203"/>
        <v/>
      </c>
      <c r="BI510" s="614" t="str">
        <f>IFERROR(IF(BH510="Ⅱロ有り",ROUNDDOWN(L510*VLOOKUP(K510,【参考】数式用!$A$4:$J$42,10,FALSE)*AA510,0),""),"")</f>
        <v/>
      </c>
      <c r="BJ510" s="614" t="str">
        <f>IFERROR(IF(BH510="Ⅱロなし",ROUNDDOWN(L510*VLOOKUP(K510,【参考】数式用!$A$4:$J$42,8,FALSE)*AA510,0),""),"")</f>
        <v/>
      </c>
    </row>
    <row r="511" spans="1:62" ht="110.1" customHeight="1" thickBot="1">
      <c r="A511" s="327">
        <v>498</v>
      </c>
      <c r="B511" s="1005" t="str">
        <f>IF(基本情報入力シート!B533="","",基本情報入力シート!B533)</f>
        <v/>
      </c>
      <c r="C511" s="1006"/>
      <c r="D511" s="1006"/>
      <c r="E511" s="1006"/>
      <c r="F511" s="1007"/>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58" t="str">
        <f>IF(基本情報入力シート!AF533=0, "",基本情報入力シート!AF533)</f>
        <v/>
      </c>
      <c r="M511" s="589"/>
      <c r="N511" s="521" t="str">
        <f>IFERROR(VLOOKUP(K511,【参考】数式用!$A$2:$F$57,MATCH(M511,【参考】数式用!$C$3:$F$3,0)+2,0),"")</f>
        <v/>
      </c>
      <c r="O511" s="513"/>
      <c r="P511" s="555" t="str">
        <f>IFERROR(VLOOKUP(K511,【参考】数式用!$A$2:$F$57,MATCH(O511,【参考】数式用!$C$3:$F$3,0)+2,0),"")</f>
        <v/>
      </c>
      <c r="Q511" s="338" t="s">
        <v>118</v>
      </c>
      <c r="R511" s="339"/>
      <c r="S511" s="340" t="s">
        <v>183</v>
      </c>
      <c r="T511" s="339"/>
      <c r="U511" s="340" t="s">
        <v>184</v>
      </c>
      <c r="V511" s="339"/>
      <c r="W511" s="340" t="s">
        <v>183</v>
      </c>
      <c r="X511" s="339"/>
      <c r="Y511" s="340" t="s">
        <v>185</v>
      </c>
      <c r="Z511" s="340" t="s">
        <v>186</v>
      </c>
      <c r="AA511" s="340" t="str">
        <f t="shared" si="183"/>
        <v/>
      </c>
      <c r="AB511" s="341" t="s">
        <v>187</v>
      </c>
      <c r="AC511" s="516" t="str">
        <f t="shared" si="184"/>
        <v/>
      </c>
      <c r="AD511" s="509" t="str">
        <f t="shared" si="185"/>
        <v/>
      </c>
      <c r="AE511" s="517" t="str">
        <f>IFERROR(ROUNDDOWN(ROUNDDOWN(ROUND(L511*VLOOKUP(K511,【参考】数式用!$A$4:$F$57,MATCH("処遇改善加算Ⅳ",【参考】数式用!$C$3:$F$3,0)+2,0),0),0)*AA511*0.5,0), "")</f>
        <v/>
      </c>
      <c r="AF511" s="329"/>
      <c r="AG511" s="330"/>
      <c r="AH511" s="330"/>
      <c r="AI511" s="344"/>
      <c r="AJ511" s="641"/>
      <c r="AK511" s="331"/>
      <c r="AL511" s="332" t="str">
        <f t="shared" si="186"/>
        <v/>
      </c>
      <c r="AM511" s="325" t="str">
        <f t="shared" si="187"/>
        <v/>
      </c>
      <c r="AN511" s="255"/>
      <c r="AO511" s="559" t="str">
        <f>IFERROR(VLOOKUP(K511,【参考】数式用!$A$2:$N$57,14,FALSE),"")</f>
        <v/>
      </c>
      <c r="AP511" s="559" t="str">
        <f t="shared" si="188"/>
        <v/>
      </c>
      <c r="AQ511" s="632" t="str">
        <f t="shared" si="189"/>
        <v/>
      </c>
      <c r="AR511" s="632" t="str">
        <f t="shared" si="190"/>
        <v>入力済</v>
      </c>
      <c r="AS511" s="559" t="str">
        <f t="shared" si="191"/>
        <v/>
      </c>
      <c r="AT511" s="632" t="str">
        <f t="shared" si="192"/>
        <v>入力済</v>
      </c>
      <c r="AU511" s="632" t="str">
        <f t="shared" si="193"/>
        <v/>
      </c>
      <c r="AV511" s="632" t="str">
        <f t="shared" si="194"/>
        <v/>
      </c>
      <c r="AW511" s="559" t="str">
        <f t="shared" si="195"/>
        <v/>
      </c>
      <c r="AX511" s="559" t="str">
        <f t="shared" si="196"/>
        <v/>
      </c>
      <c r="AY511" s="632" t="str">
        <f>IFERROR(VLOOKUP(K511,【参考】数式用!$AR$5:$AS$39,2, FALSE), "")</f>
        <v/>
      </c>
      <c r="AZ511" s="559" t="str">
        <f t="shared" si="197"/>
        <v/>
      </c>
      <c r="BA511" s="559" t="str">
        <f t="shared" si="198"/>
        <v>入力済</v>
      </c>
      <c r="BB511" s="632" t="str">
        <f>IFERROR(VLOOKUP(K511,【参考】数式用!$AX$3:$AY$59, 2, FALSE), "")</f>
        <v/>
      </c>
      <c r="BC511" s="559" t="str">
        <f t="shared" si="199"/>
        <v/>
      </c>
      <c r="BD511" s="559" t="str">
        <f t="shared" si="200"/>
        <v>入力済</v>
      </c>
      <c r="BE511" s="576" t="str">
        <f t="shared" si="201"/>
        <v/>
      </c>
      <c r="BF511" s="559" t="str">
        <f t="shared" si="202"/>
        <v/>
      </c>
      <c r="BG511" s="596"/>
      <c r="BH511" s="632" t="str">
        <f t="shared" si="203"/>
        <v/>
      </c>
      <c r="BI511" s="614" t="str">
        <f>IFERROR(IF(BH511="Ⅱロ有り",ROUNDDOWN(L511*VLOOKUP(K511,【参考】数式用!$A$4:$J$42,10,FALSE)*AA511,0),""),"")</f>
        <v/>
      </c>
      <c r="BJ511" s="614" t="str">
        <f>IFERROR(IF(BH511="Ⅱロなし",ROUNDDOWN(L511*VLOOKUP(K511,【参考】数式用!$A$4:$J$42,8,FALSE)*AA511,0),""),"")</f>
        <v/>
      </c>
    </row>
    <row r="512" spans="1:62" ht="110.1" customHeight="1" thickBot="1">
      <c r="A512" s="327">
        <v>499</v>
      </c>
      <c r="B512" s="1005" t="str">
        <f>IF(基本情報入力シート!B534="","",基本情報入力シート!B534)</f>
        <v/>
      </c>
      <c r="C512" s="1006"/>
      <c r="D512" s="1006"/>
      <c r="E512" s="1006"/>
      <c r="F512" s="1007"/>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58" t="str">
        <f>IF(基本情報入力シート!AF534=0, "",基本情報入力シート!AF534)</f>
        <v/>
      </c>
      <c r="M512" s="589"/>
      <c r="N512" s="521" t="str">
        <f>IFERROR(VLOOKUP(K512,【参考】数式用!$A$2:$F$57,MATCH(M512,【参考】数式用!$C$3:$F$3,0)+2,0),"")</f>
        <v/>
      </c>
      <c r="O512" s="513"/>
      <c r="P512" s="555" t="str">
        <f>IFERROR(VLOOKUP(K512,【参考】数式用!$A$2:$F$57,MATCH(O512,【参考】数式用!$C$3:$F$3,0)+2,0),"")</f>
        <v/>
      </c>
      <c r="Q512" s="338" t="s">
        <v>118</v>
      </c>
      <c r="R512" s="339"/>
      <c r="S512" s="340" t="s">
        <v>183</v>
      </c>
      <c r="T512" s="339"/>
      <c r="U512" s="340" t="s">
        <v>184</v>
      </c>
      <c r="V512" s="339"/>
      <c r="W512" s="340" t="s">
        <v>183</v>
      </c>
      <c r="X512" s="339"/>
      <c r="Y512" s="340" t="s">
        <v>185</v>
      </c>
      <c r="Z512" s="340" t="s">
        <v>186</v>
      </c>
      <c r="AA512" s="340" t="str">
        <f t="shared" si="183"/>
        <v/>
      </c>
      <c r="AB512" s="341" t="s">
        <v>187</v>
      </c>
      <c r="AC512" s="516" t="str">
        <f t="shared" si="184"/>
        <v/>
      </c>
      <c r="AD512" s="509" t="str">
        <f t="shared" si="185"/>
        <v/>
      </c>
      <c r="AE512" s="517" t="str">
        <f>IFERROR(ROUNDDOWN(ROUNDDOWN(ROUND(L512*VLOOKUP(K512,【参考】数式用!$A$4:$F$57,MATCH("処遇改善加算Ⅳ",【参考】数式用!$C$3:$F$3,0)+2,0),0),0)*AA512*0.5,0), "")</f>
        <v/>
      </c>
      <c r="AF512" s="329"/>
      <c r="AG512" s="330"/>
      <c r="AH512" s="330"/>
      <c r="AI512" s="344"/>
      <c r="AJ512" s="641"/>
      <c r="AK512" s="331"/>
      <c r="AL512" s="332" t="str">
        <f t="shared" si="186"/>
        <v/>
      </c>
      <c r="AM512" s="325" t="str">
        <f t="shared" si="187"/>
        <v/>
      </c>
      <c r="AN512" s="255"/>
      <c r="AO512" s="559" t="str">
        <f>IFERROR(VLOOKUP(K512,【参考】数式用!$A$2:$N$57,14,FALSE),"")</f>
        <v/>
      </c>
      <c r="AP512" s="559" t="str">
        <f t="shared" si="188"/>
        <v/>
      </c>
      <c r="AQ512" s="632" t="str">
        <f t="shared" si="189"/>
        <v/>
      </c>
      <c r="AR512" s="632" t="str">
        <f t="shared" si="190"/>
        <v>入力済</v>
      </c>
      <c r="AS512" s="559" t="str">
        <f t="shared" si="191"/>
        <v/>
      </c>
      <c r="AT512" s="632" t="str">
        <f t="shared" si="192"/>
        <v>入力済</v>
      </c>
      <c r="AU512" s="632" t="str">
        <f t="shared" si="193"/>
        <v/>
      </c>
      <c r="AV512" s="632" t="str">
        <f t="shared" si="194"/>
        <v/>
      </c>
      <c r="AW512" s="559" t="str">
        <f t="shared" si="195"/>
        <v/>
      </c>
      <c r="AX512" s="559" t="str">
        <f t="shared" si="196"/>
        <v/>
      </c>
      <c r="AY512" s="632" t="str">
        <f>IFERROR(VLOOKUP(K512,【参考】数式用!$AR$5:$AS$39,2, FALSE), "")</f>
        <v/>
      </c>
      <c r="AZ512" s="559" t="str">
        <f t="shared" si="197"/>
        <v/>
      </c>
      <c r="BA512" s="559" t="str">
        <f t="shared" si="198"/>
        <v>入力済</v>
      </c>
      <c r="BB512" s="632" t="str">
        <f>IFERROR(VLOOKUP(K512,【参考】数式用!$AX$3:$AY$59, 2, FALSE), "")</f>
        <v/>
      </c>
      <c r="BC512" s="559" t="str">
        <f t="shared" si="199"/>
        <v/>
      </c>
      <c r="BD512" s="559" t="str">
        <f t="shared" si="200"/>
        <v>入力済</v>
      </c>
      <c r="BE512" s="576" t="str">
        <f t="shared" si="201"/>
        <v/>
      </c>
      <c r="BF512" s="559" t="str">
        <f t="shared" si="202"/>
        <v/>
      </c>
      <c r="BG512" s="596"/>
      <c r="BH512" s="632" t="str">
        <f t="shared" si="203"/>
        <v/>
      </c>
      <c r="BI512" s="614" t="str">
        <f>IFERROR(IF(BH512="Ⅱロ有り",ROUNDDOWN(L512*VLOOKUP(K512,【参考】数式用!$A$4:$J$42,10,FALSE)*AA512,0),""),"")</f>
        <v/>
      </c>
      <c r="BJ512" s="614" t="str">
        <f>IFERROR(IF(BH512="Ⅱロなし",ROUNDDOWN(L512*VLOOKUP(K512,【参考】数式用!$A$4:$J$42,8,FALSE)*AA512,0),""),"")</f>
        <v/>
      </c>
    </row>
    <row r="513" spans="1:62" ht="110.1" customHeight="1" thickBot="1">
      <c r="A513" s="327">
        <v>500</v>
      </c>
      <c r="B513" s="1005" t="str">
        <f>IF(基本情報入力シート!B535="","",基本情報入力シート!B535)</f>
        <v/>
      </c>
      <c r="C513" s="1006"/>
      <c r="D513" s="1006"/>
      <c r="E513" s="1006"/>
      <c r="F513" s="1007"/>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58" t="str">
        <f>IF(基本情報入力シート!AF535=0, "",基本情報入力シート!AF535)</f>
        <v/>
      </c>
      <c r="M513" s="589"/>
      <c r="N513" s="521" t="str">
        <f>IFERROR(VLOOKUP(K513,【参考】数式用!$A$2:$F$57,MATCH(M513,【参考】数式用!$C$3:$F$3,0)+2,0),"")</f>
        <v/>
      </c>
      <c r="O513" s="513"/>
      <c r="P513" s="555" t="str">
        <f>IFERROR(VLOOKUP(K513,【参考】数式用!$A$2:$F$57,MATCH(O513,【参考】数式用!$C$3:$F$3,0)+2,0),"")</f>
        <v/>
      </c>
      <c r="Q513" s="338" t="s">
        <v>118</v>
      </c>
      <c r="R513" s="339"/>
      <c r="S513" s="340" t="s">
        <v>183</v>
      </c>
      <c r="T513" s="339"/>
      <c r="U513" s="340" t="s">
        <v>184</v>
      </c>
      <c r="V513" s="339"/>
      <c r="W513" s="340" t="s">
        <v>183</v>
      </c>
      <c r="X513" s="339"/>
      <c r="Y513" s="340" t="s">
        <v>185</v>
      </c>
      <c r="Z513" s="340" t="s">
        <v>186</v>
      </c>
      <c r="AA513" s="340" t="str">
        <f t="shared" si="183"/>
        <v/>
      </c>
      <c r="AB513" s="341" t="s">
        <v>187</v>
      </c>
      <c r="AC513" s="516" t="str">
        <f t="shared" si="184"/>
        <v/>
      </c>
      <c r="AD513" s="509" t="str">
        <f t="shared" si="185"/>
        <v/>
      </c>
      <c r="AE513" s="517" t="str">
        <f>IFERROR(ROUNDDOWN(ROUNDDOWN(ROUND(L513*VLOOKUP(K513,【参考】数式用!$A$4:$F$57,MATCH("処遇改善加算Ⅳ",【参考】数式用!$C$3:$F$3,0)+2,0),0),0)*AA513*0.5,0), "")</f>
        <v/>
      </c>
      <c r="AF513" s="329"/>
      <c r="AG513" s="330"/>
      <c r="AH513" s="330"/>
      <c r="AI513" s="344"/>
      <c r="AJ513" s="641"/>
      <c r="AK513" s="331"/>
      <c r="AL513" s="332" t="str">
        <f t="shared" si="186"/>
        <v/>
      </c>
      <c r="AM513" s="325" t="str">
        <f t="shared" si="187"/>
        <v/>
      </c>
      <c r="AN513" s="255"/>
      <c r="AO513" s="559" t="str">
        <f>IFERROR(VLOOKUP(K513,【参考】数式用!$A$2:$N$57,14,FALSE),"")</f>
        <v/>
      </c>
      <c r="AP513" s="559" t="str">
        <f t="shared" si="188"/>
        <v/>
      </c>
      <c r="AQ513" s="632" t="str">
        <f t="shared" si="189"/>
        <v/>
      </c>
      <c r="AR513" s="632" t="str">
        <f t="shared" si="190"/>
        <v>入力済</v>
      </c>
      <c r="AS513" s="559" t="str">
        <f t="shared" si="191"/>
        <v/>
      </c>
      <c r="AT513" s="632" t="str">
        <f t="shared" si="192"/>
        <v>入力済</v>
      </c>
      <c r="AU513" s="632" t="str">
        <f t="shared" si="193"/>
        <v/>
      </c>
      <c r="AV513" s="632" t="str">
        <f t="shared" si="194"/>
        <v/>
      </c>
      <c r="AW513" s="559" t="str">
        <f t="shared" si="195"/>
        <v/>
      </c>
      <c r="AX513" s="559" t="str">
        <f t="shared" si="196"/>
        <v/>
      </c>
      <c r="AY513" s="632" t="str">
        <f>IFERROR(VLOOKUP(K513,【参考】数式用!$AR$5:$AS$39,2, FALSE), "")</f>
        <v/>
      </c>
      <c r="AZ513" s="559" t="str">
        <f t="shared" si="197"/>
        <v/>
      </c>
      <c r="BA513" s="559" t="str">
        <f t="shared" si="198"/>
        <v>入力済</v>
      </c>
      <c r="BB513" s="632" t="str">
        <f>IFERROR(VLOOKUP(K513,【参考】数式用!$AX$3:$AY$59, 2, FALSE), "")</f>
        <v/>
      </c>
      <c r="BC513" s="559" t="str">
        <f t="shared" si="199"/>
        <v/>
      </c>
      <c r="BD513" s="559" t="str">
        <f t="shared" si="200"/>
        <v>入力済</v>
      </c>
      <c r="BE513" s="576" t="str">
        <f t="shared" si="201"/>
        <v/>
      </c>
      <c r="BF513" s="559" t="str">
        <f t="shared" si="202"/>
        <v/>
      </c>
      <c r="BG513" s="596"/>
      <c r="BH513" s="632" t="str">
        <f t="shared" si="203"/>
        <v/>
      </c>
      <c r="BI513" s="614" t="str">
        <f>IFERROR(IF(BH513="Ⅱロ有り",ROUNDDOWN(L513*VLOOKUP(K513,【参考】数式用!$A$4:$J$42,10,FALSE)*AA513,0),""),"")</f>
        <v/>
      </c>
      <c r="BJ513" s="614" t="str">
        <f>IFERROR(IF(BH513="Ⅱロなし",ROUNDDOWN(L513*VLOOKUP(K513,【参考】数式用!$A$4:$J$42,8,FALSE)*AA513,0),""),"")</f>
        <v/>
      </c>
    </row>
    <row r="514" spans="1:62" ht="110.1" customHeight="1" thickBot="1">
      <c r="A514" s="327">
        <v>501</v>
      </c>
      <c r="B514" s="1005" t="str">
        <f>IF(基本情報入力シート!B536="","",基本情報入力シート!B536)</f>
        <v/>
      </c>
      <c r="C514" s="1006"/>
      <c r="D514" s="1006"/>
      <c r="E514" s="1006"/>
      <c r="F514" s="1007"/>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58" t="str">
        <f>IF(基本情報入力シート!AF536=0, "",基本情報入力シート!AF536)</f>
        <v/>
      </c>
      <c r="M514" s="589"/>
      <c r="N514" s="521" t="str">
        <f>IFERROR(VLOOKUP(K514,【参考】数式用!$A$2:$F$57,MATCH(M514,【参考】数式用!$C$3:$F$3,0)+2,0),"")</f>
        <v/>
      </c>
      <c r="O514" s="513"/>
      <c r="P514" s="555" t="str">
        <f>IFERROR(VLOOKUP(K514,【参考】数式用!$A$2:$F$57,MATCH(O514,【参考】数式用!$C$3:$F$3,0)+2,0),"")</f>
        <v/>
      </c>
      <c r="Q514" s="338" t="s">
        <v>118</v>
      </c>
      <c r="R514" s="339"/>
      <c r="S514" s="340" t="s">
        <v>183</v>
      </c>
      <c r="T514" s="339"/>
      <c r="U514" s="340" t="s">
        <v>184</v>
      </c>
      <c r="V514" s="339"/>
      <c r="W514" s="340" t="s">
        <v>183</v>
      </c>
      <c r="X514" s="339"/>
      <c r="Y514" s="340" t="s">
        <v>185</v>
      </c>
      <c r="Z514" s="340" t="s">
        <v>186</v>
      </c>
      <c r="AA514" s="340" t="str">
        <f t="shared" si="183"/>
        <v/>
      </c>
      <c r="AB514" s="341" t="s">
        <v>187</v>
      </c>
      <c r="AC514" s="516" t="str">
        <f t="shared" si="184"/>
        <v/>
      </c>
      <c r="AD514" s="509" t="str">
        <f t="shared" si="185"/>
        <v/>
      </c>
      <c r="AE514" s="517" t="str">
        <f>IFERROR(ROUNDDOWN(ROUNDDOWN(ROUND(L514*VLOOKUP(K514,【参考】数式用!$A$4:$F$57,MATCH("処遇改善加算Ⅳ",【参考】数式用!$C$3:$F$3,0)+2,0),0),0)*AA514*0.5,0), "")</f>
        <v/>
      </c>
      <c r="AF514" s="329"/>
      <c r="AG514" s="330"/>
      <c r="AH514" s="330"/>
      <c r="AI514" s="344"/>
      <c r="AJ514" s="641"/>
      <c r="AK514" s="331"/>
      <c r="AL514" s="332" t="str">
        <f t="shared" si="186"/>
        <v/>
      </c>
      <c r="AM514" s="325" t="str">
        <f t="shared" si="187"/>
        <v/>
      </c>
      <c r="AN514" s="255"/>
      <c r="AO514" s="559" t="str">
        <f>IFERROR(VLOOKUP(K514,【参考】数式用!$A$2:$N$57,14,FALSE),"")</f>
        <v/>
      </c>
      <c r="AP514" s="559" t="str">
        <f t="shared" si="188"/>
        <v/>
      </c>
      <c r="AQ514" s="632" t="str">
        <f t="shared" si="189"/>
        <v/>
      </c>
      <c r="AR514" s="632" t="str">
        <f t="shared" si="190"/>
        <v>入力済</v>
      </c>
      <c r="AS514" s="559" t="str">
        <f t="shared" si="191"/>
        <v/>
      </c>
      <c r="AT514" s="632" t="str">
        <f t="shared" si="192"/>
        <v>入力済</v>
      </c>
      <c r="AU514" s="632" t="str">
        <f t="shared" si="193"/>
        <v/>
      </c>
      <c r="AV514" s="632" t="str">
        <f t="shared" si="194"/>
        <v/>
      </c>
      <c r="AW514" s="559" t="str">
        <f t="shared" si="195"/>
        <v/>
      </c>
      <c r="AX514" s="559" t="str">
        <f t="shared" si="196"/>
        <v/>
      </c>
      <c r="AY514" s="632" t="str">
        <f>IFERROR(VLOOKUP(K514,【参考】数式用!$AR$5:$AS$39,2, FALSE), "")</f>
        <v/>
      </c>
      <c r="AZ514" s="559" t="str">
        <f t="shared" si="197"/>
        <v/>
      </c>
      <c r="BA514" s="559" t="str">
        <f t="shared" si="198"/>
        <v>入力済</v>
      </c>
      <c r="BB514" s="632" t="str">
        <f>IFERROR(VLOOKUP(K514,【参考】数式用!$AX$3:$AY$59, 2, FALSE), "")</f>
        <v/>
      </c>
      <c r="BC514" s="559" t="str">
        <f t="shared" si="199"/>
        <v/>
      </c>
      <c r="BD514" s="559" t="str">
        <f t="shared" si="200"/>
        <v>入力済</v>
      </c>
      <c r="BE514" s="576" t="str">
        <f t="shared" si="201"/>
        <v/>
      </c>
      <c r="BF514" s="559" t="str">
        <f t="shared" si="202"/>
        <v/>
      </c>
      <c r="BG514" s="596"/>
      <c r="BH514" s="632" t="str">
        <f t="shared" si="203"/>
        <v/>
      </c>
      <c r="BI514" s="614" t="str">
        <f>IFERROR(IF(BH514="Ⅱロ有り",ROUNDDOWN(L514*VLOOKUP(K514,【参考】数式用!$A$4:$J$42,10,FALSE)*AA514,0),""),"")</f>
        <v/>
      </c>
      <c r="BJ514" s="614" t="str">
        <f>IFERROR(IF(BH514="Ⅱロなし",ROUNDDOWN(L514*VLOOKUP(K514,【参考】数式用!$A$4:$J$42,8,FALSE)*AA514,0),""),"")</f>
        <v/>
      </c>
    </row>
    <row r="515" spans="1:62" ht="110.1" customHeight="1" thickBot="1">
      <c r="A515" s="327">
        <v>502</v>
      </c>
      <c r="B515" s="1005" t="str">
        <f>IF(基本情報入力シート!B537="","",基本情報入力シート!B537)</f>
        <v/>
      </c>
      <c r="C515" s="1006"/>
      <c r="D515" s="1006"/>
      <c r="E515" s="1006"/>
      <c r="F515" s="1007"/>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58" t="str">
        <f>IF(基本情報入力シート!AF537=0, "",基本情報入力シート!AF537)</f>
        <v/>
      </c>
      <c r="M515" s="589"/>
      <c r="N515" s="521" t="str">
        <f>IFERROR(VLOOKUP(K515,【参考】数式用!$A$2:$F$57,MATCH(M515,【参考】数式用!$C$3:$F$3,0)+2,0),"")</f>
        <v/>
      </c>
      <c r="O515" s="513"/>
      <c r="P515" s="555" t="str">
        <f>IFERROR(VLOOKUP(K515,【参考】数式用!$A$2:$F$57,MATCH(O515,【参考】数式用!$C$3:$F$3,0)+2,0),"")</f>
        <v/>
      </c>
      <c r="Q515" s="338" t="s">
        <v>118</v>
      </c>
      <c r="R515" s="339"/>
      <c r="S515" s="340" t="s">
        <v>183</v>
      </c>
      <c r="T515" s="339"/>
      <c r="U515" s="340" t="s">
        <v>184</v>
      </c>
      <c r="V515" s="339"/>
      <c r="W515" s="340" t="s">
        <v>183</v>
      </c>
      <c r="X515" s="339"/>
      <c r="Y515" s="340" t="s">
        <v>185</v>
      </c>
      <c r="Z515" s="340" t="s">
        <v>186</v>
      </c>
      <c r="AA515" s="340" t="str">
        <f t="shared" si="183"/>
        <v/>
      </c>
      <c r="AB515" s="341" t="s">
        <v>187</v>
      </c>
      <c r="AC515" s="516" t="str">
        <f t="shared" si="184"/>
        <v/>
      </c>
      <c r="AD515" s="509" t="str">
        <f t="shared" si="185"/>
        <v/>
      </c>
      <c r="AE515" s="517" t="str">
        <f>IFERROR(ROUNDDOWN(ROUNDDOWN(ROUND(L515*VLOOKUP(K515,【参考】数式用!$A$4:$F$57,MATCH("処遇改善加算Ⅳ",【参考】数式用!$C$3:$F$3,0)+2,0),0),0)*AA515*0.5,0), "")</f>
        <v/>
      </c>
      <c r="AF515" s="329"/>
      <c r="AG515" s="330"/>
      <c r="AH515" s="330"/>
      <c r="AI515" s="344"/>
      <c r="AJ515" s="641"/>
      <c r="AK515" s="331"/>
      <c r="AL515" s="332" t="str">
        <f t="shared" si="186"/>
        <v/>
      </c>
      <c r="AM515" s="325" t="str">
        <f t="shared" si="187"/>
        <v/>
      </c>
      <c r="AN515" s="255"/>
      <c r="AO515" s="559" t="str">
        <f>IFERROR(VLOOKUP(K515,【参考】数式用!$A$2:$N$57,14,FALSE),"")</f>
        <v/>
      </c>
      <c r="AP515" s="559" t="str">
        <f t="shared" si="188"/>
        <v/>
      </c>
      <c r="AQ515" s="632" t="str">
        <f t="shared" si="189"/>
        <v/>
      </c>
      <c r="AR515" s="632" t="str">
        <f t="shared" si="190"/>
        <v>入力済</v>
      </c>
      <c r="AS515" s="559" t="str">
        <f t="shared" si="191"/>
        <v/>
      </c>
      <c r="AT515" s="632" t="str">
        <f t="shared" si="192"/>
        <v>入力済</v>
      </c>
      <c r="AU515" s="632" t="str">
        <f t="shared" si="193"/>
        <v/>
      </c>
      <c r="AV515" s="632" t="str">
        <f t="shared" si="194"/>
        <v/>
      </c>
      <c r="AW515" s="559" t="str">
        <f t="shared" si="195"/>
        <v/>
      </c>
      <c r="AX515" s="559" t="str">
        <f t="shared" si="196"/>
        <v/>
      </c>
      <c r="AY515" s="632" t="str">
        <f>IFERROR(VLOOKUP(K515,【参考】数式用!$AR$5:$AS$39,2, FALSE), "")</f>
        <v/>
      </c>
      <c r="AZ515" s="559" t="str">
        <f t="shared" si="197"/>
        <v/>
      </c>
      <c r="BA515" s="559" t="str">
        <f t="shared" si="198"/>
        <v>入力済</v>
      </c>
      <c r="BB515" s="632" t="str">
        <f>IFERROR(VLOOKUP(K515,【参考】数式用!$AX$3:$AY$59, 2, FALSE), "")</f>
        <v/>
      </c>
      <c r="BC515" s="559" t="str">
        <f t="shared" si="199"/>
        <v/>
      </c>
      <c r="BD515" s="559" t="str">
        <f t="shared" si="200"/>
        <v>入力済</v>
      </c>
      <c r="BE515" s="576" t="str">
        <f t="shared" si="201"/>
        <v/>
      </c>
      <c r="BF515" s="559" t="str">
        <f t="shared" si="202"/>
        <v/>
      </c>
      <c r="BG515" s="596"/>
      <c r="BH515" s="632" t="str">
        <f t="shared" si="203"/>
        <v/>
      </c>
      <c r="BI515" s="614" t="str">
        <f>IFERROR(IF(BH515="Ⅱロ有り",ROUNDDOWN(L515*VLOOKUP(K515,【参考】数式用!$A$4:$J$42,10,FALSE)*AA515,0),""),"")</f>
        <v/>
      </c>
      <c r="BJ515" s="614" t="str">
        <f>IFERROR(IF(BH515="Ⅱロなし",ROUNDDOWN(L515*VLOOKUP(K515,【参考】数式用!$A$4:$J$42,8,FALSE)*AA515,0),""),"")</f>
        <v/>
      </c>
    </row>
    <row r="516" spans="1:62" ht="110.1" customHeight="1" thickBot="1">
      <c r="A516" s="327">
        <v>503</v>
      </c>
      <c r="B516" s="1005" t="str">
        <f>IF(基本情報入力シート!B538="","",基本情報入力シート!B538)</f>
        <v/>
      </c>
      <c r="C516" s="1006"/>
      <c r="D516" s="1006"/>
      <c r="E516" s="1006"/>
      <c r="F516" s="1007"/>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58" t="str">
        <f>IF(基本情報入力シート!AF538=0, "",基本情報入力シート!AF538)</f>
        <v/>
      </c>
      <c r="M516" s="589"/>
      <c r="N516" s="521" t="str">
        <f>IFERROR(VLOOKUP(K516,【参考】数式用!$A$2:$F$57,MATCH(M516,【参考】数式用!$C$3:$F$3,0)+2,0),"")</f>
        <v/>
      </c>
      <c r="O516" s="513"/>
      <c r="P516" s="555" t="str">
        <f>IFERROR(VLOOKUP(K516,【参考】数式用!$A$2:$F$57,MATCH(O516,【参考】数式用!$C$3:$F$3,0)+2,0),"")</f>
        <v/>
      </c>
      <c r="Q516" s="338" t="s">
        <v>118</v>
      </c>
      <c r="R516" s="339"/>
      <c r="S516" s="340" t="s">
        <v>183</v>
      </c>
      <c r="T516" s="339"/>
      <c r="U516" s="340" t="s">
        <v>184</v>
      </c>
      <c r="V516" s="339"/>
      <c r="W516" s="340" t="s">
        <v>183</v>
      </c>
      <c r="X516" s="339"/>
      <c r="Y516" s="340" t="s">
        <v>185</v>
      </c>
      <c r="Z516" s="340" t="s">
        <v>186</v>
      </c>
      <c r="AA516" s="340" t="str">
        <f t="shared" si="183"/>
        <v/>
      </c>
      <c r="AB516" s="341" t="s">
        <v>187</v>
      </c>
      <c r="AC516" s="516" t="str">
        <f t="shared" si="184"/>
        <v/>
      </c>
      <c r="AD516" s="509" t="str">
        <f t="shared" si="185"/>
        <v/>
      </c>
      <c r="AE516" s="517" t="str">
        <f>IFERROR(ROUNDDOWN(ROUNDDOWN(ROUND(L516*VLOOKUP(K516,【参考】数式用!$A$4:$F$57,MATCH("処遇改善加算Ⅳ",【参考】数式用!$C$3:$F$3,0)+2,0),0),0)*AA516*0.5,0), "")</f>
        <v/>
      </c>
      <c r="AF516" s="329"/>
      <c r="AG516" s="330"/>
      <c r="AH516" s="330"/>
      <c r="AI516" s="344"/>
      <c r="AJ516" s="641"/>
      <c r="AK516" s="331"/>
      <c r="AL516" s="332" t="str">
        <f t="shared" si="186"/>
        <v/>
      </c>
      <c r="AM516" s="325" t="str">
        <f t="shared" si="187"/>
        <v/>
      </c>
      <c r="AN516" s="255"/>
      <c r="AO516" s="559" t="str">
        <f>IFERROR(VLOOKUP(K516,【参考】数式用!$A$2:$N$57,14,FALSE),"")</f>
        <v/>
      </c>
      <c r="AP516" s="559" t="str">
        <f t="shared" si="188"/>
        <v/>
      </c>
      <c r="AQ516" s="632" t="str">
        <f t="shared" si="189"/>
        <v/>
      </c>
      <c r="AR516" s="632" t="str">
        <f t="shared" si="190"/>
        <v>入力済</v>
      </c>
      <c r="AS516" s="559" t="str">
        <f t="shared" si="191"/>
        <v/>
      </c>
      <c r="AT516" s="632" t="str">
        <f t="shared" si="192"/>
        <v>入力済</v>
      </c>
      <c r="AU516" s="632" t="str">
        <f t="shared" si="193"/>
        <v/>
      </c>
      <c r="AV516" s="632" t="str">
        <f t="shared" si="194"/>
        <v/>
      </c>
      <c r="AW516" s="559" t="str">
        <f t="shared" si="195"/>
        <v/>
      </c>
      <c r="AX516" s="559" t="str">
        <f t="shared" si="196"/>
        <v/>
      </c>
      <c r="AY516" s="632" t="str">
        <f>IFERROR(VLOOKUP(K516,【参考】数式用!$AR$5:$AS$39,2, FALSE), "")</f>
        <v/>
      </c>
      <c r="AZ516" s="559" t="str">
        <f t="shared" si="197"/>
        <v/>
      </c>
      <c r="BA516" s="559" t="str">
        <f t="shared" si="198"/>
        <v>入力済</v>
      </c>
      <c r="BB516" s="632" t="str">
        <f>IFERROR(VLOOKUP(K516,【参考】数式用!$AX$3:$AY$59, 2, FALSE), "")</f>
        <v/>
      </c>
      <c r="BC516" s="559" t="str">
        <f t="shared" si="199"/>
        <v/>
      </c>
      <c r="BD516" s="559" t="str">
        <f t="shared" si="200"/>
        <v>入力済</v>
      </c>
      <c r="BE516" s="576" t="str">
        <f t="shared" si="201"/>
        <v/>
      </c>
      <c r="BF516" s="559" t="str">
        <f t="shared" si="202"/>
        <v/>
      </c>
      <c r="BG516" s="596"/>
      <c r="BH516" s="632" t="str">
        <f t="shared" si="203"/>
        <v/>
      </c>
      <c r="BI516" s="614" t="str">
        <f>IFERROR(IF(BH516="Ⅱロ有り",ROUNDDOWN(L516*VLOOKUP(K516,【参考】数式用!$A$4:$J$42,10,FALSE)*AA516,0),""),"")</f>
        <v/>
      </c>
      <c r="BJ516" s="614" t="str">
        <f>IFERROR(IF(BH516="Ⅱロなし",ROUNDDOWN(L516*VLOOKUP(K516,【参考】数式用!$A$4:$J$42,8,FALSE)*AA516,0),""),"")</f>
        <v/>
      </c>
    </row>
    <row r="517" spans="1:62" ht="110.1" customHeight="1" thickBot="1">
      <c r="A517" s="327">
        <v>504</v>
      </c>
      <c r="B517" s="1005" t="str">
        <f>IF(基本情報入力シート!B539="","",基本情報入力シート!B539)</f>
        <v/>
      </c>
      <c r="C517" s="1006"/>
      <c r="D517" s="1006"/>
      <c r="E517" s="1006"/>
      <c r="F517" s="1007"/>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58" t="str">
        <f>IF(基本情報入力シート!AF539=0, "",基本情報入力シート!AF539)</f>
        <v/>
      </c>
      <c r="M517" s="589"/>
      <c r="N517" s="521" t="str">
        <f>IFERROR(VLOOKUP(K517,【参考】数式用!$A$2:$F$57,MATCH(M517,【参考】数式用!$C$3:$F$3,0)+2,0),"")</f>
        <v/>
      </c>
      <c r="O517" s="513"/>
      <c r="P517" s="555" t="str">
        <f>IFERROR(VLOOKUP(K517,【参考】数式用!$A$2:$F$57,MATCH(O517,【参考】数式用!$C$3:$F$3,0)+2,0),"")</f>
        <v/>
      </c>
      <c r="Q517" s="338" t="s">
        <v>118</v>
      </c>
      <c r="R517" s="339"/>
      <c r="S517" s="340" t="s">
        <v>183</v>
      </c>
      <c r="T517" s="339"/>
      <c r="U517" s="340" t="s">
        <v>184</v>
      </c>
      <c r="V517" s="339"/>
      <c r="W517" s="340" t="s">
        <v>183</v>
      </c>
      <c r="X517" s="339"/>
      <c r="Y517" s="340" t="s">
        <v>185</v>
      </c>
      <c r="Z517" s="340" t="s">
        <v>186</v>
      </c>
      <c r="AA517" s="340" t="str">
        <f t="shared" si="183"/>
        <v/>
      </c>
      <c r="AB517" s="341" t="s">
        <v>187</v>
      </c>
      <c r="AC517" s="516" t="str">
        <f t="shared" si="184"/>
        <v/>
      </c>
      <c r="AD517" s="509" t="str">
        <f t="shared" si="185"/>
        <v/>
      </c>
      <c r="AE517" s="517" t="str">
        <f>IFERROR(ROUNDDOWN(ROUNDDOWN(ROUND(L517*VLOOKUP(K517,【参考】数式用!$A$4:$F$57,MATCH("処遇改善加算Ⅳ",【参考】数式用!$C$3:$F$3,0)+2,0),0),0)*AA517*0.5,0), "")</f>
        <v/>
      </c>
      <c r="AF517" s="329"/>
      <c r="AG517" s="330"/>
      <c r="AH517" s="330"/>
      <c r="AI517" s="344"/>
      <c r="AJ517" s="641"/>
      <c r="AK517" s="331"/>
      <c r="AL517" s="332" t="str">
        <f t="shared" si="186"/>
        <v/>
      </c>
      <c r="AM517" s="325" t="str">
        <f t="shared" si="187"/>
        <v/>
      </c>
      <c r="AN517" s="255"/>
      <c r="AO517" s="559" t="str">
        <f>IFERROR(VLOOKUP(K517,【参考】数式用!$A$2:$N$57,14,FALSE),"")</f>
        <v/>
      </c>
      <c r="AP517" s="559" t="str">
        <f t="shared" si="188"/>
        <v/>
      </c>
      <c r="AQ517" s="632" t="str">
        <f t="shared" si="189"/>
        <v/>
      </c>
      <c r="AR517" s="632" t="str">
        <f t="shared" si="190"/>
        <v>入力済</v>
      </c>
      <c r="AS517" s="559" t="str">
        <f t="shared" si="191"/>
        <v/>
      </c>
      <c r="AT517" s="632" t="str">
        <f t="shared" si="192"/>
        <v>入力済</v>
      </c>
      <c r="AU517" s="632" t="str">
        <f t="shared" si="193"/>
        <v/>
      </c>
      <c r="AV517" s="632" t="str">
        <f t="shared" si="194"/>
        <v/>
      </c>
      <c r="AW517" s="559" t="str">
        <f t="shared" si="195"/>
        <v/>
      </c>
      <c r="AX517" s="559" t="str">
        <f t="shared" si="196"/>
        <v/>
      </c>
      <c r="AY517" s="632" t="str">
        <f>IFERROR(VLOOKUP(K517,【参考】数式用!$AR$5:$AS$39,2, FALSE), "")</f>
        <v/>
      </c>
      <c r="AZ517" s="559" t="str">
        <f t="shared" si="197"/>
        <v/>
      </c>
      <c r="BA517" s="559" t="str">
        <f t="shared" si="198"/>
        <v>入力済</v>
      </c>
      <c r="BB517" s="632" t="str">
        <f>IFERROR(VLOOKUP(K517,【参考】数式用!$AX$3:$AY$59, 2, FALSE), "")</f>
        <v/>
      </c>
      <c r="BC517" s="559" t="str">
        <f t="shared" si="199"/>
        <v/>
      </c>
      <c r="BD517" s="559" t="str">
        <f t="shared" si="200"/>
        <v>入力済</v>
      </c>
      <c r="BE517" s="576" t="str">
        <f t="shared" si="201"/>
        <v/>
      </c>
      <c r="BF517" s="559" t="str">
        <f t="shared" si="202"/>
        <v/>
      </c>
      <c r="BG517" s="596"/>
      <c r="BH517" s="632" t="str">
        <f t="shared" si="203"/>
        <v/>
      </c>
      <c r="BI517" s="614" t="str">
        <f>IFERROR(IF(BH517="Ⅱロ有り",ROUNDDOWN(L517*VLOOKUP(K517,【参考】数式用!$A$4:$J$42,10,FALSE)*AA517,0),""),"")</f>
        <v/>
      </c>
      <c r="BJ517" s="614" t="str">
        <f>IFERROR(IF(BH517="Ⅱロなし",ROUNDDOWN(L517*VLOOKUP(K517,【参考】数式用!$A$4:$J$42,8,FALSE)*AA517,0),""),"")</f>
        <v/>
      </c>
    </row>
    <row r="518" spans="1:62" ht="110.1" customHeight="1" thickBot="1">
      <c r="A518" s="327">
        <v>505</v>
      </c>
      <c r="B518" s="1005" t="str">
        <f>IF(基本情報入力シート!B540="","",基本情報入力シート!B540)</f>
        <v/>
      </c>
      <c r="C518" s="1006"/>
      <c r="D518" s="1006"/>
      <c r="E518" s="1006"/>
      <c r="F518" s="1007"/>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58" t="str">
        <f>IF(基本情報入力シート!AF540=0, "",基本情報入力シート!AF540)</f>
        <v/>
      </c>
      <c r="M518" s="589"/>
      <c r="N518" s="521" t="str">
        <f>IFERROR(VLOOKUP(K518,【参考】数式用!$A$2:$F$57,MATCH(M518,【参考】数式用!$C$3:$F$3,0)+2,0),"")</f>
        <v/>
      </c>
      <c r="O518" s="513"/>
      <c r="P518" s="555" t="str">
        <f>IFERROR(VLOOKUP(K518,【参考】数式用!$A$2:$F$57,MATCH(O518,【参考】数式用!$C$3:$F$3,0)+2,0),"")</f>
        <v/>
      </c>
      <c r="Q518" s="338" t="s">
        <v>118</v>
      </c>
      <c r="R518" s="339"/>
      <c r="S518" s="340" t="s">
        <v>183</v>
      </c>
      <c r="T518" s="339"/>
      <c r="U518" s="340" t="s">
        <v>184</v>
      </c>
      <c r="V518" s="339"/>
      <c r="W518" s="340" t="s">
        <v>183</v>
      </c>
      <c r="X518" s="339"/>
      <c r="Y518" s="340" t="s">
        <v>185</v>
      </c>
      <c r="Z518" s="340" t="s">
        <v>186</v>
      </c>
      <c r="AA518" s="340" t="str">
        <f t="shared" si="183"/>
        <v/>
      </c>
      <c r="AB518" s="341" t="s">
        <v>187</v>
      </c>
      <c r="AC518" s="516" t="str">
        <f t="shared" si="184"/>
        <v/>
      </c>
      <c r="AD518" s="509" t="str">
        <f t="shared" si="185"/>
        <v/>
      </c>
      <c r="AE518" s="517" t="str">
        <f>IFERROR(ROUNDDOWN(ROUNDDOWN(ROUND(L518*VLOOKUP(K518,【参考】数式用!$A$4:$F$57,MATCH("処遇改善加算Ⅳ",【参考】数式用!$C$3:$F$3,0)+2,0),0),0)*AA518*0.5,0), "")</f>
        <v/>
      </c>
      <c r="AF518" s="329"/>
      <c r="AG518" s="330"/>
      <c r="AH518" s="330"/>
      <c r="AI518" s="344"/>
      <c r="AJ518" s="641"/>
      <c r="AK518" s="331"/>
      <c r="AL518" s="332" t="str">
        <f t="shared" si="186"/>
        <v/>
      </c>
      <c r="AM518" s="325" t="str">
        <f t="shared" si="187"/>
        <v/>
      </c>
      <c r="AN518" s="255"/>
      <c r="AO518" s="559" t="str">
        <f>IFERROR(VLOOKUP(K518,【参考】数式用!$A$2:$N$57,14,FALSE),"")</f>
        <v/>
      </c>
      <c r="AP518" s="559" t="str">
        <f t="shared" si="188"/>
        <v/>
      </c>
      <c r="AQ518" s="632" t="str">
        <f t="shared" si="189"/>
        <v/>
      </c>
      <c r="AR518" s="632" t="str">
        <f t="shared" si="190"/>
        <v>入力済</v>
      </c>
      <c r="AS518" s="559" t="str">
        <f t="shared" si="191"/>
        <v/>
      </c>
      <c r="AT518" s="632" t="str">
        <f t="shared" si="192"/>
        <v>入力済</v>
      </c>
      <c r="AU518" s="632" t="str">
        <f t="shared" si="193"/>
        <v/>
      </c>
      <c r="AV518" s="632" t="str">
        <f t="shared" si="194"/>
        <v/>
      </c>
      <c r="AW518" s="559" t="str">
        <f t="shared" si="195"/>
        <v/>
      </c>
      <c r="AX518" s="559" t="str">
        <f t="shared" si="196"/>
        <v/>
      </c>
      <c r="AY518" s="632" t="str">
        <f>IFERROR(VLOOKUP(K518,【参考】数式用!$AR$5:$AS$39,2, FALSE), "")</f>
        <v/>
      </c>
      <c r="AZ518" s="559" t="str">
        <f t="shared" si="197"/>
        <v/>
      </c>
      <c r="BA518" s="559" t="str">
        <f t="shared" si="198"/>
        <v>入力済</v>
      </c>
      <c r="BB518" s="632" t="str">
        <f>IFERROR(VLOOKUP(K518,【参考】数式用!$AX$3:$AY$59, 2, FALSE), "")</f>
        <v/>
      </c>
      <c r="BC518" s="559" t="str">
        <f t="shared" si="199"/>
        <v/>
      </c>
      <c r="BD518" s="559" t="str">
        <f t="shared" si="200"/>
        <v>入力済</v>
      </c>
      <c r="BE518" s="576" t="str">
        <f t="shared" si="201"/>
        <v/>
      </c>
      <c r="BF518" s="559" t="str">
        <f t="shared" si="202"/>
        <v/>
      </c>
      <c r="BG518" s="596"/>
      <c r="BH518" s="632" t="str">
        <f t="shared" si="203"/>
        <v/>
      </c>
      <c r="BI518" s="614" t="str">
        <f>IFERROR(IF(BH518="Ⅱロ有り",ROUNDDOWN(L518*VLOOKUP(K518,【参考】数式用!$A$4:$J$42,10,FALSE)*AA518,0),""),"")</f>
        <v/>
      </c>
      <c r="BJ518" s="614" t="str">
        <f>IFERROR(IF(BH518="Ⅱロなし",ROUNDDOWN(L518*VLOOKUP(K518,【参考】数式用!$A$4:$J$42,8,FALSE)*AA518,0),""),"")</f>
        <v/>
      </c>
    </row>
    <row r="519" spans="1:62" ht="110.1" customHeight="1" thickBot="1">
      <c r="A519" s="327">
        <v>506</v>
      </c>
      <c r="B519" s="1005" t="str">
        <f>IF(基本情報入力シート!B541="","",基本情報入力シート!B541)</f>
        <v/>
      </c>
      <c r="C519" s="1006"/>
      <c r="D519" s="1006"/>
      <c r="E519" s="1006"/>
      <c r="F519" s="1007"/>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58" t="str">
        <f>IF(基本情報入力シート!AF541=0, "",基本情報入力シート!AF541)</f>
        <v/>
      </c>
      <c r="M519" s="589"/>
      <c r="N519" s="521" t="str">
        <f>IFERROR(VLOOKUP(K519,【参考】数式用!$A$2:$F$57,MATCH(M519,【参考】数式用!$C$3:$F$3,0)+2,0),"")</f>
        <v/>
      </c>
      <c r="O519" s="513"/>
      <c r="P519" s="555" t="str">
        <f>IFERROR(VLOOKUP(K519,【参考】数式用!$A$2:$F$57,MATCH(O519,【参考】数式用!$C$3:$F$3,0)+2,0),"")</f>
        <v/>
      </c>
      <c r="Q519" s="338" t="s">
        <v>118</v>
      </c>
      <c r="R519" s="339"/>
      <c r="S519" s="340" t="s">
        <v>183</v>
      </c>
      <c r="T519" s="339"/>
      <c r="U519" s="340" t="s">
        <v>184</v>
      </c>
      <c r="V519" s="339"/>
      <c r="W519" s="340" t="s">
        <v>183</v>
      </c>
      <c r="X519" s="339"/>
      <c r="Y519" s="340" t="s">
        <v>185</v>
      </c>
      <c r="Z519" s="340" t="s">
        <v>186</v>
      </c>
      <c r="AA519" s="340" t="str">
        <f t="shared" si="183"/>
        <v/>
      </c>
      <c r="AB519" s="341" t="s">
        <v>187</v>
      </c>
      <c r="AC519" s="516" t="str">
        <f t="shared" si="184"/>
        <v/>
      </c>
      <c r="AD519" s="509" t="str">
        <f t="shared" si="185"/>
        <v/>
      </c>
      <c r="AE519" s="517" t="str">
        <f>IFERROR(ROUNDDOWN(ROUNDDOWN(ROUND(L519*VLOOKUP(K519,【参考】数式用!$A$4:$F$57,MATCH("処遇改善加算Ⅳ",【参考】数式用!$C$3:$F$3,0)+2,0),0),0)*AA519*0.5,0), "")</f>
        <v/>
      </c>
      <c r="AF519" s="329"/>
      <c r="AG519" s="330"/>
      <c r="AH519" s="330"/>
      <c r="AI519" s="344"/>
      <c r="AJ519" s="641"/>
      <c r="AK519" s="331"/>
      <c r="AL519" s="332" t="str">
        <f t="shared" si="186"/>
        <v/>
      </c>
      <c r="AM519" s="325" t="str">
        <f t="shared" si="187"/>
        <v/>
      </c>
      <c r="AN519" s="255"/>
      <c r="AO519" s="559" t="str">
        <f>IFERROR(VLOOKUP(K519,【参考】数式用!$A$2:$N$57,14,FALSE),"")</f>
        <v/>
      </c>
      <c r="AP519" s="559" t="str">
        <f t="shared" si="188"/>
        <v/>
      </c>
      <c r="AQ519" s="632" t="str">
        <f t="shared" si="189"/>
        <v/>
      </c>
      <c r="AR519" s="632" t="str">
        <f t="shared" si="190"/>
        <v>入力済</v>
      </c>
      <c r="AS519" s="559" t="str">
        <f t="shared" si="191"/>
        <v/>
      </c>
      <c r="AT519" s="632" t="str">
        <f t="shared" si="192"/>
        <v>入力済</v>
      </c>
      <c r="AU519" s="632" t="str">
        <f t="shared" si="193"/>
        <v/>
      </c>
      <c r="AV519" s="632" t="str">
        <f t="shared" si="194"/>
        <v/>
      </c>
      <c r="AW519" s="559" t="str">
        <f t="shared" si="195"/>
        <v/>
      </c>
      <c r="AX519" s="559" t="str">
        <f t="shared" si="196"/>
        <v/>
      </c>
      <c r="AY519" s="632" t="str">
        <f>IFERROR(VLOOKUP(K519,【参考】数式用!$AR$5:$AS$39,2, FALSE), "")</f>
        <v/>
      </c>
      <c r="AZ519" s="559" t="str">
        <f t="shared" si="197"/>
        <v/>
      </c>
      <c r="BA519" s="559" t="str">
        <f t="shared" si="198"/>
        <v>入力済</v>
      </c>
      <c r="BB519" s="632" t="str">
        <f>IFERROR(VLOOKUP(K519,【参考】数式用!$AX$3:$AY$59, 2, FALSE), "")</f>
        <v/>
      </c>
      <c r="BC519" s="559" t="str">
        <f t="shared" si="199"/>
        <v/>
      </c>
      <c r="BD519" s="559" t="str">
        <f t="shared" si="200"/>
        <v>入力済</v>
      </c>
      <c r="BE519" s="576" t="str">
        <f t="shared" si="201"/>
        <v/>
      </c>
      <c r="BF519" s="559" t="str">
        <f t="shared" si="202"/>
        <v/>
      </c>
      <c r="BG519" s="596"/>
      <c r="BH519" s="632" t="str">
        <f t="shared" si="203"/>
        <v/>
      </c>
      <c r="BI519" s="614" t="str">
        <f>IFERROR(IF(BH519="Ⅱロ有り",ROUNDDOWN(L519*VLOOKUP(K519,【参考】数式用!$A$4:$J$42,10,FALSE)*AA519,0),""),"")</f>
        <v/>
      </c>
      <c r="BJ519" s="614" t="str">
        <f>IFERROR(IF(BH519="Ⅱロなし",ROUNDDOWN(L519*VLOOKUP(K519,【参考】数式用!$A$4:$J$42,8,FALSE)*AA519,0),""),"")</f>
        <v/>
      </c>
    </row>
    <row r="520" spans="1:62" ht="110.1" customHeight="1" thickBot="1">
      <c r="A520" s="327">
        <v>507</v>
      </c>
      <c r="B520" s="1005" t="str">
        <f>IF(基本情報入力シート!B542="","",基本情報入力シート!B542)</f>
        <v/>
      </c>
      <c r="C520" s="1006"/>
      <c r="D520" s="1006"/>
      <c r="E520" s="1006"/>
      <c r="F520" s="1007"/>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58" t="str">
        <f>IF(基本情報入力シート!AF542=0, "",基本情報入力シート!AF542)</f>
        <v/>
      </c>
      <c r="M520" s="589"/>
      <c r="N520" s="521" t="str">
        <f>IFERROR(VLOOKUP(K520,【参考】数式用!$A$2:$F$57,MATCH(M520,【参考】数式用!$C$3:$F$3,0)+2,0),"")</f>
        <v/>
      </c>
      <c r="O520" s="513"/>
      <c r="P520" s="555" t="str">
        <f>IFERROR(VLOOKUP(K520,【参考】数式用!$A$2:$F$57,MATCH(O520,【参考】数式用!$C$3:$F$3,0)+2,0),"")</f>
        <v/>
      </c>
      <c r="Q520" s="338" t="s">
        <v>118</v>
      </c>
      <c r="R520" s="339"/>
      <c r="S520" s="340" t="s">
        <v>183</v>
      </c>
      <c r="T520" s="339"/>
      <c r="U520" s="340" t="s">
        <v>184</v>
      </c>
      <c r="V520" s="339"/>
      <c r="W520" s="340" t="s">
        <v>183</v>
      </c>
      <c r="X520" s="339"/>
      <c r="Y520" s="340" t="s">
        <v>185</v>
      </c>
      <c r="Z520" s="340" t="s">
        <v>186</v>
      </c>
      <c r="AA520" s="340" t="str">
        <f t="shared" si="183"/>
        <v/>
      </c>
      <c r="AB520" s="341" t="s">
        <v>187</v>
      </c>
      <c r="AC520" s="516" t="str">
        <f t="shared" si="184"/>
        <v/>
      </c>
      <c r="AD520" s="509" t="str">
        <f t="shared" si="185"/>
        <v/>
      </c>
      <c r="AE520" s="517" t="str">
        <f>IFERROR(ROUNDDOWN(ROUNDDOWN(ROUND(L520*VLOOKUP(K520,【参考】数式用!$A$4:$F$57,MATCH("処遇改善加算Ⅳ",【参考】数式用!$C$3:$F$3,0)+2,0),0),0)*AA520*0.5,0), "")</f>
        <v/>
      </c>
      <c r="AF520" s="329"/>
      <c r="AG520" s="330"/>
      <c r="AH520" s="330"/>
      <c r="AI520" s="344"/>
      <c r="AJ520" s="641"/>
      <c r="AK520" s="331"/>
      <c r="AL520" s="332" t="str">
        <f t="shared" si="186"/>
        <v/>
      </c>
      <c r="AM520" s="325" t="str">
        <f t="shared" si="187"/>
        <v/>
      </c>
      <c r="AN520" s="255"/>
      <c r="AO520" s="559" t="str">
        <f>IFERROR(VLOOKUP(K520,【参考】数式用!$A$2:$N$57,14,FALSE),"")</f>
        <v/>
      </c>
      <c r="AP520" s="559" t="str">
        <f t="shared" si="188"/>
        <v/>
      </c>
      <c r="AQ520" s="632" t="str">
        <f t="shared" si="189"/>
        <v/>
      </c>
      <c r="AR520" s="632" t="str">
        <f t="shared" si="190"/>
        <v>入力済</v>
      </c>
      <c r="AS520" s="559" t="str">
        <f t="shared" si="191"/>
        <v/>
      </c>
      <c r="AT520" s="632" t="str">
        <f t="shared" si="192"/>
        <v>入力済</v>
      </c>
      <c r="AU520" s="632" t="str">
        <f t="shared" si="193"/>
        <v/>
      </c>
      <c r="AV520" s="632" t="str">
        <f t="shared" si="194"/>
        <v/>
      </c>
      <c r="AW520" s="559" t="str">
        <f t="shared" si="195"/>
        <v/>
      </c>
      <c r="AX520" s="559" t="str">
        <f t="shared" si="196"/>
        <v/>
      </c>
      <c r="AY520" s="632" t="str">
        <f>IFERROR(VLOOKUP(K520,【参考】数式用!$AR$5:$AS$39,2, FALSE), "")</f>
        <v/>
      </c>
      <c r="AZ520" s="559" t="str">
        <f t="shared" si="197"/>
        <v/>
      </c>
      <c r="BA520" s="559" t="str">
        <f t="shared" si="198"/>
        <v>入力済</v>
      </c>
      <c r="BB520" s="632" t="str">
        <f>IFERROR(VLOOKUP(K520,【参考】数式用!$AX$3:$AY$59, 2, FALSE), "")</f>
        <v/>
      </c>
      <c r="BC520" s="559" t="str">
        <f t="shared" si="199"/>
        <v/>
      </c>
      <c r="BD520" s="559" t="str">
        <f t="shared" si="200"/>
        <v>入力済</v>
      </c>
      <c r="BE520" s="576" t="str">
        <f t="shared" si="201"/>
        <v/>
      </c>
      <c r="BF520" s="559" t="str">
        <f t="shared" si="202"/>
        <v/>
      </c>
      <c r="BG520" s="596"/>
      <c r="BH520" s="632" t="str">
        <f t="shared" si="203"/>
        <v/>
      </c>
      <c r="BI520" s="614" t="str">
        <f>IFERROR(IF(BH520="Ⅱロ有り",ROUNDDOWN(L520*VLOOKUP(K520,【参考】数式用!$A$4:$J$42,10,FALSE)*AA520,0),""),"")</f>
        <v/>
      </c>
      <c r="BJ520" s="614" t="str">
        <f>IFERROR(IF(BH520="Ⅱロなし",ROUNDDOWN(L520*VLOOKUP(K520,【参考】数式用!$A$4:$J$42,8,FALSE)*AA520,0),""),"")</f>
        <v/>
      </c>
    </row>
    <row r="521" spans="1:62" ht="110.1" customHeight="1" thickBot="1">
      <c r="A521" s="327">
        <v>508</v>
      </c>
      <c r="B521" s="1005" t="str">
        <f>IF(基本情報入力シート!B543="","",基本情報入力シート!B543)</f>
        <v/>
      </c>
      <c r="C521" s="1006"/>
      <c r="D521" s="1006"/>
      <c r="E521" s="1006"/>
      <c r="F521" s="1007"/>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58" t="str">
        <f>IF(基本情報入力シート!AF543=0, "",基本情報入力シート!AF543)</f>
        <v/>
      </c>
      <c r="M521" s="589"/>
      <c r="N521" s="521" t="str">
        <f>IFERROR(VLOOKUP(K521,【参考】数式用!$A$2:$F$57,MATCH(M521,【参考】数式用!$C$3:$F$3,0)+2,0),"")</f>
        <v/>
      </c>
      <c r="O521" s="513"/>
      <c r="P521" s="555" t="str">
        <f>IFERROR(VLOOKUP(K521,【参考】数式用!$A$2:$F$57,MATCH(O521,【参考】数式用!$C$3:$F$3,0)+2,0),"")</f>
        <v/>
      </c>
      <c r="Q521" s="338" t="s">
        <v>118</v>
      </c>
      <c r="R521" s="339"/>
      <c r="S521" s="340" t="s">
        <v>183</v>
      </c>
      <c r="T521" s="339"/>
      <c r="U521" s="340" t="s">
        <v>184</v>
      </c>
      <c r="V521" s="339"/>
      <c r="W521" s="340" t="s">
        <v>183</v>
      </c>
      <c r="X521" s="339"/>
      <c r="Y521" s="340" t="s">
        <v>185</v>
      </c>
      <c r="Z521" s="340" t="s">
        <v>186</v>
      </c>
      <c r="AA521" s="340" t="str">
        <f t="shared" si="183"/>
        <v/>
      </c>
      <c r="AB521" s="341" t="s">
        <v>187</v>
      </c>
      <c r="AC521" s="516" t="str">
        <f t="shared" si="184"/>
        <v/>
      </c>
      <c r="AD521" s="509" t="str">
        <f t="shared" si="185"/>
        <v/>
      </c>
      <c r="AE521" s="517" t="str">
        <f>IFERROR(ROUNDDOWN(ROUNDDOWN(ROUND(L521*VLOOKUP(K521,【参考】数式用!$A$4:$F$57,MATCH("処遇改善加算Ⅳ",【参考】数式用!$C$3:$F$3,0)+2,0),0),0)*AA521*0.5,0), "")</f>
        <v/>
      </c>
      <c r="AF521" s="329"/>
      <c r="AG521" s="330"/>
      <c r="AH521" s="330"/>
      <c r="AI521" s="344"/>
      <c r="AJ521" s="641"/>
      <c r="AK521" s="331"/>
      <c r="AL521" s="332" t="str">
        <f t="shared" si="186"/>
        <v/>
      </c>
      <c r="AM521" s="325" t="str">
        <f t="shared" si="187"/>
        <v/>
      </c>
      <c r="AN521" s="255"/>
      <c r="AO521" s="559" t="str">
        <f>IFERROR(VLOOKUP(K521,【参考】数式用!$A$2:$N$57,14,FALSE),"")</f>
        <v/>
      </c>
      <c r="AP521" s="559" t="str">
        <f t="shared" si="188"/>
        <v/>
      </c>
      <c r="AQ521" s="632" t="str">
        <f t="shared" si="189"/>
        <v/>
      </c>
      <c r="AR521" s="632" t="str">
        <f t="shared" si="190"/>
        <v>入力済</v>
      </c>
      <c r="AS521" s="559" t="str">
        <f t="shared" si="191"/>
        <v/>
      </c>
      <c r="AT521" s="632" t="str">
        <f t="shared" si="192"/>
        <v>入力済</v>
      </c>
      <c r="AU521" s="632" t="str">
        <f t="shared" si="193"/>
        <v/>
      </c>
      <c r="AV521" s="632" t="str">
        <f t="shared" si="194"/>
        <v/>
      </c>
      <c r="AW521" s="559" t="str">
        <f t="shared" si="195"/>
        <v/>
      </c>
      <c r="AX521" s="559" t="str">
        <f t="shared" si="196"/>
        <v/>
      </c>
      <c r="AY521" s="632" t="str">
        <f>IFERROR(VLOOKUP(K521,【参考】数式用!$AR$5:$AS$39,2, FALSE), "")</f>
        <v/>
      </c>
      <c r="AZ521" s="559" t="str">
        <f t="shared" si="197"/>
        <v/>
      </c>
      <c r="BA521" s="559" t="str">
        <f t="shared" si="198"/>
        <v>入力済</v>
      </c>
      <c r="BB521" s="632" t="str">
        <f>IFERROR(VLOOKUP(K521,【参考】数式用!$AX$3:$AY$59, 2, FALSE), "")</f>
        <v/>
      </c>
      <c r="BC521" s="559" t="str">
        <f t="shared" si="199"/>
        <v/>
      </c>
      <c r="BD521" s="559" t="str">
        <f t="shared" si="200"/>
        <v>入力済</v>
      </c>
      <c r="BE521" s="576" t="str">
        <f t="shared" si="201"/>
        <v/>
      </c>
      <c r="BF521" s="559" t="str">
        <f t="shared" si="202"/>
        <v/>
      </c>
      <c r="BG521" s="596"/>
      <c r="BH521" s="632" t="str">
        <f t="shared" si="203"/>
        <v/>
      </c>
      <c r="BI521" s="614" t="str">
        <f>IFERROR(IF(BH521="Ⅱロ有り",ROUNDDOWN(L521*VLOOKUP(K521,【参考】数式用!$A$4:$J$42,10,FALSE)*AA521,0),""),"")</f>
        <v/>
      </c>
      <c r="BJ521" s="614" t="str">
        <f>IFERROR(IF(BH521="Ⅱロなし",ROUNDDOWN(L521*VLOOKUP(K521,【参考】数式用!$A$4:$J$42,8,FALSE)*AA521,0),""),"")</f>
        <v/>
      </c>
    </row>
    <row r="522" spans="1:62" ht="110.1" customHeight="1" thickBot="1">
      <c r="A522" s="327">
        <v>509</v>
      </c>
      <c r="B522" s="1005" t="str">
        <f>IF(基本情報入力シート!B544="","",基本情報入力シート!B544)</f>
        <v/>
      </c>
      <c r="C522" s="1006"/>
      <c r="D522" s="1006"/>
      <c r="E522" s="1006"/>
      <c r="F522" s="1007"/>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58" t="str">
        <f>IF(基本情報入力シート!AF544=0, "",基本情報入力シート!AF544)</f>
        <v/>
      </c>
      <c r="M522" s="589"/>
      <c r="N522" s="521" t="str">
        <f>IFERROR(VLOOKUP(K522,【参考】数式用!$A$2:$F$57,MATCH(M522,【参考】数式用!$C$3:$F$3,0)+2,0),"")</f>
        <v/>
      </c>
      <c r="O522" s="513"/>
      <c r="P522" s="555" t="str">
        <f>IFERROR(VLOOKUP(K522,【参考】数式用!$A$2:$F$57,MATCH(O522,【参考】数式用!$C$3:$F$3,0)+2,0),"")</f>
        <v/>
      </c>
      <c r="Q522" s="338" t="s">
        <v>118</v>
      </c>
      <c r="R522" s="339"/>
      <c r="S522" s="340" t="s">
        <v>183</v>
      </c>
      <c r="T522" s="339"/>
      <c r="U522" s="340" t="s">
        <v>184</v>
      </c>
      <c r="V522" s="339"/>
      <c r="W522" s="340" t="s">
        <v>183</v>
      </c>
      <c r="X522" s="339"/>
      <c r="Y522" s="340" t="s">
        <v>185</v>
      </c>
      <c r="Z522" s="340" t="s">
        <v>186</v>
      </c>
      <c r="AA522" s="340" t="str">
        <f t="shared" si="183"/>
        <v/>
      </c>
      <c r="AB522" s="341" t="s">
        <v>187</v>
      </c>
      <c r="AC522" s="516" t="str">
        <f t="shared" si="184"/>
        <v/>
      </c>
      <c r="AD522" s="509" t="str">
        <f t="shared" si="185"/>
        <v/>
      </c>
      <c r="AE522" s="517" t="str">
        <f>IFERROR(ROUNDDOWN(ROUNDDOWN(ROUND(L522*VLOOKUP(K522,【参考】数式用!$A$4:$F$57,MATCH("処遇改善加算Ⅳ",【参考】数式用!$C$3:$F$3,0)+2,0),0),0)*AA522*0.5,0), "")</f>
        <v/>
      </c>
      <c r="AF522" s="329"/>
      <c r="AG522" s="330"/>
      <c r="AH522" s="330"/>
      <c r="AI522" s="344"/>
      <c r="AJ522" s="641"/>
      <c r="AK522" s="331"/>
      <c r="AL522" s="332" t="str">
        <f t="shared" si="186"/>
        <v/>
      </c>
      <c r="AM522" s="325" t="str">
        <f t="shared" si="187"/>
        <v/>
      </c>
      <c r="AN522" s="255"/>
      <c r="AO522" s="559" t="str">
        <f>IFERROR(VLOOKUP(K522,【参考】数式用!$A$2:$N$57,14,FALSE),"")</f>
        <v/>
      </c>
      <c r="AP522" s="559" t="str">
        <f t="shared" si="188"/>
        <v/>
      </c>
      <c r="AQ522" s="632" t="str">
        <f t="shared" si="189"/>
        <v/>
      </c>
      <c r="AR522" s="632" t="str">
        <f t="shared" si="190"/>
        <v>入力済</v>
      </c>
      <c r="AS522" s="559" t="str">
        <f t="shared" si="191"/>
        <v/>
      </c>
      <c r="AT522" s="632" t="str">
        <f t="shared" si="192"/>
        <v>入力済</v>
      </c>
      <c r="AU522" s="632" t="str">
        <f t="shared" si="193"/>
        <v/>
      </c>
      <c r="AV522" s="632" t="str">
        <f t="shared" si="194"/>
        <v/>
      </c>
      <c r="AW522" s="559" t="str">
        <f t="shared" si="195"/>
        <v/>
      </c>
      <c r="AX522" s="559" t="str">
        <f t="shared" si="196"/>
        <v/>
      </c>
      <c r="AY522" s="632" t="str">
        <f>IFERROR(VLOOKUP(K522,【参考】数式用!$AR$5:$AS$39,2, FALSE), "")</f>
        <v/>
      </c>
      <c r="AZ522" s="559" t="str">
        <f t="shared" si="197"/>
        <v/>
      </c>
      <c r="BA522" s="559" t="str">
        <f t="shared" si="198"/>
        <v>入力済</v>
      </c>
      <c r="BB522" s="632" t="str">
        <f>IFERROR(VLOOKUP(K522,【参考】数式用!$AX$3:$AY$59, 2, FALSE), "")</f>
        <v/>
      </c>
      <c r="BC522" s="559" t="str">
        <f t="shared" si="199"/>
        <v/>
      </c>
      <c r="BD522" s="559" t="str">
        <f t="shared" si="200"/>
        <v>入力済</v>
      </c>
      <c r="BE522" s="576" t="str">
        <f t="shared" si="201"/>
        <v/>
      </c>
      <c r="BF522" s="559" t="str">
        <f t="shared" si="202"/>
        <v/>
      </c>
      <c r="BG522" s="596"/>
      <c r="BH522" s="632" t="str">
        <f t="shared" si="203"/>
        <v/>
      </c>
      <c r="BI522" s="614" t="str">
        <f>IFERROR(IF(BH522="Ⅱロ有り",ROUNDDOWN(L522*VLOOKUP(K522,【参考】数式用!$A$4:$J$42,10,FALSE)*AA522,0),""),"")</f>
        <v/>
      </c>
      <c r="BJ522" s="614" t="str">
        <f>IFERROR(IF(BH522="Ⅱロなし",ROUNDDOWN(L522*VLOOKUP(K522,【参考】数式用!$A$4:$J$42,8,FALSE)*AA522,0),""),"")</f>
        <v/>
      </c>
    </row>
    <row r="523" spans="1:62" ht="110.1" customHeight="1" thickBot="1">
      <c r="A523" s="327">
        <v>510</v>
      </c>
      <c r="B523" s="1005" t="str">
        <f>IF(基本情報入力シート!B545="","",基本情報入力シート!B545)</f>
        <v/>
      </c>
      <c r="C523" s="1006"/>
      <c r="D523" s="1006"/>
      <c r="E523" s="1006"/>
      <c r="F523" s="1007"/>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58" t="str">
        <f>IF(基本情報入力シート!AF545=0, "",基本情報入力シート!AF545)</f>
        <v/>
      </c>
      <c r="M523" s="589"/>
      <c r="N523" s="521" t="str">
        <f>IFERROR(VLOOKUP(K523,【参考】数式用!$A$2:$F$57,MATCH(M523,【参考】数式用!$C$3:$F$3,0)+2,0),"")</f>
        <v/>
      </c>
      <c r="O523" s="513"/>
      <c r="P523" s="555" t="str">
        <f>IFERROR(VLOOKUP(K523,【参考】数式用!$A$2:$F$57,MATCH(O523,【参考】数式用!$C$3:$F$3,0)+2,0),"")</f>
        <v/>
      </c>
      <c r="Q523" s="338" t="s">
        <v>118</v>
      </c>
      <c r="R523" s="339"/>
      <c r="S523" s="340" t="s">
        <v>183</v>
      </c>
      <c r="T523" s="339"/>
      <c r="U523" s="340" t="s">
        <v>184</v>
      </c>
      <c r="V523" s="339"/>
      <c r="W523" s="340" t="s">
        <v>183</v>
      </c>
      <c r="X523" s="339"/>
      <c r="Y523" s="340" t="s">
        <v>185</v>
      </c>
      <c r="Z523" s="340" t="s">
        <v>186</v>
      </c>
      <c r="AA523" s="340" t="str">
        <f t="shared" si="183"/>
        <v/>
      </c>
      <c r="AB523" s="341" t="s">
        <v>187</v>
      </c>
      <c r="AC523" s="516" t="str">
        <f t="shared" si="184"/>
        <v/>
      </c>
      <c r="AD523" s="509" t="str">
        <f t="shared" si="185"/>
        <v/>
      </c>
      <c r="AE523" s="517" t="str">
        <f>IFERROR(ROUNDDOWN(ROUNDDOWN(ROUND(L523*VLOOKUP(K523,【参考】数式用!$A$4:$F$57,MATCH("処遇改善加算Ⅳ",【参考】数式用!$C$3:$F$3,0)+2,0),0),0)*AA523*0.5,0), "")</f>
        <v/>
      </c>
      <c r="AF523" s="329"/>
      <c r="AG523" s="330"/>
      <c r="AH523" s="330"/>
      <c r="AI523" s="344"/>
      <c r="AJ523" s="641"/>
      <c r="AK523" s="331"/>
      <c r="AL523" s="332" t="str">
        <f t="shared" si="186"/>
        <v/>
      </c>
      <c r="AM523" s="325" t="str">
        <f t="shared" si="187"/>
        <v/>
      </c>
      <c r="AN523" s="255"/>
      <c r="AO523" s="559" t="str">
        <f>IFERROR(VLOOKUP(K523,【参考】数式用!$A$2:$N$57,14,FALSE),"")</f>
        <v/>
      </c>
      <c r="AP523" s="559" t="str">
        <f t="shared" si="188"/>
        <v/>
      </c>
      <c r="AQ523" s="632" t="str">
        <f t="shared" si="189"/>
        <v/>
      </c>
      <c r="AR523" s="632" t="str">
        <f t="shared" si="190"/>
        <v>入力済</v>
      </c>
      <c r="AS523" s="559" t="str">
        <f t="shared" si="191"/>
        <v/>
      </c>
      <c r="AT523" s="632" t="str">
        <f t="shared" si="192"/>
        <v>入力済</v>
      </c>
      <c r="AU523" s="632" t="str">
        <f t="shared" si="193"/>
        <v/>
      </c>
      <c r="AV523" s="632" t="str">
        <f t="shared" si="194"/>
        <v/>
      </c>
      <c r="AW523" s="559" t="str">
        <f t="shared" si="195"/>
        <v/>
      </c>
      <c r="AX523" s="559" t="str">
        <f t="shared" si="196"/>
        <v/>
      </c>
      <c r="AY523" s="632" t="str">
        <f>IFERROR(VLOOKUP(K523,【参考】数式用!$AR$5:$AS$39,2, FALSE), "")</f>
        <v/>
      </c>
      <c r="AZ523" s="559" t="str">
        <f t="shared" si="197"/>
        <v/>
      </c>
      <c r="BA523" s="559" t="str">
        <f t="shared" si="198"/>
        <v>入力済</v>
      </c>
      <c r="BB523" s="632" t="str">
        <f>IFERROR(VLOOKUP(K523,【参考】数式用!$AX$3:$AY$59, 2, FALSE), "")</f>
        <v/>
      </c>
      <c r="BC523" s="559" t="str">
        <f t="shared" si="199"/>
        <v/>
      </c>
      <c r="BD523" s="559" t="str">
        <f t="shared" si="200"/>
        <v>入力済</v>
      </c>
      <c r="BE523" s="576" t="str">
        <f t="shared" si="201"/>
        <v/>
      </c>
      <c r="BF523" s="559" t="str">
        <f t="shared" si="202"/>
        <v/>
      </c>
      <c r="BG523" s="596"/>
      <c r="BH523" s="632" t="str">
        <f t="shared" si="203"/>
        <v/>
      </c>
      <c r="BI523" s="614" t="str">
        <f>IFERROR(IF(BH523="Ⅱロ有り",ROUNDDOWN(L523*VLOOKUP(K523,【参考】数式用!$A$4:$J$42,10,FALSE)*AA523,0),""),"")</f>
        <v/>
      </c>
      <c r="BJ523" s="614" t="str">
        <f>IFERROR(IF(BH523="Ⅱロなし",ROUNDDOWN(L523*VLOOKUP(K523,【参考】数式用!$A$4:$J$42,8,FALSE)*AA523,0),""),"")</f>
        <v/>
      </c>
    </row>
    <row r="524" spans="1:62" ht="110.1" customHeight="1" thickBot="1">
      <c r="A524" s="327">
        <v>511</v>
      </c>
      <c r="B524" s="1005" t="str">
        <f>IF(基本情報入力シート!B546="","",基本情報入力シート!B546)</f>
        <v/>
      </c>
      <c r="C524" s="1006"/>
      <c r="D524" s="1006"/>
      <c r="E524" s="1006"/>
      <c r="F524" s="1007"/>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58" t="str">
        <f>IF(基本情報入力シート!AF546=0, "",基本情報入力シート!AF546)</f>
        <v/>
      </c>
      <c r="M524" s="589"/>
      <c r="N524" s="521" t="str">
        <f>IFERROR(VLOOKUP(K524,【参考】数式用!$A$2:$F$57,MATCH(M524,【参考】数式用!$C$3:$F$3,0)+2,0),"")</f>
        <v/>
      </c>
      <c r="O524" s="513"/>
      <c r="P524" s="555" t="str">
        <f>IFERROR(VLOOKUP(K524,【参考】数式用!$A$2:$F$57,MATCH(O524,【参考】数式用!$C$3:$F$3,0)+2,0),"")</f>
        <v/>
      </c>
      <c r="Q524" s="338" t="s">
        <v>118</v>
      </c>
      <c r="R524" s="339"/>
      <c r="S524" s="340" t="s">
        <v>183</v>
      </c>
      <c r="T524" s="339"/>
      <c r="U524" s="340" t="s">
        <v>184</v>
      </c>
      <c r="V524" s="339"/>
      <c r="W524" s="340" t="s">
        <v>183</v>
      </c>
      <c r="X524" s="339"/>
      <c r="Y524" s="340" t="s">
        <v>185</v>
      </c>
      <c r="Z524" s="340" t="s">
        <v>186</v>
      </c>
      <c r="AA524" s="340" t="str">
        <f t="shared" si="183"/>
        <v/>
      </c>
      <c r="AB524" s="341" t="s">
        <v>187</v>
      </c>
      <c r="AC524" s="516" t="str">
        <f t="shared" si="184"/>
        <v/>
      </c>
      <c r="AD524" s="509" t="str">
        <f t="shared" si="185"/>
        <v/>
      </c>
      <c r="AE524" s="517" t="str">
        <f>IFERROR(ROUNDDOWN(ROUNDDOWN(ROUND(L524*VLOOKUP(K524,【参考】数式用!$A$4:$F$57,MATCH("処遇改善加算Ⅳ",【参考】数式用!$C$3:$F$3,0)+2,0),0),0)*AA524*0.5,0), "")</f>
        <v/>
      </c>
      <c r="AF524" s="329"/>
      <c r="AG524" s="330"/>
      <c r="AH524" s="330"/>
      <c r="AI524" s="344"/>
      <c r="AJ524" s="641"/>
      <c r="AK524" s="331"/>
      <c r="AL524" s="332" t="str">
        <f t="shared" si="186"/>
        <v/>
      </c>
      <c r="AM524" s="325" t="str">
        <f t="shared" si="187"/>
        <v/>
      </c>
      <c r="AN524" s="255"/>
      <c r="AO524" s="559" t="str">
        <f>IFERROR(VLOOKUP(K524,【参考】数式用!$A$2:$N$57,14,FALSE),"")</f>
        <v/>
      </c>
      <c r="AP524" s="559" t="str">
        <f t="shared" si="188"/>
        <v/>
      </c>
      <c r="AQ524" s="632" t="str">
        <f t="shared" si="189"/>
        <v/>
      </c>
      <c r="AR524" s="632" t="str">
        <f t="shared" si="190"/>
        <v>入力済</v>
      </c>
      <c r="AS524" s="559" t="str">
        <f t="shared" si="191"/>
        <v/>
      </c>
      <c r="AT524" s="632" t="str">
        <f t="shared" si="192"/>
        <v>入力済</v>
      </c>
      <c r="AU524" s="632" t="str">
        <f t="shared" si="193"/>
        <v/>
      </c>
      <c r="AV524" s="632" t="str">
        <f t="shared" si="194"/>
        <v/>
      </c>
      <c r="AW524" s="559" t="str">
        <f t="shared" si="195"/>
        <v/>
      </c>
      <c r="AX524" s="559" t="str">
        <f t="shared" si="196"/>
        <v/>
      </c>
      <c r="AY524" s="632" t="str">
        <f>IFERROR(VLOOKUP(K524,【参考】数式用!$AR$5:$AS$39,2, FALSE), "")</f>
        <v/>
      </c>
      <c r="AZ524" s="559" t="str">
        <f t="shared" si="197"/>
        <v/>
      </c>
      <c r="BA524" s="559" t="str">
        <f t="shared" si="198"/>
        <v>入力済</v>
      </c>
      <c r="BB524" s="632" t="str">
        <f>IFERROR(VLOOKUP(K524,【参考】数式用!$AX$3:$AY$59, 2, FALSE), "")</f>
        <v/>
      </c>
      <c r="BC524" s="559" t="str">
        <f t="shared" si="199"/>
        <v/>
      </c>
      <c r="BD524" s="559" t="str">
        <f t="shared" si="200"/>
        <v>入力済</v>
      </c>
      <c r="BE524" s="576" t="str">
        <f t="shared" si="201"/>
        <v/>
      </c>
      <c r="BF524" s="559" t="str">
        <f t="shared" si="202"/>
        <v/>
      </c>
      <c r="BG524" s="596"/>
      <c r="BH524" s="632" t="str">
        <f t="shared" si="203"/>
        <v/>
      </c>
      <c r="BI524" s="614" t="str">
        <f>IFERROR(IF(BH524="Ⅱロ有り",ROUNDDOWN(L524*VLOOKUP(K524,【参考】数式用!$A$4:$J$42,10,FALSE)*AA524,0),""),"")</f>
        <v/>
      </c>
      <c r="BJ524" s="614" t="str">
        <f>IFERROR(IF(BH524="Ⅱロなし",ROUNDDOWN(L524*VLOOKUP(K524,【参考】数式用!$A$4:$J$42,8,FALSE)*AA524,0),""),"")</f>
        <v/>
      </c>
    </row>
    <row r="525" spans="1:62" ht="110.1" customHeight="1" thickBot="1">
      <c r="A525" s="327">
        <v>512</v>
      </c>
      <c r="B525" s="1005" t="str">
        <f>IF(基本情報入力シート!B547="","",基本情報入力シート!B547)</f>
        <v/>
      </c>
      <c r="C525" s="1006"/>
      <c r="D525" s="1006"/>
      <c r="E525" s="1006"/>
      <c r="F525" s="1007"/>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58" t="str">
        <f>IF(基本情報入力シート!AF547=0, "",基本情報入力シート!AF547)</f>
        <v/>
      </c>
      <c r="M525" s="589"/>
      <c r="N525" s="521" t="str">
        <f>IFERROR(VLOOKUP(K525,【参考】数式用!$A$2:$F$57,MATCH(M525,【参考】数式用!$C$3:$F$3,0)+2,0),"")</f>
        <v/>
      </c>
      <c r="O525" s="513"/>
      <c r="P525" s="555" t="str">
        <f>IFERROR(VLOOKUP(K525,【参考】数式用!$A$2:$F$57,MATCH(O525,【参考】数式用!$C$3:$F$3,0)+2,0),"")</f>
        <v/>
      </c>
      <c r="Q525" s="338" t="s">
        <v>118</v>
      </c>
      <c r="R525" s="339"/>
      <c r="S525" s="340" t="s">
        <v>183</v>
      </c>
      <c r="T525" s="339"/>
      <c r="U525" s="340" t="s">
        <v>184</v>
      </c>
      <c r="V525" s="339"/>
      <c r="W525" s="340" t="s">
        <v>183</v>
      </c>
      <c r="X525" s="339"/>
      <c r="Y525" s="340" t="s">
        <v>185</v>
      </c>
      <c r="Z525" s="340" t="s">
        <v>186</v>
      </c>
      <c r="AA525" s="340" t="str">
        <f t="shared" si="183"/>
        <v/>
      </c>
      <c r="AB525" s="341" t="s">
        <v>187</v>
      </c>
      <c r="AC525" s="516" t="str">
        <f t="shared" si="184"/>
        <v/>
      </c>
      <c r="AD525" s="509" t="str">
        <f t="shared" si="185"/>
        <v/>
      </c>
      <c r="AE525" s="517" t="str">
        <f>IFERROR(ROUNDDOWN(ROUNDDOWN(ROUND(L525*VLOOKUP(K525,【参考】数式用!$A$4:$F$57,MATCH("処遇改善加算Ⅳ",【参考】数式用!$C$3:$F$3,0)+2,0),0),0)*AA525*0.5,0), "")</f>
        <v/>
      </c>
      <c r="AF525" s="329"/>
      <c r="AG525" s="330"/>
      <c r="AH525" s="330"/>
      <c r="AI525" s="344"/>
      <c r="AJ525" s="641"/>
      <c r="AK525" s="331"/>
      <c r="AL525" s="332" t="str">
        <f t="shared" si="186"/>
        <v/>
      </c>
      <c r="AM525" s="325" t="str">
        <f t="shared" si="187"/>
        <v/>
      </c>
      <c r="AN525" s="255"/>
      <c r="AO525" s="559" t="str">
        <f>IFERROR(VLOOKUP(K525,【参考】数式用!$A$2:$N$57,14,FALSE),"")</f>
        <v/>
      </c>
      <c r="AP525" s="559" t="str">
        <f t="shared" si="188"/>
        <v/>
      </c>
      <c r="AQ525" s="632" t="str">
        <f t="shared" si="189"/>
        <v/>
      </c>
      <c r="AR525" s="632" t="str">
        <f t="shared" si="190"/>
        <v>入力済</v>
      </c>
      <c r="AS525" s="559" t="str">
        <f t="shared" si="191"/>
        <v/>
      </c>
      <c r="AT525" s="632" t="str">
        <f t="shared" si="192"/>
        <v>入力済</v>
      </c>
      <c r="AU525" s="632" t="str">
        <f t="shared" si="193"/>
        <v/>
      </c>
      <c r="AV525" s="632" t="str">
        <f t="shared" si="194"/>
        <v/>
      </c>
      <c r="AW525" s="559" t="str">
        <f t="shared" si="195"/>
        <v/>
      </c>
      <c r="AX525" s="559" t="str">
        <f t="shared" si="196"/>
        <v/>
      </c>
      <c r="AY525" s="632" t="str">
        <f>IFERROR(VLOOKUP(K525,【参考】数式用!$AR$5:$AS$39,2, FALSE), "")</f>
        <v/>
      </c>
      <c r="AZ525" s="559" t="str">
        <f t="shared" si="197"/>
        <v/>
      </c>
      <c r="BA525" s="559" t="str">
        <f t="shared" si="198"/>
        <v>入力済</v>
      </c>
      <c r="BB525" s="632" t="str">
        <f>IFERROR(VLOOKUP(K525,【参考】数式用!$AX$3:$AY$59, 2, FALSE), "")</f>
        <v/>
      </c>
      <c r="BC525" s="559" t="str">
        <f t="shared" si="199"/>
        <v/>
      </c>
      <c r="BD525" s="559" t="str">
        <f t="shared" si="200"/>
        <v>入力済</v>
      </c>
      <c r="BE525" s="576" t="str">
        <f t="shared" si="201"/>
        <v/>
      </c>
      <c r="BF525" s="559" t="str">
        <f t="shared" si="202"/>
        <v/>
      </c>
      <c r="BG525" s="596"/>
      <c r="BH525" s="632" t="str">
        <f t="shared" si="203"/>
        <v/>
      </c>
      <c r="BI525" s="614" t="str">
        <f>IFERROR(IF(BH525="Ⅱロ有り",ROUNDDOWN(L525*VLOOKUP(K525,【参考】数式用!$A$4:$J$42,10,FALSE)*AA525,0),""),"")</f>
        <v/>
      </c>
      <c r="BJ525" s="614" t="str">
        <f>IFERROR(IF(BH525="Ⅱロなし",ROUNDDOWN(L525*VLOOKUP(K525,【参考】数式用!$A$4:$J$42,8,FALSE)*AA525,0),""),"")</f>
        <v/>
      </c>
    </row>
    <row r="526" spans="1:62" ht="110.1" customHeight="1" thickBot="1">
      <c r="A526" s="327">
        <v>513</v>
      </c>
      <c r="B526" s="1005" t="str">
        <f>IF(基本情報入力シート!B548="","",基本情報入力シート!B548)</f>
        <v/>
      </c>
      <c r="C526" s="1006"/>
      <c r="D526" s="1006"/>
      <c r="E526" s="1006"/>
      <c r="F526" s="1007"/>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58" t="str">
        <f>IF(基本情報入力シート!AF548=0, "",基本情報入力シート!AF548)</f>
        <v/>
      </c>
      <c r="M526" s="589"/>
      <c r="N526" s="521" t="str">
        <f>IFERROR(VLOOKUP(K526,【参考】数式用!$A$2:$F$57,MATCH(M526,【参考】数式用!$C$3:$F$3,0)+2,0),"")</f>
        <v/>
      </c>
      <c r="O526" s="513"/>
      <c r="P526" s="555" t="str">
        <f>IFERROR(VLOOKUP(K526,【参考】数式用!$A$2:$F$57,MATCH(O526,【参考】数式用!$C$3:$F$3,0)+2,0),"")</f>
        <v/>
      </c>
      <c r="Q526" s="338" t="s">
        <v>118</v>
      </c>
      <c r="R526" s="339"/>
      <c r="S526" s="340" t="s">
        <v>183</v>
      </c>
      <c r="T526" s="339"/>
      <c r="U526" s="340" t="s">
        <v>184</v>
      </c>
      <c r="V526" s="339"/>
      <c r="W526" s="340" t="s">
        <v>183</v>
      </c>
      <c r="X526" s="339"/>
      <c r="Y526" s="340" t="s">
        <v>185</v>
      </c>
      <c r="Z526" s="340" t="s">
        <v>186</v>
      </c>
      <c r="AA526" s="340" t="str">
        <f t="shared" si="183"/>
        <v/>
      </c>
      <c r="AB526" s="341" t="s">
        <v>187</v>
      </c>
      <c r="AC526" s="516" t="str">
        <f t="shared" si="184"/>
        <v/>
      </c>
      <c r="AD526" s="509" t="str">
        <f t="shared" si="185"/>
        <v/>
      </c>
      <c r="AE526" s="517" t="str">
        <f>IFERROR(ROUNDDOWN(ROUNDDOWN(ROUND(L526*VLOOKUP(K526,【参考】数式用!$A$4:$F$57,MATCH("処遇改善加算Ⅳ",【参考】数式用!$C$3:$F$3,0)+2,0),0),0)*AA526*0.5,0), "")</f>
        <v/>
      </c>
      <c r="AF526" s="329"/>
      <c r="AG526" s="330"/>
      <c r="AH526" s="330"/>
      <c r="AI526" s="344"/>
      <c r="AJ526" s="641"/>
      <c r="AK526" s="331"/>
      <c r="AL526" s="332" t="str">
        <f t="shared" si="186"/>
        <v/>
      </c>
      <c r="AM526" s="325" t="str">
        <f t="shared" si="187"/>
        <v/>
      </c>
      <c r="AN526" s="255"/>
      <c r="AO526" s="559" t="str">
        <f>IFERROR(VLOOKUP(K526,【参考】数式用!$A$2:$N$57,14,FALSE),"")</f>
        <v/>
      </c>
      <c r="AP526" s="559" t="str">
        <f t="shared" si="188"/>
        <v/>
      </c>
      <c r="AQ526" s="632" t="str">
        <f t="shared" si="189"/>
        <v/>
      </c>
      <c r="AR526" s="632" t="str">
        <f t="shared" si="190"/>
        <v>入力済</v>
      </c>
      <c r="AS526" s="559" t="str">
        <f t="shared" si="191"/>
        <v/>
      </c>
      <c r="AT526" s="632" t="str">
        <f t="shared" si="192"/>
        <v>入力済</v>
      </c>
      <c r="AU526" s="632" t="str">
        <f t="shared" si="193"/>
        <v/>
      </c>
      <c r="AV526" s="632" t="str">
        <f t="shared" si="194"/>
        <v/>
      </c>
      <c r="AW526" s="559" t="str">
        <f t="shared" si="195"/>
        <v/>
      </c>
      <c r="AX526" s="559" t="str">
        <f t="shared" si="196"/>
        <v/>
      </c>
      <c r="AY526" s="632" t="str">
        <f>IFERROR(VLOOKUP(K526,【参考】数式用!$AR$5:$AS$39,2, FALSE), "")</f>
        <v/>
      </c>
      <c r="AZ526" s="559" t="str">
        <f t="shared" si="197"/>
        <v/>
      </c>
      <c r="BA526" s="559" t="str">
        <f t="shared" si="198"/>
        <v>入力済</v>
      </c>
      <c r="BB526" s="632" t="str">
        <f>IFERROR(VLOOKUP(K526,【参考】数式用!$AX$3:$AY$59, 2, FALSE), "")</f>
        <v/>
      </c>
      <c r="BC526" s="559" t="str">
        <f t="shared" si="199"/>
        <v/>
      </c>
      <c r="BD526" s="559" t="str">
        <f t="shared" si="200"/>
        <v>入力済</v>
      </c>
      <c r="BE526" s="576" t="str">
        <f t="shared" si="201"/>
        <v/>
      </c>
      <c r="BF526" s="559" t="str">
        <f t="shared" si="202"/>
        <v/>
      </c>
      <c r="BG526" s="596"/>
      <c r="BH526" s="632" t="str">
        <f t="shared" si="203"/>
        <v/>
      </c>
      <c r="BI526" s="614" t="str">
        <f>IFERROR(IF(BH526="Ⅱロ有り",ROUNDDOWN(L526*VLOOKUP(K526,【参考】数式用!$A$4:$J$42,10,FALSE)*AA526,0),""),"")</f>
        <v/>
      </c>
      <c r="BJ526" s="614" t="str">
        <f>IFERROR(IF(BH526="Ⅱロなし",ROUNDDOWN(L526*VLOOKUP(K526,【参考】数式用!$A$4:$J$42,8,FALSE)*AA526,0),""),"")</f>
        <v/>
      </c>
    </row>
    <row r="527" spans="1:62" ht="110.1" customHeight="1" thickBot="1">
      <c r="A527" s="327">
        <v>514</v>
      </c>
      <c r="B527" s="1005" t="str">
        <f>IF(基本情報入力シート!B549="","",基本情報入力シート!B549)</f>
        <v/>
      </c>
      <c r="C527" s="1006"/>
      <c r="D527" s="1006"/>
      <c r="E527" s="1006"/>
      <c r="F527" s="1007"/>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58" t="str">
        <f>IF(基本情報入力シート!AF549=0, "",基本情報入力シート!AF549)</f>
        <v/>
      </c>
      <c r="M527" s="589"/>
      <c r="N527" s="521" t="str">
        <f>IFERROR(VLOOKUP(K527,【参考】数式用!$A$2:$F$57,MATCH(M527,【参考】数式用!$C$3:$F$3,0)+2,0),"")</f>
        <v/>
      </c>
      <c r="O527" s="513"/>
      <c r="P527" s="555" t="str">
        <f>IFERROR(VLOOKUP(K527,【参考】数式用!$A$2:$F$57,MATCH(O527,【参考】数式用!$C$3:$F$3,0)+2,0),"")</f>
        <v/>
      </c>
      <c r="Q527" s="338" t="s">
        <v>118</v>
      </c>
      <c r="R527" s="339"/>
      <c r="S527" s="340" t="s">
        <v>183</v>
      </c>
      <c r="T527" s="339"/>
      <c r="U527" s="340" t="s">
        <v>184</v>
      </c>
      <c r="V527" s="339"/>
      <c r="W527" s="340" t="s">
        <v>183</v>
      </c>
      <c r="X527" s="339"/>
      <c r="Y527" s="340" t="s">
        <v>185</v>
      </c>
      <c r="Z527" s="340" t="s">
        <v>186</v>
      </c>
      <c r="AA527" s="340" t="str">
        <f t="shared" si="183"/>
        <v/>
      </c>
      <c r="AB527" s="341" t="s">
        <v>187</v>
      </c>
      <c r="AC527" s="516" t="str">
        <f t="shared" si="184"/>
        <v/>
      </c>
      <c r="AD527" s="509" t="str">
        <f t="shared" si="185"/>
        <v/>
      </c>
      <c r="AE527" s="517" t="str">
        <f>IFERROR(ROUNDDOWN(ROUNDDOWN(ROUND(L527*VLOOKUP(K527,【参考】数式用!$A$4:$F$57,MATCH("処遇改善加算Ⅳ",【参考】数式用!$C$3:$F$3,0)+2,0),0),0)*AA527*0.5,0), "")</f>
        <v/>
      </c>
      <c r="AF527" s="329"/>
      <c r="AG527" s="330"/>
      <c r="AH527" s="330"/>
      <c r="AI527" s="344"/>
      <c r="AJ527" s="641"/>
      <c r="AK527" s="331"/>
      <c r="AL527" s="332" t="str">
        <f t="shared" si="186"/>
        <v/>
      </c>
      <c r="AM527" s="325" t="str">
        <f t="shared" si="187"/>
        <v/>
      </c>
      <c r="AN527" s="255"/>
      <c r="AO527" s="559" t="str">
        <f>IFERROR(VLOOKUP(K527,【参考】数式用!$A$2:$N$57,14,FALSE),"")</f>
        <v/>
      </c>
      <c r="AP527" s="559" t="str">
        <f t="shared" si="188"/>
        <v/>
      </c>
      <c r="AQ527" s="632" t="str">
        <f t="shared" si="189"/>
        <v/>
      </c>
      <c r="AR527" s="632" t="str">
        <f t="shared" si="190"/>
        <v>入力済</v>
      </c>
      <c r="AS527" s="559" t="str">
        <f t="shared" si="191"/>
        <v/>
      </c>
      <c r="AT527" s="632" t="str">
        <f t="shared" si="192"/>
        <v>入力済</v>
      </c>
      <c r="AU527" s="632" t="str">
        <f t="shared" si="193"/>
        <v/>
      </c>
      <c r="AV527" s="632" t="str">
        <f t="shared" si="194"/>
        <v/>
      </c>
      <c r="AW527" s="559" t="str">
        <f t="shared" si="195"/>
        <v/>
      </c>
      <c r="AX527" s="559" t="str">
        <f t="shared" si="196"/>
        <v/>
      </c>
      <c r="AY527" s="632" t="str">
        <f>IFERROR(VLOOKUP(K527,【参考】数式用!$AR$5:$AS$39,2, FALSE), "")</f>
        <v/>
      </c>
      <c r="AZ527" s="559" t="str">
        <f t="shared" si="197"/>
        <v/>
      </c>
      <c r="BA527" s="559" t="str">
        <f t="shared" si="198"/>
        <v>入力済</v>
      </c>
      <c r="BB527" s="632" t="str">
        <f>IFERROR(VLOOKUP(K527,【参考】数式用!$AX$3:$AY$59, 2, FALSE), "")</f>
        <v/>
      </c>
      <c r="BC527" s="559" t="str">
        <f t="shared" si="199"/>
        <v/>
      </c>
      <c r="BD527" s="559" t="str">
        <f t="shared" si="200"/>
        <v>入力済</v>
      </c>
      <c r="BE527" s="576" t="str">
        <f t="shared" si="201"/>
        <v/>
      </c>
      <c r="BF527" s="559" t="str">
        <f t="shared" si="202"/>
        <v/>
      </c>
      <c r="BG527" s="596"/>
      <c r="BH527" s="632" t="str">
        <f t="shared" si="203"/>
        <v/>
      </c>
      <c r="BI527" s="614" t="str">
        <f>IFERROR(IF(BH527="Ⅱロ有り",ROUNDDOWN(L527*VLOOKUP(K527,【参考】数式用!$A$4:$J$42,10,FALSE)*AA527,0),""),"")</f>
        <v/>
      </c>
      <c r="BJ527" s="614" t="str">
        <f>IFERROR(IF(BH527="Ⅱロなし",ROUNDDOWN(L527*VLOOKUP(K527,【参考】数式用!$A$4:$J$42,8,FALSE)*AA527,0),""),"")</f>
        <v/>
      </c>
    </row>
    <row r="528" spans="1:62" ht="110.1" customHeight="1" thickBot="1">
      <c r="A528" s="327">
        <v>515</v>
      </c>
      <c r="B528" s="1005" t="str">
        <f>IF(基本情報入力シート!B550="","",基本情報入力シート!B550)</f>
        <v/>
      </c>
      <c r="C528" s="1006"/>
      <c r="D528" s="1006"/>
      <c r="E528" s="1006"/>
      <c r="F528" s="1007"/>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58" t="str">
        <f>IF(基本情報入力シート!AF550=0, "",基本情報入力シート!AF550)</f>
        <v/>
      </c>
      <c r="M528" s="589"/>
      <c r="N528" s="521" t="str">
        <f>IFERROR(VLOOKUP(K528,【参考】数式用!$A$2:$F$57,MATCH(M528,【参考】数式用!$C$3:$F$3,0)+2,0),"")</f>
        <v/>
      </c>
      <c r="O528" s="513"/>
      <c r="P528" s="555" t="str">
        <f>IFERROR(VLOOKUP(K528,【参考】数式用!$A$2:$F$57,MATCH(O528,【参考】数式用!$C$3:$F$3,0)+2,0),"")</f>
        <v/>
      </c>
      <c r="Q528" s="338" t="s">
        <v>118</v>
      </c>
      <c r="R528" s="339"/>
      <c r="S528" s="340" t="s">
        <v>183</v>
      </c>
      <c r="T528" s="339"/>
      <c r="U528" s="340" t="s">
        <v>184</v>
      </c>
      <c r="V528" s="339"/>
      <c r="W528" s="340" t="s">
        <v>183</v>
      </c>
      <c r="X528" s="339"/>
      <c r="Y528" s="340" t="s">
        <v>185</v>
      </c>
      <c r="Z528" s="340" t="s">
        <v>186</v>
      </c>
      <c r="AA528" s="340" t="str">
        <f t="shared" si="183"/>
        <v/>
      </c>
      <c r="AB528" s="341" t="s">
        <v>187</v>
      </c>
      <c r="AC528" s="516" t="str">
        <f t="shared" si="184"/>
        <v/>
      </c>
      <c r="AD528" s="509" t="str">
        <f t="shared" si="185"/>
        <v/>
      </c>
      <c r="AE528" s="517" t="str">
        <f>IFERROR(ROUNDDOWN(ROUNDDOWN(ROUND(L528*VLOOKUP(K528,【参考】数式用!$A$4:$F$57,MATCH("処遇改善加算Ⅳ",【参考】数式用!$C$3:$F$3,0)+2,0),0),0)*AA528*0.5,0), "")</f>
        <v/>
      </c>
      <c r="AF528" s="329"/>
      <c r="AG528" s="330"/>
      <c r="AH528" s="330"/>
      <c r="AI528" s="344"/>
      <c r="AJ528" s="641"/>
      <c r="AK528" s="331"/>
      <c r="AL528" s="332" t="str">
        <f t="shared" si="186"/>
        <v/>
      </c>
      <c r="AM528" s="325" t="str">
        <f t="shared" si="187"/>
        <v/>
      </c>
      <c r="AN528" s="255"/>
      <c r="AO528" s="559" t="str">
        <f>IFERROR(VLOOKUP(K528,【参考】数式用!$A$2:$N$57,14,FALSE),"")</f>
        <v/>
      </c>
      <c r="AP528" s="559" t="str">
        <f t="shared" si="188"/>
        <v/>
      </c>
      <c r="AQ528" s="632" t="str">
        <f t="shared" si="189"/>
        <v/>
      </c>
      <c r="AR528" s="632" t="str">
        <f t="shared" si="190"/>
        <v>入力済</v>
      </c>
      <c r="AS528" s="559" t="str">
        <f t="shared" si="191"/>
        <v/>
      </c>
      <c r="AT528" s="632" t="str">
        <f t="shared" si="192"/>
        <v>入力済</v>
      </c>
      <c r="AU528" s="632" t="str">
        <f t="shared" si="193"/>
        <v/>
      </c>
      <c r="AV528" s="632" t="str">
        <f t="shared" si="194"/>
        <v/>
      </c>
      <c r="AW528" s="559" t="str">
        <f t="shared" si="195"/>
        <v/>
      </c>
      <c r="AX528" s="559" t="str">
        <f t="shared" si="196"/>
        <v/>
      </c>
      <c r="AY528" s="632" t="str">
        <f>IFERROR(VLOOKUP(K528,【参考】数式用!$AR$5:$AS$39,2, FALSE), "")</f>
        <v/>
      </c>
      <c r="AZ528" s="559" t="str">
        <f t="shared" si="197"/>
        <v/>
      </c>
      <c r="BA528" s="559" t="str">
        <f t="shared" si="198"/>
        <v>入力済</v>
      </c>
      <c r="BB528" s="632" t="str">
        <f>IFERROR(VLOOKUP(K528,【参考】数式用!$AX$3:$AY$59, 2, FALSE), "")</f>
        <v/>
      </c>
      <c r="BC528" s="559" t="str">
        <f t="shared" si="199"/>
        <v/>
      </c>
      <c r="BD528" s="559" t="str">
        <f t="shared" si="200"/>
        <v>入力済</v>
      </c>
      <c r="BE528" s="576" t="str">
        <f t="shared" si="201"/>
        <v/>
      </c>
      <c r="BF528" s="559" t="str">
        <f t="shared" si="202"/>
        <v/>
      </c>
      <c r="BG528" s="596"/>
      <c r="BH528" s="632" t="str">
        <f t="shared" si="203"/>
        <v/>
      </c>
      <c r="BI528" s="614" t="str">
        <f>IFERROR(IF(BH528="Ⅱロ有り",ROUNDDOWN(L528*VLOOKUP(K528,【参考】数式用!$A$4:$J$42,10,FALSE)*AA528,0),""),"")</f>
        <v/>
      </c>
      <c r="BJ528" s="614" t="str">
        <f>IFERROR(IF(BH528="Ⅱロなし",ROUNDDOWN(L528*VLOOKUP(K528,【参考】数式用!$A$4:$J$42,8,FALSE)*AA528,0),""),"")</f>
        <v/>
      </c>
    </row>
    <row r="529" spans="1:62" ht="110.1" customHeight="1" thickBot="1">
      <c r="A529" s="327">
        <v>516</v>
      </c>
      <c r="B529" s="1005" t="str">
        <f>IF(基本情報入力シート!B551="","",基本情報入力シート!B551)</f>
        <v/>
      </c>
      <c r="C529" s="1006"/>
      <c r="D529" s="1006"/>
      <c r="E529" s="1006"/>
      <c r="F529" s="1007"/>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58" t="str">
        <f>IF(基本情報入力シート!AF551=0, "",基本情報入力シート!AF551)</f>
        <v/>
      </c>
      <c r="M529" s="589"/>
      <c r="N529" s="521" t="str">
        <f>IFERROR(VLOOKUP(K529,【参考】数式用!$A$2:$F$57,MATCH(M529,【参考】数式用!$C$3:$F$3,0)+2,0),"")</f>
        <v/>
      </c>
      <c r="O529" s="513"/>
      <c r="P529" s="555" t="str">
        <f>IFERROR(VLOOKUP(K529,【参考】数式用!$A$2:$F$57,MATCH(O529,【参考】数式用!$C$3:$F$3,0)+2,0),"")</f>
        <v/>
      </c>
      <c r="Q529" s="338" t="s">
        <v>118</v>
      </c>
      <c r="R529" s="339"/>
      <c r="S529" s="340" t="s">
        <v>183</v>
      </c>
      <c r="T529" s="339"/>
      <c r="U529" s="340" t="s">
        <v>184</v>
      </c>
      <c r="V529" s="339"/>
      <c r="W529" s="340" t="s">
        <v>183</v>
      </c>
      <c r="X529" s="339"/>
      <c r="Y529" s="340" t="s">
        <v>185</v>
      </c>
      <c r="Z529" s="340" t="s">
        <v>186</v>
      </c>
      <c r="AA529" s="340" t="str">
        <f t="shared" si="183"/>
        <v/>
      </c>
      <c r="AB529" s="341" t="s">
        <v>187</v>
      </c>
      <c r="AC529" s="516" t="str">
        <f t="shared" si="184"/>
        <v/>
      </c>
      <c r="AD529" s="509" t="str">
        <f t="shared" si="185"/>
        <v/>
      </c>
      <c r="AE529" s="517" t="str">
        <f>IFERROR(ROUNDDOWN(ROUNDDOWN(ROUND(L529*VLOOKUP(K529,【参考】数式用!$A$4:$F$57,MATCH("処遇改善加算Ⅳ",【参考】数式用!$C$3:$F$3,0)+2,0),0),0)*AA529*0.5,0), "")</f>
        <v/>
      </c>
      <c r="AF529" s="329"/>
      <c r="AG529" s="330"/>
      <c r="AH529" s="330"/>
      <c r="AI529" s="344"/>
      <c r="AJ529" s="641"/>
      <c r="AK529" s="331"/>
      <c r="AL529" s="332" t="str">
        <f t="shared" si="186"/>
        <v/>
      </c>
      <c r="AM529" s="325" t="str">
        <f t="shared" si="187"/>
        <v/>
      </c>
      <c r="AN529" s="255"/>
      <c r="AO529" s="559" t="str">
        <f>IFERROR(VLOOKUP(K529,【参考】数式用!$A$2:$N$57,14,FALSE),"")</f>
        <v/>
      </c>
      <c r="AP529" s="559" t="str">
        <f t="shared" si="188"/>
        <v/>
      </c>
      <c r="AQ529" s="632" t="str">
        <f t="shared" si="189"/>
        <v/>
      </c>
      <c r="AR529" s="632" t="str">
        <f t="shared" si="190"/>
        <v>入力済</v>
      </c>
      <c r="AS529" s="559" t="str">
        <f t="shared" si="191"/>
        <v/>
      </c>
      <c r="AT529" s="632" t="str">
        <f t="shared" si="192"/>
        <v>入力済</v>
      </c>
      <c r="AU529" s="632" t="str">
        <f t="shared" si="193"/>
        <v/>
      </c>
      <c r="AV529" s="632" t="str">
        <f t="shared" si="194"/>
        <v/>
      </c>
      <c r="AW529" s="559" t="str">
        <f t="shared" si="195"/>
        <v/>
      </c>
      <c r="AX529" s="559" t="str">
        <f t="shared" si="196"/>
        <v/>
      </c>
      <c r="AY529" s="632" t="str">
        <f>IFERROR(VLOOKUP(K529,【参考】数式用!$AR$5:$AS$39,2, FALSE), "")</f>
        <v/>
      </c>
      <c r="AZ529" s="559" t="str">
        <f t="shared" si="197"/>
        <v/>
      </c>
      <c r="BA529" s="559" t="str">
        <f t="shared" si="198"/>
        <v>入力済</v>
      </c>
      <c r="BB529" s="632" t="str">
        <f>IFERROR(VLOOKUP(K529,【参考】数式用!$AX$3:$AY$59, 2, FALSE), "")</f>
        <v/>
      </c>
      <c r="BC529" s="559" t="str">
        <f t="shared" si="199"/>
        <v/>
      </c>
      <c r="BD529" s="559" t="str">
        <f t="shared" si="200"/>
        <v>入力済</v>
      </c>
      <c r="BE529" s="576" t="str">
        <f t="shared" si="201"/>
        <v/>
      </c>
      <c r="BF529" s="559" t="str">
        <f t="shared" si="202"/>
        <v/>
      </c>
      <c r="BG529" s="596"/>
      <c r="BH529" s="632" t="str">
        <f t="shared" si="203"/>
        <v/>
      </c>
      <c r="BI529" s="614" t="str">
        <f>IFERROR(IF(BH529="Ⅱロ有り",ROUNDDOWN(L529*VLOOKUP(K529,【参考】数式用!$A$4:$J$42,10,FALSE)*AA529,0),""),"")</f>
        <v/>
      </c>
      <c r="BJ529" s="614" t="str">
        <f>IFERROR(IF(BH529="Ⅱロなし",ROUNDDOWN(L529*VLOOKUP(K529,【参考】数式用!$A$4:$J$42,8,FALSE)*AA529,0),""),"")</f>
        <v/>
      </c>
    </row>
    <row r="530" spans="1:62" ht="110.1" customHeight="1" thickBot="1">
      <c r="A530" s="327">
        <v>517</v>
      </c>
      <c r="B530" s="1005" t="str">
        <f>IF(基本情報入力シート!B552="","",基本情報入力シート!B552)</f>
        <v/>
      </c>
      <c r="C530" s="1006"/>
      <c r="D530" s="1006"/>
      <c r="E530" s="1006"/>
      <c r="F530" s="1007"/>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58" t="str">
        <f>IF(基本情報入力シート!AF552=0, "",基本情報入力シート!AF552)</f>
        <v/>
      </c>
      <c r="M530" s="589"/>
      <c r="N530" s="521" t="str">
        <f>IFERROR(VLOOKUP(K530,【参考】数式用!$A$2:$F$57,MATCH(M530,【参考】数式用!$C$3:$F$3,0)+2,0),"")</f>
        <v/>
      </c>
      <c r="O530" s="513"/>
      <c r="P530" s="555" t="str">
        <f>IFERROR(VLOOKUP(K530,【参考】数式用!$A$2:$F$57,MATCH(O530,【参考】数式用!$C$3:$F$3,0)+2,0),"")</f>
        <v/>
      </c>
      <c r="Q530" s="338" t="s">
        <v>118</v>
      </c>
      <c r="R530" s="339"/>
      <c r="S530" s="340" t="s">
        <v>183</v>
      </c>
      <c r="T530" s="339"/>
      <c r="U530" s="340" t="s">
        <v>184</v>
      </c>
      <c r="V530" s="339"/>
      <c r="W530" s="340" t="s">
        <v>183</v>
      </c>
      <c r="X530" s="339"/>
      <c r="Y530" s="340" t="s">
        <v>185</v>
      </c>
      <c r="Z530" s="340" t="s">
        <v>186</v>
      </c>
      <c r="AA530" s="340" t="str">
        <f t="shared" si="183"/>
        <v/>
      </c>
      <c r="AB530" s="341" t="s">
        <v>187</v>
      </c>
      <c r="AC530" s="516" t="str">
        <f t="shared" si="184"/>
        <v/>
      </c>
      <c r="AD530" s="509" t="str">
        <f t="shared" si="185"/>
        <v/>
      </c>
      <c r="AE530" s="517" t="str">
        <f>IFERROR(ROUNDDOWN(ROUNDDOWN(ROUND(L530*VLOOKUP(K530,【参考】数式用!$A$4:$F$57,MATCH("処遇改善加算Ⅳ",【参考】数式用!$C$3:$F$3,0)+2,0),0),0)*AA530*0.5,0), "")</f>
        <v/>
      </c>
      <c r="AF530" s="329"/>
      <c r="AG530" s="330"/>
      <c r="AH530" s="330"/>
      <c r="AI530" s="344"/>
      <c r="AJ530" s="641"/>
      <c r="AK530" s="331"/>
      <c r="AL530" s="332" t="str">
        <f t="shared" si="186"/>
        <v/>
      </c>
      <c r="AM530" s="325" t="str">
        <f t="shared" si="187"/>
        <v/>
      </c>
      <c r="AN530" s="255"/>
      <c r="AO530" s="559" t="str">
        <f>IFERROR(VLOOKUP(K530,【参考】数式用!$A$2:$N$57,14,FALSE),"")</f>
        <v/>
      </c>
      <c r="AP530" s="559" t="str">
        <f t="shared" si="188"/>
        <v/>
      </c>
      <c r="AQ530" s="632" t="str">
        <f t="shared" si="189"/>
        <v/>
      </c>
      <c r="AR530" s="632" t="str">
        <f t="shared" si="190"/>
        <v>入力済</v>
      </c>
      <c r="AS530" s="559" t="str">
        <f t="shared" si="191"/>
        <v/>
      </c>
      <c r="AT530" s="632" t="str">
        <f t="shared" si="192"/>
        <v>入力済</v>
      </c>
      <c r="AU530" s="632" t="str">
        <f t="shared" si="193"/>
        <v/>
      </c>
      <c r="AV530" s="632" t="str">
        <f t="shared" si="194"/>
        <v/>
      </c>
      <c r="AW530" s="559" t="str">
        <f t="shared" si="195"/>
        <v/>
      </c>
      <c r="AX530" s="559" t="str">
        <f t="shared" si="196"/>
        <v/>
      </c>
      <c r="AY530" s="632" t="str">
        <f>IFERROR(VLOOKUP(K530,【参考】数式用!$AR$5:$AS$39,2, FALSE), "")</f>
        <v/>
      </c>
      <c r="AZ530" s="559" t="str">
        <f t="shared" si="197"/>
        <v/>
      </c>
      <c r="BA530" s="559" t="str">
        <f t="shared" si="198"/>
        <v>入力済</v>
      </c>
      <c r="BB530" s="632" t="str">
        <f>IFERROR(VLOOKUP(K530,【参考】数式用!$AX$3:$AY$59, 2, FALSE), "")</f>
        <v/>
      </c>
      <c r="BC530" s="559" t="str">
        <f t="shared" si="199"/>
        <v/>
      </c>
      <c r="BD530" s="559" t="str">
        <f t="shared" si="200"/>
        <v>入力済</v>
      </c>
      <c r="BE530" s="576" t="str">
        <f t="shared" si="201"/>
        <v/>
      </c>
      <c r="BF530" s="559" t="str">
        <f t="shared" si="202"/>
        <v/>
      </c>
      <c r="BG530" s="596"/>
      <c r="BH530" s="632" t="str">
        <f t="shared" si="203"/>
        <v/>
      </c>
      <c r="BI530" s="614" t="str">
        <f>IFERROR(IF(BH530="Ⅱロ有り",ROUNDDOWN(L530*VLOOKUP(K530,【参考】数式用!$A$4:$J$42,10,FALSE)*AA530,0),""),"")</f>
        <v/>
      </c>
      <c r="BJ530" s="614" t="str">
        <f>IFERROR(IF(BH530="Ⅱロなし",ROUNDDOWN(L530*VLOOKUP(K530,【参考】数式用!$A$4:$J$42,8,FALSE)*AA530,0),""),"")</f>
        <v/>
      </c>
    </row>
    <row r="531" spans="1:62" ht="110.1" customHeight="1" thickBot="1">
      <c r="A531" s="327">
        <v>518</v>
      </c>
      <c r="B531" s="1005" t="str">
        <f>IF(基本情報入力シート!B553="","",基本情報入力シート!B553)</f>
        <v/>
      </c>
      <c r="C531" s="1006"/>
      <c r="D531" s="1006"/>
      <c r="E531" s="1006"/>
      <c r="F531" s="1007"/>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58" t="str">
        <f>IF(基本情報入力シート!AF553=0, "",基本情報入力シート!AF553)</f>
        <v/>
      </c>
      <c r="M531" s="589"/>
      <c r="N531" s="521" t="str">
        <f>IFERROR(VLOOKUP(K531,【参考】数式用!$A$2:$F$57,MATCH(M531,【参考】数式用!$C$3:$F$3,0)+2,0),"")</f>
        <v/>
      </c>
      <c r="O531" s="513"/>
      <c r="P531" s="555" t="str">
        <f>IFERROR(VLOOKUP(K531,【参考】数式用!$A$2:$F$57,MATCH(O531,【参考】数式用!$C$3:$F$3,0)+2,0),"")</f>
        <v/>
      </c>
      <c r="Q531" s="338" t="s">
        <v>118</v>
      </c>
      <c r="R531" s="339"/>
      <c r="S531" s="340" t="s">
        <v>183</v>
      </c>
      <c r="T531" s="339"/>
      <c r="U531" s="340" t="s">
        <v>184</v>
      </c>
      <c r="V531" s="339"/>
      <c r="W531" s="340" t="s">
        <v>183</v>
      </c>
      <c r="X531" s="339"/>
      <c r="Y531" s="340" t="s">
        <v>185</v>
      </c>
      <c r="Z531" s="340" t="s">
        <v>186</v>
      </c>
      <c r="AA531" s="340" t="str">
        <f t="shared" si="183"/>
        <v/>
      </c>
      <c r="AB531" s="341" t="s">
        <v>187</v>
      </c>
      <c r="AC531" s="516" t="str">
        <f t="shared" si="184"/>
        <v/>
      </c>
      <c r="AD531" s="509" t="str">
        <f t="shared" si="185"/>
        <v/>
      </c>
      <c r="AE531" s="517" t="str">
        <f>IFERROR(ROUNDDOWN(ROUNDDOWN(ROUND(L531*VLOOKUP(K531,【参考】数式用!$A$4:$F$57,MATCH("処遇改善加算Ⅳ",【参考】数式用!$C$3:$F$3,0)+2,0),0),0)*AA531*0.5,0), "")</f>
        <v/>
      </c>
      <c r="AF531" s="329"/>
      <c r="AG531" s="330"/>
      <c r="AH531" s="330"/>
      <c r="AI531" s="344"/>
      <c r="AJ531" s="641"/>
      <c r="AK531" s="331"/>
      <c r="AL531" s="332" t="str">
        <f t="shared" si="186"/>
        <v/>
      </c>
      <c r="AM531" s="325" t="str">
        <f t="shared" si="187"/>
        <v/>
      </c>
      <c r="AN531" s="255"/>
      <c r="AO531" s="559" t="str">
        <f>IFERROR(VLOOKUP(K531,【参考】数式用!$A$2:$N$57,14,FALSE),"")</f>
        <v/>
      </c>
      <c r="AP531" s="559" t="str">
        <f t="shared" si="188"/>
        <v/>
      </c>
      <c r="AQ531" s="632" t="str">
        <f t="shared" si="189"/>
        <v/>
      </c>
      <c r="AR531" s="632" t="str">
        <f t="shared" si="190"/>
        <v>入力済</v>
      </c>
      <c r="AS531" s="559" t="str">
        <f t="shared" si="191"/>
        <v/>
      </c>
      <c r="AT531" s="632" t="str">
        <f t="shared" si="192"/>
        <v>入力済</v>
      </c>
      <c r="AU531" s="632" t="str">
        <f t="shared" si="193"/>
        <v/>
      </c>
      <c r="AV531" s="632" t="str">
        <f t="shared" si="194"/>
        <v/>
      </c>
      <c r="AW531" s="559" t="str">
        <f t="shared" si="195"/>
        <v/>
      </c>
      <c r="AX531" s="559" t="str">
        <f t="shared" si="196"/>
        <v/>
      </c>
      <c r="AY531" s="632" t="str">
        <f>IFERROR(VLOOKUP(K531,【参考】数式用!$AR$5:$AS$39,2, FALSE), "")</f>
        <v/>
      </c>
      <c r="AZ531" s="559" t="str">
        <f t="shared" si="197"/>
        <v/>
      </c>
      <c r="BA531" s="559" t="str">
        <f t="shared" si="198"/>
        <v>入力済</v>
      </c>
      <c r="BB531" s="632" t="str">
        <f>IFERROR(VLOOKUP(K531,【参考】数式用!$AX$3:$AY$59, 2, FALSE), "")</f>
        <v/>
      </c>
      <c r="BC531" s="559" t="str">
        <f t="shared" si="199"/>
        <v/>
      </c>
      <c r="BD531" s="559" t="str">
        <f t="shared" si="200"/>
        <v>入力済</v>
      </c>
      <c r="BE531" s="576" t="str">
        <f t="shared" si="201"/>
        <v/>
      </c>
      <c r="BF531" s="559" t="str">
        <f t="shared" si="202"/>
        <v/>
      </c>
      <c r="BG531" s="596"/>
      <c r="BH531" s="632" t="str">
        <f t="shared" si="203"/>
        <v/>
      </c>
      <c r="BI531" s="614" t="str">
        <f>IFERROR(IF(BH531="Ⅱロ有り",ROUNDDOWN(L531*VLOOKUP(K531,【参考】数式用!$A$4:$J$42,10,FALSE)*AA531,0),""),"")</f>
        <v/>
      </c>
      <c r="BJ531" s="614" t="str">
        <f>IFERROR(IF(BH531="Ⅱロなし",ROUNDDOWN(L531*VLOOKUP(K531,【参考】数式用!$A$4:$J$42,8,FALSE)*AA531,0),""),"")</f>
        <v/>
      </c>
    </row>
    <row r="532" spans="1:62" ht="110.1" customHeight="1" thickBot="1">
      <c r="A532" s="327">
        <v>519</v>
      </c>
      <c r="B532" s="1005" t="str">
        <f>IF(基本情報入力シート!B554="","",基本情報入力シート!B554)</f>
        <v/>
      </c>
      <c r="C532" s="1006"/>
      <c r="D532" s="1006"/>
      <c r="E532" s="1006"/>
      <c r="F532" s="1007"/>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58" t="str">
        <f>IF(基本情報入力シート!AF554=0, "",基本情報入力シート!AF554)</f>
        <v/>
      </c>
      <c r="M532" s="589"/>
      <c r="N532" s="521" t="str">
        <f>IFERROR(VLOOKUP(K532,【参考】数式用!$A$2:$F$57,MATCH(M532,【参考】数式用!$C$3:$F$3,0)+2,0),"")</f>
        <v/>
      </c>
      <c r="O532" s="513"/>
      <c r="P532" s="555" t="str">
        <f>IFERROR(VLOOKUP(K532,【参考】数式用!$A$2:$F$57,MATCH(O532,【参考】数式用!$C$3:$F$3,0)+2,0),"")</f>
        <v/>
      </c>
      <c r="Q532" s="338" t="s">
        <v>118</v>
      </c>
      <c r="R532" s="339"/>
      <c r="S532" s="340" t="s">
        <v>183</v>
      </c>
      <c r="T532" s="339"/>
      <c r="U532" s="340" t="s">
        <v>184</v>
      </c>
      <c r="V532" s="339"/>
      <c r="W532" s="340" t="s">
        <v>183</v>
      </c>
      <c r="X532" s="339"/>
      <c r="Y532" s="340" t="s">
        <v>185</v>
      </c>
      <c r="Z532" s="340" t="s">
        <v>186</v>
      </c>
      <c r="AA532" s="340" t="str">
        <f t="shared" si="183"/>
        <v/>
      </c>
      <c r="AB532" s="341" t="s">
        <v>187</v>
      </c>
      <c r="AC532" s="516" t="str">
        <f t="shared" si="184"/>
        <v/>
      </c>
      <c r="AD532" s="509" t="str">
        <f t="shared" si="185"/>
        <v/>
      </c>
      <c r="AE532" s="517" t="str">
        <f>IFERROR(ROUNDDOWN(ROUNDDOWN(ROUND(L532*VLOOKUP(K532,【参考】数式用!$A$4:$F$57,MATCH("処遇改善加算Ⅳ",【参考】数式用!$C$3:$F$3,0)+2,0),0),0)*AA532*0.5,0), "")</f>
        <v/>
      </c>
      <c r="AF532" s="329"/>
      <c r="AG532" s="330"/>
      <c r="AH532" s="330"/>
      <c r="AI532" s="344"/>
      <c r="AJ532" s="641"/>
      <c r="AK532" s="331"/>
      <c r="AL532" s="332" t="str">
        <f t="shared" si="186"/>
        <v/>
      </c>
      <c r="AM532" s="325" t="str">
        <f t="shared" si="187"/>
        <v/>
      </c>
      <c r="AN532" s="255"/>
      <c r="AO532" s="559" t="str">
        <f>IFERROR(VLOOKUP(K532,【参考】数式用!$A$2:$N$57,14,FALSE),"")</f>
        <v/>
      </c>
      <c r="AP532" s="559" t="str">
        <f t="shared" si="188"/>
        <v/>
      </c>
      <c r="AQ532" s="632" t="str">
        <f t="shared" si="189"/>
        <v/>
      </c>
      <c r="AR532" s="632" t="str">
        <f t="shared" si="190"/>
        <v>入力済</v>
      </c>
      <c r="AS532" s="559" t="str">
        <f t="shared" si="191"/>
        <v/>
      </c>
      <c r="AT532" s="632" t="str">
        <f t="shared" si="192"/>
        <v>入力済</v>
      </c>
      <c r="AU532" s="632" t="str">
        <f t="shared" si="193"/>
        <v/>
      </c>
      <c r="AV532" s="632" t="str">
        <f t="shared" si="194"/>
        <v/>
      </c>
      <c r="AW532" s="559" t="str">
        <f t="shared" si="195"/>
        <v/>
      </c>
      <c r="AX532" s="559" t="str">
        <f t="shared" si="196"/>
        <v/>
      </c>
      <c r="AY532" s="632" t="str">
        <f>IFERROR(VLOOKUP(K532,【参考】数式用!$AR$5:$AS$39,2, FALSE), "")</f>
        <v/>
      </c>
      <c r="AZ532" s="559" t="str">
        <f t="shared" si="197"/>
        <v/>
      </c>
      <c r="BA532" s="559" t="str">
        <f t="shared" si="198"/>
        <v>入力済</v>
      </c>
      <c r="BB532" s="632" t="str">
        <f>IFERROR(VLOOKUP(K532,【参考】数式用!$AX$3:$AY$59, 2, FALSE), "")</f>
        <v/>
      </c>
      <c r="BC532" s="559" t="str">
        <f t="shared" si="199"/>
        <v/>
      </c>
      <c r="BD532" s="559" t="str">
        <f t="shared" si="200"/>
        <v>入力済</v>
      </c>
      <c r="BE532" s="576" t="str">
        <f t="shared" si="201"/>
        <v/>
      </c>
      <c r="BF532" s="559" t="str">
        <f t="shared" si="202"/>
        <v/>
      </c>
      <c r="BG532" s="596"/>
      <c r="BH532" s="632" t="str">
        <f t="shared" si="203"/>
        <v/>
      </c>
      <c r="BI532" s="614" t="str">
        <f>IFERROR(IF(BH532="Ⅱロ有り",ROUNDDOWN(L532*VLOOKUP(K532,【参考】数式用!$A$4:$J$42,10,FALSE)*AA532,0),""),"")</f>
        <v/>
      </c>
      <c r="BJ532" s="614" t="str">
        <f>IFERROR(IF(BH532="Ⅱロなし",ROUNDDOWN(L532*VLOOKUP(K532,【参考】数式用!$A$4:$J$42,8,FALSE)*AA532,0),""),"")</f>
        <v/>
      </c>
    </row>
    <row r="533" spans="1:62" ht="110.1" customHeight="1" thickBot="1">
      <c r="A533" s="327">
        <v>520</v>
      </c>
      <c r="B533" s="1005" t="str">
        <f>IF(基本情報入力シート!B555="","",基本情報入力シート!B555)</f>
        <v/>
      </c>
      <c r="C533" s="1006"/>
      <c r="D533" s="1006"/>
      <c r="E533" s="1006"/>
      <c r="F533" s="1007"/>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58" t="str">
        <f>IF(基本情報入力シート!AF555=0, "",基本情報入力シート!AF555)</f>
        <v/>
      </c>
      <c r="M533" s="589"/>
      <c r="N533" s="521" t="str">
        <f>IFERROR(VLOOKUP(K533,【参考】数式用!$A$2:$F$57,MATCH(M533,【参考】数式用!$C$3:$F$3,0)+2,0),"")</f>
        <v/>
      </c>
      <c r="O533" s="513"/>
      <c r="P533" s="555" t="str">
        <f>IFERROR(VLOOKUP(K533,【参考】数式用!$A$2:$F$57,MATCH(O533,【参考】数式用!$C$3:$F$3,0)+2,0),"")</f>
        <v/>
      </c>
      <c r="Q533" s="338" t="s">
        <v>118</v>
      </c>
      <c r="R533" s="339"/>
      <c r="S533" s="340" t="s">
        <v>183</v>
      </c>
      <c r="T533" s="339"/>
      <c r="U533" s="340" t="s">
        <v>184</v>
      </c>
      <c r="V533" s="339"/>
      <c r="W533" s="340" t="s">
        <v>183</v>
      </c>
      <c r="X533" s="339"/>
      <c r="Y533" s="340" t="s">
        <v>185</v>
      </c>
      <c r="Z533" s="340" t="s">
        <v>186</v>
      </c>
      <c r="AA533" s="340" t="str">
        <f t="shared" si="183"/>
        <v/>
      </c>
      <c r="AB533" s="341" t="s">
        <v>187</v>
      </c>
      <c r="AC533" s="516" t="str">
        <f t="shared" si="184"/>
        <v/>
      </c>
      <c r="AD533" s="509" t="str">
        <f t="shared" si="185"/>
        <v/>
      </c>
      <c r="AE533" s="517" t="str">
        <f>IFERROR(ROUNDDOWN(ROUNDDOWN(ROUND(L533*VLOOKUP(K533,【参考】数式用!$A$4:$F$57,MATCH("処遇改善加算Ⅳ",【参考】数式用!$C$3:$F$3,0)+2,0),0),0)*AA533*0.5,0), "")</f>
        <v/>
      </c>
      <c r="AF533" s="329"/>
      <c r="AG533" s="330"/>
      <c r="AH533" s="330"/>
      <c r="AI533" s="344"/>
      <c r="AJ533" s="641"/>
      <c r="AK533" s="331"/>
      <c r="AL533" s="332" t="str">
        <f t="shared" si="186"/>
        <v/>
      </c>
      <c r="AM533" s="325" t="str">
        <f t="shared" si="187"/>
        <v/>
      </c>
      <c r="AN533" s="255"/>
      <c r="AO533" s="559" t="str">
        <f>IFERROR(VLOOKUP(K533,【参考】数式用!$A$2:$N$57,14,FALSE),"")</f>
        <v/>
      </c>
      <c r="AP533" s="559" t="str">
        <f t="shared" si="188"/>
        <v/>
      </c>
      <c r="AQ533" s="632" t="str">
        <f t="shared" si="189"/>
        <v/>
      </c>
      <c r="AR533" s="632" t="str">
        <f t="shared" si="190"/>
        <v>入力済</v>
      </c>
      <c r="AS533" s="559" t="str">
        <f t="shared" si="191"/>
        <v/>
      </c>
      <c r="AT533" s="632" t="str">
        <f t="shared" si="192"/>
        <v>入力済</v>
      </c>
      <c r="AU533" s="632" t="str">
        <f t="shared" si="193"/>
        <v/>
      </c>
      <c r="AV533" s="632" t="str">
        <f t="shared" si="194"/>
        <v/>
      </c>
      <c r="AW533" s="559" t="str">
        <f t="shared" si="195"/>
        <v/>
      </c>
      <c r="AX533" s="559" t="str">
        <f t="shared" si="196"/>
        <v/>
      </c>
      <c r="AY533" s="632" t="str">
        <f>IFERROR(VLOOKUP(K533,【参考】数式用!$AR$5:$AS$39,2, FALSE), "")</f>
        <v/>
      </c>
      <c r="AZ533" s="559" t="str">
        <f t="shared" si="197"/>
        <v/>
      </c>
      <c r="BA533" s="559" t="str">
        <f t="shared" si="198"/>
        <v>入力済</v>
      </c>
      <c r="BB533" s="632" t="str">
        <f>IFERROR(VLOOKUP(K533,【参考】数式用!$AX$3:$AY$59, 2, FALSE), "")</f>
        <v/>
      </c>
      <c r="BC533" s="559" t="str">
        <f t="shared" si="199"/>
        <v/>
      </c>
      <c r="BD533" s="559" t="str">
        <f t="shared" si="200"/>
        <v>入力済</v>
      </c>
      <c r="BE533" s="576" t="str">
        <f t="shared" si="201"/>
        <v/>
      </c>
      <c r="BF533" s="559" t="str">
        <f t="shared" si="202"/>
        <v/>
      </c>
      <c r="BG533" s="596"/>
      <c r="BH533" s="632" t="str">
        <f t="shared" si="203"/>
        <v/>
      </c>
      <c r="BI533" s="614" t="str">
        <f>IFERROR(IF(BH533="Ⅱロ有り",ROUNDDOWN(L533*VLOOKUP(K533,【参考】数式用!$A$4:$J$42,10,FALSE)*AA533,0),""),"")</f>
        <v/>
      </c>
      <c r="BJ533" s="614" t="str">
        <f>IFERROR(IF(BH533="Ⅱロなし",ROUNDDOWN(L533*VLOOKUP(K533,【参考】数式用!$A$4:$J$42,8,FALSE)*AA533,0),""),"")</f>
        <v/>
      </c>
    </row>
    <row r="534" spans="1:62" ht="110.1" customHeight="1" thickBot="1">
      <c r="A534" s="327">
        <v>521</v>
      </c>
      <c r="B534" s="1005" t="str">
        <f>IF(基本情報入力シート!B556="","",基本情報入力シート!B556)</f>
        <v/>
      </c>
      <c r="C534" s="1006"/>
      <c r="D534" s="1006"/>
      <c r="E534" s="1006"/>
      <c r="F534" s="1007"/>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58" t="str">
        <f>IF(基本情報入力シート!AF556=0, "",基本情報入力シート!AF556)</f>
        <v/>
      </c>
      <c r="M534" s="589"/>
      <c r="N534" s="521" t="str">
        <f>IFERROR(VLOOKUP(K534,【参考】数式用!$A$2:$F$57,MATCH(M534,【参考】数式用!$C$3:$F$3,0)+2,0),"")</f>
        <v/>
      </c>
      <c r="O534" s="513"/>
      <c r="P534" s="555" t="str">
        <f>IFERROR(VLOOKUP(K534,【参考】数式用!$A$2:$F$57,MATCH(O534,【参考】数式用!$C$3:$F$3,0)+2,0),"")</f>
        <v/>
      </c>
      <c r="Q534" s="338" t="s">
        <v>118</v>
      </c>
      <c r="R534" s="339"/>
      <c r="S534" s="340" t="s">
        <v>183</v>
      </c>
      <c r="T534" s="339"/>
      <c r="U534" s="340" t="s">
        <v>184</v>
      </c>
      <c r="V534" s="339"/>
      <c r="W534" s="340" t="s">
        <v>183</v>
      </c>
      <c r="X534" s="339"/>
      <c r="Y534" s="340" t="s">
        <v>185</v>
      </c>
      <c r="Z534" s="340" t="s">
        <v>186</v>
      </c>
      <c r="AA534" s="340" t="str">
        <f t="shared" si="183"/>
        <v/>
      </c>
      <c r="AB534" s="341" t="s">
        <v>187</v>
      </c>
      <c r="AC534" s="516" t="str">
        <f t="shared" si="184"/>
        <v/>
      </c>
      <c r="AD534" s="509" t="str">
        <f t="shared" si="185"/>
        <v/>
      </c>
      <c r="AE534" s="517" t="str">
        <f>IFERROR(ROUNDDOWN(ROUNDDOWN(ROUND(L534*VLOOKUP(K534,【参考】数式用!$A$4:$F$57,MATCH("処遇改善加算Ⅳ",【参考】数式用!$C$3:$F$3,0)+2,0),0),0)*AA534*0.5,0), "")</f>
        <v/>
      </c>
      <c r="AF534" s="329"/>
      <c r="AG534" s="330"/>
      <c r="AH534" s="330"/>
      <c r="AI534" s="344"/>
      <c r="AJ534" s="641"/>
      <c r="AK534" s="331"/>
      <c r="AL534" s="332" t="str">
        <f t="shared" si="186"/>
        <v/>
      </c>
      <c r="AM534" s="325" t="str">
        <f t="shared" si="187"/>
        <v/>
      </c>
      <c r="AN534" s="255"/>
      <c r="AO534" s="559" t="str">
        <f>IFERROR(VLOOKUP(K534,【参考】数式用!$A$2:$N$57,14,FALSE),"")</f>
        <v/>
      </c>
      <c r="AP534" s="559" t="str">
        <f t="shared" si="188"/>
        <v/>
      </c>
      <c r="AQ534" s="632" t="str">
        <f t="shared" si="189"/>
        <v/>
      </c>
      <c r="AR534" s="632" t="str">
        <f t="shared" si="190"/>
        <v>入力済</v>
      </c>
      <c r="AS534" s="559" t="str">
        <f t="shared" si="191"/>
        <v/>
      </c>
      <c r="AT534" s="632" t="str">
        <f t="shared" si="192"/>
        <v>入力済</v>
      </c>
      <c r="AU534" s="632" t="str">
        <f t="shared" si="193"/>
        <v/>
      </c>
      <c r="AV534" s="632" t="str">
        <f t="shared" si="194"/>
        <v/>
      </c>
      <c r="AW534" s="559" t="str">
        <f t="shared" si="195"/>
        <v/>
      </c>
      <c r="AX534" s="559" t="str">
        <f t="shared" si="196"/>
        <v/>
      </c>
      <c r="AY534" s="632" t="str">
        <f>IFERROR(VLOOKUP(K534,【参考】数式用!$AR$5:$AS$39,2, FALSE), "")</f>
        <v/>
      </c>
      <c r="AZ534" s="559" t="str">
        <f t="shared" si="197"/>
        <v/>
      </c>
      <c r="BA534" s="559" t="str">
        <f t="shared" si="198"/>
        <v>入力済</v>
      </c>
      <c r="BB534" s="632" t="str">
        <f>IFERROR(VLOOKUP(K534,【参考】数式用!$AX$3:$AY$59, 2, FALSE), "")</f>
        <v/>
      </c>
      <c r="BC534" s="559" t="str">
        <f t="shared" si="199"/>
        <v/>
      </c>
      <c r="BD534" s="559" t="str">
        <f t="shared" si="200"/>
        <v>入力済</v>
      </c>
      <c r="BE534" s="576" t="str">
        <f t="shared" si="201"/>
        <v/>
      </c>
      <c r="BF534" s="559" t="str">
        <f t="shared" si="202"/>
        <v/>
      </c>
      <c r="BG534" s="596"/>
      <c r="BH534" s="632" t="str">
        <f t="shared" si="203"/>
        <v/>
      </c>
      <c r="BI534" s="614" t="str">
        <f>IFERROR(IF(BH534="Ⅱロ有り",ROUNDDOWN(L534*VLOOKUP(K534,【参考】数式用!$A$4:$J$42,10,FALSE)*AA534,0),""),"")</f>
        <v/>
      </c>
      <c r="BJ534" s="614" t="str">
        <f>IFERROR(IF(BH534="Ⅱロなし",ROUNDDOWN(L534*VLOOKUP(K534,【参考】数式用!$A$4:$J$42,8,FALSE)*AA534,0),""),"")</f>
        <v/>
      </c>
    </row>
    <row r="535" spans="1:62" ht="110.1" customHeight="1" thickBot="1">
      <c r="A535" s="327">
        <v>522</v>
      </c>
      <c r="B535" s="1005" t="str">
        <f>IF(基本情報入力シート!B557="","",基本情報入力シート!B557)</f>
        <v/>
      </c>
      <c r="C535" s="1006"/>
      <c r="D535" s="1006"/>
      <c r="E535" s="1006"/>
      <c r="F535" s="1007"/>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58" t="str">
        <f>IF(基本情報入力シート!AF557=0, "",基本情報入力シート!AF557)</f>
        <v/>
      </c>
      <c r="M535" s="589"/>
      <c r="N535" s="521" t="str">
        <f>IFERROR(VLOOKUP(K535,【参考】数式用!$A$2:$F$57,MATCH(M535,【参考】数式用!$C$3:$F$3,0)+2,0),"")</f>
        <v/>
      </c>
      <c r="O535" s="513"/>
      <c r="P535" s="555" t="str">
        <f>IFERROR(VLOOKUP(K535,【参考】数式用!$A$2:$F$57,MATCH(O535,【参考】数式用!$C$3:$F$3,0)+2,0),"")</f>
        <v/>
      </c>
      <c r="Q535" s="338" t="s">
        <v>118</v>
      </c>
      <c r="R535" s="339"/>
      <c r="S535" s="340" t="s">
        <v>183</v>
      </c>
      <c r="T535" s="339"/>
      <c r="U535" s="340" t="s">
        <v>184</v>
      </c>
      <c r="V535" s="339"/>
      <c r="W535" s="340" t="s">
        <v>183</v>
      </c>
      <c r="X535" s="339"/>
      <c r="Y535" s="340" t="s">
        <v>185</v>
      </c>
      <c r="Z535" s="340" t="s">
        <v>186</v>
      </c>
      <c r="AA535" s="340" t="str">
        <f t="shared" si="183"/>
        <v/>
      </c>
      <c r="AB535" s="341" t="s">
        <v>187</v>
      </c>
      <c r="AC535" s="516" t="str">
        <f t="shared" si="184"/>
        <v/>
      </c>
      <c r="AD535" s="509" t="str">
        <f t="shared" si="185"/>
        <v/>
      </c>
      <c r="AE535" s="517" t="str">
        <f>IFERROR(ROUNDDOWN(ROUNDDOWN(ROUND(L535*VLOOKUP(K535,【参考】数式用!$A$4:$F$57,MATCH("処遇改善加算Ⅳ",【参考】数式用!$C$3:$F$3,0)+2,0),0),0)*AA535*0.5,0), "")</f>
        <v/>
      </c>
      <c r="AF535" s="329"/>
      <c r="AG535" s="330"/>
      <c r="AH535" s="330"/>
      <c r="AI535" s="344"/>
      <c r="AJ535" s="641"/>
      <c r="AK535" s="331"/>
      <c r="AL535" s="332" t="str">
        <f t="shared" si="186"/>
        <v/>
      </c>
      <c r="AM535" s="325" t="str">
        <f t="shared" si="187"/>
        <v/>
      </c>
      <c r="AN535" s="255"/>
      <c r="AO535" s="559" t="str">
        <f>IFERROR(VLOOKUP(K535,【参考】数式用!$A$2:$N$57,14,FALSE),"")</f>
        <v/>
      </c>
      <c r="AP535" s="559" t="str">
        <f t="shared" si="188"/>
        <v/>
      </c>
      <c r="AQ535" s="632" t="str">
        <f t="shared" si="189"/>
        <v/>
      </c>
      <c r="AR535" s="632" t="str">
        <f t="shared" si="190"/>
        <v>入力済</v>
      </c>
      <c r="AS535" s="559" t="str">
        <f t="shared" si="191"/>
        <v/>
      </c>
      <c r="AT535" s="632" t="str">
        <f t="shared" si="192"/>
        <v>入力済</v>
      </c>
      <c r="AU535" s="632" t="str">
        <f t="shared" si="193"/>
        <v/>
      </c>
      <c r="AV535" s="632" t="str">
        <f t="shared" si="194"/>
        <v/>
      </c>
      <c r="AW535" s="559" t="str">
        <f t="shared" si="195"/>
        <v/>
      </c>
      <c r="AX535" s="559" t="str">
        <f t="shared" si="196"/>
        <v/>
      </c>
      <c r="AY535" s="632" t="str">
        <f>IFERROR(VLOOKUP(K535,【参考】数式用!$AR$5:$AS$39,2, FALSE), "")</f>
        <v/>
      </c>
      <c r="AZ535" s="559" t="str">
        <f t="shared" si="197"/>
        <v/>
      </c>
      <c r="BA535" s="559" t="str">
        <f t="shared" si="198"/>
        <v>入力済</v>
      </c>
      <c r="BB535" s="632" t="str">
        <f>IFERROR(VLOOKUP(K535,【参考】数式用!$AX$3:$AY$59, 2, FALSE), "")</f>
        <v/>
      </c>
      <c r="BC535" s="559" t="str">
        <f t="shared" si="199"/>
        <v/>
      </c>
      <c r="BD535" s="559" t="str">
        <f t="shared" si="200"/>
        <v>入力済</v>
      </c>
      <c r="BE535" s="576" t="str">
        <f t="shared" si="201"/>
        <v/>
      </c>
      <c r="BF535" s="559" t="str">
        <f t="shared" si="202"/>
        <v/>
      </c>
      <c r="BG535" s="596"/>
      <c r="BH535" s="632" t="str">
        <f t="shared" si="203"/>
        <v/>
      </c>
      <c r="BI535" s="614" t="str">
        <f>IFERROR(IF(BH535="Ⅱロ有り",ROUNDDOWN(L535*VLOOKUP(K535,【参考】数式用!$A$4:$J$42,10,FALSE)*AA535,0),""),"")</f>
        <v/>
      </c>
      <c r="BJ535" s="614" t="str">
        <f>IFERROR(IF(BH535="Ⅱロなし",ROUNDDOWN(L535*VLOOKUP(K535,【参考】数式用!$A$4:$J$42,8,FALSE)*AA535,0),""),"")</f>
        <v/>
      </c>
    </row>
    <row r="536" spans="1:62" ht="110.1" customHeight="1" thickBot="1">
      <c r="A536" s="327">
        <v>523</v>
      </c>
      <c r="B536" s="1005" t="str">
        <f>IF(基本情報入力シート!B558="","",基本情報入力シート!B558)</f>
        <v/>
      </c>
      <c r="C536" s="1006"/>
      <c r="D536" s="1006"/>
      <c r="E536" s="1006"/>
      <c r="F536" s="1007"/>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58" t="str">
        <f>IF(基本情報入力シート!AF558=0, "",基本情報入力シート!AF558)</f>
        <v/>
      </c>
      <c r="M536" s="589"/>
      <c r="N536" s="521" t="str">
        <f>IFERROR(VLOOKUP(K536,【参考】数式用!$A$2:$F$57,MATCH(M536,【参考】数式用!$C$3:$F$3,0)+2,0),"")</f>
        <v/>
      </c>
      <c r="O536" s="513"/>
      <c r="P536" s="555" t="str">
        <f>IFERROR(VLOOKUP(K536,【参考】数式用!$A$2:$F$57,MATCH(O536,【参考】数式用!$C$3:$F$3,0)+2,0),"")</f>
        <v/>
      </c>
      <c r="Q536" s="338" t="s">
        <v>118</v>
      </c>
      <c r="R536" s="339"/>
      <c r="S536" s="340" t="s">
        <v>183</v>
      </c>
      <c r="T536" s="339"/>
      <c r="U536" s="340" t="s">
        <v>184</v>
      </c>
      <c r="V536" s="339"/>
      <c r="W536" s="340" t="s">
        <v>183</v>
      </c>
      <c r="X536" s="339"/>
      <c r="Y536" s="340" t="s">
        <v>185</v>
      </c>
      <c r="Z536" s="340" t="s">
        <v>186</v>
      </c>
      <c r="AA536" s="340" t="str">
        <f t="shared" si="183"/>
        <v/>
      </c>
      <c r="AB536" s="341" t="s">
        <v>187</v>
      </c>
      <c r="AC536" s="516" t="str">
        <f t="shared" si="184"/>
        <v/>
      </c>
      <c r="AD536" s="509" t="str">
        <f t="shared" si="185"/>
        <v/>
      </c>
      <c r="AE536" s="517" t="str">
        <f>IFERROR(ROUNDDOWN(ROUNDDOWN(ROUND(L536*VLOOKUP(K536,【参考】数式用!$A$4:$F$57,MATCH("処遇改善加算Ⅳ",【参考】数式用!$C$3:$F$3,0)+2,0),0),0)*AA536*0.5,0), "")</f>
        <v/>
      </c>
      <c r="AF536" s="329"/>
      <c r="AG536" s="330"/>
      <c r="AH536" s="330"/>
      <c r="AI536" s="344"/>
      <c r="AJ536" s="641"/>
      <c r="AK536" s="331"/>
      <c r="AL536" s="332" t="str">
        <f t="shared" si="186"/>
        <v/>
      </c>
      <c r="AM536" s="325" t="str">
        <f t="shared" si="187"/>
        <v/>
      </c>
      <c r="AN536" s="255"/>
      <c r="AO536" s="559" t="str">
        <f>IFERROR(VLOOKUP(K536,【参考】数式用!$A$2:$N$57,14,FALSE),"")</f>
        <v/>
      </c>
      <c r="AP536" s="559" t="str">
        <f t="shared" si="188"/>
        <v/>
      </c>
      <c r="AQ536" s="632" t="str">
        <f t="shared" si="189"/>
        <v/>
      </c>
      <c r="AR536" s="632" t="str">
        <f t="shared" si="190"/>
        <v>入力済</v>
      </c>
      <c r="AS536" s="559" t="str">
        <f t="shared" si="191"/>
        <v/>
      </c>
      <c r="AT536" s="632" t="str">
        <f t="shared" si="192"/>
        <v>入力済</v>
      </c>
      <c r="AU536" s="632" t="str">
        <f t="shared" si="193"/>
        <v/>
      </c>
      <c r="AV536" s="632" t="str">
        <f t="shared" si="194"/>
        <v/>
      </c>
      <c r="AW536" s="559" t="str">
        <f t="shared" si="195"/>
        <v/>
      </c>
      <c r="AX536" s="559" t="str">
        <f t="shared" si="196"/>
        <v/>
      </c>
      <c r="AY536" s="632" t="str">
        <f>IFERROR(VLOOKUP(K536,【参考】数式用!$AR$5:$AS$39,2, FALSE), "")</f>
        <v/>
      </c>
      <c r="AZ536" s="559" t="str">
        <f t="shared" si="197"/>
        <v/>
      </c>
      <c r="BA536" s="559" t="str">
        <f t="shared" si="198"/>
        <v>入力済</v>
      </c>
      <c r="BB536" s="632" t="str">
        <f>IFERROR(VLOOKUP(K536,【参考】数式用!$AX$3:$AY$59, 2, FALSE), "")</f>
        <v/>
      </c>
      <c r="BC536" s="559" t="str">
        <f t="shared" si="199"/>
        <v/>
      </c>
      <c r="BD536" s="559" t="str">
        <f t="shared" si="200"/>
        <v>入力済</v>
      </c>
      <c r="BE536" s="576" t="str">
        <f t="shared" si="201"/>
        <v/>
      </c>
      <c r="BF536" s="559" t="str">
        <f t="shared" si="202"/>
        <v/>
      </c>
      <c r="BG536" s="596"/>
      <c r="BH536" s="632" t="str">
        <f t="shared" si="203"/>
        <v/>
      </c>
      <c r="BI536" s="614" t="str">
        <f>IFERROR(IF(BH536="Ⅱロ有り",ROUNDDOWN(L536*VLOOKUP(K536,【参考】数式用!$A$4:$J$42,10,FALSE)*AA536,0),""),"")</f>
        <v/>
      </c>
      <c r="BJ536" s="614" t="str">
        <f>IFERROR(IF(BH536="Ⅱロなし",ROUNDDOWN(L536*VLOOKUP(K536,【参考】数式用!$A$4:$J$42,8,FALSE)*AA536,0),""),"")</f>
        <v/>
      </c>
    </row>
    <row r="537" spans="1:62" ht="110.1" customHeight="1" thickBot="1">
      <c r="A537" s="327">
        <v>524</v>
      </c>
      <c r="B537" s="1005" t="str">
        <f>IF(基本情報入力シート!B559="","",基本情報入力シート!B559)</f>
        <v/>
      </c>
      <c r="C537" s="1006"/>
      <c r="D537" s="1006"/>
      <c r="E537" s="1006"/>
      <c r="F537" s="1007"/>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58" t="str">
        <f>IF(基本情報入力シート!AF559=0, "",基本情報入力シート!AF559)</f>
        <v/>
      </c>
      <c r="M537" s="589"/>
      <c r="N537" s="521" t="str">
        <f>IFERROR(VLOOKUP(K537,【参考】数式用!$A$2:$F$57,MATCH(M537,【参考】数式用!$C$3:$F$3,0)+2,0),"")</f>
        <v/>
      </c>
      <c r="O537" s="513"/>
      <c r="P537" s="555" t="str">
        <f>IFERROR(VLOOKUP(K537,【参考】数式用!$A$2:$F$57,MATCH(O537,【参考】数式用!$C$3:$F$3,0)+2,0),"")</f>
        <v/>
      </c>
      <c r="Q537" s="338" t="s">
        <v>118</v>
      </c>
      <c r="R537" s="339"/>
      <c r="S537" s="340" t="s">
        <v>183</v>
      </c>
      <c r="T537" s="339"/>
      <c r="U537" s="340" t="s">
        <v>184</v>
      </c>
      <c r="V537" s="339"/>
      <c r="W537" s="340" t="s">
        <v>183</v>
      </c>
      <c r="X537" s="339"/>
      <c r="Y537" s="340" t="s">
        <v>185</v>
      </c>
      <c r="Z537" s="340" t="s">
        <v>186</v>
      </c>
      <c r="AA537" s="340" t="str">
        <f t="shared" si="183"/>
        <v/>
      </c>
      <c r="AB537" s="341" t="s">
        <v>187</v>
      </c>
      <c r="AC537" s="516" t="str">
        <f t="shared" si="184"/>
        <v/>
      </c>
      <c r="AD537" s="509" t="str">
        <f t="shared" si="185"/>
        <v/>
      </c>
      <c r="AE537" s="517" t="str">
        <f>IFERROR(ROUNDDOWN(ROUNDDOWN(ROUND(L537*VLOOKUP(K537,【参考】数式用!$A$4:$F$57,MATCH("処遇改善加算Ⅳ",【参考】数式用!$C$3:$F$3,0)+2,0),0),0)*AA537*0.5,0), "")</f>
        <v/>
      </c>
      <c r="AF537" s="329"/>
      <c r="AG537" s="330"/>
      <c r="AH537" s="330"/>
      <c r="AI537" s="344"/>
      <c r="AJ537" s="641"/>
      <c r="AK537" s="331"/>
      <c r="AL537" s="332" t="str">
        <f t="shared" si="186"/>
        <v/>
      </c>
      <c r="AM537" s="325" t="str">
        <f t="shared" si="187"/>
        <v/>
      </c>
      <c r="AN537" s="255"/>
      <c r="AO537" s="559" t="str">
        <f>IFERROR(VLOOKUP(K537,【参考】数式用!$A$2:$N$57,14,FALSE),"")</f>
        <v/>
      </c>
      <c r="AP537" s="559" t="str">
        <f t="shared" si="188"/>
        <v/>
      </c>
      <c r="AQ537" s="632" t="str">
        <f t="shared" si="189"/>
        <v/>
      </c>
      <c r="AR537" s="632" t="str">
        <f t="shared" si="190"/>
        <v>入力済</v>
      </c>
      <c r="AS537" s="559" t="str">
        <f t="shared" si="191"/>
        <v/>
      </c>
      <c r="AT537" s="632" t="str">
        <f t="shared" si="192"/>
        <v>入力済</v>
      </c>
      <c r="AU537" s="632" t="str">
        <f t="shared" si="193"/>
        <v/>
      </c>
      <c r="AV537" s="632" t="str">
        <f t="shared" si="194"/>
        <v/>
      </c>
      <c r="AW537" s="559" t="str">
        <f t="shared" si="195"/>
        <v/>
      </c>
      <c r="AX537" s="559" t="str">
        <f t="shared" si="196"/>
        <v/>
      </c>
      <c r="AY537" s="632" t="str">
        <f>IFERROR(VLOOKUP(K537,【参考】数式用!$AR$5:$AS$39,2, FALSE), "")</f>
        <v/>
      </c>
      <c r="AZ537" s="559" t="str">
        <f t="shared" si="197"/>
        <v/>
      </c>
      <c r="BA537" s="559" t="str">
        <f t="shared" si="198"/>
        <v>入力済</v>
      </c>
      <c r="BB537" s="632" t="str">
        <f>IFERROR(VLOOKUP(K537,【参考】数式用!$AX$3:$AY$59, 2, FALSE), "")</f>
        <v/>
      </c>
      <c r="BC537" s="559" t="str">
        <f t="shared" si="199"/>
        <v/>
      </c>
      <c r="BD537" s="559" t="str">
        <f t="shared" si="200"/>
        <v>入力済</v>
      </c>
      <c r="BE537" s="576" t="str">
        <f t="shared" si="201"/>
        <v/>
      </c>
      <c r="BF537" s="559" t="str">
        <f t="shared" si="202"/>
        <v/>
      </c>
      <c r="BG537" s="596"/>
      <c r="BH537" s="632" t="str">
        <f t="shared" si="203"/>
        <v/>
      </c>
      <c r="BI537" s="614" t="str">
        <f>IFERROR(IF(BH537="Ⅱロ有り",ROUNDDOWN(L537*VLOOKUP(K537,【参考】数式用!$A$4:$J$42,10,FALSE)*AA537,0),""),"")</f>
        <v/>
      </c>
      <c r="BJ537" s="614" t="str">
        <f>IFERROR(IF(BH537="Ⅱロなし",ROUNDDOWN(L537*VLOOKUP(K537,【参考】数式用!$A$4:$J$42,8,FALSE)*AA537,0),""),"")</f>
        <v/>
      </c>
    </row>
    <row r="538" spans="1:62" ht="110.1" customHeight="1" thickBot="1">
      <c r="A538" s="327">
        <v>525</v>
      </c>
      <c r="B538" s="1005" t="str">
        <f>IF(基本情報入力シート!B560="","",基本情報入力シート!B560)</f>
        <v/>
      </c>
      <c r="C538" s="1006"/>
      <c r="D538" s="1006"/>
      <c r="E538" s="1006"/>
      <c r="F538" s="1007"/>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58" t="str">
        <f>IF(基本情報入力シート!AF560=0, "",基本情報入力シート!AF560)</f>
        <v/>
      </c>
      <c r="M538" s="589"/>
      <c r="N538" s="521" t="str">
        <f>IFERROR(VLOOKUP(K538,【参考】数式用!$A$2:$F$57,MATCH(M538,【参考】数式用!$C$3:$F$3,0)+2,0),"")</f>
        <v/>
      </c>
      <c r="O538" s="513"/>
      <c r="P538" s="555" t="str">
        <f>IFERROR(VLOOKUP(K538,【参考】数式用!$A$2:$F$57,MATCH(O538,【参考】数式用!$C$3:$F$3,0)+2,0),"")</f>
        <v/>
      </c>
      <c r="Q538" s="338" t="s">
        <v>118</v>
      </c>
      <c r="R538" s="339"/>
      <c r="S538" s="340" t="s">
        <v>183</v>
      </c>
      <c r="T538" s="339"/>
      <c r="U538" s="340" t="s">
        <v>184</v>
      </c>
      <c r="V538" s="339"/>
      <c r="W538" s="340" t="s">
        <v>183</v>
      </c>
      <c r="X538" s="339"/>
      <c r="Y538" s="340" t="s">
        <v>185</v>
      </c>
      <c r="Z538" s="340" t="s">
        <v>186</v>
      </c>
      <c r="AA538" s="340" t="str">
        <f t="shared" si="183"/>
        <v/>
      </c>
      <c r="AB538" s="341" t="s">
        <v>187</v>
      </c>
      <c r="AC538" s="516" t="str">
        <f t="shared" si="184"/>
        <v/>
      </c>
      <c r="AD538" s="509" t="str">
        <f t="shared" si="185"/>
        <v/>
      </c>
      <c r="AE538" s="517" t="str">
        <f>IFERROR(ROUNDDOWN(ROUNDDOWN(ROUND(L538*VLOOKUP(K538,【参考】数式用!$A$4:$F$57,MATCH("処遇改善加算Ⅳ",【参考】数式用!$C$3:$F$3,0)+2,0),0),0)*AA538*0.5,0), "")</f>
        <v/>
      </c>
      <c r="AF538" s="329"/>
      <c r="AG538" s="330"/>
      <c r="AH538" s="330"/>
      <c r="AI538" s="344"/>
      <c r="AJ538" s="641"/>
      <c r="AK538" s="331"/>
      <c r="AL538" s="332" t="str">
        <f t="shared" si="186"/>
        <v/>
      </c>
      <c r="AM538" s="325" t="str">
        <f t="shared" si="187"/>
        <v/>
      </c>
      <c r="AN538" s="255"/>
      <c r="AO538" s="559" t="str">
        <f>IFERROR(VLOOKUP(K538,【参考】数式用!$A$2:$N$57,14,FALSE),"")</f>
        <v/>
      </c>
      <c r="AP538" s="559" t="str">
        <f t="shared" si="188"/>
        <v/>
      </c>
      <c r="AQ538" s="632" t="str">
        <f t="shared" si="189"/>
        <v/>
      </c>
      <c r="AR538" s="632" t="str">
        <f t="shared" si="190"/>
        <v>入力済</v>
      </c>
      <c r="AS538" s="559" t="str">
        <f t="shared" si="191"/>
        <v/>
      </c>
      <c r="AT538" s="632" t="str">
        <f t="shared" si="192"/>
        <v>入力済</v>
      </c>
      <c r="AU538" s="632" t="str">
        <f t="shared" si="193"/>
        <v/>
      </c>
      <c r="AV538" s="632" t="str">
        <f t="shared" si="194"/>
        <v/>
      </c>
      <c r="AW538" s="559" t="str">
        <f t="shared" si="195"/>
        <v/>
      </c>
      <c r="AX538" s="559" t="str">
        <f t="shared" si="196"/>
        <v/>
      </c>
      <c r="AY538" s="632" t="str">
        <f>IFERROR(VLOOKUP(K538,【参考】数式用!$AR$5:$AS$39,2, FALSE), "")</f>
        <v/>
      </c>
      <c r="AZ538" s="559" t="str">
        <f t="shared" si="197"/>
        <v/>
      </c>
      <c r="BA538" s="559" t="str">
        <f t="shared" si="198"/>
        <v>入力済</v>
      </c>
      <c r="BB538" s="632" t="str">
        <f>IFERROR(VLOOKUP(K538,【参考】数式用!$AX$3:$AY$59, 2, FALSE), "")</f>
        <v/>
      </c>
      <c r="BC538" s="559" t="str">
        <f t="shared" si="199"/>
        <v/>
      </c>
      <c r="BD538" s="559" t="str">
        <f t="shared" si="200"/>
        <v>入力済</v>
      </c>
      <c r="BE538" s="576" t="str">
        <f t="shared" si="201"/>
        <v/>
      </c>
      <c r="BF538" s="559" t="str">
        <f t="shared" si="202"/>
        <v/>
      </c>
      <c r="BG538" s="596"/>
      <c r="BH538" s="632" t="str">
        <f t="shared" si="203"/>
        <v/>
      </c>
      <c r="BI538" s="614" t="str">
        <f>IFERROR(IF(BH538="Ⅱロ有り",ROUNDDOWN(L538*VLOOKUP(K538,【参考】数式用!$A$4:$J$42,10,FALSE)*AA538,0),""),"")</f>
        <v/>
      </c>
      <c r="BJ538" s="614" t="str">
        <f>IFERROR(IF(BH538="Ⅱロなし",ROUNDDOWN(L538*VLOOKUP(K538,【参考】数式用!$A$4:$J$42,8,FALSE)*AA538,0),""),"")</f>
        <v/>
      </c>
    </row>
    <row r="539" spans="1:62" ht="110.1" customHeight="1" thickBot="1">
      <c r="A539" s="327">
        <v>526</v>
      </c>
      <c r="B539" s="1005" t="str">
        <f>IF(基本情報入力シート!B561="","",基本情報入力シート!B561)</f>
        <v/>
      </c>
      <c r="C539" s="1006"/>
      <c r="D539" s="1006"/>
      <c r="E539" s="1006"/>
      <c r="F539" s="1007"/>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58" t="str">
        <f>IF(基本情報入力シート!AF561=0, "",基本情報入力シート!AF561)</f>
        <v/>
      </c>
      <c r="M539" s="589"/>
      <c r="N539" s="521" t="str">
        <f>IFERROR(VLOOKUP(K539,【参考】数式用!$A$2:$F$57,MATCH(M539,【参考】数式用!$C$3:$F$3,0)+2,0),"")</f>
        <v/>
      </c>
      <c r="O539" s="513"/>
      <c r="P539" s="555" t="str">
        <f>IFERROR(VLOOKUP(K539,【参考】数式用!$A$2:$F$57,MATCH(O539,【参考】数式用!$C$3:$F$3,0)+2,0),"")</f>
        <v/>
      </c>
      <c r="Q539" s="338" t="s">
        <v>118</v>
      </c>
      <c r="R539" s="339"/>
      <c r="S539" s="340" t="s">
        <v>183</v>
      </c>
      <c r="T539" s="339"/>
      <c r="U539" s="340" t="s">
        <v>184</v>
      </c>
      <c r="V539" s="339"/>
      <c r="W539" s="340" t="s">
        <v>183</v>
      </c>
      <c r="X539" s="339"/>
      <c r="Y539" s="340" t="s">
        <v>185</v>
      </c>
      <c r="Z539" s="340" t="s">
        <v>186</v>
      </c>
      <c r="AA539" s="340" t="str">
        <f t="shared" si="183"/>
        <v/>
      </c>
      <c r="AB539" s="341" t="s">
        <v>187</v>
      </c>
      <c r="AC539" s="516" t="str">
        <f t="shared" si="184"/>
        <v/>
      </c>
      <c r="AD539" s="509" t="str">
        <f t="shared" si="185"/>
        <v/>
      </c>
      <c r="AE539" s="517" t="str">
        <f>IFERROR(ROUNDDOWN(ROUNDDOWN(ROUND(L539*VLOOKUP(K539,【参考】数式用!$A$4:$F$57,MATCH("処遇改善加算Ⅳ",【参考】数式用!$C$3:$F$3,0)+2,0),0),0)*AA539*0.5,0), "")</f>
        <v/>
      </c>
      <c r="AF539" s="329"/>
      <c r="AG539" s="330"/>
      <c r="AH539" s="330"/>
      <c r="AI539" s="344"/>
      <c r="AJ539" s="641"/>
      <c r="AK539" s="331"/>
      <c r="AL539" s="332" t="str">
        <f t="shared" si="186"/>
        <v/>
      </c>
      <c r="AM539" s="325" t="str">
        <f t="shared" si="187"/>
        <v/>
      </c>
      <c r="AN539" s="255"/>
      <c r="AO539" s="559" t="str">
        <f>IFERROR(VLOOKUP(K539,【参考】数式用!$A$2:$N$57,14,FALSE),"")</f>
        <v/>
      </c>
      <c r="AP539" s="559" t="str">
        <f t="shared" si="188"/>
        <v/>
      </c>
      <c r="AQ539" s="632" t="str">
        <f t="shared" si="189"/>
        <v/>
      </c>
      <c r="AR539" s="632" t="str">
        <f t="shared" si="190"/>
        <v>入力済</v>
      </c>
      <c r="AS539" s="559" t="str">
        <f t="shared" si="191"/>
        <v/>
      </c>
      <c r="AT539" s="632" t="str">
        <f t="shared" si="192"/>
        <v>入力済</v>
      </c>
      <c r="AU539" s="632" t="str">
        <f t="shared" si="193"/>
        <v/>
      </c>
      <c r="AV539" s="632" t="str">
        <f t="shared" si="194"/>
        <v/>
      </c>
      <c r="AW539" s="559" t="str">
        <f t="shared" si="195"/>
        <v/>
      </c>
      <c r="AX539" s="559" t="str">
        <f t="shared" si="196"/>
        <v/>
      </c>
      <c r="AY539" s="632" t="str">
        <f>IFERROR(VLOOKUP(K539,【参考】数式用!$AR$5:$AS$39,2, FALSE), "")</f>
        <v/>
      </c>
      <c r="AZ539" s="559" t="str">
        <f t="shared" si="197"/>
        <v/>
      </c>
      <c r="BA539" s="559" t="str">
        <f t="shared" si="198"/>
        <v>入力済</v>
      </c>
      <c r="BB539" s="632" t="str">
        <f>IFERROR(VLOOKUP(K539,【参考】数式用!$AX$3:$AY$59, 2, FALSE), "")</f>
        <v/>
      </c>
      <c r="BC539" s="559" t="str">
        <f t="shared" si="199"/>
        <v/>
      </c>
      <c r="BD539" s="559" t="str">
        <f t="shared" si="200"/>
        <v>入力済</v>
      </c>
      <c r="BE539" s="576" t="str">
        <f t="shared" si="201"/>
        <v/>
      </c>
      <c r="BF539" s="559" t="str">
        <f t="shared" si="202"/>
        <v/>
      </c>
      <c r="BG539" s="596"/>
      <c r="BH539" s="632" t="str">
        <f t="shared" si="203"/>
        <v/>
      </c>
      <c r="BI539" s="614" t="str">
        <f>IFERROR(IF(BH539="Ⅱロ有り",ROUNDDOWN(L539*VLOOKUP(K539,【参考】数式用!$A$4:$J$42,10,FALSE)*AA539,0),""),"")</f>
        <v/>
      </c>
      <c r="BJ539" s="614" t="str">
        <f>IFERROR(IF(BH539="Ⅱロなし",ROUNDDOWN(L539*VLOOKUP(K539,【参考】数式用!$A$4:$J$42,8,FALSE)*AA539,0),""),"")</f>
        <v/>
      </c>
    </row>
    <row r="540" spans="1:62" ht="110.1" customHeight="1" thickBot="1">
      <c r="A540" s="327">
        <v>527</v>
      </c>
      <c r="B540" s="1005" t="str">
        <f>IF(基本情報入力シート!B562="","",基本情報入力シート!B562)</f>
        <v/>
      </c>
      <c r="C540" s="1006"/>
      <c r="D540" s="1006"/>
      <c r="E540" s="1006"/>
      <c r="F540" s="1007"/>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58" t="str">
        <f>IF(基本情報入力シート!AF562=0, "",基本情報入力シート!AF562)</f>
        <v/>
      </c>
      <c r="M540" s="589"/>
      <c r="N540" s="521" t="str">
        <f>IFERROR(VLOOKUP(K540,【参考】数式用!$A$2:$F$57,MATCH(M540,【参考】数式用!$C$3:$F$3,0)+2,0),"")</f>
        <v/>
      </c>
      <c r="O540" s="513"/>
      <c r="P540" s="555" t="str">
        <f>IFERROR(VLOOKUP(K540,【参考】数式用!$A$2:$F$57,MATCH(O540,【参考】数式用!$C$3:$F$3,0)+2,0),"")</f>
        <v/>
      </c>
      <c r="Q540" s="338" t="s">
        <v>118</v>
      </c>
      <c r="R540" s="339"/>
      <c r="S540" s="340" t="s">
        <v>183</v>
      </c>
      <c r="T540" s="339"/>
      <c r="U540" s="340" t="s">
        <v>184</v>
      </c>
      <c r="V540" s="339"/>
      <c r="W540" s="340" t="s">
        <v>183</v>
      </c>
      <c r="X540" s="339"/>
      <c r="Y540" s="340" t="s">
        <v>185</v>
      </c>
      <c r="Z540" s="340" t="s">
        <v>186</v>
      </c>
      <c r="AA540" s="340" t="str">
        <f t="shared" si="183"/>
        <v/>
      </c>
      <c r="AB540" s="341" t="s">
        <v>187</v>
      </c>
      <c r="AC540" s="516" t="str">
        <f t="shared" si="184"/>
        <v/>
      </c>
      <c r="AD540" s="509" t="str">
        <f t="shared" si="185"/>
        <v/>
      </c>
      <c r="AE540" s="517" t="str">
        <f>IFERROR(ROUNDDOWN(ROUNDDOWN(ROUND(L540*VLOOKUP(K540,【参考】数式用!$A$4:$F$57,MATCH("処遇改善加算Ⅳ",【参考】数式用!$C$3:$F$3,0)+2,0),0),0)*AA540*0.5,0), "")</f>
        <v/>
      </c>
      <c r="AF540" s="329"/>
      <c r="AG540" s="330"/>
      <c r="AH540" s="330"/>
      <c r="AI540" s="344"/>
      <c r="AJ540" s="641"/>
      <c r="AK540" s="331"/>
      <c r="AL540" s="332" t="str">
        <f t="shared" si="186"/>
        <v/>
      </c>
      <c r="AM540" s="325" t="str">
        <f t="shared" si="187"/>
        <v/>
      </c>
      <c r="AN540" s="255"/>
      <c r="AO540" s="559" t="str">
        <f>IFERROR(VLOOKUP(K540,【参考】数式用!$A$2:$N$57,14,FALSE),"")</f>
        <v/>
      </c>
      <c r="AP540" s="559" t="str">
        <f t="shared" si="188"/>
        <v/>
      </c>
      <c r="AQ540" s="632" t="str">
        <f t="shared" si="189"/>
        <v/>
      </c>
      <c r="AR540" s="632" t="str">
        <f t="shared" si="190"/>
        <v>入力済</v>
      </c>
      <c r="AS540" s="559" t="str">
        <f t="shared" si="191"/>
        <v/>
      </c>
      <c r="AT540" s="632" t="str">
        <f t="shared" si="192"/>
        <v>入力済</v>
      </c>
      <c r="AU540" s="632" t="str">
        <f t="shared" si="193"/>
        <v/>
      </c>
      <c r="AV540" s="632" t="str">
        <f t="shared" si="194"/>
        <v/>
      </c>
      <c r="AW540" s="559" t="str">
        <f t="shared" si="195"/>
        <v/>
      </c>
      <c r="AX540" s="559" t="str">
        <f t="shared" si="196"/>
        <v/>
      </c>
      <c r="AY540" s="632" t="str">
        <f>IFERROR(VLOOKUP(K540,【参考】数式用!$AR$5:$AS$39,2, FALSE), "")</f>
        <v/>
      </c>
      <c r="AZ540" s="559" t="str">
        <f t="shared" si="197"/>
        <v/>
      </c>
      <c r="BA540" s="559" t="str">
        <f t="shared" si="198"/>
        <v>入力済</v>
      </c>
      <c r="BB540" s="632" t="str">
        <f>IFERROR(VLOOKUP(K540,【参考】数式用!$AX$3:$AY$59, 2, FALSE), "")</f>
        <v/>
      </c>
      <c r="BC540" s="559" t="str">
        <f t="shared" si="199"/>
        <v/>
      </c>
      <c r="BD540" s="559" t="str">
        <f t="shared" si="200"/>
        <v>入力済</v>
      </c>
      <c r="BE540" s="576" t="str">
        <f t="shared" si="201"/>
        <v/>
      </c>
      <c r="BF540" s="559" t="str">
        <f t="shared" si="202"/>
        <v/>
      </c>
      <c r="BG540" s="596"/>
      <c r="BH540" s="632" t="str">
        <f t="shared" si="203"/>
        <v/>
      </c>
      <c r="BI540" s="614" t="str">
        <f>IFERROR(IF(BH540="Ⅱロ有り",ROUNDDOWN(L540*VLOOKUP(K540,【参考】数式用!$A$4:$J$42,10,FALSE)*AA540,0),""),"")</f>
        <v/>
      </c>
      <c r="BJ540" s="614" t="str">
        <f>IFERROR(IF(BH540="Ⅱロなし",ROUNDDOWN(L540*VLOOKUP(K540,【参考】数式用!$A$4:$J$42,8,FALSE)*AA540,0),""),"")</f>
        <v/>
      </c>
    </row>
    <row r="541" spans="1:62" ht="110.1" customHeight="1" thickBot="1">
      <c r="A541" s="327">
        <v>528</v>
      </c>
      <c r="B541" s="1005" t="str">
        <f>IF(基本情報入力シート!B563="","",基本情報入力シート!B563)</f>
        <v/>
      </c>
      <c r="C541" s="1006"/>
      <c r="D541" s="1006"/>
      <c r="E541" s="1006"/>
      <c r="F541" s="1007"/>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58" t="str">
        <f>IF(基本情報入力シート!AF563=0, "",基本情報入力シート!AF563)</f>
        <v/>
      </c>
      <c r="M541" s="589"/>
      <c r="N541" s="521" t="str">
        <f>IFERROR(VLOOKUP(K541,【参考】数式用!$A$2:$F$57,MATCH(M541,【参考】数式用!$C$3:$F$3,0)+2,0),"")</f>
        <v/>
      </c>
      <c r="O541" s="513"/>
      <c r="P541" s="555" t="str">
        <f>IFERROR(VLOOKUP(K541,【参考】数式用!$A$2:$F$57,MATCH(O541,【参考】数式用!$C$3:$F$3,0)+2,0),"")</f>
        <v/>
      </c>
      <c r="Q541" s="338" t="s">
        <v>118</v>
      </c>
      <c r="R541" s="339"/>
      <c r="S541" s="340" t="s">
        <v>183</v>
      </c>
      <c r="T541" s="339"/>
      <c r="U541" s="340" t="s">
        <v>184</v>
      </c>
      <c r="V541" s="339"/>
      <c r="W541" s="340" t="s">
        <v>183</v>
      </c>
      <c r="X541" s="339"/>
      <c r="Y541" s="340" t="s">
        <v>185</v>
      </c>
      <c r="Z541" s="340" t="s">
        <v>186</v>
      </c>
      <c r="AA541" s="340" t="str">
        <f t="shared" si="183"/>
        <v/>
      </c>
      <c r="AB541" s="341" t="s">
        <v>187</v>
      </c>
      <c r="AC541" s="516" t="str">
        <f t="shared" si="184"/>
        <v/>
      </c>
      <c r="AD541" s="509" t="str">
        <f t="shared" si="185"/>
        <v/>
      </c>
      <c r="AE541" s="517" t="str">
        <f>IFERROR(ROUNDDOWN(ROUNDDOWN(ROUND(L541*VLOOKUP(K541,【参考】数式用!$A$4:$F$57,MATCH("処遇改善加算Ⅳ",【参考】数式用!$C$3:$F$3,0)+2,0),0),0)*AA541*0.5,0), "")</f>
        <v/>
      </c>
      <c r="AF541" s="329"/>
      <c r="AG541" s="330"/>
      <c r="AH541" s="330"/>
      <c r="AI541" s="344"/>
      <c r="AJ541" s="641"/>
      <c r="AK541" s="331"/>
      <c r="AL541" s="332" t="str">
        <f t="shared" si="186"/>
        <v/>
      </c>
      <c r="AM541" s="325" t="str">
        <f t="shared" si="187"/>
        <v/>
      </c>
      <c r="AN541" s="255"/>
      <c r="AO541" s="559" t="str">
        <f>IFERROR(VLOOKUP(K541,【参考】数式用!$A$2:$N$57,14,FALSE),"")</f>
        <v/>
      </c>
      <c r="AP541" s="559" t="str">
        <f t="shared" si="188"/>
        <v/>
      </c>
      <c r="AQ541" s="632" t="str">
        <f t="shared" si="189"/>
        <v/>
      </c>
      <c r="AR541" s="632" t="str">
        <f t="shared" si="190"/>
        <v>入力済</v>
      </c>
      <c r="AS541" s="559" t="str">
        <f t="shared" si="191"/>
        <v/>
      </c>
      <c r="AT541" s="632" t="str">
        <f t="shared" si="192"/>
        <v>入力済</v>
      </c>
      <c r="AU541" s="632" t="str">
        <f t="shared" si="193"/>
        <v/>
      </c>
      <c r="AV541" s="632" t="str">
        <f t="shared" si="194"/>
        <v/>
      </c>
      <c r="AW541" s="559" t="str">
        <f t="shared" si="195"/>
        <v/>
      </c>
      <c r="AX541" s="559" t="str">
        <f t="shared" si="196"/>
        <v/>
      </c>
      <c r="AY541" s="632" t="str">
        <f>IFERROR(VLOOKUP(K541,【参考】数式用!$AR$5:$AS$39,2, FALSE), "")</f>
        <v/>
      </c>
      <c r="AZ541" s="559" t="str">
        <f t="shared" si="197"/>
        <v/>
      </c>
      <c r="BA541" s="559" t="str">
        <f t="shared" si="198"/>
        <v>入力済</v>
      </c>
      <c r="BB541" s="632" t="str">
        <f>IFERROR(VLOOKUP(K541,【参考】数式用!$AX$3:$AY$59, 2, FALSE), "")</f>
        <v/>
      </c>
      <c r="BC541" s="559" t="str">
        <f t="shared" si="199"/>
        <v/>
      </c>
      <c r="BD541" s="559" t="str">
        <f t="shared" si="200"/>
        <v>入力済</v>
      </c>
      <c r="BE541" s="576" t="str">
        <f t="shared" si="201"/>
        <v/>
      </c>
      <c r="BF541" s="559" t="str">
        <f t="shared" si="202"/>
        <v/>
      </c>
      <c r="BG541" s="596"/>
      <c r="BH541" s="632" t="str">
        <f t="shared" si="203"/>
        <v/>
      </c>
      <c r="BI541" s="614" t="str">
        <f>IFERROR(IF(BH541="Ⅱロ有り",ROUNDDOWN(L541*VLOOKUP(K541,【参考】数式用!$A$4:$J$42,10,FALSE)*AA541,0),""),"")</f>
        <v/>
      </c>
      <c r="BJ541" s="614" t="str">
        <f>IFERROR(IF(BH541="Ⅱロなし",ROUNDDOWN(L541*VLOOKUP(K541,【参考】数式用!$A$4:$J$42,8,FALSE)*AA541,0),""),"")</f>
        <v/>
      </c>
    </row>
    <row r="542" spans="1:62" ht="110.1" customHeight="1" thickBot="1">
      <c r="A542" s="327">
        <v>529</v>
      </c>
      <c r="B542" s="1005" t="str">
        <f>IF(基本情報入力シート!B564="","",基本情報入力シート!B564)</f>
        <v/>
      </c>
      <c r="C542" s="1006"/>
      <c r="D542" s="1006"/>
      <c r="E542" s="1006"/>
      <c r="F542" s="1007"/>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58" t="str">
        <f>IF(基本情報入力シート!AF564=0, "",基本情報入力シート!AF564)</f>
        <v/>
      </c>
      <c r="M542" s="589"/>
      <c r="N542" s="521" t="str">
        <f>IFERROR(VLOOKUP(K542,【参考】数式用!$A$2:$F$57,MATCH(M542,【参考】数式用!$C$3:$F$3,0)+2,0),"")</f>
        <v/>
      </c>
      <c r="O542" s="513"/>
      <c r="P542" s="555" t="str">
        <f>IFERROR(VLOOKUP(K542,【参考】数式用!$A$2:$F$57,MATCH(O542,【参考】数式用!$C$3:$F$3,0)+2,0),"")</f>
        <v/>
      </c>
      <c r="Q542" s="338" t="s">
        <v>118</v>
      </c>
      <c r="R542" s="339"/>
      <c r="S542" s="340" t="s">
        <v>183</v>
      </c>
      <c r="T542" s="339"/>
      <c r="U542" s="340" t="s">
        <v>184</v>
      </c>
      <c r="V542" s="339"/>
      <c r="W542" s="340" t="s">
        <v>183</v>
      </c>
      <c r="X542" s="339"/>
      <c r="Y542" s="340" t="s">
        <v>185</v>
      </c>
      <c r="Z542" s="340" t="s">
        <v>186</v>
      </c>
      <c r="AA542" s="340" t="str">
        <f t="shared" si="183"/>
        <v/>
      </c>
      <c r="AB542" s="341" t="s">
        <v>187</v>
      </c>
      <c r="AC542" s="516" t="str">
        <f t="shared" si="184"/>
        <v/>
      </c>
      <c r="AD542" s="509" t="str">
        <f t="shared" si="185"/>
        <v/>
      </c>
      <c r="AE542" s="517" t="str">
        <f>IFERROR(ROUNDDOWN(ROUNDDOWN(ROUND(L542*VLOOKUP(K542,【参考】数式用!$A$4:$F$57,MATCH("処遇改善加算Ⅳ",【参考】数式用!$C$3:$F$3,0)+2,0),0),0)*AA542*0.5,0), "")</f>
        <v/>
      </c>
      <c r="AF542" s="329"/>
      <c r="AG542" s="330"/>
      <c r="AH542" s="330"/>
      <c r="AI542" s="344"/>
      <c r="AJ542" s="641"/>
      <c r="AK542" s="331"/>
      <c r="AL542" s="332" t="str">
        <f t="shared" si="186"/>
        <v/>
      </c>
      <c r="AM542" s="325" t="str">
        <f t="shared" si="187"/>
        <v/>
      </c>
      <c r="AN542" s="255"/>
      <c r="AO542" s="559" t="str">
        <f>IFERROR(VLOOKUP(K542,【参考】数式用!$A$2:$N$57,14,FALSE),"")</f>
        <v/>
      </c>
      <c r="AP542" s="559" t="str">
        <f t="shared" si="188"/>
        <v/>
      </c>
      <c r="AQ542" s="632" t="str">
        <f t="shared" si="189"/>
        <v/>
      </c>
      <c r="AR542" s="632" t="str">
        <f t="shared" si="190"/>
        <v>入力済</v>
      </c>
      <c r="AS542" s="559" t="str">
        <f t="shared" si="191"/>
        <v/>
      </c>
      <c r="AT542" s="632" t="str">
        <f t="shared" si="192"/>
        <v>入力済</v>
      </c>
      <c r="AU542" s="632" t="str">
        <f t="shared" si="193"/>
        <v/>
      </c>
      <c r="AV542" s="632" t="str">
        <f t="shared" si="194"/>
        <v/>
      </c>
      <c r="AW542" s="559" t="str">
        <f t="shared" si="195"/>
        <v/>
      </c>
      <c r="AX542" s="559" t="str">
        <f t="shared" si="196"/>
        <v/>
      </c>
      <c r="AY542" s="632" t="str">
        <f>IFERROR(VLOOKUP(K542,【参考】数式用!$AR$5:$AS$39,2, FALSE), "")</f>
        <v/>
      </c>
      <c r="AZ542" s="559" t="str">
        <f t="shared" si="197"/>
        <v/>
      </c>
      <c r="BA542" s="559" t="str">
        <f t="shared" si="198"/>
        <v>入力済</v>
      </c>
      <c r="BB542" s="632" t="str">
        <f>IFERROR(VLOOKUP(K542,【参考】数式用!$AX$3:$AY$59, 2, FALSE), "")</f>
        <v/>
      </c>
      <c r="BC542" s="559" t="str">
        <f t="shared" si="199"/>
        <v/>
      </c>
      <c r="BD542" s="559" t="str">
        <f t="shared" si="200"/>
        <v>入力済</v>
      </c>
      <c r="BE542" s="576" t="str">
        <f t="shared" si="201"/>
        <v/>
      </c>
      <c r="BF542" s="559" t="str">
        <f t="shared" si="202"/>
        <v/>
      </c>
      <c r="BG542" s="596"/>
      <c r="BH542" s="632" t="str">
        <f t="shared" si="203"/>
        <v/>
      </c>
      <c r="BI542" s="614" t="str">
        <f>IFERROR(IF(BH542="Ⅱロ有り",ROUNDDOWN(L542*VLOOKUP(K542,【参考】数式用!$A$4:$J$42,10,FALSE)*AA542,0),""),"")</f>
        <v/>
      </c>
      <c r="BJ542" s="614" t="str">
        <f>IFERROR(IF(BH542="Ⅱロなし",ROUNDDOWN(L542*VLOOKUP(K542,【参考】数式用!$A$4:$J$42,8,FALSE)*AA542,0),""),"")</f>
        <v/>
      </c>
    </row>
    <row r="543" spans="1:62" ht="110.1" customHeight="1" thickBot="1">
      <c r="A543" s="327">
        <v>530</v>
      </c>
      <c r="B543" s="1005" t="str">
        <f>IF(基本情報入力シート!B565="","",基本情報入力シート!B565)</f>
        <v/>
      </c>
      <c r="C543" s="1006"/>
      <c r="D543" s="1006"/>
      <c r="E543" s="1006"/>
      <c r="F543" s="1007"/>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58" t="str">
        <f>IF(基本情報入力シート!AF565=0, "",基本情報入力シート!AF565)</f>
        <v/>
      </c>
      <c r="M543" s="589"/>
      <c r="N543" s="521" t="str">
        <f>IFERROR(VLOOKUP(K543,【参考】数式用!$A$2:$F$57,MATCH(M543,【参考】数式用!$C$3:$F$3,0)+2,0),"")</f>
        <v/>
      </c>
      <c r="O543" s="513"/>
      <c r="P543" s="555" t="str">
        <f>IFERROR(VLOOKUP(K543,【参考】数式用!$A$2:$F$57,MATCH(O543,【参考】数式用!$C$3:$F$3,0)+2,0),"")</f>
        <v/>
      </c>
      <c r="Q543" s="338" t="s">
        <v>118</v>
      </c>
      <c r="R543" s="339"/>
      <c r="S543" s="340" t="s">
        <v>183</v>
      </c>
      <c r="T543" s="339"/>
      <c r="U543" s="340" t="s">
        <v>184</v>
      </c>
      <c r="V543" s="339"/>
      <c r="W543" s="340" t="s">
        <v>183</v>
      </c>
      <c r="X543" s="339"/>
      <c r="Y543" s="340" t="s">
        <v>185</v>
      </c>
      <c r="Z543" s="340" t="s">
        <v>186</v>
      </c>
      <c r="AA543" s="340" t="str">
        <f t="shared" si="183"/>
        <v/>
      </c>
      <c r="AB543" s="341" t="s">
        <v>187</v>
      </c>
      <c r="AC543" s="516" t="str">
        <f t="shared" si="184"/>
        <v/>
      </c>
      <c r="AD543" s="509" t="str">
        <f t="shared" si="185"/>
        <v/>
      </c>
      <c r="AE543" s="517" t="str">
        <f>IFERROR(ROUNDDOWN(ROUNDDOWN(ROUND(L543*VLOOKUP(K543,【参考】数式用!$A$4:$F$57,MATCH("処遇改善加算Ⅳ",【参考】数式用!$C$3:$F$3,0)+2,0),0),0)*AA543*0.5,0), "")</f>
        <v/>
      </c>
      <c r="AF543" s="329"/>
      <c r="AG543" s="330"/>
      <c r="AH543" s="330"/>
      <c r="AI543" s="344"/>
      <c r="AJ543" s="641"/>
      <c r="AK543" s="331"/>
      <c r="AL543" s="332" t="str">
        <f t="shared" si="186"/>
        <v/>
      </c>
      <c r="AM543" s="325" t="str">
        <f t="shared" si="187"/>
        <v/>
      </c>
      <c r="AN543" s="255"/>
      <c r="AO543" s="559" t="str">
        <f>IFERROR(VLOOKUP(K543,【参考】数式用!$A$2:$N$57,14,FALSE),"")</f>
        <v/>
      </c>
      <c r="AP543" s="559" t="str">
        <f t="shared" si="188"/>
        <v/>
      </c>
      <c r="AQ543" s="632" t="str">
        <f t="shared" si="189"/>
        <v/>
      </c>
      <c r="AR543" s="632" t="str">
        <f t="shared" si="190"/>
        <v>入力済</v>
      </c>
      <c r="AS543" s="559" t="str">
        <f t="shared" si="191"/>
        <v/>
      </c>
      <c r="AT543" s="632" t="str">
        <f t="shared" si="192"/>
        <v>入力済</v>
      </c>
      <c r="AU543" s="632" t="str">
        <f t="shared" si="193"/>
        <v/>
      </c>
      <c r="AV543" s="632" t="str">
        <f t="shared" si="194"/>
        <v/>
      </c>
      <c r="AW543" s="559" t="str">
        <f t="shared" si="195"/>
        <v/>
      </c>
      <c r="AX543" s="559" t="str">
        <f t="shared" si="196"/>
        <v/>
      </c>
      <c r="AY543" s="632" t="str">
        <f>IFERROR(VLOOKUP(K543,【参考】数式用!$AR$5:$AS$39,2, FALSE), "")</f>
        <v/>
      </c>
      <c r="AZ543" s="559" t="str">
        <f t="shared" si="197"/>
        <v/>
      </c>
      <c r="BA543" s="559" t="str">
        <f t="shared" si="198"/>
        <v>入力済</v>
      </c>
      <c r="BB543" s="632" t="str">
        <f>IFERROR(VLOOKUP(K543,【参考】数式用!$AX$3:$AY$59, 2, FALSE), "")</f>
        <v/>
      </c>
      <c r="BC543" s="559" t="str">
        <f t="shared" si="199"/>
        <v/>
      </c>
      <c r="BD543" s="559" t="str">
        <f t="shared" si="200"/>
        <v>入力済</v>
      </c>
      <c r="BE543" s="576" t="str">
        <f t="shared" si="201"/>
        <v/>
      </c>
      <c r="BF543" s="559" t="str">
        <f t="shared" si="202"/>
        <v/>
      </c>
      <c r="BG543" s="596"/>
      <c r="BH543" s="632" t="str">
        <f t="shared" si="203"/>
        <v/>
      </c>
      <c r="BI543" s="614" t="str">
        <f>IFERROR(IF(BH543="Ⅱロ有り",ROUNDDOWN(L543*VLOOKUP(K543,【参考】数式用!$A$4:$J$42,10,FALSE)*AA543,0),""),"")</f>
        <v/>
      </c>
      <c r="BJ543" s="614" t="str">
        <f>IFERROR(IF(BH543="Ⅱロなし",ROUNDDOWN(L543*VLOOKUP(K543,【参考】数式用!$A$4:$J$42,8,FALSE)*AA543,0),""),"")</f>
        <v/>
      </c>
    </row>
    <row r="544" spans="1:62" ht="110.1" customHeight="1" thickBot="1">
      <c r="A544" s="327">
        <v>531</v>
      </c>
      <c r="B544" s="1005" t="str">
        <f>IF(基本情報入力シート!B566="","",基本情報入力シート!B566)</f>
        <v/>
      </c>
      <c r="C544" s="1006"/>
      <c r="D544" s="1006"/>
      <c r="E544" s="1006"/>
      <c r="F544" s="1007"/>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58" t="str">
        <f>IF(基本情報入力シート!AF566=0, "",基本情報入力シート!AF566)</f>
        <v/>
      </c>
      <c r="M544" s="589"/>
      <c r="N544" s="521" t="str">
        <f>IFERROR(VLOOKUP(K544,【参考】数式用!$A$2:$F$57,MATCH(M544,【参考】数式用!$C$3:$F$3,0)+2,0),"")</f>
        <v/>
      </c>
      <c r="O544" s="513"/>
      <c r="P544" s="555" t="str">
        <f>IFERROR(VLOOKUP(K544,【参考】数式用!$A$2:$F$57,MATCH(O544,【参考】数式用!$C$3:$F$3,0)+2,0),"")</f>
        <v/>
      </c>
      <c r="Q544" s="338" t="s">
        <v>118</v>
      </c>
      <c r="R544" s="339"/>
      <c r="S544" s="340" t="s">
        <v>183</v>
      </c>
      <c r="T544" s="339"/>
      <c r="U544" s="340" t="s">
        <v>184</v>
      </c>
      <c r="V544" s="339"/>
      <c r="W544" s="340" t="s">
        <v>183</v>
      </c>
      <c r="X544" s="339"/>
      <c r="Y544" s="340" t="s">
        <v>185</v>
      </c>
      <c r="Z544" s="340" t="s">
        <v>186</v>
      </c>
      <c r="AA544" s="340" t="str">
        <f t="shared" si="183"/>
        <v/>
      </c>
      <c r="AB544" s="341" t="s">
        <v>187</v>
      </c>
      <c r="AC544" s="516" t="str">
        <f t="shared" si="184"/>
        <v/>
      </c>
      <c r="AD544" s="509" t="str">
        <f t="shared" si="185"/>
        <v/>
      </c>
      <c r="AE544" s="517" t="str">
        <f>IFERROR(ROUNDDOWN(ROUNDDOWN(ROUND(L544*VLOOKUP(K544,【参考】数式用!$A$4:$F$57,MATCH("処遇改善加算Ⅳ",【参考】数式用!$C$3:$F$3,0)+2,0),0),0)*AA544*0.5,0), "")</f>
        <v/>
      </c>
      <c r="AF544" s="329"/>
      <c r="AG544" s="330"/>
      <c r="AH544" s="330"/>
      <c r="AI544" s="344"/>
      <c r="AJ544" s="641"/>
      <c r="AK544" s="331"/>
      <c r="AL544" s="332" t="str">
        <f t="shared" si="186"/>
        <v/>
      </c>
      <c r="AM544" s="325" t="str">
        <f t="shared" si="187"/>
        <v/>
      </c>
      <c r="AN544" s="255"/>
      <c r="AO544" s="559" t="str">
        <f>IFERROR(VLOOKUP(K544,【参考】数式用!$A$2:$N$57,14,FALSE),"")</f>
        <v/>
      </c>
      <c r="AP544" s="559" t="str">
        <f t="shared" si="188"/>
        <v/>
      </c>
      <c r="AQ544" s="632" t="str">
        <f t="shared" si="189"/>
        <v/>
      </c>
      <c r="AR544" s="632" t="str">
        <f t="shared" si="190"/>
        <v>入力済</v>
      </c>
      <c r="AS544" s="559" t="str">
        <f t="shared" si="191"/>
        <v/>
      </c>
      <c r="AT544" s="632" t="str">
        <f t="shared" si="192"/>
        <v>入力済</v>
      </c>
      <c r="AU544" s="632" t="str">
        <f t="shared" si="193"/>
        <v/>
      </c>
      <c r="AV544" s="632" t="str">
        <f t="shared" si="194"/>
        <v/>
      </c>
      <c r="AW544" s="559" t="str">
        <f t="shared" si="195"/>
        <v/>
      </c>
      <c r="AX544" s="559" t="str">
        <f t="shared" si="196"/>
        <v/>
      </c>
      <c r="AY544" s="632" t="str">
        <f>IFERROR(VLOOKUP(K544,【参考】数式用!$AR$5:$AS$39,2, FALSE), "")</f>
        <v/>
      </c>
      <c r="AZ544" s="559" t="str">
        <f t="shared" si="197"/>
        <v/>
      </c>
      <c r="BA544" s="559" t="str">
        <f t="shared" si="198"/>
        <v>入力済</v>
      </c>
      <c r="BB544" s="632" t="str">
        <f>IFERROR(VLOOKUP(K544,【参考】数式用!$AX$3:$AY$59, 2, FALSE), "")</f>
        <v/>
      </c>
      <c r="BC544" s="559" t="str">
        <f t="shared" si="199"/>
        <v/>
      </c>
      <c r="BD544" s="559" t="str">
        <f t="shared" si="200"/>
        <v>入力済</v>
      </c>
      <c r="BE544" s="576" t="str">
        <f t="shared" si="201"/>
        <v/>
      </c>
      <c r="BF544" s="559" t="str">
        <f t="shared" si="202"/>
        <v/>
      </c>
      <c r="BG544" s="596"/>
      <c r="BH544" s="632" t="str">
        <f t="shared" si="203"/>
        <v/>
      </c>
      <c r="BI544" s="614" t="str">
        <f>IFERROR(IF(BH544="Ⅱロ有り",ROUNDDOWN(L544*VLOOKUP(K544,【参考】数式用!$A$4:$J$42,10,FALSE)*AA544,0),""),"")</f>
        <v/>
      </c>
      <c r="BJ544" s="614" t="str">
        <f>IFERROR(IF(BH544="Ⅱロなし",ROUNDDOWN(L544*VLOOKUP(K544,【参考】数式用!$A$4:$J$42,8,FALSE)*AA544,0),""),"")</f>
        <v/>
      </c>
    </row>
    <row r="545" spans="1:62" ht="110.1" customHeight="1" thickBot="1">
      <c r="A545" s="327">
        <v>532</v>
      </c>
      <c r="B545" s="1005" t="str">
        <f>IF(基本情報入力シート!B567="","",基本情報入力シート!B567)</f>
        <v/>
      </c>
      <c r="C545" s="1006"/>
      <c r="D545" s="1006"/>
      <c r="E545" s="1006"/>
      <c r="F545" s="1007"/>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58" t="str">
        <f>IF(基本情報入力シート!AF567=0, "",基本情報入力シート!AF567)</f>
        <v/>
      </c>
      <c r="M545" s="589"/>
      <c r="N545" s="521" t="str">
        <f>IFERROR(VLOOKUP(K545,【参考】数式用!$A$2:$F$57,MATCH(M545,【参考】数式用!$C$3:$F$3,0)+2,0),"")</f>
        <v/>
      </c>
      <c r="O545" s="513"/>
      <c r="P545" s="555" t="str">
        <f>IFERROR(VLOOKUP(K545,【参考】数式用!$A$2:$F$57,MATCH(O545,【参考】数式用!$C$3:$F$3,0)+2,0),"")</f>
        <v/>
      </c>
      <c r="Q545" s="338" t="s">
        <v>118</v>
      </c>
      <c r="R545" s="339"/>
      <c r="S545" s="340" t="s">
        <v>183</v>
      </c>
      <c r="T545" s="339"/>
      <c r="U545" s="340" t="s">
        <v>184</v>
      </c>
      <c r="V545" s="339"/>
      <c r="W545" s="340" t="s">
        <v>183</v>
      </c>
      <c r="X545" s="339"/>
      <c r="Y545" s="340" t="s">
        <v>185</v>
      </c>
      <c r="Z545" s="340" t="s">
        <v>186</v>
      </c>
      <c r="AA545" s="340" t="str">
        <f t="shared" si="183"/>
        <v/>
      </c>
      <c r="AB545" s="341" t="s">
        <v>187</v>
      </c>
      <c r="AC545" s="516" t="str">
        <f t="shared" si="184"/>
        <v/>
      </c>
      <c r="AD545" s="509" t="str">
        <f t="shared" si="185"/>
        <v/>
      </c>
      <c r="AE545" s="517" t="str">
        <f>IFERROR(ROUNDDOWN(ROUNDDOWN(ROUND(L545*VLOOKUP(K545,【参考】数式用!$A$4:$F$57,MATCH("処遇改善加算Ⅳ",【参考】数式用!$C$3:$F$3,0)+2,0),0),0)*AA545*0.5,0), "")</f>
        <v/>
      </c>
      <c r="AF545" s="329"/>
      <c r="AG545" s="330"/>
      <c r="AH545" s="330"/>
      <c r="AI545" s="344"/>
      <c r="AJ545" s="641"/>
      <c r="AK545" s="331"/>
      <c r="AL545" s="332" t="str">
        <f t="shared" si="186"/>
        <v/>
      </c>
      <c r="AM545" s="325" t="str">
        <f t="shared" si="187"/>
        <v/>
      </c>
      <c r="AN545" s="255"/>
      <c r="AO545" s="559" t="str">
        <f>IFERROR(VLOOKUP(K545,【参考】数式用!$A$2:$N$57,14,FALSE),"")</f>
        <v/>
      </c>
      <c r="AP545" s="559" t="str">
        <f t="shared" si="188"/>
        <v/>
      </c>
      <c r="AQ545" s="632" t="str">
        <f t="shared" si="189"/>
        <v/>
      </c>
      <c r="AR545" s="632" t="str">
        <f t="shared" si="190"/>
        <v>入力済</v>
      </c>
      <c r="AS545" s="559" t="str">
        <f t="shared" si="191"/>
        <v/>
      </c>
      <c r="AT545" s="632" t="str">
        <f t="shared" si="192"/>
        <v>入力済</v>
      </c>
      <c r="AU545" s="632" t="str">
        <f t="shared" si="193"/>
        <v/>
      </c>
      <c r="AV545" s="632" t="str">
        <f t="shared" si="194"/>
        <v/>
      </c>
      <c r="AW545" s="559" t="str">
        <f t="shared" si="195"/>
        <v/>
      </c>
      <c r="AX545" s="559" t="str">
        <f t="shared" si="196"/>
        <v/>
      </c>
      <c r="AY545" s="632" t="str">
        <f>IFERROR(VLOOKUP(K545,【参考】数式用!$AR$5:$AS$39,2, FALSE), "")</f>
        <v/>
      </c>
      <c r="AZ545" s="559" t="str">
        <f t="shared" si="197"/>
        <v/>
      </c>
      <c r="BA545" s="559" t="str">
        <f t="shared" si="198"/>
        <v>入力済</v>
      </c>
      <c r="BB545" s="632" t="str">
        <f>IFERROR(VLOOKUP(K545,【参考】数式用!$AX$3:$AY$59, 2, FALSE), "")</f>
        <v/>
      </c>
      <c r="BC545" s="559" t="str">
        <f t="shared" si="199"/>
        <v/>
      </c>
      <c r="BD545" s="559" t="str">
        <f t="shared" si="200"/>
        <v>入力済</v>
      </c>
      <c r="BE545" s="576" t="str">
        <f t="shared" si="201"/>
        <v/>
      </c>
      <c r="BF545" s="559" t="str">
        <f t="shared" si="202"/>
        <v/>
      </c>
      <c r="BG545" s="596"/>
      <c r="BH545" s="632" t="str">
        <f t="shared" si="203"/>
        <v/>
      </c>
      <c r="BI545" s="614" t="str">
        <f>IFERROR(IF(BH545="Ⅱロ有り",ROUNDDOWN(L545*VLOOKUP(K545,【参考】数式用!$A$4:$J$42,10,FALSE)*AA545,0),""),"")</f>
        <v/>
      </c>
      <c r="BJ545" s="614" t="str">
        <f>IFERROR(IF(BH545="Ⅱロなし",ROUNDDOWN(L545*VLOOKUP(K545,【参考】数式用!$A$4:$J$42,8,FALSE)*AA545,0),""),"")</f>
        <v/>
      </c>
    </row>
    <row r="546" spans="1:62" ht="110.1" customHeight="1" thickBot="1">
      <c r="A546" s="327">
        <v>533</v>
      </c>
      <c r="B546" s="1005" t="str">
        <f>IF(基本情報入力シート!B568="","",基本情報入力シート!B568)</f>
        <v/>
      </c>
      <c r="C546" s="1006"/>
      <c r="D546" s="1006"/>
      <c r="E546" s="1006"/>
      <c r="F546" s="1007"/>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58" t="str">
        <f>IF(基本情報入力シート!AF568=0, "",基本情報入力シート!AF568)</f>
        <v/>
      </c>
      <c r="M546" s="589"/>
      <c r="N546" s="521" t="str">
        <f>IFERROR(VLOOKUP(K546,【参考】数式用!$A$2:$F$57,MATCH(M546,【参考】数式用!$C$3:$F$3,0)+2,0),"")</f>
        <v/>
      </c>
      <c r="O546" s="513"/>
      <c r="P546" s="555" t="str">
        <f>IFERROR(VLOOKUP(K546,【参考】数式用!$A$2:$F$57,MATCH(O546,【参考】数式用!$C$3:$F$3,0)+2,0),"")</f>
        <v/>
      </c>
      <c r="Q546" s="338" t="s">
        <v>118</v>
      </c>
      <c r="R546" s="339"/>
      <c r="S546" s="340" t="s">
        <v>183</v>
      </c>
      <c r="T546" s="339"/>
      <c r="U546" s="340" t="s">
        <v>184</v>
      </c>
      <c r="V546" s="339"/>
      <c r="W546" s="340" t="s">
        <v>183</v>
      </c>
      <c r="X546" s="339"/>
      <c r="Y546" s="340" t="s">
        <v>185</v>
      </c>
      <c r="Z546" s="340" t="s">
        <v>186</v>
      </c>
      <c r="AA546" s="340" t="str">
        <f t="shared" si="183"/>
        <v/>
      </c>
      <c r="AB546" s="341" t="s">
        <v>187</v>
      </c>
      <c r="AC546" s="516" t="str">
        <f t="shared" si="184"/>
        <v/>
      </c>
      <c r="AD546" s="509" t="str">
        <f t="shared" si="185"/>
        <v/>
      </c>
      <c r="AE546" s="517" t="str">
        <f>IFERROR(ROUNDDOWN(ROUNDDOWN(ROUND(L546*VLOOKUP(K546,【参考】数式用!$A$4:$F$57,MATCH("処遇改善加算Ⅳ",【参考】数式用!$C$3:$F$3,0)+2,0),0),0)*AA546*0.5,0), "")</f>
        <v/>
      </c>
      <c r="AF546" s="329"/>
      <c r="AG546" s="330"/>
      <c r="AH546" s="330"/>
      <c r="AI546" s="344"/>
      <c r="AJ546" s="641"/>
      <c r="AK546" s="331"/>
      <c r="AL546" s="332" t="str">
        <f t="shared" si="186"/>
        <v/>
      </c>
      <c r="AM546" s="325" t="str">
        <f t="shared" si="187"/>
        <v/>
      </c>
      <c r="AN546" s="255"/>
      <c r="AO546" s="559" t="str">
        <f>IFERROR(VLOOKUP(K546,【参考】数式用!$A$2:$N$57,14,FALSE),"")</f>
        <v/>
      </c>
      <c r="AP546" s="559" t="str">
        <f t="shared" si="188"/>
        <v/>
      </c>
      <c r="AQ546" s="632" t="str">
        <f t="shared" si="189"/>
        <v/>
      </c>
      <c r="AR546" s="632" t="str">
        <f t="shared" si="190"/>
        <v>入力済</v>
      </c>
      <c r="AS546" s="559" t="str">
        <f t="shared" si="191"/>
        <v/>
      </c>
      <c r="AT546" s="632" t="str">
        <f t="shared" si="192"/>
        <v>入力済</v>
      </c>
      <c r="AU546" s="632" t="str">
        <f t="shared" si="193"/>
        <v/>
      </c>
      <c r="AV546" s="632" t="str">
        <f t="shared" si="194"/>
        <v/>
      </c>
      <c r="AW546" s="559" t="str">
        <f t="shared" si="195"/>
        <v/>
      </c>
      <c r="AX546" s="559" t="str">
        <f t="shared" si="196"/>
        <v/>
      </c>
      <c r="AY546" s="632" t="str">
        <f>IFERROR(VLOOKUP(K546,【参考】数式用!$AR$5:$AS$39,2, FALSE), "")</f>
        <v/>
      </c>
      <c r="AZ546" s="559" t="str">
        <f t="shared" si="197"/>
        <v/>
      </c>
      <c r="BA546" s="559" t="str">
        <f t="shared" si="198"/>
        <v>入力済</v>
      </c>
      <c r="BB546" s="632" t="str">
        <f>IFERROR(VLOOKUP(K546,【参考】数式用!$AX$3:$AY$59, 2, FALSE), "")</f>
        <v/>
      </c>
      <c r="BC546" s="559" t="str">
        <f t="shared" si="199"/>
        <v/>
      </c>
      <c r="BD546" s="559" t="str">
        <f t="shared" si="200"/>
        <v>入力済</v>
      </c>
      <c r="BE546" s="576" t="str">
        <f t="shared" si="201"/>
        <v/>
      </c>
      <c r="BF546" s="559" t="str">
        <f t="shared" si="202"/>
        <v/>
      </c>
      <c r="BG546" s="596"/>
      <c r="BH546" s="632" t="str">
        <f t="shared" si="203"/>
        <v/>
      </c>
      <c r="BI546" s="614" t="str">
        <f>IFERROR(IF(BH546="Ⅱロ有り",ROUNDDOWN(L546*VLOOKUP(K546,【参考】数式用!$A$4:$J$42,10,FALSE)*AA546,0),""),"")</f>
        <v/>
      </c>
      <c r="BJ546" s="614" t="str">
        <f>IFERROR(IF(BH546="Ⅱロなし",ROUNDDOWN(L546*VLOOKUP(K546,【参考】数式用!$A$4:$J$42,8,FALSE)*AA546,0),""),"")</f>
        <v/>
      </c>
    </row>
    <row r="547" spans="1:62" ht="110.1" customHeight="1" thickBot="1">
      <c r="A547" s="327">
        <v>534</v>
      </c>
      <c r="B547" s="1005" t="str">
        <f>IF(基本情報入力シート!B569="","",基本情報入力シート!B569)</f>
        <v/>
      </c>
      <c r="C547" s="1006"/>
      <c r="D547" s="1006"/>
      <c r="E547" s="1006"/>
      <c r="F547" s="1007"/>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58" t="str">
        <f>IF(基本情報入力シート!AF569=0, "",基本情報入力シート!AF569)</f>
        <v/>
      </c>
      <c r="M547" s="589"/>
      <c r="N547" s="521" t="str">
        <f>IFERROR(VLOOKUP(K547,【参考】数式用!$A$2:$F$57,MATCH(M547,【参考】数式用!$C$3:$F$3,0)+2,0),"")</f>
        <v/>
      </c>
      <c r="O547" s="513"/>
      <c r="P547" s="555" t="str">
        <f>IFERROR(VLOOKUP(K547,【参考】数式用!$A$2:$F$57,MATCH(O547,【参考】数式用!$C$3:$F$3,0)+2,0),"")</f>
        <v/>
      </c>
      <c r="Q547" s="338" t="s">
        <v>118</v>
      </c>
      <c r="R547" s="339"/>
      <c r="S547" s="340" t="s">
        <v>183</v>
      </c>
      <c r="T547" s="339"/>
      <c r="U547" s="340" t="s">
        <v>184</v>
      </c>
      <c r="V547" s="339"/>
      <c r="W547" s="340" t="s">
        <v>183</v>
      </c>
      <c r="X547" s="339"/>
      <c r="Y547" s="340" t="s">
        <v>185</v>
      </c>
      <c r="Z547" s="340" t="s">
        <v>186</v>
      </c>
      <c r="AA547" s="340" t="str">
        <f t="shared" si="183"/>
        <v/>
      </c>
      <c r="AB547" s="341" t="s">
        <v>187</v>
      </c>
      <c r="AC547" s="516" t="str">
        <f t="shared" si="184"/>
        <v/>
      </c>
      <c r="AD547" s="509" t="str">
        <f t="shared" si="185"/>
        <v/>
      </c>
      <c r="AE547" s="517" t="str">
        <f>IFERROR(ROUNDDOWN(ROUNDDOWN(ROUND(L547*VLOOKUP(K547,【参考】数式用!$A$4:$F$57,MATCH("処遇改善加算Ⅳ",【参考】数式用!$C$3:$F$3,0)+2,0),0),0)*AA547*0.5,0), "")</f>
        <v/>
      </c>
      <c r="AF547" s="329"/>
      <c r="AG547" s="330"/>
      <c r="AH547" s="330"/>
      <c r="AI547" s="344"/>
      <c r="AJ547" s="641"/>
      <c r="AK547" s="331"/>
      <c r="AL547" s="332" t="str">
        <f t="shared" si="186"/>
        <v/>
      </c>
      <c r="AM547" s="325" t="str">
        <f t="shared" si="187"/>
        <v/>
      </c>
      <c r="AN547" s="255"/>
      <c r="AO547" s="559" t="str">
        <f>IFERROR(VLOOKUP(K547,【参考】数式用!$A$2:$N$57,14,FALSE),"")</f>
        <v/>
      </c>
      <c r="AP547" s="559" t="str">
        <f t="shared" si="188"/>
        <v/>
      </c>
      <c r="AQ547" s="632" t="str">
        <f t="shared" si="189"/>
        <v/>
      </c>
      <c r="AR547" s="632" t="str">
        <f t="shared" si="190"/>
        <v>入力済</v>
      </c>
      <c r="AS547" s="559" t="str">
        <f t="shared" si="191"/>
        <v/>
      </c>
      <c r="AT547" s="632" t="str">
        <f t="shared" si="192"/>
        <v>入力済</v>
      </c>
      <c r="AU547" s="632" t="str">
        <f t="shared" si="193"/>
        <v/>
      </c>
      <c r="AV547" s="632" t="str">
        <f t="shared" si="194"/>
        <v/>
      </c>
      <c r="AW547" s="559" t="str">
        <f t="shared" si="195"/>
        <v/>
      </c>
      <c r="AX547" s="559" t="str">
        <f t="shared" si="196"/>
        <v/>
      </c>
      <c r="AY547" s="632" t="str">
        <f>IFERROR(VLOOKUP(K547,【参考】数式用!$AR$5:$AS$39,2, FALSE), "")</f>
        <v/>
      </c>
      <c r="AZ547" s="559" t="str">
        <f t="shared" si="197"/>
        <v/>
      </c>
      <c r="BA547" s="559" t="str">
        <f t="shared" si="198"/>
        <v>入力済</v>
      </c>
      <c r="BB547" s="632" t="str">
        <f>IFERROR(VLOOKUP(K547,【参考】数式用!$AX$3:$AY$59, 2, FALSE), "")</f>
        <v/>
      </c>
      <c r="BC547" s="559" t="str">
        <f t="shared" si="199"/>
        <v/>
      </c>
      <c r="BD547" s="559" t="str">
        <f t="shared" si="200"/>
        <v>入力済</v>
      </c>
      <c r="BE547" s="576" t="str">
        <f t="shared" si="201"/>
        <v/>
      </c>
      <c r="BF547" s="559" t="str">
        <f t="shared" si="202"/>
        <v/>
      </c>
      <c r="BG547" s="596"/>
      <c r="BH547" s="632" t="str">
        <f t="shared" si="203"/>
        <v/>
      </c>
      <c r="BI547" s="614" t="str">
        <f>IFERROR(IF(BH547="Ⅱロ有り",ROUNDDOWN(L547*VLOOKUP(K547,【参考】数式用!$A$4:$J$42,10,FALSE)*AA547,0),""),"")</f>
        <v/>
      </c>
      <c r="BJ547" s="614" t="str">
        <f>IFERROR(IF(BH547="Ⅱロなし",ROUNDDOWN(L547*VLOOKUP(K547,【参考】数式用!$A$4:$J$42,8,FALSE)*AA547,0),""),"")</f>
        <v/>
      </c>
    </row>
    <row r="548" spans="1:62" ht="110.1" customHeight="1" thickBot="1">
      <c r="A548" s="327">
        <v>535</v>
      </c>
      <c r="B548" s="1005" t="str">
        <f>IF(基本情報入力シート!B570="","",基本情報入力シート!B570)</f>
        <v/>
      </c>
      <c r="C548" s="1006"/>
      <c r="D548" s="1006"/>
      <c r="E548" s="1006"/>
      <c r="F548" s="1007"/>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58" t="str">
        <f>IF(基本情報入力シート!AF570=0, "",基本情報入力シート!AF570)</f>
        <v/>
      </c>
      <c r="M548" s="589"/>
      <c r="N548" s="521" t="str">
        <f>IFERROR(VLOOKUP(K548,【参考】数式用!$A$2:$F$57,MATCH(M548,【参考】数式用!$C$3:$F$3,0)+2,0),"")</f>
        <v/>
      </c>
      <c r="O548" s="513"/>
      <c r="P548" s="555" t="str">
        <f>IFERROR(VLOOKUP(K548,【参考】数式用!$A$2:$F$57,MATCH(O548,【参考】数式用!$C$3:$F$3,0)+2,0),"")</f>
        <v/>
      </c>
      <c r="Q548" s="338" t="s">
        <v>118</v>
      </c>
      <c r="R548" s="339"/>
      <c r="S548" s="340" t="s">
        <v>183</v>
      </c>
      <c r="T548" s="339"/>
      <c r="U548" s="340" t="s">
        <v>184</v>
      </c>
      <c r="V548" s="339"/>
      <c r="W548" s="340" t="s">
        <v>183</v>
      </c>
      <c r="X548" s="339"/>
      <c r="Y548" s="340" t="s">
        <v>185</v>
      </c>
      <c r="Z548" s="340" t="s">
        <v>186</v>
      </c>
      <c r="AA548" s="340" t="str">
        <f t="shared" si="183"/>
        <v/>
      </c>
      <c r="AB548" s="341" t="s">
        <v>187</v>
      </c>
      <c r="AC548" s="516" t="str">
        <f t="shared" si="184"/>
        <v/>
      </c>
      <c r="AD548" s="509" t="str">
        <f t="shared" si="185"/>
        <v/>
      </c>
      <c r="AE548" s="517" t="str">
        <f>IFERROR(ROUNDDOWN(ROUNDDOWN(ROUND(L548*VLOOKUP(K548,【参考】数式用!$A$4:$F$57,MATCH("処遇改善加算Ⅳ",【参考】数式用!$C$3:$F$3,0)+2,0),0),0)*AA548*0.5,0), "")</f>
        <v/>
      </c>
      <c r="AF548" s="329"/>
      <c r="AG548" s="330"/>
      <c r="AH548" s="330"/>
      <c r="AI548" s="344"/>
      <c r="AJ548" s="641"/>
      <c r="AK548" s="331"/>
      <c r="AL548" s="332" t="str">
        <f t="shared" si="186"/>
        <v/>
      </c>
      <c r="AM548" s="325" t="str">
        <f t="shared" si="187"/>
        <v/>
      </c>
      <c r="AN548" s="255"/>
      <c r="AO548" s="559" t="str">
        <f>IFERROR(VLOOKUP(K548,【参考】数式用!$A$2:$N$57,14,FALSE),"")</f>
        <v/>
      </c>
      <c r="AP548" s="559" t="str">
        <f t="shared" si="188"/>
        <v/>
      </c>
      <c r="AQ548" s="632" t="str">
        <f t="shared" si="189"/>
        <v/>
      </c>
      <c r="AR548" s="632" t="str">
        <f t="shared" si="190"/>
        <v>入力済</v>
      </c>
      <c r="AS548" s="559" t="str">
        <f t="shared" si="191"/>
        <v/>
      </c>
      <c r="AT548" s="632" t="str">
        <f t="shared" si="192"/>
        <v>入力済</v>
      </c>
      <c r="AU548" s="632" t="str">
        <f t="shared" si="193"/>
        <v/>
      </c>
      <c r="AV548" s="632" t="str">
        <f t="shared" si="194"/>
        <v/>
      </c>
      <c r="AW548" s="559" t="str">
        <f t="shared" si="195"/>
        <v/>
      </c>
      <c r="AX548" s="559" t="str">
        <f t="shared" si="196"/>
        <v/>
      </c>
      <c r="AY548" s="632" t="str">
        <f>IFERROR(VLOOKUP(K548,【参考】数式用!$AR$5:$AS$39,2, FALSE), "")</f>
        <v/>
      </c>
      <c r="AZ548" s="559" t="str">
        <f t="shared" si="197"/>
        <v/>
      </c>
      <c r="BA548" s="559" t="str">
        <f t="shared" si="198"/>
        <v>入力済</v>
      </c>
      <c r="BB548" s="632" t="str">
        <f>IFERROR(VLOOKUP(K548,【参考】数式用!$AX$3:$AY$59, 2, FALSE), "")</f>
        <v/>
      </c>
      <c r="BC548" s="559" t="str">
        <f t="shared" si="199"/>
        <v/>
      </c>
      <c r="BD548" s="559" t="str">
        <f t="shared" si="200"/>
        <v>入力済</v>
      </c>
      <c r="BE548" s="576" t="str">
        <f t="shared" si="201"/>
        <v/>
      </c>
      <c r="BF548" s="559" t="str">
        <f t="shared" si="202"/>
        <v/>
      </c>
      <c r="BG548" s="596"/>
      <c r="BH548" s="632" t="str">
        <f t="shared" si="203"/>
        <v/>
      </c>
      <c r="BI548" s="614" t="str">
        <f>IFERROR(IF(BH548="Ⅱロ有り",ROUNDDOWN(L548*VLOOKUP(K548,【参考】数式用!$A$4:$J$42,10,FALSE)*AA548,0),""),"")</f>
        <v/>
      </c>
      <c r="BJ548" s="614" t="str">
        <f>IFERROR(IF(BH548="Ⅱロなし",ROUNDDOWN(L548*VLOOKUP(K548,【参考】数式用!$A$4:$J$42,8,FALSE)*AA548,0),""),"")</f>
        <v/>
      </c>
    </row>
    <row r="549" spans="1:62" ht="110.1" customHeight="1" thickBot="1">
      <c r="A549" s="327">
        <v>536</v>
      </c>
      <c r="B549" s="1005" t="str">
        <f>IF(基本情報入力シート!B571="","",基本情報入力シート!B571)</f>
        <v/>
      </c>
      <c r="C549" s="1006"/>
      <c r="D549" s="1006"/>
      <c r="E549" s="1006"/>
      <c r="F549" s="1007"/>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58" t="str">
        <f>IF(基本情報入力シート!AF571=0, "",基本情報入力シート!AF571)</f>
        <v/>
      </c>
      <c r="M549" s="589"/>
      <c r="N549" s="521" t="str">
        <f>IFERROR(VLOOKUP(K549,【参考】数式用!$A$2:$F$57,MATCH(M549,【参考】数式用!$C$3:$F$3,0)+2,0),"")</f>
        <v/>
      </c>
      <c r="O549" s="513"/>
      <c r="P549" s="555" t="str">
        <f>IFERROR(VLOOKUP(K549,【参考】数式用!$A$2:$F$57,MATCH(O549,【参考】数式用!$C$3:$F$3,0)+2,0),"")</f>
        <v/>
      </c>
      <c r="Q549" s="338" t="s">
        <v>118</v>
      </c>
      <c r="R549" s="339"/>
      <c r="S549" s="340" t="s">
        <v>183</v>
      </c>
      <c r="T549" s="339"/>
      <c r="U549" s="340" t="s">
        <v>184</v>
      </c>
      <c r="V549" s="339"/>
      <c r="W549" s="340" t="s">
        <v>183</v>
      </c>
      <c r="X549" s="339"/>
      <c r="Y549" s="340" t="s">
        <v>185</v>
      </c>
      <c r="Z549" s="340" t="s">
        <v>186</v>
      </c>
      <c r="AA549" s="340" t="str">
        <f t="shared" si="183"/>
        <v/>
      </c>
      <c r="AB549" s="341" t="s">
        <v>187</v>
      </c>
      <c r="AC549" s="516" t="str">
        <f t="shared" si="184"/>
        <v/>
      </c>
      <c r="AD549" s="509" t="str">
        <f t="shared" si="185"/>
        <v/>
      </c>
      <c r="AE549" s="517" t="str">
        <f>IFERROR(ROUNDDOWN(ROUNDDOWN(ROUND(L549*VLOOKUP(K549,【参考】数式用!$A$4:$F$57,MATCH("処遇改善加算Ⅳ",【参考】数式用!$C$3:$F$3,0)+2,0),0),0)*AA549*0.5,0), "")</f>
        <v/>
      </c>
      <c r="AF549" s="329"/>
      <c r="AG549" s="330"/>
      <c r="AH549" s="330"/>
      <c r="AI549" s="344"/>
      <c r="AJ549" s="641"/>
      <c r="AK549" s="331"/>
      <c r="AL549" s="332" t="str">
        <f t="shared" si="186"/>
        <v/>
      </c>
      <c r="AM549" s="325" t="str">
        <f t="shared" si="187"/>
        <v/>
      </c>
      <c r="AN549" s="255"/>
      <c r="AO549" s="559" t="str">
        <f>IFERROR(VLOOKUP(K549,【参考】数式用!$A$2:$N$57,14,FALSE),"")</f>
        <v/>
      </c>
      <c r="AP549" s="559" t="str">
        <f t="shared" si="188"/>
        <v/>
      </c>
      <c r="AQ549" s="632" t="str">
        <f t="shared" si="189"/>
        <v/>
      </c>
      <c r="AR549" s="632" t="str">
        <f t="shared" si="190"/>
        <v>入力済</v>
      </c>
      <c r="AS549" s="559" t="str">
        <f t="shared" si="191"/>
        <v/>
      </c>
      <c r="AT549" s="632" t="str">
        <f t="shared" si="192"/>
        <v>入力済</v>
      </c>
      <c r="AU549" s="632" t="str">
        <f t="shared" si="193"/>
        <v/>
      </c>
      <c r="AV549" s="632" t="str">
        <f t="shared" si="194"/>
        <v/>
      </c>
      <c r="AW549" s="559" t="str">
        <f t="shared" si="195"/>
        <v/>
      </c>
      <c r="AX549" s="559" t="str">
        <f t="shared" si="196"/>
        <v/>
      </c>
      <c r="AY549" s="632" t="str">
        <f>IFERROR(VLOOKUP(K549,【参考】数式用!$AR$5:$AS$39,2, FALSE), "")</f>
        <v/>
      </c>
      <c r="AZ549" s="559" t="str">
        <f t="shared" si="197"/>
        <v/>
      </c>
      <c r="BA549" s="559" t="str">
        <f t="shared" si="198"/>
        <v>入力済</v>
      </c>
      <c r="BB549" s="632" t="str">
        <f>IFERROR(VLOOKUP(K549,【参考】数式用!$AX$3:$AY$59, 2, FALSE), "")</f>
        <v/>
      </c>
      <c r="BC549" s="559" t="str">
        <f t="shared" si="199"/>
        <v/>
      </c>
      <c r="BD549" s="559" t="str">
        <f t="shared" si="200"/>
        <v>入力済</v>
      </c>
      <c r="BE549" s="576" t="str">
        <f t="shared" si="201"/>
        <v/>
      </c>
      <c r="BF549" s="559" t="str">
        <f t="shared" si="202"/>
        <v/>
      </c>
      <c r="BG549" s="596"/>
      <c r="BH549" s="632" t="str">
        <f t="shared" si="203"/>
        <v/>
      </c>
      <c r="BI549" s="614" t="str">
        <f>IFERROR(IF(BH549="Ⅱロ有り",ROUNDDOWN(L549*VLOOKUP(K549,【参考】数式用!$A$4:$J$42,10,FALSE)*AA549,0),""),"")</f>
        <v/>
      </c>
      <c r="BJ549" s="614" t="str">
        <f>IFERROR(IF(BH549="Ⅱロなし",ROUNDDOWN(L549*VLOOKUP(K549,【参考】数式用!$A$4:$J$42,8,FALSE)*AA549,0),""),"")</f>
        <v/>
      </c>
    </row>
    <row r="550" spans="1:62" ht="110.1" customHeight="1" thickBot="1">
      <c r="A550" s="327">
        <v>537</v>
      </c>
      <c r="B550" s="1005" t="str">
        <f>IF(基本情報入力シート!B572="","",基本情報入力シート!B572)</f>
        <v/>
      </c>
      <c r="C550" s="1006"/>
      <c r="D550" s="1006"/>
      <c r="E550" s="1006"/>
      <c r="F550" s="1007"/>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58" t="str">
        <f>IF(基本情報入力シート!AF572=0, "",基本情報入力シート!AF572)</f>
        <v/>
      </c>
      <c r="M550" s="589"/>
      <c r="N550" s="521" t="str">
        <f>IFERROR(VLOOKUP(K550,【参考】数式用!$A$2:$F$57,MATCH(M550,【参考】数式用!$C$3:$F$3,0)+2,0),"")</f>
        <v/>
      </c>
      <c r="O550" s="513"/>
      <c r="P550" s="555" t="str">
        <f>IFERROR(VLOOKUP(K550,【参考】数式用!$A$2:$F$57,MATCH(O550,【参考】数式用!$C$3:$F$3,0)+2,0),"")</f>
        <v/>
      </c>
      <c r="Q550" s="338" t="s">
        <v>118</v>
      </c>
      <c r="R550" s="339"/>
      <c r="S550" s="340" t="s">
        <v>183</v>
      </c>
      <c r="T550" s="339"/>
      <c r="U550" s="340" t="s">
        <v>184</v>
      </c>
      <c r="V550" s="339"/>
      <c r="W550" s="340" t="s">
        <v>183</v>
      </c>
      <c r="X550" s="339"/>
      <c r="Y550" s="340" t="s">
        <v>185</v>
      </c>
      <c r="Z550" s="340" t="s">
        <v>186</v>
      </c>
      <c r="AA550" s="340" t="str">
        <f t="shared" si="183"/>
        <v/>
      </c>
      <c r="AB550" s="341" t="s">
        <v>187</v>
      </c>
      <c r="AC550" s="516" t="str">
        <f t="shared" si="184"/>
        <v/>
      </c>
      <c r="AD550" s="509" t="str">
        <f t="shared" si="185"/>
        <v/>
      </c>
      <c r="AE550" s="517" t="str">
        <f>IFERROR(ROUNDDOWN(ROUNDDOWN(ROUND(L550*VLOOKUP(K550,【参考】数式用!$A$4:$F$57,MATCH("処遇改善加算Ⅳ",【参考】数式用!$C$3:$F$3,0)+2,0),0),0)*AA550*0.5,0), "")</f>
        <v/>
      </c>
      <c r="AF550" s="329"/>
      <c r="AG550" s="330"/>
      <c r="AH550" s="330"/>
      <c r="AI550" s="344"/>
      <c r="AJ550" s="641"/>
      <c r="AK550" s="331"/>
      <c r="AL550" s="332" t="str">
        <f t="shared" si="186"/>
        <v/>
      </c>
      <c r="AM550" s="325" t="str">
        <f t="shared" si="187"/>
        <v/>
      </c>
      <c r="AN550" s="255"/>
      <c r="AO550" s="559" t="str">
        <f>IFERROR(VLOOKUP(K550,【参考】数式用!$A$2:$N$57,14,FALSE),"")</f>
        <v/>
      </c>
      <c r="AP550" s="559" t="str">
        <f t="shared" si="188"/>
        <v/>
      </c>
      <c r="AQ550" s="632" t="str">
        <f t="shared" si="189"/>
        <v/>
      </c>
      <c r="AR550" s="632" t="str">
        <f t="shared" si="190"/>
        <v>入力済</v>
      </c>
      <c r="AS550" s="559" t="str">
        <f t="shared" si="191"/>
        <v/>
      </c>
      <c r="AT550" s="632" t="str">
        <f t="shared" si="192"/>
        <v>入力済</v>
      </c>
      <c r="AU550" s="632" t="str">
        <f t="shared" si="193"/>
        <v/>
      </c>
      <c r="AV550" s="632" t="str">
        <f t="shared" si="194"/>
        <v/>
      </c>
      <c r="AW550" s="559" t="str">
        <f t="shared" si="195"/>
        <v/>
      </c>
      <c r="AX550" s="559" t="str">
        <f t="shared" si="196"/>
        <v/>
      </c>
      <c r="AY550" s="632" t="str">
        <f>IFERROR(VLOOKUP(K550,【参考】数式用!$AR$5:$AS$39,2, FALSE), "")</f>
        <v/>
      </c>
      <c r="AZ550" s="559" t="str">
        <f t="shared" si="197"/>
        <v/>
      </c>
      <c r="BA550" s="559" t="str">
        <f t="shared" si="198"/>
        <v>入力済</v>
      </c>
      <c r="BB550" s="632" t="str">
        <f>IFERROR(VLOOKUP(K550,【参考】数式用!$AX$3:$AY$59, 2, FALSE), "")</f>
        <v/>
      </c>
      <c r="BC550" s="559" t="str">
        <f t="shared" si="199"/>
        <v/>
      </c>
      <c r="BD550" s="559" t="str">
        <f t="shared" si="200"/>
        <v>入力済</v>
      </c>
      <c r="BE550" s="576" t="str">
        <f t="shared" si="201"/>
        <v/>
      </c>
      <c r="BF550" s="559" t="str">
        <f t="shared" si="202"/>
        <v/>
      </c>
      <c r="BG550" s="596"/>
      <c r="BH550" s="632" t="str">
        <f t="shared" si="203"/>
        <v/>
      </c>
      <c r="BI550" s="614" t="str">
        <f>IFERROR(IF(BH550="Ⅱロ有り",ROUNDDOWN(L550*VLOOKUP(K550,【参考】数式用!$A$4:$J$42,10,FALSE)*AA550,0),""),"")</f>
        <v/>
      </c>
      <c r="BJ550" s="614" t="str">
        <f>IFERROR(IF(BH550="Ⅱロなし",ROUNDDOWN(L550*VLOOKUP(K550,【参考】数式用!$A$4:$J$42,8,FALSE)*AA550,0),""),"")</f>
        <v/>
      </c>
    </row>
    <row r="551" spans="1:62" ht="110.1" customHeight="1" thickBot="1">
      <c r="A551" s="327">
        <v>538</v>
      </c>
      <c r="B551" s="1005" t="str">
        <f>IF(基本情報入力シート!B573="","",基本情報入力シート!B573)</f>
        <v/>
      </c>
      <c r="C551" s="1006"/>
      <c r="D551" s="1006"/>
      <c r="E551" s="1006"/>
      <c r="F551" s="1007"/>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58" t="str">
        <f>IF(基本情報入力シート!AF573=0, "",基本情報入力シート!AF573)</f>
        <v/>
      </c>
      <c r="M551" s="589"/>
      <c r="N551" s="521" t="str">
        <f>IFERROR(VLOOKUP(K551,【参考】数式用!$A$2:$F$57,MATCH(M551,【参考】数式用!$C$3:$F$3,0)+2,0),"")</f>
        <v/>
      </c>
      <c r="O551" s="513"/>
      <c r="P551" s="555" t="str">
        <f>IFERROR(VLOOKUP(K551,【参考】数式用!$A$2:$F$57,MATCH(O551,【参考】数式用!$C$3:$F$3,0)+2,0),"")</f>
        <v/>
      </c>
      <c r="Q551" s="338" t="s">
        <v>118</v>
      </c>
      <c r="R551" s="339"/>
      <c r="S551" s="340" t="s">
        <v>183</v>
      </c>
      <c r="T551" s="339"/>
      <c r="U551" s="340" t="s">
        <v>184</v>
      </c>
      <c r="V551" s="339"/>
      <c r="W551" s="340" t="s">
        <v>183</v>
      </c>
      <c r="X551" s="339"/>
      <c r="Y551" s="340" t="s">
        <v>185</v>
      </c>
      <c r="Z551" s="340" t="s">
        <v>186</v>
      </c>
      <c r="AA551" s="340" t="str">
        <f t="shared" si="183"/>
        <v/>
      </c>
      <c r="AB551" s="341" t="s">
        <v>187</v>
      </c>
      <c r="AC551" s="516" t="str">
        <f t="shared" si="184"/>
        <v/>
      </c>
      <c r="AD551" s="509" t="str">
        <f t="shared" si="185"/>
        <v/>
      </c>
      <c r="AE551" s="517" t="str">
        <f>IFERROR(ROUNDDOWN(ROUNDDOWN(ROUND(L551*VLOOKUP(K551,【参考】数式用!$A$4:$F$57,MATCH("処遇改善加算Ⅳ",【参考】数式用!$C$3:$F$3,0)+2,0),0),0)*AA551*0.5,0), "")</f>
        <v/>
      </c>
      <c r="AF551" s="329"/>
      <c r="AG551" s="330"/>
      <c r="AH551" s="330"/>
      <c r="AI551" s="344"/>
      <c r="AJ551" s="641"/>
      <c r="AK551" s="331"/>
      <c r="AL551" s="332" t="str">
        <f t="shared" si="186"/>
        <v/>
      </c>
      <c r="AM551" s="325" t="str">
        <f t="shared" si="187"/>
        <v/>
      </c>
      <c r="AN551" s="255"/>
      <c r="AO551" s="559" t="str">
        <f>IFERROR(VLOOKUP(K551,【参考】数式用!$A$2:$N$57,14,FALSE),"")</f>
        <v/>
      </c>
      <c r="AP551" s="559" t="str">
        <f t="shared" si="188"/>
        <v/>
      </c>
      <c r="AQ551" s="632" t="str">
        <f t="shared" si="189"/>
        <v/>
      </c>
      <c r="AR551" s="632" t="str">
        <f t="shared" si="190"/>
        <v>入力済</v>
      </c>
      <c r="AS551" s="559" t="str">
        <f t="shared" si="191"/>
        <v/>
      </c>
      <c r="AT551" s="632" t="str">
        <f t="shared" si="192"/>
        <v>入力済</v>
      </c>
      <c r="AU551" s="632" t="str">
        <f t="shared" si="193"/>
        <v/>
      </c>
      <c r="AV551" s="632" t="str">
        <f t="shared" si="194"/>
        <v/>
      </c>
      <c r="AW551" s="559" t="str">
        <f t="shared" si="195"/>
        <v/>
      </c>
      <c r="AX551" s="559" t="str">
        <f t="shared" si="196"/>
        <v/>
      </c>
      <c r="AY551" s="632" t="str">
        <f>IFERROR(VLOOKUP(K551,【参考】数式用!$AR$5:$AS$39,2, FALSE), "")</f>
        <v/>
      </c>
      <c r="AZ551" s="559" t="str">
        <f t="shared" si="197"/>
        <v/>
      </c>
      <c r="BA551" s="559" t="str">
        <f t="shared" si="198"/>
        <v>入力済</v>
      </c>
      <c r="BB551" s="632" t="str">
        <f>IFERROR(VLOOKUP(K551,【参考】数式用!$AX$3:$AY$59, 2, FALSE), "")</f>
        <v/>
      </c>
      <c r="BC551" s="559" t="str">
        <f t="shared" si="199"/>
        <v/>
      </c>
      <c r="BD551" s="559" t="str">
        <f t="shared" si="200"/>
        <v>入力済</v>
      </c>
      <c r="BE551" s="576" t="str">
        <f t="shared" si="201"/>
        <v/>
      </c>
      <c r="BF551" s="559" t="str">
        <f t="shared" si="202"/>
        <v/>
      </c>
      <c r="BG551" s="596"/>
      <c r="BH551" s="632" t="str">
        <f t="shared" si="203"/>
        <v/>
      </c>
      <c r="BI551" s="614" t="str">
        <f>IFERROR(IF(BH551="Ⅱロ有り",ROUNDDOWN(L551*VLOOKUP(K551,【参考】数式用!$A$4:$J$42,10,FALSE)*AA551,0),""),"")</f>
        <v/>
      </c>
      <c r="BJ551" s="614" t="str">
        <f>IFERROR(IF(BH551="Ⅱロなし",ROUNDDOWN(L551*VLOOKUP(K551,【参考】数式用!$A$4:$J$42,8,FALSE)*AA551,0),""),"")</f>
        <v/>
      </c>
    </row>
    <row r="552" spans="1:62" ht="110.1" customHeight="1" thickBot="1">
      <c r="A552" s="327">
        <v>539</v>
      </c>
      <c r="B552" s="1005" t="str">
        <f>IF(基本情報入力シート!B574="","",基本情報入力シート!B574)</f>
        <v/>
      </c>
      <c r="C552" s="1006"/>
      <c r="D552" s="1006"/>
      <c r="E552" s="1006"/>
      <c r="F552" s="1007"/>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58" t="str">
        <f>IF(基本情報入力シート!AF574=0, "",基本情報入力シート!AF574)</f>
        <v/>
      </c>
      <c r="M552" s="589"/>
      <c r="N552" s="521" t="str">
        <f>IFERROR(VLOOKUP(K552,【参考】数式用!$A$2:$F$57,MATCH(M552,【参考】数式用!$C$3:$F$3,0)+2,0),"")</f>
        <v/>
      </c>
      <c r="O552" s="513"/>
      <c r="P552" s="555" t="str">
        <f>IFERROR(VLOOKUP(K552,【参考】数式用!$A$2:$F$57,MATCH(O552,【参考】数式用!$C$3:$F$3,0)+2,0),"")</f>
        <v/>
      </c>
      <c r="Q552" s="338" t="s">
        <v>118</v>
      </c>
      <c r="R552" s="339"/>
      <c r="S552" s="340" t="s">
        <v>183</v>
      </c>
      <c r="T552" s="339"/>
      <c r="U552" s="340" t="s">
        <v>184</v>
      </c>
      <c r="V552" s="339"/>
      <c r="W552" s="340" t="s">
        <v>183</v>
      </c>
      <c r="X552" s="339"/>
      <c r="Y552" s="340" t="s">
        <v>185</v>
      </c>
      <c r="Z552" s="340" t="s">
        <v>186</v>
      </c>
      <c r="AA552" s="340" t="str">
        <f t="shared" si="183"/>
        <v/>
      </c>
      <c r="AB552" s="341" t="s">
        <v>187</v>
      </c>
      <c r="AC552" s="516" t="str">
        <f t="shared" si="184"/>
        <v/>
      </c>
      <c r="AD552" s="509" t="str">
        <f t="shared" si="185"/>
        <v/>
      </c>
      <c r="AE552" s="517" t="str">
        <f>IFERROR(ROUNDDOWN(ROUNDDOWN(ROUND(L552*VLOOKUP(K552,【参考】数式用!$A$4:$F$57,MATCH("処遇改善加算Ⅳ",【参考】数式用!$C$3:$F$3,0)+2,0),0),0)*AA552*0.5,0), "")</f>
        <v/>
      </c>
      <c r="AF552" s="329"/>
      <c r="AG552" s="330"/>
      <c r="AH552" s="330"/>
      <c r="AI552" s="344"/>
      <c r="AJ552" s="641"/>
      <c r="AK552" s="331"/>
      <c r="AL552" s="332" t="str">
        <f t="shared" si="186"/>
        <v/>
      </c>
      <c r="AM552" s="325" t="str">
        <f t="shared" si="187"/>
        <v/>
      </c>
      <c r="AN552" s="255"/>
      <c r="AO552" s="559" t="str">
        <f>IFERROR(VLOOKUP(K552,【参考】数式用!$A$2:$N$57,14,FALSE),"")</f>
        <v/>
      </c>
      <c r="AP552" s="559" t="str">
        <f t="shared" si="188"/>
        <v/>
      </c>
      <c r="AQ552" s="632" t="str">
        <f t="shared" si="189"/>
        <v/>
      </c>
      <c r="AR552" s="632" t="str">
        <f t="shared" si="190"/>
        <v>入力済</v>
      </c>
      <c r="AS552" s="559" t="str">
        <f t="shared" si="191"/>
        <v/>
      </c>
      <c r="AT552" s="632" t="str">
        <f t="shared" si="192"/>
        <v>入力済</v>
      </c>
      <c r="AU552" s="632" t="str">
        <f t="shared" si="193"/>
        <v/>
      </c>
      <c r="AV552" s="632" t="str">
        <f t="shared" si="194"/>
        <v/>
      </c>
      <c r="AW552" s="559" t="str">
        <f t="shared" si="195"/>
        <v/>
      </c>
      <c r="AX552" s="559" t="str">
        <f t="shared" si="196"/>
        <v/>
      </c>
      <c r="AY552" s="632" t="str">
        <f>IFERROR(VLOOKUP(K552,【参考】数式用!$AR$5:$AS$39,2, FALSE), "")</f>
        <v/>
      </c>
      <c r="AZ552" s="559" t="str">
        <f t="shared" si="197"/>
        <v/>
      </c>
      <c r="BA552" s="559" t="str">
        <f t="shared" si="198"/>
        <v>入力済</v>
      </c>
      <c r="BB552" s="632" t="str">
        <f>IFERROR(VLOOKUP(K552,【参考】数式用!$AX$3:$AY$59, 2, FALSE), "")</f>
        <v/>
      </c>
      <c r="BC552" s="559" t="str">
        <f t="shared" si="199"/>
        <v/>
      </c>
      <c r="BD552" s="559" t="str">
        <f t="shared" si="200"/>
        <v>入力済</v>
      </c>
      <c r="BE552" s="576" t="str">
        <f t="shared" si="201"/>
        <v/>
      </c>
      <c r="BF552" s="559" t="str">
        <f t="shared" si="202"/>
        <v/>
      </c>
      <c r="BG552" s="596"/>
      <c r="BH552" s="632" t="str">
        <f t="shared" si="203"/>
        <v/>
      </c>
      <c r="BI552" s="614" t="str">
        <f>IFERROR(IF(BH552="Ⅱロ有り",ROUNDDOWN(L552*VLOOKUP(K552,【参考】数式用!$A$4:$J$42,10,FALSE)*AA552,0),""),"")</f>
        <v/>
      </c>
      <c r="BJ552" s="614" t="str">
        <f>IFERROR(IF(BH552="Ⅱロなし",ROUNDDOWN(L552*VLOOKUP(K552,【参考】数式用!$A$4:$J$42,8,FALSE)*AA552,0),""),"")</f>
        <v/>
      </c>
    </row>
    <row r="553" spans="1:62" ht="110.1" customHeight="1" thickBot="1">
      <c r="A553" s="327">
        <v>540</v>
      </c>
      <c r="B553" s="1005" t="str">
        <f>IF(基本情報入力シート!B575="","",基本情報入力シート!B575)</f>
        <v/>
      </c>
      <c r="C553" s="1006"/>
      <c r="D553" s="1006"/>
      <c r="E553" s="1006"/>
      <c r="F553" s="1007"/>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58" t="str">
        <f>IF(基本情報入力シート!AF575=0, "",基本情報入力シート!AF575)</f>
        <v/>
      </c>
      <c r="M553" s="589"/>
      <c r="N553" s="521" t="str">
        <f>IFERROR(VLOOKUP(K553,【参考】数式用!$A$2:$F$57,MATCH(M553,【参考】数式用!$C$3:$F$3,0)+2,0),"")</f>
        <v/>
      </c>
      <c r="O553" s="513"/>
      <c r="P553" s="555" t="str">
        <f>IFERROR(VLOOKUP(K553,【参考】数式用!$A$2:$F$57,MATCH(O553,【参考】数式用!$C$3:$F$3,0)+2,0),"")</f>
        <v/>
      </c>
      <c r="Q553" s="338" t="s">
        <v>118</v>
      </c>
      <c r="R553" s="339"/>
      <c r="S553" s="340" t="s">
        <v>183</v>
      </c>
      <c r="T553" s="339"/>
      <c r="U553" s="340" t="s">
        <v>184</v>
      </c>
      <c r="V553" s="339"/>
      <c r="W553" s="340" t="s">
        <v>183</v>
      </c>
      <c r="X553" s="339"/>
      <c r="Y553" s="340" t="s">
        <v>185</v>
      </c>
      <c r="Z553" s="340" t="s">
        <v>186</v>
      </c>
      <c r="AA553" s="340" t="str">
        <f t="shared" si="183"/>
        <v/>
      </c>
      <c r="AB553" s="341" t="s">
        <v>187</v>
      </c>
      <c r="AC553" s="516" t="str">
        <f t="shared" si="184"/>
        <v/>
      </c>
      <c r="AD553" s="509" t="str">
        <f t="shared" si="185"/>
        <v/>
      </c>
      <c r="AE553" s="517" t="str">
        <f>IFERROR(ROUNDDOWN(ROUNDDOWN(ROUND(L553*VLOOKUP(K553,【参考】数式用!$A$4:$F$57,MATCH("処遇改善加算Ⅳ",【参考】数式用!$C$3:$F$3,0)+2,0),0),0)*AA553*0.5,0), "")</f>
        <v/>
      </c>
      <c r="AF553" s="329"/>
      <c r="AG553" s="330"/>
      <c r="AH553" s="330"/>
      <c r="AI553" s="344"/>
      <c r="AJ553" s="641"/>
      <c r="AK553" s="331"/>
      <c r="AL553" s="332" t="str">
        <f t="shared" si="186"/>
        <v/>
      </c>
      <c r="AM553" s="325" t="str">
        <f t="shared" si="187"/>
        <v/>
      </c>
      <c r="AN553" s="255"/>
      <c r="AO553" s="559" t="str">
        <f>IFERROR(VLOOKUP(K553,【参考】数式用!$A$2:$N$57,14,FALSE),"")</f>
        <v/>
      </c>
      <c r="AP553" s="559" t="str">
        <f t="shared" si="188"/>
        <v/>
      </c>
      <c r="AQ553" s="632" t="str">
        <f t="shared" si="189"/>
        <v/>
      </c>
      <c r="AR553" s="632" t="str">
        <f t="shared" si="190"/>
        <v>入力済</v>
      </c>
      <c r="AS553" s="559" t="str">
        <f t="shared" si="191"/>
        <v/>
      </c>
      <c r="AT553" s="632" t="str">
        <f t="shared" si="192"/>
        <v>入力済</v>
      </c>
      <c r="AU553" s="632" t="str">
        <f t="shared" si="193"/>
        <v/>
      </c>
      <c r="AV553" s="632" t="str">
        <f t="shared" si="194"/>
        <v/>
      </c>
      <c r="AW553" s="559" t="str">
        <f t="shared" si="195"/>
        <v/>
      </c>
      <c r="AX553" s="559" t="str">
        <f t="shared" si="196"/>
        <v/>
      </c>
      <c r="AY553" s="632" t="str">
        <f>IFERROR(VLOOKUP(K553,【参考】数式用!$AR$5:$AS$39,2, FALSE), "")</f>
        <v/>
      </c>
      <c r="AZ553" s="559" t="str">
        <f t="shared" si="197"/>
        <v/>
      </c>
      <c r="BA553" s="559" t="str">
        <f t="shared" si="198"/>
        <v>入力済</v>
      </c>
      <c r="BB553" s="632" t="str">
        <f>IFERROR(VLOOKUP(K553,【参考】数式用!$AX$3:$AY$59, 2, FALSE), "")</f>
        <v/>
      </c>
      <c r="BC553" s="559" t="str">
        <f t="shared" si="199"/>
        <v/>
      </c>
      <c r="BD553" s="559" t="str">
        <f t="shared" si="200"/>
        <v>入力済</v>
      </c>
      <c r="BE553" s="576" t="str">
        <f t="shared" si="201"/>
        <v/>
      </c>
      <c r="BF553" s="559" t="str">
        <f t="shared" si="202"/>
        <v/>
      </c>
      <c r="BG553" s="596"/>
      <c r="BH553" s="632" t="str">
        <f t="shared" si="203"/>
        <v/>
      </c>
      <c r="BI553" s="614" t="str">
        <f>IFERROR(IF(BH553="Ⅱロ有り",ROUNDDOWN(L553*VLOOKUP(K553,【参考】数式用!$A$4:$J$42,10,FALSE)*AA553,0),""),"")</f>
        <v/>
      </c>
      <c r="BJ553" s="614" t="str">
        <f>IFERROR(IF(BH553="Ⅱロなし",ROUNDDOWN(L553*VLOOKUP(K553,【参考】数式用!$A$4:$J$42,8,FALSE)*AA553,0),""),"")</f>
        <v/>
      </c>
    </row>
    <row r="554" spans="1:62" ht="110.1" customHeight="1" thickBot="1">
      <c r="A554" s="327">
        <v>541</v>
      </c>
      <c r="B554" s="1005" t="str">
        <f>IF(基本情報入力シート!B576="","",基本情報入力シート!B576)</f>
        <v/>
      </c>
      <c r="C554" s="1006"/>
      <c r="D554" s="1006"/>
      <c r="E554" s="1006"/>
      <c r="F554" s="1007"/>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58" t="str">
        <f>IF(基本情報入力シート!AF576=0, "",基本情報入力シート!AF576)</f>
        <v/>
      </c>
      <c r="M554" s="589"/>
      <c r="N554" s="521" t="str">
        <f>IFERROR(VLOOKUP(K554,【参考】数式用!$A$2:$F$57,MATCH(M554,【参考】数式用!$C$3:$F$3,0)+2,0),"")</f>
        <v/>
      </c>
      <c r="O554" s="513"/>
      <c r="P554" s="555" t="str">
        <f>IFERROR(VLOOKUP(K554,【参考】数式用!$A$2:$F$57,MATCH(O554,【参考】数式用!$C$3:$F$3,0)+2,0),"")</f>
        <v/>
      </c>
      <c r="Q554" s="338" t="s">
        <v>118</v>
      </c>
      <c r="R554" s="339"/>
      <c r="S554" s="340" t="s">
        <v>183</v>
      </c>
      <c r="T554" s="339"/>
      <c r="U554" s="340" t="s">
        <v>184</v>
      </c>
      <c r="V554" s="339"/>
      <c r="W554" s="340" t="s">
        <v>183</v>
      </c>
      <c r="X554" s="339"/>
      <c r="Y554" s="340" t="s">
        <v>185</v>
      </c>
      <c r="Z554" s="340" t="s">
        <v>186</v>
      </c>
      <c r="AA554" s="340" t="str">
        <f t="shared" si="183"/>
        <v/>
      </c>
      <c r="AB554" s="341" t="s">
        <v>187</v>
      </c>
      <c r="AC554" s="516" t="str">
        <f t="shared" si="184"/>
        <v/>
      </c>
      <c r="AD554" s="509" t="str">
        <f t="shared" si="185"/>
        <v/>
      </c>
      <c r="AE554" s="517" t="str">
        <f>IFERROR(ROUNDDOWN(ROUNDDOWN(ROUND(L554*VLOOKUP(K554,【参考】数式用!$A$4:$F$57,MATCH("処遇改善加算Ⅳ",【参考】数式用!$C$3:$F$3,0)+2,0),0),0)*AA554*0.5,0), "")</f>
        <v/>
      </c>
      <c r="AF554" s="329"/>
      <c r="AG554" s="330"/>
      <c r="AH554" s="330"/>
      <c r="AI554" s="344"/>
      <c r="AJ554" s="641"/>
      <c r="AK554" s="331"/>
      <c r="AL554" s="332" t="str">
        <f t="shared" si="186"/>
        <v/>
      </c>
      <c r="AM554" s="325" t="str">
        <f t="shared" si="187"/>
        <v/>
      </c>
      <c r="AN554" s="255"/>
      <c r="AO554" s="559" t="str">
        <f>IFERROR(VLOOKUP(K554,【参考】数式用!$A$2:$N$57,14,FALSE),"")</f>
        <v/>
      </c>
      <c r="AP554" s="559" t="str">
        <f t="shared" si="188"/>
        <v/>
      </c>
      <c r="AQ554" s="632" t="str">
        <f t="shared" si="189"/>
        <v/>
      </c>
      <c r="AR554" s="632" t="str">
        <f t="shared" si="190"/>
        <v>入力済</v>
      </c>
      <c r="AS554" s="559" t="str">
        <f t="shared" si="191"/>
        <v/>
      </c>
      <c r="AT554" s="632" t="str">
        <f t="shared" si="192"/>
        <v>入力済</v>
      </c>
      <c r="AU554" s="632" t="str">
        <f t="shared" si="193"/>
        <v/>
      </c>
      <c r="AV554" s="632" t="str">
        <f t="shared" si="194"/>
        <v/>
      </c>
      <c r="AW554" s="559" t="str">
        <f t="shared" si="195"/>
        <v/>
      </c>
      <c r="AX554" s="559" t="str">
        <f t="shared" si="196"/>
        <v/>
      </c>
      <c r="AY554" s="632" t="str">
        <f>IFERROR(VLOOKUP(K554,【参考】数式用!$AR$5:$AS$39,2, FALSE), "")</f>
        <v/>
      </c>
      <c r="AZ554" s="559" t="str">
        <f t="shared" si="197"/>
        <v/>
      </c>
      <c r="BA554" s="559" t="str">
        <f t="shared" si="198"/>
        <v>入力済</v>
      </c>
      <c r="BB554" s="632" t="str">
        <f>IFERROR(VLOOKUP(K554,【参考】数式用!$AX$3:$AY$59, 2, FALSE), "")</f>
        <v/>
      </c>
      <c r="BC554" s="559" t="str">
        <f t="shared" si="199"/>
        <v/>
      </c>
      <c r="BD554" s="559" t="str">
        <f t="shared" si="200"/>
        <v>入力済</v>
      </c>
      <c r="BE554" s="576" t="str">
        <f t="shared" si="201"/>
        <v/>
      </c>
      <c r="BF554" s="559" t="str">
        <f t="shared" si="202"/>
        <v/>
      </c>
      <c r="BG554" s="596"/>
      <c r="BH554" s="632" t="str">
        <f t="shared" si="203"/>
        <v/>
      </c>
      <c r="BI554" s="614" t="str">
        <f>IFERROR(IF(BH554="Ⅱロ有り",ROUNDDOWN(L554*VLOOKUP(K554,【参考】数式用!$A$4:$J$42,10,FALSE)*AA554,0),""),"")</f>
        <v/>
      </c>
      <c r="BJ554" s="614" t="str">
        <f>IFERROR(IF(BH554="Ⅱロなし",ROUNDDOWN(L554*VLOOKUP(K554,【参考】数式用!$A$4:$J$42,8,FALSE)*AA554,0),""),"")</f>
        <v/>
      </c>
    </row>
    <row r="555" spans="1:62" ht="110.1" customHeight="1" thickBot="1">
      <c r="A555" s="327">
        <v>542</v>
      </c>
      <c r="B555" s="1005" t="str">
        <f>IF(基本情報入力シート!B577="","",基本情報入力シート!B577)</f>
        <v/>
      </c>
      <c r="C555" s="1006"/>
      <c r="D555" s="1006"/>
      <c r="E555" s="1006"/>
      <c r="F555" s="1007"/>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58" t="str">
        <f>IF(基本情報入力シート!AF577=0, "",基本情報入力シート!AF577)</f>
        <v/>
      </c>
      <c r="M555" s="589"/>
      <c r="N555" s="521" t="str">
        <f>IFERROR(VLOOKUP(K555,【参考】数式用!$A$2:$F$57,MATCH(M555,【参考】数式用!$C$3:$F$3,0)+2,0),"")</f>
        <v/>
      </c>
      <c r="O555" s="513"/>
      <c r="P555" s="555" t="str">
        <f>IFERROR(VLOOKUP(K555,【参考】数式用!$A$2:$F$57,MATCH(O555,【参考】数式用!$C$3:$F$3,0)+2,0),"")</f>
        <v/>
      </c>
      <c r="Q555" s="338" t="s">
        <v>118</v>
      </c>
      <c r="R555" s="339"/>
      <c r="S555" s="340" t="s">
        <v>183</v>
      </c>
      <c r="T555" s="339"/>
      <c r="U555" s="340" t="s">
        <v>184</v>
      </c>
      <c r="V555" s="339"/>
      <c r="W555" s="340" t="s">
        <v>183</v>
      </c>
      <c r="X555" s="339"/>
      <c r="Y555" s="340" t="s">
        <v>185</v>
      </c>
      <c r="Z555" s="340" t="s">
        <v>186</v>
      </c>
      <c r="AA555" s="340" t="str">
        <f t="shared" si="183"/>
        <v/>
      </c>
      <c r="AB555" s="341" t="s">
        <v>187</v>
      </c>
      <c r="AC555" s="516" t="str">
        <f t="shared" si="184"/>
        <v/>
      </c>
      <c r="AD555" s="509" t="str">
        <f t="shared" si="185"/>
        <v/>
      </c>
      <c r="AE555" s="517" t="str">
        <f>IFERROR(ROUNDDOWN(ROUNDDOWN(ROUND(L555*VLOOKUP(K555,【参考】数式用!$A$4:$F$57,MATCH("処遇改善加算Ⅳ",【参考】数式用!$C$3:$F$3,0)+2,0),0),0)*AA555*0.5,0), "")</f>
        <v/>
      </c>
      <c r="AF555" s="329"/>
      <c r="AG555" s="330"/>
      <c r="AH555" s="330"/>
      <c r="AI555" s="344"/>
      <c r="AJ555" s="641"/>
      <c r="AK555" s="331"/>
      <c r="AL555" s="332" t="str">
        <f t="shared" si="186"/>
        <v/>
      </c>
      <c r="AM555" s="325" t="str">
        <f t="shared" si="187"/>
        <v/>
      </c>
      <c r="AN555" s="255"/>
      <c r="AO555" s="559" t="str">
        <f>IFERROR(VLOOKUP(K555,【参考】数式用!$A$2:$N$57,14,FALSE),"")</f>
        <v/>
      </c>
      <c r="AP555" s="559" t="str">
        <f t="shared" si="188"/>
        <v/>
      </c>
      <c r="AQ555" s="632" t="str">
        <f t="shared" si="189"/>
        <v/>
      </c>
      <c r="AR555" s="632" t="str">
        <f t="shared" si="190"/>
        <v>入力済</v>
      </c>
      <c r="AS555" s="559" t="str">
        <f t="shared" si="191"/>
        <v/>
      </c>
      <c r="AT555" s="632" t="str">
        <f t="shared" si="192"/>
        <v>入力済</v>
      </c>
      <c r="AU555" s="632" t="str">
        <f t="shared" si="193"/>
        <v/>
      </c>
      <c r="AV555" s="632" t="str">
        <f t="shared" si="194"/>
        <v/>
      </c>
      <c r="AW555" s="559" t="str">
        <f t="shared" si="195"/>
        <v/>
      </c>
      <c r="AX555" s="559" t="str">
        <f t="shared" si="196"/>
        <v/>
      </c>
      <c r="AY555" s="632" t="str">
        <f>IFERROR(VLOOKUP(K555,【参考】数式用!$AR$5:$AS$39,2, FALSE), "")</f>
        <v/>
      </c>
      <c r="AZ555" s="559" t="str">
        <f t="shared" si="197"/>
        <v/>
      </c>
      <c r="BA555" s="559" t="str">
        <f t="shared" si="198"/>
        <v>入力済</v>
      </c>
      <c r="BB555" s="632" t="str">
        <f>IFERROR(VLOOKUP(K555,【参考】数式用!$AX$3:$AY$59, 2, FALSE), "")</f>
        <v/>
      </c>
      <c r="BC555" s="559" t="str">
        <f t="shared" si="199"/>
        <v/>
      </c>
      <c r="BD555" s="559" t="str">
        <f t="shared" si="200"/>
        <v>入力済</v>
      </c>
      <c r="BE555" s="576" t="str">
        <f t="shared" si="201"/>
        <v/>
      </c>
      <c r="BF555" s="559" t="str">
        <f t="shared" si="202"/>
        <v/>
      </c>
      <c r="BG555" s="596"/>
      <c r="BH555" s="632" t="str">
        <f t="shared" si="203"/>
        <v/>
      </c>
      <c r="BI555" s="614" t="str">
        <f>IFERROR(IF(BH555="Ⅱロ有り",ROUNDDOWN(L555*VLOOKUP(K555,【参考】数式用!$A$4:$J$42,10,FALSE)*AA555,0),""),"")</f>
        <v/>
      </c>
      <c r="BJ555" s="614" t="str">
        <f>IFERROR(IF(BH555="Ⅱロなし",ROUNDDOWN(L555*VLOOKUP(K555,【参考】数式用!$A$4:$J$42,8,FALSE)*AA555,0),""),"")</f>
        <v/>
      </c>
    </row>
    <row r="556" spans="1:62" ht="110.1" customHeight="1" thickBot="1">
      <c r="A556" s="327">
        <v>543</v>
      </c>
      <c r="B556" s="1005" t="str">
        <f>IF(基本情報入力シート!B578="","",基本情報入力シート!B578)</f>
        <v/>
      </c>
      <c r="C556" s="1006"/>
      <c r="D556" s="1006"/>
      <c r="E556" s="1006"/>
      <c r="F556" s="1007"/>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58" t="str">
        <f>IF(基本情報入力シート!AF578=0, "",基本情報入力シート!AF578)</f>
        <v/>
      </c>
      <c r="M556" s="589"/>
      <c r="N556" s="521" t="str">
        <f>IFERROR(VLOOKUP(K556,【参考】数式用!$A$2:$F$57,MATCH(M556,【参考】数式用!$C$3:$F$3,0)+2,0),"")</f>
        <v/>
      </c>
      <c r="O556" s="513"/>
      <c r="P556" s="555" t="str">
        <f>IFERROR(VLOOKUP(K556,【参考】数式用!$A$2:$F$57,MATCH(O556,【参考】数式用!$C$3:$F$3,0)+2,0),"")</f>
        <v/>
      </c>
      <c r="Q556" s="338" t="s">
        <v>118</v>
      </c>
      <c r="R556" s="339"/>
      <c r="S556" s="340" t="s">
        <v>183</v>
      </c>
      <c r="T556" s="339"/>
      <c r="U556" s="340" t="s">
        <v>184</v>
      </c>
      <c r="V556" s="339"/>
      <c r="W556" s="340" t="s">
        <v>183</v>
      </c>
      <c r="X556" s="339"/>
      <c r="Y556" s="340" t="s">
        <v>185</v>
      </c>
      <c r="Z556" s="340" t="s">
        <v>186</v>
      </c>
      <c r="AA556" s="340" t="str">
        <f t="shared" si="183"/>
        <v/>
      </c>
      <c r="AB556" s="341" t="s">
        <v>187</v>
      </c>
      <c r="AC556" s="516" t="str">
        <f t="shared" si="184"/>
        <v/>
      </c>
      <c r="AD556" s="509" t="str">
        <f t="shared" si="185"/>
        <v/>
      </c>
      <c r="AE556" s="517" t="str">
        <f>IFERROR(ROUNDDOWN(ROUNDDOWN(ROUND(L556*VLOOKUP(K556,【参考】数式用!$A$4:$F$57,MATCH("処遇改善加算Ⅳ",【参考】数式用!$C$3:$F$3,0)+2,0),0),0)*AA556*0.5,0), "")</f>
        <v/>
      </c>
      <c r="AF556" s="329"/>
      <c r="AG556" s="330"/>
      <c r="AH556" s="330"/>
      <c r="AI556" s="344"/>
      <c r="AJ556" s="641"/>
      <c r="AK556" s="331"/>
      <c r="AL556" s="332" t="str">
        <f t="shared" si="186"/>
        <v/>
      </c>
      <c r="AM556" s="325" t="str">
        <f t="shared" si="187"/>
        <v/>
      </c>
      <c r="AN556" s="255"/>
      <c r="AO556" s="559" t="str">
        <f>IFERROR(VLOOKUP(K556,【参考】数式用!$A$2:$N$57,14,FALSE),"")</f>
        <v/>
      </c>
      <c r="AP556" s="559" t="str">
        <f t="shared" si="188"/>
        <v/>
      </c>
      <c r="AQ556" s="632" t="str">
        <f t="shared" si="189"/>
        <v/>
      </c>
      <c r="AR556" s="632" t="str">
        <f t="shared" si="190"/>
        <v>入力済</v>
      </c>
      <c r="AS556" s="559" t="str">
        <f t="shared" si="191"/>
        <v/>
      </c>
      <c r="AT556" s="632" t="str">
        <f t="shared" si="192"/>
        <v>入力済</v>
      </c>
      <c r="AU556" s="632" t="str">
        <f t="shared" si="193"/>
        <v/>
      </c>
      <c r="AV556" s="632" t="str">
        <f t="shared" si="194"/>
        <v/>
      </c>
      <c r="AW556" s="559" t="str">
        <f t="shared" si="195"/>
        <v/>
      </c>
      <c r="AX556" s="559" t="str">
        <f t="shared" si="196"/>
        <v/>
      </c>
      <c r="AY556" s="632" t="str">
        <f>IFERROR(VLOOKUP(K556,【参考】数式用!$AR$5:$AS$39,2, FALSE), "")</f>
        <v/>
      </c>
      <c r="AZ556" s="559" t="str">
        <f t="shared" si="197"/>
        <v/>
      </c>
      <c r="BA556" s="559" t="str">
        <f t="shared" si="198"/>
        <v>入力済</v>
      </c>
      <c r="BB556" s="632" t="str">
        <f>IFERROR(VLOOKUP(K556,【参考】数式用!$AX$3:$AY$59, 2, FALSE), "")</f>
        <v/>
      </c>
      <c r="BC556" s="559" t="str">
        <f t="shared" si="199"/>
        <v/>
      </c>
      <c r="BD556" s="559" t="str">
        <f t="shared" si="200"/>
        <v>入力済</v>
      </c>
      <c r="BE556" s="576" t="str">
        <f t="shared" si="201"/>
        <v/>
      </c>
      <c r="BF556" s="559" t="str">
        <f t="shared" si="202"/>
        <v/>
      </c>
      <c r="BG556" s="596"/>
      <c r="BH556" s="632" t="str">
        <f t="shared" si="203"/>
        <v/>
      </c>
      <c r="BI556" s="614" t="str">
        <f>IFERROR(IF(BH556="Ⅱロ有り",ROUNDDOWN(L556*VLOOKUP(K556,【参考】数式用!$A$4:$J$42,10,FALSE)*AA556,0),""),"")</f>
        <v/>
      </c>
      <c r="BJ556" s="614" t="str">
        <f>IFERROR(IF(BH556="Ⅱロなし",ROUNDDOWN(L556*VLOOKUP(K556,【参考】数式用!$A$4:$J$42,8,FALSE)*AA556,0),""),"")</f>
        <v/>
      </c>
    </row>
    <row r="557" spans="1:62" ht="110.1" customHeight="1" thickBot="1">
      <c r="A557" s="327">
        <v>544</v>
      </c>
      <c r="B557" s="1005" t="str">
        <f>IF(基本情報入力シート!B579="","",基本情報入力シート!B579)</f>
        <v/>
      </c>
      <c r="C557" s="1006"/>
      <c r="D557" s="1006"/>
      <c r="E557" s="1006"/>
      <c r="F557" s="1007"/>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58" t="str">
        <f>IF(基本情報入力シート!AF579=0, "",基本情報入力シート!AF579)</f>
        <v/>
      </c>
      <c r="M557" s="589"/>
      <c r="N557" s="521" t="str">
        <f>IFERROR(VLOOKUP(K557,【参考】数式用!$A$2:$F$57,MATCH(M557,【参考】数式用!$C$3:$F$3,0)+2,0),"")</f>
        <v/>
      </c>
      <c r="O557" s="513"/>
      <c r="P557" s="555" t="str">
        <f>IFERROR(VLOOKUP(K557,【参考】数式用!$A$2:$F$57,MATCH(O557,【参考】数式用!$C$3:$F$3,0)+2,0),"")</f>
        <v/>
      </c>
      <c r="Q557" s="338" t="s">
        <v>118</v>
      </c>
      <c r="R557" s="339"/>
      <c r="S557" s="340" t="s">
        <v>183</v>
      </c>
      <c r="T557" s="339"/>
      <c r="U557" s="340" t="s">
        <v>184</v>
      </c>
      <c r="V557" s="339"/>
      <c r="W557" s="340" t="s">
        <v>183</v>
      </c>
      <c r="X557" s="339"/>
      <c r="Y557" s="340" t="s">
        <v>185</v>
      </c>
      <c r="Z557" s="340" t="s">
        <v>186</v>
      </c>
      <c r="AA557" s="340" t="str">
        <f t="shared" si="183"/>
        <v/>
      </c>
      <c r="AB557" s="341" t="s">
        <v>187</v>
      </c>
      <c r="AC557" s="516" t="str">
        <f t="shared" si="184"/>
        <v/>
      </c>
      <c r="AD557" s="509" t="str">
        <f t="shared" si="185"/>
        <v/>
      </c>
      <c r="AE557" s="517" t="str">
        <f>IFERROR(ROUNDDOWN(ROUNDDOWN(ROUND(L557*VLOOKUP(K557,【参考】数式用!$A$4:$F$57,MATCH("処遇改善加算Ⅳ",【参考】数式用!$C$3:$F$3,0)+2,0),0),0)*AA557*0.5,0), "")</f>
        <v/>
      </c>
      <c r="AF557" s="329"/>
      <c r="AG557" s="330"/>
      <c r="AH557" s="330"/>
      <c r="AI557" s="344"/>
      <c r="AJ557" s="641"/>
      <c r="AK557" s="331"/>
      <c r="AL557" s="332" t="str">
        <f t="shared" si="186"/>
        <v/>
      </c>
      <c r="AM557" s="325" t="str">
        <f t="shared" si="187"/>
        <v/>
      </c>
      <c r="AN557" s="255"/>
      <c r="AO557" s="559" t="str">
        <f>IFERROR(VLOOKUP(K557,【参考】数式用!$A$2:$N$57,14,FALSE),"")</f>
        <v/>
      </c>
      <c r="AP557" s="559" t="str">
        <f t="shared" si="188"/>
        <v/>
      </c>
      <c r="AQ557" s="632" t="str">
        <f t="shared" si="189"/>
        <v/>
      </c>
      <c r="AR557" s="632" t="str">
        <f t="shared" si="190"/>
        <v>入力済</v>
      </c>
      <c r="AS557" s="559" t="str">
        <f t="shared" si="191"/>
        <v/>
      </c>
      <c r="AT557" s="632" t="str">
        <f t="shared" si="192"/>
        <v>入力済</v>
      </c>
      <c r="AU557" s="632" t="str">
        <f t="shared" si="193"/>
        <v/>
      </c>
      <c r="AV557" s="632" t="str">
        <f t="shared" si="194"/>
        <v/>
      </c>
      <c r="AW557" s="559" t="str">
        <f t="shared" si="195"/>
        <v/>
      </c>
      <c r="AX557" s="559" t="str">
        <f t="shared" si="196"/>
        <v/>
      </c>
      <c r="AY557" s="632" t="str">
        <f>IFERROR(VLOOKUP(K557,【参考】数式用!$AR$5:$AS$39,2, FALSE), "")</f>
        <v/>
      </c>
      <c r="AZ557" s="559" t="str">
        <f t="shared" si="197"/>
        <v/>
      </c>
      <c r="BA557" s="559" t="str">
        <f t="shared" si="198"/>
        <v>入力済</v>
      </c>
      <c r="BB557" s="632" t="str">
        <f>IFERROR(VLOOKUP(K557,【参考】数式用!$AX$3:$AY$59, 2, FALSE), "")</f>
        <v/>
      </c>
      <c r="BC557" s="559" t="str">
        <f t="shared" si="199"/>
        <v/>
      </c>
      <c r="BD557" s="559" t="str">
        <f t="shared" si="200"/>
        <v>入力済</v>
      </c>
      <c r="BE557" s="576" t="str">
        <f t="shared" si="201"/>
        <v/>
      </c>
      <c r="BF557" s="559" t="str">
        <f t="shared" si="202"/>
        <v/>
      </c>
      <c r="BG557" s="596"/>
      <c r="BH557" s="632" t="str">
        <f t="shared" si="203"/>
        <v/>
      </c>
      <c r="BI557" s="614" t="str">
        <f>IFERROR(IF(BH557="Ⅱロ有り",ROUNDDOWN(L557*VLOOKUP(K557,【参考】数式用!$A$4:$J$42,10,FALSE)*AA557,0),""),"")</f>
        <v/>
      </c>
      <c r="BJ557" s="614" t="str">
        <f>IFERROR(IF(BH557="Ⅱロなし",ROUNDDOWN(L557*VLOOKUP(K557,【参考】数式用!$A$4:$J$42,8,FALSE)*AA557,0),""),"")</f>
        <v/>
      </c>
    </row>
    <row r="558" spans="1:62" ht="110.1" customHeight="1" thickBot="1">
      <c r="A558" s="327">
        <v>545</v>
      </c>
      <c r="B558" s="1005" t="str">
        <f>IF(基本情報入力シート!B580="","",基本情報入力シート!B580)</f>
        <v/>
      </c>
      <c r="C558" s="1006"/>
      <c r="D558" s="1006"/>
      <c r="E558" s="1006"/>
      <c r="F558" s="1007"/>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58" t="str">
        <f>IF(基本情報入力シート!AF580=0, "",基本情報入力シート!AF580)</f>
        <v/>
      </c>
      <c r="M558" s="589"/>
      <c r="N558" s="521" t="str">
        <f>IFERROR(VLOOKUP(K558,【参考】数式用!$A$2:$F$57,MATCH(M558,【参考】数式用!$C$3:$F$3,0)+2,0),"")</f>
        <v/>
      </c>
      <c r="O558" s="513"/>
      <c r="P558" s="555" t="str">
        <f>IFERROR(VLOOKUP(K558,【参考】数式用!$A$2:$F$57,MATCH(O558,【参考】数式用!$C$3:$F$3,0)+2,0),"")</f>
        <v/>
      </c>
      <c r="Q558" s="338" t="s">
        <v>118</v>
      </c>
      <c r="R558" s="339"/>
      <c r="S558" s="340" t="s">
        <v>183</v>
      </c>
      <c r="T558" s="339"/>
      <c r="U558" s="340" t="s">
        <v>184</v>
      </c>
      <c r="V558" s="339"/>
      <c r="W558" s="340" t="s">
        <v>183</v>
      </c>
      <c r="X558" s="339"/>
      <c r="Y558" s="340" t="s">
        <v>185</v>
      </c>
      <c r="Z558" s="340" t="s">
        <v>186</v>
      </c>
      <c r="AA558" s="340" t="str">
        <f t="shared" si="183"/>
        <v/>
      </c>
      <c r="AB558" s="341" t="s">
        <v>187</v>
      </c>
      <c r="AC558" s="516" t="str">
        <f t="shared" si="184"/>
        <v/>
      </c>
      <c r="AD558" s="509" t="str">
        <f t="shared" si="185"/>
        <v/>
      </c>
      <c r="AE558" s="517" t="str">
        <f>IFERROR(ROUNDDOWN(ROUNDDOWN(ROUND(L558*VLOOKUP(K558,【参考】数式用!$A$4:$F$57,MATCH("処遇改善加算Ⅳ",【参考】数式用!$C$3:$F$3,0)+2,0),0),0)*AA558*0.5,0), "")</f>
        <v/>
      </c>
      <c r="AF558" s="329"/>
      <c r="AG558" s="330"/>
      <c r="AH558" s="330"/>
      <c r="AI558" s="344"/>
      <c r="AJ558" s="641"/>
      <c r="AK558" s="331"/>
      <c r="AL558" s="332" t="str">
        <f t="shared" si="186"/>
        <v/>
      </c>
      <c r="AM558" s="325" t="str">
        <f t="shared" si="187"/>
        <v/>
      </c>
      <c r="AN558" s="255"/>
      <c r="AO558" s="559" t="str">
        <f>IFERROR(VLOOKUP(K558,【参考】数式用!$A$2:$N$57,14,FALSE),"")</f>
        <v/>
      </c>
      <c r="AP558" s="559" t="str">
        <f t="shared" si="188"/>
        <v/>
      </c>
      <c r="AQ558" s="632" t="str">
        <f t="shared" si="189"/>
        <v/>
      </c>
      <c r="AR558" s="632" t="str">
        <f t="shared" si="190"/>
        <v>入力済</v>
      </c>
      <c r="AS558" s="559" t="str">
        <f t="shared" si="191"/>
        <v/>
      </c>
      <c r="AT558" s="632" t="str">
        <f t="shared" si="192"/>
        <v>入力済</v>
      </c>
      <c r="AU558" s="632" t="str">
        <f t="shared" si="193"/>
        <v/>
      </c>
      <c r="AV558" s="632" t="str">
        <f t="shared" si="194"/>
        <v/>
      </c>
      <c r="AW558" s="559" t="str">
        <f t="shared" si="195"/>
        <v/>
      </c>
      <c r="AX558" s="559" t="str">
        <f t="shared" si="196"/>
        <v/>
      </c>
      <c r="AY558" s="632" t="str">
        <f>IFERROR(VLOOKUP(K558,【参考】数式用!$AR$5:$AS$39,2, FALSE), "")</f>
        <v/>
      </c>
      <c r="AZ558" s="559" t="str">
        <f t="shared" si="197"/>
        <v/>
      </c>
      <c r="BA558" s="559" t="str">
        <f t="shared" si="198"/>
        <v>入力済</v>
      </c>
      <c r="BB558" s="632" t="str">
        <f>IFERROR(VLOOKUP(K558,【参考】数式用!$AX$3:$AY$59, 2, FALSE), "")</f>
        <v/>
      </c>
      <c r="BC558" s="559" t="str">
        <f t="shared" si="199"/>
        <v/>
      </c>
      <c r="BD558" s="559" t="str">
        <f t="shared" si="200"/>
        <v>入力済</v>
      </c>
      <c r="BE558" s="576" t="str">
        <f t="shared" si="201"/>
        <v/>
      </c>
      <c r="BF558" s="559" t="str">
        <f t="shared" si="202"/>
        <v/>
      </c>
      <c r="BG558" s="596"/>
      <c r="BH558" s="632" t="str">
        <f t="shared" si="203"/>
        <v/>
      </c>
      <c r="BI558" s="614" t="str">
        <f>IFERROR(IF(BH558="Ⅱロ有り",ROUNDDOWN(L558*VLOOKUP(K558,【参考】数式用!$A$4:$J$42,10,FALSE)*AA558,0),""),"")</f>
        <v/>
      </c>
      <c r="BJ558" s="614" t="str">
        <f>IFERROR(IF(BH558="Ⅱロなし",ROUNDDOWN(L558*VLOOKUP(K558,【参考】数式用!$A$4:$J$42,8,FALSE)*AA558,0),""),"")</f>
        <v/>
      </c>
    </row>
    <row r="559" spans="1:62" ht="110.1" customHeight="1" thickBot="1">
      <c r="A559" s="327">
        <v>546</v>
      </c>
      <c r="B559" s="1005" t="str">
        <f>IF(基本情報入力シート!B581="","",基本情報入力シート!B581)</f>
        <v/>
      </c>
      <c r="C559" s="1006"/>
      <c r="D559" s="1006"/>
      <c r="E559" s="1006"/>
      <c r="F559" s="1007"/>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58" t="str">
        <f>IF(基本情報入力シート!AF581=0, "",基本情報入力シート!AF581)</f>
        <v/>
      </c>
      <c r="M559" s="589"/>
      <c r="N559" s="521" t="str">
        <f>IFERROR(VLOOKUP(K559,【参考】数式用!$A$2:$F$57,MATCH(M559,【参考】数式用!$C$3:$F$3,0)+2,0),"")</f>
        <v/>
      </c>
      <c r="O559" s="513"/>
      <c r="P559" s="555" t="str">
        <f>IFERROR(VLOOKUP(K559,【参考】数式用!$A$2:$F$57,MATCH(O559,【参考】数式用!$C$3:$F$3,0)+2,0),"")</f>
        <v/>
      </c>
      <c r="Q559" s="338" t="s">
        <v>118</v>
      </c>
      <c r="R559" s="339"/>
      <c r="S559" s="340" t="s">
        <v>183</v>
      </c>
      <c r="T559" s="339"/>
      <c r="U559" s="340" t="s">
        <v>184</v>
      </c>
      <c r="V559" s="339"/>
      <c r="W559" s="340" t="s">
        <v>183</v>
      </c>
      <c r="X559" s="339"/>
      <c r="Y559" s="340" t="s">
        <v>185</v>
      </c>
      <c r="Z559" s="340" t="s">
        <v>186</v>
      </c>
      <c r="AA559" s="340" t="str">
        <f t="shared" si="183"/>
        <v/>
      </c>
      <c r="AB559" s="341" t="s">
        <v>187</v>
      </c>
      <c r="AC559" s="516" t="str">
        <f t="shared" si="184"/>
        <v/>
      </c>
      <c r="AD559" s="509" t="str">
        <f t="shared" si="185"/>
        <v/>
      </c>
      <c r="AE559" s="517" t="str">
        <f>IFERROR(ROUNDDOWN(ROUNDDOWN(ROUND(L559*VLOOKUP(K559,【参考】数式用!$A$4:$F$57,MATCH("処遇改善加算Ⅳ",【参考】数式用!$C$3:$F$3,0)+2,0),0),0)*AA559*0.5,0), "")</f>
        <v/>
      </c>
      <c r="AF559" s="329"/>
      <c r="AG559" s="330"/>
      <c r="AH559" s="330"/>
      <c r="AI559" s="344"/>
      <c r="AJ559" s="641"/>
      <c r="AK559" s="331"/>
      <c r="AL559" s="332" t="str">
        <f t="shared" si="186"/>
        <v/>
      </c>
      <c r="AM559" s="325" t="str">
        <f t="shared" si="187"/>
        <v/>
      </c>
      <c r="AN559" s="255"/>
      <c r="AO559" s="559" t="str">
        <f>IFERROR(VLOOKUP(K559,【参考】数式用!$A$2:$N$57,14,FALSE),"")</f>
        <v/>
      </c>
      <c r="AP559" s="559" t="str">
        <f t="shared" si="188"/>
        <v/>
      </c>
      <c r="AQ559" s="632" t="str">
        <f t="shared" si="189"/>
        <v/>
      </c>
      <c r="AR559" s="632" t="str">
        <f t="shared" si="190"/>
        <v>入力済</v>
      </c>
      <c r="AS559" s="559" t="str">
        <f t="shared" si="191"/>
        <v/>
      </c>
      <c r="AT559" s="632" t="str">
        <f t="shared" si="192"/>
        <v>入力済</v>
      </c>
      <c r="AU559" s="632" t="str">
        <f t="shared" si="193"/>
        <v/>
      </c>
      <c r="AV559" s="632" t="str">
        <f t="shared" si="194"/>
        <v/>
      </c>
      <c r="AW559" s="559" t="str">
        <f t="shared" si="195"/>
        <v/>
      </c>
      <c r="AX559" s="559" t="str">
        <f t="shared" si="196"/>
        <v/>
      </c>
      <c r="AY559" s="632" t="str">
        <f>IFERROR(VLOOKUP(K559,【参考】数式用!$AR$5:$AS$39,2, FALSE), "")</f>
        <v/>
      </c>
      <c r="AZ559" s="559" t="str">
        <f t="shared" si="197"/>
        <v/>
      </c>
      <c r="BA559" s="559" t="str">
        <f t="shared" si="198"/>
        <v>入力済</v>
      </c>
      <c r="BB559" s="632" t="str">
        <f>IFERROR(VLOOKUP(K559,【参考】数式用!$AX$3:$AY$59, 2, FALSE), "")</f>
        <v/>
      </c>
      <c r="BC559" s="559" t="str">
        <f t="shared" si="199"/>
        <v/>
      </c>
      <c r="BD559" s="559" t="str">
        <f t="shared" si="200"/>
        <v>入力済</v>
      </c>
      <c r="BE559" s="576" t="str">
        <f t="shared" si="201"/>
        <v/>
      </c>
      <c r="BF559" s="559" t="str">
        <f t="shared" si="202"/>
        <v/>
      </c>
      <c r="BG559" s="596"/>
      <c r="BH559" s="632" t="str">
        <f t="shared" si="203"/>
        <v/>
      </c>
      <c r="BI559" s="614" t="str">
        <f>IFERROR(IF(BH559="Ⅱロ有り",ROUNDDOWN(L559*VLOOKUP(K559,【参考】数式用!$A$4:$J$42,10,FALSE)*AA559,0),""),"")</f>
        <v/>
      </c>
      <c r="BJ559" s="614" t="str">
        <f>IFERROR(IF(BH559="Ⅱロなし",ROUNDDOWN(L559*VLOOKUP(K559,【参考】数式用!$A$4:$J$42,8,FALSE)*AA559,0),""),"")</f>
        <v/>
      </c>
    </row>
    <row r="560" spans="1:62" ht="110.1" customHeight="1" thickBot="1">
      <c r="A560" s="327">
        <v>547</v>
      </c>
      <c r="B560" s="1005" t="str">
        <f>IF(基本情報入力シート!B582="","",基本情報入力シート!B582)</f>
        <v/>
      </c>
      <c r="C560" s="1006"/>
      <c r="D560" s="1006"/>
      <c r="E560" s="1006"/>
      <c r="F560" s="1007"/>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58" t="str">
        <f>IF(基本情報入力シート!AF582=0, "",基本情報入力シート!AF582)</f>
        <v/>
      </c>
      <c r="M560" s="589"/>
      <c r="N560" s="521" t="str">
        <f>IFERROR(VLOOKUP(K560,【参考】数式用!$A$2:$F$57,MATCH(M560,【参考】数式用!$C$3:$F$3,0)+2,0),"")</f>
        <v/>
      </c>
      <c r="O560" s="513"/>
      <c r="P560" s="555" t="str">
        <f>IFERROR(VLOOKUP(K560,【参考】数式用!$A$2:$F$57,MATCH(O560,【参考】数式用!$C$3:$F$3,0)+2,0),"")</f>
        <v/>
      </c>
      <c r="Q560" s="338" t="s">
        <v>118</v>
      </c>
      <c r="R560" s="339"/>
      <c r="S560" s="340" t="s">
        <v>183</v>
      </c>
      <c r="T560" s="339"/>
      <c r="U560" s="340" t="s">
        <v>184</v>
      </c>
      <c r="V560" s="339"/>
      <c r="W560" s="340" t="s">
        <v>183</v>
      </c>
      <c r="X560" s="339"/>
      <c r="Y560" s="340" t="s">
        <v>185</v>
      </c>
      <c r="Z560" s="340" t="s">
        <v>186</v>
      </c>
      <c r="AA560" s="340" t="str">
        <f t="shared" si="183"/>
        <v/>
      </c>
      <c r="AB560" s="341" t="s">
        <v>187</v>
      </c>
      <c r="AC560" s="516" t="str">
        <f t="shared" si="184"/>
        <v/>
      </c>
      <c r="AD560" s="509" t="str">
        <f t="shared" si="185"/>
        <v/>
      </c>
      <c r="AE560" s="517" t="str">
        <f>IFERROR(ROUNDDOWN(ROUNDDOWN(ROUND(L560*VLOOKUP(K560,【参考】数式用!$A$4:$F$57,MATCH("処遇改善加算Ⅳ",【参考】数式用!$C$3:$F$3,0)+2,0),0),0)*AA560*0.5,0), "")</f>
        <v/>
      </c>
      <c r="AF560" s="329"/>
      <c r="AG560" s="330"/>
      <c r="AH560" s="330"/>
      <c r="AI560" s="344"/>
      <c r="AJ560" s="641"/>
      <c r="AK560" s="331"/>
      <c r="AL560" s="332" t="str">
        <f t="shared" si="186"/>
        <v/>
      </c>
      <c r="AM560" s="325" t="str">
        <f t="shared" si="187"/>
        <v/>
      </c>
      <c r="AN560" s="255"/>
      <c r="AO560" s="559" t="str">
        <f>IFERROR(VLOOKUP(K560,【参考】数式用!$A$2:$N$57,14,FALSE),"")</f>
        <v/>
      </c>
      <c r="AP560" s="559" t="str">
        <f t="shared" si="188"/>
        <v/>
      </c>
      <c r="AQ560" s="632" t="str">
        <f t="shared" si="189"/>
        <v/>
      </c>
      <c r="AR560" s="632" t="str">
        <f t="shared" si="190"/>
        <v>入力済</v>
      </c>
      <c r="AS560" s="559" t="str">
        <f t="shared" si="191"/>
        <v/>
      </c>
      <c r="AT560" s="632" t="str">
        <f t="shared" si="192"/>
        <v>入力済</v>
      </c>
      <c r="AU560" s="632" t="str">
        <f t="shared" si="193"/>
        <v/>
      </c>
      <c r="AV560" s="632" t="str">
        <f t="shared" si="194"/>
        <v/>
      </c>
      <c r="AW560" s="559" t="str">
        <f t="shared" si="195"/>
        <v/>
      </c>
      <c r="AX560" s="559" t="str">
        <f t="shared" si="196"/>
        <v/>
      </c>
      <c r="AY560" s="632" t="str">
        <f>IFERROR(VLOOKUP(K560,【参考】数式用!$AR$5:$AS$39,2, FALSE), "")</f>
        <v/>
      </c>
      <c r="AZ560" s="559" t="str">
        <f t="shared" si="197"/>
        <v/>
      </c>
      <c r="BA560" s="559" t="str">
        <f t="shared" si="198"/>
        <v>入力済</v>
      </c>
      <c r="BB560" s="632" t="str">
        <f>IFERROR(VLOOKUP(K560,【参考】数式用!$AX$3:$AY$59, 2, FALSE), "")</f>
        <v/>
      </c>
      <c r="BC560" s="559" t="str">
        <f t="shared" si="199"/>
        <v/>
      </c>
      <c r="BD560" s="559" t="str">
        <f t="shared" si="200"/>
        <v>入力済</v>
      </c>
      <c r="BE560" s="576" t="str">
        <f t="shared" si="201"/>
        <v/>
      </c>
      <c r="BF560" s="559" t="str">
        <f t="shared" si="202"/>
        <v/>
      </c>
      <c r="BG560" s="596"/>
      <c r="BH560" s="632" t="str">
        <f t="shared" si="203"/>
        <v/>
      </c>
      <c r="BI560" s="614" t="str">
        <f>IFERROR(IF(BH560="Ⅱロ有り",ROUNDDOWN(L560*VLOOKUP(K560,【参考】数式用!$A$4:$J$42,10,FALSE)*AA560,0),""),"")</f>
        <v/>
      </c>
      <c r="BJ560" s="614" t="str">
        <f>IFERROR(IF(BH560="Ⅱロなし",ROUNDDOWN(L560*VLOOKUP(K560,【参考】数式用!$A$4:$J$42,8,FALSE)*AA560,0),""),"")</f>
        <v/>
      </c>
    </row>
    <row r="561" spans="1:62" ht="110.1" customHeight="1" thickBot="1">
      <c r="A561" s="327">
        <v>548</v>
      </c>
      <c r="B561" s="1005" t="str">
        <f>IF(基本情報入力シート!B583="","",基本情報入力シート!B583)</f>
        <v/>
      </c>
      <c r="C561" s="1006"/>
      <c r="D561" s="1006"/>
      <c r="E561" s="1006"/>
      <c r="F561" s="1007"/>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58" t="str">
        <f>IF(基本情報入力シート!AF583=0, "",基本情報入力シート!AF583)</f>
        <v/>
      </c>
      <c r="M561" s="589"/>
      <c r="N561" s="521" t="str">
        <f>IFERROR(VLOOKUP(K561,【参考】数式用!$A$2:$F$57,MATCH(M561,【参考】数式用!$C$3:$F$3,0)+2,0),"")</f>
        <v/>
      </c>
      <c r="O561" s="513"/>
      <c r="P561" s="555" t="str">
        <f>IFERROR(VLOOKUP(K561,【参考】数式用!$A$2:$F$57,MATCH(O561,【参考】数式用!$C$3:$F$3,0)+2,0),"")</f>
        <v/>
      </c>
      <c r="Q561" s="338" t="s">
        <v>118</v>
      </c>
      <c r="R561" s="339"/>
      <c r="S561" s="340" t="s">
        <v>183</v>
      </c>
      <c r="T561" s="339"/>
      <c r="U561" s="340" t="s">
        <v>184</v>
      </c>
      <c r="V561" s="339"/>
      <c r="W561" s="340" t="s">
        <v>183</v>
      </c>
      <c r="X561" s="339"/>
      <c r="Y561" s="340" t="s">
        <v>185</v>
      </c>
      <c r="Z561" s="340" t="s">
        <v>186</v>
      </c>
      <c r="AA561" s="340" t="str">
        <f t="shared" si="183"/>
        <v/>
      </c>
      <c r="AB561" s="341" t="s">
        <v>187</v>
      </c>
      <c r="AC561" s="516" t="str">
        <f t="shared" si="184"/>
        <v/>
      </c>
      <c r="AD561" s="509" t="str">
        <f t="shared" si="185"/>
        <v/>
      </c>
      <c r="AE561" s="517" t="str">
        <f>IFERROR(ROUNDDOWN(ROUNDDOWN(ROUND(L561*VLOOKUP(K561,【参考】数式用!$A$4:$F$57,MATCH("処遇改善加算Ⅳ",【参考】数式用!$C$3:$F$3,0)+2,0),0),0)*AA561*0.5,0), "")</f>
        <v/>
      </c>
      <c r="AF561" s="329"/>
      <c r="AG561" s="330"/>
      <c r="AH561" s="330"/>
      <c r="AI561" s="344"/>
      <c r="AJ561" s="641"/>
      <c r="AK561" s="331"/>
      <c r="AL561" s="332" t="str">
        <f t="shared" si="186"/>
        <v/>
      </c>
      <c r="AM561" s="325" t="str">
        <f t="shared" si="187"/>
        <v/>
      </c>
      <c r="AN561" s="255"/>
      <c r="AO561" s="559" t="str">
        <f>IFERROR(VLOOKUP(K561,【参考】数式用!$A$2:$N$57,14,FALSE),"")</f>
        <v/>
      </c>
      <c r="AP561" s="559" t="str">
        <f t="shared" si="188"/>
        <v/>
      </c>
      <c r="AQ561" s="632" t="str">
        <f t="shared" si="189"/>
        <v/>
      </c>
      <c r="AR561" s="632" t="str">
        <f t="shared" si="190"/>
        <v>入力済</v>
      </c>
      <c r="AS561" s="559" t="str">
        <f t="shared" si="191"/>
        <v/>
      </c>
      <c r="AT561" s="632" t="str">
        <f t="shared" si="192"/>
        <v>入力済</v>
      </c>
      <c r="AU561" s="632" t="str">
        <f t="shared" si="193"/>
        <v/>
      </c>
      <c r="AV561" s="632" t="str">
        <f t="shared" si="194"/>
        <v/>
      </c>
      <c r="AW561" s="559" t="str">
        <f t="shared" si="195"/>
        <v/>
      </c>
      <c r="AX561" s="559" t="str">
        <f t="shared" si="196"/>
        <v/>
      </c>
      <c r="AY561" s="632" t="str">
        <f>IFERROR(VLOOKUP(K561,【参考】数式用!$AR$5:$AS$39,2, FALSE), "")</f>
        <v/>
      </c>
      <c r="AZ561" s="559" t="str">
        <f t="shared" si="197"/>
        <v/>
      </c>
      <c r="BA561" s="559" t="str">
        <f t="shared" si="198"/>
        <v>入力済</v>
      </c>
      <c r="BB561" s="632" t="str">
        <f>IFERROR(VLOOKUP(K561,【参考】数式用!$AX$3:$AY$59, 2, FALSE), "")</f>
        <v/>
      </c>
      <c r="BC561" s="559" t="str">
        <f t="shared" si="199"/>
        <v/>
      </c>
      <c r="BD561" s="559" t="str">
        <f t="shared" si="200"/>
        <v>入力済</v>
      </c>
      <c r="BE561" s="576" t="str">
        <f t="shared" si="201"/>
        <v/>
      </c>
      <c r="BF561" s="559" t="str">
        <f t="shared" si="202"/>
        <v/>
      </c>
      <c r="BG561" s="596"/>
      <c r="BH561" s="632" t="str">
        <f t="shared" si="203"/>
        <v/>
      </c>
      <c r="BI561" s="614" t="str">
        <f>IFERROR(IF(BH561="Ⅱロ有り",ROUNDDOWN(L561*VLOOKUP(K561,【参考】数式用!$A$4:$J$42,10,FALSE)*AA561,0),""),"")</f>
        <v/>
      </c>
      <c r="BJ561" s="614" t="str">
        <f>IFERROR(IF(BH561="Ⅱロなし",ROUNDDOWN(L561*VLOOKUP(K561,【参考】数式用!$A$4:$J$42,8,FALSE)*AA561,0),""),"")</f>
        <v/>
      </c>
    </row>
    <row r="562" spans="1:62" ht="110.1" customHeight="1" thickBot="1">
      <c r="A562" s="327">
        <v>549</v>
      </c>
      <c r="B562" s="1005" t="str">
        <f>IF(基本情報入力シート!B584="","",基本情報入力シート!B584)</f>
        <v/>
      </c>
      <c r="C562" s="1006"/>
      <c r="D562" s="1006"/>
      <c r="E562" s="1006"/>
      <c r="F562" s="1007"/>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58" t="str">
        <f>IF(基本情報入力シート!AF584=0, "",基本情報入力シート!AF584)</f>
        <v/>
      </c>
      <c r="M562" s="589"/>
      <c r="N562" s="521" t="str">
        <f>IFERROR(VLOOKUP(K562,【参考】数式用!$A$2:$F$57,MATCH(M562,【参考】数式用!$C$3:$F$3,0)+2,0),"")</f>
        <v/>
      </c>
      <c r="O562" s="513"/>
      <c r="P562" s="555" t="str">
        <f>IFERROR(VLOOKUP(K562,【参考】数式用!$A$2:$F$57,MATCH(O562,【参考】数式用!$C$3:$F$3,0)+2,0),"")</f>
        <v/>
      </c>
      <c r="Q562" s="338" t="s">
        <v>118</v>
      </c>
      <c r="R562" s="339"/>
      <c r="S562" s="340" t="s">
        <v>183</v>
      </c>
      <c r="T562" s="339"/>
      <c r="U562" s="340" t="s">
        <v>184</v>
      </c>
      <c r="V562" s="339"/>
      <c r="W562" s="340" t="s">
        <v>183</v>
      </c>
      <c r="X562" s="339"/>
      <c r="Y562" s="340" t="s">
        <v>185</v>
      </c>
      <c r="Z562" s="340" t="s">
        <v>186</v>
      </c>
      <c r="AA562" s="340" t="str">
        <f t="shared" ref="AA562:AA625" si="204">IF(R562&gt;=1,(V562*12+X562)-(R562*12+T562)+1,"")</f>
        <v/>
      </c>
      <c r="AB562" s="341" t="s">
        <v>187</v>
      </c>
      <c r="AC562" s="516" t="str">
        <f t="shared" ref="AC562:AC625" si="205">IFERROR(ROUNDDOWN(ROUND(L562*P562,0),0)*AA562,"")</f>
        <v/>
      </c>
      <c r="AD562" s="509" t="str">
        <f t="shared" ref="AD562:AD625" si="206">IFERROR(ROUNDDOWN(ROUND(L562*(P562-N562),0),0)*AA562,"")</f>
        <v/>
      </c>
      <c r="AE562" s="517" t="str">
        <f>IFERROR(ROUNDDOWN(ROUNDDOWN(ROUND(L562*VLOOKUP(K562,【参考】数式用!$A$4:$F$57,MATCH("処遇改善加算Ⅳ",【参考】数式用!$C$3:$F$3,0)+2,0),0),0)*AA562*0.5,0), "")</f>
        <v/>
      </c>
      <c r="AF562" s="329"/>
      <c r="AG562" s="330"/>
      <c r="AH562" s="330"/>
      <c r="AI562" s="344"/>
      <c r="AJ562" s="641"/>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9" t="str">
        <f>IFERROR(VLOOKUP(K562,【参考】数式用!$A$2:$N$57,14,FALSE),"")</f>
        <v/>
      </c>
      <c r="AP562" s="559" t="str">
        <f t="shared" ref="AP562:AP625" si="209">IF(AND(K562&lt;&gt;"",AO562="加算対象"),"N列に色付け","")</f>
        <v/>
      </c>
      <c r="AQ562" s="632" t="str">
        <f t="shared" ref="AQ562:AQ625" si="210">IF(AND(AE562&lt;&gt;0,AE562&lt;&gt;"",AO562="加算対象"),IF(AF562="○","入力済","未入力"),"")</f>
        <v/>
      </c>
      <c r="AR562" s="632" t="str">
        <f t="shared" ref="AR562:AR625" si="211">IF(AND(O562&lt;&gt;"", AG562="",AO562="加算対象"), "未入力", "入力済")</f>
        <v>入力済</v>
      </c>
      <c r="AS562" s="559" t="str">
        <f t="shared" ref="AS562:AS625" si="212">IF(AND(O562&lt;&gt;"", O562&lt;&gt;"処遇改善加算Ⅳ",AO562="加算対象"),"AH列に色付け","")</f>
        <v/>
      </c>
      <c r="AT562" s="632" t="str">
        <f t="shared" ref="AT562:AT625" si="213">IF(AND(O562&lt;&gt;"", O562&lt;&gt;"処遇改善加算Ⅳ", AH562=""), "未入力", "入力済")</f>
        <v>入力済</v>
      </c>
      <c r="AU562" s="632" t="str">
        <f t="shared" ref="AU562:AU625" si="214">IF(OR(O562="処遇改善加算Ⅰ",O562="処遇改善加算Ⅱ"),"対象","")</f>
        <v/>
      </c>
      <c r="AV562" s="632" t="str">
        <f t="shared" ref="AV562:AV625" si="215">IF(AND(AO562="加算対象",O562&lt;&gt;"処遇改善加算Ⅲ",O562&lt;&gt;"処遇改善加算Ⅳ", O562&lt;&gt;"", AU562&lt;&gt;"対象外"), 1,"")</f>
        <v/>
      </c>
      <c r="AW562" s="559" t="str">
        <f t="shared" ref="AW562:AW625" si="216">IF(AND(AV562=1, OR(AI562=0,AI562=""),AO562="加算対象"),"AH列に色付け","")</f>
        <v/>
      </c>
      <c r="AX562" s="559" t="str">
        <f t="shared" ref="AX562:AX625" si="217">IF(AND(O562&lt;&gt;"", O562&lt;&gt;"処遇改善加算Ⅲ", O562&lt;&gt;"処遇改善加算Ⅳ",O562&lt;&gt;"処遇改善加算"), "対象", "")</f>
        <v/>
      </c>
      <c r="AY562" s="632" t="str">
        <f>IFERROR(VLOOKUP(K562,【参考】数式用!$AR$5:$AS$39,2, FALSE), "")</f>
        <v/>
      </c>
      <c r="AZ562" s="559" t="str">
        <f t="shared" ref="AZ562:AZ625" si="218">IF(AND(AO562="加算対象",O562="処遇改善加算Ⅰ"),"AJ列に色付け","")</f>
        <v/>
      </c>
      <c r="BA562" s="559" t="str">
        <f t="shared" ref="BA562:BA625" si="219">IF(AND(O562="処遇改善加算Ⅰ", AJ562=""), "未入力","入力済")</f>
        <v>入力済</v>
      </c>
      <c r="BB562" s="632" t="str">
        <f>IFERROR(VLOOKUP(K562,【参考】数式用!$AX$3:$AY$59, 2, FALSE), "")</f>
        <v/>
      </c>
      <c r="BC562" s="559" t="str">
        <f t="shared" ref="BC562:BC625" si="220">IF(COUNTIF(AG562:AI562,"*令和８年度特例要件を*")&gt;0,"AK列に色付け","")</f>
        <v/>
      </c>
      <c r="BD562" s="559" t="str">
        <f t="shared" ref="BD562:BD625" si="221">IF(AND(COUNTIF(AG562:AI562,"*令和８年度特例要件を*")&gt;0,AK562=""), "未入力","入力済")</f>
        <v>入力済</v>
      </c>
      <c r="BE562" s="576" t="str">
        <f t="shared" ref="BE562:BE625" si="222">IF(BC562="AK列に色付け","入力必要","")</f>
        <v/>
      </c>
      <c r="BF562" s="559" t="str">
        <f t="shared" ref="BF562:BF625" si="223">G562</f>
        <v/>
      </c>
      <c r="BG562" s="596"/>
      <c r="BH562" s="632"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614" t="str">
        <f>IFERROR(IF(BH562="Ⅱロ有り",ROUNDDOWN(L562*VLOOKUP(K562,【参考】数式用!$A$4:$J$42,10,FALSE)*AA562,0),""),"")</f>
        <v/>
      </c>
      <c r="BJ562" s="614" t="str">
        <f>IFERROR(IF(BH562="Ⅱロなし",ROUNDDOWN(L562*VLOOKUP(K562,【参考】数式用!$A$4:$J$42,8,FALSE)*AA562,0),""),"")</f>
        <v/>
      </c>
    </row>
    <row r="563" spans="1:62" ht="110.1" customHeight="1" thickBot="1">
      <c r="A563" s="327">
        <v>550</v>
      </c>
      <c r="B563" s="1005" t="str">
        <f>IF(基本情報入力シート!B585="","",基本情報入力シート!B585)</f>
        <v/>
      </c>
      <c r="C563" s="1006"/>
      <c r="D563" s="1006"/>
      <c r="E563" s="1006"/>
      <c r="F563" s="1007"/>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58" t="str">
        <f>IF(基本情報入力シート!AF585=0, "",基本情報入力シート!AF585)</f>
        <v/>
      </c>
      <c r="M563" s="589"/>
      <c r="N563" s="521" t="str">
        <f>IFERROR(VLOOKUP(K563,【参考】数式用!$A$2:$F$57,MATCH(M563,【参考】数式用!$C$3:$F$3,0)+2,0),"")</f>
        <v/>
      </c>
      <c r="O563" s="513"/>
      <c r="P563" s="555" t="str">
        <f>IFERROR(VLOOKUP(K563,【参考】数式用!$A$2:$F$57,MATCH(O563,【参考】数式用!$C$3:$F$3,0)+2,0),"")</f>
        <v/>
      </c>
      <c r="Q563" s="338" t="s">
        <v>118</v>
      </c>
      <c r="R563" s="339"/>
      <c r="S563" s="340" t="s">
        <v>183</v>
      </c>
      <c r="T563" s="339"/>
      <c r="U563" s="340" t="s">
        <v>184</v>
      </c>
      <c r="V563" s="339"/>
      <c r="W563" s="340" t="s">
        <v>183</v>
      </c>
      <c r="X563" s="339"/>
      <c r="Y563" s="340" t="s">
        <v>185</v>
      </c>
      <c r="Z563" s="340" t="s">
        <v>186</v>
      </c>
      <c r="AA563" s="340" t="str">
        <f t="shared" si="204"/>
        <v/>
      </c>
      <c r="AB563" s="341" t="s">
        <v>187</v>
      </c>
      <c r="AC563" s="516" t="str">
        <f t="shared" si="205"/>
        <v/>
      </c>
      <c r="AD563" s="509" t="str">
        <f t="shared" si="206"/>
        <v/>
      </c>
      <c r="AE563" s="517" t="str">
        <f>IFERROR(ROUNDDOWN(ROUNDDOWN(ROUND(L563*VLOOKUP(K563,【参考】数式用!$A$4:$F$57,MATCH("処遇改善加算Ⅳ",【参考】数式用!$C$3:$F$3,0)+2,0),0),0)*AA563*0.5,0), "")</f>
        <v/>
      </c>
      <c r="AF563" s="329"/>
      <c r="AG563" s="330"/>
      <c r="AH563" s="330"/>
      <c r="AI563" s="344"/>
      <c r="AJ563" s="641"/>
      <c r="AK563" s="331"/>
      <c r="AL563" s="332" t="str">
        <f t="shared" si="207"/>
        <v/>
      </c>
      <c r="AM563" s="325" t="str">
        <f t="shared" si="208"/>
        <v/>
      </c>
      <c r="AN563" s="255"/>
      <c r="AO563" s="559" t="str">
        <f>IFERROR(VLOOKUP(K563,【参考】数式用!$A$2:$N$57,14,FALSE),"")</f>
        <v/>
      </c>
      <c r="AP563" s="559" t="str">
        <f t="shared" si="209"/>
        <v/>
      </c>
      <c r="AQ563" s="632" t="str">
        <f t="shared" si="210"/>
        <v/>
      </c>
      <c r="AR563" s="632" t="str">
        <f t="shared" si="211"/>
        <v>入力済</v>
      </c>
      <c r="AS563" s="559" t="str">
        <f t="shared" si="212"/>
        <v/>
      </c>
      <c r="AT563" s="632" t="str">
        <f t="shared" si="213"/>
        <v>入力済</v>
      </c>
      <c r="AU563" s="632" t="str">
        <f t="shared" si="214"/>
        <v/>
      </c>
      <c r="AV563" s="632" t="str">
        <f t="shared" si="215"/>
        <v/>
      </c>
      <c r="AW563" s="559" t="str">
        <f t="shared" si="216"/>
        <v/>
      </c>
      <c r="AX563" s="559" t="str">
        <f t="shared" si="217"/>
        <v/>
      </c>
      <c r="AY563" s="632" t="str">
        <f>IFERROR(VLOOKUP(K563,【参考】数式用!$AR$5:$AS$39,2, FALSE), "")</f>
        <v/>
      </c>
      <c r="AZ563" s="559" t="str">
        <f t="shared" si="218"/>
        <v/>
      </c>
      <c r="BA563" s="559" t="str">
        <f t="shared" si="219"/>
        <v>入力済</v>
      </c>
      <c r="BB563" s="632" t="str">
        <f>IFERROR(VLOOKUP(K563,【参考】数式用!$AX$3:$AY$59, 2, FALSE), "")</f>
        <v/>
      </c>
      <c r="BC563" s="559" t="str">
        <f t="shared" si="220"/>
        <v/>
      </c>
      <c r="BD563" s="559" t="str">
        <f t="shared" si="221"/>
        <v>入力済</v>
      </c>
      <c r="BE563" s="576" t="str">
        <f t="shared" si="222"/>
        <v/>
      </c>
      <c r="BF563" s="559" t="str">
        <f t="shared" si="223"/>
        <v/>
      </c>
      <c r="BG563" s="596"/>
      <c r="BH563" s="632" t="str">
        <f t="shared" si="224"/>
        <v/>
      </c>
      <c r="BI563" s="614" t="str">
        <f>IFERROR(IF(BH563="Ⅱロ有り",ROUNDDOWN(L563*VLOOKUP(K563,【参考】数式用!$A$4:$J$42,10,FALSE)*AA563,0),""),"")</f>
        <v/>
      </c>
      <c r="BJ563" s="614" t="str">
        <f>IFERROR(IF(BH563="Ⅱロなし",ROUNDDOWN(L563*VLOOKUP(K563,【参考】数式用!$A$4:$J$42,8,FALSE)*AA563,0),""),"")</f>
        <v/>
      </c>
    </row>
    <row r="564" spans="1:62" ht="110.1" customHeight="1" thickBot="1">
      <c r="A564" s="327">
        <v>551</v>
      </c>
      <c r="B564" s="1005" t="str">
        <f>IF(基本情報入力シート!B586="","",基本情報入力シート!B586)</f>
        <v/>
      </c>
      <c r="C564" s="1006"/>
      <c r="D564" s="1006"/>
      <c r="E564" s="1006"/>
      <c r="F564" s="1007"/>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58" t="str">
        <f>IF(基本情報入力シート!AF586=0, "",基本情報入力シート!AF586)</f>
        <v/>
      </c>
      <c r="M564" s="589"/>
      <c r="N564" s="521" t="str">
        <f>IFERROR(VLOOKUP(K564,【参考】数式用!$A$2:$F$57,MATCH(M564,【参考】数式用!$C$3:$F$3,0)+2,0),"")</f>
        <v/>
      </c>
      <c r="O564" s="513"/>
      <c r="P564" s="555" t="str">
        <f>IFERROR(VLOOKUP(K564,【参考】数式用!$A$2:$F$57,MATCH(O564,【参考】数式用!$C$3:$F$3,0)+2,0),"")</f>
        <v/>
      </c>
      <c r="Q564" s="338" t="s">
        <v>118</v>
      </c>
      <c r="R564" s="339"/>
      <c r="S564" s="340" t="s">
        <v>183</v>
      </c>
      <c r="T564" s="339"/>
      <c r="U564" s="340" t="s">
        <v>184</v>
      </c>
      <c r="V564" s="339"/>
      <c r="W564" s="340" t="s">
        <v>183</v>
      </c>
      <c r="X564" s="339"/>
      <c r="Y564" s="340" t="s">
        <v>185</v>
      </c>
      <c r="Z564" s="340" t="s">
        <v>186</v>
      </c>
      <c r="AA564" s="340" t="str">
        <f t="shared" si="204"/>
        <v/>
      </c>
      <c r="AB564" s="341" t="s">
        <v>187</v>
      </c>
      <c r="AC564" s="516" t="str">
        <f t="shared" si="205"/>
        <v/>
      </c>
      <c r="AD564" s="509" t="str">
        <f t="shared" si="206"/>
        <v/>
      </c>
      <c r="AE564" s="517" t="str">
        <f>IFERROR(ROUNDDOWN(ROUNDDOWN(ROUND(L564*VLOOKUP(K564,【参考】数式用!$A$4:$F$57,MATCH("処遇改善加算Ⅳ",【参考】数式用!$C$3:$F$3,0)+2,0),0),0)*AA564*0.5,0), "")</f>
        <v/>
      </c>
      <c r="AF564" s="329"/>
      <c r="AG564" s="330"/>
      <c r="AH564" s="330"/>
      <c r="AI564" s="344"/>
      <c r="AJ564" s="641"/>
      <c r="AK564" s="331"/>
      <c r="AL564" s="332" t="str">
        <f t="shared" si="207"/>
        <v/>
      </c>
      <c r="AM564" s="325" t="str">
        <f t="shared" si="208"/>
        <v/>
      </c>
      <c r="AN564" s="255"/>
      <c r="AO564" s="559" t="str">
        <f>IFERROR(VLOOKUP(K564,【参考】数式用!$A$2:$N$57,14,FALSE),"")</f>
        <v/>
      </c>
      <c r="AP564" s="559" t="str">
        <f t="shared" si="209"/>
        <v/>
      </c>
      <c r="AQ564" s="632" t="str">
        <f t="shared" si="210"/>
        <v/>
      </c>
      <c r="AR564" s="632" t="str">
        <f t="shared" si="211"/>
        <v>入力済</v>
      </c>
      <c r="AS564" s="559" t="str">
        <f t="shared" si="212"/>
        <v/>
      </c>
      <c r="AT564" s="632" t="str">
        <f t="shared" si="213"/>
        <v>入力済</v>
      </c>
      <c r="AU564" s="632" t="str">
        <f t="shared" si="214"/>
        <v/>
      </c>
      <c r="AV564" s="632" t="str">
        <f t="shared" si="215"/>
        <v/>
      </c>
      <c r="AW564" s="559" t="str">
        <f t="shared" si="216"/>
        <v/>
      </c>
      <c r="AX564" s="559" t="str">
        <f t="shared" si="217"/>
        <v/>
      </c>
      <c r="AY564" s="632" t="str">
        <f>IFERROR(VLOOKUP(K564,【参考】数式用!$AR$5:$AS$39,2, FALSE), "")</f>
        <v/>
      </c>
      <c r="AZ564" s="559" t="str">
        <f t="shared" si="218"/>
        <v/>
      </c>
      <c r="BA564" s="559" t="str">
        <f t="shared" si="219"/>
        <v>入力済</v>
      </c>
      <c r="BB564" s="632" t="str">
        <f>IFERROR(VLOOKUP(K564,【参考】数式用!$AX$3:$AY$59, 2, FALSE), "")</f>
        <v/>
      </c>
      <c r="BC564" s="559" t="str">
        <f t="shared" si="220"/>
        <v/>
      </c>
      <c r="BD564" s="559" t="str">
        <f t="shared" si="221"/>
        <v>入力済</v>
      </c>
      <c r="BE564" s="576" t="str">
        <f t="shared" si="222"/>
        <v/>
      </c>
      <c r="BF564" s="559" t="str">
        <f t="shared" si="223"/>
        <v/>
      </c>
      <c r="BG564" s="596"/>
      <c r="BH564" s="632" t="str">
        <f t="shared" si="224"/>
        <v/>
      </c>
      <c r="BI564" s="614" t="str">
        <f>IFERROR(IF(BH564="Ⅱロ有り",ROUNDDOWN(L564*VLOOKUP(K564,【参考】数式用!$A$4:$J$42,10,FALSE)*AA564,0),""),"")</f>
        <v/>
      </c>
      <c r="BJ564" s="614" t="str">
        <f>IFERROR(IF(BH564="Ⅱロなし",ROUNDDOWN(L564*VLOOKUP(K564,【参考】数式用!$A$4:$J$42,8,FALSE)*AA564,0),""),"")</f>
        <v/>
      </c>
    </row>
    <row r="565" spans="1:62" ht="110.1" customHeight="1" thickBot="1">
      <c r="A565" s="327">
        <v>552</v>
      </c>
      <c r="B565" s="1005" t="str">
        <f>IF(基本情報入力シート!B587="","",基本情報入力シート!B587)</f>
        <v/>
      </c>
      <c r="C565" s="1006"/>
      <c r="D565" s="1006"/>
      <c r="E565" s="1006"/>
      <c r="F565" s="1007"/>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58" t="str">
        <f>IF(基本情報入力シート!AF587=0, "",基本情報入力シート!AF587)</f>
        <v/>
      </c>
      <c r="M565" s="589"/>
      <c r="N565" s="521" t="str">
        <f>IFERROR(VLOOKUP(K565,【参考】数式用!$A$2:$F$57,MATCH(M565,【参考】数式用!$C$3:$F$3,0)+2,0),"")</f>
        <v/>
      </c>
      <c r="O565" s="513"/>
      <c r="P565" s="555" t="str">
        <f>IFERROR(VLOOKUP(K565,【参考】数式用!$A$2:$F$57,MATCH(O565,【参考】数式用!$C$3:$F$3,0)+2,0),"")</f>
        <v/>
      </c>
      <c r="Q565" s="338" t="s">
        <v>118</v>
      </c>
      <c r="R565" s="339"/>
      <c r="S565" s="340" t="s">
        <v>183</v>
      </c>
      <c r="T565" s="339"/>
      <c r="U565" s="340" t="s">
        <v>184</v>
      </c>
      <c r="V565" s="339"/>
      <c r="W565" s="340" t="s">
        <v>183</v>
      </c>
      <c r="X565" s="339"/>
      <c r="Y565" s="340" t="s">
        <v>185</v>
      </c>
      <c r="Z565" s="340" t="s">
        <v>186</v>
      </c>
      <c r="AA565" s="340" t="str">
        <f t="shared" si="204"/>
        <v/>
      </c>
      <c r="AB565" s="341" t="s">
        <v>187</v>
      </c>
      <c r="AC565" s="516" t="str">
        <f t="shared" si="205"/>
        <v/>
      </c>
      <c r="AD565" s="509" t="str">
        <f t="shared" si="206"/>
        <v/>
      </c>
      <c r="AE565" s="517" t="str">
        <f>IFERROR(ROUNDDOWN(ROUNDDOWN(ROUND(L565*VLOOKUP(K565,【参考】数式用!$A$4:$F$57,MATCH("処遇改善加算Ⅳ",【参考】数式用!$C$3:$F$3,0)+2,0),0),0)*AA565*0.5,0), "")</f>
        <v/>
      </c>
      <c r="AF565" s="329"/>
      <c r="AG565" s="330"/>
      <c r="AH565" s="330"/>
      <c r="AI565" s="344"/>
      <c r="AJ565" s="641"/>
      <c r="AK565" s="331"/>
      <c r="AL565" s="332" t="str">
        <f t="shared" si="207"/>
        <v/>
      </c>
      <c r="AM565" s="325" t="str">
        <f t="shared" si="208"/>
        <v/>
      </c>
      <c r="AN565" s="255"/>
      <c r="AO565" s="559" t="str">
        <f>IFERROR(VLOOKUP(K565,【参考】数式用!$A$2:$N$57,14,FALSE),"")</f>
        <v/>
      </c>
      <c r="AP565" s="559" t="str">
        <f t="shared" si="209"/>
        <v/>
      </c>
      <c r="AQ565" s="632" t="str">
        <f t="shared" si="210"/>
        <v/>
      </c>
      <c r="AR565" s="632" t="str">
        <f t="shared" si="211"/>
        <v>入力済</v>
      </c>
      <c r="AS565" s="559" t="str">
        <f t="shared" si="212"/>
        <v/>
      </c>
      <c r="AT565" s="632" t="str">
        <f t="shared" si="213"/>
        <v>入力済</v>
      </c>
      <c r="AU565" s="632" t="str">
        <f t="shared" si="214"/>
        <v/>
      </c>
      <c r="AV565" s="632" t="str">
        <f t="shared" si="215"/>
        <v/>
      </c>
      <c r="AW565" s="559" t="str">
        <f t="shared" si="216"/>
        <v/>
      </c>
      <c r="AX565" s="559" t="str">
        <f t="shared" si="217"/>
        <v/>
      </c>
      <c r="AY565" s="632" t="str">
        <f>IFERROR(VLOOKUP(K565,【参考】数式用!$AR$5:$AS$39,2, FALSE), "")</f>
        <v/>
      </c>
      <c r="AZ565" s="559" t="str">
        <f t="shared" si="218"/>
        <v/>
      </c>
      <c r="BA565" s="559" t="str">
        <f t="shared" si="219"/>
        <v>入力済</v>
      </c>
      <c r="BB565" s="632" t="str">
        <f>IFERROR(VLOOKUP(K565,【参考】数式用!$AX$3:$AY$59, 2, FALSE), "")</f>
        <v/>
      </c>
      <c r="BC565" s="559" t="str">
        <f t="shared" si="220"/>
        <v/>
      </c>
      <c r="BD565" s="559" t="str">
        <f t="shared" si="221"/>
        <v>入力済</v>
      </c>
      <c r="BE565" s="576" t="str">
        <f t="shared" si="222"/>
        <v/>
      </c>
      <c r="BF565" s="559" t="str">
        <f t="shared" si="223"/>
        <v/>
      </c>
      <c r="BG565" s="596"/>
      <c r="BH565" s="632" t="str">
        <f t="shared" si="224"/>
        <v/>
      </c>
      <c r="BI565" s="614" t="str">
        <f>IFERROR(IF(BH565="Ⅱロ有り",ROUNDDOWN(L565*VLOOKUP(K565,【参考】数式用!$A$4:$J$42,10,FALSE)*AA565,0),""),"")</f>
        <v/>
      </c>
      <c r="BJ565" s="614" t="str">
        <f>IFERROR(IF(BH565="Ⅱロなし",ROUNDDOWN(L565*VLOOKUP(K565,【参考】数式用!$A$4:$J$42,8,FALSE)*AA565,0),""),"")</f>
        <v/>
      </c>
    </row>
    <row r="566" spans="1:62" ht="110.1" customHeight="1" thickBot="1">
      <c r="A566" s="327">
        <v>553</v>
      </c>
      <c r="B566" s="1005" t="str">
        <f>IF(基本情報入力シート!B588="","",基本情報入力シート!B588)</f>
        <v/>
      </c>
      <c r="C566" s="1006"/>
      <c r="D566" s="1006"/>
      <c r="E566" s="1006"/>
      <c r="F566" s="1007"/>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58" t="str">
        <f>IF(基本情報入力シート!AF588=0, "",基本情報入力シート!AF588)</f>
        <v/>
      </c>
      <c r="M566" s="589"/>
      <c r="N566" s="521" t="str">
        <f>IFERROR(VLOOKUP(K566,【参考】数式用!$A$2:$F$57,MATCH(M566,【参考】数式用!$C$3:$F$3,0)+2,0),"")</f>
        <v/>
      </c>
      <c r="O566" s="513"/>
      <c r="P566" s="555" t="str">
        <f>IFERROR(VLOOKUP(K566,【参考】数式用!$A$2:$F$57,MATCH(O566,【参考】数式用!$C$3:$F$3,0)+2,0),"")</f>
        <v/>
      </c>
      <c r="Q566" s="338" t="s">
        <v>118</v>
      </c>
      <c r="R566" s="339"/>
      <c r="S566" s="340" t="s">
        <v>183</v>
      </c>
      <c r="T566" s="339"/>
      <c r="U566" s="340" t="s">
        <v>184</v>
      </c>
      <c r="V566" s="339"/>
      <c r="W566" s="340" t="s">
        <v>183</v>
      </c>
      <c r="X566" s="339"/>
      <c r="Y566" s="340" t="s">
        <v>185</v>
      </c>
      <c r="Z566" s="340" t="s">
        <v>186</v>
      </c>
      <c r="AA566" s="340" t="str">
        <f t="shared" si="204"/>
        <v/>
      </c>
      <c r="AB566" s="341" t="s">
        <v>187</v>
      </c>
      <c r="AC566" s="516" t="str">
        <f t="shared" si="205"/>
        <v/>
      </c>
      <c r="AD566" s="509" t="str">
        <f t="shared" si="206"/>
        <v/>
      </c>
      <c r="AE566" s="517" t="str">
        <f>IFERROR(ROUNDDOWN(ROUNDDOWN(ROUND(L566*VLOOKUP(K566,【参考】数式用!$A$4:$F$57,MATCH("処遇改善加算Ⅳ",【参考】数式用!$C$3:$F$3,0)+2,0),0),0)*AA566*0.5,0), "")</f>
        <v/>
      </c>
      <c r="AF566" s="329"/>
      <c r="AG566" s="330"/>
      <c r="AH566" s="330"/>
      <c r="AI566" s="344"/>
      <c r="AJ566" s="641"/>
      <c r="AK566" s="331"/>
      <c r="AL566" s="332" t="str">
        <f t="shared" si="207"/>
        <v/>
      </c>
      <c r="AM566" s="325" t="str">
        <f t="shared" si="208"/>
        <v/>
      </c>
      <c r="AN566" s="255"/>
      <c r="AO566" s="559" t="str">
        <f>IFERROR(VLOOKUP(K566,【参考】数式用!$A$2:$N$57,14,FALSE),"")</f>
        <v/>
      </c>
      <c r="AP566" s="559" t="str">
        <f t="shared" si="209"/>
        <v/>
      </c>
      <c r="AQ566" s="632" t="str">
        <f t="shared" si="210"/>
        <v/>
      </c>
      <c r="AR566" s="632" t="str">
        <f t="shared" si="211"/>
        <v>入力済</v>
      </c>
      <c r="AS566" s="559" t="str">
        <f t="shared" si="212"/>
        <v/>
      </c>
      <c r="AT566" s="632" t="str">
        <f t="shared" si="213"/>
        <v>入力済</v>
      </c>
      <c r="AU566" s="632" t="str">
        <f t="shared" si="214"/>
        <v/>
      </c>
      <c r="AV566" s="632" t="str">
        <f t="shared" si="215"/>
        <v/>
      </c>
      <c r="AW566" s="559" t="str">
        <f t="shared" si="216"/>
        <v/>
      </c>
      <c r="AX566" s="559" t="str">
        <f t="shared" si="217"/>
        <v/>
      </c>
      <c r="AY566" s="632" t="str">
        <f>IFERROR(VLOOKUP(K566,【参考】数式用!$AR$5:$AS$39,2, FALSE), "")</f>
        <v/>
      </c>
      <c r="AZ566" s="559" t="str">
        <f t="shared" si="218"/>
        <v/>
      </c>
      <c r="BA566" s="559" t="str">
        <f t="shared" si="219"/>
        <v>入力済</v>
      </c>
      <c r="BB566" s="632" t="str">
        <f>IFERROR(VLOOKUP(K566,【参考】数式用!$AX$3:$AY$59, 2, FALSE), "")</f>
        <v/>
      </c>
      <c r="BC566" s="559" t="str">
        <f t="shared" si="220"/>
        <v/>
      </c>
      <c r="BD566" s="559" t="str">
        <f t="shared" si="221"/>
        <v>入力済</v>
      </c>
      <c r="BE566" s="576" t="str">
        <f t="shared" si="222"/>
        <v/>
      </c>
      <c r="BF566" s="559" t="str">
        <f t="shared" si="223"/>
        <v/>
      </c>
      <c r="BG566" s="596"/>
      <c r="BH566" s="632" t="str">
        <f t="shared" si="224"/>
        <v/>
      </c>
      <c r="BI566" s="614" t="str">
        <f>IFERROR(IF(BH566="Ⅱロ有り",ROUNDDOWN(L566*VLOOKUP(K566,【参考】数式用!$A$4:$J$42,10,FALSE)*AA566,0),""),"")</f>
        <v/>
      </c>
      <c r="BJ566" s="614" t="str">
        <f>IFERROR(IF(BH566="Ⅱロなし",ROUNDDOWN(L566*VLOOKUP(K566,【参考】数式用!$A$4:$J$42,8,FALSE)*AA566,0),""),"")</f>
        <v/>
      </c>
    </row>
    <row r="567" spans="1:62" ht="110.1" customHeight="1" thickBot="1">
      <c r="A567" s="327">
        <v>554</v>
      </c>
      <c r="B567" s="1005" t="str">
        <f>IF(基本情報入力シート!B589="","",基本情報入力シート!B589)</f>
        <v/>
      </c>
      <c r="C567" s="1006"/>
      <c r="D567" s="1006"/>
      <c r="E567" s="1006"/>
      <c r="F567" s="1007"/>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58" t="str">
        <f>IF(基本情報入力シート!AF589=0, "",基本情報入力シート!AF589)</f>
        <v/>
      </c>
      <c r="M567" s="589"/>
      <c r="N567" s="521" t="str">
        <f>IFERROR(VLOOKUP(K567,【参考】数式用!$A$2:$F$57,MATCH(M567,【参考】数式用!$C$3:$F$3,0)+2,0),"")</f>
        <v/>
      </c>
      <c r="O567" s="513"/>
      <c r="P567" s="555" t="str">
        <f>IFERROR(VLOOKUP(K567,【参考】数式用!$A$2:$F$57,MATCH(O567,【参考】数式用!$C$3:$F$3,0)+2,0),"")</f>
        <v/>
      </c>
      <c r="Q567" s="338" t="s">
        <v>118</v>
      </c>
      <c r="R567" s="339"/>
      <c r="S567" s="340" t="s">
        <v>183</v>
      </c>
      <c r="T567" s="339"/>
      <c r="U567" s="340" t="s">
        <v>184</v>
      </c>
      <c r="V567" s="339"/>
      <c r="W567" s="340" t="s">
        <v>183</v>
      </c>
      <c r="X567" s="339"/>
      <c r="Y567" s="340" t="s">
        <v>185</v>
      </c>
      <c r="Z567" s="340" t="s">
        <v>186</v>
      </c>
      <c r="AA567" s="340" t="str">
        <f t="shared" si="204"/>
        <v/>
      </c>
      <c r="AB567" s="341" t="s">
        <v>187</v>
      </c>
      <c r="AC567" s="516" t="str">
        <f t="shared" si="205"/>
        <v/>
      </c>
      <c r="AD567" s="509" t="str">
        <f t="shared" si="206"/>
        <v/>
      </c>
      <c r="AE567" s="517" t="str">
        <f>IFERROR(ROUNDDOWN(ROUNDDOWN(ROUND(L567*VLOOKUP(K567,【参考】数式用!$A$4:$F$57,MATCH("処遇改善加算Ⅳ",【参考】数式用!$C$3:$F$3,0)+2,0),0),0)*AA567*0.5,0), "")</f>
        <v/>
      </c>
      <c r="AF567" s="329"/>
      <c r="AG567" s="330"/>
      <c r="AH567" s="330"/>
      <c r="AI567" s="344"/>
      <c r="AJ567" s="641"/>
      <c r="AK567" s="331"/>
      <c r="AL567" s="332" t="str">
        <f t="shared" si="207"/>
        <v/>
      </c>
      <c r="AM567" s="325" t="str">
        <f t="shared" si="208"/>
        <v/>
      </c>
      <c r="AN567" s="255"/>
      <c r="AO567" s="559" t="str">
        <f>IFERROR(VLOOKUP(K567,【参考】数式用!$A$2:$N$57,14,FALSE),"")</f>
        <v/>
      </c>
      <c r="AP567" s="559" t="str">
        <f t="shared" si="209"/>
        <v/>
      </c>
      <c r="AQ567" s="632" t="str">
        <f t="shared" si="210"/>
        <v/>
      </c>
      <c r="AR567" s="632" t="str">
        <f t="shared" si="211"/>
        <v>入力済</v>
      </c>
      <c r="AS567" s="559" t="str">
        <f t="shared" si="212"/>
        <v/>
      </c>
      <c r="AT567" s="632" t="str">
        <f t="shared" si="213"/>
        <v>入力済</v>
      </c>
      <c r="AU567" s="632" t="str">
        <f t="shared" si="214"/>
        <v/>
      </c>
      <c r="AV567" s="632" t="str">
        <f t="shared" si="215"/>
        <v/>
      </c>
      <c r="AW567" s="559" t="str">
        <f t="shared" si="216"/>
        <v/>
      </c>
      <c r="AX567" s="559" t="str">
        <f t="shared" si="217"/>
        <v/>
      </c>
      <c r="AY567" s="632" t="str">
        <f>IFERROR(VLOOKUP(K567,【参考】数式用!$AR$5:$AS$39,2, FALSE), "")</f>
        <v/>
      </c>
      <c r="AZ567" s="559" t="str">
        <f t="shared" si="218"/>
        <v/>
      </c>
      <c r="BA567" s="559" t="str">
        <f t="shared" si="219"/>
        <v>入力済</v>
      </c>
      <c r="BB567" s="632" t="str">
        <f>IFERROR(VLOOKUP(K567,【参考】数式用!$AX$3:$AY$59, 2, FALSE), "")</f>
        <v/>
      </c>
      <c r="BC567" s="559" t="str">
        <f t="shared" si="220"/>
        <v/>
      </c>
      <c r="BD567" s="559" t="str">
        <f t="shared" si="221"/>
        <v>入力済</v>
      </c>
      <c r="BE567" s="576" t="str">
        <f t="shared" si="222"/>
        <v/>
      </c>
      <c r="BF567" s="559" t="str">
        <f t="shared" si="223"/>
        <v/>
      </c>
      <c r="BG567" s="596"/>
      <c r="BH567" s="632" t="str">
        <f t="shared" si="224"/>
        <v/>
      </c>
      <c r="BI567" s="614" t="str">
        <f>IFERROR(IF(BH567="Ⅱロ有り",ROUNDDOWN(L567*VLOOKUP(K567,【参考】数式用!$A$4:$J$42,10,FALSE)*AA567,0),""),"")</f>
        <v/>
      </c>
      <c r="BJ567" s="614" t="str">
        <f>IFERROR(IF(BH567="Ⅱロなし",ROUNDDOWN(L567*VLOOKUP(K567,【参考】数式用!$A$4:$J$42,8,FALSE)*AA567,0),""),"")</f>
        <v/>
      </c>
    </row>
    <row r="568" spans="1:62" ht="110.1" customHeight="1" thickBot="1">
      <c r="A568" s="327">
        <v>555</v>
      </c>
      <c r="B568" s="1005" t="str">
        <f>IF(基本情報入力シート!B590="","",基本情報入力シート!B590)</f>
        <v/>
      </c>
      <c r="C568" s="1006"/>
      <c r="D568" s="1006"/>
      <c r="E568" s="1006"/>
      <c r="F568" s="1007"/>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58" t="str">
        <f>IF(基本情報入力シート!AF590=0, "",基本情報入力シート!AF590)</f>
        <v/>
      </c>
      <c r="M568" s="589"/>
      <c r="N568" s="521" t="str">
        <f>IFERROR(VLOOKUP(K568,【参考】数式用!$A$2:$F$57,MATCH(M568,【参考】数式用!$C$3:$F$3,0)+2,0),"")</f>
        <v/>
      </c>
      <c r="O568" s="513"/>
      <c r="P568" s="555" t="str">
        <f>IFERROR(VLOOKUP(K568,【参考】数式用!$A$2:$F$57,MATCH(O568,【参考】数式用!$C$3:$F$3,0)+2,0),"")</f>
        <v/>
      </c>
      <c r="Q568" s="338" t="s">
        <v>118</v>
      </c>
      <c r="R568" s="339"/>
      <c r="S568" s="340" t="s">
        <v>183</v>
      </c>
      <c r="T568" s="339"/>
      <c r="U568" s="340" t="s">
        <v>184</v>
      </c>
      <c r="V568" s="339"/>
      <c r="W568" s="340" t="s">
        <v>183</v>
      </c>
      <c r="X568" s="339"/>
      <c r="Y568" s="340" t="s">
        <v>185</v>
      </c>
      <c r="Z568" s="340" t="s">
        <v>186</v>
      </c>
      <c r="AA568" s="340" t="str">
        <f t="shared" si="204"/>
        <v/>
      </c>
      <c r="AB568" s="341" t="s">
        <v>187</v>
      </c>
      <c r="AC568" s="516" t="str">
        <f t="shared" si="205"/>
        <v/>
      </c>
      <c r="AD568" s="509" t="str">
        <f t="shared" si="206"/>
        <v/>
      </c>
      <c r="AE568" s="517" t="str">
        <f>IFERROR(ROUNDDOWN(ROUNDDOWN(ROUND(L568*VLOOKUP(K568,【参考】数式用!$A$4:$F$57,MATCH("処遇改善加算Ⅳ",【参考】数式用!$C$3:$F$3,0)+2,0),0),0)*AA568*0.5,0), "")</f>
        <v/>
      </c>
      <c r="AF568" s="329"/>
      <c r="AG568" s="330"/>
      <c r="AH568" s="330"/>
      <c r="AI568" s="344"/>
      <c r="AJ568" s="641"/>
      <c r="AK568" s="331"/>
      <c r="AL568" s="332" t="str">
        <f t="shared" si="207"/>
        <v/>
      </c>
      <c r="AM568" s="325" t="str">
        <f t="shared" si="208"/>
        <v/>
      </c>
      <c r="AN568" s="255"/>
      <c r="AO568" s="559" t="str">
        <f>IFERROR(VLOOKUP(K568,【参考】数式用!$A$2:$N$57,14,FALSE),"")</f>
        <v/>
      </c>
      <c r="AP568" s="559" t="str">
        <f t="shared" si="209"/>
        <v/>
      </c>
      <c r="AQ568" s="632" t="str">
        <f t="shared" si="210"/>
        <v/>
      </c>
      <c r="AR568" s="632" t="str">
        <f t="shared" si="211"/>
        <v>入力済</v>
      </c>
      <c r="AS568" s="559" t="str">
        <f t="shared" si="212"/>
        <v/>
      </c>
      <c r="AT568" s="632" t="str">
        <f t="shared" si="213"/>
        <v>入力済</v>
      </c>
      <c r="AU568" s="632" t="str">
        <f t="shared" si="214"/>
        <v/>
      </c>
      <c r="AV568" s="632" t="str">
        <f t="shared" si="215"/>
        <v/>
      </c>
      <c r="AW568" s="559" t="str">
        <f t="shared" si="216"/>
        <v/>
      </c>
      <c r="AX568" s="559" t="str">
        <f t="shared" si="217"/>
        <v/>
      </c>
      <c r="AY568" s="632" t="str">
        <f>IFERROR(VLOOKUP(K568,【参考】数式用!$AR$5:$AS$39,2, FALSE), "")</f>
        <v/>
      </c>
      <c r="AZ568" s="559" t="str">
        <f t="shared" si="218"/>
        <v/>
      </c>
      <c r="BA568" s="559" t="str">
        <f t="shared" si="219"/>
        <v>入力済</v>
      </c>
      <c r="BB568" s="632" t="str">
        <f>IFERROR(VLOOKUP(K568,【参考】数式用!$AX$3:$AY$59, 2, FALSE), "")</f>
        <v/>
      </c>
      <c r="BC568" s="559" t="str">
        <f t="shared" si="220"/>
        <v/>
      </c>
      <c r="BD568" s="559" t="str">
        <f t="shared" si="221"/>
        <v>入力済</v>
      </c>
      <c r="BE568" s="576" t="str">
        <f t="shared" si="222"/>
        <v/>
      </c>
      <c r="BF568" s="559" t="str">
        <f t="shared" si="223"/>
        <v/>
      </c>
      <c r="BG568" s="596"/>
      <c r="BH568" s="632" t="str">
        <f t="shared" si="224"/>
        <v/>
      </c>
      <c r="BI568" s="614" t="str">
        <f>IFERROR(IF(BH568="Ⅱロ有り",ROUNDDOWN(L568*VLOOKUP(K568,【参考】数式用!$A$4:$J$42,10,FALSE)*AA568,0),""),"")</f>
        <v/>
      </c>
      <c r="BJ568" s="614" t="str">
        <f>IFERROR(IF(BH568="Ⅱロなし",ROUNDDOWN(L568*VLOOKUP(K568,【参考】数式用!$A$4:$J$42,8,FALSE)*AA568,0),""),"")</f>
        <v/>
      </c>
    </row>
    <row r="569" spans="1:62" ht="110.1" customHeight="1" thickBot="1">
      <c r="A569" s="327">
        <v>556</v>
      </c>
      <c r="B569" s="1005" t="str">
        <f>IF(基本情報入力シート!B591="","",基本情報入力シート!B591)</f>
        <v/>
      </c>
      <c r="C569" s="1006"/>
      <c r="D569" s="1006"/>
      <c r="E569" s="1006"/>
      <c r="F569" s="1007"/>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58" t="str">
        <f>IF(基本情報入力シート!AF591=0, "",基本情報入力シート!AF591)</f>
        <v/>
      </c>
      <c r="M569" s="589"/>
      <c r="N569" s="521" t="str">
        <f>IFERROR(VLOOKUP(K569,【参考】数式用!$A$2:$F$57,MATCH(M569,【参考】数式用!$C$3:$F$3,0)+2,0),"")</f>
        <v/>
      </c>
      <c r="O569" s="513"/>
      <c r="P569" s="555" t="str">
        <f>IFERROR(VLOOKUP(K569,【参考】数式用!$A$2:$F$57,MATCH(O569,【参考】数式用!$C$3:$F$3,0)+2,0),"")</f>
        <v/>
      </c>
      <c r="Q569" s="338" t="s">
        <v>118</v>
      </c>
      <c r="R569" s="339"/>
      <c r="S569" s="340" t="s">
        <v>183</v>
      </c>
      <c r="T569" s="339"/>
      <c r="U569" s="340" t="s">
        <v>184</v>
      </c>
      <c r="V569" s="339"/>
      <c r="W569" s="340" t="s">
        <v>183</v>
      </c>
      <c r="X569" s="339"/>
      <c r="Y569" s="340" t="s">
        <v>185</v>
      </c>
      <c r="Z569" s="340" t="s">
        <v>186</v>
      </c>
      <c r="AA569" s="340" t="str">
        <f t="shared" si="204"/>
        <v/>
      </c>
      <c r="AB569" s="341" t="s">
        <v>187</v>
      </c>
      <c r="AC569" s="516" t="str">
        <f t="shared" si="205"/>
        <v/>
      </c>
      <c r="AD569" s="509" t="str">
        <f t="shared" si="206"/>
        <v/>
      </c>
      <c r="AE569" s="517" t="str">
        <f>IFERROR(ROUNDDOWN(ROUNDDOWN(ROUND(L569*VLOOKUP(K569,【参考】数式用!$A$4:$F$57,MATCH("処遇改善加算Ⅳ",【参考】数式用!$C$3:$F$3,0)+2,0),0),0)*AA569*0.5,0), "")</f>
        <v/>
      </c>
      <c r="AF569" s="329"/>
      <c r="AG569" s="330"/>
      <c r="AH569" s="330"/>
      <c r="AI569" s="344"/>
      <c r="AJ569" s="641"/>
      <c r="AK569" s="331"/>
      <c r="AL569" s="332" t="str">
        <f t="shared" si="207"/>
        <v/>
      </c>
      <c r="AM569" s="325" t="str">
        <f t="shared" si="208"/>
        <v/>
      </c>
      <c r="AN569" s="255"/>
      <c r="AO569" s="559" t="str">
        <f>IFERROR(VLOOKUP(K569,【参考】数式用!$A$2:$N$57,14,FALSE),"")</f>
        <v/>
      </c>
      <c r="AP569" s="559" t="str">
        <f t="shared" si="209"/>
        <v/>
      </c>
      <c r="AQ569" s="632" t="str">
        <f t="shared" si="210"/>
        <v/>
      </c>
      <c r="AR569" s="632" t="str">
        <f t="shared" si="211"/>
        <v>入力済</v>
      </c>
      <c r="AS569" s="559" t="str">
        <f t="shared" si="212"/>
        <v/>
      </c>
      <c r="AT569" s="632" t="str">
        <f t="shared" si="213"/>
        <v>入力済</v>
      </c>
      <c r="AU569" s="632" t="str">
        <f t="shared" si="214"/>
        <v/>
      </c>
      <c r="AV569" s="632" t="str">
        <f t="shared" si="215"/>
        <v/>
      </c>
      <c r="AW569" s="559" t="str">
        <f t="shared" si="216"/>
        <v/>
      </c>
      <c r="AX569" s="559" t="str">
        <f t="shared" si="217"/>
        <v/>
      </c>
      <c r="AY569" s="632" t="str">
        <f>IFERROR(VLOOKUP(K569,【参考】数式用!$AR$5:$AS$39,2, FALSE), "")</f>
        <v/>
      </c>
      <c r="AZ569" s="559" t="str">
        <f t="shared" si="218"/>
        <v/>
      </c>
      <c r="BA569" s="559" t="str">
        <f t="shared" si="219"/>
        <v>入力済</v>
      </c>
      <c r="BB569" s="632" t="str">
        <f>IFERROR(VLOOKUP(K569,【参考】数式用!$AX$3:$AY$59, 2, FALSE), "")</f>
        <v/>
      </c>
      <c r="BC569" s="559" t="str">
        <f t="shared" si="220"/>
        <v/>
      </c>
      <c r="BD569" s="559" t="str">
        <f t="shared" si="221"/>
        <v>入力済</v>
      </c>
      <c r="BE569" s="576" t="str">
        <f t="shared" si="222"/>
        <v/>
      </c>
      <c r="BF569" s="559" t="str">
        <f t="shared" si="223"/>
        <v/>
      </c>
      <c r="BG569" s="596"/>
      <c r="BH569" s="632" t="str">
        <f t="shared" si="224"/>
        <v/>
      </c>
      <c r="BI569" s="614" t="str">
        <f>IFERROR(IF(BH569="Ⅱロ有り",ROUNDDOWN(L569*VLOOKUP(K569,【参考】数式用!$A$4:$J$42,10,FALSE)*AA569,0),""),"")</f>
        <v/>
      </c>
      <c r="BJ569" s="614" t="str">
        <f>IFERROR(IF(BH569="Ⅱロなし",ROUNDDOWN(L569*VLOOKUP(K569,【参考】数式用!$A$4:$J$42,8,FALSE)*AA569,0),""),"")</f>
        <v/>
      </c>
    </row>
    <row r="570" spans="1:62" ht="110.1" customHeight="1" thickBot="1">
      <c r="A570" s="327">
        <v>557</v>
      </c>
      <c r="B570" s="1005" t="str">
        <f>IF(基本情報入力シート!B592="","",基本情報入力シート!B592)</f>
        <v/>
      </c>
      <c r="C570" s="1006"/>
      <c r="D570" s="1006"/>
      <c r="E570" s="1006"/>
      <c r="F570" s="1007"/>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58" t="str">
        <f>IF(基本情報入力シート!AF592=0, "",基本情報入力シート!AF592)</f>
        <v/>
      </c>
      <c r="M570" s="589"/>
      <c r="N570" s="521" t="str">
        <f>IFERROR(VLOOKUP(K570,【参考】数式用!$A$2:$F$57,MATCH(M570,【参考】数式用!$C$3:$F$3,0)+2,0),"")</f>
        <v/>
      </c>
      <c r="O570" s="513"/>
      <c r="P570" s="555" t="str">
        <f>IFERROR(VLOOKUP(K570,【参考】数式用!$A$2:$F$57,MATCH(O570,【参考】数式用!$C$3:$F$3,0)+2,0),"")</f>
        <v/>
      </c>
      <c r="Q570" s="338" t="s">
        <v>118</v>
      </c>
      <c r="R570" s="339"/>
      <c r="S570" s="340" t="s">
        <v>183</v>
      </c>
      <c r="T570" s="339"/>
      <c r="U570" s="340" t="s">
        <v>184</v>
      </c>
      <c r="V570" s="339"/>
      <c r="W570" s="340" t="s">
        <v>183</v>
      </c>
      <c r="X570" s="339"/>
      <c r="Y570" s="340" t="s">
        <v>185</v>
      </c>
      <c r="Z570" s="340" t="s">
        <v>186</v>
      </c>
      <c r="AA570" s="340" t="str">
        <f t="shared" si="204"/>
        <v/>
      </c>
      <c r="AB570" s="341" t="s">
        <v>187</v>
      </c>
      <c r="AC570" s="516" t="str">
        <f t="shared" si="205"/>
        <v/>
      </c>
      <c r="AD570" s="509" t="str">
        <f t="shared" si="206"/>
        <v/>
      </c>
      <c r="AE570" s="517" t="str">
        <f>IFERROR(ROUNDDOWN(ROUNDDOWN(ROUND(L570*VLOOKUP(K570,【参考】数式用!$A$4:$F$57,MATCH("処遇改善加算Ⅳ",【参考】数式用!$C$3:$F$3,0)+2,0),0),0)*AA570*0.5,0), "")</f>
        <v/>
      </c>
      <c r="AF570" s="329"/>
      <c r="AG570" s="330"/>
      <c r="AH570" s="330"/>
      <c r="AI570" s="344"/>
      <c r="AJ570" s="641"/>
      <c r="AK570" s="331"/>
      <c r="AL570" s="332" t="str">
        <f t="shared" si="207"/>
        <v/>
      </c>
      <c r="AM570" s="325" t="str">
        <f t="shared" si="208"/>
        <v/>
      </c>
      <c r="AN570" s="255"/>
      <c r="AO570" s="559" t="str">
        <f>IFERROR(VLOOKUP(K570,【参考】数式用!$A$2:$N$57,14,FALSE),"")</f>
        <v/>
      </c>
      <c r="AP570" s="559" t="str">
        <f t="shared" si="209"/>
        <v/>
      </c>
      <c r="AQ570" s="632" t="str">
        <f t="shared" si="210"/>
        <v/>
      </c>
      <c r="AR570" s="632" t="str">
        <f t="shared" si="211"/>
        <v>入力済</v>
      </c>
      <c r="AS570" s="559" t="str">
        <f t="shared" si="212"/>
        <v/>
      </c>
      <c r="AT570" s="632" t="str">
        <f t="shared" si="213"/>
        <v>入力済</v>
      </c>
      <c r="AU570" s="632" t="str">
        <f t="shared" si="214"/>
        <v/>
      </c>
      <c r="AV570" s="632" t="str">
        <f t="shared" si="215"/>
        <v/>
      </c>
      <c r="AW570" s="559" t="str">
        <f t="shared" si="216"/>
        <v/>
      </c>
      <c r="AX570" s="559" t="str">
        <f t="shared" si="217"/>
        <v/>
      </c>
      <c r="AY570" s="632" t="str">
        <f>IFERROR(VLOOKUP(K570,【参考】数式用!$AR$5:$AS$39,2, FALSE), "")</f>
        <v/>
      </c>
      <c r="AZ570" s="559" t="str">
        <f t="shared" si="218"/>
        <v/>
      </c>
      <c r="BA570" s="559" t="str">
        <f t="shared" si="219"/>
        <v>入力済</v>
      </c>
      <c r="BB570" s="632" t="str">
        <f>IFERROR(VLOOKUP(K570,【参考】数式用!$AX$3:$AY$59, 2, FALSE), "")</f>
        <v/>
      </c>
      <c r="BC570" s="559" t="str">
        <f t="shared" si="220"/>
        <v/>
      </c>
      <c r="BD570" s="559" t="str">
        <f t="shared" si="221"/>
        <v>入力済</v>
      </c>
      <c r="BE570" s="576" t="str">
        <f t="shared" si="222"/>
        <v/>
      </c>
      <c r="BF570" s="559" t="str">
        <f t="shared" si="223"/>
        <v/>
      </c>
      <c r="BG570" s="596"/>
      <c r="BH570" s="632" t="str">
        <f t="shared" si="224"/>
        <v/>
      </c>
      <c r="BI570" s="614" t="str">
        <f>IFERROR(IF(BH570="Ⅱロ有り",ROUNDDOWN(L570*VLOOKUP(K570,【参考】数式用!$A$4:$J$42,10,FALSE)*AA570,0),""),"")</f>
        <v/>
      </c>
      <c r="BJ570" s="614" t="str">
        <f>IFERROR(IF(BH570="Ⅱロなし",ROUNDDOWN(L570*VLOOKUP(K570,【参考】数式用!$A$4:$J$42,8,FALSE)*AA570,0),""),"")</f>
        <v/>
      </c>
    </row>
    <row r="571" spans="1:62" ht="110.1" customHeight="1" thickBot="1">
      <c r="A571" s="327">
        <v>558</v>
      </c>
      <c r="B571" s="1005" t="str">
        <f>IF(基本情報入力シート!B593="","",基本情報入力シート!B593)</f>
        <v/>
      </c>
      <c r="C571" s="1006"/>
      <c r="D571" s="1006"/>
      <c r="E571" s="1006"/>
      <c r="F571" s="1007"/>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58" t="str">
        <f>IF(基本情報入力シート!AF593=0, "",基本情報入力シート!AF593)</f>
        <v/>
      </c>
      <c r="M571" s="589"/>
      <c r="N571" s="521" t="str">
        <f>IFERROR(VLOOKUP(K571,【参考】数式用!$A$2:$F$57,MATCH(M571,【参考】数式用!$C$3:$F$3,0)+2,0),"")</f>
        <v/>
      </c>
      <c r="O571" s="513"/>
      <c r="P571" s="555" t="str">
        <f>IFERROR(VLOOKUP(K571,【参考】数式用!$A$2:$F$57,MATCH(O571,【参考】数式用!$C$3:$F$3,0)+2,0),"")</f>
        <v/>
      </c>
      <c r="Q571" s="338" t="s">
        <v>118</v>
      </c>
      <c r="R571" s="339"/>
      <c r="S571" s="340" t="s">
        <v>183</v>
      </c>
      <c r="T571" s="339"/>
      <c r="U571" s="340" t="s">
        <v>184</v>
      </c>
      <c r="V571" s="339"/>
      <c r="W571" s="340" t="s">
        <v>183</v>
      </c>
      <c r="X571" s="339"/>
      <c r="Y571" s="340" t="s">
        <v>185</v>
      </c>
      <c r="Z571" s="340" t="s">
        <v>186</v>
      </c>
      <c r="AA571" s="340" t="str">
        <f t="shared" si="204"/>
        <v/>
      </c>
      <c r="AB571" s="341" t="s">
        <v>187</v>
      </c>
      <c r="AC571" s="516" t="str">
        <f t="shared" si="205"/>
        <v/>
      </c>
      <c r="AD571" s="509" t="str">
        <f t="shared" si="206"/>
        <v/>
      </c>
      <c r="AE571" s="517" t="str">
        <f>IFERROR(ROUNDDOWN(ROUNDDOWN(ROUND(L571*VLOOKUP(K571,【参考】数式用!$A$4:$F$57,MATCH("処遇改善加算Ⅳ",【参考】数式用!$C$3:$F$3,0)+2,0),0),0)*AA571*0.5,0), "")</f>
        <v/>
      </c>
      <c r="AF571" s="329"/>
      <c r="AG571" s="330"/>
      <c r="AH571" s="330"/>
      <c r="AI571" s="344"/>
      <c r="AJ571" s="641"/>
      <c r="AK571" s="331"/>
      <c r="AL571" s="332" t="str">
        <f t="shared" si="207"/>
        <v/>
      </c>
      <c r="AM571" s="325" t="str">
        <f t="shared" si="208"/>
        <v/>
      </c>
      <c r="AN571" s="255"/>
      <c r="AO571" s="559" t="str">
        <f>IFERROR(VLOOKUP(K571,【参考】数式用!$A$2:$N$57,14,FALSE),"")</f>
        <v/>
      </c>
      <c r="AP571" s="559" t="str">
        <f t="shared" si="209"/>
        <v/>
      </c>
      <c r="AQ571" s="632" t="str">
        <f t="shared" si="210"/>
        <v/>
      </c>
      <c r="AR571" s="632" t="str">
        <f t="shared" si="211"/>
        <v>入力済</v>
      </c>
      <c r="AS571" s="559" t="str">
        <f t="shared" si="212"/>
        <v/>
      </c>
      <c r="AT571" s="632" t="str">
        <f t="shared" si="213"/>
        <v>入力済</v>
      </c>
      <c r="AU571" s="632" t="str">
        <f t="shared" si="214"/>
        <v/>
      </c>
      <c r="AV571" s="632" t="str">
        <f t="shared" si="215"/>
        <v/>
      </c>
      <c r="AW571" s="559" t="str">
        <f t="shared" si="216"/>
        <v/>
      </c>
      <c r="AX571" s="559" t="str">
        <f t="shared" si="217"/>
        <v/>
      </c>
      <c r="AY571" s="632" t="str">
        <f>IFERROR(VLOOKUP(K571,【参考】数式用!$AR$5:$AS$39,2, FALSE), "")</f>
        <v/>
      </c>
      <c r="AZ571" s="559" t="str">
        <f t="shared" si="218"/>
        <v/>
      </c>
      <c r="BA571" s="559" t="str">
        <f t="shared" si="219"/>
        <v>入力済</v>
      </c>
      <c r="BB571" s="632" t="str">
        <f>IFERROR(VLOOKUP(K571,【参考】数式用!$AX$3:$AY$59, 2, FALSE), "")</f>
        <v/>
      </c>
      <c r="BC571" s="559" t="str">
        <f t="shared" si="220"/>
        <v/>
      </c>
      <c r="BD571" s="559" t="str">
        <f t="shared" si="221"/>
        <v>入力済</v>
      </c>
      <c r="BE571" s="576" t="str">
        <f t="shared" si="222"/>
        <v/>
      </c>
      <c r="BF571" s="559" t="str">
        <f t="shared" si="223"/>
        <v/>
      </c>
      <c r="BG571" s="596"/>
      <c r="BH571" s="632" t="str">
        <f t="shared" si="224"/>
        <v/>
      </c>
      <c r="BI571" s="614" t="str">
        <f>IFERROR(IF(BH571="Ⅱロ有り",ROUNDDOWN(L571*VLOOKUP(K571,【参考】数式用!$A$4:$J$42,10,FALSE)*AA571,0),""),"")</f>
        <v/>
      </c>
      <c r="BJ571" s="614" t="str">
        <f>IFERROR(IF(BH571="Ⅱロなし",ROUNDDOWN(L571*VLOOKUP(K571,【参考】数式用!$A$4:$J$42,8,FALSE)*AA571,0),""),"")</f>
        <v/>
      </c>
    </row>
    <row r="572" spans="1:62" ht="110.1" customHeight="1" thickBot="1">
      <c r="A572" s="327">
        <v>559</v>
      </c>
      <c r="B572" s="1005" t="str">
        <f>IF(基本情報入力シート!B594="","",基本情報入力シート!B594)</f>
        <v/>
      </c>
      <c r="C572" s="1006"/>
      <c r="D572" s="1006"/>
      <c r="E572" s="1006"/>
      <c r="F572" s="1007"/>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58" t="str">
        <f>IF(基本情報入力シート!AF594=0, "",基本情報入力シート!AF594)</f>
        <v/>
      </c>
      <c r="M572" s="589"/>
      <c r="N572" s="521" t="str">
        <f>IFERROR(VLOOKUP(K572,【参考】数式用!$A$2:$F$57,MATCH(M572,【参考】数式用!$C$3:$F$3,0)+2,0),"")</f>
        <v/>
      </c>
      <c r="O572" s="513"/>
      <c r="P572" s="555" t="str">
        <f>IFERROR(VLOOKUP(K572,【参考】数式用!$A$2:$F$57,MATCH(O572,【参考】数式用!$C$3:$F$3,0)+2,0),"")</f>
        <v/>
      </c>
      <c r="Q572" s="338" t="s">
        <v>118</v>
      </c>
      <c r="R572" s="339"/>
      <c r="S572" s="340" t="s">
        <v>183</v>
      </c>
      <c r="T572" s="339"/>
      <c r="U572" s="340" t="s">
        <v>184</v>
      </c>
      <c r="V572" s="339"/>
      <c r="W572" s="340" t="s">
        <v>183</v>
      </c>
      <c r="X572" s="339"/>
      <c r="Y572" s="340" t="s">
        <v>185</v>
      </c>
      <c r="Z572" s="340" t="s">
        <v>186</v>
      </c>
      <c r="AA572" s="340" t="str">
        <f t="shared" si="204"/>
        <v/>
      </c>
      <c r="AB572" s="341" t="s">
        <v>187</v>
      </c>
      <c r="AC572" s="516" t="str">
        <f t="shared" si="205"/>
        <v/>
      </c>
      <c r="AD572" s="509" t="str">
        <f t="shared" si="206"/>
        <v/>
      </c>
      <c r="AE572" s="517" t="str">
        <f>IFERROR(ROUNDDOWN(ROUNDDOWN(ROUND(L572*VLOOKUP(K572,【参考】数式用!$A$4:$F$57,MATCH("処遇改善加算Ⅳ",【参考】数式用!$C$3:$F$3,0)+2,0),0),0)*AA572*0.5,0), "")</f>
        <v/>
      </c>
      <c r="AF572" s="329"/>
      <c r="AG572" s="330"/>
      <c r="AH572" s="330"/>
      <c r="AI572" s="344"/>
      <c r="AJ572" s="641"/>
      <c r="AK572" s="331"/>
      <c r="AL572" s="332" t="str">
        <f t="shared" si="207"/>
        <v/>
      </c>
      <c r="AM572" s="325" t="str">
        <f t="shared" si="208"/>
        <v/>
      </c>
      <c r="AN572" s="255"/>
      <c r="AO572" s="559" t="str">
        <f>IFERROR(VLOOKUP(K572,【参考】数式用!$A$2:$N$57,14,FALSE),"")</f>
        <v/>
      </c>
      <c r="AP572" s="559" t="str">
        <f t="shared" si="209"/>
        <v/>
      </c>
      <c r="AQ572" s="632" t="str">
        <f t="shared" si="210"/>
        <v/>
      </c>
      <c r="AR572" s="632" t="str">
        <f t="shared" si="211"/>
        <v>入力済</v>
      </c>
      <c r="AS572" s="559" t="str">
        <f t="shared" si="212"/>
        <v/>
      </c>
      <c r="AT572" s="632" t="str">
        <f t="shared" si="213"/>
        <v>入力済</v>
      </c>
      <c r="AU572" s="632" t="str">
        <f t="shared" si="214"/>
        <v/>
      </c>
      <c r="AV572" s="632" t="str">
        <f t="shared" si="215"/>
        <v/>
      </c>
      <c r="AW572" s="559" t="str">
        <f t="shared" si="216"/>
        <v/>
      </c>
      <c r="AX572" s="559" t="str">
        <f t="shared" si="217"/>
        <v/>
      </c>
      <c r="AY572" s="632" t="str">
        <f>IFERROR(VLOOKUP(K572,【参考】数式用!$AR$5:$AS$39,2, FALSE), "")</f>
        <v/>
      </c>
      <c r="AZ572" s="559" t="str">
        <f t="shared" si="218"/>
        <v/>
      </c>
      <c r="BA572" s="559" t="str">
        <f t="shared" si="219"/>
        <v>入力済</v>
      </c>
      <c r="BB572" s="632" t="str">
        <f>IFERROR(VLOOKUP(K572,【参考】数式用!$AX$3:$AY$59, 2, FALSE), "")</f>
        <v/>
      </c>
      <c r="BC572" s="559" t="str">
        <f t="shared" si="220"/>
        <v/>
      </c>
      <c r="BD572" s="559" t="str">
        <f t="shared" si="221"/>
        <v>入力済</v>
      </c>
      <c r="BE572" s="576" t="str">
        <f t="shared" si="222"/>
        <v/>
      </c>
      <c r="BF572" s="559" t="str">
        <f t="shared" si="223"/>
        <v/>
      </c>
      <c r="BG572" s="596"/>
      <c r="BH572" s="632" t="str">
        <f t="shared" si="224"/>
        <v/>
      </c>
      <c r="BI572" s="614" t="str">
        <f>IFERROR(IF(BH572="Ⅱロ有り",ROUNDDOWN(L572*VLOOKUP(K572,【参考】数式用!$A$4:$J$42,10,FALSE)*AA572,0),""),"")</f>
        <v/>
      </c>
      <c r="BJ572" s="614" t="str">
        <f>IFERROR(IF(BH572="Ⅱロなし",ROUNDDOWN(L572*VLOOKUP(K572,【参考】数式用!$A$4:$J$42,8,FALSE)*AA572,0),""),"")</f>
        <v/>
      </c>
    </row>
    <row r="573" spans="1:62" ht="110.1" customHeight="1" thickBot="1">
      <c r="A573" s="327">
        <v>560</v>
      </c>
      <c r="B573" s="1005" t="str">
        <f>IF(基本情報入力シート!B595="","",基本情報入力シート!B595)</f>
        <v/>
      </c>
      <c r="C573" s="1006"/>
      <c r="D573" s="1006"/>
      <c r="E573" s="1006"/>
      <c r="F573" s="1007"/>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58" t="str">
        <f>IF(基本情報入力シート!AF595=0, "",基本情報入力シート!AF595)</f>
        <v/>
      </c>
      <c r="M573" s="589"/>
      <c r="N573" s="521" t="str">
        <f>IFERROR(VLOOKUP(K573,【参考】数式用!$A$2:$F$57,MATCH(M573,【参考】数式用!$C$3:$F$3,0)+2,0),"")</f>
        <v/>
      </c>
      <c r="O573" s="513"/>
      <c r="P573" s="555" t="str">
        <f>IFERROR(VLOOKUP(K573,【参考】数式用!$A$2:$F$57,MATCH(O573,【参考】数式用!$C$3:$F$3,0)+2,0),"")</f>
        <v/>
      </c>
      <c r="Q573" s="338" t="s">
        <v>118</v>
      </c>
      <c r="R573" s="339"/>
      <c r="S573" s="340" t="s">
        <v>183</v>
      </c>
      <c r="T573" s="339"/>
      <c r="U573" s="340" t="s">
        <v>184</v>
      </c>
      <c r="V573" s="339"/>
      <c r="W573" s="340" t="s">
        <v>183</v>
      </c>
      <c r="X573" s="339"/>
      <c r="Y573" s="340" t="s">
        <v>185</v>
      </c>
      <c r="Z573" s="340" t="s">
        <v>186</v>
      </c>
      <c r="AA573" s="340" t="str">
        <f t="shared" si="204"/>
        <v/>
      </c>
      <c r="AB573" s="341" t="s">
        <v>187</v>
      </c>
      <c r="AC573" s="516" t="str">
        <f t="shared" si="205"/>
        <v/>
      </c>
      <c r="AD573" s="509" t="str">
        <f t="shared" si="206"/>
        <v/>
      </c>
      <c r="AE573" s="517" t="str">
        <f>IFERROR(ROUNDDOWN(ROUNDDOWN(ROUND(L573*VLOOKUP(K573,【参考】数式用!$A$4:$F$57,MATCH("処遇改善加算Ⅳ",【参考】数式用!$C$3:$F$3,0)+2,0),0),0)*AA573*0.5,0), "")</f>
        <v/>
      </c>
      <c r="AF573" s="329"/>
      <c r="AG573" s="330"/>
      <c r="AH573" s="330"/>
      <c r="AI573" s="344"/>
      <c r="AJ573" s="641"/>
      <c r="AK573" s="331"/>
      <c r="AL573" s="332" t="str">
        <f t="shared" si="207"/>
        <v/>
      </c>
      <c r="AM573" s="325" t="str">
        <f t="shared" si="208"/>
        <v/>
      </c>
      <c r="AN573" s="255"/>
      <c r="AO573" s="559" t="str">
        <f>IFERROR(VLOOKUP(K573,【参考】数式用!$A$2:$N$57,14,FALSE),"")</f>
        <v/>
      </c>
      <c r="AP573" s="559" t="str">
        <f t="shared" si="209"/>
        <v/>
      </c>
      <c r="AQ573" s="632" t="str">
        <f t="shared" si="210"/>
        <v/>
      </c>
      <c r="AR573" s="632" t="str">
        <f t="shared" si="211"/>
        <v>入力済</v>
      </c>
      <c r="AS573" s="559" t="str">
        <f t="shared" si="212"/>
        <v/>
      </c>
      <c r="AT573" s="632" t="str">
        <f t="shared" si="213"/>
        <v>入力済</v>
      </c>
      <c r="AU573" s="632" t="str">
        <f t="shared" si="214"/>
        <v/>
      </c>
      <c r="AV573" s="632" t="str">
        <f t="shared" si="215"/>
        <v/>
      </c>
      <c r="AW573" s="559" t="str">
        <f t="shared" si="216"/>
        <v/>
      </c>
      <c r="AX573" s="559" t="str">
        <f t="shared" si="217"/>
        <v/>
      </c>
      <c r="AY573" s="632" t="str">
        <f>IFERROR(VLOOKUP(K573,【参考】数式用!$AR$5:$AS$39,2, FALSE), "")</f>
        <v/>
      </c>
      <c r="AZ573" s="559" t="str">
        <f t="shared" si="218"/>
        <v/>
      </c>
      <c r="BA573" s="559" t="str">
        <f t="shared" si="219"/>
        <v>入力済</v>
      </c>
      <c r="BB573" s="632" t="str">
        <f>IFERROR(VLOOKUP(K573,【参考】数式用!$AX$3:$AY$59, 2, FALSE), "")</f>
        <v/>
      </c>
      <c r="BC573" s="559" t="str">
        <f t="shared" si="220"/>
        <v/>
      </c>
      <c r="BD573" s="559" t="str">
        <f t="shared" si="221"/>
        <v>入力済</v>
      </c>
      <c r="BE573" s="576" t="str">
        <f t="shared" si="222"/>
        <v/>
      </c>
      <c r="BF573" s="559" t="str">
        <f t="shared" si="223"/>
        <v/>
      </c>
      <c r="BG573" s="596"/>
      <c r="BH573" s="632" t="str">
        <f t="shared" si="224"/>
        <v/>
      </c>
      <c r="BI573" s="614" t="str">
        <f>IFERROR(IF(BH573="Ⅱロ有り",ROUNDDOWN(L573*VLOOKUP(K573,【参考】数式用!$A$4:$J$42,10,FALSE)*AA573,0),""),"")</f>
        <v/>
      </c>
      <c r="BJ573" s="614" t="str">
        <f>IFERROR(IF(BH573="Ⅱロなし",ROUNDDOWN(L573*VLOOKUP(K573,【参考】数式用!$A$4:$J$42,8,FALSE)*AA573,0),""),"")</f>
        <v/>
      </c>
    </row>
    <row r="574" spans="1:62" ht="110.1" customHeight="1" thickBot="1">
      <c r="A574" s="327">
        <v>561</v>
      </c>
      <c r="B574" s="1005" t="str">
        <f>IF(基本情報入力シート!B596="","",基本情報入力シート!B596)</f>
        <v/>
      </c>
      <c r="C574" s="1006"/>
      <c r="D574" s="1006"/>
      <c r="E574" s="1006"/>
      <c r="F574" s="1007"/>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58" t="str">
        <f>IF(基本情報入力シート!AF596=0, "",基本情報入力シート!AF596)</f>
        <v/>
      </c>
      <c r="M574" s="589"/>
      <c r="N574" s="521" t="str">
        <f>IFERROR(VLOOKUP(K574,【参考】数式用!$A$2:$F$57,MATCH(M574,【参考】数式用!$C$3:$F$3,0)+2,0),"")</f>
        <v/>
      </c>
      <c r="O574" s="513"/>
      <c r="P574" s="555" t="str">
        <f>IFERROR(VLOOKUP(K574,【参考】数式用!$A$2:$F$57,MATCH(O574,【参考】数式用!$C$3:$F$3,0)+2,0),"")</f>
        <v/>
      </c>
      <c r="Q574" s="338" t="s">
        <v>118</v>
      </c>
      <c r="R574" s="339"/>
      <c r="S574" s="340" t="s">
        <v>183</v>
      </c>
      <c r="T574" s="339"/>
      <c r="U574" s="340" t="s">
        <v>184</v>
      </c>
      <c r="V574" s="339"/>
      <c r="W574" s="340" t="s">
        <v>183</v>
      </c>
      <c r="X574" s="339"/>
      <c r="Y574" s="340" t="s">
        <v>185</v>
      </c>
      <c r="Z574" s="340" t="s">
        <v>186</v>
      </c>
      <c r="AA574" s="340" t="str">
        <f t="shared" si="204"/>
        <v/>
      </c>
      <c r="AB574" s="341" t="s">
        <v>187</v>
      </c>
      <c r="AC574" s="516" t="str">
        <f t="shared" si="205"/>
        <v/>
      </c>
      <c r="AD574" s="509" t="str">
        <f t="shared" si="206"/>
        <v/>
      </c>
      <c r="AE574" s="517" t="str">
        <f>IFERROR(ROUNDDOWN(ROUNDDOWN(ROUND(L574*VLOOKUP(K574,【参考】数式用!$A$4:$F$57,MATCH("処遇改善加算Ⅳ",【参考】数式用!$C$3:$F$3,0)+2,0),0),0)*AA574*0.5,0), "")</f>
        <v/>
      </c>
      <c r="AF574" s="329"/>
      <c r="AG574" s="330"/>
      <c r="AH574" s="330"/>
      <c r="AI574" s="344"/>
      <c r="AJ574" s="641"/>
      <c r="AK574" s="331"/>
      <c r="AL574" s="332" t="str">
        <f t="shared" si="207"/>
        <v/>
      </c>
      <c r="AM574" s="325" t="str">
        <f t="shared" si="208"/>
        <v/>
      </c>
      <c r="AN574" s="255"/>
      <c r="AO574" s="559" t="str">
        <f>IFERROR(VLOOKUP(K574,【参考】数式用!$A$2:$N$57,14,FALSE),"")</f>
        <v/>
      </c>
      <c r="AP574" s="559" t="str">
        <f t="shared" si="209"/>
        <v/>
      </c>
      <c r="AQ574" s="632" t="str">
        <f t="shared" si="210"/>
        <v/>
      </c>
      <c r="AR574" s="632" t="str">
        <f t="shared" si="211"/>
        <v>入力済</v>
      </c>
      <c r="AS574" s="559" t="str">
        <f t="shared" si="212"/>
        <v/>
      </c>
      <c r="AT574" s="632" t="str">
        <f t="shared" si="213"/>
        <v>入力済</v>
      </c>
      <c r="AU574" s="632" t="str">
        <f t="shared" si="214"/>
        <v/>
      </c>
      <c r="AV574" s="632" t="str">
        <f t="shared" si="215"/>
        <v/>
      </c>
      <c r="AW574" s="559" t="str">
        <f t="shared" si="216"/>
        <v/>
      </c>
      <c r="AX574" s="559" t="str">
        <f t="shared" si="217"/>
        <v/>
      </c>
      <c r="AY574" s="632" t="str">
        <f>IFERROR(VLOOKUP(K574,【参考】数式用!$AR$5:$AS$39,2, FALSE), "")</f>
        <v/>
      </c>
      <c r="AZ574" s="559" t="str">
        <f t="shared" si="218"/>
        <v/>
      </c>
      <c r="BA574" s="559" t="str">
        <f t="shared" si="219"/>
        <v>入力済</v>
      </c>
      <c r="BB574" s="632" t="str">
        <f>IFERROR(VLOOKUP(K574,【参考】数式用!$AX$3:$AY$59, 2, FALSE), "")</f>
        <v/>
      </c>
      <c r="BC574" s="559" t="str">
        <f t="shared" si="220"/>
        <v/>
      </c>
      <c r="BD574" s="559" t="str">
        <f t="shared" si="221"/>
        <v>入力済</v>
      </c>
      <c r="BE574" s="576" t="str">
        <f t="shared" si="222"/>
        <v/>
      </c>
      <c r="BF574" s="559" t="str">
        <f t="shared" si="223"/>
        <v/>
      </c>
      <c r="BG574" s="596"/>
      <c r="BH574" s="632" t="str">
        <f t="shared" si="224"/>
        <v/>
      </c>
      <c r="BI574" s="614" t="str">
        <f>IFERROR(IF(BH574="Ⅱロ有り",ROUNDDOWN(L574*VLOOKUP(K574,【参考】数式用!$A$4:$J$42,10,FALSE)*AA574,0),""),"")</f>
        <v/>
      </c>
      <c r="BJ574" s="614" t="str">
        <f>IFERROR(IF(BH574="Ⅱロなし",ROUNDDOWN(L574*VLOOKUP(K574,【参考】数式用!$A$4:$J$42,8,FALSE)*AA574,0),""),"")</f>
        <v/>
      </c>
    </row>
    <row r="575" spans="1:62" ht="110.1" customHeight="1" thickBot="1">
      <c r="A575" s="327">
        <v>562</v>
      </c>
      <c r="B575" s="1005" t="str">
        <f>IF(基本情報入力シート!B597="","",基本情報入力シート!B597)</f>
        <v/>
      </c>
      <c r="C575" s="1006"/>
      <c r="D575" s="1006"/>
      <c r="E575" s="1006"/>
      <c r="F575" s="1007"/>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58" t="str">
        <f>IF(基本情報入力シート!AF597=0, "",基本情報入力シート!AF597)</f>
        <v/>
      </c>
      <c r="M575" s="589"/>
      <c r="N575" s="521" t="str">
        <f>IFERROR(VLOOKUP(K575,【参考】数式用!$A$2:$F$57,MATCH(M575,【参考】数式用!$C$3:$F$3,0)+2,0),"")</f>
        <v/>
      </c>
      <c r="O575" s="513"/>
      <c r="P575" s="555" t="str">
        <f>IFERROR(VLOOKUP(K575,【参考】数式用!$A$2:$F$57,MATCH(O575,【参考】数式用!$C$3:$F$3,0)+2,0),"")</f>
        <v/>
      </c>
      <c r="Q575" s="338" t="s">
        <v>118</v>
      </c>
      <c r="R575" s="339"/>
      <c r="S575" s="340" t="s">
        <v>183</v>
      </c>
      <c r="T575" s="339"/>
      <c r="U575" s="340" t="s">
        <v>184</v>
      </c>
      <c r="V575" s="339"/>
      <c r="W575" s="340" t="s">
        <v>183</v>
      </c>
      <c r="X575" s="339"/>
      <c r="Y575" s="340" t="s">
        <v>185</v>
      </c>
      <c r="Z575" s="340" t="s">
        <v>186</v>
      </c>
      <c r="AA575" s="340" t="str">
        <f t="shared" si="204"/>
        <v/>
      </c>
      <c r="AB575" s="341" t="s">
        <v>187</v>
      </c>
      <c r="AC575" s="516" t="str">
        <f t="shared" si="205"/>
        <v/>
      </c>
      <c r="AD575" s="509" t="str">
        <f t="shared" si="206"/>
        <v/>
      </c>
      <c r="AE575" s="517" t="str">
        <f>IFERROR(ROUNDDOWN(ROUNDDOWN(ROUND(L575*VLOOKUP(K575,【参考】数式用!$A$4:$F$57,MATCH("処遇改善加算Ⅳ",【参考】数式用!$C$3:$F$3,0)+2,0),0),0)*AA575*0.5,0), "")</f>
        <v/>
      </c>
      <c r="AF575" s="329"/>
      <c r="AG575" s="330"/>
      <c r="AH575" s="330"/>
      <c r="AI575" s="344"/>
      <c r="AJ575" s="641"/>
      <c r="AK575" s="331"/>
      <c r="AL575" s="332" t="str">
        <f t="shared" si="207"/>
        <v/>
      </c>
      <c r="AM575" s="325" t="str">
        <f t="shared" si="208"/>
        <v/>
      </c>
      <c r="AN575" s="255"/>
      <c r="AO575" s="559" t="str">
        <f>IFERROR(VLOOKUP(K575,【参考】数式用!$A$2:$N$57,14,FALSE),"")</f>
        <v/>
      </c>
      <c r="AP575" s="559" t="str">
        <f t="shared" si="209"/>
        <v/>
      </c>
      <c r="AQ575" s="632" t="str">
        <f t="shared" si="210"/>
        <v/>
      </c>
      <c r="AR575" s="632" t="str">
        <f t="shared" si="211"/>
        <v>入力済</v>
      </c>
      <c r="AS575" s="559" t="str">
        <f t="shared" si="212"/>
        <v/>
      </c>
      <c r="AT575" s="632" t="str">
        <f t="shared" si="213"/>
        <v>入力済</v>
      </c>
      <c r="AU575" s="632" t="str">
        <f t="shared" si="214"/>
        <v/>
      </c>
      <c r="AV575" s="632" t="str">
        <f t="shared" si="215"/>
        <v/>
      </c>
      <c r="AW575" s="559" t="str">
        <f t="shared" si="216"/>
        <v/>
      </c>
      <c r="AX575" s="559" t="str">
        <f t="shared" si="217"/>
        <v/>
      </c>
      <c r="AY575" s="632" t="str">
        <f>IFERROR(VLOOKUP(K575,【参考】数式用!$AR$5:$AS$39,2, FALSE), "")</f>
        <v/>
      </c>
      <c r="AZ575" s="559" t="str">
        <f t="shared" si="218"/>
        <v/>
      </c>
      <c r="BA575" s="559" t="str">
        <f t="shared" si="219"/>
        <v>入力済</v>
      </c>
      <c r="BB575" s="632" t="str">
        <f>IFERROR(VLOOKUP(K575,【参考】数式用!$AX$3:$AY$59, 2, FALSE), "")</f>
        <v/>
      </c>
      <c r="BC575" s="559" t="str">
        <f t="shared" si="220"/>
        <v/>
      </c>
      <c r="BD575" s="559" t="str">
        <f t="shared" si="221"/>
        <v>入力済</v>
      </c>
      <c r="BE575" s="576" t="str">
        <f t="shared" si="222"/>
        <v/>
      </c>
      <c r="BF575" s="559" t="str">
        <f t="shared" si="223"/>
        <v/>
      </c>
      <c r="BG575" s="596"/>
      <c r="BH575" s="632" t="str">
        <f t="shared" si="224"/>
        <v/>
      </c>
      <c r="BI575" s="614" t="str">
        <f>IFERROR(IF(BH575="Ⅱロ有り",ROUNDDOWN(L575*VLOOKUP(K575,【参考】数式用!$A$4:$J$42,10,FALSE)*AA575,0),""),"")</f>
        <v/>
      </c>
      <c r="BJ575" s="614" t="str">
        <f>IFERROR(IF(BH575="Ⅱロなし",ROUNDDOWN(L575*VLOOKUP(K575,【参考】数式用!$A$4:$J$42,8,FALSE)*AA575,0),""),"")</f>
        <v/>
      </c>
    </row>
    <row r="576" spans="1:62" ht="110.1" customHeight="1" thickBot="1">
      <c r="A576" s="327">
        <v>563</v>
      </c>
      <c r="B576" s="1005" t="str">
        <f>IF(基本情報入力シート!B598="","",基本情報入力シート!B598)</f>
        <v/>
      </c>
      <c r="C576" s="1006"/>
      <c r="D576" s="1006"/>
      <c r="E576" s="1006"/>
      <c r="F576" s="1007"/>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58" t="str">
        <f>IF(基本情報入力シート!AF598=0, "",基本情報入力シート!AF598)</f>
        <v/>
      </c>
      <c r="M576" s="589"/>
      <c r="N576" s="521" t="str">
        <f>IFERROR(VLOOKUP(K576,【参考】数式用!$A$2:$F$57,MATCH(M576,【参考】数式用!$C$3:$F$3,0)+2,0),"")</f>
        <v/>
      </c>
      <c r="O576" s="513"/>
      <c r="P576" s="555" t="str">
        <f>IFERROR(VLOOKUP(K576,【参考】数式用!$A$2:$F$57,MATCH(O576,【参考】数式用!$C$3:$F$3,0)+2,0),"")</f>
        <v/>
      </c>
      <c r="Q576" s="338" t="s">
        <v>118</v>
      </c>
      <c r="R576" s="339"/>
      <c r="S576" s="340" t="s">
        <v>183</v>
      </c>
      <c r="T576" s="339"/>
      <c r="U576" s="340" t="s">
        <v>184</v>
      </c>
      <c r="V576" s="339"/>
      <c r="W576" s="340" t="s">
        <v>183</v>
      </c>
      <c r="X576" s="339"/>
      <c r="Y576" s="340" t="s">
        <v>185</v>
      </c>
      <c r="Z576" s="340" t="s">
        <v>186</v>
      </c>
      <c r="AA576" s="340" t="str">
        <f t="shared" si="204"/>
        <v/>
      </c>
      <c r="AB576" s="341" t="s">
        <v>187</v>
      </c>
      <c r="AC576" s="516" t="str">
        <f t="shared" si="205"/>
        <v/>
      </c>
      <c r="AD576" s="509" t="str">
        <f t="shared" si="206"/>
        <v/>
      </c>
      <c r="AE576" s="517" t="str">
        <f>IFERROR(ROUNDDOWN(ROUNDDOWN(ROUND(L576*VLOOKUP(K576,【参考】数式用!$A$4:$F$57,MATCH("処遇改善加算Ⅳ",【参考】数式用!$C$3:$F$3,0)+2,0),0),0)*AA576*0.5,0), "")</f>
        <v/>
      </c>
      <c r="AF576" s="329"/>
      <c r="AG576" s="330"/>
      <c r="AH576" s="330"/>
      <c r="AI576" s="344"/>
      <c r="AJ576" s="641"/>
      <c r="AK576" s="331"/>
      <c r="AL576" s="332" t="str">
        <f t="shared" si="207"/>
        <v/>
      </c>
      <c r="AM576" s="325" t="str">
        <f t="shared" si="208"/>
        <v/>
      </c>
      <c r="AN576" s="255"/>
      <c r="AO576" s="559" t="str">
        <f>IFERROR(VLOOKUP(K576,【参考】数式用!$A$2:$N$57,14,FALSE),"")</f>
        <v/>
      </c>
      <c r="AP576" s="559" t="str">
        <f t="shared" si="209"/>
        <v/>
      </c>
      <c r="AQ576" s="632" t="str">
        <f t="shared" si="210"/>
        <v/>
      </c>
      <c r="AR576" s="632" t="str">
        <f t="shared" si="211"/>
        <v>入力済</v>
      </c>
      <c r="AS576" s="559" t="str">
        <f t="shared" si="212"/>
        <v/>
      </c>
      <c r="AT576" s="632" t="str">
        <f t="shared" si="213"/>
        <v>入力済</v>
      </c>
      <c r="AU576" s="632" t="str">
        <f t="shared" si="214"/>
        <v/>
      </c>
      <c r="AV576" s="632" t="str">
        <f t="shared" si="215"/>
        <v/>
      </c>
      <c r="AW576" s="559" t="str">
        <f t="shared" si="216"/>
        <v/>
      </c>
      <c r="AX576" s="559" t="str">
        <f t="shared" si="217"/>
        <v/>
      </c>
      <c r="AY576" s="632" t="str">
        <f>IFERROR(VLOOKUP(K576,【参考】数式用!$AR$5:$AS$39,2, FALSE), "")</f>
        <v/>
      </c>
      <c r="AZ576" s="559" t="str">
        <f t="shared" si="218"/>
        <v/>
      </c>
      <c r="BA576" s="559" t="str">
        <f t="shared" si="219"/>
        <v>入力済</v>
      </c>
      <c r="BB576" s="632" t="str">
        <f>IFERROR(VLOOKUP(K576,【参考】数式用!$AX$3:$AY$59, 2, FALSE), "")</f>
        <v/>
      </c>
      <c r="BC576" s="559" t="str">
        <f t="shared" si="220"/>
        <v/>
      </c>
      <c r="BD576" s="559" t="str">
        <f t="shared" si="221"/>
        <v>入力済</v>
      </c>
      <c r="BE576" s="576" t="str">
        <f t="shared" si="222"/>
        <v/>
      </c>
      <c r="BF576" s="559" t="str">
        <f t="shared" si="223"/>
        <v/>
      </c>
      <c r="BG576" s="596"/>
      <c r="BH576" s="632" t="str">
        <f t="shared" si="224"/>
        <v/>
      </c>
      <c r="BI576" s="614" t="str">
        <f>IFERROR(IF(BH576="Ⅱロ有り",ROUNDDOWN(L576*VLOOKUP(K576,【参考】数式用!$A$4:$J$42,10,FALSE)*AA576,0),""),"")</f>
        <v/>
      </c>
      <c r="BJ576" s="614" t="str">
        <f>IFERROR(IF(BH576="Ⅱロなし",ROUNDDOWN(L576*VLOOKUP(K576,【参考】数式用!$A$4:$J$42,8,FALSE)*AA576,0),""),"")</f>
        <v/>
      </c>
    </row>
    <row r="577" spans="1:62" ht="110.1" customHeight="1" thickBot="1">
      <c r="A577" s="327">
        <v>564</v>
      </c>
      <c r="B577" s="1005" t="str">
        <f>IF(基本情報入力シート!B599="","",基本情報入力シート!B599)</f>
        <v/>
      </c>
      <c r="C577" s="1006"/>
      <c r="D577" s="1006"/>
      <c r="E577" s="1006"/>
      <c r="F577" s="1007"/>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58" t="str">
        <f>IF(基本情報入力シート!AF599=0, "",基本情報入力シート!AF599)</f>
        <v/>
      </c>
      <c r="M577" s="589"/>
      <c r="N577" s="521" t="str">
        <f>IFERROR(VLOOKUP(K577,【参考】数式用!$A$2:$F$57,MATCH(M577,【参考】数式用!$C$3:$F$3,0)+2,0),"")</f>
        <v/>
      </c>
      <c r="O577" s="513"/>
      <c r="P577" s="555" t="str">
        <f>IFERROR(VLOOKUP(K577,【参考】数式用!$A$2:$F$57,MATCH(O577,【参考】数式用!$C$3:$F$3,0)+2,0),"")</f>
        <v/>
      </c>
      <c r="Q577" s="338" t="s">
        <v>118</v>
      </c>
      <c r="R577" s="339"/>
      <c r="S577" s="340" t="s">
        <v>183</v>
      </c>
      <c r="T577" s="339"/>
      <c r="U577" s="340" t="s">
        <v>184</v>
      </c>
      <c r="V577" s="339"/>
      <c r="W577" s="340" t="s">
        <v>183</v>
      </c>
      <c r="X577" s="339"/>
      <c r="Y577" s="340" t="s">
        <v>185</v>
      </c>
      <c r="Z577" s="340" t="s">
        <v>186</v>
      </c>
      <c r="AA577" s="340" t="str">
        <f t="shared" si="204"/>
        <v/>
      </c>
      <c r="AB577" s="341" t="s">
        <v>187</v>
      </c>
      <c r="AC577" s="516" t="str">
        <f t="shared" si="205"/>
        <v/>
      </c>
      <c r="AD577" s="509" t="str">
        <f t="shared" si="206"/>
        <v/>
      </c>
      <c r="AE577" s="517" t="str">
        <f>IFERROR(ROUNDDOWN(ROUNDDOWN(ROUND(L577*VLOOKUP(K577,【参考】数式用!$A$4:$F$57,MATCH("処遇改善加算Ⅳ",【参考】数式用!$C$3:$F$3,0)+2,0),0),0)*AA577*0.5,0), "")</f>
        <v/>
      </c>
      <c r="AF577" s="329"/>
      <c r="AG577" s="330"/>
      <c r="AH577" s="330"/>
      <c r="AI577" s="344"/>
      <c r="AJ577" s="641"/>
      <c r="AK577" s="331"/>
      <c r="AL577" s="332" t="str">
        <f t="shared" si="207"/>
        <v/>
      </c>
      <c r="AM577" s="325" t="str">
        <f t="shared" si="208"/>
        <v/>
      </c>
      <c r="AN577" s="255"/>
      <c r="AO577" s="559" t="str">
        <f>IFERROR(VLOOKUP(K577,【参考】数式用!$A$2:$N$57,14,FALSE),"")</f>
        <v/>
      </c>
      <c r="AP577" s="559" t="str">
        <f t="shared" si="209"/>
        <v/>
      </c>
      <c r="AQ577" s="632" t="str">
        <f t="shared" si="210"/>
        <v/>
      </c>
      <c r="AR577" s="632" t="str">
        <f t="shared" si="211"/>
        <v>入力済</v>
      </c>
      <c r="AS577" s="559" t="str">
        <f t="shared" si="212"/>
        <v/>
      </c>
      <c r="AT577" s="632" t="str">
        <f t="shared" si="213"/>
        <v>入力済</v>
      </c>
      <c r="AU577" s="632" t="str">
        <f t="shared" si="214"/>
        <v/>
      </c>
      <c r="AV577" s="632" t="str">
        <f t="shared" si="215"/>
        <v/>
      </c>
      <c r="AW577" s="559" t="str">
        <f t="shared" si="216"/>
        <v/>
      </c>
      <c r="AX577" s="559" t="str">
        <f t="shared" si="217"/>
        <v/>
      </c>
      <c r="AY577" s="632" t="str">
        <f>IFERROR(VLOOKUP(K577,【参考】数式用!$AR$5:$AS$39,2, FALSE), "")</f>
        <v/>
      </c>
      <c r="AZ577" s="559" t="str">
        <f t="shared" si="218"/>
        <v/>
      </c>
      <c r="BA577" s="559" t="str">
        <f t="shared" si="219"/>
        <v>入力済</v>
      </c>
      <c r="BB577" s="632" t="str">
        <f>IFERROR(VLOOKUP(K577,【参考】数式用!$AX$3:$AY$59, 2, FALSE), "")</f>
        <v/>
      </c>
      <c r="BC577" s="559" t="str">
        <f t="shared" si="220"/>
        <v/>
      </c>
      <c r="BD577" s="559" t="str">
        <f t="shared" si="221"/>
        <v>入力済</v>
      </c>
      <c r="BE577" s="576" t="str">
        <f t="shared" si="222"/>
        <v/>
      </c>
      <c r="BF577" s="559" t="str">
        <f t="shared" si="223"/>
        <v/>
      </c>
      <c r="BG577" s="596"/>
      <c r="BH577" s="632" t="str">
        <f t="shared" si="224"/>
        <v/>
      </c>
      <c r="BI577" s="614" t="str">
        <f>IFERROR(IF(BH577="Ⅱロ有り",ROUNDDOWN(L577*VLOOKUP(K577,【参考】数式用!$A$4:$J$42,10,FALSE)*AA577,0),""),"")</f>
        <v/>
      </c>
      <c r="BJ577" s="614" t="str">
        <f>IFERROR(IF(BH577="Ⅱロなし",ROUNDDOWN(L577*VLOOKUP(K577,【参考】数式用!$A$4:$J$42,8,FALSE)*AA577,0),""),"")</f>
        <v/>
      </c>
    </row>
    <row r="578" spans="1:62" ht="110.1" customHeight="1" thickBot="1">
      <c r="A578" s="327">
        <v>565</v>
      </c>
      <c r="B578" s="1005" t="str">
        <f>IF(基本情報入力シート!B600="","",基本情報入力シート!B600)</f>
        <v/>
      </c>
      <c r="C578" s="1006"/>
      <c r="D578" s="1006"/>
      <c r="E578" s="1006"/>
      <c r="F578" s="1007"/>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58" t="str">
        <f>IF(基本情報入力シート!AF600=0, "",基本情報入力シート!AF600)</f>
        <v/>
      </c>
      <c r="M578" s="589"/>
      <c r="N578" s="521" t="str">
        <f>IFERROR(VLOOKUP(K578,【参考】数式用!$A$2:$F$57,MATCH(M578,【参考】数式用!$C$3:$F$3,0)+2,0),"")</f>
        <v/>
      </c>
      <c r="O578" s="513"/>
      <c r="P578" s="555" t="str">
        <f>IFERROR(VLOOKUP(K578,【参考】数式用!$A$2:$F$57,MATCH(O578,【参考】数式用!$C$3:$F$3,0)+2,0),"")</f>
        <v/>
      </c>
      <c r="Q578" s="338" t="s">
        <v>118</v>
      </c>
      <c r="R578" s="339"/>
      <c r="S578" s="340" t="s">
        <v>183</v>
      </c>
      <c r="T578" s="339"/>
      <c r="U578" s="340" t="s">
        <v>184</v>
      </c>
      <c r="V578" s="339"/>
      <c r="W578" s="340" t="s">
        <v>183</v>
      </c>
      <c r="X578" s="339"/>
      <c r="Y578" s="340" t="s">
        <v>185</v>
      </c>
      <c r="Z578" s="340" t="s">
        <v>186</v>
      </c>
      <c r="AA578" s="340" t="str">
        <f t="shared" si="204"/>
        <v/>
      </c>
      <c r="AB578" s="341" t="s">
        <v>187</v>
      </c>
      <c r="AC578" s="516" t="str">
        <f t="shared" si="205"/>
        <v/>
      </c>
      <c r="AD578" s="509" t="str">
        <f t="shared" si="206"/>
        <v/>
      </c>
      <c r="AE578" s="517" t="str">
        <f>IFERROR(ROUNDDOWN(ROUNDDOWN(ROUND(L578*VLOOKUP(K578,【参考】数式用!$A$4:$F$57,MATCH("処遇改善加算Ⅳ",【参考】数式用!$C$3:$F$3,0)+2,0),0),0)*AA578*0.5,0), "")</f>
        <v/>
      </c>
      <c r="AF578" s="329"/>
      <c r="AG578" s="330"/>
      <c r="AH578" s="330"/>
      <c r="AI578" s="344"/>
      <c r="AJ578" s="641"/>
      <c r="AK578" s="331"/>
      <c r="AL578" s="332" t="str">
        <f t="shared" si="207"/>
        <v/>
      </c>
      <c r="AM578" s="325" t="str">
        <f t="shared" si="208"/>
        <v/>
      </c>
      <c r="AN578" s="255"/>
      <c r="AO578" s="559" t="str">
        <f>IFERROR(VLOOKUP(K578,【参考】数式用!$A$2:$N$57,14,FALSE),"")</f>
        <v/>
      </c>
      <c r="AP578" s="559" t="str">
        <f t="shared" si="209"/>
        <v/>
      </c>
      <c r="AQ578" s="632" t="str">
        <f t="shared" si="210"/>
        <v/>
      </c>
      <c r="AR578" s="632" t="str">
        <f t="shared" si="211"/>
        <v>入力済</v>
      </c>
      <c r="AS578" s="559" t="str">
        <f t="shared" si="212"/>
        <v/>
      </c>
      <c r="AT578" s="632" t="str">
        <f t="shared" si="213"/>
        <v>入力済</v>
      </c>
      <c r="AU578" s="632" t="str">
        <f t="shared" si="214"/>
        <v/>
      </c>
      <c r="AV578" s="632" t="str">
        <f t="shared" si="215"/>
        <v/>
      </c>
      <c r="AW578" s="559" t="str">
        <f t="shared" si="216"/>
        <v/>
      </c>
      <c r="AX578" s="559" t="str">
        <f t="shared" si="217"/>
        <v/>
      </c>
      <c r="AY578" s="632" t="str">
        <f>IFERROR(VLOOKUP(K578,【参考】数式用!$AR$5:$AS$39,2, FALSE), "")</f>
        <v/>
      </c>
      <c r="AZ578" s="559" t="str">
        <f t="shared" si="218"/>
        <v/>
      </c>
      <c r="BA578" s="559" t="str">
        <f t="shared" si="219"/>
        <v>入力済</v>
      </c>
      <c r="BB578" s="632" t="str">
        <f>IFERROR(VLOOKUP(K578,【参考】数式用!$AX$3:$AY$59, 2, FALSE), "")</f>
        <v/>
      </c>
      <c r="BC578" s="559" t="str">
        <f t="shared" si="220"/>
        <v/>
      </c>
      <c r="BD578" s="559" t="str">
        <f t="shared" si="221"/>
        <v>入力済</v>
      </c>
      <c r="BE578" s="576" t="str">
        <f t="shared" si="222"/>
        <v/>
      </c>
      <c r="BF578" s="559" t="str">
        <f t="shared" si="223"/>
        <v/>
      </c>
      <c r="BG578" s="596"/>
      <c r="BH578" s="632" t="str">
        <f t="shared" si="224"/>
        <v/>
      </c>
      <c r="BI578" s="614" t="str">
        <f>IFERROR(IF(BH578="Ⅱロ有り",ROUNDDOWN(L578*VLOOKUP(K578,【参考】数式用!$A$4:$J$42,10,FALSE)*AA578,0),""),"")</f>
        <v/>
      </c>
      <c r="BJ578" s="614" t="str">
        <f>IFERROR(IF(BH578="Ⅱロなし",ROUNDDOWN(L578*VLOOKUP(K578,【参考】数式用!$A$4:$J$42,8,FALSE)*AA578,0),""),"")</f>
        <v/>
      </c>
    </row>
    <row r="579" spans="1:62" ht="110.1" customHeight="1" thickBot="1">
      <c r="A579" s="327">
        <v>566</v>
      </c>
      <c r="B579" s="1005" t="str">
        <f>IF(基本情報入力シート!B601="","",基本情報入力シート!B601)</f>
        <v/>
      </c>
      <c r="C579" s="1006"/>
      <c r="D579" s="1006"/>
      <c r="E579" s="1006"/>
      <c r="F579" s="1007"/>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58" t="str">
        <f>IF(基本情報入力シート!AF601=0, "",基本情報入力シート!AF601)</f>
        <v/>
      </c>
      <c r="M579" s="589"/>
      <c r="N579" s="521" t="str">
        <f>IFERROR(VLOOKUP(K579,【参考】数式用!$A$2:$F$57,MATCH(M579,【参考】数式用!$C$3:$F$3,0)+2,0),"")</f>
        <v/>
      </c>
      <c r="O579" s="513"/>
      <c r="P579" s="555" t="str">
        <f>IFERROR(VLOOKUP(K579,【参考】数式用!$A$2:$F$57,MATCH(O579,【参考】数式用!$C$3:$F$3,0)+2,0),"")</f>
        <v/>
      </c>
      <c r="Q579" s="338" t="s">
        <v>118</v>
      </c>
      <c r="R579" s="339"/>
      <c r="S579" s="340" t="s">
        <v>183</v>
      </c>
      <c r="T579" s="339"/>
      <c r="U579" s="340" t="s">
        <v>184</v>
      </c>
      <c r="V579" s="339"/>
      <c r="W579" s="340" t="s">
        <v>183</v>
      </c>
      <c r="X579" s="339"/>
      <c r="Y579" s="340" t="s">
        <v>185</v>
      </c>
      <c r="Z579" s="340" t="s">
        <v>186</v>
      </c>
      <c r="AA579" s="340" t="str">
        <f t="shared" si="204"/>
        <v/>
      </c>
      <c r="AB579" s="341" t="s">
        <v>187</v>
      </c>
      <c r="AC579" s="516" t="str">
        <f t="shared" si="205"/>
        <v/>
      </c>
      <c r="AD579" s="509" t="str">
        <f t="shared" si="206"/>
        <v/>
      </c>
      <c r="AE579" s="517" t="str">
        <f>IFERROR(ROUNDDOWN(ROUNDDOWN(ROUND(L579*VLOOKUP(K579,【参考】数式用!$A$4:$F$57,MATCH("処遇改善加算Ⅳ",【参考】数式用!$C$3:$F$3,0)+2,0),0),0)*AA579*0.5,0), "")</f>
        <v/>
      </c>
      <c r="AF579" s="329"/>
      <c r="AG579" s="330"/>
      <c r="AH579" s="330"/>
      <c r="AI579" s="344"/>
      <c r="AJ579" s="641"/>
      <c r="AK579" s="331"/>
      <c r="AL579" s="332" t="str">
        <f t="shared" si="207"/>
        <v/>
      </c>
      <c r="AM579" s="325" t="str">
        <f t="shared" si="208"/>
        <v/>
      </c>
      <c r="AN579" s="255"/>
      <c r="AO579" s="559" t="str">
        <f>IFERROR(VLOOKUP(K579,【参考】数式用!$A$2:$N$57,14,FALSE),"")</f>
        <v/>
      </c>
      <c r="AP579" s="559" t="str">
        <f t="shared" si="209"/>
        <v/>
      </c>
      <c r="AQ579" s="632" t="str">
        <f t="shared" si="210"/>
        <v/>
      </c>
      <c r="AR579" s="632" t="str">
        <f t="shared" si="211"/>
        <v>入力済</v>
      </c>
      <c r="AS579" s="559" t="str">
        <f t="shared" si="212"/>
        <v/>
      </c>
      <c r="AT579" s="632" t="str">
        <f t="shared" si="213"/>
        <v>入力済</v>
      </c>
      <c r="AU579" s="632" t="str">
        <f t="shared" si="214"/>
        <v/>
      </c>
      <c r="AV579" s="632" t="str">
        <f t="shared" si="215"/>
        <v/>
      </c>
      <c r="AW579" s="559" t="str">
        <f t="shared" si="216"/>
        <v/>
      </c>
      <c r="AX579" s="559" t="str">
        <f t="shared" si="217"/>
        <v/>
      </c>
      <c r="AY579" s="632" t="str">
        <f>IFERROR(VLOOKUP(K579,【参考】数式用!$AR$5:$AS$39,2, FALSE), "")</f>
        <v/>
      </c>
      <c r="AZ579" s="559" t="str">
        <f t="shared" si="218"/>
        <v/>
      </c>
      <c r="BA579" s="559" t="str">
        <f t="shared" si="219"/>
        <v>入力済</v>
      </c>
      <c r="BB579" s="632" t="str">
        <f>IFERROR(VLOOKUP(K579,【参考】数式用!$AX$3:$AY$59, 2, FALSE), "")</f>
        <v/>
      </c>
      <c r="BC579" s="559" t="str">
        <f t="shared" si="220"/>
        <v/>
      </c>
      <c r="BD579" s="559" t="str">
        <f t="shared" si="221"/>
        <v>入力済</v>
      </c>
      <c r="BE579" s="576" t="str">
        <f t="shared" si="222"/>
        <v/>
      </c>
      <c r="BF579" s="559" t="str">
        <f t="shared" si="223"/>
        <v/>
      </c>
      <c r="BG579" s="596"/>
      <c r="BH579" s="632" t="str">
        <f t="shared" si="224"/>
        <v/>
      </c>
      <c r="BI579" s="614" t="str">
        <f>IFERROR(IF(BH579="Ⅱロ有り",ROUNDDOWN(L579*VLOOKUP(K579,【参考】数式用!$A$4:$J$42,10,FALSE)*AA579,0),""),"")</f>
        <v/>
      </c>
      <c r="BJ579" s="614" t="str">
        <f>IFERROR(IF(BH579="Ⅱロなし",ROUNDDOWN(L579*VLOOKUP(K579,【参考】数式用!$A$4:$J$42,8,FALSE)*AA579,0),""),"")</f>
        <v/>
      </c>
    </row>
    <row r="580" spans="1:62" ht="110.1" customHeight="1" thickBot="1">
      <c r="A580" s="327">
        <v>567</v>
      </c>
      <c r="B580" s="1005" t="str">
        <f>IF(基本情報入力シート!B602="","",基本情報入力シート!B602)</f>
        <v/>
      </c>
      <c r="C580" s="1006"/>
      <c r="D580" s="1006"/>
      <c r="E580" s="1006"/>
      <c r="F580" s="1007"/>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58" t="str">
        <f>IF(基本情報入力シート!AF602=0, "",基本情報入力シート!AF602)</f>
        <v/>
      </c>
      <c r="M580" s="589"/>
      <c r="N580" s="521" t="str">
        <f>IFERROR(VLOOKUP(K580,【参考】数式用!$A$2:$F$57,MATCH(M580,【参考】数式用!$C$3:$F$3,0)+2,0),"")</f>
        <v/>
      </c>
      <c r="O580" s="513"/>
      <c r="P580" s="555" t="str">
        <f>IFERROR(VLOOKUP(K580,【参考】数式用!$A$2:$F$57,MATCH(O580,【参考】数式用!$C$3:$F$3,0)+2,0),"")</f>
        <v/>
      </c>
      <c r="Q580" s="338" t="s">
        <v>118</v>
      </c>
      <c r="R580" s="339"/>
      <c r="S580" s="340" t="s">
        <v>183</v>
      </c>
      <c r="T580" s="339"/>
      <c r="U580" s="340" t="s">
        <v>184</v>
      </c>
      <c r="V580" s="339"/>
      <c r="W580" s="340" t="s">
        <v>183</v>
      </c>
      <c r="X580" s="339"/>
      <c r="Y580" s="340" t="s">
        <v>185</v>
      </c>
      <c r="Z580" s="340" t="s">
        <v>186</v>
      </c>
      <c r="AA580" s="340" t="str">
        <f t="shared" si="204"/>
        <v/>
      </c>
      <c r="AB580" s="341" t="s">
        <v>187</v>
      </c>
      <c r="AC580" s="516" t="str">
        <f t="shared" si="205"/>
        <v/>
      </c>
      <c r="AD580" s="509" t="str">
        <f t="shared" si="206"/>
        <v/>
      </c>
      <c r="AE580" s="517" t="str">
        <f>IFERROR(ROUNDDOWN(ROUNDDOWN(ROUND(L580*VLOOKUP(K580,【参考】数式用!$A$4:$F$57,MATCH("処遇改善加算Ⅳ",【参考】数式用!$C$3:$F$3,0)+2,0),0),0)*AA580*0.5,0), "")</f>
        <v/>
      </c>
      <c r="AF580" s="329"/>
      <c r="AG580" s="330"/>
      <c r="AH580" s="330"/>
      <c r="AI580" s="344"/>
      <c r="AJ580" s="641"/>
      <c r="AK580" s="331"/>
      <c r="AL580" s="332" t="str">
        <f t="shared" si="207"/>
        <v/>
      </c>
      <c r="AM580" s="325" t="str">
        <f t="shared" si="208"/>
        <v/>
      </c>
      <c r="AN580" s="255"/>
      <c r="AO580" s="559" t="str">
        <f>IFERROR(VLOOKUP(K580,【参考】数式用!$A$2:$N$57,14,FALSE),"")</f>
        <v/>
      </c>
      <c r="AP580" s="559" t="str">
        <f t="shared" si="209"/>
        <v/>
      </c>
      <c r="AQ580" s="632" t="str">
        <f t="shared" si="210"/>
        <v/>
      </c>
      <c r="AR580" s="632" t="str">
        <f t="shared" si="211"/>
        <v>入力済</v>
      </c>
      <c r="AS580" s="559" t="str">
        <f t="shared" si="212"/>
        <v/>
      </c>
      <c r="AT580" s="632" t="str">
        <f t="shared" si="213"/>
        <v>入力済</v>
      </c>
      <c r="AU580" s="632" t="str">
        <f t="shared" si="214"/>
        <v/>
      </c>
      <c r="AV580" s="632" t="str">
        <f t="shared" si="215"/>
        <v/>
      </c>
      <c r="AW580" s="559" t="str">
        <f t="shared" si="216"/>
        <v/>
      </c>
      <c r="AX580" s="559" t="str">
        <f t="shared" si="217"/>
        <v/>
      </c>
      <c r="AY580" s="632" t="str">
        <f>IFERROR(VLOOKUP(K580,【参考】数式用!$AR$5:$AS$39,2, FALSE), "")</f>
        <v/>
      </c>
      <c r="AZ580" s="559" t="str">
        <f t="shared" si="218"/>
        <v/>
      </c>
      <c r="BA580" s="559" t="str">
        <f t="shared" si="219"/>
        <v>入力済</v>
      </c>
      <c r="BB580" s="632" t="str">
        <f>IFERROR(VLOOKUP(K580,【参考】数式用!$AX$3:$AY$59, 2, FALSE), "")</f>
        <v/>
      </c>
      <c r="BC580" s="559" t="str">
        <f t="shared" si="220"/>
        <v/>
      </c>
      <c r="BD580" s="559" t="str">
        <f t="shared" si="221"/>
        <v>入力済</v>
      </c>
      <c r="BE580" s="576" t="str">
        <f t="shared" si="222"/>
        <v/>
      </c>
      <c r="BF580" s="559" t="str">
        <f t="shared" si="223"/>
        <v/>
      </c>
      <c r="BG580" s="596"/>
      <c r="BH580" s="632" t="str">
        <f t="shared" si="224"/>
        <v/>
      </c>
      <c r="BI580" s="614" t="str">
        <f>IFERROR(IF(BH580="Ⅱロ有り",ROUNDDOWN(L580*VLOOKUP(K580,【参考】数式用!$A$4:$J$42,10,FALSE)*AA580,0),""),"")</f>
        <v/>
      </c>
      <c r="BJ580" s="614" t="str">
        <f>IFERROR(IF(BH580="Ⅱロなし",ROUNDDOWN(L580*VLOOKUP(K580,【参考】数式用!$A$4:$J$42,8,FALSE)*AA580,0),""),"")</f>
        <v/>
      </c>
    </row>
    <row r="581" spans="1:62" ht="110.1" customHeight="1" thickBot="1">
      <c r="A581" s="327">
        <v>568</v>
      </c>
      <c r="B581" s="1005" t="str">
        <f>IF(基本情報入力シート!B603="","",基本情報入力シート!B603)</f>
        <v/>
      </c>
      <c r="C581" s="1006"/>
      <c r="D581" s="1006"/>
      <c r="E581" s="1006"/>
      <c r="F581" s="1007"/>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58" t="str">
        <f>IF(基本情報入力シート!AF603=0, "",基本情報入力シート!AF603)</f>
        <v/>
      </c>
      <c r="M581" s="589"/>
      <c r="N581" s="521" t="str">
        <f>IFERROR(VLOOKUP(K581,【参考】数式用!$A$2:$F$57,MATCH(M581,【参考】数式用!$C$3:$F$3,0)+2,0),"")</f>
        <v/>
      </c>
      <c r="O581" s="513"/>
      <c r="P581" s="555" t="str">
        <f>IFERROR(VLOOKUP(K581,【参考】数式用!$A$2:$F$57,MATCH(O581,【参考】数式用!$C$3:$F$3,0)+2,0),"")</f>
        <v/>
      </c>
      <c r="Q581" s="338" t="s">
        <v>118</v>
      </c>
      <c r="R581" s="339"/>
      <c r="S581" s="340" t="s">
        <v>183</v>
      </c>
      <c r="T581" s="339"/>
      <c r="U581" s="340" t="s">
        <v>184</v>
      </c>
      <c r="V581" s="339"/>
      <c r="W581" s="340" t="s">
        <v>183</v>
      </c>
      <c r="X581" s="339"/>
      <c r="Y581" s="340" t="s">
        <v>185</v>
      </c>
      <c r="Z581" s="340" t="s">
        <v>186</v>
      </c>
      <c r="AA581" s="340" t="str">
        <f t="shared" si="204"/>
        <v/>
      </c>
      <c r="AB581" s="341" t="s">
        <v>187</v>
      </c>
      <c r="AC581" s="516" t="str">
        <f t="shared" si="205"/>
        <v/>
      </c>
      <c r="AD581" s="509" t="str">
        <f t="shared" si="206"/>
        <v/>
      </c>
      <c r="AE581" s="517" t="str">
        <f>IFERROR(ROUNDDOWN(ROUNDDOWN(ROUND(L581*VLOOKUP(K581,【参考】数式用!$A$4:$F$57,MATCH("処遇改善加算Ⅳ",【参考】数式用!$C$3:$F$3,0)+2,0),0),0)*AA581*0.5,0), "")</f>
        <v/>
      </c>
      <c r="AF581" s="329"/>
      <c r="AG581" s="330"/>
      <c r="AH581" s="330"/>
      <c r="AI581" s="344"/>
      <c r="AJ581" s="641"/>
      <c r="AK581" s="331"/>
      <c r="AL581" s="332" t="str">
        <f t="shared" si="207"/>
        <v/>
      </c>
      <c r="AM581" s="325" t="str">
        <f t="shared" si="208"/>
        <v/>
      </c>
      <c r="AN581" s="255"/>
      <c r="AO581" s="559" t="str">
        <f>IFERROR(VLOOKUP(K581,【参考】数式用!$A$2:$N$57,14,FALSE),"")</f>
        <v/>
      </c>
      <c r="AP581" s="559" t="str">
        <f t="shared" si="209"/>
        <v/>
      </c>
      <c r="AQ581" s="632" t="str">
        <f t="shared" si="210"/>
        <v/>
      </c>
      <c r="AR581" s="632" t="str">
        <f t="shared" si="211"/>
        <v>入力済</v>
      </c>
      <c r="AS581" s="559" t="str">
        <f t="shared" si="212"/>
        <v/>
      </c>
      <c r="AT581" s="632" t="str">
        <f t="shared" si="213"/>
        <v>入力済</v>
      </c>
      <c r="AU581" s="632" t="str">
        <f t="shared" si="214"/>
        <v/>
      </c>
      <c r="AV581" s="632" t="str">
        <f t="shared" si="215"/>
        <v/>
      </c>
      <c r="AW581" s="559" t="str">
        <f t="shared" si="216"/>
        <v/>
      </c>
      <c r="AX581" s="559" t="str">
        <f t="shared" si="217"/>
        <v/>
      </c>
      <c r="AY581" s="632" t="str">
        <f>IFERROR(VLOOKUP(K581,【参考】数式用!$AR$5:$AS$39,2, FALSE), "")</f>
        <v/>
      </c>
      <c r="AZ581" s="559" t="str">
        <f t="shared" si="218"/>
        <v/>
      </c>
      <c r="BA581" s="559" t="str">
        <f t="shared" si="219"/>
        <v>入力済</v>
      </c>
      <c r="BB581" s="632" t="str">
        <f>IFERROR(VLOOKUP(K581,【参考】数式用!$AX$3:$AY$59, 2, FALSE), "")</f>
        <v/>
      </c>
      <c r="BC581" s="559" t="str">
        <f t="shared" si="220"/>
        <v/>
      </c>
      <c r="BD581" s="559" t="str">
        <f t="shared" si="221"/>
        <v>入力済</v>
      </c>
      <c r="BE581" s="576" t="str">
        <f t="shared" si="222"/>
        <v/>
      </c>
      <c r="BF581" s="559" t="str">
        <f t="shared" si="223"/>
        <v/>
      </c>
      <c r="BG581" s="596"/>
      <c r="BH581" s="632" t="str">
        <f t="shared" si="224"/>
        <v/>
      </c>
      <c r="BI581" s="614" t="str">
        <f>IFERROR(IF(BH581="Ⅱロ有り",ROUNDDOWN(L581*VLOOKUP(K581,【参考】数式用!$A$4:$J$42,10,FALSE)*AA581,0),""),"")</f>
        <v/>
      </c>
      <c r="BJ581" s="614" t="str">
        <f>IFERROR(IF(BH581="Ⅱロなし",ROUNDDOWN(L581*VLOOKUP(K581,【参考】数式用!$A$4:$J$42,8,FALSE)*AA581,0),""),"")</f>
        <v/>
      </c>
    </row>
    <row r="582" spans="1:62" ht="110.1" customHeight="1" thickBot="1">
      <c r="A582" s="327">
        <v>569</v>
      </c>
      <c r="B582" s="1005" t="str">
        <f>IF(基本情報入力シート!B604="","",基本情報入力シート!B604)</f>
        <v/>
      </c>
      <c r="C582" s="1006"/>
      <c r="D582" s="1006"/>
      <c r="E582" s="1006"/>
      <c r="F582" s="1007"/>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58" t="str">
        <f>IF(基本情報入力シート!AF604=0, "",基本情報入力シート!AF604)</f>
        <v/>
      </c>
      <c r="M582" s="589"/>
      <c r="N582" s="521" t="str">
        <f>IFERROR(VLOOKUP(K582,【参考】数式用!$A$2:$F$57,MATCH(M582,【参考】数式用!$C$3:$F$3,0)+2,0),"")</f>
        <v/>
      </c>
      <c r="O582" s="513"/>
      <c r="P582" s="555" t="str">
        <f>IFERROR(VLOOKUP(K582,【参考】数式用!$A$2:$F$57,MATCH(O582,【参考】数式用!$C$3:$F$3,0)+2,0),"")</f>
        <v/>
      </c>
      <c r="Q582" s="338" t="s">
        <v>118</v>
      </c>
      <c r="R582" s="339"/>
      <c r="S582" s="340" t="s">
        <v>183</v>
      </c>
      <c r="T582" s="339"/>
      <c r="U582" s="340" t="s">
        <v>184</v>
      </c>
      <c r="V582" s="339"/>
      <c r="W582" s="340" t="s">
        <v>183</v>
      </c>
      <c r="X582" s="339"/>
      <c r="Y582" s="340" t="s">
        <v>185</v>
      </c>
      <c r="Z582" s="340" t="s">
        <v>186</v>
      </c>
      <c r="AA582" s="340" t="str">
        <f t="shared" si="204"/>
        <v/>
      </c>
      <c r="AB582" s="341" t="s">
        <v>187</v>
      </c>
      <c r="AC582" s="516" t="str">
        <f t="shared" si="205"/>
        <v/>
      </c>
      <c r="AD582" s="509" t="str">
        <f t="shared" si="206"/>
        <v/>
      </c>
      <c r="AE582" s="517" t="str">
        <f>IFERROR(ROUNDDOWN(ROUNDDOWN(ROUND(L582*VLOOKUP(K582,【参考】数式用!$A$4:$F$57,MATCH("処遇改善加算Ⅳ",【参考】数式用!$C$3:$F$3,0)+2,0),0),0)*AA582*0.5,0), "")</f>
        <v/>
      </c>
      <c r="AF582" s="329"/>
      <c r="AG582" s="330"/>
      <c r="AH582" s="330"/>
      <c r="AI582" s="344"/>
      <c r="AJ582" s="641"/>
      <c r="AK582" s="331"/>
      <c r="AL582" s="332" t="str">
        <f t="shared" si="207"/>
        <v/>
      </c>
      <c r="AM582" s="325" t="str">
        <f t="shared" si="208"/>
        <v/>
      </c>
      <c r="AN582" s="255"/>
      <c r="AO582" s="559" t="str">
        <f>IFERROR(VLOOKUP(K582,【参考】数式用!$A$2:$N$57,14,FALSE),"")</f>
        <v/>
      </c>
      <c r="AP582" s="559" t="str">
        <f t="shared" si="209"/>
        <v/>
      </c>
      <c r="AQ582" s="632" t="str">
        <f t="shared" si="210"/>
        <v/>
      </c>
      <c r="AR582" s="632" t="str">
        <f t="shared" si="211"/>
        <v>入力済</v>
      </c>
      <c r="AS582" s="559" t="str">
        <f t="shared" si="212"/>
        <v/>
      </c>
      <c r="AT582" s="632" t="str">
        <f t="shared" si="213"/>
        <v>入力済</v>
      </c>
      <c r="AU582" s="632" t="str">
        <f t="shared" si="214"/>
        <v/>
      </c>
      <c r="AV582" s="632" t="str">
        <f t="shared" si="215"/>
        <v/>
      </c>
      <c r="AW582" s="559" t="str">
        <f t="shared" si="216"/>
        <v/>
      </c>
      <c r="AX582" s="559" t="str">
        <f t="shared" si="217"/>
        <v/>
      </c>
      <c r="AY582" s="632" t="str">
        <f>IFERROR(VLOOKUP(K582,【参考】数式用!$AR$5:$AS$39,2, FALSE), "")</f>
        <v/>
      </c>
      <c r="AZ582" s="559" t="str">
        <f t="shared" si="218"/>
        <v/>
      </c>
      <c r="BA582" s="559" t="str">
        <f t="shared" si="219"/>
        <v>入力済</v>
      </c>
      <c r="BB582" s="632" t="str">
        <f>IFERROR(VLOOKUP(K582,【参考】数式用!$AX$3:$AY$59, 2, FALSE), "")</f>
        <v/>
      </c>
      <c r="BC582" s="559" t="str">
        <f t="shared" si="220"/>
        <v/>
      </c>
      <c r="BD582" s="559" t="str">
        <f t="shared" si="221"/>
        <v>入力済</v>
      </c>
      <c r="BE582" s="576" t="str">
        <f t="shared" si="222"/>
        <v/>
      </c>
      <c r="BF582" s="559" t="str">
        <f t="shared" si="223"/>
        <v/>
      </c>
      <c r="BG582" s="596"/>
      <c r="BH582" s="632" t="str">
        <f t="shared" si="224"/>
        <v/>
      </c>
      <c r="BI582" s="614" t="str">
        <f>IFERROR(IF(BH582="Ⅱロ有り",ROUNDDOWN(L582*VLOOKUP(K582,【参考】数式用!$A$4:$J$42,10,FALSE)*AA582,0),""),"")</f>
        <v/>
      </c>
      <c r="BJ582" s="614" t="str">
        <f>IFERROR(IF(BH582="Ⅱロなし",ROUNDDOWN(L582*VLOOKUP(K582,【参考】数式用!$A$4:$J$42,8,FALSE)*AA582,0),""),"")</f>
        <v/>
      </c>
    </row>
    <row r="583" spans="1:62" ht="110.1" customHeight="1" thickBot="1">
      <c r="A583" s="327">
        <v>570</v>
      </c>
      <c r="B583" s="1005" t="str">
        <f>IF(基本情報入力シート!B605="","",基本情報入力シート!B605)</f>
        <v/>
      </c>
      <c r="C583" s="1006"/>
      <c r="D583" s="1006"/>
      <c r="E583" s="1006"/>
      <c r="F583" s="1007"/>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58" t="str">
        <f>IF(基本情報入力シート!AF605=0, "",基本情報入力シート!AF605)</f>
        <v/>
      </c>
      <c r="M583" s="589"/>
      <c r="N583" s="521" t="str">
        <f>IFERROR(VLOOKUP(K583,【参考】数式用!$A$2:$F$57,MATCH(M583,【参考】数式用!$C$3:$F$3,0)+2,0),"")</f>
        <v/>
      </c>
      <c r="O583" s="513"/>
      <c r="P583" s="555" t="str">
        <f>IFERROR(VLOOKUP(K583,【参考】数式用!$A$2:$F$57,MATCH(O583,【参考】数式用!$C$3:$F$3,0)+2,0),"")</f>
        <v/>
      </c>
      <c r="Q583" s="338" t="s">
        <v>118</v>
      </c>
      <c r="R583" s="339"/>
      <c r="S583" s="340" t="s">
        <v>183</v>
      </c>
      <c r="T583" s="339"/>
      <c r="U583" s="340" t="s">
        <v>184</v>
      </c>
      <c r="V583" s="339"/>
      <c r="W583" s="340" t="s">
        <v>183</v>
      </c>
      <c r="X583" s="339"/>
      <c r="Y583" s="340" t="s">
        <v>185</v>
      </c>
      <c r="Z583" s="340" t="s">
        <v>186</v>
      </c>
      <c r="AA583" s="340" t="str">
        <f t="shared" si="204"/>
        <v/>
      </c>
      <c r="AB583" s="341" t="s">
        <v>187</v>
      </c>
      <c r="AC583" s="516" t="str">
        <f t="shared" si="205"/>
        <v/>
      </c>
      <c r="AD583" s="509" t="str">
        <f t="shared" si="206"/>
        <v/>
      </c>
      <c r="AE583" s="517" t="str">
        <f>IFERROR(ROUNDDOWN(ROUNDDOWN(ROUND(L583*VLOOKUP(K583,【参考】数式用!$A$4:$F$57,MATCH("処遇改善加算Ⅳ",【参考】数式用!$C$3:$F$3,0)+2,0),0),0)*AA583*0.5,0), "")</f>
        <v/>
      </c>
      <c r="AF583" s="329"/>
      <c r="AG583" s="330"/>
      <c r="AH583" s="330"/>
      <c r="AI583" s="344"/>
      <c r="AJ583" s="641"/>
      <c r="AK583" s="331"/>
      <c r="AL583" s="332" t="str">
        <f t="shared" si="207"/>
        <v/>
      </c>
      <c r="AM583" s="325" t="str">
        <f t="shared" si="208"/>
        <v/>
      </c>
      <c r="AN583" s="255"/>
      <c r="AO583" s="559" t="str">
        <f>IFERROR(VLOOKUP(K583,【参考】数式用!$A$2:$N$57,14,FALSE),"")</f>
        <v/>
      </c>
      <c r="AP583" s="559" t="str">
        <f t="shared" si="209"/>
        <v/>
      </c>
      <c r="AQ583" s="632" t="str">
        <f t="shared" si="210"/>
        <v/>
      </c>
      <c r="AR583" s="632" t="str">
        <f t="shared" si="211"/>
        <v>入力済</v>
      </c>
      <c r="AS583" s="559" t="str">
        <f t="shared" si="212"/>
        <v/>
      </c>
      <c r="AT583" s="632" t="str">
        <f t="shared" si="213"/>
        <v>入力済</v>
      </c>
      <c r="AU583" s="632" t="str">
        <f t="shared" si="214"/>
        <v/>
      </c>
      <c r="AV583" s="632" t="str">
        <f t="shared" si="215"/>
        <v/>
      </c>
      <c r="AW583" s="559" t="str">
        <f t="shared" si="216"/>
        <v/>
      </c>
      <c r="AX583" s="559" t="str">
        <f t="shared" si="217"/>
        <v/>
      </c>
      <c r="AY583" s="632" t="str">
        <f>IFERROR(VLOOKUP(K583,【参考】数式用!$AR$5:$AS$39,2, FALSE), "")</f>
        <v/>
      </c>
      <c r="AZ583" s="559" t="str">
        <f t="shared" si="218"/>
        <v/>
      </c>
      <c r="BA583" s="559" t="str">
        <f t="shared" si="219"/>
        <v>入力済</v>
      </c>
      <c r="BB583" s="632" t="str">
        <f>IFERROR(VLOOKUP(K583,【参考】数式用!$AX$3:$AY$59, 2, FALSE), "")</f>
        <v/>
      </c>
      <c r="BC583" s="559" t="str">
        <f t="shared" si="220"/>
        <v/>
      </c>
      <c r="BD583" s="559" t="str">
        <f t="shared" si="221"/>
        <v>入力済</v>
      </c>
      <c r="BE583" s="576" t="str">
        <f t="shared" si="222"/>
        <v/>
      </c>
      <c r="BF583" s="559" t="str">
        <f t="shared" si="223"/>
        <v/>
      </c>
      <c r="BG583" s="596"/>
      <c r="BH583" s="632" t="str">
        <f t="shared" si="224"/>
        <v/>
      </c>
      <c r="BI583" s="614" t="str">
        <f>IFERROR(IF(BH583="Ⅱロ有り",ROUNDDOWN(L583*VLOOKUP(K583,【参考】数式用!$A$4:$J$42,10,FALSE)*AA583,0),""),"")</f>
        <v/>
      </c>
      <c r="BJ583" s="614" t="str">
        <f>IFERROR(IF(BH583="Ⅱロなし",ROUNDDOWN(L583*VLOOKUP(K583,【参考】数式用!$A$4:$J$42,8,FALSE)*AA583,0),""),"")</f>
        <v/>
      </c>
    </row>
    <row r="584" spans="1:62" ht="110.1" customHeight="1" thickBot="1">
      <c r="A584" s="327">
        <v>571</v>
      </c>
      <c r="B584" s="1005" t="str">
        <f>IF(基本情報入力シート!B606="","",基本情報入力シート!B606)</f>
        <v/>
      </c>
      <c r="C584" s="1006"/>
      <c r="D584" s="1006"/>
      <c r="E584" s="1006"/>
      <c r="F584" s="1007"/>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58" t="str">
        <f>IF(基本情報入力シート!AF606=0, "",基本情報入力シート!AF606)</f>
        <v/>
      </c>
      <c r="M584" s="589"/>
      <c r="N584" s="521" t="str">
        <f>IFERROR(VLOOKUP(K584,【参考】数式用!$A$2:$F$57,MATCH(M584,【参考】数式用!$C$3:$F$3,0)+2,0),"")</f>
        <v/>
      </c>
      <c r="O584" s="513"/>
      <c r="P584" s="555" t="str">
        <f>IFERROR(VLOOKUP(K584,【参考】数式用!$A$2:$F$57,MATCH(O584,【参考】数式用!$C$3:$F$3,0)+2,0),"")</f>
        <v/>
      </c>
      <c r="Q584" s="338" t="s">
        <v>118</v>
      </c>
      <c r="R584" s="339"/>
      <c r="S584" s="340" t="s">
        <v>183</v>
      </c>
      <c r="T584" s="339"/>
      <c r="U584" s="340" t="s">
        <v>184</v>
      </c>
      <c r="V584" s="339"/>
      <c r="W584" s="340" t="s">
        <v>183</v>
      </c>
      <c r="X584" s="339"/>
      <c r="Y584" s="340" t="s">
        <v>185</v>
      </c>
      <c r="Z584" s="340" t="s">
        <v>186</v>
      </c>
      <c r="AA584" s="340" t="str">
        <f t="shared" si="204"/>
        <v/>
      </c>
      <c r="AB584" s="341" t="s">
        <v>187</v>
      </c>
      <c r="AC584" s="516" t="str">
        <f t="shared" si="205"/>
        <v/>
      </c>
      <c r="AD584" s="509" t="str">
        <f t="shared" si="206"/>
        <v/>
      </c>
      <c r="AE584" s="517" t="str">
        <f>IFERROR(ROUNDDOWN(ROUNDDOWN(ROUND(L584*VLOOKUP(K584,【参考】数式用!$A$4:$F$57,MATCH("処遇改善加算Ⅳ",【参考】数式用!$C$3:$F$3,0)+2,0),0),0)*AA584*0.5,0), "")</f>
        <v/>
      </c>
      <c r="AF584" s="329"/>
      <c r="AG584" s="330"/>
      <c r="AH584" s="330"/>
      <c r="AI584" s="344"/>
      <c r="AJ584" s="641"/>
      <c r="AK584" s="331"/>
      <c r="AL584" s="332" t="str">
        <f t="shared" si="207"/>
        <v/>
      </c>
      <c r="AM584" s="325" t="str">
        <f t="shared" si="208"/>
        <v/>
      </c>
      <c r="AN584" s="255"/>
      <c r="AO584" s="559" t="str">
        <f>IFERROR(VLOOKUP(K584,【参考】数式用!$A$2:$N$57,14,FALSE),"")</f>
        <v/>
      </c>
      <c r="AP584" s="559" t="str">
        <f t="shared" si="209"/>
        <v/>
      </c>
      <c r="AQ584" s="632" t="str">
        <f t="shared" si="210"/>
        <v/>
      </c>
      <c r="AR584" s="632" t="str">
        <f t="shared" si="211"/>
        <v>入力済</v>
      </c>
      <c r="AS584" s="559" t="str">
        <f t="shared" si="212"/>
        <v/>
      </c>
      <c r="AT584" s="632" t="str">
        <f t="shared" si="213"/>
        <v>入力済</v>
      </c>
      <c r="AU584" s="632" t="str">
        <f t="shared" si="214"/>
        <v/>
      </c>
      <c r="AV584" s="632" t="str">
        <f t="shared" si="215"/>
        <v/>
      </c>
      <c r="AW584" s="559" t="str">
        <f t="shared" si="216"/>
        <v/>
      </c>
      <c r="AX584" s="559" t="str">
        <f t="shared" si="217"/>
        <v/>
      </c>
      <c r="AY584" s="632" t="str">
        <f>IFERROR(VLOOKUP(K584,【参考】数式用!$AR$5:$AS$39,2, FALSE), "")</f>
        <v/>
      </c>
      <c r="AZ584" s="559" t="str">
        <f t="shared" si="218"/>
        <v/>
      </c>
      <c r="BA584" s="559" t="str">
        <f t="shared" si="219"/>
        <v>入力済</v>
      </c>
      <c r="BB584" s="632" t="str">
        <f>IFERROR(VLOOKUP(K584,【参考】数式用!$AX$3:$AY$59, 2, FALSE), "")</f>
        <v/>
      </c>
      <c r="BC584" s="559" t="str">
        <f t="shared" si="220"/>
        <v/>
      </c>
      <c r="BD584" s="559" t="str">
        <f t="shared" si="221"/>
        <v>入力済</v>
      </c>
      <c r="BE584" s="576" t="str">
        <f t="shared" si="222"/>
        <v/>
      </c>
      <c r="BF584" s="559" t="str">
        <f t="shared" si="223"/>
        <v/>
      </c>
      <c r="BG584" s="596"/>
      <c r="BH584" s="632" t="str">
        <f t="shared" si="224"/>
        <v/>
      </c>
      <c r="BI584" s="614" t="str">
        <f>IFERROR(IF(BH584="Ⅱロ有り",ROUNDDOWN(L584*VLOOKUP(K584,【参考】数式用!$A$4:$J$42,10,FALSE)*AA584,0),""),"")</f>
        <v/>
      </c>
      <c r="BJ584" s="614" t="str">
        <f>IFERROR(IF(BH584="Ⅱロなし",ROUNDDOWN(L584*VLOOKUP(K584,【参考】数式用!$A$4:$J$42,8,FALSE)*AA584,0),""),"")</f>
        <v/>
      </c>
    </row>
    <row r="585" spans="1:62" ht="110.1" customHeight="1" thickBot="1">
      <c r="A585" s="327">
        <v>572</v>
      </c>
      <c r="B585" s="1005" t="str">
        <f>IF(基本情報入力シート!B607="","",基本情報入力シート!B607)</f>
        <v/>
      </c>
      <c r="C585" s="1006"/>
      <c r="D585" s="1006"/>
      <c r="E585" s="1006"/>
      <c r="F585" s="1007"/>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58" t="str">
        <f>IF(基本情報入力シート!AF607=0, "",基本情報入力シート!AF607)</f>
        <v/>
      </c>
      <c r="M585" s="589"/>
      <c r="N585" s="521" t="str">
        <f>IFERROR(VLOOKUP(K585,【参考】数式用!$A$2:$F$57,MATCH(M585,【参考】数式用!$C$3:$F$3,0)+2,0),"")</f>
        <v/>
      </c>
      <c r="O585" s="513"/>
      <c r="P585" s="555" t="str">
        <f>IFERROR(VLOOKUP(K585,【参考】数式用!$A$2:$F$57,MATCH(O585,【参考】数式用!$C$3:$F$3,0)+2,0),"")</f>
        <v/>
      </c>
      <c r="Q585" s="338" t="s">
        <v>118</v>
      </c>
      <c r="R585" s="339"/>
      <c r="S585" s="340" t="s">
        <v>183</v>
      </c>
      <c r="T585" s="339"/>
      <c r="U585" s="340" t="s">
        <v>184</v>
      </c>
      <c r="V585" s="339"/>
      <c r="W585" s="340" t="s">
        <v>183</v>
      </c>
      <c r="X585" s="339"/>
      <c r="Y585" s="340" t="s">
        <v>185</v>
      </c>
      <c r="Z585" s="340" t="s">
        <v>186</v>
      </c>
      <c r="AA585" s="340" t="str">
        <f t="shared" si="204"/>
        <v/>
      </c>
      <c r="AB585" s="341" t="s">
        <v>187</v>
      </c>
      <c r="AC585" s="516" t="str">
        <f t="shared" si="205"/>
        <v/>
      </c>
      <c r="AD585" s="509" t="str">
        <f t="shared" si="206"/>
        <v/>
      </c>
      <c r="AE585" s="517" t="str">
        <f>IFERROR(ROUNDDOWN(ROUNDDOWN(ROUND(L585*VLOOKUP(K585,【参考】数式用!$A$4:$F$57,MATCH("処遇改善加算Ⅳ",【参考】数式用!$C$3:$F$3,0)+2,0),0),0)*AA585*0.5,0), "")</f>
        <v/>
      </c>
      <c r="AF585" s="329"/>
      <c r="AG585" s="330"/>
      <c r="AH585" s="330"/>
      <c r="AI585" s="344"/>
      <c r="AJ585" s="641"/>
      <c r="AK585" s="331"/>
      <c r="AL585" s="332" t="str">
        <f t="shared" si="207"/>
        <v/>
      </c>
      <c r="AM585" s="325" t="str">
        <f t="shared" si="208"/>
        <v/>
      </c>
      <c r="AN585" s="255"/>
      <c r="AO585" s="559" t="str">
        <f>IFERROR(VLOOKUP(K585,【参考】数式用!$A$2:$N$57,14,FALSE),"")</f>
        <v/>
      </c>
      <c r="AP585" s="559" t="str">
        <f t="shared" si="209"/>
        <v/>
      </c>
      <c r="AQ585" s="632" t="str">
        <f t="shared" si="210"/>
        <v/>
      </c>
      <c r="AR585" s="632" t="str">
        <f t="shared" si="211"/>
        <v>入力済</v>
      </c>
      <c r="AS585" s="559" t="str">
        <f t="shared" si="212"/>
        <v/>
      </c>
      <c r="AT585" s="632" t="str">
        <f t="shared" si="213"/>
        <v>入力済</v>
      </c>
      <c r="AU585" s="632" t="str">
        <f t="shared" si="214"/>
        <v/>
      </c>
      <c r="AV585" s="632" t="str">
        <f t="shared" si="215"/>
        <v/>
      </c>
      <c r="AW585" s="559" t="str">
        <f t="shared" si="216"/>
        <v/>
      </c>
      <c r="AX585" s="559" t="str">
        <f t="shared" si="217"/>
        <v/>
      </c>
      <c r="AY585" s="632" t="str">
        <f>IFERROR(VLOOKUP(K585,【参考】数式用!$AR$5:$AS$39,2, FALSE), "")</f>
        <v/>
      </c>
      <c r="AZ585" s="559" t="str">
        <f t="shared" si="218"/>
        <v/>
      </c>
      <c r="BA585" s="559" t="str">
        <f t="shared" si="219"/>
        <v>入力済</v>
      </c>
      <c r="BB585" s="632" t="str">
        <f>IFERROR(VLOOKUP(K585,【参考】数式用!$AX$3:$AY$59, 2, FALSE), "")</f>
        <v/>
      </c>
      <c r="BC585" s="559" t="str">
        <f t="shared" si="220"/>
        <v/>
      </c>
      <c r="BD585" s="559" t="str">
        <f t="shared" si="221"/>
        <v>入力済</v>
      </c>
      <c r="BE585" s="576" t="str">
        <f t="shared" si="222"/>
        <v/>
      </c>
      <c r="BF585" s="559" t="str">
        <f t="shared" si="223"/>
        <v/>
      </c>
      <c r="BG585" s="596"/>
      <c r="BH585" s="632" t="str">
        <f t="shared" si="224"/>
        <v/>
      </c>
      <c r="BI585" s="614" t="str">
        <f>IFERROR(IF(BH585="Ⅱロ有り",ROUNDDOWN(L585*VLOOKUP(K585,【参考】数式用!$A$4:$J$42,10,FALSE)*AA585,0),""),"")</f>
        <v/>
      </c>
      <c r="BJ585" s="614" t="str">
        <f>IFERROR(IF(BH585="Ⅱロなし",ROUNDDOWN(L585*VLOOKUP(K585,【参考】数式用!$A$4:$J$42,8,FALSE)*AA585,0),""),"")</f>
        <v/>
      </c>
    </row>
    <row r="586" spans="1:62" ht="110.1" customHeight="1" thickBot="1">
      <c r="A586" s="327">
        <v>573</v>
      </c>
      <c r="B586" s="1005" t="str">
        <f>IF(基本情報入力シート!B608="","",基本情報入力シート!B608)</f>
        <v/>
      </c>
      <c r="C586" s="1006"/>
      <c r="D586" s="1006"/>
      <c r="E586" s="1006"/>
      <c r="F586" s="1007"/>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58" t="str">
        <f>IF(基本情報入力シート!AF608=0, "",基本情報入力シート!AF608)</f>
        <v/>
      </c>
      <c r="M586" s="589"/>
      <c r="N586" s="521" t="str">
        <f>IFERROR(VLOOKUP(K586,【参考】数式用!$A$2:$F$57,MATCH(M586,【参考】数式用!$C$3:$F$3,0)+2,0),"")</f>
        <v/>
      </c>
      <c r="O586" s="513"/>
      <c r="P586" s="555" t="str">
        <f>IFERROR(VLOOKUP(K586,【参考】数式用!$A$2:$F$57,MATCH(O586,【参考】数式用!$C$3:$F$3,0)+2,0),"")</f>
        <v/>
      </c>
      <c r="Q586" s="338" t="s">
        <v>118</v>
      </c>
      <c r="R586" s="339"/>
      <c r="S586" s="340" t="s">
        <v>183</v>
      </c>
      <c r="T586" s="339"/>
      <c r="U586" s="340" t="s">
        <v>184</v>
      </c>
      <c r="V586" s="339"/>
      <c r="W586" s="340" t="s">
        <v>183</v>
      </c>
      <c r="X586" s="339"/>
      <c r="Y586" s="340" t="s">
        <v>185</v>
      </c>
      <c r="Z586" s="340" t="s">
        <v>186</v>
      </c>
      <c r="AA586" s="340" t="str">
        <f t="shared" si="204"/>
        <v/>
      </c>
      <c r="AB586" s="341" t="s">
        <v>187</v>
      </c>
      <c r="AC586" s="516" t="str">
        <f t="shared" si="205"/>
        <v/>
      </c>
      <c r="AD586" s="509" t="str">
        <f t="shared" si="206"/>
        <v/>
      </c>
      <c r="AE586" s="517" t="str">
        <f>IFERROR(ROUNDDOWN(ROUNDDOWN(ROUND(L586*VLOOKUP(K586,【参考】数式用!$A$4:$F$57,MATCH("処遇改善加算Ⅳ",【参考】数式用!$C$3:$F$3,0)+2,0),0),0)*AA586*0.5,0), "")</f>
        <v/>
      </c>
      <c r="AF586" s="329"/>
      <c r="AG586" s="330"/>
      <c r="AH586" s="330"/>
      <c r="AI586" s="344"/>
      <c r="AJ586" s="641"/>
      <c r="AK586" s="331"/>
      <c r="AL586" s="332" t="str">
        <f t="shared" si="207"/>
        <v/>
      </c>
      <c r="AM586" s="325" t="str">
        <f t="shared" si="208"/>
        <v/>
      </c>
      <c r="AN586" s="255"/>
      <c r="AO586" s="559" t="str">
        <f>IFERROR(VLOOKUP(K586,【参考】数式用!$A$2:$N$57,14,FALSE),"")</f>
        <v/>
      </c>
      <c r="AP586" s="559" t="str">
        <f t="shared" si="209"/>
        <v/>
      </c>
      <c r="AQ586" s="632" t="str">
        <f t="shared" si="210"/>
        <v/>
      </c>
      <c r="AR586" s="632" t="str">
        <f t="shared" si="211"/>
        <v>入力済</v>
      </c>
      <c r="AS586" s="559" t="str">
        <f t="shared" si="212"/>
        <v/>
      </c>
      <c r="AT586" s="632" t="str">
        <f t="shared" si="213"/>
        <v>入力済</v>
      </c>
      <c r="AU586" s="632" t="str">
        <f t="shared" si="214"/>
        <v/>
      </c>
      <c r="AV586" s="632" t="str">
        <f t="shared" si="215"/>
        <v/>
      </c>
      <c r="AW586" s="559" t="str">
        <f t="shared" si="216"/>
        <v/>
      </c>
      <c r="AX586" s="559" t="str">
        <f t="shared" si="217"/>
        <v/>
      </c>
      <c r="AY586" s="632" t="str">
        <f>IFERROR(VLOOKUP(K586,【参考】数式用!$AR$5:$AS$39,2, FALSE), "")</f>
        <v/>
      </c>
      <c r="AZ586" s="559" t="str">
        <f t="shared" si="218"/>
        <v/>
      </c>
      <c r="BA586" s="559" t="str">
        <f t="shared" si="219"/>
        <v>入力済</v>
      </c>
      <c r="BB586" s="632" t="str">
        <f>IFERROR(VLOOKUP(K586,【参考】数式用!$AX$3:$AY$59, 2, FALSE), "")</f>
        <v/>
      </c>
      <c r="BC586" s="559" t="str">
        <f t="shared" si="220"/>
        <v/>
      </c>
      <c r="BD586" s="559" t="str">
        <f t="shared" si="221"/>
        <v>入力済</v>
      </c>
      <c r="BE586" s="576" t="str">
        <f t="shared" si="222"/>
        <v/>
      </c>
      <c r="BF586" s="559" t="str">
        <f t="shared" si="223"/>
        <v/>
      </c>
      <c r="BG586" s="596"/>
      <c r="BH586" s="632" t="str">
        <f t="shared" si="224"/>
        <v/>
      </c>
      <c r="BI586" s="614" t="str">
        <f>IFERROR(IF(BH586="Ⅱロ有り",ROUNDDOWN(L586*VLOOKUP(K586,【参考】数式用!$A$4:$J$42,10,FALSE)*AA586,0),""),"")</f>
        <v/>
      </c>
      <c r="BJ586" s="614" t="str">
        <f>IFERROR(IF(BH586="Ⅱロなし",ROUNDDOWN(L586*VLOOKUP(K586,【参考】数式用!$A$4:$J$42,8,FALSE)*AA586,0),""),"")</f>
        <v/>
      </c>
    </row>
    <row r="587" spans="1:62" ht="110.1" customHeight="1" thickBot="1">
      <c r="A587" s="327">
        <v>574</v>
      </c>
      <c r="B587" s="1005" t="str">
        <f>IF(基本情報入力シート!B609="","",基本情報入力シート!B609)</f>
        <v/>
      </c>
      <c r="C587" s="1006"/>
      <c r="D587" s="1006"/>
      <c r="E587" s="1006"/>
      <c r="F587" s="1007"/>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58" t="str">
        <f>IF(基本情報入力シート!AF609=0, "",基本情報入力シート!AF609)</f>
        <v/>
      </c>
      <c r="M587" s="589"/>
      <c r="N587" s="521" t="str">
        <f>IFERROR(VLOOKUP(K587,【参考】数式用!$A$2:$F$57,MATCH(M587,【参考】数式用!$C$3:$F$3,0)+2,0),"")</f>
        <v/>
      </c>
      <c r="O587" s="513"/>
      <c r="P587" s="555" t="str">
        <f>IFERROR(VLOOKUP(K587,【参考】数式用!$A$2:$F$57,MATCH(O587,【参考】数式用!$C$3:$F$3,0)+2,0),"")</f>
        <v/>
      </c>
      <c r="Q587" s="338" t="s">
        <v>118</v>
      </c>
      <c r="R587" s="339"/>
      <c r="S587" s="340" t="s">
        <v>183</v>
      </c>
      <c r="T587" s="339"/>
      <c r="U587" s="340" t="s">
        <v>184</v>
      </c>
      <c r="V587" s="339"/>
      <c r="W587" s="340" t="s">
        <v>183</v>
      </c>
      <c r="X587" s="339"/>
      <c r="Y587" s="340" t="s">
        <v>185</v>
      </c>
      <c r="Z587" s="340" t="s">
        <v>186</v>
      </c>
      <c r="AA587" s="340" t="str">
        <f t="shared" si="204"/>
        <v/>
      </c>
      <c r="AB587" s="341" t="s">
        <v>187</v>
      </c>
      <c r="AC587" s="516" t="str">
        <f t="shared" si="205"/>
        <v/>
      </c>
      <c r="AD587" s="509" t="str">
        <f t="shared" si="206"/>
        <v/>
      </c>
      <c r="AE587" s="517" t="str">
        <f>IFERROR(ROUNDDOWN(ROUNDDOWN(ROUND(L587*VLOOKUP(K587,【参考】数式用!$A$4:$F$57,MATCH("処遇改善加算Ⅳ",【参考】数式用!$C$3:$F$3,0)+2,0),0),0)*AA587*0.5,0), "")</f>
        <v/>
      </c>
      <c r="AF587" s="329"/>
      <c r="AG587" s="330"/>
      <c r="AH587" s="330"/>
      <c r="AI587" s="344"/>
      <c r="AJ587" s="641"/>
      <c r="AK587" s="331"/>
      <c r="AL587" s="332" t="str">
        <f t="shared" si="207"/>
        <v/>
      </c>
      <c r="AM587" s="325" t="str">
        <f t="shared" si="208"/>
        <v/>
      </c>
      <c r="AN587" s="255"/>
      <c r="AO587" s="559" t="str">
        <f>IFERROR(VLOOKUP(K587,【参考】数式用!$A$2:$N$57,14,FALSE),"")</f>
        <v/>
      </c>
      <c r="AP587" s="559" t="str">
        <f t="shared" si="209"/>
        <v/>
      </c>
      <c r="AQ587" s="632" t="str">
        <f t="shared" si="210"/>
        <v/>
      </c>
      <c r="AR587" s="632" t="str">
        <f t="shared" si="211"/>
        <v>入力済</v>
      </c>
      <c r="AS587" s="559" t="str">
        <f t="shared" si="212"/>
        <v/>
      </c>
      <c r="AT587" s="632" t="str">
        <f t="shared" si="213"/>
        <v>入力済</v>
      </c>
      <c r="AU587" s="632" t="str">
        <f t="shared" si="214"/>
        <v/>
      </c>
      <c r="AV587" s="632" t="str">
        <f t="shared" si="215"/>
        <v/>
      </c>
      <c r="AW587" s="559" t="str">
        <f t="shared" si="216"/>
        <v/>
      </c>
      <c r="AX587" s="559" t="str">
        <f t="shared" si="217"/>
        <v/>
      </c>
      <c r="AY587" s="632" t="str">
        <f>IFERROR(VLOOKUP(K587,【参考】数式用!$AR$5:$AS$39,2, FALSE), "")</f>
        <v/>
      </c>
      <c r="AZ587" s="559" t="str">
        <f t="shared" si="218"/>
        <v/>
      </c>
      <c r="BA587" s="559" t="str">
        <f t="shared" si="219"/>
        <v>入力済</v>
      </c>
      <c r="BB587" s="632" t="str">
        <f>IFERROR(VLOOKUP(K587,【参考】数式用!$AX$3:$AY$59, 2, FALSE), "")</f>
        <v/>
      </c>
      <c r="BC587" s="559" t="str">
        <f t="shared" si="220"/>
        <v/>
      </c>
      <c r="BD587" s="559" t="str">
        <f t="shared" si="221"/>
        <v>入力済</v>
      </c>
      <c r="BE587" s="576" t="str">
        <f t="shared" si="222"/>
        <v/>
      </c>
      <c r="BF587" s="559" t="str">
        <f t="shared" si="223"/>
        <v/>
      </c>
      <c r="BG587" s="596"/>
      <c r="BH587" s="632" t="str">
        <f t="shared" si="224"/>
        <v/>
      </c>
      <c r="BI587" s="614" t="str">
        <f>IFERROR(IF(BH587="Ⅱロ有り",ROUNDDOWN(L587*VLOOKUP(K587,【参考】数式用!$A$4:$J$42,10,FALSE)*AA587,0),""),"")</f>
        <v/>
      </c>
      <c r="BJ587" s="614" t="str">
        <f>IFERROR(IF(BH587="Ⅱロなし",ROUNDDOWN(L587*VLOOKUP(K587,【参考】数式用!$A$4:$J$42,8,FALSE)*AA587,0),""),"")</f>
        <v/>
      </c>
    </row>
    <row r="588" spans="1:62" ht="110.1" customHeight="1" thickBot="1">
      <c r="A588" s="327">
        <v>575</v>
      </c>
      <c r="B588" s="1005" t="str">
        <f>IF(基本情報入力シート!B610="","",基本情報入力シート!B610)</f>
        <v/>
      </c>
      <c r="C588" s="1006"/>
      <c r="D588" s="1006"/>
      <c r="E588" s="1006"/>
      <c r="F588" s="1007"/>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58" t="str">
        <f>IF(基本情報入力シート!AF610=0, "",基本情報入力シート!AF610)</f>
        <v/>
      </c>
      <c r="M588" s="589"/>
      <c r="N588" s="521" t="str">
        <f>IFERROR(VLOOKUP(K588,【参考】数式用!$A$2:$F$57,MATCH(M588,【参考】数式用!$C$3:$F$3,0)+2,0),"")</f>
        <v/>
      </c>
      <c r="O588" s="513"/>
      <c r="P588" s="555" t="str">
        <f>IFERROR(VLOOKUP(K588,【参考】数式用!$A$2:$F$57,MATCH(O588,【参考】数式用!$C$3:$F$3,0)+2,0),"")</f>
        <v/>
      </c>
      <c r="Q588" s="338" t="s">
        <v>118</v>
      </c>
      <c r="R588" s="339"/>
      <c r="S588" s="340" t="s">
        <v>183</v>
      </c>
      <c r="T588" s="339"/>
      <c r="U588" s="340" t="s">
        <v>184</v>
      </c>
      <c r="V588" s="339"/>
      <c r="W588" s="340" t="s">
        <v>183</v>
      </c>
      <c r="X588" s="339"/>
      <c r="Y588" s="340" t="s">
        <v>185</v>
      </c>
      <c r="Z588" s="340" t="s">
        <v>186</v>
      </c>
      <c r="AA588" s="340" t="str">
        <f t="shared" si="204"/>
        <v/>
      </c>
      <c r="AB588" s="341" t="s">
        <v>187</v>
      </c>
      <c r="AC588" s="516" t="str">
        <f t="shared" si="205"/>
        <v/>
      </c>
      <c r="AD588" s="509" t="str">
        <f t="shared" si="206"/>
        <v/>
      </c>
      <c r="AE588" s="517" t="str">
        <f>IFERROR(ROUNDDOWN(ROUNDDOWN(ROUND(L588*VLOOKUP(K588,【参考】数式用!$A$4:$F$57,MATCH("処遇改善加算Ⅳ",【参考】数式用!$C$3:$F$3,0)+2,0),0),0)*AA588*0.5,0), "")</f>
        <v/>
      </c>
      <c r="AF588" s="329"/>
      <c r="AG588" s="330"/>
      <c r="AH588" s="330"/>
      <c r="AI588" s="344"/>
      <c r="AJ588" s="641"/>
      <c r="AK588" s="331"/>
      <c r="AL588" s="332" t="str">
        <f t="shared" si="207"/>
        <v/>
      </c>
      <c r="AM588" s="325" t="str">
        <f t="shared" si="208"/>
        <v/>
      </c>
      <c r="AN588" s="255"/>
      <c r="AO588" s="559" t="str">
        <f>IFERROR(VLOOKUP(K588,【参考】数式用!$A$2:$N$57,14,FALSE),"")</f>
        <v/>
      </c>
      <c r="AP588" s="559" t="str">
        <f t="shared" si="209"/>
        <v/>
      </c>
      <c r="AQ588" s="632" t="str">
        <f t="shared" si="210"/>
        <v/>
      </c>
      <c r="AR588" s="632" t="str">
        <f t="shared" si="211"/>
        <v>入力済</v>
      </c>
      <c r="AS588" s="559" t="str">
        <f t="shared" si="212"/>
        <v/>
      </c>
      <c r="AT588" s="632" t="str">
        <f t="shared" si="213"/>
        <v>入力済</v>
      </c>
      <c r="AU588" s="632" t="str">
        <f t="shared" si="214"/>
        <v/>
      </c>
      <c r="AV588" s="632" t="str">
        <f t="shared" si="215"/>
        <v/>
      </c>
      <c r="AW588" s="559" t="str">
        <f t="shared" si="216"/>
        <v/>
      </c>
      <c r="AX588" s="559" t="str">
        <f t="shared" si="217"/>
        <v/>
      </c>
      <c r="AY588" s="632" t="str">
        <f>IFERROR(VLOOKUP(K588,【参考】数式用!$AR$5:$AS$39,2, FALSE), "")</f>
        <v/>
      </c>
      <c r="AZ588" s="559" t="str">
        <f t="shared" si="218"/>
        <v/>
      </c>
      <c r="BA588" s="559" t="str">
        <f t="shared" si="219"/>
        <v>入力済</v>
      </c>
      <c r="BB588" s="632" t="str">
        <f>IFERROR(VLOOKUP(K588,【参考】数式用!$AX$3:$AY$59, 2, FALSE), "")</f>
        <v/>
      </c>
      <c r="BC588" s="559" t="str">
        <f t="shared" si="220"/>
        <v/>
      </c>
      <c r="BD588" s="559" t="str">
        <f t="shared" si="221"/>
        <v>入力済</v>
      </c>
      <c r="BE588" s="576" t="str">
        <f t="shared" si="222"/>
        <v/>
      </c>
      <c r="BF588" s="559" t="str">
        <f t="shared" si="223"/>
        <v/>
      </c>
      <c r="BG588" s="596"/>
      <c r="BH588" s="632" t="str">
        <f t="shared" si="224"/>
        <v/>
      </c>
      <c r="BI588" s="614" t="str">
        <f>IFERROR(IF(BH588="Ⅱロ有り",ROUNDDOWN(L588*VLOOKUP(K588,【参考】数式用!$A$4:$J$42,10,FALSE)*AA588,0),""),"")</f>
        <v/>
      </c>
      <c r="BJ588" s="614" t="str">
        <f>IFERROR(IF(BH588="Ⅱロなし",ROUNDDOWN(L588*VLOOKUP(K588,【参考】数式用!$A$4:$J$42,8,FALSE)*AA588,0),""),"")</f>
        <v/>
      </c>
    </row>
    <row r="589" spans="1:62" ht="110.1" customHeight="1" thickBot="1">
      <c r="A589" s="327">
        <v>576</v>
      </c>
      <c r="B589" s="1005" t="str">
        <f>IF(基本情報入力シート!B611="","",基本情報入力シート!B611)</f>
        <v/>
      </c>
      <c r="C589" s="1006"/>
      <c r="D589" s="1006"/>
      <c r="E589" s="1006"/>
      <c r="F589" s="1007"/>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58" t="str">
        <f>IF(基本情報入力シート!AF611=0, "",基本情報入力シート!AF611)</f>
        <v/>
      </c>
      <c r="M589" s="589"/>
      <c r="N589" s="521" t="str">
        <f>IFERROR(VLOOKUP(K589,【参考】数式用!$A$2:$F$57,MATCH(M589,【参考】数式用!$C$3:$F$3,0)+2,0),"")</f>
        <v/>
      </c>
      <c r="O589" s="513"/>
      <c r="P589" s="555" t="str">
        <f>IFERROR(VLOOKUP(K589,【参考】数式用!$A$2:$F$57,MATCH(O589,【参考】数式用!$C$3:$F$3,0)+2,0),"")</f>
        <v/>
      </c>
      <c r="Q589" s="338" t="s">
        <v>118</v>
      </c>
      <c r="R589" s="339"/>
      <c r="S589" s="340" t="s">
        <v>183</v>
      </c>
      <c r="T589" s="339"/>
      <c r="U589" s="340" t="s">
        <v>184</v>
      </c>
      <c r="V589" s="339"/>
      <c r="W589" s="340" t="s">
        <v>183</v>
      </c>
      <c r="X589" s="339"/>
      <c r="Y589" s="340" t="s">
        <v>185</v>
      </c>
      <c r="Z589" s="340" t="s">
        <v>186</v>
      </c>
      <c r="AA589" s="340" t="str">
        <f t="shared" si="204"/>
        <v/>
      </c>
      <c r="AB589" s="341" t="s">
        <v>187</v>
      </c>
      <c r="AC589" s="516" t="str">
        <f t="shared" si="205"/>
        <v/>
      </c>
      <c r="AD589" s="509" t="str">
        <f t="shared" si="206"/>
        <v/>
      </c>
      <c r="AE589" s="517" t="str">
        <f>IFERROR(ROUNDDOWN(ROUNDDOWN(ROUND(L589*VLOOKUP(K589,【参考】数式用!$A$4:$F$57,MATCH("処遇改善加算Ⅳ",【参考】数式用!$C$3:$F$3,0)+2,0),0),0)*AA589*0.5,0), "")</f>
        <v/>
      </c>
      <c r="AF589" s="329"/>
      <c r="AG589" s="330"/>
      <c r="AH589" s="330"/>
      <c r="AI589" s="344"/>
      <c r="AJ589" s="641"/>
      <c r="AK589" s="331"/>
      <c r="AL589" s="332" t="str">
        <f t="shared" si="207"/>
        <v/>
      </c>
      <c r="AM589" s="325" t="str">
        <f t="shared" si="208"/>
        <v/>
      </c>
      <c r="AN589" s="255"/>
      <c r="AO589" s="559" t="str">
        <f>IFERROR(VLOOKUP(K589,【参考】数式用!$A$2:$N$57,14,FALSE),"")</f>
        <v/>
      </c>
      <c r="AP589" s="559" t="str">
        <f t="shared" si="209"/>
        <v/>
      </c>
      <c r="AQ589" s="632" t="str">
        <f t="shared" si="210"/>
        <v/>
      </c>
      <c r="AR589" s="632" t="str">
        <f t="shared" si="211"/>
        <v>入力済</v>
      </c>
      <c r="AS589" s="559" t="str">
        <f t="shared" si="212"/>
        <v/>
      </c>
      <c r="AT589" s="632" t="str">
        <f t="shared" si="213"/>
        <v>入力済</v>
      </c>
      <c r="AU589" s="632" t="str">
        <f t="shared" si="214"/>
        <v/>
      </c>
      <c r="AV589" s="632" t="str">
        <f t="shared" si="215"/>
        <v/>
      </c>
      <c r="AW589" s="559" t="str">
        <f t="shared" si="216"/>
        <v/>
      </c>
      <c r="AX589" s="559" t="str">
        <f t="shared" si="217"/>
        <v/>
      </c>
      <c r="AY589" s="632" t="str">
        <f>IFERROR(VLOOKUP(K589,【参考】数式用!$AR$5:$AS$39,2, FALSE), "")</f>
        <v/>
      </c>
      <c r="AZ589" s="559" t="str">
        <f t="shared" si="218"/>
        <v/>
      </c>
      <c r="BA589" s="559" t="str">
        <f t="shared" si="219"/>
        <v>入力済</v>
      </c>
      <c r="BB589" s="632" t="str">
        <f>IFERROR(VLOOKUP(K589,【参考】数式用!$AX$3:$AY$59, 2, FALSE), "")</f>
        <v/>
      </c>
      <c r="BC589" s="559" t="str">
        <f t="shared" si="220"/>
        <v/>
      </c>
      <c r="BD589" s="559" t="str">
        <f t="shared" si="221"/>
        <v>入力済</v>
      </c>
      <c r="BE589" s="576" t="str">
        <f t="shared" si="222"/>
        <v/>
      </c>
      <c r="BF589" s="559" t="str">
        <f t="shared" si="223"/>
        <v/>
      </c>
      <c r="BG589" s="596"/>
      <c r="BH589" s="632" t="str">
        <f t="shared" si="224"/>
        <v/>
      </c>
      <c r="BI589" s="614" t="str">
        <f>IFERROR(IF(BH589="Ⅱロ有り",ROUNDDOWN(L589*VLOOKUP(K589,【参考】数式用!$A$4:$J$42,10,FALSE)*AA589,0),""),"")</f>
        <v/>
      </c>
      <c r="BJ589" s="614" t="str">
        <f>IFERROR(IF(BH589="Ⅱロなし",ROUNDDOWN(L589*VLOOKUP(K589,【参考】数式用!$A$4:$J$42,8,FALSE)*AA589,0),""),"")</f>
        <v/>
      </c>
    </row>
    <row r="590" spans="1:62" ht="110.1" customHeight="1" thickBot="1">
      <c r="A590" s="327">
        <v>577</v>
      </c>
      <c r="B590" s="1005" t="str">
        <f>IF(基本情報入力シート!B612="","",基本情報入力シート!B612)</f>
        <v/>
      </c>
      <c r="C590" s="1006"/>
      <c r="D590" s="1006"/>
      <c r="E590" s="1006"/>
      <c r="F590" s="1007"/>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58" t="str">
        <f>IF(基本情報入力シート!AF612=0, "",基本情報入力シート!AF612)</f>
        <v/>
      </c>
      <c r="M590" s="589"/>
      <c r="N590" s="521" t="str">
        <f>IFERROR(VLOOKUP(K590,【参考】数式用!$A$2:$F$57,MATCH(M590,【参考】数式用!$C$3:$F$3,0)+2,0),"")</f>
        <v/>
      </c>
      <c r="O590" s="513"/>
      <c r="P590" s="555" t="str">
        <f>IFERROR(VLOOKUP(K590,【参考】数式用!$A$2:$F$57,MATCH(O590,【参考】数式用!$C$3:$F$3,0)+2,0),"")</f>
        <v/>
      </c>
      <c r="Q590" s="338" t="s">
        <v>118</v>
      </c>
      <c r="R590" s="339"/>
      <c r="S590" s="340" t="s">
        <v>183</v>
      </c>
      <c r="T590" s="339"/>
      <c r="U590" s="340" t="s">
        <v>184</v>
      </c>
      <c r="V590" s="339"/>
      <c r="W590" s="340" t="s">
        <v>183</v>
      </c>
      <c r="X590" s="339"/>
      <c r="Y590" s="340" t="s">
        <v>185</v>
      </c>
      <c r="Z590" s="340" t="s">
        <v>186</v>
      </c>
      <c r="AA590" s="340" t="str">
        <f t="shared" si="204"/>
        <v/>
      </c>
      <c r="AB590" s="341" t="s">
        <v>187</v>
      </c>
      <c r="AC590" s="516" t="str">
        <f t="shared" si="205"/>
        <v/>
      </c>
      <c r="AD590" s="509" t="str">
        <f t="shared" si="206"/>
        <v/>
      </c>
      <c r="AE590" s="517" t="str">
        <f>IFERROR(ROUNDDOWN(ROUNDDOWN(ROUND(L590*VLOOKUP(K590,【参考】数式用!$A$4:$F$57,MATCH("処遇改善加算Ⅳ",【参考】数式用!$C$3:$F$3,0)+2,0),0),0)*AA590*0.5,0), "")</f>
        <v/>
      </c>
      <c r="AF590" s="329"/>
      <c r="AG590" s="330"/>
      <c r="AH590" s="330"/>
      <c r="AI590" s="344"/>
      <c r="AJ590" s="641"/>
      <c r="AK590" s="331"/>
      <c r="AL590" s="332" t="str">
        <f t="shared" si="207"/>
        <v/>
      </c>
      <c r="AM590" s="325" t="str">
        <f t="shared" si="208"/>
        <v/>
      </c>
      <c r="AN590" s="255"/>
      <c r="AO590" s="559" t="str">
        <f>IFERROR(VLOOKUP(K590,【参考】数式用!$A$2:$N$57,14,FALSE),"")</f>
        <v/>
      </c>
      <c r="AP590" s="559" t="str">
        <f t="shared" si="209"/>
        <v/>
      </c>
      <c r="AQ590" s="632" t="str">
        <f t="shared" si="210"/>
        <v/>
      </c>
      <c r="AR590" s="632" t="str">
        <f t="shared" si="211"/>
        <v>入力済</v>
      </c>
      <c r="AS590" s="559" t="str">
        <f t="shared" si="212"/>
        <v/>
      </c>
      <c r="AT590" s="632" t="str">
        <f t="shared" si="213"/>
        <v>入力済</v>
      </c>
      <c r="AU590" s="632" t="str">
        <f t="shared" si="214"/>
        <v/>
      </c>
      <c r="AV590" s="632" t="str">
        <f t="shared" si="215"/>
        <v/>
      </c>
      <c r="AW590" s="559" t="str">
        <f t="shared" si="216"/>
        <v/>
      </c>
      <c r="AX590" s="559" t="str">
        <f t="shared" si="217"/>
        <v/>
      </c>
      <c r="AY590" s="632" t="str">
        <f>IFERROR(VLOOKUP(K590,【参考】数式用!$AR$5:$AS$39,2, FALSE), "")</f>
        <v/>
      </c>
      <c r="AZ590" s="559" t="str">
        <f t="shared" si="218"/>
        <v/>
      </c>
      <c r="BA590" s="559" t="str">
        <f t="shared" si="219"/>
        <v>入力済</v>
      </c>
      <c r="BB590" s="632" t="str">
        <f>IFERROR(VLOOKUP(K590,【参考】数式用!$AX$3:$AY$59, 2, FALSE), "")</f>
        <v/>
      </c>
      <c r="BC590" s="559" t="str">
        <f t="shared" si="220"/>
        <v/>
      </c>
      <c r="BD590" s="559" t="str">
        <f t="shared" si="221"/>
        <v>入力済</v>
      </c>
      <c r="BE590" s="576" t="str">
        <f t="shared" si="222"/>
        <v/>
      </c>
      <c r="BF590" s="559" t="str">
        <f t="shared" si="223"/>
        <v/>
      </c>
      <c r="BG590" s="596"/>
      <c r="BH590" s="632" t="str">
        <f t="shared" si="224"/>
        <v/>
      </c>
      <c r="BI590" s="614" t="str">
        <f>IFERROR(IF(BH590="Ⅱロ有り",ROUNDDOWN(L590*VLOOKUP(K590,【参考】数式用!$A$4:$J$42,10,FALSE)*AA590,0),""),"")</f>
        <v/>
      </c>
      <c r="BJ590" s="614" t="str">
        <f>IFERROR(IF(BH590="Ⅱロなし",ROUNDDOWN(L590*VLOOKUP(K590,【参考】数式用!$A$4:$J$42,8,FALSE)*AA590,0),""),"")</f>
        <v/>
      </c>
    </row>
    <row r="591" spans="1:62" ht="110.1" customHeight="1" thickBot="1">
      <c r="A591" s="327">
        <v>578</v>
      </c>
      <c r="B591" s="1005" t="str">
        <f>IF(基本情報入力シート!B613="","",基本情報入力シート!B613)</f>
        <v/>
      </c>
      <c r="C591" s="1006"/>
      <c r="D591" s="1006"/>
      <c r="E591" s="1006"/>
      <c r="F591" s="1007"/>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58" t="str">
        <f>IF(基本情報入力シート!AF613=0, "",基本情報入力シート!AF613)</f>
        <v/>
      </c>
      <c r="M591" s="589"/>
      <c r="N591" s="521" t="str">
        <f>IFERROR(VLOOKUP(K591,【参考】数式用!$A$2:$F$57,MATCH(M591,【参考】数式用!$C$3:$F$3,0)+2,0),"")</f>
        <v/>
      </c>
      <c r="O591" s="513"/>
      <c r="P591" s="555" t="str">
        <f>IFERROR(VLOOKUP(K591,【参考】数式用!$A$2:$F$57,MATCH(O591,【参考】数式用!$C$3:$F$3,0)+2,0),"")</f>
        <v/>
      </c>
      <c r="Q591" s="338" t="s">
        <v>118</v>
      </c>
      <c r="R591" s="339"/>
      <c r="S591" s="340" t="s">
        <v>183</v>
      </c>
      <c r="T591" s="339"/>
      <c r="U591" s="340" t="s">
        <v>184</v>
      </c>
      <c r="V591" s="339"/>
      <c r="W591" s="340" t="s">
        <v>183</v>
      </c>
      <c r="X591" s="339"/>
      <c r="Y591" s="340" t="s">
        <v>185</v>
      </c>
      <c r="Z591" s="340" t="s">
        <v>186</v>
      </c>
      <c r="AA591" s="340" t="str">
        <f t="shared" si="204"/>
        <v/>
      </c>
      <c r="AB591" s="341" t="s">
        <v>187</v>
      </c>
      <c r="AC591" s="516" t="str">
        <f t="shared" si="205"/>
        <v/>
      </c>
      <c r="AD591" s="509" t="str">
        <f t="shared" si="206"/>
        <v/>
      </c>
      <c r="AE591" s="517" t="str">
        <f>IFERROR(ROUNDDOWN(ROUNDDOWN(ROUND(L591*VLOOKUP(K591,【参考】数式用!$A$4:$F$57,MATCH("処遇改善加算Ⅳ",【参考】数式用!$C$3:$F$3,0)+2,0),0),0)*AA591*0.5,0), "")</f>
        <v/>
      </c>
      <c r="AF591" s="329"/>
      <c r="AG591" s="330"/>
      <c r="AH591" s="330"/>
      <c r="AI591" s="344"/>
      <c r="AJ591" s="641"/>
      <c r="AK591" s="331"/>
      <c r="AL591" s="332" t="str">
        <f t="shared" si="207"/>
        <v/>
      </c>
      <c r="AM591" s="325" t="str">
        <f t="shared" si="208"/>
        <v/>
      </c>
      <c r="AN591" s="255"/>
      <c r="AO591" s="559" t="str">
        <f>IFERROR(VLOOKUP(K591,【参考】数式用!$A$2:$N$57,14,FALSE),"")</f>
        <v/>
      </c>
      <c r="AP591" s="559" t="str">
        <f t="shared" si="209"/>
        <v/>
      </c>
      <c r="AQ591" s="632" t="str">
        <f t="shared" si="210"/>
        <v/>
      </c>
      <c r="AR591" s="632" t="str">
        <f t="shared" si="211"/>
        <v>入力済</v>
      </c>
      <c r="AS591" s="559" t="str">
        <f t="shared" si="212"/>
        <v/>
      </c>
      <c r="AT591" s="632" t="str">
        <f t="shared" si="213"/>
        <v>入力済</v>
      </c>
      <c r="AU591" s="632" t="str">
        <f t="shared" si="214"/>
        <v/>
      </c>
      <c r="AV591" s="632" t="str">
        <f t="shared" si="215"/>
        <v/>
      </c>
      <c r="AW591" s="559" t="str">
        <f t="shared" si="216"/>
        <v/>
      </c>
      <c r="AX591" s="559" t="str">
        <f t="shared" si="217"/>
        <v/>
      </c>
      <c r="AY591" s="632" t="str">
        <f>IFERROR(VLOOKUP(K591,【参考】数式用!$AR$5:$AS$39,2, FALSE), "")</f>
        <v/>
      </c>
      <c r="AZ591" s="559" t="str">
        <f t="shared" si="218"/>
        <v/>
      </c>
      <c r="BA591" s="559" t="str">
        <f t="shared" si="219"/>
        <v>入力済</v>
      </c>
      <c r="BB591" s="632" t="str">
        <f>IFERROR(VLOOKUP(K591,【参考】数式用!$AX$3:$AY$59, 2, FALSE), "")</f>
        <v/>
      </c>
      <c r="BC591" s="559" t="str">
        <f t="shared" si="220"/>
        <v/>
      </c>
      <c r="BD591" s="559" t="str">
        <f t="shared" si="221"/>
        <v>入力済</v>
      </c>
      <c r="BE591" s="576" t="str">
        <f t="shared" si="222"/>
        <v/>
      </c>
      <c r="BF591" s="559" t="str">
        <f t="shared" si="223"/>
        <v/>
      </c>
      <c r="BG591" s="596"/>
      <c r="BH591" s="632" t="str">
        <f t="shared" si="224"/>
        <v/>
      </c>
      <c r="BI591" s="614" t="str">
        <f>IFERROR(IF(BH591="Ⅱロ有り",ROUNDDOWN(L591*VLOOKUP(K591,【参考】数式用!$A$4:$J$42,10,FALSE)*AA591,0),""),"")</f>
        <v/>
      </c>
      <c r="BJ591" s="614" t="str">
        <f>IFERROR(IF(BH591="Ⅱロなし",ROUNDDOWN(L591*VLOOKUP(K591,【参考】数式用!$A$4:$J$42,8,FALSE)*AA591,0),""),"")</f>
        <v/>
      </c>
    </row>
    <row r="592" spans="1:62" ht="110.1" customHeight="1" thickBot="1">
      <c r="A592" s="327">
        <v>579</v>
      </c>
      <c r="B592" s="1005" t="str">
        <f>IF(基本情報入力シート!B614="","",基本情報入力シート!B614)</f>
        <v/>
      </c>
      <c r="C592" s="1006"/>
      <c r="D592" s="1006"/>
      <c r="E592" s="1006"/>
      <c r="F592" s="1007"/>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58" t="str">
        <f>IF(基本情報入力シート!AF614=0, "",基本情報入力シート!AF614)</f>
        <v/>
      </c>
      <c r="M592" s="589"/>
      <c r="N592" s="521" t="str">
        <f>IFERROR(VLOOKUP(K592,【参考】数式用!$A$2:$F$57,MATCH(M592,【参考】数式用!$C$3:$F$3,0)+2,0),"")</f>
        <v/>
      </c>
      <c r="O592" s="513"/>
      <c r="P592" s="555" t="str">
        <f>IFERROR(VLOOKUP(K592,【参考】数式用!$A$2:$F$57,MATCH(O592,【参考】数式用!$C$3:$F$3,0)+2,0),"")</f>
        <v/>
      </c>
      <c r="Q592" s="338" t="s">
        <v>118</v>
      </c>
      <c r="R592" s="339"/>
      <c r="S592" s="340" t="s">
        <v>183</v>
      </c>
      <c r="T592" s="339"/>
      <c r="U592" s="340" t="s">
        <v>184</v>
      </c>
      <c r="V592" s="339"/>
      <c r="W592" s="340" t="s">
        <v>183</v>
      </c>
      <c r="X592" s="339"/>
      <c r="Y592" s="340" t="s">
        <v>185</v>
      </c>
      <c r="Z592" s="340" t="s">
        <v>186</v>
      </c>
      <c r="AA592" s="340" t="str">
        <f t="shared" si="204"/>
        <v/>
      </c>
      <c r="AB592" s="341" t="s">
        <v>187</v>
      </c>
      <c r="AC592" s="516" t="str">
        <f t="shared" si="205"/>
        <v/>
      </c>
      <c r="AD592" s="509" t="str">
        <f t="shared" si="206"/>
        <v/>
      </c>
      <c r="AE592" s="517" t="str">
        <f>IFERROR(ROUNDDOWN(ROUNDDOWN(ROUND(L592*VLOOKUP(K592,【参考】数式用!$A$4:$F$57,MATCH("処遇改善加算Ⅳ",【参考】数式用!$C$3:$F$3,0)+2,0),0),0)*AA592*0.5,0), "")</f>
        <v/>
      </c>
      <c r="AF592" s="329"/>
      <c r="AG592" s="330"/>
      <c r="AH592" s="330"/>
      <c r="AI592" s="344"/>
      <c r="AJ592" s="641"/>
      <c r="AK592" s="331"/>
      <c r="AL592" s="332" t="str">
        <f t="shared" si="207"/>
        <v/>
      </c>
      <c r="AM592" s="325" t="str">
        <f t="shared" si="208"/>
        <v/>
      </c>
      <c r="AN592" s="255"/>
      <c r="AO592" s="559" t="str">
        <f>IFERROR(VLOOKUP(K592,【参考】数式用!$A$2:$N$57,14,FALSE),"")</f>
        <v/>
      </c>
      <c r="AP592" s="559" t="str">
        <f t="shared" si="209"/>
        <v/>
      </c>
      <c r="AQ592" s="632" t="str">
        <f t="shared" si="210"/>
        <v/>
      </c>
      <c r="AR592" s="632" t="str">
        <f t="shared" si="211"/>
        <v>入力済</v>
      </c>
      <c r="AS592" s="559" t="str">
        <f t="shared" si="212"/>
        <v/>
      </c>
      <c r="AT592" s="632" t="str">
        <f t="shared" si="213"/>
        <v>入力済</v>
      </c>
      <c r="AU592" s="632" t="str">
        <f t="shared" si="214"/>
        <v/>
      </c>
      <c r="AV592" s="632" t="str">
        <f t="shared" si="215"/>
        <v/>
      </c>
      <c r="AW592" s="559" t="str">
        <f t="shared" si="216"/>
        <v/>
      </c>
      <c r="AX592" s="559" t="str">
        <f t="shared" si="217"/>
        <v/>
      </c>
      <c r="AY592" s="632" t="str">
        <f>IFERROR(VLOOKUP(K592,【参考】数式用!$AR$5:$AS$39,2, FALSE), "")</f>
        <v/>
      </c>
      <c r="AZ592" s="559" t="str">
        <f t="shared" si="218"/>
        <v/>
      </c>
      <c r="BA592" s="559" t="str">
        <f t="shared" si="219"/>
        <v>入力済</v>
      </c>
      <c r="BB592" s="632" t="str">
        <f>IFERROR(VLOOKUP(K592,【参考】数式用!$AX$3:$AY$59, 2, FALSE), "")</f>
        <v/>
      </c>
      <c r="BC592" s="559" t="str">
        <f t="shared" si="220"/>
        <v/>
      </c>
      <c r="BD592" s="559" t="str">
        <f t="shared" si="221"/>
        <v>入力済</v>
      </c>
      <c r="BE592" s="576" t="str">
        <f t="shared" si="222"/>
        <v/>
      </c>
      <c r="BF592" s="559" t="str">
        <f t="shared" si="223"/>
        <v/>
      </c>
      <c r="BG592" s="596"/>
      <c r="BH592" s="632" t="str">
        <f t="shared" si="224"/>
        <v/>
      </c>
      <c r="BI592" s="614" t="str">
        <f>IFERROR(IF(BH592="Ⅱロ有り",ROUNDDOWN(L592*VLOOKUP(K592,【参考】数式用!$A$4:$J$42,10,FALSE)*AA592,0),""),"")</f>
        <v/>
      </c>
      <c r="BJ592" s="614" t="str">
        <f>IFERROR(IF(BH592="Ⅱロなし",ROUNDDOWN(L592*VLOOKUP(K592,【参考】数式用!$A$4:$J$42,8,FALSE)*AA592,0),""),"")</f>
        <v/>
      </c>
    </row>
    <row r="593" spans="1:62" ht="110.1" customHeight="1" thickBot="1">
      <c r="A593" s="327">
        <v>580</v>
      </c>
      <c r="B593" s="1005" t="str">
        <f>IF(基本情報入力シート!B615="","",基本情報入力シート!B615)</f>
        <v/>
      </c>
      <c r="C593" s="1006"/>
      <c r="D593" s="1006"/>
      <c r="E593" s="1006"/>
      <c r="F593" s="1007"/>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58" t="str">
        <f>IF(基本情報入力シート!AF615=0, "",基本情報入力シート!AF615)</f>
        <v/>
      </c>
      <c r="M593" s="589"/>
      <c r="N593" s="521" t="str">
        <f>IFERROR(VLOOKUP(K593,【参考】数式用!$A$2:$F$57,MATCH(M593,【参考】数式用!$C$3:$F$3,0)+2,0),"")</f>
        <v/>
      </c>
      <c r="O593" s="513"/>
      <c r="P593" s="555" t="str">
        <f>IFERROR(VLOOKUP(K593,【参考】数式用!$A$2:$F$57,MATCH(O593,【参考】数式用!$C$3:$F$3,0)+2,0),"")</f>
        <v/>
      </c>
      <c r="Q593" s="338" t="s">
        <v>118</v>
      </c>
      <c r="R593" s="339"/>
      <c r="S593" s="340" t="s">
        <v>183</v>
      </c>
      <c r="T593" s="339"/>
      <c r="U593" s="340" t="s">
        <v>184</v>
      </c>
      <c r="V593" s="339"/>
      <c r="W593" s="340" t="s">
        <v>183</v>
      </c>
      <c r="X593" s="339"/>
      <c r="Y593" s="340" t="s">
        <v>185</v>
      </c>
      <c r="Z593" s="340" t="s">
        <v>186</v>
      </c>
      <c r="AA593" s="340" t="str">
        <f t="shared" si="204"/>
        <v/>
      </c>
      <c r="AB593" s="341" t="s">
        <v>187</v>
      </c>
      <c r="AC593" s="516" t="str">
        <f t="shared" si="205"/>
        <v/>
      </c>
      <c r="AD593" s="509" t="str">
        <f t="shared" si="206"/>
        <v/>
      </c>
      <c r="AE593" s="517" t="str">
        <f>IFERROR(ROUNDDOWN(ROUNDDOWN(ROUND(L593*VLOOKUP(K593,【参考】数式用!$A$4:$F$57,MATCH("処遇改善加算Ⅳ",【参考】数式用!$C$3:$F$3,0)+2,0),0),0)*AA593*0.5,0), "")</f>
        <v/>
      </c>
      <c r="AF593" s="329"/>
      <c r="AG593" s="330"/>
      <c r="AH593" s="330"/>
      <c r="AI593" s="344"/>
      <c r="AJ593" s="641"/>
      <c r="AK593" s="331"/>
      <c r="AL593" s="332" t="str">
        <f t="shared" si="207"/>
        <v/>
      </c>
      <c r="AM593" s="325" t="str">
        <f t="shared" si="208"/>
        <v/>
      </c>
      <c r="AN593" s="255"/>
      <c r="AO593" s="559" t="str">
        <f>IFERROR(VLOOKUP(K593,【参考】数式用!$A$2:$N$57,14,FALSE),"")</f>
        <v/>
      </c>
      <c r="AP593" s="559" t="str">
        <f t="shared" si="209"/>
        <v/>
      </c>
      <c r="AQ593" s="632" t="str">
        <f t="shared" si="210"/>
        <v/>
      </c>
      <c r="AR593" s="632" t="str">
        <f t="shared" si="211"/>
        <v>入力済</v>
      </c>
      <c r="AS593" s="559" t="str">
        <f t="shared" si="212"/>
        <v/>
      </c>
      <c r="AT593" s="632" t="str">
        <f t="shared" si="213"/>
        <v>入力済</v>
      </c>
      <c r="AU593" s="632" t="str">
        <f t="shared" si="214"/>
        <v/>
      </c>
      <c r="AV593" s="632" t="str">
        <f t="shared" si="215"/>
        <v/>
      </c>
      <c r="AW593" s="559" t="str">
        <f t="shared" si="216"/>
        <v/>
      </c>
      <c r="AX593" s="559" t="str">
        <f t="shared" si="217"/>
        <v/>
      </c>
      <c r="AY593" s="632" t="str">
        <f>IFERROR(VLOOKUP(K593,【参考】数式用!$AR$5:$AS$39,2, FALSE), "")</f>
        <v/>
      </c>
      <c r="AZ593" s="559" t="str">
        <f t="shared" si="218"/>
        <v/>
      </c>
      <c r="BA593" s="559" t="str">
        <f t="shared" si="219"/>
        <v>入力済</v>
      </c>
      <c r="BB593" s="632" t="str">
        <f>IFERROR(VLOOKUP(K593,【参考】数式用!$AX$3:$AY$59, 2, FALSE), "")</f>
        <v/>
      </c>
      <c r="BC593" s="559" t="str">
        <f t="shared" si="220"/>
        <v/>
      </c>
      <c r="BD593" s="559" t="str">
        <f t="shared" si="221"/>
        <v>入力済</v>
      </c>
      <c r="BE593" s="576" t="str">
        <f t="shared" si="222"/>
        <v/>
      </c>
      <c r="BF593" s="559" t="str">
        <f t="shared" si="223"/>
        <v/>
      </c>
      <c r="BG593" s="596"/>
      <c r="BH593" s="632" t="str">
        <f t="shared" si="224"/>
        <v/>
      </c>
      <c r="BI593" s="614" t="str">
        <f>IFERROR(IF(BH593="Ⅱロ有り",ROUNDDOWN(L593*VLOOKUP(K593,【参考】数式用!$A$4:$J$42,10,FALSE)*AA593,0),""),"")</f>
        <v/>
      </c>
      <c r="BJ593" s="614" t="str">
        <f>IFERROR(IF(BH593="Ⅱロなし",ROUNDDOWN(L593*VLOOKUP(K593,【参考】数式用!$A$4:$J$42,8,FALSE)*AA593,0),""),"")</f>
        <v/>
      </c>
    </row>
    <row r="594" spans="1:62" ht="110.1" customHeight="1" thickBot="1">
      <c r="A594" s="327">
        <v>581</v>
      </c>
      <c r="B594" s="1005" t="str">
        <f>IF(基本情報入力シート!B616="","",基本情報入力シート!B616)</f>
        <v/>
      </c>
      <c r="C594" s="1006"/>
      <c r="D594" s="1006"/>
      <c r="E594" s="1006"/>
      <c r="F594" s="1007"/>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58" t="str">
        <f>IF(基本情報入力シート!AF616=0, "",基本情報入力シート!AF616)</f>
        <v/>
      </c>
      <c r="M594" s="589"/>
      <c r="N594" s="521" t="str">
        <f>IFERROR(VLOOKUP(K594,【参考】数式用!$A$2:$F$57,MATCH(M594,【参考】数式用!$C$3:$F$3,0)+2,0),"")</f>
        <v/>
      </c>
      <c r="O594" s="513"/>
      <c r="P594" s="555" t="str">
        <f>IFERROR(VLOOKUP(K594,【参考】数式用!$A$2:$F$57,MATCH(O594,【参考】数式用!$C$3:$F$3,0)+2,0),"")</f>
        <v/>
      </c>
      <c r="Q594" s="338" t="s">
        <v>118</v>
      </c>
      <c r="R594" s="339"/>
      <c r="S594" s="340" t="s">
        <v>183</v>
      </c>
      <c r="T594" s="339"/>
      <c r="U594" s="340" t="s">
        <v>184</v>
      </c>
      <c r="V594" s="339"/>
      <c r="W594" s="340" t="s">
        <v>183</v>
      </c>
      <c r="X594" s="339"/>
      <c r="Y594" s="340" t="s">
        <v>185</v>
      </c>
      <c r="Z594" s="340" t="s">
        <v>186</v>
      </c>
      <c r="AA594" s="340" t="str">
        <f t="shared" si="204"/>
        <v/>
      </c>
      <c r="AB594" s="341" t="s">
        <v>187</v>
      </c>
      <c r="AC594" s="516" t="str">
        <f t="shared" si="205"/>
        <v/>
      </c>
      <c r="AD594" s="509" t="str">
        <f t="shared" si="206"/>
        <v/>
      </c>
      <c r="AE594" s="517" t="str">
        <f>IFERROR(ROUNDDOWN(ROUNDDOWN(ROUND(L594*VLOOKUP(K594,【参考】数式用!$A$4:$F$57,MATCH("処遇改善加算Ⅳ",【参考】数式用!$C$3:$F$3,0)+2,0),0),0)*AA594*0.5,0), "")</f>
        <v/>
      </c>
      <c r="AF594" s="329"/>
      <c r="AG594" s="330"/>
      <c r="AH594" s="330"/>
      <c r="AI594" s="344"/>
      <c r="AJ594" s="641"/>
      <c r="AK594" s="331"/>
      <c r="AL594" s="332" t="str">
        <f t="shared" si="207"/>
        <v/>
      </c>
      <c r="AM594" s="325" t="str">
        <f t="shared" si="208"/>
        <v/>
      </c>
      <c r="AN594" s="255"/>
      <c r="AO594" s="559" t="str">
        <f>IFERROR(VLOOKUP(K594,【参考】数式用!$A$2:$N$57,14,FALSE),"")</f>
        <v/>
      </c>
      <c r="AP594" s="559" t="str">
        <f t="shared" si="209"/>
        <v/>
      </c>
      <c r="AQ594" s="632" t="str">
        <f t="shared" si="210"/>
        <v/>
      </c>
      <c r="AR594" s="632" t="str">
        <f t="shared" si="211"/>
        <v>入力済</v>
      </c>
      <c r="AS594" s="559" t="str">
        <f t="shared" si="212"/>
        <v/>
      </c>
      <c r="AT594" s="632" t="str">
        <f t="shared" si="213"/>
        <v>入力済</v>
      </c>
      <c r="AU594" s="632" t="str">
        <f t="shared" si="214"/>
        <v/>
      </c>
      <c r="AV594" s="632" t="str">
        <f t="shared" si="215"/>
        <v/>
      </c>
      <c r="AW594" s="559" t="str">
        <f t="shared" si="216"/>
        <v/>
      </c>
      <c r="AX594" s="559" t="str">
        <f t="shared" si="217"/>
        <v/>
      </c>
      <c r="AY594" s="632" t="str">
        <f>IFERROR(VLOOKUP(K594,【参考】数式用!$AR$5:$AS$39,2, FALSE), "")</f>
        <v/>
      </c>
      <c r="AZ594" s="559" t="str">
        <f t="shared" si="218"/>
        <v/>
      </c>
      <c r="BA594" s="559" t="str">
        <f t="shared" si="219"/>
        <v>入力済</v>
      </c>
      <c r="BB594" s="632" t="str">
        <f>IFERROR(VLOOKUP(K594,【参考】数式用!$AX$3:$AY$59, 2, FALSE), "")</f>
        <v/>
      </c>
      <c r="BC594" s="559" t="str">
        <f t="shared" si="220"/>
        <v/>
      </c>
      <c r="BD594" s="559" t="str">
        <f t="shared" si="221"/>
        <v>入力済</v>
      </c>
      <c r="BE594" s="576" t="str">
        <f t="shared" si="222"/>
        <v/>
      </c>
      <c r="BF594" s="559" t="str">
        <f t="shared" si="223"/>
        <v/>
      </c>
      <c r="BG594" s="596"/>
      <c r="BH594" s="632" t="str">
        <f t="shared" si="224"/>
        <v/>
      </c>
      <c r="BI594" s="614" t="str">
        <f>IFERROR(IF(BH594="Ⅱロ有り",ROUNDDOWN(L594*VLOOKUP(K594,【参考】数式用!$A$4:$J$42,10,FALSE)*AA594,0),""),"")</f>
        <v/>
      </c>
      <c r="BJ594" s="614" t="str">
        <f>IFERROR(IF(BH594="Ⅱロなし",ROUNDDOWN(L594*VLOOKUP(K594,【参考】数式用!$A$4:$J$42,8,FALSE)*AA594,0),""),"")</f>
        <v/>
      </c>
    </row>
    <row r="595" spans="1:62" ht="110.1" customHeight="1" thickBot="1">
      <c r="A595" s="327">
        <v>582</v>
      </c>
      <c r="B595" s="1005" t="str">
        <f>IF(基本情報入力シート!B617="","",基本情報入力シート!B617)</f>
        <v/>
      </c>
      <c r="C595" s="1006"/>
      <c r="D595" s="1006"/>
      <c r="E595" s="1006"/>
      <c r="F595" s="1007"/>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58" t="str">
        <f>IF(基本情報入力シート!AF617=0, "",基本情報入力シート!AF617)</f>
        <v/>
      </c>
      <c r="M595" s="589"/>
      <c r="N595" s="521" t="str">
        <f>IFERROR(VLOOKUP(K595,【参考】数式用!$A$2:$F$57,MATCH(M595,【参考】数式用!$C$3:$F$3,0)+2,0),"")</f>
        <v/>
      </c>
      <c r="O595" s="513"/>
      <c r="P595" s="555" t="str">
        <f>IFERROR(VLOOKUP(K595,【参考】数式用!$A$2:$F$57,MATCH(O595,【参考】数式用!$C$3:$F$3,0)+2,0),"")</f>
        <v/>
      </c>
      <c r="Q595" s="338" t="s">
        <v>118</v>
      </c>
      <c r="R595" s="339"/>
      <c r="S595" s="340" t="s">
        <v>183</v>
      </c>
      <c r="T595" s="339"/>
      <c r="U595" s="340" t="s">
        <v>184</v>
      </c>
      <c r="V595" s="339"/>
      <c r="W595" s="340" t="s">
        <v>183</v>
      </c>
      <c r="X595" s="339"/>
      <c r="Y595" s="340" t="s">
        <v>185</v>
      </c>
      <c r="Z595" s="340" t="s">
        <v>186</v>
      </c>
      <c r="AA595" s="340" t="str">
        <f t="shared" si="204"/>
        <v/>
      </c>
      <c r="AB595" s="341" t="s">
        <v>187</v>
      </c>
      <c r="AC595" s="516" t="str">
        <f t="shared" si="205"/>
        <v/>
      </c>
      <c r="AD595" s="509" t="str">
        <f t="shared" si="206"/>
        <v/>
      </c>
      <c r="AE595" s="517" t="str">
        <f>IFERROR(ROUNDDOWN(ROUNDDOWN(ROUND(L595*VLOOKUP(K595,【参考】数式用!$A$4:$F$57,MATCH("処遇改善加算Ⅳ",【参考】数式用!$C$3:$F$3,0)+2,0),0),0)*AA595*0.5,0), "")</f>
        <v/>
      </c>
      <c r="AF595" s="329"/>
      <c r="AG595" s="330"/>
      <c r="AH595" s="330"/>
      <c r="AI595" s="344"/>
      <c r="AJ595" s="641"/>
      <c r="AK595" s="331"/>
      <c r="AL595" s="332" t="str">
        <f t="shared" si="207"/>
        <v/>
      </c>
      <c r="AM595" s="325" t="str">
        <f t="shared" si="208"/>
        <v/>
      </c>
      <c r="AN595" s="255"/>
      <c r="AO595" s="559" t="str">
        <f>IFERROR(VLOOKUP(K595,【参考】数式用!$A$2:$N$57,14,FALSE),"")</f>
        <v/>
      </c>
      <c r="AP595" s="559" t="str">
        <f t="shared" si="209"/>
        <v/>
      </c>
      <c r="AQ595" s="632" t="str">
        <f t="shared" si="210"/>
        <v/>
      </c>
      <c r="AR595" s="632" t="str">
        <f t="shared" si="211"/>
        <v>入力済</v>
      </c>
      <c r="AS595" s="559" t="str">
        <f t="shared" si="212"/>
        <v/>
      </c>
      <c r="AT595" s="632" t="str">
        <f t="shared" si="213"/>
        <v>入力済</v>
      </c>
      <c r="AU595" s="632" t="str">
        <f t="shared" si="214"/>
        <v/>
      </c>
      <c r="AV595" s="632" t="str">
        <f t="shared" si="215"/>
        <v/>
      </c>
      <c r="AW595" s="559" t="str">
        <f t="shared" si="216"/>
        <v/>
      </c>
      <c r="AX595" s="559" t="str">
        <f t="shared" si="217"/>
        <v/>
      </c>
      <c r="AY595" s="632" t="str">
        <f>IFERROR(VLOOKUP(K595,【参考】数式用!$AR$5:$AS$39,2, FALSE), "")</f>
        <v/>
      </c>
      <c r="AZ595" s="559" t="str">
        <f t="shared" si="218"/>
        <v/>
      </c>
      <c r="BA595" s="559" t="str">
        <f t="shared" si="219"/>
        <v>入力済</v>
      </c>
      <c r="BB595" s="632" t="str">
        <f>IFERROR(VLOOKUP(K595,【参考】数式用!$AX$3:$AY$59, 2, FALSE), "")</f>
        <v/>
      </c>
      <c r="BC595" s="559" t="str">
        <f t="shared" si="220"/>
        <v/>
      </c>
      <c r="BD595" s="559" t="str">
        <f t="shared" si="221"/>
        <v>入力済</v>
      </c>
      <c r="BE595" s="576" t="str">
        <f t="shared" si="222"/>
        <v/>
      </c>
      <c r="BF595" s="559" t="str">
        <f t="shared" si="223"/>
        <v/>
      </c>
      <c r="BG595" s="596"/>
      <c r="BH595" s="632" t="str">
        <f t="shared" si="224"/>
        <v/>
      </c>
      <c r="BI595" s="614" t="str">
        <f>IFERROR(IF(BH595="Ⅱロ有り",ROUNDDOWN(L595*VLOOKUP(K595,【参考】数式用!$A$4:$J$42,10,FALSE)*AA595,0),""),"")</f>
        <v/>
      </c>
      <c r="BJ595" s="614" t="str">
        <f>IFERROR(IF(BH595="Ⅱロなし",ROUNDDOWN(L595*VLOOKUP(K595,【参考】数式用!$A$4:$J$42,8,FALSE)*AA595,0),""),"")</f>
        <v/>
      </c>
    </row>
    <row r="596" spans="1:62" ht="110.1" customHeight="1" thickBot="1">
      <c r="A596" s="327">
        <v>583</v>
      </c>
      <c r="B596" s="1005" t="str">
        <f>IF(基本情報入力シート!B618="","",基本情報入力シート!B618)</f>
        <v/>
      </c>
      <c r="C596" s="1006"/>
      <c r="D596" s="1006"/>
      <c r="E596" s="1006"/>
      <c r="F596" s="1007"/>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58" t="str">
        <f>IF(基本情報入力シート!AF618=0, "",基本情報入力シート!AF618)</f>
        <v/>
      </c>
      <c r="M596" s="589"/>
      <c r="N596" s="521" t="str">
        <f>IFERROR(VLOOKUP(K596,【参考】数式用!$A$2:$F$57,MATCH(M596,【参考】数式用!$C$3:$F$3,0)+2,0),"")</f>
        <v/>
      </c>
      <c r="O596" s="513"/>
      <c r="P596" s="555" t="str">
        <f>IFERROR(VLOOKUP(K596,【参考】数式用!$A$2:$F$57,MATCH(O596,【参考】数式用!$C$3:$F$3,0)+2,0),"")</f>
        <v/>
      </c>
      <c r="Q596" s="338" t="s">
        <v>118</v>
      </c>
      <c r="R596" s="339"/>
      <c r="S596" s="340" t="s">
        <v>183</v>
      </c>
      <c r="T596" s="339"/>
      <c r="U596" s="340" t="s">
        <v>184</v>
      </c>
      <c r="V596" s="339"/>
      <c r="W596" s="340" t="s">
        <v>183</v>
      </c>
      <c r="X596" s="339"/>
      <c r="Y596" s="340" t="s">
        <v>185</v>
      </c>
      <c r="Z596" s="340" t="s">
        <v>186</v>
      </c>
      <c r="AA596" s="340" t="str">
        <f t="shared" si="204"/>
        <v/>
      </c>
      <c r="AB596" s="341" t="s">
        <v>187</v>
      </c>
      <c r="AC596" s="516" t="str">
        <f t="shared" si="205"/>
        <v/>
      </c>
      <c r="AD596" s="509" t="str">
        <f t="shared" si="206"/>
        <v/>
      </c>
      <c r="AE596" s="517" t="str">
        <f>IFERROR(ROUNDDOWN(ROUNDDOWN(ROUND(L596*VLOOKUP(K596,【参考】数式用!$A$4:$F$57,MATCH("処遇改善加算Ⅳ",【参考】数式用!$C$3:$F$3,0)+2,0),0),0)*AA596*0.5,0), "")</f>
        <v/>
      </c>
      <c r="AF596" s="329"/>
      <c r="AG596" s="330"/>
      <c r="AH596" s="330"/>
      <c r="AI596" s="344"/>
      <c r="AJ596" s="641"/>
      <c r="AK596" s="331"/>
      <c r="AL596" s="332" t="str">
        <f t="shared" si="207"/>
        <v/>
      </c>
      <c r="AM596" s="325" t="str">
        <f t="shared" si="208"/>
        <v/>
      </c>
      <c r="AN596" s="255"/>
      <c r="AO596" s="559" t="str">
        <f>IFERROR(VLOOKUP(K596,【参考】数式用!$A$2:$N$57,14,FALSE),"")</f>
        <v/>
      </c>
      <c r="AP596" s="559" t="str">
        <f t="shared" si="209"/>
        <v/>
      </c>
      <c r="AQ596" s="632" t="str">
        <f t="shared" si="210"/>
        <v/>
      </c>
      <c r="AR596" s="632" t="str">
        <f t="shared" si="211"/>
        <v>入力済</v>
      </c>
      <c r="AS596" s="559" t="str">
        <f t="shared" si="212"/>
        <v/>
      </c>
      <c r="AT596" s="632" t="str">
        <f t="shared" si="213"/>
        <v>入力済</v>
      </c>
      <c r="AU596" s="632" t="str">
        <f t="shared" si="214"/>
        <v/>
      </c>
      <c r="AV596" s="632" t="str">
        <f t="shared" si="215"/>
        <v/>
      </c>
      <c r="AW596" s="559" t="str">
        <f t="shared" si="216"/>
        <v/>
      </c>
      <c r="AX596" s="559" t="str">
        <f t="shared" si="217"/>
        <v/>
      </c>
      <c r="AY596" s="632" t="str">
        <f>IFERROR(VLOOKUP(K596,【参考】数式用!$AR$5:$AS$39,2, FALSE), "")</f>
        <v/>
      </c>
      <c r="AZ596" s="559" t="str">
        <f t="shared" si="218"/>
        <v/>
      </c>
      <c r="BA596" s="559" t="str">
        <f t="shared" si="219"/>
        <v>入力済</v>
      </c>
      <c r="BB596" s="632" t="str">
        <f>IFERROR(VLOOKUP(K596,【参考】数式用!$AX$3:$AY$59, 2, FALSE), "")</f>
        <v/>
      </c>
      <c r="BC596" s="559" t="str">
        <f t="shared" si="220"/>
        <v/>
      </c>
      <c r="BD596" s="559" t="str">
        <f t="shared" si="221"/>
        <v>入力済</v>
      </c>
      <c r="BE596" s="576" t="str">
        <f t="shared" si="222"/>
        <v/>
      </c>
      <c r="BF596" s="559" t="str">
        <f t="shared" si="223"/>
        <v/>
      </c>
      <c r="BG596" s="596"/>
      <c r="BH596" s="632" t="str">
        <f t="shared" si="224"/>
        <v/>
      </c>
      <c r="BI596" s="614" t="str">
        <f>IFERROR(IF(BH596="Ⅱロ有り",ROUNDDOWN(L596*VLOOKUP(K596,【参考】数式用!$A$4:$J$42,10,FALSE)*AA596,0),""),"")</f>
        <v/>
      </c>
      <c r="BJ596" s="614" t="str">
        <f>IFERROR(IF(BH596="Ⅱロなし",ROUNDDOWN(L596*VLOOKUP(K596,【参考】数式用!$A$4:$J$42,8,FALSE)*AA596,0),""),"")</f>
        <v/>
      </c>
    </row>
    <row r="597" spans="1:62" ht="110.1" customHeight="1" thickBot="1">
      <c r="A597" s="327">
        <v>584</v>
      </c>
      <c r="B597" s="1005" t="str">
        <f>IF(基本情報入力シート!B619="","",基本情報入力シート!B619)</f>
        <v/>
      </c>
      <c r="C597" s="1006"/>
      <c r="D597" s="1006"/>
      <c r="E597" s="1006"/>
      <c r="F597" s="1007"/>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58" t="str">
        <f>IF(基本情報入力シート!AF619=0, "",基本情報入力シート!AF619)</f>
        <v/>
      </c>
      <c r="M597" s="589"/>
      <c r="N597" s="521" t="str">
        <f>IFERROR(VLOOKUP(K597,【参考】数式用!$A$2:$F$57,MATCH(M597,【参考】数式用!$C$3:$F$3,0)+2,0),"")</f>
        <v/>
      </c>
      <c r="O597" s="513"/>
      <c r="P597" s="555" t="str">
        <f>IFERROR(VLOOKUP(K597,【参考】数式用!$A$2:$F$57,MATCH(O597,【参考】数式用!$C$3:$F$3,0)+2,0),"")</f>
        <v/>
      </c>
      <c r="Q597" s="338" t="s">
        <v>118</v>
      </c>
      <c r="R597" s="339"/>
      <c r="S597" s="340" t="s">
        <v>183</v>
      </c>
      <c r="T597" s="339"/>
      <c r="U597" s="340" t="s">
        <v>184</v>
      </c>
      <c r="V597" s="339"/>
      <c r="W597" s="340" t="s">
        <v>183</v>
      </c>
      <c r="X597" s="339"/>
      <c r="Y597" s="340" t="s">
        <v>185</v>
      </c>
      <c r="Z597" s="340" t="s">
        <v>186</v>
      </c>
      <c r="AA597" s="340" t="str">
        <f t="shared" si="204"/>
        <v/>
      </c>
      <c r="AB597" s="341" t="s">
        <v>187</v>
      </c>
      <c r="AC597" s="516" t="str">
        <f t="shared" si="205"/>
        <v/>
      </c>
      <c r="AD597" s="509" t="str">
        <f t="shared" si="206"/>
        <v/>
      </c>
      <c r="AE597" s="517" t="str">
        <f>IFERROR(ROUNDDOWN(ROUNDDOWN(ROUND(L597*VLOOKUP(K597,【参考】数式用!$A$4:$F$57,MATCH("処遇改善加算Ⅳ",【参考】数式用!$C$3:$F$3,0)+2,0),0),0)*AA597*0.5,0), "")</f>
        <v/>
      </c>
      <c r="AF597" s="329"/>
      <c r="AG597" s="330"/>
      <c r="AH597" s="330"/>
      <c r="AI597" s="344"/>
      <c r="AJ597" s="641"/>
      <c r="AK597" s="331"/>
      <c r="AL597" s="332" t="str">
        <f t="shared" si="207"/>
        <v/>
      </c>
      <c r="AM597" s="325" t="str">
        <f t="shared" si="208"/>
        <v/>
      </c>
      <c r="AN597" s="255"/>
      <c r="AO597" s="559" t="str">
        <f>IFERROR(VLOOKUP(K597,【参考】数式用!$A$2:$N$57,14,FALSE),"")</f>
        <v/>
      </c>
      <c r="AP597" s="559" t="str">
        <f t="shared" si="209"/>
        <v/>
      </c>
      <c r="AQ597" s="632" t="str">
        <f t="shared" si="210"/>
        <v/>
      </c>
      <c r="AR597" s="632" t="str">
        <f t="shared" si="211"/>
        <v>入力済</v>
      </c>
      <c r="AS597" s="559" t="str">
        <f t="shared" si="212"/>
        <v/>
      </c>
      <c r="AT597" s="632" t="str">
        <f t="shared" si="213"/>
        <v>入力済</v>
      </c>
      <c r="AU597" s="632" t="str">
        <f t="shared" si="214"/>
        <v/>
      </c>
      <c r="AV597" s="632" t="str">
        <f t="shared" si="215"/>
        <v/>
      </c>
      <c r="AW597" s="559" t="str">
        <f t="shared" si="216"/>
        <v/>
      </c>
      <c r="AX597" s="559" t="str">
        <f t="shared" si="217"/>
        <v/>
      </c>
      <c r="AY597" s="632" t="str">
        <f>IFERROR(VLOOKUP(K597,【参考】数式用!$AR$5:$AS$39,2, FALSE), "")</f>
        <v/>
      </c>
      <c r="AZ597" s="559" t="str">
        <f t="shared" si="218"/>
        <v/>
      </c>
      <c r="BA597" s="559" t="str">
        <f t="shared" si="219"/>
        <v>入力済</v>
      </c>
      <c r="BB597" s="632" t="str">
        <f>IFERROR(VLOOKUP(K597,【参考】数式用!$AX$3:$AY$59, 2, FALSE), "")</f>
        <v/>
      </c>
      <c r="BC597" s="559" t="str">
        <f t="shared" si="220"/>
        <v/>
      </c>
      <c r="BD597" s="559" t="str">
        <f t="shared" si="221"/>
        <v>入力済</v>
      </c>
      <c r="BE597" s="576" t="str">
        <f t="shared" si="222"/>
        <v/>
      </c>
      <c r="BF597" s="559" t="str">
        <f t="shared" si="223"/>
        <v/>
      </c>
      <c r="BG597" s="596"/>
      <c r="BH597" s="632" t="str">
        <f t="shared" si="224"/>
        <v/>
      </c>
      <c r="BI597" s="614" t="str">
        <f>IFERROR(IF(BH597="Ⅱロ有り",ROUNDDOWN(L597*VLOOKUP(K597,【参考】数式用!$A$4:$J$42,10,FALSE)*AA597,0),""),"")</f>
        <v/>
      </c>
      <c r="BJ597" s="614" t="str">
        <f>IFERROR(IF(BH597="Ⅱロなし",ROUNDDOWN(L597*VLOOKUP(K597,【参考】数式用!$A$4:$J$42,8,FALSE)*AA597,0),""),"")</f>
        <v/>
      </c>
    </row>
    <row r="598" spans="1:62" ht="110.1" customHeight="1" thickBot="1">
      <c r="A598" s="327">
        <v>585</v>
      </c>
      <c r="B598" s="1005" t="str">
        <f>IF(基本情報入力シート!B620="","",基本情報入力シート!B620)</f>
        <v/>
      </c>
      <c r="C598" s="1006"/>
      <c r="D598" s="1006"/>
      <c r="E598" s="1006"/>
      <c r="F598" s="1007"/>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58" t="str">
        <f>IF(基本情報入力シート!AF620=0, "",基本情報入力シート!AF620)</f>
        <v/>
      </c>
      <c r="M598" s="589"/>
      <c r="N598" s="521" t="str">
        <f>IFERROR(VLOOKUP(K598,【参考】数式用!$A$2:$F$57,MATCH(M598,【参考】数式用!$C$3:$F$3,0)+2,0),"")</f>
        <v/>
      </c>
      <c r="O598" s="513"/>
      <c r="P598" s="555" t="str">
        <f>IFERROR(VLOOKUP(K598,【参考】数式用!$A$2:$F$57,MATCH(O598,【参考】数式用!$C$3:$F$3,0)+2,0),"")</f>
        <v/>
      </c>
      <c r="Q598" s="338" t="s">
        <v>118</v>
      </c>
      <c r="R598" s="339"/>
      <c r="S598" s="340" t="s">
        <v>183</v>
      </c>
      <c r="T598" s="339"/>
      <c r="U598" s="340" t="s">
        <v>184</v>
      </c>
      <c r="V598" s="339"/>
      <c r="W598" s="340" t="s">
        <v>183</v>
      </c>
      <c r="X598" s="339"/>
      <c r="Y598" s="340" t="s">
        <v>185</v>
      </c>
      <c r="Z598" s="340" t="s">
        <v>186</v>
      </c>
      <c r="AA598" s="340" t="str">
        <f t="shared" si="204"/>
        <v/>
      </c>
      <c r="AB598" s="341" t="s">
        <v>187</v>
      </c>
      <c r="AC598" s="516" t="str">
        <f t="shared" si="205"/>
        <v/>
      </c>
      <c r="AD598" s="509" t="str">
        <f t="shared" si="206"/>
        <v/>
      </c>
      <c r="AE598" s="517" t="str">
        <f>IFERROR(ROUNDDOWN(ROUNDDOWN(ROUND(L598*VLOOKUP(K598,【参考】数式用!$A$4:$F$57,MATCH("処遇改善加算Ⅳ",【参考】数式用!$C$3:$F$3,0)+2,0),0),0)*AA598*0.5,0), "")</f>
        <v/>
      </c>
      <c r="AF598" s="329"/>
      <c r="AG598" s="330"/>
      <c r="AH598" s="330"/>
      <c r="AI598" s="344"/>
      <c r="AJ598" s="641"/>
      <c r="AK598" s="331"/>
      <c r="AL598" s="332" t="str">
        <f t="shared" si="207"/>
        <v/>
      </c>
      <c r="AM598" s="325" t="str">
        <f t="shared" si="208"/>
        <v/>
      </c>
      <c r="AN598" s="255"/>
      <c r="AO598" s="559" t="str">
        <f>IFERROR(VLOOKUP(K598,【参考】数式用!$A$2:$N$57,14,FALSE),"")</f>
        <v/>
      </c>
      <c r="AP598" s="559" t="str">
        <f t="shared" si="209"/>
        <v/>
      </c>
      <c r="AQ598" s="632" t="str">
        <f t="shared" si="210"/>
        <v/>
      </c>
      <c r="AR598" s="632" t="str">
        <f t="shared" si="211"/>
        <v>入力済</v>
      </c>
      <c r="AS598" s="559" t="str">
        <f t="shared" si="212"/>
        <v/>
      </c>
      <c r="AT598" s="632" t="str">
        <f t="shared" si="213"/>
        <v>入力済</v>
      </c>
      <c r="AU598" s="632" t="str">
        <f t="shared" si="214"/>
        <v/>
      </c>
      <c r="AV598" s="632" t="str">
        <f t="shared" si="215"/>
        <v/>
      </c>
      <c r="AW598" s="559" t="str">
        <f t="shared" si="216"/>
        <v/>
      </c>
      <c r="AX598" s="559" t="str">
        <f t="shared" si="217"/>
        <v/>
      </c>
      <c r="AY598" s="632" t="str">
        <f>IFERROR(VLOOKUP(K598,【参考】数式用!$AR$5:$AS$39,2, FALSE), "")</f>
        <v/>
      </c>
      <c r="AZ598" s="559" t="str">
        <f t="shared" si="218"/>
        <v/>
      </c>
      <c r="BA598" s="559" t="str">
        <f t="shared" si="219"/>
        <v>入力済</v>
      </c>
      <c r="BB598" s="632" t="str">
        <f>IFERROR(VLOOKUP(K598,【参考】数式用!$AX$3:$AY$59, 2, FALSE), "")</f>
        <v/>
      </c>
      <c r="BC598" s="559" t="str">
        <f t="shared" si="220"/>
        <v/>
      </c>
      <c r="BD598" s="559" t="str">
        <f t="shared" si="221"/>
        <v>入力済</v>
      </c>
      <c r="BE598" s="576" t="str">
        <f t="shared" si="222"/>
        <v/>
      </c>
      <c r="BF598" s="559" t="str">
        <f t="shared" si="223"/>
        <v/>
      </c>
      <c r="BG598" s="596"/>
      <c r="BH598" s="632" t="str">
        <f t="shared" si="224"/>
        <v/>
      </c>
      <c r="BI598" s="614" t="str">
        <f>IFERROR(IF(BH598="Ⅱロ有り",ROUNDDOWN(L598*VLOOKUP(K598,【参考】数式用!$A$4:$J$42,10,FALSE)*AA598,0),""),"")</f>
        <v/>
      </c>
      <c r="BJ598" s="614" t="str">
        <f>IFERROR(IF(BH598="Ⅱロなし",ROUNDDOWN(L598*VLOOKUP(K598,【参考】数式用!$A$4:$J$42,8,FALSE)*AA598,0),""),"")</f>
        <v/>
      </c>
    </row>
    <row r="599" spans="1:62" ht="110.1" customHeight="1" thickBot="1">
      <c r="A599" s="327">
        <v>586</v>
      </c>
      <c r="B599" s="1005" t="str">
        <f>IF(基本情報入力シート!B621="","",基本情報入力シート!B621)</f>
        <v/>
      </c>
      <c r="C599" s="1006"/>
      <c r="D599" s="1006"/>
      <c r="E599" s="1006"/>
      <c r="F599" s="1007"/>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58" t="str">
        <f>IF(基本情報入力シート!AF621=0, "",基本情報入力シート!AF621)</f>
        <v/>
      </c>
      <c r="M599" s="589"/>
      <c r="N599" s="521" t="str">
        <f>IFERROR(VLOOKUP(K599,【参考】数式用!$A$2:$F$57,MATCH(M599,【参考】数式用!$C$3:$F$3,0)+2,0),"")</f>
        <v/>
      </c>
      <c r="O599" s="513"/>
      <c r="P599" s="555" t="str">
        <f>IFERROR(VLOOKUP(K599,【参考】数式用!$A$2:$F$57,MATCH(O599,【参考】数式用!$C$3:$F$3,0)+2,0),"")</f>
        <v/>
      </c>
      <c r="Q599" s="338" t="s">
        <v>118</v>
      </c>
      <c r="R599" s="339"/>
      <c r="S599" s="340" t="s">
        <v>183</v>
      </c>
      <c r="T599" s="339"/>
      <c r="U599" s="340" t="s">
        <v>184</v>
      </c>
      <c r="V599" s="339"/>
      <c r="W599" s="340" t="s">
        <v>183</v>
      </c>
      <c r="X599" s="339"/>
      <c r="Y599" s="340" t="s">
        <v>185</v>
      </c>
      <c r="Z599" s="340" t="s">
        <v>186</v>
      </c>
      <c r="AA599" s="340" t="str">
        <f t="shared" si="204"/>
        <v/>
      </c>
      <c r="AB599" s="341" t="s">
        <v>187</v>
      </c>
      <c r="AC599" s="516" t="str">
        <f t="shared" si="205"/>
        <v/>
      </c>
      <c r="AD599" s="509" t="str">
        <f t="shared" si="206"/>
        <v/>
      </c>
      <c r="AE599" s="517" t="str">
        <f>IFERROR(ROUNDDOWN(ROUNDDOWN(ROUND(L599*VLOOKUP(K599,【参考】数式用!$A$4:$F$57,MATCH("処遇改善加算Ⅳ",【参考】数式用!$C$3:$F$3,0)+2,0),0),0)*AA599*0.5,0), "")</f>
        <v/>
      </c>
      <c r="AF599" s="329"/>
      <c r="AG599" s="330"/>
      <c r="AH599" s="330"/>
      <c r="AI599" s="344"/>
      <c r="AJ599" s="641"/>
      <c r="AK599" s="331"/>
      <c r="AL599" s="332" t="str">
        <f t="shared" si="207"/>
        <v/>
      </c>
      <c r="AM599" s="325" t="str">
        <f t="shared" si="208"/>
        <v/>
      </c>
      <c r="AN599" s="255"/>
      <c r="AO599" s="559" t="str">
        <f>IFERROR(VLOOKUP(K599,【参考】数式用!$A$2:$N$57,14,FALSE),"")</f>
        <v/>
      </c>
      <c r="AP599" s="559" t="str">
        <f t="shared" si="209"/>
        <v/>
      </c>
      <c r="AQ599" s="632" t="str">
        <f t="shared" si="210"/>
        <v/>
      </c>
      <c r="AR599" s="632" t="str">
        <f t="shared" si="211"/>
        <v>入力済</v>
      </c>
      <c r="AS599" s="559" t="str">
        <f t="shared" si="212"/>
        <v/>
      </c>
      <c r="AT599" s="632" t="str">
        <f t="shared" si="213"/>
        <v>入力済</v>
      </c>
      <c r="AU599" s="632" t="str">
        <f t="shared" si="214"/>
        <v/>
      </c>
      <c r="AV599" s="632" t="str">
        <f t="shared" si="215"/>
        <v/>
      </c>
      <c r="AW599" s="559" t="str">
        <f t="shared" si="216"/>
        <v/>
      </c>
      <c r="AX599" s="559" t="str">
        <f t="shared" si="217"/>
        <v/>
      </c>
      <c r="AY599" s="632" t="str">
        <f>IFERROR(VLOOKUP(K599,【参考】数式用!$AR$5:$AS$39,2, FALSE), "")</f>
        <v/>
      </c>
      <c r="AZ599" s="559" t="str">
        <f t="shared" si="218"/>
        <v/>
      </c>
      <c r="BA599" s="559" t="str">
        <f t="shared" si="219"/>
        <v>入力済</v>
      </c>
      <c r="BB599" s="632" t="str">
        <f>IFERROR(VLOOKUP(K599,【参考】数式用!$AX$3:$AY$59, 2, FALSE), "")</f>
        <v/>
      </c>
      <c r="BC599" s="559" t="str">
        <f t="shared" si="220"/>
        <v/>
      </c>
      <c r="BD599" s="559" t="str">
        <f t="shared" si="221"/>
        <v>入力済</v>
      </c>
      <c r="BE599" s="576" t="str">
        <f t="shared" si="222"/>
        <v/>
      </c>
      <c r="BF599" s="559" t="str">
        <f t="shared" si="223"/>
        <v/>
      </c>
      <c r="BG599" s="596"/>
      <c r="BH599" s="632" t="str">
        <f t="shared" si="224"/>
        <v/>
      </c>
      <c r="BI599" s="614" t="str">
        <f>IFERROR(IF(BH599="Ⅱロ有り",ROUNDDOWN(L599*VLOOKUP(K599,【参考】数式用!$A$4:$J$42,10,FALSE)*AA599,0),""),"")</f>
        <v/>
      </c>
      <c r="BJ599" s="614" t="str">
        <f>IFERROR(IF(BH599="Ⅱロなし",ROUNDDOWN(L599*VLOOKUP(K599,【参考】数式用!$A$4:$J$42,8,FALSE)*AA599,0),""),"")</f>
        <v/>
      </c>
    </row>
    <row r="600" spans="1:62" ht="110.1" customHeight="1" thickBot="1">
      <c r="A600" s="327">
        <v>587</v>
      </c>
      <c r="B600" s="1005" t="str">
        <f>IF(基本情報入力シート!B622="","",基本情報入力シート!B622)</f>
        <v/>
      </c>
      <c r="C600" s="1006"/>
      <c r="D600" s="1006"/>
      <c r="E600" s="1006"/>
      <c r="F600" s="1007"/>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58" t="str">
        <f>IF(基本情報入力シート!AF622=0, "",基本情報入力シート!AF622)</f>
        <v/>
      </c>
      <c r="M600" s="589"/>
      <c r="N600" s="521" t="str">
        <f>IFERROR(VLOOKUP(K600,【参考】数式用!$A$2:$F$57,MATCH(M600,【参考】数式用!$C$3:$F$3,0)+2,0),"")</f>
        <v/>
      </c>
      <c r="O600" s="513"/>
      <c r="P600" s="555" t="str">
        <f>IFERROR(VLOOKUP(K600,【参考】数式用!$A$2:$F$57,MATCH(O600,【参考】数式用!$C$3:$F$3,0)+2,0),"")</f>
        <v/>
      </c>
      <c r="Q600" s="338" t="s">
        <v>118</v>
      </c>
      <c r="R600" s="339"/>
      <c r="S600" s="340" t="s">
        <v>183</v>
      </c>
      <c r="T600" s="339"/>
      <c r="U600" s="340" t="s">
        <v>184</v>
      </c>
      <c r="V600" s="339"/>
      <c r="W600" s="340" t="s">
        <v>183</v>
      </c>
      <c r="X600" s="339"/>
      <c r="Y600" s="340" t="s">
        <v>185</v>
      </c>
      <c r="Z600" s="340" t="s">
        <v>186</v>
      </c>
      <c r="AA600" s="340" t="str">
        <f t="shared" si="204"/>
        <v/>
      </c>
      <c r="AB600" s="341" t="s">
        <v>187</v>
      </c>
      <c r="AC600" s="516" t="str">
        <f t="shared" si="205"/>
        <v/>
      </c>
      <c r="AD600" s="509" t="str">
        <f t="shared" si="206"/>
        <v/>
      </c>
      <c r="AE600" s="517" t="str">
        <f>IFERROR(ROUNDDOWN(ROUNDDOWN(ROUND(L600*VLOOKUP(K600,【参考】数式用!$A$4:$F$57,MATCH("処遇改善加算Ⅳ",【参考】数式用!$C$3:$F$3,0)+2,0),0),0)*AA600*0.5,0), "")</f>
        <v/>
      </c>
      <c r="AF600" s="329"/>
      <c r="AG600" s="330"/>
      <c r="AH600" s="330"/>
      <c r="AI600" s="344"/>
      <c r="AJ600" s="641"/>
      <c r="AK600" s="331"/>
      <c r="AL600" s="332" t="str">
        <f t="shared" si="207"/>
        <v/>
      </c>
      <c r="AM600" s="325" t="str">
        <f t="shared" si="208"/>
        <v/>
      </c>
      <c r="AN600" s="255"/>
      <c r="AO600" s="559" t="str">
        <f>IFERROR(VLOOKUP(K600,【参考】数式用!$A$2:$N$57,14,FALSE),"")</f>
        <v/>
      </c>
      <c r="AP600" s="559" t="str">
        <f t="shared" si="209"/>
        <v/>
      </c>
      <c r="AQ600" s="632" t="str">
        <f t="shared" si="210"/>
        <v/>
      </c>
      <c r="AR600" s="632" t="str">
        <f t="shared" si="211"/>
        <v>入力済</v>
      </c>
      <c r="AS600" s="559" t="str">
        <f t="shared" si="212"/>
        <v/>
      </c>
      <c r="AT600" s="632" t="str">
        <f t="shared" si="213"/>
        <v>入力済</v>
      </c>
      <c r="AU600" s="632" t="str">
        <f t="shared" si="214"/>
        <v/>
      </c>
      <c r="AV600" s="632" t="str">
        <f t="shared" si="215"/>
        <v/>
      </c>
      <c r="AW600" s="559" t="str">
        <f t="shared" si="216"/>
        <v/>
      </c>
      <c r="AX600" s="559" t="str">
        <f t="shared" si="217"/>
        <v/>
      </c>
      <c r="AY600" s="632" t="str">
        <f>IFERROR(VLOOKUP(K600,【参考】数式用!$AR$5:$AS$39,2, FALSE), "")</f>
        <v/>
      </c>
      <c r="AZ600" s="559" t="str">
        <f t="shared" si="218"/>
        <v/>
      </c>
      <c r="BA600" s="559" t="str">
        <f t="shared" si="219"/>
        <v>入力済</v>
      </c>
      <c r="BB600" s="632" t="str">
        <f>IFERROR(VLOOKUP(K600,【参考】数式用!$AX$3:$AY$59, 2, FALSE), "")</f>
        <v/>
      </c>
      <c r="BC600" s="559" t="str">
        <f t="shared" si="220"/>
        <v/>
      </c>
      <c r="BD600" s="559" t="str">
        <f t="shared" si="221"/>
        <v>入力済</v>
      </c>
      <c r="BE600" s="576" t="str">
        <f t="shared" si="222"/>
        <v/>
      </c>
      <c r="BF600" s="559" t="str">
        <f t="shared" si="223"/>
        <v/>
      </c>
      <c r="BG600" s="596"/>
      <c r="BH600" s="632" t="str">
        <f t="shared" si="224"/>
        <v/>
      </c>
      <c r="BI600" s="614" t="str">
        <f>IFERROR(IF(BH600="Ⅱロ有り",ROUNDDOWN(L600*VLOOKUP(K600,【参考】数式用!$A$4:$J$42,10,FALSE)*AA600,0),""),"")</f>
        <v/>
      </c>
      <c r="BJ600" s="614" t="str">
        <f>IFERROR(IF(BH600="Ⅱロなし",ROUNDDOWN(L600*VLOOKUP(K600,【参考】数式用!$A$4:$J$42,8,FALSE)*AA600,0),""),"")</f>
        <v/>
      </c>
    </row>
    <row r="601" spans="1:62" ht="110.1" customHeight="1" thickBot="1">
      <c r="A601" s="327">
        <v>588</v>
      </c>
      <c r="B601" s="1005" t="str">
        <f>IF(基本情報入力シート!B623="","",基本情報入力シート!B623)</f>
        <v/>
      </c>
      <c r="C601" s="1006"/>
      <c r="D601" s="1006"/>
      <c r="E601" s="1006"/>
      <c r="F601" s="1007"/>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58" t="str">
        <f>IF(基本情報入力シート!AF623=0, "",基本情報入力シート!AF623)</f>
        <v/>
      </c>
      <c r="M601" s="589"/>
      <c r="N601" s="521" t="str">
        <f>IFERROR(VLOOKUP(K601,【参考】数式用!$A$2:$F$57,MATCH(M601,【参考】数式用!$C$3:$F$3,0)+2,0),"")</f>
        <v/>
      </c>
      <c r="O601" s="513"/>
      <c r="P601" s="555" t="str">
        <f>IFERROR(VLOOKUP(K601,【参考】数式用!$A$2:$F$57,MATCH(O601,【参考】数式用!$C$3:$F$3,0)+2,0),"")</f>
        <v/>
      </c>
      <c r="Q601" s="338" t="s">
        <v>118</v>
      </c>
      <c r="R601" s="339"/>
      <c r="S601" s="340" t="s">
        <v>183</v>
      </c>
      <c r="T601" s="339"/>
      <c r="U601" s="340" t="s">
        <v>184</v>
      </c>
      <c r="V601" s="339"/>
      <c r="W601" s="340" t="s">
        <v>183</v>
      </c>
      <c r="X601" s="339"/>
      <c r="Y601" s="340" t="s">
        <v>185</v>
      </c>
      <c r="Z601" s="340" t="s">
        <v>186</v>
      </c>
      <c r="AA601" s="340" t="str">
        <f t="shared" si="204"/>
        <v/>
      </c>
      <c r="AB601" s="341" t="s">
        <v>187</v>
      </c>
      <c r="AC601" s="516" t="str">
        <f t="shared" si="205"/>
        <v/>
      </c>
      <c r="AD601" s="509" t="str">
        <f t="shared" si="206"/>
        <v/>
      </c>
      <c r="AE601" s="517" t="str">
        <f>IFERROR(ROUNDDOWN(ROUNDDOWN(ROUND(L601*VLOOKUP(K601,【参考】数式用!$A$4:$F$57,MATCH("処遇改善加算Ⅳ",【参考】数式用!$C$3:$F$3,0)+2,0),0),0)*AA601*0.5,0), "")</f>
        <v/>
      </c>
      <c r="AF601" s="329"/>
      <c r="AG601" s="330"/>
      <c r="AH601" s="330"/>
      <c r="AI601" s="344"/>
      <c r="AJ601" s="641"/>
      <c r="AK601" s="331"/>
      <c r="AL601" s="332" t="str">
        <f t="shared" si="207"/>
        <v/>
      </c>
      <c r="AM601" s="325" t="str">
        <f t="shared" si="208"/>
        <v/>
      </c>
      <c r="AN601" s="255"/>
      <c r="AO601" s="559" t="str">
        <f>IFERROR(VLOOKUP(K601,【参考】数式用!$A$2:$N$57,14,FALSE),"")</f>
        <v/>
      </c>
      <c r="AP601" s="559" t="str">
        <f t="shared" si="209"/>
        <v/>
      </c>
      <c r="AQ601" s="632" t="str">
        <f t="shared" si="210"/>
        <v/>
      </c>
      <c r="AR601" s="632" t="str">
        <f t="shared" si="211"/>
        <v>入力済</v>
      </c>
      <c r="AS601" s="559" t="str">
        <f t="shared" si="212"/>
        <v/>
      </c>
      <c r="AT601" s="632" t="str">
        <f t="shared" si="213"/>
        <v>入力済</v>
      </c>
      <c r="AU601" s="632" t="str">
        <f t="shared" si="214"/>
        <v/>
      </c>
      <c r="AV601" s="632" t="str">
        <f t="shared" si="215"/>
        <v/>
      </c>
      <c r="AW601" s="559" t="str">
        <f t="shared" si="216"/>
        <v/>
      </c>
      <c r="AX601" s="559" t="str">
        <f t="shared" si="217"/>
        <v/>
      </c>
      <c r="AY601" s="632" t="str">
        <f>IFERROR(VLOOKUP(K601,【参考】数式用!$AR$5:$AS$39,2, FALSE), "")</f>
        <v/>
      </c>
      <c r="AZ601" s="559" t="str">
        <f t="shared" si="218"/>
        <v/>
      </c>
      <c r="BA601" s="559" t="str">
        <f t="shared" si="219"/>
        <v>入力済</v>
      </c>
      <c r="BB601" s="632" t="str">
        <f>IFERROR(VLOOKUP(K601,【参考】数式用!$AX$3:$AY$59, 2, FALSE), "")</f>
        <v/>
      </c>
      <c r="BC601" s="559" t="str">
        <f t="shared" si="220"/>
        <v/>
      </c>
      <c r="BD601" s="559" t="str">
        <f t="shared" si="221"/>
        <v>入力済</v>
      </c>
      <c r="BE601" s="576" t="str">
        <f t="shared" si="222"/>
        <v/>
      </c>
      <c r="BF601" s="559" t="str">
        <f t="shared" si="223"/>
        <v/>
      </c>
      <c r="BG601" s="596"/>
      <c r="BH601" s="632" t="str">
        <f t="shared" si="224"/>
        <v/>
      </c>
      <c r="BI601" s="614" t="str">
        <f>IFERROR(IF(BH601="Ⅱロ有り",ROUNDDOWN(L601*VLOOKUP(K601,【参考】数式用!$A$4:$J$42,10,FALSE)*AA601,0),""),"")</f>
        <v/>
      </c>
      <c r="BJ601" s="614" t="str">
        <f>IFERROR(IF(BH601="Ⅱロなし",ROUNDDOWN(L601*VLOOKUP(K601,【参考】数式用!$A$4:$J$42,8,FALSE)*AA601,0),""),"")</f>
        <v/>
      </c>
    </row>
    <row r="602" spans="1:62" ht="110.1" customHeight="1" thickBot="1">
      <c r="A602" s="327">
        <v>589</v>
      </c>
      <c r="B602" s="1005" t="str">
        <f>IF(基本情報入力シート!B624="","",基本情報入力シート!B624)</f>
        <v/>
      </c>
      <c r="C602" s="1006"/>
      <c r="D602" s="1006"/>
      <c r="E602" s="1006"/>
      <c r="F602" s="1007"/>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58" t="str">
        <f>IF(基本情報入力シート!AF624=0, "",基本情報入力シート!AF624)</f>
        <v/>
      </c>
      <c r="M602" s="589"/>
      <c r="N602" s="521" t="str">
        <f>IFERROR(VLOOKUP(K602,【参考】数式用!$A$2:$F$57,MATCH(M602,【参考】数式用!$C$3:$F$3,0)+2,0),"")</f>
        <v/>
      </c>
      <c r="O602" s="513"/>
      <c r="P602" s="555" t="str">
        <f>IFERROR(VLOOKUP(K602,【参考】数式用!$A$2:$F$57,MATCH(O602,【参考】数式用!$C$3:$F$3,0)+2,0),"")</f>
        <v/>
      </c>
      <c r="Q602" s="338" t="s">
        <v>118</v>
      </c>
      <c r="R602" s="339"/>
      <c r="S602" s="340" t="s">
        <v>183</v>
      </c>
      <c r="T602" s="339"/>
      <c r="U602" s="340" t="s">
        <v>184</v>
      </c>
      <c r="V602" s="339"/>
      <c r="W602" s="340" t="s">
        <v>183</v>
      </c>
      <c r="X602" s="339"/>
      <c r="Y602" s="340" t="s">
        <v>185</v>
      </c>
      <c r="Z602" s="340" t="s">
        <v>186</v>
      </c>
      <c r="AA602" s="340" t="str">
        <f t="shared" si="204"/>
        <v/>
      </c>
      <c r="AB602" s="341" t="s">
        <v>187</v>
      </c>
      <c r="AC602" s="516" t="str">
        <f t="shared" si="205"/>
        <v/>
      </c>
      <c r="AD602" s="509" t="str">
        <f t="shared" si="206"/>
        <v/>
      </c>
      <c r="AE602" s="517" t="str">
        <f>IFERROR(ROUNDDOWN(ROUNDDOWN(ROUND(L602*VLOOKUP(K602,【参考】数式用!$A$4:$F$57,MATCH("処遇改善加算Ⅳ",【参考】数式用!$C$3:$F$3,0)+2,0),0),0)*AA602*0.5,0), "")</f>
        <v/>
      </c>
      <c r="AF602" s="329"/>
      <c r="AG602" s="330"/>
      <c r="AH602" s="330"/>
      <c r="AI602" s="344"/>
      <c r="AJ602" s="641"/>
      <c r="AK602" s="331"/>
      <c r="AL602" s="332" t="str">
        <f t="shared" si="207"/>
        <v/>
      </c>
      <c r="AM602" s="325" t="str">
        <f t="shared" si="208"/>
        <v/>
      </c>
      <c r="AN602" s="255"/>
      <c r="AO602" s="559" t="str">
        <f>IFERROR(VLOOKUP(K602,【参考】数式用!$A$2:$N$57,14,FALSE),"")</f>
        <v/>
      </c>
      <c r="AP602" s="559" t="str">
        <f t="shared" si="209"/>
        <v/>
      </c>
      <c r="AQ602" s="632" t="str">
        <f t="shared" si="210"/>
        <v/>
      </c>
      <c r="AR602" s="632" t="str">
        <f t="shared" si="211"/>
        <v>入力済</v>
      </c>
      <c r="AS602" s="559" t="str">
        <f t="shared" si="212"/>
        <v/>
      </c>
      <c r="AT602" s="632" t="str">
        <f t="shared" si="213"/>
        <v>入力済</v>
      </c>
      <c r="AU602" s="632" t="str">
        <f t="shared" si="214"/>
        <v/>
      </c>
      <c r="AV602" s="632" t="str">
        <f t="shared" si="215"/>
        <v/>
      </c>
      <c r="AW602" s="559" t="str">
        <f t="shared" si="216"/>
        <v/>
      </c>
      <c r="AX602" s="559" t="str">
        <f t="shared" si="217"/>
        <v/>
      </c>
      <c r="AY602" s="632" t="str">
        <f>IFERROR(VLOOKUP(K602,【参考】数式用!$AR$5:$AS$39,2, FALSE), "")</f>
        <v/>
      </c>
      <c r="AZ602" s="559" t="str">
        <f t="shared" si="218"/>
        <v/>
      </c>
      <c r="BA602" s="559" t="str">
        <f t="shared" si="219"/>
        <v>入力済</v>
      </c>
      <c r="BB602" s="632" t="str">
        <f>IFERROR(VLOOKUP(K602,【参考】数式用!$AX$3:$AY$59, 2, FALSE), "")</f>
        <v/>
      </c>
      <c r="BC602" s="559" t="str">
        <f t="shared" si="220"/>
        <v/>
      </c>
      <c r="BD602" s="559" t="str">
        <f t="shared" si="221"/>
        <v>入力済</v>
      </c>
      <c r="BE602" s="576" t="str">
        <f t="shared" si="222"/>
        <v/>
      </c>
      <c r="BF602" s="559" t="str">
        <f t="shared" si="223"/>
        <v/>
      </c>
      <c r="BG602" s="596"/>
      <c r="BH602" s="632" t="str">
        <f t="shared" si="224"/>
        <v/>
      </c>
      <c r="BI602" s="614" t="str">
        <f>IFERROR(IF(BH602="Ⅱロ有り",ROUNDDOWN(L602*VLOOKUP(K602,【参考】数式用!$A$4:$J$42,10,FALSE)*AA602,0),""),"")</f>
        <v/>
      </c>
      <c r="BJ602" s="614" t="str">
        <f>IFERROR(IF(BH602="Ⅱロなし",ROUNDDOWN(L602*VLOOKUP(K602,【参考】数式用!$A$4:$J$42,8,FALSE)*AA602,0),""),"")</f>
        <v/>
      </c>
    </row>
    <row r="603" spans="1:62" ht="110.1" customHeight="1" thickBot="1">
      <c r="A603" s="327">
        <v>590</v>
      </c>
      <c r="B603" s="1005" t="str">
        <f>IF(基本情報入力シート!B625="","",基本情報入力シート!B625)</f>
        <v/>
      </c>
      <c r="C603" s="1006"/>
      <c r="D603" s="1006"/>
      <c r="E603" s="1006"/>
      <c r="F603" s="1007"/>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58" t="str">
        <f>IF(基本情報入力シート!AF625=0, "",基本情報入力シート!AF625)</f>
        <v/>
      </c>
      <c r="M603" s="589"/>
      <c r="N603" s="521" t="str">
        <f>IFERROR(VLOOKUP(K603,【参考】数式用!$A$2:$F$57,MATCH(M603,【参考】数式用!$C$3:$F$3,0)+2,0),"")</f>
        <v/>
      </c>
      <c r="O603" s="513"/>
      <c r="P603" s="555" t="str">
        <f>IFERROR(VLOOKUP(K603,【参考】数式用!$A$2:$F$57,MATCH(O603,【参考】数式用!$C$3:$F$3,0)+2,0),"")</f>
        <v/>
      </c>
      <c r="Q603" s="338" t="s">
        <v>118</v>
      </c>
      <c r="R603" s="339"/>
      <c r="S603" s="340" t="s">
        <v>183</v>
      </c>
      <c r="T603" s="339"/>
      <c r="U603" s="340" t="s">
        <v>184</v>
      </c>
      <c r="V603" s="339"/>
      <c r="W603" s="340" t="s">
        <v>183</v>
      </c>
      <c r="X603" s="339"/>
      <c r="Y603" s="340" t="s">
        <v>185</v>
      </c>
      <c r="Z603" s="340" t="s">
        <v>186</v>
      </c>
      <c r="AA603" s="340" t="str">
        <f t="shared" si="204"/>
        <v/>
      </c>
      <c r="AB603" s="341" t="s">
        <v>187</v>
      </c>
      <c r="AC603" s="516" t="str">
        <f t="shared" si="205"/>
        <v/>
      </c>
      <c r="AD603" s="509" t="str">
        <f t="shared" si="206"/>
        <v/>
      </c>
      <c r="AE603" s="517" t="str">
        <f>IFERROR(ROUNDDOWN(ROUNDDOWN(ROUND(L603*VLOOKUP(K603,【参考】数式用!$A$4:$F$57,MATCH("処遇改善加算Ⅳ",【参考】数式用!$C$3:$F$3,0)+2,0),0),0)*AA603*0.5,0), "")</f>
        <v/>
      </c>
      <c r="AF603" s="329"/>
      <c r="AG603" s="330"/>
      <c r="AH603" s="330"/>
      <c r="AI603" s="344"/>
      <c r="AJ603" s="641"/>
      <c r="AK603" s="331"/>
      <c r="AL603" s="332" t="str">
        <f t="shared" si="207"/>
        <v/>
      </c>
      <c r="AM603" s="325" t="str">
        <f t="shared" si="208"/>
        <v/>
      </c>
      <c r="AN603" s="255"/>
      <c r="AO603" s="559" t="str">
        <f>IFERROR(VLOOKUP(K603,【参考】数式用!$A$2:$N$57,14,FALSE),"")</f>
        <v/>
      </c>
      <c r="AP603" s="559" t="str">
        <f t="shared" si="209"/>
        <v/>
      </c>
      <c r="AQ603" s="632" t="str">
        <f t="shared" si="210"/>
        <v/>
      </c>
      <c r="AR603" s="632" t="str">
        <f t="shared" si="211"/>
        <v>入力済</v>
      </c>
      <c r="AS603" s="559" t="str">
        <f t="shared" si="212"/>
        <v/>
      </c>
      <c r="AT603" s="632" t="str">
        <f t="shared" si="213"/>
        <v>入力済</v>
      </c>
      <c r="AU603" s="632" t="str">
        <f t="shared" si="214"/>
        <v/>
      </c>
      <c r="AV603" s="632" t="str">
        <f t="shared" si="215"/>
        <v/>
      </c>
      <c r="AW603" s="559" t="str">
        <f t="shared" si="216"/>
        <v/>
      </c>
      <c r="AX603" s="559" t="str">
        <f t="shared" si="217"/>
        <v/>
      </c>
      <c r="AY603" s="632" t="str">
        <f>IFERROR(VLOOKUP(K603,【参考】数式用!$AR$5:$AS$39,2, FALSE), "")</f>
        <v/>
      </c>
      <c r="AZ603" s="559" t="str">
        <f t="shared" si="218"/>
        <v/>
      </c>
      <c r="BA603" s="559" t="str">
        <f t="shared" si="219"/>
        <v>入力済</v>
      </c>
      <c r="BB603" s="632" t="str">
        <f>IFERROR(VLOOKUP(K603,【参考】数式用!$AX$3:$AY$59, 2, FALSE), "")</f>
        <v/>
      </c>
      <c r="BC603" s="559" t="str">
        <f t="shared" si="220"/>
        <v/>
      </c>
      <c r="BD603" s="559" t="str">
        <f t="shared" si="221"/>
        <v>入力済</v>
      </c>
      <c r="BE603" s="576" t="str">
        <f t="shared" si="222"/>
        <v/>
      </c>
      <c r="BF603" s="559" t="str">
        <f t="shared" si="223"/>
        <v/>
      </c>
      <c r="BG603" s="596"/>
      <c r="BH603" s="632" t="str">
        <f t="shared" si="224"/>
        <v/>
      </c>
      <c r="BI603" s="614" t="str">
        <f>IFERROR(IF(BH603="Ⅱロ有り",ROUNDDOWN(L603*VLOOKUP(K603,【参考】数式用!$A$4:$J$42,10,FALSE)*AA603,0),""),"")</f>
        <v/>
      </c>
      <c r="BJ603" s="614" t="str">
        <f>IFERROR(IF(BH603="Ⅱロなし",ROUNDDOWN(L603*VLOOKUP(K603,【参考】数式用!$A$4:$J$42,8,FALSE)*AA603,0),""),"")</f>
        <v/>
      </c>
    </row>
    <row r="604" spans="1:62" ht="110.1" customHeight="1" thickBot="1">
      <c r="A604" s="327">
        <v>591</v>
      </c>
      <c r="B604" s="1005" t="str">
        <f>IF(基本情報入力シート!B626="","",基本情報入力シート!B626)</f>
        <v/>
      </c>
      <c r="C604" s="1006"/>
      <c r="D604" s="1006"/>
      <c r="E604" s="1006"/>
      <c r="F604" s="1007"/>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58" t="str">
        <f>IF(基本情報入力シート!AF626=0, "",基本情報入力シート!AF626)</f>
        <v/>
      </c>
      <c r="M604" s="589"/>
      <c r="N604" s="521" t="str">
        <f>IFERROR(VLOOKUP(K604,【参考】数式用!$A$2:$F$57,MATCH(M604,【参考】数式用!$C$3:$F$3,0)+2,0),"")</f>
        <v/>
      </c>
      <c r="O604" s="513"/>
      <c r="P604" s="555" t="str">
        <f>IFERROR(VLOOKUP(K604,【参考】数式用!$A$2:$F$57,MATCH(O604,【参考】数式用!$C$3:$F$3,0)+2,0),"")</f>
        <v/>
      </c>
      <c r="Q604" s="338" t="s">
        <v>118</v>
      </c>
      <c r="R604" s="339"/>
      <c r="S604" s="340" t="s">
        <v>183</v>
      </c>
      <c r="T604" s="339"/>
      <c r="U604" s="340" t="s">
        <v>184</v>
      </c>
      <c r="V604" s="339"/>
      <c r="W604" s="340" t="s">
        <v>183</v>
      </c>
      <c r="X604" s="339"/>
      <c r="Y604" s="340" t="s">
        <v>185</v>
      </c>
      <c r="Z604" s="340" t="s">
        <v>186</v>
      </c>
      <c r="AA604" s="340" t="str">
        <f t="shared" si="204"/>
        <v/>
      </c>
      <c r="AB604" s="341" t="s">
        <v>187</v>
      </c>
      <c r="AC604" s="516" t="str">
        <f t="shared" si="205"/>
        <v/>
      </c>
      <c r="AD604" s="509" t="str">
        <f t="shared" si="206"/>
        <v/>
      </c>
      <c r="AE604" s="517" t="str">
        <f>IFERROR(ROUNDDOWN(ROUNDDOWN(ROUND(L604*VLOOKUP(K604,【参考】数式用!$A$4:$F$57,MATCH("処遇改善加算Ⅳ",【参考】数式用!$C$3:$F$3,0)+2,0),0),0)*AA604*0.5,0), "")</f>
        <v/>
      </c>
      <c r="AF604" s="329"/>
      <c r="AG604" s="330"/>
      <c r="AH604" s="330"/>
      <c r="AI604" s="344"/>
      <c r="AJ604" s="641"/>
      <c r="AK604" s="331"/>
      <c r="AL604" s="332" t="str">
        <f t="shared" si="207"/>
        <v/>
      </c>
      <c r="AM604" s="325" t="str">
        <f t="shared" si="208"/>
        <v/>
      </c>
      <c r="AN604" s="255"/>
      <c r="AO604" s="559" t="str">
        <f>IFERROR(VLOOKUP(K604,【参考】数式用!$A$2:$N$57,14,FALSE),"")</f>
        <v/>
      </c>
      <c r="AP604" s="559" t="str">
        <f t="shared" si="209"/>
        <v/>
      </c>
      <c r="AQ604" s="632" t="str">
        <f t="shared" si="210"/>
        <v/>
      </c>
      <c r="AR604" s="632" t="str">
        <f t="shared" si="211"/>
        <v>入力済</v>
      </c>
      <c r="AS604" s="559" t="str">
        <f t="shared" si="212"/>
        <v/>
      </c>
      <c r="AT604" s="632" t="str">
        <f t="shared" si="213"/>
        <v>入力済</v>
      </c>
      <c r="AU604" s="632" t="str">
        <f t="shared" si="214"/>
        <v/>
      </c>
      <c r="AV604" s="632" t="str">
        <f t="shared" si="215"/>
        <v/>
      </c>
      <c r="AW604" s="559" t="str">
        <f t="shared" si="216"/>
        <v/>
      </c>
      <c r="AX604" s="559" t="str">
        <f t="shared" si="217"/>
        <v/>
      </c>
      <c r="AY604" s="632" t="str">
        <f>IFERROR(VLOOKUP(K604,【参考】数式用!$AR$5:$AS$39,2, FALSE), "")</f>
        <v/>
      </c>
      <c r="AZ604" s="559" t="str">
        <f t="shared" si="218"/>
        <v/>
      </c>
      <c r="BA604" s="559" t="str">
        <f t="shared" si="219"/>
        <v>入力済</v>
      </c>
      <c r="BB604" s="632" t="str">
        <f>IFERROR(VLOOKUP(K604,【参考】数式用!$AX$3:$AY$59, 2, FALSE), "")</f>
        <v/>
      </c>
      <c r="BC604" s="559" t="str">
        <f t="shared" si="220"/>
        <v/>
      </c>
      <c r="BD604" s="559" t="str">
        <f t="shared" si="221"/>
        <v>入力済</v>
      </c>
      <c r="BE604" s="576" t="str">
        <f t="shared" si="222"/>
        <v/>
      </c>
      <c r="BF604" s="559" t="str">
        <f t="shared" si="223"/>
        <v/>
      </c>
      <c r="BG604" s="596"/>
      <c r="BH604" s="632" t="str">
        <f t="shared" si="224"/>
        <v/>
      </c>
      <c r="BI604" s="614" t="str">
        <f>IFERROR(IF(BH604="Ⅱロ有り",ROUNDDOWN(L604*VLOOKUP(K604,【参考】数式用!$A$4:$J$42,10,FALSE)*AA604,0),""),"")</f>
        <v/>
      </c>
      <c r="BJ604" s="614" t="str">
        <f>IFERROR(IF(BH604="Ⅱロなし",ROUNDDOWN(L604*VLOOKUP(K604,【参考】数式用!$A$4:$J$42,8,FALSE)*AA604,0),""),"")</f>
        <v/>
      </c>
    </row>
    <row r="605" spans="1:62" ht="110.1" customHeight="1" thickBot="1">
      <c r="A605" s="327">
        <v>592</v>
      </c>
      <c r="B605" s="1005" t="str">
        <f>IF(基本情報入力シート!B627="","",基本情報入力シート!B627)</f>
        <v/>
      </c>
      <c r="C605" s="1006"/>
      <c r="D605" s="1006"/>
      <c r="E605" s="1006"/>
      <c r="F605" s="1007"/>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58" t="str">
        <f>IF(基本情報入力シート!AF627=0, "",基本情報入力シート!AF627)</f>
        <v/>
      </c>
      <c r="M605" s="589"/>
      <c r="N605" s="521" t="str">
        <f>IFERROR(VLOOKUP(K605,【参考】数式用!$A$2:$F$57,MATCH(M605,【参考】数式用!$C$3:$F$3,0)+2,0),"")</f>
        <v/>
      </c>
      <c r="O605" s="513"/>
      <c r="P605" s="555" t="str">
        <f>IFERROR(VLOOKUP(K605,【参考】数式用!$A$2:$F$57,MATCH(O605,【参考】数式用!$C$3:$F$3,0)+2,0),"")</f>
        <v/>
      </c>
      <c r="Q605" s="338" t="s">
        <v>118</v>
      </c>
      <c r="R605" s="339"/>
      <c r="S605" s="340" t="s">
        <v>183</v>
      </c>
      <c r="T605" s="339"/>
      <c r="U605" s="340" t="s">
        <v>184</v>
      </c>
      <c r="V605" s="339"/>
      <c r="W605" s="340" t="s">
        <v>183</v>
      </c>
      <c r="X605" s="339"/>
      <c r="Y605" s="340" t="s">
        <v>185</v>
      </c>
      <c r="Z605" s="340" t="s">
        <v>186</v>
      </c>
      <c r="AA605" s="340" t="str">
        <f t="shared" si="204"/>
        <v/>
      </c>
      <c r="AB605" s="341" t="s">
        <v>187</v>
      </c>
      <c r="AC605" s="516" t="str">
        <f t="shared" si="205"/>
        <v/>
      </c>
      <c r="AD605" s="509" t="str">
        <f t="shared" si="206"/>
        <v/>
      </c>
      <c r="AE605" s="517" t="str">
        <f>IFERROR(ROUNDDOWN(ROUNDDOWN(ROUND(L605*VLOOKUP(K605,【参考】数式用!$A$4:$F$57,MATCH("処遇改善加算Ⅳ",【参考】数式用!$C$3:$F$3,0)+2,0),0),0)*AA605*0.5,0), "")</f>
        <v/>
      </c>
      <c r="AF605" s="329"/>
      <c r="AG605" s="330"/>
      <c r="AH605" s="330"/>
      <c r="AI605" s="344"/>
      <c r="AJ605" s="641"/>
      <c r="AK605" s="331"/>
      <c r="AL605" s="332" t="str">
        <f t="shared" si="207"/>
        <v/>
      </c>
      <c r="AM605" s="325" t="str">
        <f t="shared" si="208"/>
        <v/>
      </c>
      <c r="AN605" s="255"/>
      <c r="AO605" s="559" t="str">
        <f>IFERROR(VLOOKUP(K605,【参考】数式用!$A$2:$N$57,14,FALSE),"")</f>
        <v/>
      </c>
      <c r="AP605" s="559" t="str">
        <f t="shared" si="209"/>
        <v/>
      </c>
      <c r="AQ605" s="632" t="str">
        <f t="shared" si="210"/>
        <v/>
      </c>
      <c r="AR605" s="632" t="str">
        <f t="shared" si="211"/>
        <v>入力済</v>
      </c>
      <c r="AS605" s="559" t="str">
        <f t="shared" si="212"/>
        <v/>
      </c>
      <c r="AT605" s="632" t="str">
        <f t="shared" si="213"/>
        <v>入力済</v>
      </c>
      <c r="AU605" s="632" t="str">
        <f t="shared" si="214"/>
        <v/>
      </c>
      <c r="AV605" s="632" t="str">
        <f t="shared" si="215"/>
        <v/>
      </c>
      <c r="AW605" s="559" t="str">
        <f t="shared" si="216"/>
        <v/>
      </c>
      <c r="AX605" s="559" t="str">
        <f t="shared" si="217"/>
        <v/>
      </c>
      <c r="AY605" s="632" t="str">
        <f>IFERROR(VLOOKUP(K605,【参考】数式用!$AR$5:$AS$39,2, FALSE), "")</f>
        <v/>
      </c>
      <c r="AZ605" s="559" t="str">
        <f t="shared" si="218"/>
        <v/>
      </c>
      <c r="BA605" s="559" t="str">
        <f t="shared" si="219"/>
        <v>入力済</v>
      </c>
      <c r="BB605" s="632" t="str">
        <f>IFERROR(VLOOKUP(K605,【参考】数式用!$AX$3:$AY$59, 2, FALSE), "")</f>
        <v/>
      </c>
      <c r="BC605" s="559" t="str">
        <f t="shared" si="220"/>
        <v/>
      </c>
      <c r="BD605" s="559" t="str">
        <f t="shared" si="221"/>
        <v>入力済</v>
      </c>
      <c r="BE605" s="576" t="str">
        <f t="shared" si="222"/>
        <v/>
      </c>
      <c r="BF605" s="559" t="str">
        <f t="shared" si="223"/>
        <v/>
      </c>
      <c r="BG605" s="596"/>
      <c r="BH605" s="632" t="str">
        <f t="shared" si="224"/>
        <v/>
      </c>
      <c r="BI605" s="614" t="str">
        <f>IFERROR(IF(BH605="Ⅱロ有り",ROUNDDOWN(L605*VLOOKUP(K605,【参考】数式用!$A$4:$J$42,10,FALSE)*AA605,0),""),"")</f>
        <v/>
      </c>
      <c r="BJ605" s="614" t="str">
        <f>IFERROR(IF(BH605="Ⅱロなし",ROUNDDOWN(L605*VLOOKUP(K605,【参考】数式用!$A$4:$J$42,8,FALSE)*AA605,0),""),"")</f>
        <v/>
      </c>
    </row>
    <row r="606" spans="1:62" ht="110.1" customHeight="1" thickBot="1">
      <c r="A606" s="327">
        <v>593</v>
      </c>
      <c r="B606" s="1005" t="str">
        <f>IF(基本情報入力シート!B628="","",基本情報入力シート!B628)</f>
        <v/>
      </c>
      <c r="C606" s="1006"/>
      <c r="D606" s="1006"/>
      <c r="E606" s="1006"/>
      <c r="F606" s="1007"/>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58" t="str">
        <f>IF(基本情報入力シート!AF628=0, "",基本情報入力シート!AF628)</f>
        <v/>
      </c>
      <c r="M606" s="589"/>
      <c r="N606" s="521" t="str">
        <f>IFERROR(VLOOKUP(K606,【参考】数式用!$A$2:$F$57,MATCH(M606,【参考】数式用!$C$3:$F$3,0)+2,0),"")</f>
        <v/>
      </c>
      <c r="O606" s="513"/>
      <c r="P606" s="555" t="str">
        <f>IFERROR(VLOOKUP(K606,【参考】数式用!$A$2:$F$57,MATCH(O606,【参考】数式用!$C$3:$F$3,0)+2,0),"")</f>
        <v/>
      </c>
      <c r="Q606" s="338" t="s">
        <v>118</v>
      </c>
      <c r="R606" s="339"/>
      <c r="S606" s="340" t="s">
        <v>183</v>
      </c>
      <c r="T606" s="339"/>
      <c r="U606" s="340" t="s">
        <v>184</v>
      </c>
      <c r="V606" s="339"/>
      <c r="W606" s="340" t="s">
        <v>183</v>
      </c>
      <c r="X606" s="339"/>
      <c r="Y606" s="340" t="s">
        <v>185</v>
      </c>
      <c r="Z606" s="340" t="s">
        <v>186</v>
      </c>
      <c r="AA606" s="340" t="str">
        <f t="shared" si="204"/>
        <v/>
      </c>
      <c r="AB606" s="341" t="s">
        <v>187</v>
      </c>
      <c r="AC606" s="516" t="str">
        <f t="shared" si="205"/>
        <v/>
      </c>
      <c r="AD606" s="509" t="str">
        <f t="shared" si="206"/>
        <v/>
      </c>
      <c r="AE606" s="517" t="str">
        <f>IFERROR(ROUNDDOWN(ROUNDDOWN(ROUND(L606*VLOOKUP(K606,【参考】数式用!$A$4:$F$57,MATCH("処遇改善加算Ⅳ",【参考】数式用!$C$3:$F$3,0)+2,0),0),0)*AA606*0.5,0), "")</f>
        <v/>
      </c>
      <c r="AF606" s="329"/>
      <c r="AG606" s="330"/>
      <c r="AH606" s="330"/>
      <c r="AI606" s="344"/>
      <c r="AJ606" s="641"/>
      <c r="AK606" s="331"/>
      <c r="AL606" s="332" t="str">
        <f t="shared" si="207"/>
        <v/>
      </c>
      <c r="AM606" s="325" t="str">
        <f t="shared" si="208"/>
        <v/>
      </c>
      <c r="AN606" s="255"/>
      <c r="AO606" s="559" t="str">
        <f>IFERROR(VLOOKUP(K606,【参考】数式用!$A$2:$N$57,14,FALSE),"")</f>
        <v/>
      </c>
      <c r="AP606" s="559" t="str">
        <f t="shared" si="209"/>
        <v/>
      </c>
      <c r="AQ606" s="632" t="str">
        <f t="shared" si="210"/>
        <v/>
      </c>
      <c r="AR606" s="632" t="str">
        <f t="shared" si="211"/>
        <v>入力済</v>
      </c>
      <c r="AS606" s="559" t="str">
        <f t="shared" si="212"/>
        <v/>
      </c>
      <c r="AT606" s="632" t="str">
        <f t="shared" si="213"/>
        <v>入力済</v>
      </c>
      <c r="AU606" s="632" t="str">
        <f t="shared" si="214"/>
        <v/>
      </c>
      <c r="AV606" s="632" t="str">
        <f t="shared" si="215"/>
        <v/>
      </c>
      <c r="AW606" s="559" t="str">
        <f t="shared" si="216"/>
        <v/>
      </c>
      <c r="AX606" s="559" t="str">
        <f t="shared" si="217"/>
        <v/>
      </c>
      <c r="AY606" s="632" t="str">
        <f>IFERROR(VLOOKUP(K606,【参考】数式用!$AR$5:$AS$39,2, FALSE), "")</f>
        <v/>
      </c>
      <c r="AZ606" s="559" t="str">
        <f t="shared" si="218"/>
        <v/>
      </c>
      <c r="BA606" s="559" t="str">
        <f t="shared" si="219"/>
        <v>入力済</v>
      </c>
      <c r="BB606" s="632" t="str">
        <f>IFERROR(VLOOKUP(K606,【参考】数式用!$AX$3:$AY$59, 2, FALSE), "")</f>
        <v/>
      </c>
      <c r="BC606" s="559" t="str">
        <f t="shared" si="220"/>
        <v/>
      </c>
      <c r="BD606" s="559" t="str">
        <f t="shared" si="221"/>
        <v>入力済</v>
      </c>
      <c r="BE606" s="576" t="str">
        <f t="shared" si="222"/>
        <v/>
      </c>
      <c r="BF606" s="559" t="str">
        <f t="shared" si="223"/>
        <v/>
      </c>
      <c r="BG606" s="596"/>
      <c r="BH606" s="632" t="str">
        <f t="shared" si="224"/>
        <v/>
      </c>
      <c r="BI606" s="614" t="str">
        <f>IFERROR(IF(BH606="Ⅱロ有り",ROUNDDOWN(L606*VLOOKUP(K606,【参考】数式用!$A$4:$J$42,10,FALSE)*AA606,0),""),"")</f>
        <v/>
      </c>
      <c r="BJ606" s="614" t="str">
        <f>IFERROR(IF(BH606="Ⅱロなし",ROUNDDOWN(L606*VLOOKUP(K606,【参考】数式用!$A$4:$J$42,8,FALSE)*AA606,0),""),"")</f>
        <v/>
      </c>
    </row>
    <row r="607" spans="1:62" ht="110.1" customHeight="1" thickBot="1">
      <c r="A607" s="327">
        <v>594</v>
      </c>
      <c r="B607" s="1005" t="str">
        <f>IF(基本情報入力シート!B629="","",基本情報入力シート!B629)</f>
        <v/>
      </c>
      <c r="C607" s="1006"/>
      <c r="D607" s="1006"/>
      <c r="E607" s="1006"/>
      <c r="F607" s="1007"/>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58" t="str">
        <f>IF(基本情報入力シート!AF629=0, "",基本情報入力シート!AF629)</f>
        <v/>
      </c>
      <c r="M607" s="589"/>
      <c r="N607" s="521" t="str">
        <f>IFERROR(VLOOKUP(K607,【参考】数式用!$A$2:$F$57,MATCH(M607,【参考】数式用!$C$3:$F$3,0)+2,0),"")</f>
        <v/>
      </c>
      <c r="O607" s="513"/>
      <c r="P607" s="555" t="str">
        <f>IFERROR(VLOOKUP(K607,【参考】数式用!$A$2:$F$57,MATCH(O607,【参考】数式用!$C$3:$F$3,0)+2,0),"")</f>
        <v/>
      </c>
      <c r="Q607" s="338" t="s">
        <v>118</v>
      </c>
      <c r="R607" s="339"/>
      <c r="S607" s="340" t="s">
        <v>183</v>
      </c>
      <c r="T607" s="339"/>
      <c r="U607" s="340" t="s">
        <v>184</v>
      </c>
      <c r="V607" s="339"/>
      <c r="W607" s="340" t="s">
        <v>183</v>
      </c>
      <c r="X607" s="339"/>
      <c r="Y607" s="340" t="s">
        <v>185</v>
      </c>
      <c r="Z607" s="340" t="s">
        <v>186</v>
      </c>
      <c r="AA607" s="340" t="str">
        <f t="shared" si="204"/>
        <v/>
      </c>
      <c r="AB607" s="341" t="s">
        <v>187</v>
      </c>
      <c r="AC607" s="516" t="str">
        <f t="shared" si="205"/>
        <v/>
      </c>
      <c r="AD607" s="509" t="str">
        <f t="shared" si="206"/>
        <v/>
      </c>
      <c r="AE607" s="517" t="str">
        <f>IFERROR(ROUNDDOWN(ROUNDDOWN(ROUND(L607*VLOOKUP(K607,【参考】数式用!$A$4:$F$57,MATCH("処遇改善加算Ⅳ",【参考】数式用!$C$3:$F$3,0)+2,0),0),0)*AA607*0.5,0), "")</f>
        <v/>
      </c>
      <c r="AF607" s="329"/>
      <c r="AG607" s="330"/>
      <c r="AH607" s="330"/>
      <c r="AI607" s="344"/>
      <c r="AJ607" s="641"/>
      <c r="AK607" s="331"/>
      <c r="AL607" s="332" t="str">
        <f t="shared" si="207"/>
        <v/>
      </c>
      <c r="AM607" s="325" t="str">
        <f t="shared" si="208"/>
        <v/>
      </c>
      <c r="AN607" s="255"/>
      <c r="AO607" s="559" t="str">
        <f>IFERROR(VLOOKUP(K607,【参考】数式用!$A$2:$N$57,14,FALSE),"")</f>
        <v/>
      </c>
      <c r="AP607" s="559" t="str">
        <f t="shared" si="209"/>
        <v/>
      </c>
      <c r="AQ607" s="632" t="str">
        <f t="shared" si="210"/>
        <v/>
      </c>
      <c r="AR607" s="632" t="str">
        <f t="shared" si="211"/>
        <v>入力済</v>
      </c>
      <c r="AS607" s="559" t="str">
        <f t="shared" si="212"/>
        <v/>
      </c>
      <c r="AT607" s="632" t="str">
        <f t="shared" si="213"/>
        <v>入力済</v>
      </c>
      <c r="AU607" s="632" t="str">
        <f t="shared" si="214"/>
        <v/>
      </c>
      <c r="AV607" s="632" t="str">
        <f t="shared" si="215"/>
        <v/>
      </c>
      <c r="AW607" s="559" t="str">
        <f t="shared" si="216"/>
        <v/>
      </c>
      <c r="AX607" s="559" t="str">
        <f t="shared" si="217"/>
        <v/>
      </c>
      <c r="AY607" s="632" t="str">
        <f>IFERROR(VLOOKUP(K607,【参考】数式用!$AR$5:$AS$39,2, FALSE), "")</f>
        <v/>
      </c>
      <c r="AZ607" s="559" t="str">
        <f t="shared" si="218"/>
        <v/>
      </c>
      <c r="BA607" s="559" t="str">
        <f t="shared" si="219"/>
        <v>入力済</v>
      </c>
      <c r="BB607" s="632" t="str">
        <f>IFERROR(VLOOKUP(K607,【参考】数式用!$AX$3:$AY$59, 2, FALSE), "")</f>
        <v/>
      </c>
      <c r="BC607" s="559" t="str">
        <f t="shared" si="220"/>
        <v/>
      </c>
      <c r="BD607" s="559" t="str">
        <f t="shared" si="221"/>
        <v>入力済</v>
      </c>
      <c r="BE607" s="576" t="str">
        <f t="shared" si="222"/>
        <v/>
      </c>
      <c r="BF607" s="559" t="str">
        <f t="shared" si="223"/>
        <v/>
      </c>
      <c r="BG607" s="596"/>
      <c r="BH607" s="632" t="str">
        <f t="shared" si="224"/>
        <v/>
      </c>
      <c r="BI607" s="614" t="str">
        <f>IFERROR(IF(BH607="Ⅱロ有り",ROUNDDOWN(L607*VLOOKUP(K607,【参考】数式用!$A$4:$J$42,10,FALSE)*AA607,0),""),"")</f>
        <v/>
      </c>
      <c r="BJ607" s="614" t="str">
        <f>IFERROR(IF(BH607="Ⅱロなし",ROUNDDOWN(L607*VLOOKUP(K607,【参考】数式用!$A$4:$J$42,8,FALSE)*AA607,0),""),"")</f>
        <v/>
      </c>
    </row>
    <row r="608" spans="1:62" ht="110.1" customHeight="1" thickBot="1">
      <c r="A608" s="327">
        <v>595</v>
      </c>
      <c r="B608" s="1005" t="str">
        <f>IF(基本情報入力シート!B630="","",基本情報入力シート!B630)</f>
        <v/>
      </c>
      <c r="C608" s="1006"/>
      <c r="D608" s="1006"/>
      <c r="E608" s="1006"/>
      <c r="F608" s="1007"/>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58" t="str">
        <f>IF(基本情報入力シート!AF630=0, "",基本情報入力シート!AF630)</f>
        <v/>
      </c>
      <c r="M608" s="589"/>
      <c r="N608" s="521" t="str">
        <f>IFERROR(VLOOKUP(K608,【参考】数式用!$A$2:$F$57,MATCH(M608,【参考】数式用!$C$3:$F$3,0)+2,0),"")</f>
        <v/>
      </c>
      <c r="O608" s="513"/>
      <c r="P608" s="555" t="str">
        <f>IFERROR(VLOOKUP(K608,【参考】数式用!$A$2:$F$57,MATCH(O608,【参考】数式用!$C$3:$F$3,0)+2,0),"")</f>
        <v/>
      </c>
      <c r="Q608" s="338" t="s">
        <v>118</v>
      </c>
      <c r="R608" s="339"/>
      <c r="S608" s="340" t="s">
        <v>183</v>
      </c>
      <c r="T608" s="339"/>
      <c r="U608" s="340" t="s">
        <v>184</v>
      </c>
      <c r="V608" s="339"/>
      <c r="W608" s="340" t="s">
        <v>183</v>
      </c>
      <c r="X608" s="339"/>
      <c r="Y608" s="340" t="s">
        <v>185</v>
      </c>
      <c r="Z608" s="340" t="s">
        <v>186</v>
      </c>
      <c r="AA608" s="340" t="str">
        <f t="shared" si="204"/>
        <v/>
      </c>
      <c r="AB608" s="341" t="s">
        <v>187</v>
      </c>
      <c r="AC608" s="516" t="str">
        <f t="shared" si="205"/>
        <v/>
      </c>
      <c r="AD608" s="509" t="str">
        <f t="shared" si="206"/>
        <v/>
      </c>
      <c r="AE608" s="517" t="str">
        <f>IFERROR(ROUNDDOWN(ROUNDDOWN(ROUND(L608*VLOOKUP(K608,【参考】数式用!$A$4:$F$57,MATCH("処遇改善加算Ⅳ",【参考】数式用!$C$3:$F$3,0)+2,0),0),0)*AA608*0.5,0), "")</f>
        <v/>
      </c>
      <c r="AF608" s="329"/>
      <c r="AG608" s="330"/>
      <c r="AH608" s="330"/>
      <c r="AI608" s="344"/>
      <c r="AJ608" s="641"/>
      <c r="AK608" s="331"/>
      <c r="AL608" s="332" t="str">
        <f t="shared" si="207"/>
        <v/>
      </c>
      <c r="AM608" s="325" t="str">
        <f t="shared" si="208"/>
        <v/>
      </c>
      <c r="AN608" s="255"/>
      <c r="AO608" s="559" t="str">
        <f>IFERROR(VLOOKUP(K608,【参考】数式用!$A$2:$N$57,14,FALSE),"")</f>
        <v/>
      </c>
      <c r="AP608" s="559" t="str">
        <f t="shared" si="209"/>
        <v/>
      </c>
      <c r="AQ608" s="632" t="str">
        <f t="shared" si="210"/>
        <v/>
      </c>
      <c r="AR608" s="632" t="str">
        <f t="shared" si="211"/>
        <v>入力済</v>
      </c>
      <c r="AS608" s="559" t="str">
        <f t="shared" si="212"/>
        <v/>
      </c>
      <c r="AT608" s="632" t="str">
        <f t="shared" si="213"/>
        <v>入力済</v>
      </c>
      <c r="AU608" s="632" t="str">
        <f t="shared" si="214"/>
        <v/>
      </c>
      <c r="AV608" s="632" t="str">
        <f t="shared" si="215"/>
        <v/>
      </c>
      <c r="AW608" s="559" t="str">
        <f t="shared" si="216"/>
        <v/>
      </c>
      <c r="AX608" s="559" t="str">
        <f t="shared" si="217"/>
        <v/>
      </c>
      <c r="AY608" s="632" t="str">
        <f>IFERROR(VLOOKUP(K608,【参考】数式用!$AR$5:$AS$39,2, FALSE), "")</f>
        <v/>
      </c>
      <c r="AZ608" s="559" t="str">
        <f t="shared" si="218"/>
        <v/>
      </c>
      <c r="BA608" s="559" t="str">
        <f t="shared" si="219"/>
        <v>入力済</v>
      </c>
      <c r="BB608" s="632" t="str">
        <f>IFERROR(VLOOKUP(K608,【参考】数式用!$AX$3:$AY$59, 2, FALSE), "")</f>
        <v/>
      </c>
      <c r="BC608" s="559" t="str">
        <f t="shared" si="220"/>
        <v/>
      </c>
      <c r="BD608" s="559" t="str">
        <f t="shared" si="221"/>
        <v>入力済</v>
      </c>
      <c r="BE608" s="576" t="str">
        <f t="shared" si="222"/>
        <v/>
      </c>
      <c r="BF608" s="559" t="str">
        <f t="shared" si="223"/>
        <v/>
      </c>
      <c r="BG608" s="596"/>
      <c r="BH608" s="632" t="str">
        <f t="shared" si="224"/>
        <v/>
      </c>
      <c r="BI608" s="614" t="str">
        <f>IFERROR(IF(BH608="Ⅱロ有り",ROUNDDOWN(L608*VLOOKUP(K608,【参考】数式用!$A$4:$J$42,10,FALSE)*AA608,0),""),"")</f>
        <v/>
      </c>
      <c r="BJ608" s="614" t="str">
        <f>IFERROR(IF(BH608="Ⅱロなし",ROUNDDOWN(L608*VLOOKUP(K608,【参考】数式用!$A$4:$J$42,8,FALSE)*AA608,0),""),"")</f>
        <v/>
      </c>
    </row>
    <row r="609" spans="1:62" ht="110.1" customHeight="1" thickBot="1">
      <c r="A609" s="327">
        <v>596</v>
      </c>
      <c r="B609" s="1005" t="str">
        <f>IF(基本情報入力シート!B631="","",基本情報入力シート!B631)</f>
        <v/>
      </c>
      <c r="C609" s="1006"/>
      <c r="D609" s="1006"/>
      <c r="E609" s="1006"/>
      <c r="F609" s="1007"/>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58" t="str">
        <f>IF(基本情報入力シート!AF631=0, "",基本情報入力シート!AF631)</f>
        <v/>
      </c>
      <c r="M609" s="589"/>
      <c r="N609" s="521" t="str">
        <f>IFERROR(VLOOKUP(K609,【参考】数式用!$A$2:$F$57,MATCH(M609,【参考】数式用!$C$3:$F$3,0)+2,0),"")</f>
        <v/>
      </c>
      <c r="O609" s="513"/>
      <c r="P609" s="555" t="str">
        <f>IFERROR(VLOOKUP(K609,【参考】数式用!$A$2:$F$57,MATCH(O609,【参考】数式用!$C$3:$F$3,0)+2,0),"")</f>
        <v/>
      </c>
      <c r="Q609" s="338" t="s">
        <v>118</v>
      </c>
      <c r="R609" s="339"/>
      <c r="S609" s="340" t="s">
        <v>183</v>
      </c>
      <c r="T609" s="339"/>
      <c r="U609" s="340" t="s">
        <v>184</v>
      </c>
      <c r="V609" s="339"/>
      <c r="W609" s="340" t="s">
        <v>183</v>
      </c>
      <c r="X609" s="339"/>
      <c r="Y609" s="340" t="s">
        <v>185</v>
      </c>
      <c r="Z609" s="340" t="s">
        <v>186</v>
      </c>
      <c r="AA609" s="340" t="str">
        <f t="shared" si="204"/>
        <v/>
      </c>
      <c r="AB609" s="341" t="s">
        <v>187</v>
      </c>
      <c r="AC609" s="516" t="str">
        <f t="shared" si="205"/>
        <v/>
      </c>
      <c r="AD609" s="509" t="str">
        <f t="shared" si="206"/>
        <v/>
      </c>
      <c r="AE609" s="517" t="str">
        <f>IFERROR(ROUNDDOWN(ROUNDDOWN(ROUND(L609*VLOOKUP(K609,【参考】数式用!$A$4:$F$57,MATCH("処遇改善加算Ⅳ",【参考】数式用!$C$3:$F$3,0)+2,0),0),0)*AA609*0.5,0), "")</f>
        <v/>
      </c>
      <c r="AF609" s="329"/>
      <c r="AG609" s="330"/>
      <c r="AH609" s="330"/>
      <c r="AI609" s="344"/>
      <c r="AJ609" s="641"/>
      <c r="AK609" s="331"/>
      <c r="AL609" s="332" t="str">
        <f t="shared" si="207"/>
        <v/>
      </c>
      <c r="AM609" s="325" t="str">
        <f t="shared" si="208"/>
        <v/>
      </c>
      <c r="AN609" s="255"/>
      <c r="AO609" s="559" t="str">
        <f>IFERROR(VLOOKUP(K609,【参考】数式用!$A$2:$N$57,14,FALSE),"")</f>
        <v/>
      </c>
      <c r="AP609" s="559" t="str">
        <f t="shared" si="209"/>
        <v/>
      </c>
      <c r="AQ609" s="632" t="str">
        <f t="shared" si="210"/>
        <v/>
      </c>
      <c r="AR609" s="632" t="str">
        <f t="shared" si="211"/>
        <v>入力済</v>
      </c>
      <c r="AS609" s="559" t="str">
        <f t="shared" si="212"/>
        <v/>
      </c>
      <c r="AT609" s="632" t="str">
        <f t="shared" si="213"/>
        <v>入力済</v>
      </c>
      <c r="AU609" s="632" t="str">
        <f t="shared" si="214"/>
        <v/>
      </c>
      <c r="AV609" s="632" t="str">
        <f t="shared" si="215"/>
        <v/>
      </c>
      <c r="AW609" s="559" t="str">
        <f t="shared" si="216"/>
        <v/>
      </c>
      <c r="AX609" s="559" t="str">
        <f t="shared" si="217"/>
        <v/>
      </c>
      <c r="AY609" s="632" t="str">
        <f>IFERROR(VLOOKUP(K609,【参考】数式用!$AR$5:$AS$39,2, FALSE), "")</f>
        <v/>
      </c>
      <c r="AZ609" s="559" t="str">
        <f t="shared" si="218"/>
        <v/>
      </c>
      <c r="BA609" s="559" t="str">
        <f t="shared" si="219"/>
        <v>入力済</v>
      </c>
      <c r="BB609" s="632" t="str">
        <f>IFERROR(VLOOKUP(K609,【参考】数式用!$AX$3:$AY$59, 2, FALSE), "")</f>
        <v/>
      </c>
      <c r="BC609" s="559" t="str">
        <f t="shared" si="220"/>
        <v/>
      </c>
      <c r="BD609" s="559" t="str">
        <f t="shared" si="221"/>
        <v>入力済</v>
      </c>
      <c r="BE609" s="576" t="str">
        <f t="shared" si="222"/>
        <v/>
      </c>
      <c r="BF609" s="559" t="str">
        <f t="shared" si="223"/>
        <v/>
      </c>
      <c r="BG609" s="596"/>
      <c r="BH609" s="632" t="str">
        <f t="shared" si="224"/>
        <v/>
      </c>
      <c r="BI609" s="614" t="str">
        <f>IFERROR(IF(BH609="Ⅱロ有り",ROUNDDOWN(L609*VLOOKUP(K609,【参考】数式用!$A$4:$J$42,10,FALSE)*AA609,0),""),"")</f>
        <v/>
      </c>
      <c r="BJ609" s="614" t="str">
        <f>IFERROR(IF(BH609="Ⅱロなし",ROUNDDOWN(L609*VLOOKUP(K609,【参考】数式用!$A$4:$J$42,8,FALSE)*AA609,0),""),"")</f>
        <v/>
      </c>
    </row>
    <row r="610" spans="1:62" ht="110.1" customHeight="1" thickBot="1">
      <c r="A610" s="327">
        <v>597</v>
      </c>
      <c r="B610" s="1005" t="str">
        <f>IF(基本情報入力シート!B632="","",基本情報入力シート!B632)</f>
        <v/>
      </c>
      <c r="C610" s="1006"/>
      <c r="D610" s="1006"/>
      <c r="E610" s="1006"/>
      <c r="F610" s="1007"/>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58" t="str">
        <f>IF(基本情報入力シート!AF632=0, "",基本情報入力シート!AF632)</f>
        <v/>
      </c>
      <c r="M610" s="589"/>
      <c r="N610" s="521" t="str">
        <f>IFERROR(VLOOKUP(K610,【参考】数式用!$A$2:$F$57,MATCH(M610,【参考】数式用!$C$3:$F$3,0)+2,0),"")</f>
        <v/>
      </c>
      <c r="O610" s="513"/>
      <c r="P610" s="555" t="str">
        <f>IFERROR(VLOOKUP(K610,【参考】数式用!$A$2:$F$57,MATCH(O610,【参考】数式用!$C$3:$F$3,0)+2,0),"")</f>
        <v/>
      </c>
      <c r="Q610" s="338" t="s">
        <v>118</v>
      </c>
      <c r="R610" s="339"/>
      <c r="S610" s="340" t="s">
        <v>183</v>
      </c>
      <c r="T610" s="339"/>
      <c r="U610" s="340" t="s">
        <v>184</v>
      </c>
      <c r="V610" s="339"/>
      <c r="W610" s="340" t="s">
        <v>183</v>
      </c>
      <c r="X610" s="339"/>
      <c r="Y610" s="340" t="s">
        <v>185</v>
      </c>
      <c r="Z610" s="340" t="s">
        <v>186</v>
      </c>
      <c r="AA610" s="340" t="str">
        <f t="shared" si="204"/>
        <v/>
      </c>
      <c r="AB610" s="341" t="s">
        <v>187</v>
      </c>
      <c r="AC610" s="516" t="str">
        <f t="shared" si="205"/>
        <v/>
      </c>
      <c r="AD610" s="509" t="str">
        <f t="shared" si="206"/>
        <v/>
      </c>
      <c r="AE610" s="517" t="str">
        <f>IFERROR(ROUNDDOWN(ROUNDDOWN(ROUND(L610*VLOOKUP(K610,【参考】数式用!$A$4:$F$57,MATCH("処遇改善加算Ⅳ",【参考】数式用!$C$3:$F$3,0)+2,0),0),0)*AA610*0.5,0), "")</f>
        <v/>
      </c>
      <c r="AF610" s="329"/>
      <c r="AG610" s="330"/>
      <c r="AH610" s="330"/>
      <c r="AI610" s="344"/>
      <c r="AJ610" s="641"/>
      <c r="AK610" s="331"/>
      <c r="AL610" s="332" t="str">
        <f t="shared" si="207"/>
        <v/>
      </c>
      <c r="AM610" s="325" t="str">
        <f t="shared" si="208"/>
        <v/>
      </c>
      <c r="AN610" s="255"/>
      <c r="AO610" s="559" t="str">
        <f>IFERROR(VLOOKUP(K610,【参考】数式用!$A$2:$N$57,14,FALSE),"")</f>
        <v/>
      </c>
      <c r="AP610" s="559" t="str">
        <f t="shared" si="209"/>
        <v/>
      </c>
      <c r="AQ610" s="632" t="str">
        <f t="shared" si="210"/>
        <v/>
      </c>
      <c r="AR610" s="632" t="str">
        <f t="shared" si="211"/>
        <v>入力済</v>
      </c>
      <c r="AS610" s="559" t="str">
        <f t="shared" si="212"/>
        <v/>
      </c>
      <c r="AT610" s="632" t="str">
        <f t="shared" si="213"/>
        <v>入力済</v>
      </c>
      <c r="AU610" s="632" t="str">
        <f t="shared" si="214"/>
        <v/>
      </c>
      <c r="AV610" s="632" t="str">
        <f t="shared" si="215"/>
        <v/>
      </c>
      <c r="AW610" s="559" t="str">
        <f t="shared" si="216"/>
        <v/>
      </c>
      <c r="AX610" s="559" t="str">
        <f t="shared" si="217"/>
        <v/>
      </c>
      <c r="AY610" s="632" t="str">
        <f>IFERROR(VLOOKUP(K610,【参考】数式用!$AR$5:$AS$39,2, FALSE), "")</f>
        <v/>
      </c>
      <c r="AZ610" s="559" t="str">
        <f t="shared" si="218"/>
        <v/>
      </c>
      <c r="BA610" s="559" t="str">
        <f t="shared" si="219"/>
        <v>入力済</v>
      </c>
      <c r="BB610" s="632" t="str">
        <f>IFERROR(VLOOKUP(K610,【参考】数式用!$AX$3:$AY$59, 2, FALSE), "")</f>
        <v/>
      </c>
      <c r="BC610" s="559" t="str">
        <f t="shared" si="220"/>
        <v/>
      </c>
      <c r="BD610" s="559" t="str">
        <f t="shared" si="221"/>
        <v>入力済</v>
      </c>
      <c r="BE610" s="576" t="str">
        <f t="shared" si="222"/>
        <v/>
      </c>
      <c r="BF610" s="559" t="str">
        <f t="shared" si="223"/>
        <v/>
      </c>
      <c r="BG610" s="596"/>
      <c r="BH610" s="632" t="str">
        <f t="shared" si="224"/>
        <v/>
      </c>
      <c r="BI610" s="614" t="str">
        <f>IFERROR(IF(BH610="Ⅱロ有り",ROUNDDOWN(L610*VLOOKUP(K610,【参考】数式用!$A$4:$J$42,10,FALSE)*AA610,0),""),"")</f>
        <v/>
      </c>
      <c r="BJ610" s="614" t="str">
        <f>IFERROR(IF(BH610="Ⅱロなし",ROUNDDOWN(L610*VLOOKUP(K610,【参考】数式用!$A$4:$J$42,8,FALSE)*AA610,0),""),"")</f>
        <v/>
      </c>
    </row>
    <row r="611" spans="1:62" ht="110.1" customHeight="1" thickBot="1">
      <c r="A611" s="327">
        <v>598</v>
      </c>
      <c r="B611" s="1005" t="str">
        <f>IF(基本情報入力シート!B633="","",基本情報入力シート!B633)</f>
        <v/>
      </c>
      <c r="C611" s="1006"/>
      <c r="D611" s="1006"/>
      <c r="E611" s="1006"/>
      <c r="F611" s="1007"/>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58" t="str">
        <f>IF(基本情報入力シート!AF633=0, "",基本情報入力シート!AF633)</f>
        <v/>
      </c>
      <c r="M611" s="589"/>
      <c r="N611" s="521" t="str">
        <f>IFERROR(VLOOKUP(K611,【参考】数式用!$A$2:$F$57,MATCH(M611,【参考】数式用!$C$3:$F$3,0)+2,0),"")</f>
        <v/>
      </c>
      <c r="O611" s="513"/>
      <c r="P611" s="555" t="str">
        <f>IFERROR(VLOOKUP(K611,【参考】数式用!$A$2:$F$57,MATCH(O611,【参考】数式用!$C$3:$F$3,0)+2,0),"")</f>
        <v/>
      </c>
      <c r="Q611" s="338" t="s">
        <v>118</v>
      </c>
      <c r="R611" s="339"/>
      <c r="S611" s="340" t="s">
        <v>183</v>
      </c>
      <c r="T611" s="339"/>
      <c r="U611" s="340" t="s">
        <v>184</v>
      </c>
      <c r="V611" s="339"/>
      <c r="W611" s="340" t="s">
        <v>183</v>
      </c>
      <c r="X611" s="339"/>
      <c r="Y611" s="340" t="s">
        <v>185</v>
      </c>
      <c r="Z611" s="340" t="s">
        <v>186</v>
      </c>
      <c r="AA611" s="340" t="str">
        <f t="shared" si="204"/>
        <v/>
      </c>
      <c r="AB611" s="341" t="s">
        <v>187</v>
      </c>
      <c r="AC611" s="516" t="str">
        <f t="shared" si="205"/>
        <v/>
      </c>
      <c r="AD611" s="509" t="str">
        <f t="shared" si="206"/>
        <v/>
      </c>
      <c r="AE611" s="517" t="str">
        <f>IFERROR(ROUNDDOWN(ROUNDDOWN(ROUND(L611*VLOOKUP(K611,【参考】数式用!$A$4:$F$57,MATCH("処遇改善加算Ⅳ",【参考】数式用!$C$3:$F$3,0)+2,0),0),0)*AA611*0.5,0), "")</f>
        <v/>
      </c>
      <c r="AF611" s="329"/>
      <c r="AG611" s="330"/>
      <c r="AH611" s="330"/>
      <c r="AI611" s="344"/>
      <c r="AJ611" s="641"/>
      <c r="AK611" s="331"/>
      <c r="AL611" s="332" t="str">
        <f t="shared" si="207"/>
        <v/>
      </c>
      <c r="AM611" s="325" t="str">
        <f t="shared" si="208"/>
        <v/>
      </c>
      <c r="AN611" s="255"/>
      <c r="AO611" s="559" t="str">
        <f>IFERROR(VLOOKUP(K611,【参考】数式用!$A$2:$N$57,14,FALSE),"")</f>
        <v/>
      </c>
      <c r="AP611" s="559" t="str">
        <f t="shared" si="209"/>
        <v/>
      </c>
      <c r="AQ611" s="632" t="str">
        <f t="shared" si="210"/>
        <v/>
      </c>
      <c r="AR611" s="632" t="str">
        <f t="shared" si="211"/>
        <v>入力済</v>
      </c>
      <c r="AS611" s="559" t="str">
        <f t="shared" si="212"/>
        <v/>
      </c>
      <c r="AT611" s="632" t="str">
        <f t="shared" si="213"/>
        <v>入力済</v>
      </c>
      <c r="AU611" s="632" t="str">
        <f t="shared" si="214"/>
        <v/>
      </c>
      <c r="AV611" s="632" t="str">
        <f t="shared" si="215"/>
        <v/>
      </c>
      <c r="AW611" s="559" t="str">
        <f t="shared" si="216"/>
        <v/>
      </c>
      <c r="AX611" s="559" t="str">
        <f t="shared" si="217"/>
        <v/>
      </c>
      <c r="AY611" s="632" t="str">
        <f>IFERROR(VLOOKUP(K611,【参考】数式用!$AR$5:$AS$39,2, FALSE), "")</f>
        <v/>
      </c>
      <c r="AZ611" s="559" t="str">
        <f t="shared" si="218"/>
        <v/>
      </c>
      <c r="BA611" s="559" t="str">
        <f t="shared" si="219"/>
        <v>入力済</v>
      </c>
      <c r="BB611" s="632" t="str">
        <f>IFERROR(VLOOKUP(K611,【参考】数式用!$AX$3:$AY$59, 2, FALSE), "")</f>
        <v/>
      </c>
      <c r="BC611" s="559" t="str">
        <f t="shared" si="220"/>
        <v/>
      </c>
      <c r="BD611" s="559" t="str">
        <f t="shared" si="221"/>
        <v>入力済</v>
      </c>
      <c r="BE611" s="576" t="str">
        <f t="shared" si="222"/>
        <v/>
      </c>
      <c r="BF611" s="559" t="str">
        <f t="shared" si="223"/>
        <v/>
      </c>
      <c r="BG611" s="596"/>
      <c r="BH611" s="632" t="str">
        <f t="shared" si="224"/>
        <v/>
      </c>
      <c r="BI611" s="614" t="str">
        <f>IFERROR(IF(BH611="Ⅱロ有り",ROUNDDOWN(L611*VLOOKUP(K611,【参考】数式用!$A$4:$J$42,10,FALSE)*AA611,0),""),"")</f>
        <v/>
      </c>
      <c r="BJ611" s="614" t="str">
        <f>IFERROR(IF(BH611="Ⅱロなし",ROUNDDOWN(L611*VLOOKUP(K611,【参考】数式用!$A$4:$J$42,8,FALSE)*AA611,0),""),"")</f>
        <v/>
      </c>
    </row>
    <row r="612" spans="1:62" ht="110.1" customHeight="1" thickBot="1">
      <c r="A612" s="327">
        <v>599</v>
      </c>
      <c r="B612" s="1005" t="str">
        <f>IF(基本情報入力シート!B634="","",基本情報入力シート!B634)</f>
        <v/>
      </c>
      <c r="C612" s="1006"/>
      <c r="D612" s="1006"/>
      <c r="E612" s="1006"/>
      <c r="F612" s="1007"/>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58" t="str">
        <f>IF(基本情報入力シート!AF634=0, "",基本情報入力シート!AF634)</f>
        <v/>
      </c>
      <c r="M612" s="589"/>
      <c r="N612" s="521" t="str">
        <f>IFERROR(VLOOKUP(K612,【参考】数式用!$A$2:$F$57,MATCH(M612,【参考】数式用!$C$3:$F$3,0)+2,0),"")</f>
        <v/>
      </c>
      <c r="O612" s="513"/>
      <c r="P612" s="555" t="str">
        <f>IFERROR(VLOOKUP(K612,【参考】数式用!$A$2:$F$57,MATCH(O612,【参考】数式用!$C$3:$F$3,0)+2,0),"")</f>
        <v/>
      </c>
      <c r="Q612" s="338" t="s">
        <v>118</v>
      </c>
      <c r="R612" s="339"/>
      <c r="S612" s="340" t="s">
        <v>183</v>
      </c>
      <c r="T612" s="339"/>
      <c r="U612" s="340" t="s">
        <v>184</v>
      </c>
      <c r="V612" s="339"/>
      <c r="W612" s="340" t="s">
        <v>183</v>
      </c>
      <c r="X612" s="339"/>
      <c r="Y612" s="340" t="s">
        <v>185</v>
      </c>
      <c r="Z612" s="340" t="s">
        <v>186</v>
      </c>
      <c r="AA612" s="340" t="str">
        <f t="shared" si="204"/>
        <v/>
      </c>
      <c r="AB612" s="341" t="s">
        <v>187</v>
      </c>
      <c r="AC612" s="516" t="str">
        <f t="shared" si="205"/>
        <v/>
      </c>
      <c r="AD612" s="509" t="str">
        <f t="shared" si="206"/>
        <v/>
      </c>
      <c r="AE612" s="517" t="str">
        <f>IFERROR(ROUNDDOWN(ROUNDDOWN(ROUND(L612*VLOOKUP(K612,【参考】数式用!$A$4:$F$57,MATCH("処遇改善加算Ⅳ",【参考】数式用!$C$3:$F$3,0)+2,0),0),0)*AA612*0.5,0), "")</f>
        <v/>
      </c>
      <c r="AF612" s="329"/>
      <c r="AG612" s="330"/>
      <c r="AH612" s="330"/>
      <c r="AI612" s="344"/>
      <c r="AJ612" s="641"/>
      <c r="AK612" s="331"/>
      <c r="AL612" s="332" t="str">
        <f t="shared" si="207"/>
        <v/>
      </c>
      <c r="AM612" s="325" t="str">
        <f t="shared" si="208"/>
        <v/>
      </c>
      <c r="AN612" s="255"/>
      <c r="AO612" s="559" t="str">
        <f>IFERROR(VLOOKUP(K612,【参考】数式用!$A$2:$N$57,14,FALSE),"")</f>
        <v/>
      </c>
      <c r="AP612" s="559" t="str">
        <f t="shared" si="209"/>
        <v/>
      </c>
      <c r="AQ612" s="632" t="str">
        <f t="shared" si="210"/>
        <v/>
      </c>
      <c r="AR612" s="632" t="str">
        <f t="shared" si="211"/>
        <v>入力済</v>
      </c>
      <c r="AS612" s="559" t="str">
        <f t="shared" si="212"/>
        <v/>
      </c>
      <c r="AT612" s="632" t="str">
        <f t="shared" si="213"/>
        <v>入力済</v>
      </c>
      <c r="AU612" s="632" t="str">
        <f t="shared" si="214"/>
        <v/>
      </c>
      <c r="AV612" s="632" t="str">
        <f t="shared" si="215"/>
        <v/>
      </c>
      <c r="AW612" s="559" t="str">
        <f t="shared" si="216"/>
        <v/>
      </c>
      <c r="AX612" s="559" t="str">
        <f t="shared" si="217"/>
        <v/>
      </c>
      <c r="AY612" s="632" t="str">
        <f>IFERROR(VLOOKUP(K612,【参考】数式用!$AR$5:$AS$39,2, FALSE), "")</f>
        <v/>
      </c>
      <c r="AZ612" s="559" t="str">
        <f t="shared" si="218"/>
        <v/>
      </c>
      <c r="BA612" s="559" t="str">
        <f t="shared" si="219"/>
        <v>入力済</v>
      </c>
      <c r="BB612" s="632" t="str">
        <f>IFERROR(VLOOKUP(K612,【参考】数式用!$AX$3:$AY$59, 2, FALSE), "")</f>
        <v/>
      </c>
      <c r="BC612" s="559" t="str">
        <f t="shared" si="220"/>
        <v/>
      </c>
      <c r="BD612" s="559" t="str">
        <f t="shared" si="221"/>
        <v>入力済</v>
      </c>
      <c r="BE612" s="576" t="str">
        <f t="shared" si="222"/>
        <v/>
      </c>
      <c r="BF612" s="559" t="str">
        <f t="shared" si="223"/>
        <v/>
      </c>
      <c r="BG612" s="596"/>
      <c r="BH612" s="632" t="str">
        <f t="shared" si="224"/>
        <v/>
      </c>
      <c r="BI612" s="614" t="str">
        <f>IFERROR(IF(BH612="Ⅱロ有り",ROUNDDOWN(L612*VLOOKUP(K612,【参考】数式用!$A$4:$J$42,10,FALSE)*AA612,0),""),"")</f>
        <v/>
      </c>
      <c r="BJ612" s="614" t="str">
        <f>IFERROR(IF(BH612="Ⅱロなし",ROUNDDOWN(L612*VLOOKUP(K612,【参考】数式用!$A$4:$J$42,8,FALSE)*AA612,0),""),"")</f>
        <v/>
      </c>
    </row>
    <row r="613" spans="1:62" ht="110.1" customHeight="1" thickBot="1">
      <c r="A613" s="327">
        <v>600</v>
      </c>
      <c r="B613" s="1005" t="str">
        <f>IF(基本情報入力シート!B635="","",基本情報入力シート!B635)</f>
        <v/>
      </c>
      <c r="C613" s="1006"/>
      <c r="D613" s="1006"/>
      <c r="E613" s="1006"/>
      <c r="F613" s="1007"/>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58" t="str">
        <f>IF(基本情報入力シート!AF635=0, "",基本情報入力シート!AF635)</f>
        <v/>
      </c>
      <c r="M613" s="589"/>
      <c r="N613" s="521" t="str">
        <f>IFERROR(VLOOKUP(K613,【参考】数式用!$A$2:$F$57,MATCH(M613,【参考】数式用!$C$3:$F$3,0)+2,0),"")</f>
        <v/>
      </c>
      <c r="O613" s="513"/>
      <c r="P613" s="555" t="str">
        <f>IFERROR(VLOOKUP(K613,【参考】数式用!$A$2:$F$57,MATCH(O613,【参考】数式用!$C$3:$F$3,0)+2,0),"")</f>
        <v/>
      </c>
      <c r="Q613" s="338" t="s">
        <v>118</v>
      </c>
      <c r="R613" s="339"/>
      <c r="S613" s="340" t="s">
        <v>183</v>
      </c>
      <c r="T613" s="339"/>
      <c r="U613" s="340" t="s">
        <v>184</v>
      </c>
      <c r="V613" s="339"/>
      <c r="W613" s="340" t="s">
        <v>183</v>
      </c>
      <c r="X613" s="339"/>
      <c r="Y613" s="340" t="s">
        <v>185</v>
      </c>
      <c r="Z613" s="340" t="s">
        <v>186</v>
      </c>
      <c r="AA613" s="340" t="str">
        <f t="shared" si="204"/>
        <v/>
      </c>
      <c r="AB613" s="341" t="s">
        <v>187</v>
      </c>
      <c r="AC613" s="516" t="str">
        <f t="shared" si="205"/>
        <v/>
      </c>
      <c r="AD613" s="509" t="str">
        <f t="shared" si="206"/>
        <v/>
      </c>
      <c r="AE613" s="517" t="str">
        <f>IFERROR(ROUNDDOWN(ROUNDDOWN(ROUND(L613*VLOOKUP(K613,【参考】数式用!$A$4:$F$57,MATCH("処遇改善加算Ⅳ",【参考】数式用!$C$3:$F$3,0)+2,0),0),0)*AA613*0.5,0), "")</f>
        <v/>
      </c>
      <c r="AF613" s="329"/>
      <c r="AG613" s="330"/>
      <c r="AH613" s="330"/>
      <c r="AI613" s="344"/>
      <c r="AJ613" s="641"/>
      <c r="AK613" s="331"/>
      <c r="AL613" s="332" t="str">
        <f t="shared" si="207"/>
        <v/>
      </c>
      <c r="AM613" s="325" t="str">
        <f t="shared" si="208"/>
        <v/>
      </c>
      <c r="AN613" s="255"/>
      <c r="AO613" s="559" t="str">
        <f>IFERROR(VLOOKUP(K613,【参考】数式用!$A$2:$N$57,14,FALSE),"")</f>
        <v/>
      </c>
      <c r="AP613" s="559" t="str">
        <f t="shared" si="209"/>
        <v/>
      </c>
      <c r="AQ613" s="632" t="str">
        <f t="shared" si="210"/>
        <v/>
      </c>
      <c r="AR613" s="632" t="str">
        <f t="shared" si="211"/>
        <v>入力済</v>
      </c>
      <c r="AS613" s="559" t="str">
        <f t="shared" si="212"/>
        <v/>
      </c>
      <c r="AT613" s="632" t="str">
        <f t="shared" si="213"/>
        <v>入力済</v>
      </c>
      <c r="AU613" s="632" t="str">
        <f t="shared" si="214"/>
        <v/>
      </c>
      <c r="AV613" s="632" t="str">
        <f t="shared" si="215"/>
        <v/>
      </c>
      <c r="AW613" s="559" t="str">
        <f t="shared" si="216"/>
        <v/>
      </c>
      <c r="AX613" s="559" t="str">
        <f t="shared" si="217"/>
        <v/>
      </c>
      <c r="AY613" s="632" t="str">
        <f>IFERROR(VLOOKUP(K613,【参考】数式用!$AR$5:$AS$39,2, FALSE), "")</f>
        <v/>
      </c>
      <c r="AZ613" s="559" t="str">
        <f t="shared" si="218"/>
        <v/>
      </c>
      <c r="BA613" s="559" t="str">
        <f t="shared" si="219"/>
        <v>入力済</v>
      </c>
      <c r="BB613" s="632" t="str">
        <f>IFERROR(VLOOKUP(K613,【参考】数式用!$AX$3:$AY$59, 2, FALSE), "")</f>
        <v/>
      </c>
      <c r="BC613" s="559" t="str">
        <f t="shared" si="220"/>
        <v/>
      </c>
      <c r="BD613" s="559" t="str">
        <f t="shared" si="221"/>
        <v>入力済</v>
      </c>
      <c r="BE613" s="576" t="str">
        <f t="shared" si="222"/>
        <v/>
      </c>
      <c r="BF613" s="559" t="str">
        <f t="shared" si="223"/>
        <v/>
      </c>
      <c r="BG613" s="596"/>
      <c r="BH613" s="632" t="str">
        <f t="shared" si="224"/>
        <v/>
      </c>
      <c r="BI613" s="614" t="str">
        <f>IFERROR(IF(BH613="Ⅱロ有り",ROUNDDOWN(L613*VLOOKUP(K613,【参考】数式用!$A$4:$J$42,10,FALSE)*AA613,0),""),"")</f>
        <v/>
      </c>
      <c r="BJ613" s="614" t="str">
        <f>IFERROR(IF(BH613="Ⅱロなし",ROUNDDOWN(L613*VLOOKUP(K613,【参考】数式用!$A$4:$J$42,8,FALSE)*AA613,0),""),"")</f>
        <v/>
      </c>
    </row>
    <row r="614" spans="1:62" ht="110.1" customHeight="1" thickBot="1">
      <c r="A614" s="327">
        <v>601</v>
      </c>
      <c r="B614" s="1005" t="str">
        <f>IF(基本情報入力シート!B636="","",基本情報入力シート!B636)</f>
        <v/>
      </c>
      <c r="C614" s="1006"/>
      <c r="D614" s="1006"/>
      <c r="E614" s="1006"/>
      <c r="F614" s="1007"/>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58" t="str">
        <f>IF(基本情報入力シート!AF636=0, "",基本情報入力シート!AF636)</f>
        <v/>
      </c>
      <c r="M614" s="589"/>
      <c r="N614" s="521" t="str">
        <f>IFERROR(VLOOKUP(K614,【参考】数式用!$A$2:$F$57,MATCH(M614,【参考】数式用!$C$3:$F$3,0)+2,0),"")</f>
        <v/>
      </c>
      <c r="O614" s="513"/>
      <c r="P614" s="555" t="str">
        <f>IFERROR(VLOOKUP(K614,【参考】数式用!$A$2:$F$57,MATCH(O614,【参考】数式用!$C$3:$F$3,0)+2,0),"")</f>
        <v/>
      </c>
      <c r="Q614" s="338" t="s">
        <v>118</v>
      </c>
      <c r="R614" s="339"/>
      <c r="S614" s="340" t="s">
        <v>183</v>
      </c>
      <c r="T614" s="339"/>
      <c r="U614" s="340" t="s">
        <v>184</v>
      </c>
      <c r="V614" s="339"/>
      <c r="W614" s="340" t="s">
        <v>183</v>
      </c>
      <c r="X614" s="339"/>
      <c r="Y614" s="340" t="s">
        <v>185</v>
      </c>
      <c r="Z614" s="340" t="s">
        <v>186</v>
      </c>
      <c r="AA614" s="340" t="str">
        <f t="shared" si="204"/>
        <v/>
      </c>
      <c r="AB614" s="341" t="s">
        <v>187</v>
      </c>
      <c r="AC614" s="516" t="str">
        <f t="shared" si="205"/>
        <v/>
      </c>
      <c r="AD614" s="509" t="str">
        <f t="shared" si="206"/>
        <v/>
      </c>
      <c r="AE614" s="517" t="str">
        <f>IFERROR(ROUNDDOWN(ROUNDDOWN(ROUND(L614*VLOOKUP(K614,【参考】数式用!$A$4:$F$57,MATCH("処遇改善加算Ⅳ",【参考】数式用!$C$3:$F$3,0)+2,0),0),0)*AA614*0.5,0), "")</f>
        <v/>
      </c>
      <c r="AF614" s="329"/>
      <c r="AG614" s="330"/>
      <c r="AH614" s="330"/>
      <c r="AI614" s="344"/>
      <c r="AJ614" s="641"/>
      <c r="AK614" s="331"/>
      <c r="AL614" s="332" t="str">
        <f t="shared" si="207"/>
        <v/>
      </c>
      <c r="AM614" s="325" t="str">
        <f t="shared" si="208"/>
        <v/>
      </c>
      <c r="AN614" s="255"/>
      <c r="AO614" s="559" t="str">
        <f>IFERROR(VLOOKUP(K614,【参考】数式用!$A$2:$N$57,14,FALSE),"")</f>
        <v/>
      </c>
      <c r="AP614" s="559" t="str">
        <f t="shared" si="209"/>
        <v/>
      </c>
      <c r="AQ614" s="632" t="str">
        <f t="shared" si="210"/>
        <v/>
      </c>
      <c r="AR614" s="632" t="str">
        <f t="shared" si="211"/>
        <v>入力済</v>
      </c>
      <c r="AS614" s="559" t="str">
        <f t="shared" si="212"/>
        <v/>
      </c>
      <c r="AT614" s="632" t="str">
        <f t="shared" si="213"/>
        <v>入力済</v>
      </c>
      <c r="AU614" s="632" t="str">
        <f t="shared" si="214"/>
        <v/>
      </c>
      <c r="AV614" s="632" t="str">
        <f t="shared" si="215"/>
        <v/>
      </c>
      <c r="AW614" s="559" t="str">
        <f t="shared" si="216"/>
        <v/>
      </c>
      <c r="AX614" s="559" t="str">
        <f t="shared" si="217"/>
        <v/>
      </c>
      <c r="AY614" s="632" t="str">
        <f>IFERROR(VLOOKUP(K614,【参考】数式用!$AR$5:$AS$39,2, FALSE), "")</f>
        <v/>
      </c>
      <c r="AZ614" s="559" t="str">
        <f t="shared" si="218"/>
        <v/>
      </c>
      <c r="BA614" s="559" t="str">
        <f t="shared" si="219"/>
        <v>入力済</v>
      </c>
      <c r="BB614" s="632" t="str">
        <f>IFERROR(VLOOKUP(K614,【参考】数式用!$AX$3:$AY$59, 2, FALSE), "")</f>
        <v/>
      </c>
      <c r="BC614" s="559" t="str">
        <f t="shared" si="220"/>
        <v/>
      </c>
      <c r="BD614" s="559" t="str">
        <f t="shared" si="221"/>
        <v>入力済</v>
      </c>
      <c r="BE614" s="576" t="str">
        <f t="shared" si="222"/>
        <v/>
      </c>
      <c r="BF614" s="559" t="str">
        <f t="shared" si="223"/>
        <v/>
      </c>
      <c r="BG614" s="596"/>
      <c r="BH614" s="632" t="str">
        <f t="shared" si="224"/>
        <v/>
      </c>
      <c r="BI614" s="614" t="str">
        <f>IFERROR(IF(BH614="Ⅱロ有り",ROUNDDOWN(L614*VLOOKUP(K614,【参考】数式用!$A$4:$J$42,10,FALSE)*AA614,0),""),"")</f>
        <v/>
      </c>
      <c r="BJ614" s="614" t="str">
        <f>IFERROR(IF(BH614="Ⅱロなし",ROUNDDOWN(L614*VLOOKUP(K614,【参考】数式用!$A$4:$J$42,8,FALSE)*AA614,0),""),"")</f>
        <v/>
      </c>
    </row>
    <row r="615" spans="1:62" ht="110.1" customHeight="1" thickBot="1">
      <c r="A615" s="327">
        <v>602</v>
      </c>
      <c r="B615" s="1005" t="str">
        <f>IF(基本情報入力シート!B637="","",基本情報入力シート!B637)</f>
        <v/>
      </c>
      <c r="C615" s="1006"/>
      <c r="D615" s="1006"/>
      <c r="E615" s="1006"/>
      <c r="F615" s="1007"/>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58" t="str">
        <f>IF(基本情報入力シート!AF637=0, "",基本情報入力シート!AF637)</f>
        <v/>
      </c>
      <c r="M615" s="589"/>
      <c r="N615" s="521" t="str">
        <f>IFERROR(VLOOKUP(K615,【参考】数式用!$A$2:$F$57,MATCH(M615,【参考】数式用!$C$3:$F$3,0)+2,0),"")</f>
        <v/>
      </c>
      <c r="O615" s="513"/>
      <c r="P615" s="555" t="str">
        <f>IFERROR(VLOOKUP(K615,【参考】数式用!$A$2:$F$57,MATCH(O615,【参考】数式用!$C$3:$F$3,0)+2,0),"")</f>
        <v/>
      </c>
      <c r="Q615" s="338" t="s">
        <v>118</v>
      </c>
      <c r="R615" s="339"/>
      <c r="S615" s="340" t="s">
        <v>183</v>
      </c>
      <c r="T615" s="339"/>
      <c r="U615" s="340" t="s">
        <v>184</v>
      </c>
      <c r="V615" s="339"/>
      <c r="W615" s="340" t="s">
        <v>183</v>
      </c>
      <c r="X615" s="339"/>
      <c r="Y615" s="340" t="s">
        <v>185</v>
      </c>
      <c r="Z615" s="340" t="s">
        <v>186</v>
      </c>
      <c r="AA615" s="340" t="str">
        <f t="shared" si="204"/>
        <v/>
      </c>
      <c r="AB615" s="341" t="s">
        <v>187</v>
      </c>
      <c r="AC615" s="516" t="str">
        <f t="shared" si="205"/>
        <v/>
      </c>
      <c r="AD615" s="509" t="str">
        <f t="shared" si="206"/>
        <v/>
      </c>
      <c r="AE615" s="517" t="str">
        <f>IFERROR(ROUNDDOWN(ROUNDDOWN(ROUND(L615*VLOOKUP(K615,【参考】数式用!$A$4:$F$57,MATCH("処遇改善加算Ⅳ",【参考】数式用!$C$3:$F$3,0)+2,0),0),0)*AA615*0.5,0), "")</f>
        <v/>
      </c>
      <c r="AF615" s="329"/>
      <c r="AG615" s="330"/>
      <c r="AH615" s="330"/>
      <c r="AI615" s="344"/>
      <c r="AJ615" s="641"/>
      <c r="AK615" s="331"/>
      <c r="AL615" s="332" t="str">
        <f t="shared" si="207"/>
        <v/>
      </c>
      <c r="AM615" s="325" t="str">
        <f t="shared" si="208"/>
        <v/>
      </c>
      <c r="AN615" s="255"/>
      <c r="AO615" s="559" t="str">
        <f>IFERROR(VLOOKUP(K615,【参考】数式用!$A$2:$N$57,14,FALSE),"")</f>
        <v/>
      </c>
      <c r="AP615" s="559" t="str">
        <f t="shared" si="209"/>
        <v/>
      </c>
      <c r="AQ615" s="632" t="str">
        <f t="shared" si="210"/>
        <v/>
      </c>
      <c r="AR615" s="632" t="str">
        <f t="shared" si="211"/>
        <v>入力済</v>
      </c>
      <c r="AS615" s="559" t="str">
        <f t="shared" si="212"/>
        <v/>
      </c>
      <c r="AT615" s="632" t="str">
        <f t="shared" si="213"/>
        <v>入力済</v>
      </c>
      <c r="AU615" s="632" t="str">
        <f t="shared" si="214"/>
        <v/>
      </c>
      <c r="AV615" s="632" t="str">
        <f t="shared" si="215"/>
        <v/>
      </c>
      <c r="AW615" s="559" t="str">
        <f t="shared" si="216"/>
        <v/>
      </c>
      <c r="AX615" s="559" t="str">
        <f t="shared" si="217"/>
        <v/>
      </c>
      <c r="AY615" s="632" t="str">
        <f>IFERROR(VLOOKUP(K615,【参考】数式用!$AR$5:$AS$39,2, FALSE), "")</f>
        <v/>
      </c>
      <c r="AZ615" s="559" t="str">
        <f t="shared" si="218"/>
        <v/>
      </c>
      <c r="BA615" s="559" t="str">
        <f t="shared" si="219"/>
        <v>入力済</v>
      </c>
      <c r="BB615" s="632" t="str">
        <f>IFERROR(VLOOKUP(K615,【参考】数式用!$AX$3:$AY$59, 2, FALSE), "")</f>
        <v/>
      </c>
      <c r="BC615" s="559" t="str">
        <f t="shared" si="220"/>
        <v/>
      </c>
      <c r="BD615" s="559" t="str">
        <f t="shared" si="221"/>
        <v>入力済</v>
      </c>
      <c r="BE615" s="576" t="str">
        <f t="shared" si="222"/>
        <v/>
      </c>
      <c r="BF615" s="559" t="str">
        <f t="shared" si="223"/>
        <v/>
      </c>
      <c r="BG615" s="596"/>
      <c r="BH615" s="632" t="str">
        <f t="shared" si="224"/>
        <v/>
      </c>
      <c r="BI615" s="614" t="str">
        <f>IFERROR(IF(BH615="Ⅱロ有り",ROUNDDOWN(L615*VLOOKUP(K615,【参考】数式用!$A$4:$J$42,10,FALSE)*AA615,0),""),"")</f>
        <v/>
      </c>
      <c r="BJ615" s="614" t="str">
        <f>IFERROR(IF(BH615="Ⅱロなし",ROUNDDOWN(L615*VLOOKUP(K615,【参考】数式用!$A$4:$J$42,8,FALSE)*AA615,0),""),"")</f>
        <v/>
      </c>
    </row>
    <row r="616" spans="1:62" ht="110.1" customHeight="1" thickBot="1">
      <c r="A616" s="327">
        <v>603</v>
      </c>
      <c r="B616" s="1005" t="str">
        <f>IF(基本情報入力シート!B638="","",基本情報入力シート!B638)</f>
        <v/>
      </c>
      <c r="C616" s="1006"/>
      <c r="D616" s="1006"/>
      <c r="E616" s="1006"/>
      <c r="F616" s="1007"/>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58" t="str">
        <f>IF(基本情報入力シート!AF638=0, "",基本情報入力シート!AF638)</f>
        <v/>
      </c>
      <c r="M616" s="589"/>
      <c r="N616" s="521" t="str">
        <f>IFERROR(VLOOKUP(K616,【参考】数式用!$A$2:$F$57,MATCH(M616,【参考】数式用!$C$3:$F$3,0)+2,0),"")</f>
        <v/>
      </c>
      <c r="O616" s="513"/>
      <c r="P616" s="555" t="str">
        <f>IFERROR(VLOOKUP(K616,【参考】数式用!$A$2:$F$57,MATCH(O616,【参考】数式用!$C$3:$F$3,0)+2,0),"")</f>
        <v/>
      </c>
      <c r="Q616" s="338" t="s">
        <v>118</v>
      </c>
      <c r="R616" s="339"/>
      <c r="S616" s="340" t="s">
        <v>183</v>
      </c>
      <c r="T616" s="339"/>
      <c r="U616" s="340" t="s">
        <v>184</v>
      </c>
      <c r="V616" s="339"/>
      <c r="W616" s="340" t="s">
        <v>183</v>
      </c>
      <c r="X616" s="339"/>
      <c r="Y616" s="340" t="s">
        <v>185</v>
      </c>
      <c r="Z616" s="340" t="s">
        <v>186</v>
      </c>
      <c r="AA616" s="340" t="str">
        <f t="shared" si="204"/>
        <v/>
      </c>
      <c r="AB616" s="341" t="s">
        <v>187</v>
      </c>
      <c r="AC616" s="516" t="str">
        <f t="shared" si="205"/>
        <v/>
      </c>
      <c r="AD616" s="509" t="str">
        <f t="shared" si="206"/>
        <v/>
      </c>
      <c r="AE616" s="517" t="str">
        <f>IFERROR(ROUNDDOWN(ROUNDDOWN(ROUND(L616*VLOOKUP(K616,【参考】数式用!$A$4:$F$57,MATCH("処遇改善加算Ⅳ",【参考】数式用!$C$3:$F$3,0)+2,0),0),0)*AA616*0.5,0), "")</f>
        <v/>
      </c>
      <c r="AF616" s="329"/>
      <c r="AG616" s="330"/>
      <c r="AH616" s="330"/>
      <c r="AI616" s="344"/>
      <c r="AJ616" s="641"/>
      <c r="AK616" s="331"/>
      <c r="AL616" s="332" t="str">
        <f t="shared" si="207"/>
        <v/>
      </c>
      <c r="AM616" s="325" t="str">
        <f t="shared" si="208"/>
        <v/>
      </c>
      <c r="AN616" s="255"/>
      <c r="AO616" s="559" t="str">
        <f>IFERROR(VLOOKUP(K616,【参考】数式用!$A$2:$N$57,14,FALSE),"")</f>
        <v/>
      </c>
      <c r="AP616" s="559" t="str">
        <f t="shared" si="209"/>
        <v/>
      </c>
      <c r="AQ616" s="632" t="str">
        <f t="shared" si="210"/>
        <v/>
      </c>
      <c r="AR616" s="632" t="str">
        <f t="shared" si="211"/>
        <v>入力済</v>
      </c>
      <c r="AS616" s="559" t="str">
        <f t="shared" si="212"/>
        <v/>
      </c>
      <c r="AT616" s="632" t="str">
        <f t="shared" si="213"/>
        <v>入力済</v>
      </c>
      <c r="AU616" s="632" t="str">
        <f t="shared" si="214"/>
        <v/>
      </c>
      <c r="AV616" s="632" t="str">
        <f t="shared" si="215"/>
        <v/>
      </c>
      <c r="AW616" s="559" t="str">
        <f t="shared" si="216"/>
        <v/>
      </c>
      <c r="AX616" s="559" t="str">
        <f t="shared" si="217"/>
        <v/>
      </c>
      <c r="AY616" s="632" t="str">
        <f>IFERROR(VLOOKUP(K616,【参考】数式用!$AR$5:$AS$39,2, FALSE), "")</f>
        <v/>
      </c>
      <c r="AZ616" s="559" t="str">
        <f t="shared" si="218"/>
        <v/>
      </c>
      <c r="BA616" s="559" t="str">
        <f t="shared" si="219"/>
        <v>入力済</v>
      </c>
      <c r="BB616" s="632" t="str">
        <f>IFERROR(VLOOKUP(K616,【参考】数式用!$AX$3:$AY$59, 2, FALSE), "")</f>
        <v/>
      </c>
      <c r="BC616" s="559" t="str">
        <f t="shared" si="220"/>
        <v/>
      </c>
      <c r="BD616" s="559" t="str">
        <f t="shared" si="221"/>
        <v>入力済</v>
      </c>
      <c r="BE616" s="576" t="str">
        <f t="shared" si="222"/>
        <v/>
      </c>
      <c r="BF616" s="559" t="str">
        <f t="shared" si="223"/>
        <v/>
      </c>
      <c r="BG616" s="596"/>
      <c r="BH616" s="632" t="str">
        <f t="shared" si="224"/>
        <v/>
      </c>
      <c r="BI616" s="614" t="str">
        <f>IFERROR(IF(BH616="Ⅱロ有り",ROUNDDOWN(L616*VLOOKUP(K616,【参考】数式用!$A$4:$J$42,10,FALSE)*AA616,0),""),"")</f>
        <v/>
      </c>
      <c r="BJ616" s="614" t="str">
        <f>IFERROR(IF(BH616="Ⅱロなし",ROUNDDOWN(L616*VLOOKUP(K616,【参考】数式用!$A$4:$J$42,8,FALSE)*AA616,0),""),"")</f>
        <v/>
      </c>
    </row>
    <row r="617" spans="1:62" ht="110.1" customHeight="1" thickBot="1">
      <c r="A617" s="327">
        <v>604</v>
      </c>
      <c r="B617" s="1005" t="str">
        <f>IF(基本情報入力シート!B639="","",基本情報入力シート!B639)</f>
        <v/>
      </c>
      <c r="C617" s="1006"/>
      <c r="D617" s="1006"/>
      <c r="E617" s="1006"/>
      <c r="F617" s="1007"/>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58" t="str">
        <f>IF(基本情報入力シート!AF639=0, "",基本情報入力シート!AF639)</f>
        <v/>
      </c>
      <c r="M617" s="589"/>
      <c r="N617" s="521" t="str">
        <f>IFERROR(VLOOKUP(K617,【参考】数式用!$A$2:$F$57,MATCH(M617,【参考】数式用!$C$3:$F$3,0)+2,0),"")</f>
        <v/>
      </c>
      <c r="O617" s="513"/>
      <c r="P617" s="555" t="str">
        <f>IFERROR(VLOOKUP(K617,【参考】数式用!$A$2:$F$57,MATCH(O617,【参考】数式用!$C$3:$F$3,0)+2,0),"")</f>
        <v/>
      </c>
      <c r="Q617" s="338" t="s">
        <v>118</v>
      </c>
      <c r="R617" s="339"/>
      <c r="S617" s="340" t="s">
        <v>183</v>
      </c>
      <c r="T617" s="339"/>
      <c r="U617" s="340" t="s">
        <v>184</v>
      </c>
      <c r="V617" s="339"/>
      <c r="W617" s="340" t="s">
        <v>183</v>
      </c>
      <c r="X617" s="339"/>
      <c r="Y617" s="340" t="s">
        <v>185</v>
      </c>
      <c r="Z617" s="340" t="s">
        <v>186</v>
      </c>
      <c r="AA617" s="340" t="str">
        <f t="shared" si="204"/>
        <v/>
      </c>
      <c r="AB617" s="341" t="s">
        <v>187</v>
      </c>
      <c r="AC617" s="516" t="str">
        <f t="shared" si="205"/>
        <v/>
      </c>
      <c r="AD617" s="509" t="str">
        <f t="shared" si="206"/>
        <v/>
      </c>
      <c r="AE617" s="517" t="str">
        <f>IFERROR(ROUNDDOWN(ROUNDDOWN(ROUND(L617*VLOOKUP(K617,【参考】数式用!$A$4:$F$57,MATCH("処遇改善加算Ⅳ",【参考】数式用!$C$3:$F$3,0)+2,0),0),0)*AA617*0.5,0), "")</f>
        <v/>
      </c>
      <c r="AF617" s="329"/>
      <c r="AG617" s="330"/>
      <c r="AH617" s="330"/>
      <c r="AI617" s="344"/>
      <c r="AJ617" s="641"/>
      <c r="AK617" s="331"/>
      <c r="AL617" s="332" t="str">
        <f t="shared" si="207"/>
        <v/>
      </c>
      <c r="AM617" s="325" t="str">
        <f t="shared" si="208"/>
        <v/>
      </c>
      <c r="AN617" s="255"/>
      <c r="AO617" s="559" t="str">
        <f>IFERROR(VLOOKUP(K617,【参考】数式用!$A$2:$N$57,14,FALSE),"")</f>
        <v/>
      </c>
      <c r="AP617" s="559" t="str">
        <f t="shared" si="209"/>
        <v/>
      </c>
      <c r="AQ617" s="632" t="str">
        <f t="shared" si="210"/>
        <v/>
      </c>
      <c r="AR617" s="632" t="str">
        <f t="shared" si="211"/>
        <v>入力済</v>
      </c>
      <c r="AS617" s="559" t="str">
        <f t="shared" si="212"/>
        <v/>
      </c>
      <c r="AT617" s="632" t="str">
        <f t="shared" si="213"/>
        <v>入力済</v>
      </c>
      <c r="AU617" s="632" t="str">
        <f t="shared" si="214"/>
        <v/>
      </c>
      <c r="AV617" s="632" t="str">
        <f t="shared" si="215"/>
        <v/>
      </c>
      <c r="AW617" s="559" t="str">
        <f t="shared" si="216"/>
        <v/>
      </c>
      <c r="AX617" s="559" t="str">
        <f t="shared" si="217"/>
        <v/>
      </c>
      <c r="AY617" s="632" t="str">
        <f>IFERROR(VLOOKUP(K617,【参考】数式用!$AR$5:$AS$39,2, FALSE), "")</f>
        <v/>
      </c>
      <c r="AZ617" s="559" t="str">
        <f t="shared" si="218"/>
        <v/>
      </c>
      <c r="BA617" s="559" t="str">
        <f t="shared" si="219"/>
        <v>入力済</v>
      </c>
      <c r="BB617" s="632" t="str">
        <f>IFERROR(VLOOKUP(K617,【参考】数式用!$AX$3:$AY$59, 2, FALSE), "")</f>
        <v/>
      </c>
      <c r="BC617" s="559" t="str">
        <f t="shared" si="220"/>
        <v/>
      </c>
      <c r="BD617" s="559" t="str">
        <f t="shared" si="221"/>
        <v>入力済</v>
      </c>
      <c r="BE617" s="576" t="str">
        <f t="shared" si="222"/>
        <v/>
      </c>
      <c r="BF617" s="559" t="str">
        <f t="shared" si="223"/>
        <v/>
      </c>
      <c r="BG617" s="596"/>
      <c r="BH617" s="632" t="str">
        <f t="shared" si="224"/>
        <v/>
      </c>
      <c r="BI617" s="614" t="str">
        <f>IFERROR(IF(BH617="Ⅱロ有り",ROUNDDOWN(L617*VLOOKUP(K617,【参考】数式用!$A$4:$J$42,10,FALSE)*AA617,0),""),"")</f>
        <v/>
      </c>
      <c r="BJ617" s="614" t="str">
        <f>IFERROR(IF(BH617="Ⅱロなし",ROUNDDOWN(L617*VLOOKUP(K617,【参考】数式用!$A$4:$J$42,8,FALSE)*AA617,0),""),"")</f>
        <v/>
      </c>
    </row>
    <row r="618" spans="1:62" ht="110.1" customHeight="1" thickBot="1">
      <c r="A618" s="327">
        <v>605</v>
      </c>
      <c r="B618" s="1005" t="str">
        <f>IF(基本情報入力シート!B640="","",基本情報入力シート!B640)</f>
        <v/>
      </c>
      <c r="C618" s="1006"/>
      <c r="D618" s="1006"/>
      <c r="E618" s="1006"/>
      <c r="F618" s="1007"/>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58" t="str">
        <f>IF(基本情報入力シート!AF640=0, "",基本情報入力シート!AF640)</f>
        <v/>
      </c>
      <c r="M618" s="589"/>
      <c r="N618" s="521" t="str">
        <f>IFERROR(VLOOKUP(K618,【参考】数式用!$A$2:$F$57,MATCH(M618,【参考】数式用!$C$3:$F$3,0)+2,0),"")</f>
        <v/>
      </c>
      <c r="O618" s="513"/>
      <c r="P618" s="555" t="str">
        <f>IFERROR(VLOOKUP(K618,【参考】数式用!$A$2:$F$57,MATCH(O618,【参考】数式用!$C$3:$F$3,0)+2,0),"")</f>
        <v/>
      </c>
      <c r="Q618" s="338" t="s">
        <v>118</v>
      </c>
      <c r="R618" s="339"/>
      <c r="S618" s="340" t="s">
        <v>183</v>
      </c>
      <c r="T618" s="339"/>
      <c r="U618" s="340" t="s">
        <v>184</v>
      </c>
      <c r="V618" s="339"/>
      <c r="W618" s="340" t="s">
        <v>183</v>
      </c>
      <c r="X618" s="339"/>
      <c r="Y618" s="340" t="s">
        <v>185</v>
      </c>
      <c r="Z618" s="340" t="s">
        <v>186</v>
      </c>
      <c r="AA618" s="340" t="str">
        <f t="shared" si="204"/>
        <v/>
      </c>
      <c r="AB618" s="341" t="s">
        <v>187</v>
      </c>
      <c r="AC618" s="516" t="str">
        <f t="shared" si="205"/>
        <v/>
      </c>
      <c r="AD618" s="509" t="str">
        <f t="shared" si="206"/>
        <v/>
      </c>
      <c r="AE618" s="517" t="str">
        <f>IFERROR(ROUNDDOWN(ROUNDDOWN(ROUND(L618*VLOOKUP(K618,【参考】数式用!$A$4:$F$57,MATCH("処遇改善加算Ⅳ",【参考】数式用!$C$3:$F$3,0)+2,0),0),0)*AA618*0.5,0), "")</f>
        <v/>
      </c>
      <c r="AF618" s="329"/>
      <c r="AG618" s="330"/>
      <c r="AH618" s="330"/>
      <c r="AI618" s="344"/>
      <c r="AJ618" s="641"/>
      <c r="AK618" s="331"/>
      <c r="AL618" s="332" t="str">
        <f t="shared" si="207"/>
        <v/>
      </c>
      <c r="AM618" s="325" t="str">
        <f t="shared" si="208"/>
        <v/>
      </c>
      <c r="AN618" s="255"/>
      <c r="AO618" s="559" t="str">
        <f>IFERROR(VLOOKUP(K618,【参考】数式用!$A$2:$N$57,14,FALSE),"")</f>
        <v/>
      </c>
      <c r="AP618" s="559" t="str">
        <f t="shared" si="209"/>
        <v/>
      </c>
      <c r="AQ618" s="632" t="str">
        <f t="shared" si="210"/>
        <v/>
      </c>
      <c r="AR618" s="632" t="str">
        <f t="shared" si="211"/>
        <v>入力済</v>
      </c>
      <c r="AS618" s="559" t="str">
        <f t="shared" si="212"/>
        <v/>
      </c>
      <c r="AT618" s="632" t="str">
        <f t="shared" si="213"/>
        <v>入力済</v>
      </c>
      <c r="AU618" s="632" t="str">
        <f t="shared" si="214"/>
        <v/>
      </c>
      <c r="AV618" s="632" t="str">
        <f t="shared" si="215"/>
        <v/>
      </c>
      <c r="AW618" s="559" t="str">
        <f t="shared" si="216"/>
        <v/>
      </c>
      <c r="AX618" s="559" t="str">
        <f t="shared" si="217"/>
        <v/>
      </c>
      <c r="AY618" s="632" t="str">
        <f>IFERROR(VLOOKUP(K618,【参考】数式用!$AR$5:$AS$39,2, FALSE), "")</f>
        <v/>
      </c>
      <c r="AZ618" s="559" t="str">
        <f t="shared" si="218"/>
        <v/>
      </c>
      <c r="BA618" s="559" t="str">
        <f t="shared" si="219"/>
        <v>入力済</v>
      </c>
      <c r="BB618" s="632" t="str">
        <f>IFERROR(VLOOKUP(K618,【参考】数式用!$AX$3:$AY$59, 2, FALSE), "")</f>
        <v/>
      </c>
      <c r="BC618" s="559" t="str">
        <f t="shared" si="220"/>
        <v/>
      </c>
      <c r="BD618" s="559" t="str">
        <f t="shared" si="221"/>
        <v>入力済</v>
      </c>
      <c r="BE618" s="576" t="str">
        <f t="shared" si="222"/>
        <v/>
      </c>
      <c r="BF618" s="559" t="str">
        <f t="shared" si="223"/>
        <v/>
      </c>
      <c r="BG618" s="596"/>
      <c r="BH618" s="632" t="str">
        <f t="shared" si="224"/>
        <v/>
      </c>
      <c r="BI618" s="614" t="str">
        <f>IFERROR(IF(BH618="Ⅱロ有り",ROUNDDOWN(L618*VLOOKUP(K618,【参考】数式用!$A$4:$J$42,10,FALSE)*AA618,0),""),"")</f>
        <v/>
      </c>
      <c r="BJ618" s="614" t="str">
        <f>IFERROR(IF(BH618="Ⅱロなし",ROUNDDOWN(L618*VLOOKUP(K618,【参考】数式用!$A$4:$J$42,8,FALSE)*AA618,0),""),"")</f>
        <v/>
      </c>
    </row>
    <row r="619" spans="1:62" ht="110.1" customHeight="1" thickBot="1">
      <c r="A619" s="327">
        <v>606</v>
      </c>
      <c r="B619" s="1005" t="str">
        <f>IF(基本情報入力シート!B641="","",基本情報入力シート!B641)</f>
        <v/>
      </c>
      <c r="C619" s="1006"/>
      <c r="D619" s="1006"/>
      <c r="E619" s="1006"/>
      <c r="F619" s="1007"/>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58" t="str">
        <f>IF(基本情報入力シート!AF641=0, "",基本情報入力シート!AF641)</f>
        <v/>
      </c>
      <c r="M619" s="589"/>
      <c r="N619" s="521" t="str">
        <f>IFERROR(VLOOKUP(K619,【参考】数式用!$A$2:$F$57,MATCH(M619,【参考】数式用!$C$3:$F$3,0)+2,0),"")</f>
        <v/>
      </c>
      <c r="O619" s="513"/>
      <c r="P619" s="555" t="str">
        <f>IFERROR(VLOOKUP(K619,【参考】数式用!$A$2:$F$57,MATCH(O619,【参考】数式用!$C$3:$F$3,0)+2,0),"")</f>
        <v/>
      </c>
      <c r="Q619" s="338" t="s">
        <v>118</v>
      </c>
      <c r="R619" s="339"/>
      <c r="S619" s="340" t="s">
        <v>183</v>
      </c>
      <c r="T619" s="339"/>
      <c r="U619" s="340" t="s">
        <v>184</v>
      </c>
      <c r="V619" s="339"/>
      <c r="W619" s="340" t="s">
        <v>183</v>
      </c>
      <c r="X619" s="339"/>
      <c r="Y619" s="340" t="s">
        <v>185</v>
      </c>
      <c r="Z619" s="340" t="s">
        <v>186</v>
      </c>
      <c r="AA619" s="340" t="str">
        <f t="shared" si="204"/>
        <v/>
      </c>
      <c r="AB619" s="341" t="s">
        <v>187</v>
      </c>
      <c r="AC619" s="516" t="str">
        <f t="shared" si="205"/>
        <v/>
      </c>
      <c r="AD619" s="509" t="str">
        <f t="shared" si="206"/>
        <v/>
      </c>
      <c r="AE619" s="517" t="str">
        <f>IFERROR(ROUNDDOWN(ROUNDDOWN(ROUND(L619*VLOOKUP(K619,【参考】数式用!$A$4:$F$57,MATCH("処遇改善加算Ⅳ",【参考】数式用!$C$3:$F$3,0)+2,0),0),0)*AA619*0.5,0), "")</f>
        <v/>
      </c>
      <c r="AF619" s="329"/>
      <c r="AG619" s="330"/>
      <c r="AH619" s="330"/>
      <c r="AI619" s="344"/>
      <c r="AJ619" s="641"/>
      <c r="AK619" s="331"/>
      <c r="AL619" s="332" t="str">
        <f t="shared" si="207"/>
        <v/>
      </c>
      <c r="AM619" s="325" t="str">
        <f t="shared" si="208"/>
        <v/>
      </c>
      <c r="AN619" s="255"/>
      <c r="AO619" s="559" t="str">
        <f>IFERROR(VLOOKUP(K619,【参考】数式用!$A$2:$N$57,14,FALSE),"")</f>
        <v/>
      </c>
      <c r="AP619" s="559" t="str">
        <f t="shared" si="209"/>
        <v/>
      </c>
      <c r="AQ619" s="632" t="str">
        <f t="shared" si="210"/>
        <v/>
      </c>
      <c r="AR619" s="632" t="str">
        <f t="shared" si="211"/>
        <v>入力済</v>
      </c>
      <c r="AS619" s="559" t="str">
        <f t="shared" si="212"/>
        <v/>
      </c>
      <c r="AT619" s="632" t="str">
        <f t="shared" si="213"/>
        <v>入力済</v>
      </c>
      <c r="AU619" s="632" t="str">
        <f t="shared" si="214"/>
        <v/>
      </c>
      <c r="AV619" s="632" t="str">
        <f t="shared" si="215"/>
        <v/>
      </c>
      <c r="AW619" s="559" t="str">
        <f t="shared" si="216"/>
        <v/>
      </c>
      <c r="AX619" s="559" t="str">
        <f t="shared" si="217"/>
        <v/>
      </c>
      <c r="AY619" s="632" t="str">
        <f>IFERROR(VLOOKUP(K619,【参考】数式用!$AR$5:$AS$39,2, FALSE), "")</f>
        <v/>
      </c>
      <c r="AZ619" s="559" t="str">
        <f t="shared" si="218"/>
        <v/>
      </c>
      <c r="BA619" s="559" t="str">
        <f t="shared" si="219"/>
        <v>入力済</v>
      </c>
      <c r="BB619" s="632" t="str">
        <f>IFERROR(VLOOKUP(K619,【参考】数式用!$AX$3:$AY$59, 2, FALSE), "")</f>
        <v/>
      </c>
      <c r="BC619" s="559" t="str">
        <f t="shared" si="220"/>
        <v/>
      </c>
      <c r="BD619" s="559" t="str">
        <f t="shared" si="221"/>
        <v>入力済</v>
      </c>
      <c r="BE619" s="576" t="str">
        <f t="shared" si="222"/>
        <v/>
      </c>
      <c r="BF619" s="559" t="str">
        <f t="shared" si="223"/>
        <v/>
      </c>
      <c r="BG619" s="596"/>
      <c r="BH619" s="632" t="str">
        <f t="shared" si="224"/>
        <v/>
      </c>
      <c r="BI619" s="614" t="str">
        <f>IFERROR(IF(BH619="Ⅱロ有り",ROUNDDOWN(L619*VLOOKUP(K619,【参考】数式用!$A$4:$J$42,10,FALSE)*AA619,0),""),"")</f>
        <v/>
      </c>
      <c r="BJ619" s="614" t="str">
        <f>IFERROR(IF(BH619="Ⅱロなし",ROUNDDOWN(L619*VLOOKUP(K619,【参考】数式用!$A$4:$J$42,8,FALSE)*AA619,0),""),"")</f>
        <v/>
      </c>
    </row>
    <row r="620" spans="1:62" ht="110.1" customHeight="1" thickBot="1">
      <c r="A620" s="327">
        <v>607</v>
      </c>
      <c r="B620" s="1005" t="str">
        <f>IF(基本情報入力シート!B642="","",基本情報入力シート!B642)</f>
        <v/>
      </c>
      <c r="C620" s="1006"/>
      <c r="D620" s="1006"/>
      <c r="E620" s="1006"/>
      <c r="F620" s="1007"/>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58" t="str">
        <f>IF(基本情報入力シート!AF642=0, "",基本情報入力シート!AF642)</f>
        <v/>
      </c>
      <c r="M620" s="589"/>
      <c r="N620" s="521" t="str">
        <f>IFERROR(VLOOKUP(K620,【参考】数式用!$A$2:$F$57,MATCH(M620,【参考】数式用!$C$3:$F$3,0)+2,0),"")</f>
        <v/>
      </c>
      <c r="O620" s="513"/>
      <c r="P620" s="555" t="str">
        <f>IFERROR(VLOOKUP(K620,【参考】数式用!$A$2:$F$57,MATCH(O620,【参考】数式用!$C$3:$F$3,0)+2,0),"")</f>
        <v/>
      </c>
      <c r="Q620" s="338" t="s">
        <v>118</v>
      </c>
      <c r="R620" s="339"/>
      <c r="S620" s="340" t="s">
        <v>183</v>
      </c>
      <c r="T620" s="339"/>
      <c r="U620" s="340" t="s">
        <v>184</v>
      </c>
      <c r="V620" s="339"/>
      <c r="W620" s="340" t="s">
        <v>183</v>
      </c>
      <c r="X620" s="339"/>
      <c r="Y620" s="340" t="s">
        <v>185</v>
      </c>
      <c r="Z620" s="340" t="s">
        <v>186</v>
      </c>
      <c r="AA620" s="340" t="str">
        <f t="shared" si="204"/>
        <v/>
      </c>
      <c r="AB620" s="341" t="s">
        <v>187</v>
      </c>
      <c r="AC620" s="516" t="str">
        <f t="shared" si="205"/>
        <v/>
      </c>
      <c r="AD620" s="509" t="str">
        <f t="shared" si="206"/>
        <v/>
      </c>
      <c r="AE620" s="517" t="str">
        <f>IFERROR(ROUNDDOWN(ROUNDDOWN(ROUND(L620*VLOOKUP(K620,【参考】数式用!$A$4:$F$57,MATCH("処遇改善加算Ⅳ",【参考】数式用!$C$3:$F$3,0)+2,0),0),0)*AA620*0.5,0), "")</f>
        <v/>
      </c>
      <c r="AF620" s="329"/>
      <c r="AG620" s="330"/>
      <c r="AH620" s="330"/>
      <c r="AI620" s="344"/>
      <c r="AJ620" s="641"/>
      <c r="AK620" s="331"/>
      <c r="AL620" s="332" t="str">
        <f t="shared" si="207"/>
        <v/>
      </c>
      <c r="AM620" s="325" t="str">
        <f t="shared" si="208"/>
        <v/>
      </c>
      <c r="AN620" s="255"/>
      <c r="AO620" s="559" t="str">
        <f>IFERROR(VLOOKUP(K620,【参考】数式用!$A$2:$N$57,14,FALSE),"")</f>
        <v/>
      </c>
      <c r="AP620" s="559" t="str">
        <f t="shared" si="209"/>
        <v/>
      </c>
      <c r="AQ620" s="632" t="str">
        <f t="shared" si="210"/>
        <v/>
      </c>
      <c r="AR620" s="632" t="str">
        <f t="shared" si="211"/>
        <v>入力済</v>
      </c>
      <c r="AS620" s="559" t="str">
        <f t="shared" si="212"/>
        <v/>
      </c>
      <c r="AT620" s="632" t="str">
        <f t="shared" si="213"/>
        <v>入力済</v>
      </c>
      <c r="AU620" s="632" t="str">
        <f t="shared" si="214"/>
        <v/>
      </c>
      <c r="AV620" s="632" t="str">
        <f t="shared" si="215"/>
        <v/>
      </c>
      <c r="AW620" s="559" t="str">
        <f t="shared" si="216"/>
        <v/>
      </c>
      <c r="AX620" s="559" t="str">
        <f t="shared" si="217"/>
        <v/>
      </c>
      <c r="AY620" s="632" t="str">
        <f>IFERROR(VLOOKUP(K620,【参考】数式用!$AR$5:$AS$39,2, FALSE), "")</f>
        <v/>
      </c>
      <c r="AZ620" s="559" t="str">
        <f t="shared" si="218"/>
        <v/>
      </c>
      <c r="BA620" s="559" t="str">
        <f t="shared" si="219"/>
        <v>入力済</v>
      </c>
      <c r="BB620" s="632" t="str">
        <f>IFERROR(VLOOKUP(K620,【参考】数式用!$AX$3:$AY$59, 2, FALSE), "")</f>
        <v/>
      </c>
      <c r="BC620" s="559" t="str">
        <f t="shared" si="220"/>
        <v/>
      </c>
      <c r="BD620" s="559" t="str">
        <f t="shared" si="221"/>
        <v>入力済</v>
      </c>
      <c r="BE620" s="576" t="str">
        <f t="shared" si="222"/>
        <v/>
      </c>
      <c r="BF620" s="559" t="str">
        <f t="shared" si="223"/>
        <v/>
      </c>
      <c r="BG620" s="596"/>
      <c r="BH620" s="632" t="str">
        <f t="shared" si="224"/>
        <v/>
      </c>
      <c r="BI620" s="614" t="str">
        <f>IFERROR(IF(BH620="Ⅱロ有り",ROUNDDOWN(L620*VLOOKUP(K620,【参考】数式用!$A$4:$J$42,10,FALSE)*AA620,0),""),"")</f>
        <v/>
      </c>
      <c r="BJ620" s="614" t="str">
        <f>IFERROR(IF(BH620="Ⅱロなし",ROUNDDOWN(L620*VLOOKUP(K620,【参考】数式用!$A$4:$J$42,8,FALSE)*AA620,0),""),"")</f>
        <v/>
      </c>
    </row>
    <row r="621" spans="1:62" ht="110.1" customHeight="1" thickBot="1">
      <c r="A621" s="327">
        <v>608</v>
      </c>
      <c r="B621" s="1005" t="str">
        <f>IF(基本情報入力シート!B643="","",基本情報入力シート!B643)</f>
        <v/>
      </c>
      <c r="C621" s="1006"/>
      <c r="D621" s="1006"/>
      <c r="E621" s="1006"/>
      <c r="F621" s="1007"/>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58" t="str">
        <f>IF(基本情報入力シート!AF643=0, "",基本情報入力シート!AF643)</f>
        <v/>
      </c>
      <c r="M621" s="589"/>
      <c r="N621" s="521" t="str">
        <f>IFERROR(VLOOKUP(K621,【参考】数式用!$A$2:$F$57,MATCH(M621,【参考】数式用!$C$3:$F$3,0)+2,0),"")</f>
        <v/>
      </c>
      <c r="O621" s="513"/>
      <c r="P621" s="555" t="str">
        <f>IFERROR(VLOOKUP(K621,【参考】数式用!$A$2:$F$57,MATCH(O621,【参考】数式用!$C$3:$F$3,0)+2,0),"")</f>
        <v/>
      </c>
      <c r="Q621" s="338" t="s">
        <v>118</v>
      </c>
      <c r="R621" s="339"/>
      <c r="S621" s="340" t="s">
        <v>183</v>
      </c>
      <c r="T621" s="339"/>
      <c r="U621" s="340" t="s">
        <v>184</v>
      </c>
      <c r="V621" s="339"/>
      <c r="W621" s="340" t="s">
        <v>183</v>
      </c>
      <c r="X621" s="339"/>
      <c r="Y621" s="340" t="s">
        <v>185</v>
      </c>
      <c r="Z621" s="340" t="s">
        <v>186</v>
      </c>
      <c r="AA621" s="340" t="str">
        <f t="shared" si="204"/>
        <v/>
      </c>
      <c r="AB621" s="341" t="s">
        <v>187</v>
      </c>
      <c r="AC621" s="516" t="str">
        <f t="shared" si="205"/>
        <v/>
      </c>
      <c r="AD621" s="509" t="str">
        <f t="shared" si="206"/>
        <v/>
      </c>
      <c r="AE621" s="517" t="str">
        <f>IFERROR(ROUNDDOWN(ROUNDDOWN(ROUND(L621*VLOOKUP(K621,【参考】数式用!$A$4:$F$57,MATCH("処遇改善加算Ⅳ",【参考】数式用!$C$3:$F$3,0)+2,0),0),0)*AA621*0.5,0), "")</f>
        <v/>
      </c>
      <c r="AF621" s="329"/>
      <c r="AG621" s="330"/>
      <c r="AH621" s="330"/>
      <c r="AI621" s="344"/>
      <c r="AJ621" s="641"/>
      <c r="AK621" s="331"/>
      <c r="AL621" s="332" t="str">
        <f t="shared" si="207"/>
        <v/>
      </c>
      <c r="AM621" s="325" t="str">
        <f t="shared" si="208"/>
        <v/>
      </c>
      <c r="AN621" s="255"/>
      <c r="AO621" s="559" t="str">
        <f>IFERROR(VLOOKUP(K621,【参考】数式用!$A$2:$N$57,14,FALSE),"")</f>
        <v/>
      </c>
      <c r="AP621" s="559" t="str">
        <f t="shared" si="209"/>
        <v/>
      </c>
      <c r="AQ621" s="632" t="str">
        <f t="shared" si="210"/>
        <v/>
      </c>
      <c r="AR621" s="632" t="str">
        <f t="shared" si="211"/>
        <v>入力済</v>
      </c>
      <c r="AS621" s="559" t="str">
        <f t="shared" si="212"/>
        <v/>
      </c>
      <c r="AT621" s="632" t="str">
        <f t="shared" si="213"/>
        <v>入力済</v>
      </c>
      <c r="AU621" s="632" t="str">
        <f t="shared" si="214"/>
        <v/>
      </c>
      <c r="AV621" s="632" t="str">
        <f t="shared" si="215"/>
        <v/>
      </c>
      <c r="AW621" s="559" t="str">
        <f t="shared" si="216"/>
        <v/>
      </c>
      <c r="AX621" s="559" t="str">
        <f t="shared" si="217"/>
        <v/>
      </c>
      <c r="AY621" s="632" t="str">
        <f>IFERROR(VLOOKUP(K621,【参考】数式用!$AR$5:$AS$39,2, FALSE), "")</f>
        <v/>
      </c>
      <c r="AZ621" s="559" t="str">
        <f t="shared" si="218"/>
        <v/>
      </c>
      <c r="BA621" s="559" t="str">
        <f t="shared" si="219"/>
        <v>入力済</v>
      </c>
      <c r="BB621" s="632" t="str">
        <f>IFERROR(VLOOKUP(K621,【参考】数式用!$AX$3:$AY$59, 2, FALSE), "")</f>
        <v/>
      </c>
      <c r="BC621" s="559" t="str">
        <f t="shared" si="220"/>
        <v/>
      </c>
      <c r="BD621" s="559" t="str">
        <f t="shared" si="221"/>
        <v>入力済</v>
      </c>
      <c r="BE621" s="576" t="str">
        <f t="shared" si="222"/>
        <v/>
      </c>
      <c r="BF621" s="559" t="str">
        <f t="shared" si="223"/>
        <v/>
      </c>
      <c r="BG621" s="596"/>
      <c r="BH621" s="632" t="str">
        <f t="shared" si="224"/>
        <v/>
      </c>
      <c r="BI621" s="614" t="str">
        <f>IFERROR(IF(BH621="Ⅱロ有り",ROUNDDOWN(L621*VLOOKUP(K621,【参考】数式用!$A$4:$J$42,10,FALSE)*AA621,0),""),"")</f>
        <v/>
      </c>
      <c r="BJ621" s="614" t="str">
        <f>IFERROR(IF(BH621="Ⅱロなし",ROUNDDOWN(L621*VLOOKUP(K621,【参考】数式用!$A$4:$J$42,8,FALSE)*AA621,0),""),"")</f>
        <v/>
      </c>
    </row>
    <row r="622" spans="1:62" ht="110.1" customHeight="1" thickBot="1">
      <c r="A622" s="327">
        <v>609</v>
      </c>
      <c r="B622" s="1005" t="str">
        <f>IF(基本情報入力シート!B644="","",基本情報入力シート!B644)</f>
        <v/>
      </c>
      <c r="C622" s="1006"/>
      <c r="D622" s="1006"/>
      <c r="E622" s="1006"/>
      <c r="F622" s="1007"/>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58" t="str">
        <f>IF(基本情報入力シート!AF644=0, "",基本情報入力シート!AF644)</f>
        <v/>
      </c>
      <c r="M622" s="589"/>
      <c r="N622" s="521" t="str">
        <f>IFERROR(VLOOKUP(K622,【参考】数式用!$A$2:$F$57,MATCH(M622,【参考】数式用!$C$3:$F$3,0)+2,0),"")</f>
        <v/>
      </c>
      <c r="O622" s="513"/>
      <c r="P622" s="555" t="str">
        <f>IFERROR(VLOOKUP(K622,【参考】数式用!$A$2:$F$57,MATCH(O622,【参考】数式用!$C$3:$F$3,0)+2,0),"")</f>
        <v/>
      </c>
      <c r="Q622" s="338" t="s">
        <v>118</v>
      </c>
      <c r="R622" s="339"/>
      <c r="S622" s="340" t="s">
        <v>183</v>
      </c>
      <c r="T622" s="339"/>
      <c r="U622" s="340" t="s">
        <v>184</v>
      </c>
      <c r="V622" s="339"/>
      <c r="W622" s="340" t="s">
        <v>183</v>
      </c>
      <c r="X622" s="339"/>
      <c r="Y622" s="340" t="s">
        <v>185</v>
      </c>
      <c r="Z622" s="340" t="s">
        <v>186</v>
      </c>
      <c r="AA622" s="340" t="str">
        <f t="shared" si="204"/>
        <v/>
      </c>
      <c r="AB622" s="341" t="s">
        <v>187</v>
      </c>
      <c r="AC622" s="516" t="str">
        <f t="shared" si="205"/>
        <v/>
      </c>
      <c r="AD622" s="509" t="str">
        <f t="shared" si="206"/>
        <v/>
      </c>
      <c r="AE622" s="517" t="str">
        <f>IFERROR(ROUNDDOWN(ROUNDDOWN(ROUND(L622*VLOOKUP(K622,【参考】数式用!$A$4:$F$57,MATCH("処遇改善加算Ⅳ",【参考】数式用!$C$3:$F$3,0)+2,0),0),0)*AA622*0.5,0), "")</f>
        <v/>
      </c>
      <c r="AF622" s="329"/>
      <c r="AG622" s="330"/>
      <c r="AH622" s="330"/>
      <c r="AI622" s="344"/>
      <c r="AJ622" s="641"/>
      <c r="AK622" s="331"/>
      <c r="AL622" s="332" t="str">
        <f t="shared" si="207"/>
        <v/>
      </c>
      <c r="AM622" s="325" t="str">
        <f t="shared" si="208"/>
        <v/>
      </c>
      <c r="AN622" s="255"/>
      <c r="AO622" s="559" t="str">
        <f>IFERROR(VLOOKUP(K622,【参考】数式用!$A$2:$N$57,14,FALSE),"")</f>
        <v/>
      </c>
      <c r="AP622" s="559" t="str">
        <f t="shared" si="209"/>
        <v/>
      </c>
      <c r="AQ622" s="632" t="str">
        <f t="shared" si="210"/>
        <v/>
      </c>
      <c r="AR622" s="632" t="str">
        <f t="shared" si="211"/>
        <v>入力済</v>
      </c>
      <c r="AS622" s="559" t="str">
        <f t="shared" si="212"/>
        <v/>
      </c>
      <c r="AT622" s="632" t="str">
        <f t="shared" si="213"/>
        <v>入力済</v>
      </c>
      <c r="AU622" s="632" t="str">
        <f t="shared" si="214"/>
        <v/>
      </c>
      <c r="AV622" s="632" t="str">
        <f t="shared" si="215"/>
        <v/>
      </c>
      <c r="AW622" s="559" t="str">
        <f t="shared" si="216"/>
        <v/>
      </c>
      <c r="AX622" s="559" t="str">
        <f t="shared" si="217"/>
        <v/>
      </c>
      <c r="AY622" s="632" t="str">
        <f>IFERROR(VLOOKUP(K622,【参考】数式用!$AR$5:$AS$39,2, FALSE), "")</f>
        <v/>
      </c>
      <c r="AZ622" s="559" t="str">
        <f t="shared" si="218"/>
        <v/>
      </c>
      <c r="BA622" s="559" t="str">
        <f t="shared" si="219"/>
        <v>入力済</v>
      </c>
      <c r="BB622" s="632" t="str">
        <f>IFERROR(VLOOKUP(K622,【参考】数式用!$AX$3:$AY$59, 2, FALSE), "")</f>
        <v/>
      </c>
      <c r="BC622" s="559" t="str">
        <f t="shared" si="220"/>
        <v/>
      </c>
      <c r="BD622" s="559" t="str">
        <f t="shared" si="221"/>
        <v>入力済</v>
      </c>
      <c r="BE622" s="576" t="str">
        <f t="shared" si="222"/>
        <v/>
      </c>
      <c r="BF622" s="559" t="str">
        <f t="shared" si="223"/>
        <v/>
      </c>
      <c r="BG622" s="596"/>
      <c r="BH622" s="632" t="str">
        <f t="shared" si="224"/>
        <v/>
      </c>
      <c r="BI622" s="614" t="str">
        <f>IFERROR(IF(BH622="Ⅱロ有り",ROUNDDOWN(L622*VLOOKUP(K622,【参考】数式用!$A$4:$J$42,10,FALSE)*AA622,0),""),"")</f>
        <v/>
      </c>
      <c r="BJ622" s="614" t="str">
        <f>IFERROR(IF(BH622="Ⅱロなし",ROUNDDOWN(L622*VLOOKUP(K622,【参考】数式用!$A$4:$J$42,8,FALSE)*AA622,0),""),"")</f>
        <v/>
      </c>
    </row>
    <row r="623" spans="1:62" ht="110.1" customHeight="1" thickBot="1">
      <c r="A623" s="327">
        <v>610</v>
      </c>
      <c r="B623" s="1005" t="str">
        <f>IF(基本情報入力シート!B645="","",基本情報入力シート!B645)</f>
        <v/>
      </c>
      <c r="C623" s="1006"/>
      <c r="D623" s="1006"/>
      <c r="E623" s="1006"/>
      <c r="F623" s="1007"/>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58" t="str">
        <f>IF(基本情報入力シート!AF645=0, "",基本情報入力シート!AF645)</f>
        <v/>
      </c>
      <c r="M623" s="589"/>
      <c r="N623" s="521" t="str">
        <f>IFERROR(VLOOKUP(K623,【参考】数式用!$A$2:$F$57,MATCH(M623,【参考】数式用!$C$3:$F$3,0)+2,0),"")</f>
        <v/>
      </c>
      <c r="O623" s="513"/>
      <c r="P623" s="555" t="str">
        <f>IFERROR(VLOOKUP(K623,【参考】数式用!$A$2:$F$57,MATCH(O623,【参考】数式用!$C$3:$F$3,0)+2,0),"")</f>
        <v/>
      </c>
      <c r="Q623" s="338" t="s">
        <v>118</v>
      </c>
      <c r="R623" s="339"/>
      <c r="S623" s="340" t="s">
        <v>183</v>
      </c>
      <c r="T623" s="339"/>
      <c r="U623" s="340" t="s">
        <v>184</v>
      </c>
      <c r="V623" s="339"/>
      <c r="W623" s="340" t="s">
        <v>183</v>
      </c>
      <c r="X623" s="339"/>
      <c r="Y623" s="340" t="s">
        <v>185</v>
      </c>
      <c r="Z623" s="340" t="s">
        <v>186</v>
      </c>
      <c r="AA623" s="340" t="str">
        <f t="shared" si="204"/>
        <v/>
      </c>
      <c r="AB623" s="341" t="s">
        <v>187</v>
      </c>
      <c r="AC623" s="516" t="str">
        <f t="shared" si="205"/>
        <v/>
      </c>
      <c r="AD623" s="509" t="str">
        <f t="shared" si="206"/>
        <v/>
      </c>
      <c r="AE623" s="517" t="str">
        <f>IFERROR(ROUNDDOWN(ROUNDDOWN(ROUND(L623*VLOOKUP(K623,【参考】数式用!$A$4:$F$57,MATCH("処遇改善加算Ⅳ",【参考】数式用!$C$3:$F$3,0)+2,0),0),0)*AA623*0.5,0), "")</f>
        <v/>
      </c>
      <c r="AF623" s="329"/>
      <c r="AG623" s="330"/>
      <c r="AH623" s="330"/>
      <c r="AI623" s="344"/>
      <c r="AJ623" s="641"/>
      <c r="AK623" s="331"/>
      <c r="AL623" s="332" t="str">
        <f t="shared" si="207"/>
        <v/>
      </c>
      <c r="AM623" s="325" t="str">
        <f t="shared" si="208"/>
        <v/>
      </c>
      <c r="AN623" s="255"/>
      <c r="AO623" s="559" t="str">
        <f>IFERROR(VLOOKUP(K623,【参考】数式用!$A$2:$N$57,14,FALSE),"")</f>
        <v/>
      </c>
      <c r="AP623" s="559" t="str">
        <f t="shared" si="209"/>
        <v/>
      </c>
      <c r="AQ623" s="632" t="str">
        <f t="shared" si="210"/>
        <v/>
      </c>
      <c r="AR623" s="632" t="str">
        <f t="shared" si="211"/>
        <v>入力済</v>
      </c>
      <c r="AS623" s="559" t="str">
        <f t="shared" si="212"/>
        <v/>
      </c>
      <c r="AT623" s="632" t="str">
        <f t="shared" si="213"/>
        <v>入力済</v>
      </c>
      <c r="AU623" s="632" t="str">
        <f t="shared" si="214"/>
        <v/>
      </c>
      <c r="AV623" s="632" t="str">
        <f t="shared" si="215"/>
        <v/>
      </c>
      <c r="AW623" s="559" t="str">
        <f t="shared" si="216"/>
        <v/>
      </c>
      <c r="AX623" s="559" t="str">
        <f t="shared" si="217"/>
        <v/>
      </c>
      <c r="AY623" s="632" t="str">
        <f>IFERROR(VLOOKUP(K623,【参考】数式用!$AR$5:$AS$39,2, FALSE), "")</f>
        <v/>
      </c>
      <c r="AZ623" s="559" t="str">
        <f t="shared" si="218"/>
        <v/>
      </c>
      <c r="BA623" s="559" t="str">
        <f t="shared" si="219"/>
        <v>入力済</v>
      </c>
      <c r="BB623" s="632" t="str">
        <f>IFERROR(VLOOKUP(K623,【参考】数式用!$AX$3:$AY$59, 2, FALSE), "")</f>
        <v/>
      </c>
      <c r="BC623" s="559" t="str">
        <f t="shared" si="220"/>
        <v/>
      </c>
      <c r="BD623" s="559" t="str">
        <f t="shared" si="221"/>
        <v>入力済</v>
      </c>
      <c r="BE623" s="576" t="str">
        <f t="shared" si="222"/>
        <v/>
      </c>
      <c r="BF623" s="559" t="str">
        <f t="shared" si="223"/>
        <v/>
      </c>
      <c r="BG623" s="596"/>
      <c r="BH623" s="632" t="str">
        <f t="shared" si="224"/>
        <v/>
      </c>
      <c r="BI623" s="614" t="str">
        <f>IFERROR(IF(BH623="Ⅱロ有り",ROUNDDOWN(L623*VLOOKUP(K623,【参考】数式用!$A$4:$J$42,10,FALSE)*AA623,0),""),"")</f>
        <v/>
      </c>
      <c r="BJ623" s="614" t="str">
        <f>IFERROR(IF(BH623="Ⅱロなし",ROUNDDOWN(L623*VLOOKUP(K623,【参考】数式用!$A$4:$J$42,8,FALSE)*AA623,0),""),"")</f>
        <v/>
      </c>
    </row>
    <row r="624" spans="1:62" ht="110.1" customHeight="1" thickBot="1">
      <c r="A624" s="327">
        <v>611</v>
      </c>
      <c r="B624" s="1005" t="str">
        <f>IF(基本情報入力シート!B646="","",基本情報入力シート!B646)</f>
        <v/>
      </c>
      <c r="C624" s="1006"/>
      <c r="D624" s="1006"/>
      <c r="E624" s="1006"/>
      <c r="F624" s="1007"/>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58" t="str">
        <f>IF(基本情報入力シート!AF646=0, "",基本情報入力シート!AF646)</f>
        <v/>
      </c>
      <c r="M624" s="589"/>
      <c r="N624" s="521" t="str">
        <f>IFERROR(VLOOKUP(K624,【参考】数式用!$A$2:$F$57,MATCH(M624,【参考】数式用!$C$3:$F$3,0)+2,0),"")</f>
        <v/>
      </c>
      <c r="O624" s="513"/>
      <c r="P624" s="555" t="str">
        <f>IFERROR(VLOOKUP(K624,【参考】数式用!$A$2:$F$57,MATCH(O624,【参考】数式用!$C$3:$F$3,0)+2,0),"")</f>
        <v/>
      </c>
      <c r="Q624" s="338" t="s">
        <v>118</v>
      </c>
      <c r="R624" s="339"/>
      <c r="S624" s="340" t="s">
        <v>183</v>
      </c>
      <c r="T624" s="339"/>
      <c r="U624" s="340" t="s">
        <v>184</v>
      </c>
      <c r="V624" s="339"/>
      <c r="W624" s="340" t="s">
        <v>183</v>
      </c>
      <c r="X624" s="339"/>
      <c r="Y624" s="340" t="s">
        <v>185</v>
      </c>
      <c r="Z624" s="340" t="s">
        <v>186</v>
      </c>
      <c r="AA624" s="340" t="str">
        <f t="shared" si="204"/>
        <v/>
      </c>
      <c r="AB624" s="341" t="s">
        <v>187</v>
      </c>
      <c r="AC624" s="516" t="str">
        <f t="shared" si="205"/>
        <v/>
      </c>
      <c r="AD624" s="509" t="str">
        <f t="shared" si="206"/>
        <v/>
      </c>
      <c r="AE624" s="517" t="str">
        <f>IFERROR(ROUNDDOWN(ROUNDDOWN(ROUND(L624*VLOOKUP(K624,【参考】数式用!$A$4:$F$57,MATCH("処遇改善加算Ⅳ",【参考】数式用!$C$3:$F$3,0)+2,0),0),0)*AA624*0.5,0), "")</f>
        <v/>
      </c>
      <c r="AF624" s="329"/>
      <c r="AG624" s="330"/>
      <c r="AH624" s="330"/>
      <c r="AI624" s="344"/>
      <c r="AJ624" s="641"/>
      <c r="AK624" s="331"/>
      <c r="AL624" s="332" t="str">
        <f t="shared" si="207"/>
        <v/>
      </c>
      <c r="AM624" s="325" t="str">
        <f t="shared" si="208"/>
        <v/>
      </c>
      <c r="AN624" s="255"/>
      <c r="AO624" s="559" t="str">
        <f>IFERROR(VLOOKUP(K624,【参考】数式用!$A$2:$N$57,14,FALSE),"")</f>
        <v/>
      </c>
      <c r="AP624" s="559" t="str">
        <f t="shared" si="209"/>
        <v/>
      </c>
      <c r="AQ624" s="632" t="str">
        <f t="shared" si="210"/>
        <v/>
      </c>
      <c r="AR624" s="632" t="str">
        <f t="shared" si="211"/>
        <v>入力済</v>
      </c>
      <c r="AS624" s="559" t="str">
        <f t="shared" si="212"/>
        <v/>
      </c>
      <c r="AT624" s="632" t="str">
        <f t="shared" si="213"/>
        <v>入力済</v>
      </c>
      <c r="AU624" s="632" t="str">
        <f t="shared" si="214"/>
        <v/>
      </c>
      <c r="AV624" s="632" t="str">
        <f t="shared" si="215"/>
        <v/>
      </c>
      <c r="AW624" s="559" t="str">
        <f t="shared" si="216"/>
        <v/>
      </c>
      <c r="AX624" s="559" t="str">
        <f t="shared" si="217"/>
        <v/>
      </c>
      <c r="AY624" s="632" t="str">
        <f>IFERROR(VLOOKUP(K624,【参考】数式用!$AR$5:$AS$39,2, FALSE), "")</f>
        <v/>
      </c>
      <c r="AZ624" s="559" t="str">
        <f t="shared" si="218"/>
        <v/>
      </c>
      <c r="BA624" s="559" t="str">
        <f t="shared" si="219"/>
        <v>入力済</v>
      </c>
      <c r="BB624" s="632" t="str">
        <f>IFERROR(VLOOKUP(K624,【参考】数式用!$AX$3:$AY$59, 2, FALSE), "")</f>
        <v/>
      </c>
      <c r="BC624" s="559" t="str">
        <f t="shared" si="220"/>
        <v/>
      </c>
      <c r="BD624" s="559" t="str">
        <f t="shared" si="221"/>
        <v>入力済</v>
      </c>
      <c r="BE624" s="576" t="str">
        <f t="shared" si="222"/>
        <v/>
      </c>
      <c r="BF624" s="559" t="str">
        <f t="shared" si="223"/>
        <v/>
      </c>
      <c r="BG624" s="596"/>
      <c r="BH624" s="632" t="str">
        <f t="shared" si="224"/>
        <v/>
      </c>
      <c r="BI624" s="614" t="str">
        <f>IFERROR(IF(BH624="Ⅱロ有り",ROUNDDOWN(L624*VLOOKUP(K624,【参考】数式用!$A$4:$J$42,10,FALSE)*AA624,0),""),"")</f>
        <v/>
      </c>
      <c r="BJ624" s="614" t="str">
        <f>IFERROR(IF(BH624="Ⅱロなし",ROUNDDOWN(L624*VLOOKUP(K624,【参考】数式用!$A$4:$J$42,8,FALSE)*AA624,0),""),"")</f>
        <v/>
      </c>
    </row>
    <row r="625" spans="1:62" ht="110.1" customHeight="1" thickBot="1">
      <c r="A625" s="327">
        <v>612</v>
      </c>
      <c r="B625" s="1005" t="str">
        <f>IF(基本情報入力シート!B647="","",基本情報入力シート!B647)</f>
        <v/>
      </c>
      <c r="C625" s="1006"/>
      <c r="D625" s="1006"/>
      <c r="E625" s="1006"/>
      <c r="F625" s="1007"/>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58" t="str">
        <f>IF(基本情報入力シート!AF647=0, "",基本情報入力シート!AF647)</f>
        <v/>
      </c>
      <c r="M625" s="589"/>
      <c r="N625" s="521" t="str">
        <f>IFERROR(VLOOKUP(K625,【参考】数式用!$A$2:$F$57,MATCH(M625,【参考】数式用!$C$3:$F$3,0)+2,0),"")</f>
        <v/>
      </c>
      <c r="O625" s="513"/>
      <c r="P625" s="555" t="str">
        <f>IFERROR(VLOOKUP(K625,【参考】数式用!$A$2:$F$57,MATCH(O625,【参考】数式用!$C$3:$F$3,0)+2,0),"")</f>
        <v/>
      </c>
      <c r="Q625" s="338" t="s">
        <v>118</v>
      </c>
      <c r="R625" s="339"/>
      <c r="S625" s="340" t="s">
        <v>183</v>
      </c>
      <c r="T625" s="339"/>
      <c r="U625" s="340" t="s">
        <v>184</v>
      </c>
      <c r="V625" s="339"/>
      <c r="W625" s="340" t="s">
        <v>183</v>
      </c>
      <c r="X625" s="339"/>
      <c r="Y625" s="340" t="s">
        <v>185</v>
      </c>
      <c r="Z625" s="340" t="s">
        <v>186</v>
      </c>
      <c r="AA625" s="340" t="str">
        <f t="shared" si="204"/>
        <v/>
      </c>
      <c r="AB625" s="341" t="s">
        <v>187</v>
      </c>
      <c r="AC625" s="516" t="str">
        <f t="shared" si="205"/>
        <v/>
      </c>
      <c r="AD625" s="509" t="str">
        <f t="shared" si="206"/>
        <v/>
      </c>
      <c r="AE625" s="517" t="str">
        <f>IFERROR(ROUNDDOWN(ROUNDDOWN(ROUND(L625*VLOOKUP(K625,【参考】数式用!$A$4:$F$57,MATCH("処遇改善加算Ⅳ",【参考】数式用!$C$3:$F$3,0)+2,0),0),0)*AA625*0.5,0), "")</f>
        <v/>
      </c>
      <c r="AF625" s="329"/>
      <c r="AG625" s="330"/>
      <c r="AH625" s="330"/>
      <c r="AI625" s="344"/>
      <c r="AJ625" s="641"/>
      <c r="AK625" s="331"/>
      <c r="AL625" s="332" t="str">
        <f t="shared" si="207"/>
        <v/>
      </c>
      <c r="AM625" s="325" t="str">
        <f t="shared" si="208"/>
        <v/>
      </c>
      <c r="AN625" s="255"/>
      <c r="AO625" s="559" t="str">
        <f>IFERROR(VLOOKUP(K625,【参考】数式用!$A$2:$N$57,14,FALSE),"")</f>
        <v/>
      </c>
      <c r="AP625" s="559" t="str">
        <f t="shared" si="209"/>
        <v/>
      </c>
      <c r="AQ625" s="632" t="str">
        <f t="shared" si="210"/>
        <v/>
      </c>
      <c r="AR625" s="632" t="str">
        <f t="shared" si="211"/>
        <v>入力済</v>
      </c>
      <c r="AS625" s="559" t="str">
        <f t="shared" si="212"/>
        <v/>
      </c>
      <c r="AT625" s="632" t="str">
        <f t="shared" si="213"/>
        <v>入力済</v>
      </c>
      <c r="AU625" s="632" t="str">
        <f t="shared" si="214"/>
        <v/>
      </c>
      <c r="AV625" s="632" t="str">
        <f t="shared" si="215"/>
        <v/>
      </c>
      <c r="AW625" s="559" t="str">
        <f t="shared" si="216"/>
        <v/>
      </c>
      <c r="AX625" s="559" t="str">
        <f t="shared" si="217"/>
        <v/>
      </c>
      <c r="AY625" s="632" t="str">
        <f>IFERROR(VLOOKUP(K625,【参考】数式用!$AR$5:$AS$39,2, FALSE), "")</f>
        <v/>
      </c>
      <c r="AZ625" s="559" t="str">
        <f t="shared" si="218"/>
        <v/>
      </c>
      <c r="BA625" s="559" t="str">
        <f t="shared" si="219"/>
        <v>入力済</v>
      </c>
      <c r="BB625" s="632" t="str">
        <f>IFERROR(VLOOKUP(K625,【参考】数式用!$AX$3:$AY$59, 2, FALSE), "")</f>
        <v/>
      </c>
      <c r="BC625" s="559" t="str">
        <f t="shared" si="220"/>
        <v/>
      </c>
      <c r="BD625" s="559" t="str">
        <f t="shared" si="221"/>
        <v>入力済</v>
      </c>
      <c r="BE625" s="576" t="str">
        <f t="shared" si="222"/>
        <v/>
      </c>
      <c r="BF625" s="559" t="str">
        <f t="shared" si="223"/>
        <v/>
      </c>
      <c r="BG625" s="596"/>
      <c r="BH625" s="632" t="str">
        <f t="shared" si="224"/>
        <v/>
      </c>
      <c r="BI625" s="614" t="str">
        <f>IFERROR(IF(BH625="Ⅱロ有り",ROUNDDOWN(L625*VLOOKUP(K625,【参考】数式用!$A$4:$J$42,10,FALSE)*AA625,0),""),"")</f>
        <v/>
      </c>
      <c r="BJ625" s="614" t="str">
        <f>IFERROR(IF(BH625="Ⅱロなし",ROUNDDOWN(L625*VLOOKUP(K625,【参考】数式用!$A$4:$J$42,8,FALSE)*AA625,0),""),"")</f>
        <v/>
      </c>
    </row>
    <row r="626" spans="1:62" ht="110.1" customHeight="1" thickBot="1">
      <c r="A626" s="327">
        <v>613</v>
      </c>
      <c r="B626" s="1005" t="str">
        <f>IF(基本情報入力シート!B648="","",基本情報入力シート!B648)</f>
        <v/>
      </c>
      <c r="C626" s="1006"/>
      <c r="D626" s="1006"/>
      <c r="E626" s="1006"/>
      <c r="F626" s="1007"/>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58" t="str">
        <f>IF(基本情報入力シート!AF648=0, "",基本情報入力シート!AF648)</f>
        <v/>
      </c>
      <c r="M626" s="589"/>
      <c r="N626" s="521" t="str">
        <f>IFERROR(VLOOKUP(K626,【参考】数式用!$A$2:$F$57,MATCH(M626,【参考】数式用!$C$3:$F$3,0)+2,0),"")</f>
        <v/>
      </c>
      <c r="O626" s="513"/>
      <c r="P626" s="555" t="str">
        <f>IFERROR(VLOOKUP(K626,【参考】数式用!$A$2:$F$57,MATCH(O626,【参考】数式用!$C$3:$F$3,0)+2,0),"")</f>
        <v/>
      </c>
      <c r="Q626" s="338" t="s">
        <v>118</v>
      </c>
      <c r="R626" s="339"/>
      <c r="S626" s="340" t="s">
        <v>183</v>
      </c>
      <c r="T626" s="339"/>
      <c r="U626" s="340" t="s">
        <v>184</v>
      </c>
      <c r="V626" s="339"/>
      <c r="W626" s="340" t="s">
        <v>183</v>
      </c>
      <c r="X626" s="339"/>
      <c r="Y626" s="340" t="s">
        <v>185</v>
      </c>
      <c r="Z626" s="340" t="s">
        <v>186</v>
      </c>
      <c r="AA626" s="340" t="str">
        <f t="shared" ref="AA626:AA689" si="225">IF(R626&gt;=1,(V626*12+X626)-(R626*12+T626)+1,"")</f>
        <v/>
      </c>
      <c r="AB626" s="341" t="s">
        <v>187</v>
      </c>
      <c r="AC626" s="516" t="str">
        <f t="shared" ref="AC626:AC689" si="226">IFERROR(ROUNDDOWN(ROUND(L626*P626,0),0)*AA626,"")</f>
        <v/>
      </c>
      <c r="AD626" s="509" t="str">
        <f t="shared" ref="AD626:AD689" si="227">IFERROR(ROUNDDOWN(ROUND(L626*(P626-N626),0),0)*AA626,"")</f>
        <v/>
      </c>
      <c r="AE626" s="517" t="str">
        <f>IFERROR(ROUNDDOWN(ROUNDDOWN(ROUND(L626*VLOOKUP(K626,【参考】数式用!$A$4:$F$57,MATCH("処遇改善加算Ⅳ",【参考】数式用!$C$3:$F$3,0)+2,0),0),0)*AA626*0.5,0), "")</f>
        <v/>
      </c>
      <c r="AF626" s="329"/>
      <c r="AG626" s="330"/>
      <c r="AH626" s="330"/>
      <c r="AI626" s="344"/>
      <c r="AJ626" s="641"/>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9" t="str">
        <f>IFERROR(VLOOKUP(K626,【参考】数式用!$A$2:$N$57,14,FALSE),"")</f>
        <v/>
      </c>
      <c r="AP626" s="559" t="str">
        <f t="shared" ref="AP626:AP689" si="230">IF(AND(K626&lt;&gt;"",AO626="加算対象"),"N列に色付け","")</f>
        <v/>
      </c>
      <c r="AQ626" s="632" t="str">
        <f t="shared" ref="AQ626:AQ689" si="231">IF(AND(AE626&lt;&gt;0,AE626&lt;&gt;"",AO626="加算対象"),IF(AF626="○","入力済","未入力"),"")</f>
        <v/>
      </c>
      <c r="AR626" s="632" t="str">
        <f t="shared" ref="AR626:AR689" si="232">IF(AND(O626&lt;&gt;"", AG626="",AO626="加算対象"), "未入力", "入力済")</f>
        <v>入力済</v>
      </c>
      <c r="AS626" s="559" t="str">
        <f t="shared" ref="AS626:AS689" si="233">IF(AND(O626&lt;&gt;"", O626&lt;&gt;"処遇改善加算Ⅳ",AO626="加算対象"),"AH列に色付け","")</f>
        <v/>
      </c>
      <c r="AT626" s="632" t="str">
        <f t="shared" ref="AT626:AT689" si="234">IF(AND(O626&lt;&gt;"", O626&lt;&gt;"処遇改善加算Ⅳ", AH626=""), "未入力", "入力済")</f>
        <v>入力済</v>
      </c>
      <c r="AU626" s="632" t="str">
        <f t="shared" ref="AU626:AU689" si="235">IF(OR(O626="処遇改善加算Ⅰ",O626="処遇改善加算Ⅱ"),"対象","")</f>
        <v/>
      </c>
      <c r="AV626" s="632" t="str">
        <f t="shared" ref="AV626:AV689" si="236">IF(AND(AO626="加算対象",O626&lt;&gt;"処遇改善加算Ⅲ",O626&lt;&gt;"処遇改善加算Ⅳ", O626&lt;&gt;"", AU626&lt;&gt;"対象外"), 1,"")</f>
        <v/>
      </c>
      <c r="AW626" s="559" t="str">
        <f t="shared" ref="AW626:AW689" si="237">IF(AND(AV626=1, OR(AI626=0,AI626=""),AO626="加算対象"),"AH列に色付け","")</f>
        <v/>
      </c>
      <c r="AX626" s="559" t="str">
        <f t="shared" ref="AX626:AX689" si="238">IF(AND(O626&lt;&gt;"", O626&lt;&gt;"処遇改善加算Ⅲ", O626&lt;&gt;"処遇改善加算Ⅳ",O626&lt;&gt;"処遇改善加算"), "対象", "")</f>
        <v/>
      </c>
      <c r="AY626" s="632" t="str">
        <f>IFERROR(VLOOKUP(K626,【参考】数式用!$AR$5:$AS$39,2, FALSE), "")</f>
        <v/>
      </c>
      <c r="AZ626" s="559" t="str">
        <f t="shared" ref="AZ626:AZ689" si="239">IF(AND(AO626="加算対象",O626="処遇改善加算Ⅰ"),"AJ列に色付け","")</f>
        <v/>
      </c>
      <c r="BA626" s="559" t="str">
        <f t="shared" ref="BA626:BA689" si="240">IF(AND(O626="処遇改善加算Ⅰ", AJ626=""), "未入力","入力済")</f>
        <v>入力済</v>
      </c>
      <c r="BB626" s="632" t="str">
        <f>IFERROR(VLOOKUP(K626,【参考】数式用!$AX$3:$AY$59, 2, FALSE), "")</f>
        <v/>
      </c>
      <c r="BC626" s="559" t="str">
        <f t="shared" ref="BC626:BC689" si="241">IF(COUNTIF(AG626:AI626,"*令和８年度特例要件を*")&gt;0,"AK列に色付け","")</f>
        <v/>
      </c>
      <c r="BD626" s="559" t="str">
        <f t="shared" ref="BD626:BD689" si="242">IF(AND(COUNTIF(AG626:AI626,"*令和８年度特例要件を*")&gt;0,AK626=""), "未入力","入力済")</f>
        <v>入力済</v>
      </c>
      <c r="BE626" s="576" t="str">
        <f t="shared" ref="BE626:BE689" si="243">IF(BC626="AK列に色付け","入力必要","")</f>
        <v/>
      </c>
      <c r="BF626" s="559" t="str">
        <f t="shared" ref="BF626:BF689" si="244">G626</f>
        <v/>
      </c>
      <c r="BG626" s="596"/>
      <c r="BH626" s="632"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614" t="str">
        <f>IFERROR(IF(BH626="Ⅱロ有り",ROUNDDOWN(L626*VLOOKUP(K626,【参考】数式用!$A$4:$J$42,10,FALSE)*AA626,0),""),"")</f>
        <v/>
      </c>
      <c r="BJ626" s="614" t="str">
        <f>IFERROR(IF(BH626="Ⅱロなし",ROUNDDOWN(L626*VLOOKUP(K626,【参考】数式用!$A$4:$J$42,8,FALSE)*AA626,0),""),"")</f>
        <v/>
      </c>
    </row>
    <row r="627" spans="1:62" ht="110.1" customHeight="1" thickBot="1">
      <c r="A627" s="327">
        <v>614</v>
      </c>
      <c r="B627" s="1005" t="str">
        <f>IF(基本情報入力シート!B649="","",基本情報入力シート!B649)</f>
        <v/>
      </c>
      <c r="C627" s="1006"/>
      <c r="D627" s="1006"/>
      <c r="E627" s="1006"/>
      <c r="F627" s="1007"/>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58" t="str">
        <f>IF(基本情報入力シート!AF649=0, "",基本情報入力シート!AF649)</f>
        <v/>
      </c>
      <c r="M627" s="589"/>
      <c r="N627" s="521" t="str">
        <f>IFERROR(VLOOKUP(K627,【参考】数式用!$A$2:$F$57,MATCH(M627,【参考】数式用!$C$3:$F$3,0)+2,0),"")</f>
        <v/>
      </c>
      <c r="O627" s="513"/>
      <c r="P627" s="555" t="str">
        <f>IFERROR(VLOOKUP(K627,【参考】数式用!$A$2:$F$57,MATCH(O627,【参考】数式用!$C$3:$F$3,0)+2,0),"")</f>
        <v/>
      </c>
      <c r="Q627" s="338" t="s">
        <v>118</v>
      </c>
      <c r="R627" s="339"/>
      <c r="S627" s="340" t="s">
        <v>183</v>
      </c>
      <c r="T627" s="339"/>
      <c r="U627" s="340" t="s">
        <v>184</v>
      </c>
      <c r="V627" s="339"/>
      <c r="W627" s="340" t="s">
        <v>183</v>
      </c>
      <c r="X627" s="339"/>
      <c r="Y627" s="340" t="s">
        <v>185</v>
      </c>
      <c r="Z627" s="340" t="s">
        <v>186</v>
      </c>
      <c r="AA627" s="340" t="str">
        <f t="shared" si="225"/>
        <v/>
      </c>
      <c r="AB627" s="341" t="s">
        <v>187</v>
      </c>
      <c r="AC627" s="516" t="str">
        <f t="shared" si="226"/>
        <v/>
      </c>
      <c r="AD627" s="509" t="str">
        <f t="shared" si="227"/>
        <v/>
      </c>
      <c r="AE627" s="517" t="str">
        <f>IFERROR(ROUNDDOWN(ROUNDDOWN(ROUND(L627*VLOOKUP(K627,【参考】数式用!$A$4:$F$57,MATCH("処遇改善加算Ⅳ",【参考】数式用!$C$3:$F$3,0)+2,0),0),0)*AA627*0.5,0), "")</f>
        <v/>
      </c>
      <c r="AF627" s="329"/>
      <c r="AG627" s="330"/>
      <c r="AH627" s="330"/>
      <c r="AI627" s="344"/>
      <c r="AJ627" s="641"/>
      <c r="AK627" s="331"/>
      <c r="AL627" s="332" t="str">
        <f t="shared" si="228"/>
        <v/>
      </c>
      <c r="AM627" s="325" t="str">
        <f t="shared" si="229"/>
        <v/>
      </c>
      <c r="AN627" s="255"/>
      <c r="AO627" s="559" t="str">
        <f>IFERROR(VLOOKUP(K627,【参考】数式用!$A$2:$N$57,14,FALSE),"")</f>
        <v/>
      </c>
      <c r="AP627" s="559" t="str">
        <f t="shared" si="230"/>
        <v/>
      </c>
      <c r="AQ627" s="632" t="str">
        <f t="shared" si="231"/>
        <v/>
      </c>
      <c r="AR627" s="632" t="str">
        <f t="shared" si="232"/>
        <v>入力済</v>
      </c>
      <c r="AS627" s="559" t="str">
        <f t="shared" si="233"/>
        <v/>
      </c>
      <c r="AT627" s="632" t="str">
        <f t="shared" si="234"/>
        <v>入力済</v>
      </c>
      <c r="AU627" s="632" t="str">
        <f t="shared" si="235"/>
        <v/>
      </c>
      <c r="AV627" s="632" t="str">
        <f t="shared" si="236"/>
        <v/>
      </c>
      <c r="AW627" s="559" t="str">
        <f t="shared" si="237"/>
        <v/>
      </c>
      <c r="AX627" s="559" t="str">
        <f t="shared" si="238"/>
        <v/>
      </c>
      <c r="AY627" s="632" t="str">
        <f>IFERROR(VLOOKUP(K627,【参考】数式用!$AR$5:$AS$39,2, FALSE), "")</f>
        <v/>
      </c>
      <c r="AZ627" s="559" t="str">
        <f t="shared" si="239"/>
        <v/>
      </c>
      <c r="BA627" s="559" t="str">
        <f t="shared" si="240"/>
        <v>入力済</v>
      </c>
      <c r="BB627" s="632" t="str">
        <f>IFERROR(VLOOKUP(K627,【参考】数式用!$AX$3:$AY$59, 2, FALSE), "")</f>
        <v/>
      </c>
      <c r="BC627" s="559" t="str">
        <f t="shared" si="241"/>
        <v/>
      </c>
      <c r="BD627" s="559" t="str">
        <f t="shared" si="242"/>
        <v>入力済</v>
      </c>
      <c r="BE627" s="576" t="str">
        <f t="shared" si="243"/>
        <v/>
      </c>
      <c r="BF627" s="559" t="str">
        <f t="shared" si="244"/>
        <v/>
      </c>
      <c r="BG627" s="596"/>
      <c r="BH627" s="632" t="str">
        <f t="shared" si="245"/>
        <v/>
      </c>
      <c r="BI627" s="614" t="str">
        <f>IFERROR(IF(BH627="Ⅱロ有り",ROUNDDOWN(L627*VLOOKUP(K627,【参考】数式用!$A$4:$J$42,10,FALSE)*AA627,0),""),"")</f>
        <v/>
      </c>
      <c r="BJ627" s="614" t="str">
        <f>IFERROR(IF(BH627="Ⅱロなし",ROUNDDOWN(L627*VLOOKUP(K627,【参考】数式用!$A$4:$J$42,8,FALSE)*AA627,0),""),"")</f>
        <v/>
      </c>
    </row>
    <row r="628" spans="1:62" ht="110.1" customHeight="1" thickBot="1">
      <c r="A628" s="327">
        <v>615</v>
      </c>
      <c r="B628" s="1005" t="str">
        <f>IF(基本情報入力シート!B650="","",基本情報入力シート!B650)</f>
        <v/>
      </c>
      <c r="C628" s="1006"/>
      <c r="D628" s="1006"/>
      <c r="E628" s="1006"/>
      <c r="F628" s="1007"/>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58" t="str">
        <f>IF(基本情報入力シート!AF650=0, "",基本情報入力シート!AF650)</f>
        <v/>
      </c>
      <c r="M628" s="589"/>
      <c r="N628" s="521" t="str">
        <f>IFERROR(VLOOKUP(K628,【参考】数式用!$A$2:$F$57,MATCH(M628,【参考】数式用!$C$3:$F$3,0)+2,0),"")</f>
        <v/>
      </c>
      <c r="O628" s="513"/>
      <c r="P628" s="555" t="str">
        <f>IFERROR(VLOOKUP(K628,【参考】数式用!$A$2:$F$57,MATCH(O628,【参考】数式用!$C$3:$F$3,0)+2,0),"")</f>
        <v/>
      </c>
      <c r="Q628" s="338" t="s">
        <v>118</v>
      </c>
      <c r="R628" s="339"/>
      <c r="S628" s="340" t="s">
        <v>183</v>
      </c>
      <c r="T628" s="339"/>
      <c r="U628" s="340" t="s">
        <v>184</v>
      </c>
      <c r="V628" s="339"/>
      <c r="W628" s="340" t="s">
        <v>183</v>
      </c>
      <c r="X628" s="339"/>
      <c r="Y628" s="340" t="s">
        <v>185</v>
      </c>
      <c r="Z628" s="340" t="s">
        <v>186</v>
      </c>
      <c r="AA628" s="340" t="str">
        <f t="shared" si="225"/>
        <v/>
      </c>
      <c r="AB628" s="341" t="s">
        <v>187</v>
      </c>
      <c r="AC628" s="516" t="str">
        <f t="shared" si="226"/>
        <v/>
      </c>
      <c r="AD628" s="509" t="str">
        <f t="shared" si="227"/>
        <v/>
      </c>
      <c r="AE628" s="517" t="str">
        <f>IFERROR(ROUNDDOWN(ROUNDDOWN(ROUND(L628*VLOOKUP(K628,【参考】数式用!$A$4:$F$57,MATCH("処遇改善加算Ⅳ",【参考】数式用!$C$3:$F$3,0)+2,0),0),0)*AA628*0.5,0), "")</f>
        <v/>
      </c>
      <c r="AF628" s="329"/>
      <c r="AG628" s="330"/>
      <c r="AH628" s="330"/>
      <c r="AI628" s="344"/>
      <c r="AJ628" s="641"/>
      <c r="AK628" s="331"/>
      <c r="AL628" s="332" t="str">
        <f t="shared" si="228"/>
        <v/>
      </c>
      <c r="AM628" s="325" t="str">
        <f t="shared" si="229"/>
        <v/>
      </c>
      <c r="AN628" s="255"/>
      <c r="AO628" s="559" t="str">
        <f>IFERROR(VLOOKUP(K628,【参考】数式用!$A$2:$N$57,14,FALSE),"")</f>
        <v/>
      </c>
      <c r="AP628" s="559" t="str">
        <f t="shared" si="230"/>
        <v/>
      </c>
      <c r="AQ628" s="632" t="str">
        <f t="shared" si="231"/>
        <v/>
      </c>
      <c r="AR628" s="632" t="str">
        <f t="shared" si="232"/>
        <v>入力済</v>
      </c>
      <c r="AS628" s="559" t="str">
        <f t="shared" si="233"/>
        <v/>
      </c>
      <c r="AT628" s="632" t="str">
        <f t="shared" si="234"/>
        <v>入力済</v>
      </c>
      <c r="AU628" s="632" t="str">
        <f t="shared" si="235"/>
        <v/>
      </c>
      <c r="AV628" s="632" t="str">
        <f t="shared" si="236"/>
        <v/>
      </c>
      <c r="AW628" s="559" t="str">
        <f t="shared" si="237"/>
        <v/>
      </c>
      <c r="AX628" s="559" t="str">
        <f t="shared" si="238"/>
        <v/>
      </c>
      <c r="AY628" s="632" t="str">
        <f>IFERROR(VLOOKUP(K628,【参考】数式用!$AR$5:$AS$39,2, FALSE), "")</f>
        <v/>
      </c>
      <c r="AZ628" s="559" t="str">
        <f t="shared" si="239"/>
        <v/>
      </c>
      <c r="BA628" s="559" t="str">
        <f t="shared" si="240"/>
        <v>入力済</v>
      </c>
      <c r="BB628" s="632" t="str">
        <f>IFERROR(VLOOKUP(K628,【参考】数式用!$AX$3:$AY$59, 2, FALSE), "")</f>
        <v/>
      </c>
      <c r="BC628" s="559" t="str">
        <f t="shared" si="241"/>
        <v/>
      </c>
      <c r="BD628" s="559" t="str">
        <f t="shared" si="242"/>
        <v>入力済</v>
      </c>
      <c r="BE628" s="576" t="str">
        <f t="shared" si="243"/>
        <v/>
      </c>
      <c r="BF628" s="559" t="str">
        <f t="shared" si="244"/>
        <v/>
      </c>
      <c r="BG628" s="596"/>
      <c r="BH628" s="632" t="str">
        <f t="shared" si="245"/>
        <v/>
      </c>
      <c r="BI628" s="614" t="str">
        <f>IFERROR(IF(BH628="Ⅱロ有り",ROUNDDOWN(L628*VLOOKUP(K628,【参考】数式用!$A$4:$J$42,10,FALSE)*AA628,0),""),"")</f>
        <v/>
      </c>
      <c r="BJ628" s="614" t="str">
        <f>IFERROR(IF(BH628="Ⅱロなし",ROUNDDOWN(L628*VLOOKUP(K628,【参考】数式用!$A$4:$J$42,8,FALSE)*AA628,0),""),"")</f>
        <v/>
      </c>
    </row>
    <row r="629" spans="1:62" ht="110.1" customHeight="1" thickBot="1">
      <c r="A629" s="327">
        <v>616</v>
      </c>
      <c r="B629" s="1005" t="str">
        <f>IF(基本情報入力シート!B651="","",基本情報入力シート!B651)</f>
        <v/>
      </c>
      <c r="C629" s="1006"/>
      <c r="D629" s="1006"/>
      <c r="E629" s="1006"/>
      <c r="F629" s="1007"/>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58" t="str">
        <f>IF(基本情報入力シート!AF651=0, "",基本情報入力シート!AF651)</f>
        <v/>
      </c>
      <c r="M629" s="589"/>
      <c r="N629" s="521" t="str">
        <f>IFERROR(VLOOKUP(K629,【参考】数式用!$A$2:$F$57,MATCH(M629,【参考】数式用!$C$3:$F$3,0)+2,0),"")</f>
        <v/>
      </c>
      <c r="O629" s="513"/>
      <c r="P629" s="555" t="str">
        <f>IFERROR(VLOOKUP(K629,【参考】数式用!$A$2:$F$57,MATCH(O629,【参考】数式用!$C$3:$F$3,0)+2,0),"")</f>
        <v/>
      </c>
      <c r="Q629" s="338" t="s">
        <v>118</v>
      </c>
      <c r="R629" s="339"/>
      <c r="S629" s="340" t="s">
        <v>183</v>
      </c>
      <c r="T629" s="339"/>
      <c r="U629" s="340" t="s">
        <v>184</v>
      </c>
      <c r="V629" s="339"/>
      <c r="W629" s="340" t="s">
        <v>183</v>
      </c>
      <c r="X629" s="339"/>
      <c r="Y629" s="340" t="s">
        <v>185</v>
      </c>
      <c r="Z629" s="340" t="s">
        <v>186</v>
      </c>
      <c r="AA629" s="340" t="str">
        <f t="shared" si="225"/>
        <v/>
      </c>
      <c r="AB629" s="341" t="s">
        <v>187</v>
      </c>
      <c r="AC629" s="516" t="str">
        <f t="shared" si="226"/>
        <v/>
      </c>
      <c r="AD629" s="509" t="str">
        <f t="shared" si="227"/>
        <v/>
      </c>
      <c r="AE629" s="517" t="str">
        <f>IFERROR(ROUNDDOWN(ROUNDDOWN(ROUND(L629*VLOOKUP(K629,【参考】数式用!$A$4:$F$57,MATCH("処遇改善加算Ⅳ",【参考】数式用!$C$3:$F$3,0)+2,0),0),0)*AA629*0.5,0), "")</f>
        <v/>
      </c>
      <c r="AF629" s="329"/>
      <c r="AG629" s="330"/>
      <c r="AH629" s="330"/>
      <c r="AI629" s="344"/>
      <c r="AJ629" s="641"/>
      <c r="AK629" s="331"/>
      <c r="AL629" s="332" t="str">
        <f t="shared" si="228"/>
        <v/>
      </c>
      <c r="AM629" s="325" t="str">
        <f t="shared" si="229"/>
        <v/>
      </c>
      <c r="AN629" s="255"/>
      <c r="AO629" s="559" t="str">
        <f>IFERROR(VLOOKUP(K629,【参考】数式用!$A$2:$N$57,14,FALSE),"")</f>
        <v/>
      </c>
      <c r="AP629" s="559" t="str">
        <f t="shared" si="230"/>
        <v/>
      </c>
      <c r="AQ629" s="632" t="str">
        <f t="shared" si="231"/>
        <v/>
      </c>
      <c r="AR629" s="632" t="str">
        <f t="shared" si="232"/>
        <v>入力済</v>
      </c>
      <c r="AS629" s="559" t="str">
        <f t="shared" si="233"/>
        <v/>
      </c>
      <c r="AT629" s="632" t="str">
        <f t="shared" si="234"/>
        <v>入力済</v>
      </c>
      <c r="AU629" s="632" t="str">
        <f t="shared" si="235"/>
        <v/>
      </c>
      <c r="AV629" s="632" t="str">
        <f t="shared" si="236"/>
        <v/>
      </c>
      <c r="AW629" s="559" t="str">
        <f t="shared" si="237"/>
        <v/>
      </c>
      <c r="AX629" s="559" t="str">
        <f t="shared" si="238"/>
        <v/>
      </c>
      <c r="AY629" s="632" t="str">
        <f>IFERROR(VLOOKUP(K629,【参考】数式用!$AR$5:$AS$39,2, FALSE), "")</f>
        <v/>
      </c>
      <c r="AZ629" s="559" t="str">
        <f t="shared" si="239"/>
        <v/>
      </c>
      <c r="BA629" s="559" t="str">
        <f t="shared" si="240"/>
        <v>入力済</v>
      </c>
      <c r="BB629" s="632" t="str">
        <f>IFERROR(VLOOKUP(K629,【参考】数式用!$AX$3:$AY$59, 2, FALSE), "")</f>
        <v/>
      </c>
      <c r="BC629" s="559" t="str">
        <f t="shared" si="241"/>
        <v/>
      </c>
      <c r="BD629" s="559" t="str">
        <f t="shared" si="242"/>
        <v>入力済</v>
      </c>
      <c r="BE629" s="576" t="str">
        <f t="shared" si="243"/>
        <v/>
      </c>
      <c r="BF629" s="559" t="str">
        <f t="shared" si="244"/>
        <v/>
      </c>
      <c r="BG629" s="596"/>
      <c r="BH629" s="632" t="str">
        <f t="shared" si="245"/>
        <v/>
      </c>
      <c r="BI629" s="614" t="str">
        <f>IFERROR(IF(BH629="Ⅱロ有り",ROUNDDOWN(L629*VLOOKUP(K629,【参考】数式用!$A$4:$J$42,10,FALSE)*AA629,0),""),"")</f>
        <v/>
      </c>
      <c r="BJ629" s="614" t="str">
        <f>IFERROR(IF(BH629="Ⅱロなし",ROUNDDOWN(L629*VLOOKUP(K629,【参考】数式用!$A$4:$J$42,8,FALSE)*AA629,0),""),"")</f>
        <v/>
      </c>
    </row>
    <row r="630" spans="1:62" ht="110.1" customHeight="1" thickBot="1">
      <c r="A630" s="327">
        <v>617</v>
      </c>
      <c r="B630" s="1005" t="str">
        <f>IF(基本情報入力シート!B652="","",基本情報入力シート!B652)</f>
        <v/>
      </c>
      <c r="C630" s="1006"/>
      <c r="D630" s="1006"/>
      <c r="E630" s="1006"/>
      <c r="F630" s="1007"/>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58" t="str">
        <f>IF(基本情報入力シート!AF652=0, "",基本情報入力シート!AF652)</f>
        <v/>
      </c>
      <c r="M630" s="589"/>
      <c r="N630" s="521" t="str">
        <f>IFERROR(VLOOKUP(K630,【参考】数式用!$A$2:$F$57,MATCH(M630,【参考】数式用!$C$3:$F$3,0)+2,0),"")</f>
        <v/>
      </c>
      <c r="O630" s="513"/>
      <c r="P630" s="555" t="str">
        <f>IFERROR(VLOOKUP(K630,【参考】数式用!$A$2:$F$57,MATCH(O630,【参考】数式用!$C$3:$F$3,0)+2,0),"")</f>
        <v/>
      </c>
      <c r="Q630" s="338" t="s">
        <v>118</v>
      </c>
      <c r="R630" s="339"/>
      <c r="S630" s="340" t="s">
        <v>183</v>
      </c>
      <c r="T630" s="339"/>
      <c r="U630" s="340" t="s">
        <v>184</v>
      </c>
      <c r="V630" s="339"/>
      <c r="W630" s="340" t="s">
        <v>183</v>
      </c>
      <c r="X630" s="339"/>
      <c r="Y630" s="340" t="s">
        <v>185</v>
      </c>
      <c r="Z630" s="340" t="s">
        <v>186</v>
      </c>
      <c r="AA630" s="340" t="str">
        <f t="shared" si="225"/>
        <v/>
      </c>
      <c r="AB630" s="341" t="s">
        <v>187</v>
      </c>
      <c r="AC630" s="516" t="str">
        <f t="shared" si="226"/>
        <v/>
      </c>
      <c r="AD630" s="509" t="str">
        <f t="shared" si="227"/>
        <v/>
      </c>
      <c r="AE630" s="517" t="str">
        <f>IFERROR(ROUNDDOWN(ROUNDDOWN(ROUND(L630*VLOOKUP(K630,【参考】数式用!$A$4:$F$57,MATCH("処遇改善加算Ⅳ",【参考】数式用!$C$3:$F$3,0)+2,0),0),0)*AA630*0.5,0), "")</f>
        <v/>
      </c>
      <c r="AF630" s="329"/>
      <c r="AG630" s="330"/>
      <c r="AH630" s="330"/>
      <c r="AI630" s="344"/>
      <c r="AJ630" s="641"/>
      <c r="AK630" s="331"/>
      <c r="AL630" s="332" t="str">
        <f t="shared" si="228"/>
        <v/>
      </c>
      <c r="AM630" s="325" t="str">
        <f t="shared" si="229"/>
        <v/>
      </c>
      <c r="AN630" s="255"/>
      <c r="AO630" s="559" t="str">
        <f>IFERROR(VLOOKUP(K630,【参考】数式用!$A$2:$N$57,14,FALSE),"")</f>
        <v/>
      </c>
      <c r="AP630" s="559" t="str">
        <f t="shared" si="230"/>
        <v/>
      </c>
      <c r="AQ630" s="632" t="str">
        <f t="shared" si="231"/>
        <v/>
      </c>
      <c r="AR630" s="632" t="str">
        <f t="shared" si="232"/>
        <v>入力済</v>
      </c>
      <c r="AS630" s="559" t="str">
        <f t="shared" si="233"/>
        <v/>
      </c>
      <c r="AT630" s="632" t="str">
        <f t="shared" si="234"/>
        <v>入力済</v>
      </c>
      <c r="AU630" s="632" t="str">
        <f t="shared" si="235"/>
        <v/>
      </c>
      <c r="AV630" s="632" t="str">
        <f t="shared" si="236"/>
        <v/>
      </c>
      <c r="AW630" s="559" t="str">
        <f t="shared" si="237"/>
        <v/>
      </c>
      <c r="AX630" s="559" t="str">
        <f t="shared" si="238"/>
        <v/>
      </c>
      <c r="AY630" s="632" t="str">
        <f>IFERROR(VLOOKUP(K630,【参考】数式用!$AR$5:$AS$39,2, FALSE), "")</f>
        <v/>
      </c>
      <c r="AZ630" s="559" t="str">
        <f t="shared" si="239"/>
        <v/>
      </c>
      <c r="BA630" s="559" t="str">
        <f t="shared" si="240"/>
        <v>入力済</v>
      </c>
      <c r="BB630" s="632" t="str">
        <f>IFERROR(VLOOKUP(K630,【参考】数式用!$AX$3:$AY$59, 2, FALSE), "")</f>
        <v/>
      </c>
      <c r="BC630" s="559" t="str">
        <f t="shared" si="241"/>
        <v/>
      </c>
      <c r="BD630" s="559" t="str">
        <f t="shared" si="242"/>
        <v>入力済</v>
      </c>
      <c r="BE630" s="576" t="str">
        <f t="shared" si="243"/>
        <v/>
      </c>
      <c r="BF630" s="559" t="str">
        <f t="shared" si="244"/>
        <v/>
      </c>
      <c r="BG630" s="596"/>
      <c r="BH630" s="632" t="str">
        <f t="shared" si="245"/>
        <v/>
      </c>
      <c r="BI630" s="614" t="str">
        <f>IFERROR(IF(BH630="Ⅱロ有り",ROUNDDOWN(L630*VLOOKUP(K630,【参考】数式用!$A$4:$J$42,10,FALSE)*AA630,0),""),"")</f>
        <v/>
      </c>
      <c r="BJ630" s="614" t="str">
        <f>IFERROR(IF(BH630="Ⅱロなし",ROUNDDOWN(L630*VLOOKUP(K630,【参考】数式用!$A$4:$J$42,8,FALSE)*AA630,0),""),"")</f>
        <v/>
      </c>
    </row>
    <row r="631" spans="1:62" ht="110.1" customHeight="1" thickBot="1">
      <c r="A631" s="327">
        <v>618</v>
      </c>
      <c r="B631" s="1005" t="str">
        <f>IF(基本情報入力シート!B653="","",基本情報入力シート!B653)</f>
        <v/>
      </c>
      <c r="C631" s="1006"/>
      <c r="D631" s="1006"/>
      <c r="E631" s="1006"/>
      <c r="F631" s="1007"/>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58" t="str">
        <f>IF(基本情報入力シート!AF653=0, "",基本情報入力シート!AF653)</f>
        <v/>
      </c>
      <c r="M631" s="589"/>
      <c r="N631" s="521" t="str">
        <f>IFERROR(VLOOKUP(K631,【参考】数式用!$A$2:$F$57,MATCH(M631,【参考】数式用!$C$3:$F$3,0)+2,0),"")</f>
        <v/>
      </c>
      <c r="O631" s="513"/>
      <c r="P631" s="555" t="str">
        <f>IFERROR(VLOOKUP(K631,【参考】数式用!$A$2:$F$57,MATCH(O631,【参考】数式用!$C$3:$F$3,0)+2,0),"")</f>
        <v/>
      </c>
      <c r="Q631" s="338" t="s">
        <v>118</v>
      </c>
      <c r="R631" s="339"/>
      <c r="S631" s="340" t="s">
        <v>183</v>
      </c>
      <c r="T631" s="339"/>
      <c r="U631" s="340" t="s">
        <v>184</v>
      </c>
      <c r="V631" s="339"/>
      <c r="W631" s="340" t="s">
        <v>183</v>
      </c>
      <c r="X631" s="339"/>
      <c r="Y631" s="340" t="s">
        <v>185</v>
      </c>
      <c r="Z631" s="340" t="s">
        <v>186</v>
      </c>
      <c r="AA631" s="340" t="str">
        <f t="shared" si="225"/>
        <v/>
      </c>
      <c r="AB631" s="341" t="s">
        <v>187</v>
      </c>
      <c r="AC631" s="516" t="str">
        <f t="shared" si="226"/>
        <v/>
      </c>
      <c r="AD631" s="509" t="str">
        <f t="shared" si="227"/>
        <v/>
      </c>
      <c r="AE631" s="517" t="str">
        <f>IFERROR(ROUNDDOWN(ROUNDDOWN(ROUND(L631*VLOOKUP(K631,【参考】数式用!$A$4:$F$57,MATCH("処遇改善加算Ⅳ",【参考】数式用!$C$3:$F$3,0)+2,0),0),0)*AA631*0.5,0), "")</f>
        <v/>
      </c>
      <c r="AF631" s="329"/>
      <c r="AG631" s="330"/>
      <c r="AH631" s="330"/>
      <c r="AI631" s="344"/>
      <c r="AJ631" s="641"/>
      <c r="AK631" s="331"/>
      <c r="AL631" s="332" t="str">
        <f t="shared" si="228"/>
        <v/>
      </c>
      <c r="AM631" s="325" t="str">
        <f t="shared" si="229"/>
        <v/>
      </c>
      <c r="AN631" s="255"/>
      <c r="AO631" s="559" t="str">
        <f>IFERROR(VLOOKUP(K631,【参考】数式用!$A$2:$N$57,14,FALSE),"")</f>
        <v/>
      </c>
      <c r="AP631" s="559" t="str">
        <f t="shared" si="230"/>
        <v/>
      </c>
      <c r="AQ631" s="632" t="str">
        <f t="shared" si="231"/>
        <v/>
      </c>
      <c r="AR631" s="632" t="str">
        <f t="shared" si="232"/>
        <v>入力済</v>
      </c>
      <c r="AS631" s="559" t="str">
        <f t="shared" si="233"/>
        <v/>
      </c>
      <c r="AT631" s="632" t="str">
        <f t="shared" si="234"/>
        <v>入力済</v>
      </c>
      <c r="AU631" s="632" t="str">
        <f t="shared" si="235"/>
        <v/>
      </c>
      <c r="AV631" s="632" t="str">
        <f t="shared" si="236"/>
        <v/>
      </c>
      <c r="AW631" s="559" t="str">
        <f t="shared" si="237"/>
        <v/>
      </c>
      <c r="AX631" s="559" t="str">
        <f t="shared" si="238"/>
        <v/>
      </c>
      <c r="AY631" s="632" t="str">
        <f>IFERROR(VLOOKUP(K631,【参考】数式用!$AR$5:$AS$39,2, FALSE), "")</f>
        <v/>
      </c>
      <c r="AZ631" s="559" t="str">
        <f t="shared" si="239"/>
        <v/>
      </c>
      <c r="BA631" s="559" t="str">
        <f t="shared" si="240"/>
        <v>入力済</v>
      </c>
      <c r="BB631" s="632" t="str">
        <f>IFERROR(VLOOKUP(K631,【参考】数式用!$AX$3:$AY$59, 2, FALSE), "")</f>
        <v/>
      </c>
      <c r="BC631" s="559" t="str">
        <f t="shared" si="241"/>
        <v/>
      </c>
      <c r="BD631" s="559" t="str">
        <f t="shared" si="242"/>
        <v>入力済</v>
      </c>
      <c r="BE631" s="576" t="str">
        <f t="shared" si="243"/>
        <v/>
      </c>
      <c r="BF631" s="559" t="str">
        <f t="shared" si="244"/>
        <v/>
      </c>
      <c r="BG631" s="596"/>
      <c r="BH631" s="632" t="str">
        <f t="shared" si="245"/>
        <v/>
      </c>
      <c r="BI631" s="614" t="str">
        <f>IFERROR(IF(BH631="Ⅱロ有り",ROUNDDOWN(L631*VLOOKUP(K631,【参考】数式用!$A$4:$J$42,10,FALSE)*AA631,0),""),"")</f>
        <v/>
      </c>
      <c r="BJ631" s="614" t="str">
        <f>IFERROR(IF(BH631="Ⅱロなし",ROUNDDOWN(L631*VLOOKUP(K631,【参考】数式用!$A$4:$J$42,8,FALSE)*AA631,0),""),"")</f>
        <v/>
      </c>
    </row>
    <row r="632" spans="1:62" ht="110.1" customHeight="1" thickBot="1">
      <c r="A632" s="327">
        <v>619</v>
      </c>
      <c r="B632" s="1005" t="str">
        <f>IF(基本情報入力シート!B654="","",基本情報入力シート!B654)</f>
        <v/>
      </c>
      <c r="C632" s="1006"/>
      <c r="D632" s="1006"/>
      <c r="E632" s="1006"/>
      <c r="F632" s="1007"/>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58" t="str">
        <f>IF(基本情報入力シート!AF654=0, "",基本情報入力シート!AF654)</f>
        <v/>
      </c>
      <c r="M632" s="589"/>
      <c r="N632" s="521" t="str">
        <f>IFERROR(VLOOKUP(K632,【参考】数式用!$A$2:$F$57,MATCH(M632,【参考】数式用!$C$3:$F$3,0)+2,0),"")</f>
        <v/>
      </c>
      <c r="O632" s="513"/>
      <c r="P632" s="555" t="str">
        <f>IFERROR(VLOOKUP(K632,【参考】数式用!$A$2:$F$57,MATCH(O632,【参考】数式用!$C$3:$F$3,0)+2,0),"")</f>
        <v/>
      </c>
      <c r="Q632" s="338" t="s">
        <v>118</v>
      </c>
      <c r="R632" s="339"/>
      <c r="S632" s="340" t="s">
        <v>183</v>
      </c>
      <c r="T632" s="339"/>
      <c r="U632" s="340" t="s">
        <v>184</v>
      </c>
      <c r="V632" s="339"/>
      <c r="W632" s="340" t="s">
        <v>183</v>
      </c>
      <c r="X632" s="339"/>
      <c r="Y632" s="340" t="s">
        <v>185</v>
      </c>
      <c r="Z632" s="340" t="s">
        <v>186</v>
      </c>
      <c r="AA632" s="340" t="str">
        <f t="shared" si="225"/>
        <v/>
      </c>
      <c r="AB632" s="341" t="s">
        <v>187</v>
      </c>
      <c r="AC632" s="516" t="str">
        <f t="shared" si="226"/>
        <v/>
      </c>
      <c r="AD632" s="509" t="str">
        <f t="shared" si="227"/>
        <v/>
      </c>
      <c r="AE632" s="517" t="str">
        <f>IFERROR(ROUNDDOWN(ROUNDDOWN(ROUND(L632*VLOOKUP(K632,【参考】数式用!$A$4:$F$57,MATCH("処遇改善加算Ⅳ",【参考】数式用!$C$3:$F$3,0)+2,0),0),0)*AA632*0.5,0), "")</f>
        <v/>
      </c>
      <c r="AF632" s="329"/>
      <c r="AG632" s="330"/>
      <c r="AH632" s="330"/>
      <c r="AI632" s="344"/>
      <c r="AJ632" s="641"/>
      <c r="AK632" s="331"/>
      <c r="AL632" s="332" t="str">
        <f t="shared" si="228"/>
        <v/>
      </c>
      <c r="AM632" s="325" t="str">
        <f t="shared" si="229"/>
        <v/>
      </c>
      <c r="AN632" s="255"/>
      <c r="AO632" s="559" t="str">
        <f>IFERROR(VLOOKUP(K632,【参考】数式用!$A$2:$N$57,14,FALSE),"")</f>
        <v/>
      </c>
      <c r="AP632" s="559" t="str">
        <f t="shared" si="230"/>
        <v/>
      </c>
      <c r="AQ632" s="632" t="str">
        <f t="shared" si="231"/>
        <v/>
      </c>
      <c r="AR632" s="632" t="str">
        <f t="shared" si="232"/>
        <v>入力済</v>
      </c>
      <c r="AS632" s="559" t="str">
        <f t="shared" si="233"/>
        <v/>
      </c>
      <c r="AT632" s="632" t="str">
        <f t="shared" si="234"/>
        <v>入力済</v>
      </c>
      <c r="AU632" s="632" t="str">
        <f t="shared" si="235"/>
        <v/>
      </c>
      <c r="AV632" s="632" t="str">
        <f t="shared" si="236"/>
        <v/>
      </c>
      <c r="AW632" s="559" t="str">
        <f t="shared" si="237"/>
        <v/>
      </c>
      <c r="AX632" s="559" t="str">
        <f t="shared" si="238"/>
        <v/>
      </c>
      <c r="AY632" s="632" t="str">
        <f>IFERROR(VLOOKUP(K632,【参考】数式用!$AR$5:$AS$39,2, FALSE), "")</f>
        <v/>
      </c>
      <c r="AZ632" s="559" t="str">
        <f t="shared" si="239"/>
        <v/>
      </c>
      <c r="BA632" s="559" t="str">
        <f t="shared" si="240"/>
        <v>入力済</v>
      </c>
      <c r="BB632" s="632" t="str">
        <f>IFERROR(VLOOKUP(K632,【参考】数式用!$AX$3:$AY$59, 2, FALSE), "")</f>
        <v/>
      </c>
      <c r="BC632" s="559" t="str">
        <f t="shared" si="241"/>
        <v/>
      </c>
      <c r="BD632" s="559" t="str">
        <f t="shared" si="242"/>
        <v>入力済</v>
      </c>
      <c r="BE632" s="576" t="str">
        <f t="shared" si="243"/>
        <v/>
      </c>
      <c r="BF632" s="559" t="str">
        <f t="shared" si="244"/>
        <v/>
      </c>
      <c r="BG632" s="596"/>
      <c r="BH632" s="632" t="str">
        <f t="shared" si="245"/>
        <v/>
      </c>
      <c r="BI632" s="614" t="str">
        <f>IFERROR(IF(BH632="Ⅱロ有り",ROUNDDOWN(L632*VLOOKUP(K632,【参考】数式用!$A$4:$J$42,10,FALSE)*AA632,0),""),"")</f>
        <v/>
      </c>
      <c r="BJ632" s="614" t="str">
        <f>IFERROR(IF(BH632="Ⅱロなし",ROUNDDOWN(L632*VLOOKUP(K632,【参考】数式用!$A$4:$J$42,8,FALSE)*AA632,0),""),"")</f>
        <v/>
      </c>
    </row>
    <row r="633" spans="1:62" ht="110.1" customHeight="1" thickBot="1">
      <c r="A633" s="327">
        <v>620</v>
      </c>
      <c r="B633" s="1005" t="str">
        <f>IF(基本情報入力シート!B655="","",基本情報入力シート!B655)</f>
        <v/>
      </c>
      <c r="C633" s="1006"/>
      <c r="D633" s="1006"/>
      <c r="E633" s="1006"/>
      <c r="F633" s="1007"/>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58" t="str">
        <f>IF(基本情報入力シート!AF655=0, "",基本情報入力シート!AF655)</f>
        <v/>
      </c>
      <c r="M633" s="589"/>
      <c r="N633" s="521" t="str">
        <f>IFERROR(VLOOKUP(K633,【参考】数式用!$A$2:$F$57,MATCH(M633,【参考】数式用!$C$3:$F$3,0)+2,0),"")</f>
        <v/>
      </c>
      <c r="O633" s="513"/>
      <c r="P633" s="555" t="str">
        <f>IFERROR(VLOOKUP(K633,【参考】数式用!$A$2:$F$57,MATCH(O633,【参考】数式用!$C$3:$F$3,0)+2,0),"")</f>
        <v/>
      </c>
      <c r="Q633" s="338" t="s">
        <v>118</v>
      </c>
      <c r="R633" s="339"/>
      <c r="S633" s="340" t="s">
        <v>183</v>
      </c>
      <c r="T633" s="339"/>
      <c r="U633" s="340" t="s">
        <v>184</v>
      </c>
      <c r="V633" s="339"/>
      <c r="W633" s="340" t="s">
        <v>183</v>
      </c>
      <c r="X633" s="339"/>
      <c r="Y633" s="340" t="s">
        <v>185</v>
      </c>
      <c r="Z633" s="340" t="s">
        <v>186</v>
      </c>
      <c r="AA633" s="340" t="str">
        <f t="shared" si="225"/>
        <v/>
      </c>
      <c r="AB633" s="341" t="s">
        <v>187</v>
      </c>
      <c r="AC633" s="516" t="str">
        <f t="shared" si="226"/>
        <v/>
      </c>
      <c r="AD633" s="509" t="str">
        <f t="shared" si="227"/>
        <v/>
      </c>
      <c r="AE633" s="517" t="str">
        <f>IFERROR(ROUNDDOWN(ROUNDDOWN(ROUND(L633*VLOOKUP(K633,【参考】数式用!$A$4:$F$57,MATCH("処遇改善加算Ⅳ",【参考】数式用!$C$3:$F$3,0)+2,0),0),0)*AA633*0.5,0), "")</f>
        <v/>
      </c>
      <c r="AF633" s="329"/>
      <c r="AG633" s="330"/>
      <c r="AH633" s="330"/>
      <c r="AI633" s="344"/>
      <c r="AJ633" s="641"/>
      <c r="AK633" s="331"/>
      <c r="AL633" s="332" t="str">
        <f t="shared" si="228"/>
        <v/>
      </c>
      <c r="AM633" s="325" t="str">
        <f t="shared" si="229"/>
        <v/>
      </c>
      <c r="AN633" s="255"/>
      <c r="AO633" s="559" t="str">
        <f>IFERROR(VLOOKUP(K633,【参考】数式用!$A$2:$N$57,14,FALSE),"")</f>
        <v/>
      </c>
      <c r="AP633" s="559" t="str">
        <f t="shared" si="230"/>
        <v/>
      </c>
      <c r="AQ633" s="632" t="str">
        <f t="shared" si="231"/>
        <v/>
      </c>
      <c r="AR633" s="632" t="str">
        <f t="shared" si="232"/>
        <v>入力済</v>
      </c>
      <c r="AS633" s="559" t="str">
        <f t="shared" si="233"/>
        <v/>
      </c>
      <c r="AT633" s="632" t="str">
        <f t="shared" si="234"/>
        <v>入力済</v>
      </c>
      <c r="AU633" s="632" t="str">
        <f t="shared" si="235"/>
        <v/>
      </c>
      <c r="AV633" s="632" t="str">
        <f t="shared" si="236"/>
        <v/>
      </c>
      <c r="AW633" s="559" t="str">
        <f t="shared" si="237"/>
        <v/>
      </c>
      <c r="AX633" s="559" t="str">
        <f t="shared" si="238"/>
        <v/>
      </c>
      <c r="AY633" s="632" t="str">
        <f>IFERROR(VLOOKUP(K633,【参考】数式用!$AR$5:$AS$39,2, FALSE), "")</f>
        <v/>
      </c>
      <c r="AZ633" s="559" t="str">
        <f t="shared" si="239"/>
        <v/>
      </c>
      <c r="BA633" s="559" t="str">
        <f t="shared" si="240"/>
        <v>入力済</v>
      </c>
      <c r="BB633" s="632" t="str">
        <f>IFERROR(VLOOKUP(K633,【参考】数式用!$AX$3:$AY$59, 2, FALSE), "")</f>
        <v/>
      </c>
      <c r="BC633" s="559" t="str">
        <f t="shared" si="241"/>
        <v/>
      </c>
      <c r="BD633" s="559" t="str">
        <f t="shared" si="242"/>
        <v>入力済</v>
      </c>
      <c r="BE633" s="576" t="str">
        <f t="shared" si="243"/>
        <v/>
      </c>
      <c r="BF633" s="559" t="str">
        <f t="shared" si="244"/>
        <v/>
      </c>
      <c r="BG633" s="596"/>
      <c r="BH633" s="632" t="str">
        <f t="shared" si="245"/>
        <v/>
      </c>
      <c r="BI633" s="614" t="str">
        <f>IFERROR(IF(BH633="Ⅱロ有り",ROUNDDOWN(L633*VLOOKUP(K633,【参考】数式用!$A$4:$J$42,10,FALSE)*AA633,0),""),"")</f>
        <v/>
      </c>
      <c r="BJ633" s="614" t="str">
        <f>IFERROR(IF(BH633="Ⅱロなし",ROUNDDOWN(L633*VLOOKUP(K633,【参考】数式用!$A$4:$J$42,8,FALSE)*AA633,0),""),"")</f>
        <v/>
      </c>
    </row>
    <row r="634" spans="1:62" ht="110.1" customHeight="1" thickBot="1">
      <c r="A634" s="327">
        <v>621</v>
      </c>
      <c r="B634" s="1005" t="str">
        <f>IF(基本情報入力シート!B656="","",基本情報入力シート!B656)</f>
        <v/>
      </c>
      <c r="C634" s="1006"/>
      <c r="D634" s="1006"/>
      <c r="E634" s="1006"/>
      <c r="F634" s="1007"/>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58" t="str">
        <f>IF(基本情報入力シート!AF656=0, "",基本情報入力シート!AF656)</f>
        <v/>
      </c>
      <c r="M634" s="589"/>
      <c r="N634" s="521" t="str">
        <f>IFERROR(VLOOKUP(K634,【参考】数式用!$A$2:$F$57,MATCH(M634,【参考】数式用!$C$3:$F$3,0)+2,0),"")</f>
        <v/>
      </c>
      <c r="O634" s="513"/>
      <c r="P634" s="555" t="str">
        <f>IFERROR(VLOOKUP(K634,【参考】数式用!$A$2:$F$57,MATCH(O634,【参考】数式用!$C$3:$F$3,0)+2,0),"")</f>
        <v/>
      </c>
      <c r="Q634" s="338" t="s">
        <v>118</v>
      </c>
      <c r="R634" s="339"/>
      <c r="S634" s="340" t="s">
        <v>183</v>
      </c>
      <c r="T634" s="339"/>
      <c r="U634" s="340" t="s">
        <v>184</v>
      </c>
      <c r="V634" s="339"/>
      <c r="W634" s="340" t="s">
        <v>183</v>
      </c>
      <c r="X634" s="339"/>
      <c r="Y634" s="340" t="s">
        <v>185</v>
      </c>
      <c r="Z634" s="340" t="s">
        <v>186</v>
      </c>
      <c r="AA634" s="340" t="str">
        <f t="shared" si="225"/>
        <v/>
      </c>
      <c r="AB634" s="341" t="s">
        <v>187</v>
      </c>
      <c r="AC634" s="516" t="str">
        <f t="shared" si="226"/>
        <v/>
      </c>
      <c r="AD634" s="509" t="str">
        <f t="shared" si="227"/>
        <v/>
      </c>
      <c r="AE634" s="517" t="str">
        <f>IFERROR(ROUNDDOWN(ROUNDDOWN(ROUND(L634*VLOOKUP(K634,【参考】数式用!$A$4:$F$57,MATCH("処遇改善加算Ⅳ",【参考】数式用!$C$3:$F$3,0)+2,0),0),0)*AA634*0.5,0), "")</f>
        <v/>
      </c>
      <c r="AF634" s="329"/>
      <c r="AG634" s="330"/>
      <c r="AH634" s="330"/>
      <c r="AI634" s="344"/>
      <c r="AJ634" s="641"/>
      <c r="AK634" s="331"/>
      <c r="AL634" s="332" t="str">
        <f t="shared" si="228"/>
        <v/>
      </c>
      <c r="AM634" s="325" t="str">
        <f t="shared" si="229"/>
        <v/>
      </c>
      <c r="AN634" s="255"/>
      <c r="AO634" s="559" t="str">
        <f>IFERROR(VLOOKUP(K634,【参考】数式用!$A$2:$N$57,14,FALSE),"")</f>
        <v/>
      </c>
      <c r="AP634" s="559" t="str">
        <f t="shared" si="230"/>
        <v/>
      </c>
      <c r="AQ634" s="632" t="str">
        <f t="shared" si="231"/>
        <v/>
      </c>
      <c r="AR634" s="632" t="str">
        <f t="shared" si="232"/>
        <v>入力済</v>
      </c>
      <c r="AS634" s="559" t="str">
        <f t="shared" si="233"/>
        <v/>
      </c>
      <c r="AT634" s="632" t="str">
        <f t="shared" si="234"/>
        <v>入力済</v>
      </c>
      <c r="AU634" s="632" t="str">
        <f t="shared" si="235"/>
        <v/>
      </c>
      <c r="AV634" s="632" t="str">
        <f t="shared" si="236"/>
        <v/>
      </c>
      <c r="AW634" s="559" t="str">
        <f t="shared" si="237"/>
        <v/>
      </c>
      <c r="AX634" s="559" t="str">
        <f t="shared" si="238"/>
        <v/>
      </c>
      <c r="AY634" s="632" t="str">
        <f>IFERROR(VLOOKUP(K634,【参考】数式用!$AR$5:$AS$39,2, FALSE), "")</f>
        <v/>
      </c>
      <c r="AZ634" s="559" t="str">
        <f t="shared" si="239"/>
        <v/>
      </c>
      <c r="BA634" s="559" t="str">
        <f t="shared" si="240"/>
        <v>入力済</v>
      </c>
      <c r="BB634" s="632" t="str">
        <f>IFERROR(VLOOKUP(K634,【参考】数式用!$AX$3:$AY$59, 2, FALSE), "")</f>
        <v/>
      </c>
      <c r="BC634" s="559" t="str">
        <f t="shared" si="241"/>
        <v/>
      </c>
      <c r="BD634" s="559" t="str">
        <f t="shared" si="242"/>
        <v>入力済</v>
      </c>
      <c r="BE634" s="576" t="str">
        <f t="shared" si="243"/>
        <v/>
      </c>
      <c r="BF634" s="559" t="str">
        <f t="shared" si="244"/>
        <v/>
      </c>
      <c r="BG634" s="596"/>
      <c r="BH634" s="632" t="str">
        <f t="shared" si="245"/>
        <v/>
      </c>
      <c r="BI634" s="614" t="str">
        <f>IFERROR(IF(BH634="Ⅱロ有り",ROUNDDOWN(L634*VLOOKUP(K634,【参考】数式用!$A$4:$J$42,10,FALSE)*AA634,0),""),"")</f>
        <v/>
      </c>
      <c r="BJ634" s="614" t="str">
        <f>IFERROR(IF(BH634="Ⅱロなし",ROUNDDOWN(L634*VLOOKUP(K634,【参考】数式用!$A$4:$J$42,8,FALSE)*AA634,0),""),"")</f>
        <v/>
      </c>
    </row>
    <row r="635" spans="1:62" ht="110.1" customHeight="1" thickBot="1">
      <c r="A635" s="327">
        <v>622</v>
      </c>
      <c r="B635" s="1005" t="str">
        <f>IF(基本情報入力シート!B657="","",基本情報入力シート!B657)</f>
        <v/>
      </c>
      <c r="C635" s="1006"/>
      <c r="D635" s="1006"/>
      <c r="E635" s="1006"/>
      <c r="F635" s="1007"/>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58" t="str">
        <f>IF(基本情報入力シート!AF657=0, "",基本情報入力シート!AF657)</f>
        <v/>
      </c>
      <c r="M635" s="589"/>
      <c r="N635" s="521" t="str">
        <f>IFERROR(VLOOKUP(K635,【参考】数式用!$A$2:$F$57,MATCH(M635,【参考】数式用!$C$3:$F$3,0)+2,0),"")</f>
        <v/>
      </c>
      <c r="O635" s="513"/>
      <c r="P635" s="555" t="str">
        <f>IFERROR(VLOOKUP(K635,【参考】数式用!$A$2:$F$57,MATCH(O635,【参考】数式用!$C$3:$F$3,0)+2,0),"")</f>
        <v/>
      </c>
      <c r="Q635" s="338" t="s">
        <v>118</v>
      </c>
      <c r="R635" s="339"/>
      <c r="S635" s="340" t="s">
        <v>183</v>
      </c>
      <c r="T635" s="339"/>
      <c r="U635" s="340" t="s">
        <v>184</v>
      </c>
      <c r="V635" s="339"/>
      <c r="W635" s="340" t="s">
        <v>183</v>
      </c>
      <c r="X635" s="339"/>
      <c r="Y635" s="340" t="s">
        <v>185</v>
      </c>
      <c r="Z635" s="340" t="s">
        <v>186</v>
      </c>
      <c r="AA635" s="340" t="str">
        <f t="shared" si="225"/>
        <v/>
      </c>
      <c r="AB635" s="341" t="s">
        <v>187</v>
      </c>
      <c r="AC635" s="516" t="str">
        <f t="shared" si="226"/>
        <v/>
      </c>
      <c r="AD635" s="509" t="str">
        <f t="shared" si="227"/>
        <v/>
      </c>
      <c r="AE635" s="517" t="str">
        <f>IFERROR(ROUNDDOWN(ROUNDDOWN(ROUND(L635*VLOOKUP(K635,【参考】数式用!$A$4:$F$57,MATCH("処遇改善加算Ⅳ",【参考】数式用!$C$3:$F$3,0)+2,0),0),0)*AA635*0.5,0), "")</f>
        <v/>
      </c>
      <c r="AF635" s="329"/>
      <c r="AG635" s="330"/>
      <c r="AH635" s="330"/>
      <c r="AI635" s="344"/>
      <c r="AJ635" s="641"/>
      <c r="AK635" s="331"/>
      <c r="AL635" s="332" t="str">
        <f t="shared" si="228"/>
        <v/>
      </c>
      <c r="AM635" s="325" t="str">
        <f t="shared" si="229"/>
        <v/>
      </c>
      <c r="AN635" s="255"/>
      <c r="AO635" s="559" t="str">
        <f>IFERROR(VLOOKUP(K635,【参考】数式用!$A$2:$N$57,14,FALSE),"")</f>
        <v/>
      </c>
      <c r="AP635" s="559" t="str">
        <f t="shared" si="230"/>
        <v/>
      </c>
      <c r="AQ635" s="632" t="str">
        <f t="shared" si="231"/>
        <v/>
      </c>
      <c r="AR635" s="632" t="str">
        <f t="shared" si="232"/>
        <v>入力済</v>
      </c>
      <c r="AS635" s="559" t="str">
        <f t="shared" si="233"/>
        <v/>
      </c>
      <c r="AT635" s="632" t="str">
        <f t="shared" si="234"/>
        <v>入力済</v>
      </c>
      <c r="AU635" s="632" t="str">
        <f t="shared" si="235"/>
        <v/>
      </c>
      <c r="AV635" s="632" t="str">
        <f t="shared" si="236"/>
        <v/>
      </c>
      <c r="AW635" s="559" t="str">
        <f t="shared" si="237"/>
        <v/>
      </c>
      <c r="AX635" s="559" t="str">
        <f t="shared" si="238"/>
        <v/>
      </c>
      <c r="AY635" s="632" t="str">
        <f>IFERROR(VLOOKUP(K635,【参考】数式用!$AR$5:$AS$39,2, FALSE), "")</f>
        <v/>
      </c>
      <c r="AZ635" s="559" t="str">
        <f t="shared" si="239"/>
        <v/>
      </c>
      <c r="BA635" s="559" t="str">
        <f t="shared" si="240"/>
        <v>入力済</v>
      </c>
      <c r="BB635" s="632" t="str">
        <f>IFERROR(VLOOKUP(K635,【参考】数式用!$AX$3:$AY$59, 2, FALSE), "")</f>
        <v/>
      </c>
      <c r="BC635" s="559" t="str">
        <f t="shared" si="241"/>
        <v/>
      </c>
      <c r="BD635" s="559" t="str">
        <f t="shared" si="242"/>
        <v>入力済</v>
      </c>
      <c r="BE635" s="576" t="str">
        <f t="shared" si="243"/>
        <v/>
      </c>
      <c r="BF635" s="559" t="str">
        <f t="shared" si="244"/>
        <v/>
      </c>
      <c r="BG635" s="596"/>
      <c r="BH635" s="632" t="str">
        <f t="shared" si="245"/>
        <v/>
      </c>
      <c r="BI635" s="614" t="str">
        <f>IFERROR(IF(BH635="Ⅱロ有り",ROUNDDOWN(L635*VLOOKUP(K635,【参考】数式用!$A$4:$J$42,10,FALSE)*AA635,0),""),"")</f>
        <v/>
      </c>
      <c r="BJ635" s="614" t="str">
        <f>IFERROR(IF(BH635="Ⅱロなし",ROUNDDOWN(L635*VLOOKUP(K635,【参考】数式用!$A$4:$J$42,8,FALSE)*AA635,0),""),"")</f>
        <v/>
      </c>
    </row>
    <row r="636" spans="1:62" ht="110.1" customHeight="1" thickBot="1">
      <c r="A636" s="327">
        <v>623</v>
      </c>
      <c r="B636" s="1005" t="str">
        <f>IF(基本情報入力シート!B658="","",基本情報入力シート!B658)</f>
        <v/>
      </c>
      <c r="C636" s="1006"/>
      <c r="D636" s="1006"/>
      <c r="E636" s="1006"/>
      <c r="F636" s="1007"/>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58" t="str">
        <f>IF(基本情報入力シート!AF658=0, "",基本情報入力シート!AF658)</f>
        <v/>
      </c>
      <c r="M636" s="589"/>
      <c r="N636" s="521" t="str">
        <f>IFERROR(VLOOKUP(K636,【参考】数式用!$A$2:$F$57,MATCH(M636,【参考】数式用!$C$3:$F$3,0)+2,0),"")</f>
        <v/>
      </c>
      <c r="O636" s="513"/>
      <c r="P636" s="555" t="str">
        <f>IFERROR(VLOOKUP(K636,【参考】数式用!$A$2:$F$57,MATCH(O636,【参考】数式用!$C$3:$F$3,0)+2,0),"")</f>
        <v/>
      </c>
      <c r="Q636" s="338" t="s">
        <v>118</v>
      </c>
      <c r="R636" s="339"/>
      <c r="S636" s="340" t="s">
        <v>183</v>
      </c>
      <c r="T636" s="339"/>
      <c r="U636" s="340" t="s">
        <v>184</v>
      </c>
      <c r="V636" s="339"/>
      <c r="W636" s="340" t="s">
        <v>183</v>
      </c>
      <c r="X636" s="339"/>
      <c r="Y636" s="340" t="s">
        <v>185</v>
      </c>
      <c r="Z636" s="340" t="s">
        <v>186</v>
      </c>
      <c r="AA636" s="340" t="str">
        <f t="shared" si="225"/>
        <v/>
      </c>
      <c r="AB636" s="341" t="s">
        <v>187</v>
      </c>
      <c r="AC636" s="516" t="str">
        <f t="shared" si="226"/>
        <v/>
      </c>
      <c r="AD636" s="509" t="str">
        <f t="shared" si="227"/>
        <v/>
      </c>
      <c r="AE636" s="517" t="str">
        <f>IFERROR(ROUNDDOWN(ROUNDDOWN(ROUND(L636*VLOOKUP(K636,【参考】数式用!$A$4:$F$57,MATCH("処遇改善加算Ⅳ",【参考】数式用!$C$3:$F$3,0)+2,0),0),0)*AA636*0.5,0), "")</f>
        <v/>
      </c>
      <c r="AF636" s="329"/>
      <c r="AG636" s="330"/>
      <c r="AH636" s="330"/>
      <c r="AI636" s="344"/>
      <c r="AJ636" s="641"/>
      <c r="AK636" s="331"/>
      <c r="AL636" s="332" t="str">
        <f t="shared" si="228"/>
        <v/>
      </c>
      <c r="AM636" s="325" t="str">
        <f t="shared" si="229"/>
        <v/>
      </c>
      <c r="AN636" s="255"/>
      <c r="AO636" s="559" t="str">
        <f>IFERROR(VLOOKUP(K636,【参考】数式用!$A$2:$N$57,14,FALSE),"")</f>
        <v/>
      </c>
      <c r="AP636" s="559" t="str">
        <f t="shared" si="230"/>
        <v/>
      </c>
      <c r="AQ636" s="632" t="str">
        <f t="shared" si="231"/>
        <v/>
      </c>
      <c r="AR636" s="632" t="str">
        <f t="shared" si="232"/>
        <v>入力済</v>
      </c>
      <c r="AS636" s="559" t="str">
        <f t="shared" si="233"/>
        <v/>
      </c>
      <c r="AT636" s="632" t="str">
        <f t="shared" si="234"/>
        <v>入力済</v>
      </c>
      <c r="AU636" s="632" t="str">
        <f t="shared" si="235"/>
        <v/>
      </c>
      <c r="AV636" s="632" t="str">
        <f t="shared" si="236"/>
        <v/>
      </c>
      <c r="AW636" s="559" t="str">
        <f t="shared" si="237"/>
        <v/>
      </c>
      <c r="AX636" s="559" t="str">
        <f t="shared" si="238"/>
        <v/>
      </c>
      <c r="AY636" s="632" t="str">
        <f>IFERROR(VLOOKUP(K636,【参考】数式用!$AR$5:$AS$39,2, FALSE), "")</f>
        <v/>
      </c>
      <c r="AZ636" s="559" t="str">
        <f t="shared" si="239"/>
        <v/>
      </c>
      <c r="BA636" s="559" t="str">
        <f t="shared" si="240"/>
        <v>入力済</v>
      </c>
      <c r="BB636" s="632" t="str">
        <f>IFERROR(VLOOKUP(K636,【参考】数式用!$AX$3:$AY$59, 2, FALSE), "")</f>
        <v/>
      </c>
      <c r="BC636" s="559" t="str">
        <f t="shared" si="241"/>
        <v/>
      </c>
      <c r="BD636" s="559" t="str">
        <f t="shared" si="242"/>
        <v>入力済</v>
      </c>
      <c r="BE636" s="576" t="str">
        <f t="shared" si="243"/>
        <v/>
      </c>
      <c r="BF636" s="559" t="str">
        <f t="shared" si="244"/>
        <v/>
      </c>
      <c r="BG636" s="596"/>
      <c r="BH636" s="632" t="str">
        <f t="shared" si="245"/>
        <v/>
      </c>
      <c r="BI636" s="614" t="str">
        <f>IFERROR(IF(BH636="Ⅱロ有り",ROUNDDOWN(L636*VLOOKUP(K636,【参考】数式用!$A$4:$J$42,10,FALSE)*AA636,0),""),"")</f>
        <v/>
      </c>
      <c r="BJ636" s="614" t="str">
        <f>IFERROR(IF(BH636="Ⅱロなし",ROUNDDOWN(L636*VLOOKUP(K636,【参考】数式用!$A$4:$J$42,8,FALSE)*AA636,0),""),"")</f>
        <v/>
      </c>
    </row>
    <row r="637" spans="1:62" ht="110.1" customHeight="1" thickBot="1">
      <c r="A637" s="327">
        <v>624</v>
      </c>
      <c r="B637" s="1005" t="str">
        <f>IF(基本情報入力シート!B659="","",基本情報入力シート!B659)</f>
        <v/>
      </c>
      <c r="C637" s="1006"/>
      <c r="D637" s="1006"/>
      <c r="E637" s="1006"/>
      <c r="F637" s="1007"/>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58" t="str">
        <f>IF(基本情報入力シート!AF659=0, "",基本情報入力シート!AF659)</f>
        <v/>
      </c>
      <c r="M637" s="589"/>
      <c r="N637" s="521" t="str">
        <f>IFERROR(VLOOKUP(K637,【参考】数式用!$A$2:$F$57,MATCH(M637,【参考】数式用!$C$3:$F$3,0)+2,0),"")</f>
        <v/>
      </c>
      <c r="O637" s="513"/>
      <c r="P637" s="555" t="str">
        <f>IFERROR(VLOOKUP(K637,【参考】数式用!$A$2:$F$57,MATCH(O637,【参考】数式用!$C$3:$F$3,0)+2,0),"")</f>
        <v/>
      </c>
      <c r="Q637" s="338" t="s">
        <v>118</v>
      </c>
      <c r="R637" s="339"/>
      <c r="S637" s="340" t="s">
        <v>183</v>
      </c>
      <c r="T637" s="339"/>
      <c r="U637" s="340" t="s">
        <v>184</v>
      </c>
      <c r="V637" s="339"/>
      <c r="W637" s="340" t="s">
        <v>183</v>
      </c>
      <c r="X637" s="339"/>
      <c r="Y637" s="340" t="s">
        <v>185</v>
      </c>
      <c r="Z637" s="340" t="s">
        <v>186</v>
      </c>
      <c r="AA637" s="340" t="str">
        <f t="shared" si="225"/>
        <v/>
      </c>
      <c r="AB637" s="341" t="s">
        <v>187</v>
      </c>
      <c r="AC637" s="516" t="str">
        <f t="shared" si="226"/>
        <v/>
      </c>
      <c r="AD637" s="509" t="str">
        <f t="shared" si="227"/>
        <v/>
      </c>
      <c r="AE637" s="517" t="str">
        <f>IFERROR(ROUNDDOWN(ROUNDDOWN(ROUND(L637*VLOOKUP(K637,【参考】数式用!$A$4:$F$57,MATCH("処遇改善加算Ⅳ",【参考】数式用!$C$3:$F$3,0)+2,0),0),0)*AA637*0.5,0), "")</f>
        <v/>
      </c>
      <c r="AF637" s="329"/>
      <c r="AG637" s="330"/>
      <c r="AH637" s="330"/>
      <c r="AI637" s="344"/>
      <c r="AJ637" s="641"/>
      <c r="AK637" s="331"/>
      <c r="AL637" s="332" t="str">
        <f t="shared" si="228"/>
        <v/>
      </c>
      <c r="AM637" s="325" t="str">
        <f t="shared" si="229"/>
        <v/>
      </c>
      <c r="AN637" s="255"/>
      <c r="AO637" s="559" t="str">
        <f>IFERROR(VLOOKUP(K637,【参考】数式用!$A$2:$N$57,14,FALSE),"")</f>
        <v/>
      </c>
      <c r="AP637" s="559" t="str">
        <f t="shared" si="230"/>
        <v/>
      </c>
      <c r="AQ637" s="632" t="str">
        <f t="shared" si="231"/>
        <v/>
      </c>
      <c r="AR637" s="632" t="str">
        <f t="shared" si="232"/>
        <v>入力済</v>
      </c>
      <c r="AS637" s="559" t="str">
        <f t="shared" si="233"/>
        <v/>
      </c>
      <c r="AT637" s="632" t="str">
        <f t="shared" si="234"/>
        <v>入力済</v>
      </c>
      <c r="AU637" s="632" t="str">
        <f t="shared" si="235"/>
        <v/>
      </c>
      <c r="AV637" s="632" t="str">
        <f t="shared" si="236"/>
        <v/>
      </c>
      <c r="AW637" s="559" t="str">
        <f t="shared" si="237"/>
        <v/>
      </c>
      <c r="AX637" s="559" t="str">
        <f t="shared" si="238"/>
        <v/>
      </c>
      <c r="AY637" s="632" t="str">
        <f>IFERROR(VLOOKUP(K637,【参考】数式用!$AR$5:$AS$39,2, FALSE), "")</f>
        <v/>
      </c>
      <c r="AZ637" s="559" t="str">
        <f t="shared" si="239"/>
        <v/>
      </c>
      <c r="BA637" s="559" t="str">
        <f t="shared" si="240"/>
        <v>入力済</v>
      </c>
      <c r="BB637" s="632" t="str">
        <f>IFERROR(VLOOKUP(K637,【参考】数式用!$AX$3:$AY$59, 2, FALSE), "")</f>
        <v/>
      </c>
      <c r="BC637" s="559" t="str">
        <f t="shared" si="241"/>
        <v/>
      </c>
      <c r="BD637" s="559" t="str">
        <f t="shared" si="242"/>
        <v>入力済</v>
      </c>
      <c r="BE637" s="576" t="str">
        <f t="shared" si="243"/>
        <v/>
      </c>
      <c r="BF637" s="559" t="str">
        <f t="shared" si="244"/>
        <v/>
      </c>
      <c r="BG637" s="596"/>
      <c r="BH637" s="632" t="str">
        <f t="shared" si="245"/>
        <v/>
      </c>
      <c r="BI637" s="614" t="str">
        <f>IFERROR(IF(BH637="Ⅱロ有り",ROUNDDOWN(L637*VLOOKUP(K637,【参考】数式用!$A$4:$J$42,10,FALSE)*AA637,0),""),"")</f>
        <v/>
      </c>
      <c r="BJ637" s="614" t="str">
        <f>IFERROR(IF(BH637="Ⅱロなし",ROUNDDOWN(L637*VLOOKUP(K637,【参考】数式用!$A$4:$J$42,8,FALSE)*AA637,0),""),"")</f>
        <v/>
      </c>
    </row>
    <row r="638" spans="1:62" ht="110.1" customHeight="1" thickBot="1">
      <c r="A638" s="327">
        <v>625</v>
      </c>
      <c r="B638" s="1005" t="str">
        <f>IF(基本情報入力シート!B660="","",基本情報入力シート!B660)</f>
        <v/>
      </c>
      <c r="C638" s="1006"/>
      <c r="D638" s="1006"/>
      <c r="E638" s="1006"/>
      <c r="F638" s="1007"/>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58" t="str">
        <f>IF(基本情報入力シート!AF660=0, "",基本情報入力シート!AF660)</f>
        <v/>
      </c>
      <c r="M638" s="589"/>
      <c r="N638" s="521" t="str">
        <f>IFERROR(VLOOKUP(K638,【参考】数式用!$A$2:$F$57,MATCH(M638,【参考】数式用!$C$3:$F$3,0)+2,0),"")</f>
        <v/>
      </c>
      <c r="O638" s="513"/>
      <c r="P638" s="555" t="str">
        <f>IFERROR(VLOOKUP(K638,【参考】数式用!$A$2:$F$57,MATCH(O638,【参考】数式用!$C$3:$F$3,0)+2,0),"")</f>
        <v/>
      </c>
      <c r="Q638" s="338" t="s">
        <v>118</v>
      </c>
      <c r="R638" s="339"/>
      <c r="S638" s="340" t="s">
        <v>183</v>
      </c>
      <c r="T638" s="339"/>
      <c r="U638" s="340" t="s">
        <v>184</v>
      </c>
      <c r="V638" s="339"/>
      <c r="W638" s="340" t="s">
        <v>183</v>
      </c>
      <c r="X638" s="339"/>
      <c r="Y638" s="340" t="s">
        <v>185</v>
      </c>
      <c r="Z638" s="340" t="s">
        <v>186</v>
      </c>
      <c r="AA638" s="340" t="str">
        <f t="shared" si="225"/>
        <v/>
      </c>
      <c r="AB638" s="341" t="s">
        <v>187</v>
      </c>
      <c r="AC638" s="516" t="str">
        <f t="shared" si="226"/>
        <v/>
      </c>
      <c r="AD638" s="509" t="str">
        <f t="shared" si="227"/>
        <v/>
      </c>
      <c r="AE638" s="517" t="str">
        <f>IFERROR(ROUNDDOWN(ROUNDDOWN(ROUND(L638*VLOOKUP(K638,【参考】数式用!$A$4:$F$57,MATCH("処遇改善加算Ⅳ",【参考】数式用!$C$3:$F$3,0)+2,0),0),0)*AA638*0.5,0), "")</f>
        <v/>
      </c>
      <c r="AF638" s="329"/>
      <c r="AG638" s="330"/>
      <c r="AH638" s="330"/>
      <c r="AI638" s="344"/>
      <c r="AJ638" s="641"/>
      <c r="AK638" s="331"/>
      <c r="AL638" s="332" t="str">
        <f t="shared" si="228"/>
        <v/>
      </c>
      <c r="AM638" s="325" t="str">
        <f t="shared" si="229"/>
        <v/>
      </c>
      <c r="AN638" s="255"/>
      <c r="AO638" s="559" t="str">
        <f>IFERROR(VLOOKUP(K638,【参考】数式用!$A$2:$N$57,14,FALSE),"")</f>
        <v/>
      </c>
      <c r="AP638" s="559" t="str">
        <f t="shared" si="230"/>
        <v/>
      </c>
      <c r="AQ638" s="632" t="str">
        <f t="shared" si="231"/>
        <v/>
      </c>
      <c r="AR638" s="632" t="str">
        <f t="shared" si="232"/>
        <v>入力済</v>
      </c>
      <c r="AS638" s="559" t="str">
        <f t="shared" si="233"/>
        <v/>
      </c>
      <c r="AT638" s="632" t="str">
        <f t="shared" si="234"/>
        <v>入力済</v>
      </c>
      <c r="AU638" s="632" t="str">
        <f t="shared" si="235"/>
        <v/>
      </c>
      <c r="AV638" s="632" t="str">
        <f t="shared" si="236"/>
        <v/>
      </c>
      <c r="AW638" s="559" t="str">
        <f t="shared" si="237"/>
        <v/>
      </c>
      <c r="AX638" s="559" t="str">
        <f t="shared" si="238"/>
        <v/>
      </c>
      <c r="AY638" s="632" t="str">
        <f>IFERROR(VLOOKUP(K638,【参考】数式用!$AR$5:$AS$39,2, FALSE), "")</f>
        <v/>
      </c>
      <c r="AZ638" s="559" t="str">
        <f t="shared" si="239"/>
        <v/>
      </c>
      <c r="BA638" s="559" t="str">
        <f t="shared" si="240"/>
        <v>入力済</v>
      </c>
      <c r="BB638" s="632" t="str">
        <f>IFERROR(VLOOKUP(K638,【参考】数式用!$AX$3:$AY$59, 2, FALSE), "")</f>
        <v/>
      </c>
      <c r="BC638" s="559" t="str">
        <f t="shared" si="241"/>
        <v/>
      </c>
      <c r="BD638" s="559" t="str">
        <f t="shared" si="242"/>
        <v>入力済</v>
      </c>
      <c r="BE638" s="576" t="str">
        <f t="shared" si="243"/>
        <v/>
      </c>
      <c r="BF638" s="559" t="str">
        <f t="shared" si="244"/>
        <v/>
      </c>
      <c r="BG638" s="596"/>
      <c r="BH638" s="632" t="str">
        <f t="shared" si="245"/>
        <v/>
      </c>
      <c r="BI638" s="614" t="str">
        <f>IFERROR(IF(BH638="Ⅱロ有り",ROUNDDOWN(L638*VLOOKUP(K638,【参考】数式用!$A$4:$J$42,10,FALSE)*AA638,0),""),"")</f>
        <v/>
      </c>
      <c r="BJ638" s="614" t="str">
        <f>IFERROR(IF(BH638="Ⅱロなし",ROUNDDOWN(L638*VLOOKUP(K638,【参考】数式用!$A$4:$J$42,8,FALSE)*AA638,0),""),"")</f>
        <v/>
      </c>
    </row>
    <row r="639" spans="1:62" ht="110.1" customHeight="1" thickBot="1">
      <c r="A639" s="327">
        <v>626</v>
      </c>
      <c r="B639" s="1005" t="str">
        <f>IF(基本情報入力シート!B661="","",基本情報入力シート!B661)</f>
        <v/>
      </c>
      <c r="C639" s="1006"/>
      <c r="D639" s="1006"/>
      <c r="E639" s="1006"/>
      <c r="F639" s="1007"/>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58" t="str">
        <f>IF(基本情報入力シート!AF661=0, "",基本情報入力シート!AF661)</f>
        <v/>
      </c>
      <c r="M639" s="589"/>
      <c r="N639" s="521" t="str">
        <f>IFERROR(VLOOKUP(K639,【参考】数式用!$A$2:$F$57,MATCH(M639,【参考】数式用!$C$3:$F$3,0)+2,0),"")</f>
        <v/>
      </c>
      <c r="O639" s="513"/>
      <c r="P639" s="555" t="str">
        <f>IFERROR(VLOOKUP(K639,【参考】数式用!$A$2:$F$57,MATCH(O639,【参考】数式用!$C$3:$F$3,0)+2,0),"")</f>
        <v/>
      </c>
      <c r="Q639" s="338" t="s">
        <v>118</v>
      </c>
      <c r="R639" s="339"/>
      <c r="S639" s="340" t="s">
        <v>183</v>
      </c>
      <c r="T639" s="339"/>
      <c r="U639" s="340" t="s">
        <v>184</v>
      </c>
      <c r="V639" s="339"/>
      <c r="W639" s="340" t="s">
        <v>183</v>
      </c>
      <c r="X639" s="339"/>
      <c r="Y639" s="340" t="s">
        <v>185</v>
      </c>
      <c r="Z639" s="340" t="s">
        <v>186</v>
      </c>
      <c r="AA639" s="340" t="str">
        <f t="shared" si="225"/>
        <v/>
      </c>
      <c r="AB639" s="341" t="s">
        <v>187</v>
      </c>
      <c r="AC639" s="516" t="str">
        <f t="shared" si="226"/>
        <v/>
      </c>
      <c r="AD639" s="509" t="str">
        <f t="shared" si="227"/>
        <v/>
      </c>
      <c r="AE639" s="517" t="str">
        <f>IFERROR(ROUNDDOWN(ROUNDDOWN(ROUND(L639*VLOOKUP(K639,【参考】数式用!$A$4:$F$57,MATCH("処遇改善加算Ⅳ",【参考】数式用!$C$3:$F$3,0)+2,0),0),0)*AA639*0.5,0), "")</f>
        <v/>
      </c>
      <c r="AF639" s="329"/>
      <c r="AG639" s="330"/>
      <c r="AH639" s="330"/>
      <c r="AI639" s="344"/>
      <c r="AJ639" s="641"/>
      <c r="AK639" s="331"/>
      <c r="AL639" s="332" t="str">
        <f t="shared" si="228"/>
        <v/>
      </c>
      <c r="AM639" s="325" t="str">
        <f t="shared" si="229"/>
        <v/>
      </c>
      <c r="AN639" s="255"/>
      <c r="AO639" s="559" t="str">
        <f>IFERROR(VLOOKUP(K639,【参考】数式用!$A$2:$N$57,14,FALSE),"")</f>
        <v/>
      </c>
      <c r="AP639" s="559" t="str">
        <f t="shared" si="230"/>
        <v/>
      </c>
      <c r="AQ639" s="632" t="str">
        <f t="shared" si="231"/>
        <v/>
      </c>
      <c r="AR639" s="632" t="str">
        <f t="shared" si="232"/>
        <v>入力済</v>
      </c>
      <c r="AS639" s="559" t="str">
        <f t="shared" si="233"/>
        <v/>
      </c>
      <c r="AT639" s="632" t="str">
        <f t="shared" si="234"/>
        <v>入力済</v>
      </c>
      <c r="AU639" s="632" t="str">
        <f t="shared" si="235"/>
        <v/>
      </c>
      <c r="AV639" s="632" t="str">
        <f t="shared" si="236"/>
        <v/>
      </c>
      <c r="AW639" s="559" t="str">
        <f t="shared" si="237"/>
        <v/>
      </c>
      <c r="AX639" s="559" t="str">
        <f t="shared" si="238"/>
        <v/>
      </c>
      <c r="AY639" s="632" t="str">
        <f>IFERROR(VLOOKUP(K639,【参考】数式用!$AR$5:$AS$39,2, FALSE), "")</f>
        <v/>
      </c>
      <c r="AZ639" s="559" t="str">
        <f t="shared" si="239"/>
        <v/>
      </c>
      <c r="BA639" s="559" t="str">
        <f t="shared" si="240"/>
        <v>入力済</v>
      </c>
      <c r="BB639" s="632" t="str">
        <f>IFERROR(VLOOKUP(K639,【参考】数式用!$AX$3:$AY$59, 2, FALSE), "")</f>
        <v/>
      </c>
      <c r="BC639" s="559" t="str">
        <f t="shared" si="241"/>
        <v/>
      </c>
      <c r="BD639" s="559" t="str">
        <f t="shared" si="242"/>
        <v>入力済</v>
      </c>
      <c r="BE639" s="576" t="str">
        <f t="shared" si="243"/>
        <v/>
      </c>
      <c r="BF639" s="559" t="str">
        <f t="shared" si="244"/>
        <v/>
      </c>
      <c r="BG639" s="596"/>
      <c r="BH639" s="632" t="str">
        <f t="shared" si="245"/>
        <v/>
      </c>
      <c r="BI639" s="614" t="str">
        <f>IFERROR(IF(BH639="Ⅱロ有り",ROUNDDOWN(L639*VLOOKUP(K639,【参考】数式用!$A$4:$J$42,10,FALSE)*AA639,0),""),"")</f>
        <v/>
      </c>
      <c r="BJ639" s="614" t="str">
        <f>IFERROR(IF(BH639="Ⅱロなし",ROUNDDOWN(L639*VLOOKUP(K639,【参考】数式用!$A$4:$J$42,8,FALSE)*AA639,0),""),"")</f>
        <v/>
      </c>
    </row>
    <row r="640" spans="1:62" ht="110.1" customHeight="1" thickBot="1">
      <c r="A640" s="327">
        <v>627</v>
      </c>
      <c r="B640" s="1005" t="str">
        <f>IF(基本情報入力シート!B662="","",基本情報入力シート!B662)</f>
        <v/>
      </c>
      <c r="C640" s="1006"/>
      <c r="D640" s="1006"/>
      <c r="E640" s="1006"/>
      <c r="F640" s="1007"/>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58" t="str">
        <f>IF(基本情報入力シート!AF662=0, "",基本情報入力シート!AF662)</f>
        <v/>
      </c>
      <c r="M640" s="589"/>
      <c r="N640" s="521" t="str">
        <f>IFERROR(VLOOKUP(K640,【参考】数式用!$A$2:$F$57,MATCH(M640,【参考】数式用!$C$3:$F$3,0)+2,0),"")</f>
        <v/>
      </c>
      <c r="O640" s="513"/>
      <c r="P640" s="555" t="str">
        <f>IFERROR(VLOOKUP(K640,【参考】数式用!$A$2:$F$57,MATCH(O640,【参考】数式用!$C$3:$F$3,0)+2,0),"")</f>
        <v/>
      </c>
      <c r="Q640" s="338" t="s">
        <v>118</v>
      </c>
      <c r="R640" s="339"/>
      <c r="S640" s="340" t="s">
        <v>183</v>
      </c>
      <c r="T640" s="339"/>
      <c r="U640" s="340" t="s">
        <v>184</v>
      </c>
      <c r="V640" s="339"/>
      <c r="W640" s="340" t="s">
        <v>183</v>
      </c>
      <c r="X640" s="339"/>
      <c r="Y640" s="340" t="s">
        <v>185</v>
      </c>
      <c r="Z640" s="340" t="s">
        <v>186</v>
      </c>
      <c r="AA640" s="340" t="str">
        <f t="shared" si="225"/>
        <v/>
      </c>
      <c r="AB640" s="341" t="s">
        <v>187</v>
      </c>
      <c r="AC640" s="516" t="str">
        <f t="shared" si="226"/>
        <v/>
      </c>
      <c r="AD640" s="509" t="str">
        <f t="shared" si="227"/>
        <v/>
      </c>
      <c r="AE640" s="517" t="str">
        <f>IFERROR(ROUNDDOWN(ROUNDDOWN(ROUND(L640*VLOOKUP(K640,【参考】数式用!$A$4:$F$57,MATCH("処遇改善加算Ⅳ",【参考】数式用!$C$3:$F$3,0)+2,0),0),0)*AA640*0.5,0), "")</f>
        <v/>
      </c>
      <c r="AF640" s="329"/>
      <c r="AG640" s="330"/>
      <c r="AH640" s="330"/>
      <c r="AI640" s="344"/>
      <c r="AJ640" s="641"/>
      <c r="AK640" s="331"/>
      <c r="AL640" s="332" t="str">
        <f t="shared" si="228"/>
        <v/>
      </c>
      <c r="AM640" s="325" t="str">
        <f t="shared" si="229"/>
        <v/>
      </c>
      <c r="AN640" s="255"/>
      <c r="AO640" s="559" t="str">
        <f>IFERROR(VLOOKUP(K640,【参考】数式用!$A$2:$N$57,14,FALSE),"")</f>
        <v/>
      </c>
      <c r="AP640" s="559" t="str">
        <f t="shared" si="230"/>
        <v/>
      </c>
      <c r="AQ640" s="632" t="str">
        <f t="shared" si="231"/>
        <v/>
      </c>
      <c r="AR640" s="632" t="str">
        <f t="shared" si="232"/>
        <v>入力済</v>
      </c>
      <c r="AS640" s="559" t="str">
        <f t="shared" si="233"/>
        <v/>
      </c>
      <c r="AT640" s="632" t="str">
        <f t="shared" si="234"/>
        <v>入力済</v>
      </c>
      <c r="AU640" s="632" t="str">
        <f t="shared" si="235"/>
        <v/>
      </c>
      <c r="AV640" s="632" t="str">
        <f t="shared" si="236"/>
        <v/>
      </c>
      <c r="AW640" s="559" t="str">
        <f t="shared" si="237"/>
        <v/>
      </c>
      <c r="AX640" s="559" t="str">
        <f t="shared" si="238"/>
        <v/>
      </c>
      <c r="AY640" s="632" t="str">
        <f>IFERROR(VLOOKUP(K640,【参考】数式用!$AR$5:$AS$39,2, FALSE), "")</f>
        <v/>
      </c>
      <c r="AZ640" s="559" t="str">
        <f t="shared" si="239"/>
        <v/>
      </c>
      <c r="BA640" s="559" t="str">
        <f t="shared" si="240"/>
        <v>入力済</v>
      </c>
      <c r="BB640" s="632" t="str">
        <f>IFERROR(VLOOKUP(K640,【参考】数式用!$AX$3:$AY$59, 2, FALSE), "")</f>
        <v/>
      </c>
      <c r="BC640" s="559" t="str">
        <f t="shared" si="241"/>
        <v/>
      </c>
      <c r="BD640" s="559" t="str">
        <f t="shared" si="242"/>
        <v>入力済</v>
      </c>
      <c r="BE640" s="576" t="str">
        <f t="shared" si="243"/>
        <v/>
      </c>
      <c r="BF640" s="559" t="str">
        <f t="shared" si="244"/>
        <v/>
      </c>
      <c r="BG640" s="596"/>
      <c r="BH640" s="632" t="str">
        <f t="shared" si="245"/>
        <v/>
      </c>
      <c r="BI640" s="614" t="str">
        <f>IFERROR(IF(BH640="Ⅱロ有り",ROUNDDOWN(L640*VLOOKUP(K640,【参考】数式用!$A$4:$J$42,10,FALSE)*AA640,0),""),"")</f>
        <v/>
      </c>
      <c r="BJ640" s="614" t="str">
        <f>IFERROR(IF(BH640="Ⅱロなし",ROUNDDOWN(L640*VLOOKUP(K640,【参考】数式用!$A$4:$J$42,8,FALSE)*AA640,0),""),"")</f>
        <v/>
      </c>
    </row>
    <row r="641" spans="1:62" ht="110.1" customHeight="1" thickBot="1">
      <c r="A641" s="327">
        <v>628</v>
      </c>
      <c r="B641" s="1005" t="str">
        <f>IF(基本情報入力シート!B663="","",基本情報入力シート!B663)</f>
        <v/>
      </c>
      <c r="C641" s="1006"/>
      <c r="D641" s="1006"/>
      <c r="E641" s="1006"/>
      <c r="F641" s="1007"/>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58" t="str">
        <f>IF(基本情報入力シート!AF663=0, "",基本情報入力シート!AF663)</f>
        <v/>
      </c>
      <c r="M641" s="589"/>
      <c r="N641" s="521" t="str">
        <f>IFERROR(VLOOKUP(K641,【参考】数式用!$A$2:$F$57,MATCH(M641,【参考】数式用!$C$3:$F$3,0)+2,0),"")</f>
        <v/>
      </c>
      <c r="O641" s="513"/>
      <c r="P641" s="555" t="str">
        <f>IFERROR(VLOOKUP(K641,【参考】数式用!$A$2:$F$57,MATCH(O641,【参考】数式用!$C$3:$F$3,0)+2,0),"")</f>
        <v/>
      </c>
      <c r="Q641" s="338" t="s">
        <v>118</v>
      </c>
      <c r="R641" s="339"/>
      <c r="S641" s="340" t="s">
        <v>183</v>
      </c>
      <c r="T641" s="339"/>
      <c r="U641" s="340" t="s">
        <v>184</v>
      </c>
      <c r="V641" s="339"/>
      <c r="W641" s="340" t="s">
        <v>183</v>
      </c>
      <c r="X641" s="339"/>
      <c r="Y641" s="340" t="s">
        <v>185</v>
      </c>
      <c r="Z641" s="340" t="s">
        <v>186</v>
      </c>
      <c r="AA641" s="340" t="str">
        <f t="shared" si="225"/>
        <v/>
      </c>
      <c r="AB641" s="341" t="s">
        <v>187</v>
      </c>
      <c r="AC641" s="516" t="str">
        <f t="shared" si="226"/>
        <v/>
      </c>
      <c r="AD641" s="509" t="str">
        <f t="shared" si="227"/>
        <v/>
      </c>
      <c r="AE641" s="517" t="str">
        <f>IFERROR(ROUNDDOWN(ROUNDDOWN(ROUND(L641*VLOOKUP(K641,【参考】数式用!$A$4:$F$57,MATCH("処遇改善加算Ⅳ",【参考】数式用!$C$3:$F$3,0)+2,0),0),0)*AA641*0.5,0), "")</f>
        <v/>
      </c>
      <c r="AF641" s="329"/>
      <c r="AG641" s="330"/>
      <c r="AH641" s="330"/>
      <c r="AI641" s="344"/>
      <c r="AJ641" s="641"/>
      <c r="AK641" s="331"/>
      <c r="AL641" s="332" t="str">
        <f t="shared" si="228"/>
        <v/>
      </c>
      <c r="AM641" s="325" t="str">
        <f t="shared" si="229"/>
        <v/>
      </c>
      <c r="AN641" s="255"/>
      <c r="AO641" s="559" t="str">
        <f>IFERROR(VLOOKUP(K641,【参考】数式用!$A$2:$N$57,14,FALSE),"")</f>
        <v/>
      </c>
      <c r="AP641" s="559" t="str">
        <f t="shared" si="230"/>
        <v/>
      </c>
      <c r="AQ641" s="632" t="str">
        <f t="shared" si="231"/>
        <v/>
      </c>
      <c r="AR641" s="632" t="str">
        <f t="shared" si="232"/>
        <v>入力済</v>
      </c>
      <c r="AS641" s="559" t="str">
        <f t="shared" si="233"/>
        <v/>
      </c>
      <c r="AT641" s="632" t="str">
        <f t="shared" si="234"/>
        <v>入力済</v>
      </c>
      <c r="AU641" s="632" t="str">
        <f t="shared" si="235"/>
        <v/>
      </c>
      <c r="AV641" s="632" t="str">
        <f t="shared" si="236"/>
        <v/>
      </c>
      <c r="AW641" s="559" t="str">
        <f t="shared" si="237"/>
        <v/>
      </c>
      <c r="AX641" s="559" t="str">
        <f t="shared" si="238"/>
        <v/>
      </c>
      <c r="AY641" s="632" t="str">
        <f>IFERROR(VLOOKUP(K641,【参考】数式用!$AR$5:$AS$39,2, FALSE), "")</f>
        <v/>
      </c>
      <c r="AZ641" s="559" t="str">
        <f t="shared" si="239"/>
        <v/>
      </c>
      <c r="BA641" s="559" t="str">
        <f t="shared" si="240"/>
        <v>入力済</v>
      </c>
      <c r="BB641" s="632" t="str">
        <f>IFERROR(VLOOKUP(K641,【参考】数式用!$AX$3:$AY$59, 2, FALSE), "")</f>
        <v/>
      </c>
      <c r="BC641" s="559" t="str">
        <f t="shared" si="241"/>
        <v/>
      </c>
      <c r="BD641" s="559" t="str">
        <f t="shared" si="242"/>
        <v>入力済</v>
      </c>
      <c r="BE641" s="576" t="str">
        <f t="shared" si="243"/>
        <v/>
      </c>
      <c r="BF641" s="559" t="str">
        <f t="shared" si="244"/>
        <v/>
      </c>
      <c r="BG641" s="596"/>
      <c r="BH641" s="632" t="str">
        <f t="shared" si="245"/>
        <v/>
      </c>
      <c r="BI641" s="614" t="str">
        <f>IFERROR(IF(BH641="Ⅱロ有り",ROUNDDOWN(L641*VLOOKUP(K641,【参考】数式用!$A$4:$J$42,10,FALSE)*AA641,0),""),"")</f>
        <v/>
      </c>
      <c r="BJ641" s="614" t="str">
        <f>IFERROR(IF(BH641="Ⅱロなし",ROUNDDOWN(L641*VLOOKUP(K641,【参考】数式用!$A$4:$J$42,8,FALSE)*AA641,0),""),"")</f>
        <v/>
      </c>
    </row>
    <row r="642" spans="1:62" ht="110.1" customHeight="1" thickBot="1">
      <c r="A642" s="327">
        <v>629</v>
      </c>
      <c r="B642" s="1005" t="str">
        <f>IF(基本情報入力シート!B664="","",基本情報入力シート!B664)</f>
        <v/>
      </c>
      <c r="C642" s="1006"/>
      <c r="D642" s="1006"/>
      <c r="E642" s="1006"/>
      <c r="F642" s="1007"/>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58" t="str">
        <f>IF(基本情報入力シート!AF664=0, "",基本情報入力シート!AF664)</f>
        <v/>
      </c>
      <c r="M642" s="589"/>
      <c r="N642" s="521" t="str">
        <f>IFERROR(VLOOKUP(K642,【参考】数式用!$A$2:$F$57,MATCH(M642,【参考】数式用!$C$3:$F$3,0)+2,0),"")</f>
        <v/>
      </c>
      <c r="O642" s="513"/>
      <c r="P642" s="555" t="str">
        <f>IFERROR(VLOOKUP(K642,【参考】数式用!$A$2:$F$57,MATCH(O642,【参考】数式用!$C$3:$F$3,0)+2,0),"")</f>
        <v/>
      </c>
      <c r="Q642" s="338" t="s">
        <v>118</v>
      </c>
      <c r="R642" s="339"/>
      <c r="S642" s="340" t="s">
        <v>183</v>
      </c>
      <c r="T642" s="339"/>
      <c r="U642" s="340" t="s">
        <v>184</v>
      </c>
      <c r="V642" s="339"/>
      <c r="W642" s="340" t="s">
        <v>183</v>
      </c>
      <c r="X642" s="339"/>
      <c r="Y642" s="340" t="s">
        <v>185</v>
      </c>
      <c r="Z642" s="340" t="s">
        <v>186</v>
      </c>
      <c r="AA642" s="340" t="str">
        <f t="shared" si="225"/>
        <v/>
      </c>
      <c r="AB642" s="341" t="s">
        <v>187</v>
      </c>
      <c r="AC642" s="516" t="str">
        <f t="shared" si="226"/>
        <v/>
      </c>
      <c r="AD642" s="509" t="str">
        <f t="shared" si="227"/>
        <v/>
      </c>
      <c r="AE642" s="517" t="str">
        <f>IFERROR(ROUNDDOWN(ROUNDDOWN(ROUND(L642*VLOOKUP(K642,【参考】数式用!$A$4:$F$57,MATCH("処遇改善加算Ⅳ",【参考】数式用!$C$3:$F$3,0)+2,0),0),0)*AA642*0.5,0), "")</f>
        <v/>
      </c>
      <c r="AF642" s="329"/>
      <c r="AG642" s="330"/>
      <c r="AH642" s="330"/>
      <c r="AI642" s="344"/>
      <c r="AJ642" s="641"/>
      <c r="AK642" s="331"/>
      <c r="AL642" s="332" t="str">
        <f t="shared" si="228"/>
        <v/>
      </c>
      <c r="AM642" s="325" t="str">
        <f t="shared" si="229"/>
        <v/>
      </c>
      <c r="AN642" s="255"/>
      <c r="AO642" s="559" t="str">
        <f>IFERROR(VLOOKUP(K642,【参考】数式用!$A$2:$N$57,14,FALSE),"")</f>
        <v/>
      </c>
      <c r="AP642" s="559" t="str">
        <f t="shared" si="230"/>
        <v/>
      </c>
      <c r="AQ642" s="632" t="str">
        <f t="shared" si="231"/>
        <v/>
      </c>
      <c r="AR642" s="632" t="str">
        <f t="shared" si="232"/>
        <v>入力済</v>
      </c>
      <c r="AS642" s="559" t="str">
        <f t="shared" si="233"/>
        <v/>
      </c>
      <c r="AT642" s="632" t="str">
        <f t="shared" si="234"/>
        <v>入力済</v>
      </c>
      <c r="AU642" s="632" t="str">
        <f t="shared" si="235"/>
        <v/>
      </c>
      <c r="AV642" s="632" t="str">
        <f t="shared" si="236"/>
        <v/>
      </c>
      <c r="AW642" s="559" t="str">
        <f t="shared" si="237"/>
        <v/>
      </c>
      <c r="AX642" s="559" t="str">
        <f t="shared" si="238"/>
        <v/>
      </c>
      <c r="AY642" s="632" t="str">
        <f>IFERROR(VLOOKUP(K642,【参考】数式用!$AR$5:$AS$39,2, FALSE), "")</f>
        <v/>
      </c>
      <c r="AZ642" s="559" t="str">
        <f t="shared" si="239"/>
        <v/>
      </c>
      <c r="BA642" s="559" t="str">
        <f t="shared" si="240"/>
        <v>入力済</v>
      </c>
      <c r="BB642" s="632" t="str">
        <f>IFERROR(VLOOKUP(K642,【参考】数式用!$AX$3:$AY$59, 2, FALSE), "")</f>
        <v/>
      </c>
      <c r="BC642" s="559" t="str">
        <f t="shared" si="241"/>
        <v/>
      </c>
      <c r="BD642" s="559" t="str">
        <f t="shared" si="242"/>
        <v>入力済</v>
      </c>
      <c r="BE642" s="576" t="str">
        <f t="shared" si="243"/>
        <v/>
      </c>
      <c r="BF642" s="559" t="str">
        <f t="shared" si="244"/>
        <v/>
      </c>
      <c r="BG642" s="596"/>
      <c r="BH642" s="632" t="str">
        <f t="shared" si="245"/>
        <v/>
      </c>
      <c r="BI642" s="614" t="str">
        <f>IFERROR(IF(BH642="Ⅱロ有り",ROUNDDOWN(L642*VLOOKUP(K642,【参考】数式用!$A$4:$J$42,10,FALSE)*AA642,0),""),"")</f>
        <v/>
      </c>
      <c r="BJ642" s="614" t="str">
        <f>IFERROR(IF(BH642="Ⅱロなし",ROUNDDOWN(L642*VLOOKUP(K642,【参考】数式用!$A$4:$J$42,8,FALSE)*AA642,0),""),"")</f>
        <v/>
      </c>
    </row>
    <row r="643" spans="1:62" ht="110.1" customHeight="1" thickBot="1">
      <c r="A643" s="327">
        <v>630</v>
      </c>
      <c r="B643" s="1005" t="str">
        <f>IF(基本情報入力シート!B665="","",基本情報入力シート!B665)</f>
        <v/>
      </c>
      <c r="C643" s="1006"/>
      <c r="D643" s="1006"/>
      <c r="E643" s="1006"/>
      <c r="F643" s="1007"/>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58" t="str">
        <f>IF(基本情報入力シート!AF665=0, "",基本情報入力シート!AF665)</f>
        <v/>
      </c>
      <c r="M643" s="589"/>
      <c r="N643" s="521" t="str">
        <f>IFERROR(VLOOKUP(K643,【参考】数式用!$A$2:$F$57,MATCH(M643,【参考】数式用!$C$3:$F$3,0)+2,0),"")</f>
        <v/>
      </c>
      <c r="O643" s="513"/>
      <c r="P643" s="555" t="str">
        <f>IFERROR(VLOOKUP(K643,【参考】数式用!$A$2:$F$57,MATCH(O643,【参考】数式用!$C$3:$F$3,0)+2,0),"")</f>
        <v/>
      </c>
      <c r="Q643" s="338" t="s">
        <v>118</v>
      </c>
      <c r="R643" s="339"/>
      <c r="S643" s="340" t="s">
        <v>183</v>
      </c>
      <c r="T643" s="339"/>
      <c r="U643" s="340" t="s">
        <v>184</v>
      </c>
      <c r="V643" s="339"/>
      <c r="W643" s="340" t="s">
        <v>183</v>
      </c>
      <c r="X643" s="339"/>
      <c r="Y643" s="340" t="s">
        <v>185</v>
      </c>
      <c r="Z643" s="340" t="s">
        <v>186</v>
      </c>
      <c r="AA643" s="340" t="str">
        <f t="shared" si="225"/>
        <v/>
      </c>
      <c r="AB643" s="341" t="s">
        <v>187</v>
      </c>
      <c r="AC643" s="516" t="str">
        <f t="shared" si="226"/>
        <v/>
      </c>
      <c r="AD643" s="509" t="str">
        <f t="shared" si="227"/>
        <v/>
      </c>
      <c r="AE643" s="517" t="str">
        <f>IFERROR(ROUNDDOWN(ROUNDDOWN(ROUND(L643*VLOOKUP(K643,【参考】数式用!$A$4:$F$57,MATCH("処遇改善加算Ⅳ",【参考】数式用!$C$3:$F$3,0)+2,0),0),0)*AA643*0.5,0), "")</f>
        <v/>
      </c>
      <c r="AF643" s="329"/>
      <c r="AG643" s="330"/>
      <c r="AH643" s="330"/>
      <c r="AI643" s="344"/>
      <c r="AJ643" s="641"/>
      <c r="AK643" s="331"/>
      <c r="AL643" s="332" t="str">
        <f t="shared" si="228"/>
        <v/>
      </c>
      <c r="AM643" s="325" t="str">
        <f t="shared" si="229"/>
        <v/>
      </c>
      <c r="AN643" s="255"/>
      <c r="AO643" s="559" t="str">
        <f>IFERROR(VLOOKUP(K643,【参考】数式用!$A$2:$N$57,14,FALSE),"")</f>
        <v/>
      </c>
      <c r="AP643" s="559" t="str">
        <f t="shared" si="230"/>
        <v/>
      </c>
      <c r="AQ643" s="632" t="str">
        <f t="shared" si="231"/>
        <v/>
      </c>
      <c r="AR643" s="632" t="str">
        <f t="shared" si="232"/>
        <v>入力済</v>
      </c>
      <c r="AS643" s="559" t="str">
        <f t="shared" si="233"/>
        <v/>
      </c>
      <c r="AT643" s="632" t="str">
        <f t="shared" si="234"/>
        <v>入力済</v>
      </c>
      <c r="AU643" s="632" t="str">
        <f t="shared" si="235"/>
        <v/>
      </c>
      <c r="AV643" s="632" t="str">
        <f t="shared" si="236"/>
        <v/>
      </c>
      <c r="AW643" s="559" t="str">
        <f t="shared" si="237"/>
        <v/>
      </c>
      <c r="AX643" s="559" t="str">
        <f t="shared" si="238"/>
        <v/>
      </c>
      <c r="AY643" s="632" t="str">
        <f>IFERROR(VLOOKUP(K643,【参考】数式用!$AR$5:$AS$39,2, FALSE), "")</f>
        <v/>
      </c>
      <c r="AZ643" s="559" t="str">
        <f t="shared" si="239"/>
        <v/>
      </c>
      <c r="BA643" s="559" t="str">
        <f t="shared" si="240"/>
        <v>入力済</v>
      </c>
      <c r="BB643" s="632" t="str">
        <f>IFERROR(VLOOKUP(K643,【参考】数式用!$AX$3:$AY$59, 2, FALSE), "")</f>
        <v/>
      </c>
      <c r="BC643" s="559" t="str">
        <f t="shared" si="241"/>
        <v/>
      </c>
      <c r="BD643" s="559" t="str">
        <f t="shared" si="242"/>
        <v>入力済</v>
      </c>
      <c r="BE643" s="576" t="str">
        <f t="shared" si="243"/>
        <v/>
      </c>
      <c r="BF643" s="559" t="str">
        <f t="shared" si="244"/>
        <v/>
      </c>
      <c r="BG643" s="596"/>
      <c r="BH643" s="632" t="str">
        <f t="shared" si="245"/>
        <v/>
      </c>
      <c r="BI643" s="614" t="str">
        <f>IFERROR(IF(BH643="Ⅱロ有り",ROUNDDOWN(L643*VLOOKUP(K643,【参考】数式用!$A$4:$J$42,10,FALSE)*AA643,0),""),"")</f>
        <v/>
      </c>
      <c r="BJ643" s="614" t="str">
        <f>IFERROR(IF(BH643="Ⅱロなし",ROUNDDOWN(L643*VLOOKUP(K643,【参考】数式用!$A$4:$J$42,8,FALSE)*AA643,0),""),"")</f>
        <v/>
      </c>
    </row>
    <row r="644" spans="1:62" ht="110.1" customHeight="1" thickBot="1">
      <c r="A644" s="327">
        <v>631</v>
      </c>
      <c r="B644" s="1005" t="str">
        <f>IF(基本情報入力シート!B666="","",基本情報入力シート!B666)</f>
        <v/>
      </c>
      <c r="C644" s="1006"/>
      <c r="D644" s="1006"/>
      <c r="E644" s="1006"/>
      <c r="F644" s="1007"/>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58" t="str">
        <f>IF(基本情報入力シート!AF666=0, "",基本情報入力シート!AF666)</f>
        <v/>
      </c>
      <c r="M644" s="589"/>
      <c r="N644" s="521" t="str">
        <f>IFERROR(VLOOKUP(K644,【参考】数式用!$A$2:$F$57,MATCH(M644,【参考】数式用!$C$3:$F$3,0)+2,0),"")</f>
        <v/>
      </c>
      <c r="O644" s="513"/>
      <c r="P644" s="555" t="str">
        <f>IFERROR(VLOOKUP(K644,【参考】数式用!$A$2:$F$57,MATCH(O644,【参考】数式用!$C$3:$F$3,0)+2,0),"")</f>
        <v/>
      </c>
      <c r="Q644" s="338" t="s">
        <v>118</v>
      </c>
      <c r="R644" s="339"/>
      <c r="S644" s="340" t="s">
        <v>183</v>
      </c>
      <c r="T644" s="339"/>
      <c r="U644" s="340" t="s">
        <v>184</v>
      </c>
      <c r="V644" s="339"/>
      <c r="W644" s="340" t="s">
        <v>183</v>
      </c>
      <c r="X644" s="339"/>
      <c r="Y644" s="340" t="s">
        <v>185</v>
      </c>
      <c r="Z644" s="340" t="s">
        <v>186</v>
      </c>
      <c r="AA644" s="340" t="str">
        <f t="shared" si="225"/>
        <v/>
      </c>
      <c r="AB644" s="341" t="s">
        <v>187</v>
      </c>
      <c r="AC644" s="516" t="str">
        <f t="shared" si="226"/>
        <v/>
      </c>
      <c r="AD644" s="509" t="str">
        <f t="shared" si="227"/>
        <v/>
      </c>
      <c r="AE644" s="517" t="str">
        <f>IFERROR(ROUNDDOWN(ROUNDDOWN(ROUND(L644*VLOOKUP(K644,【参考】数式用!$A$4:$F$57,MATCH("処遇改善加算Ⅳ",【参考】数式用!$C$3:$F$3,0)+2,0),0),0)*AA644*0.5,0), "")</f>
        <v/>
      </c>
      <c r="AF644" s="329"/>
      <c r="AG644" s="330"/>
      <c r="AH644" s="330"/>
      <c r="AI644" s="344"/>
      <c r="AJ644" s="641"/>
      <c r="AK644" s="331"/>
      <c r="AL644" s="332" t="str">
        <f t="shared" si="228"/>
        <v/>
      </c>
      <c r="AM644" s="325" t="str">
        <f t="shared" si="229"/>
        <v/>
      </c>
      <c r="AN644" s="255"/>
      <c r="AO644" s="559" t="str">
        <f>IFERROR(VLOOKUP(K644,【参考】数式用!$A$2:$N$57,14,FALSE),"")</f>
        <v/>
      </c>
      <c r="AP644" s="559" t="str">
        <f t="shared" si="230"/>
        <v/>
      </c>
      <c r="AQ644" s="632" t="str">
        <f t="shared" si="231"/>
        <v/>
      </c>
      <c r="AR644" s="632" t="str">
        <f t="shared" si="232"/>
        <v>入力済</v>
      </c>
      <c r="AS644" s="559" t="str">
        <f t="shared" si="233"/>
        <v/>
      </c>
      <c r="AT644" s="632" t="str">
        <f t="shared" si="234"/>
        <v>入力済</v>
      </c>
      <c r="AU644" s="632" t="str">
        <f t="shared" si="235"/>
        <v/>
      </c>
      <c r="AV644" s="632" t="str">
        <f t="shared" si="236"/>
        <v/>
      </c>
      <c r="AW644" s="559" t="str">
        <f t="shared" si="237"/>
        <v/>
      </c>
      <c r="AX644" s="559" t="str">
        <f t="shared" si="238"/>
        <v/>
      </c>
      <c r="AY644" s="632" t="str">
        <f>IFERROR(VLOOKUP(K644,【参考】数式用!$AR$5:$AS$39,2, FALSE), "")</f>
        <v/>
      </c>
      <c r="AZ644" s="559" t="str">
        <f t="shared" si="239"/>
        <v/>
      </c>
      <c r="BA644" s="559" t="str">
        <f t="shared" si="240"/>
        <v>入力済</v>
      </c>
      <c r="BB644" s="632" t="str">
        <f>IFERROR(VLOOKUP(K644,【参考】数式用!$AX$3:$AY$59, 2, FALSE), "")</f>
        <v/>
      </c>
      <c r="BC644" s="559" t="str">
        <f t="shared" si="241"/>
        <v/>
      </c>
      <c r="BD644" s="559" t="str">
        <f t="shared" si="242"/>
        <v>入力済</v>
      </c>
      <c r="BE644" s="576" t="str">
        <f t="shared" si="243"/>
        <v/>
      </c>
      <c r="BF644" s="559" t="str">
        <f t="shared" si="244"/>
        <v/>
      </c>
      <c r="BG644" s="596"/>
      <c r="BH644" s="632" t="str">
        <f t="shared" si="245"/>
        <v/>
      </c>
      <c r="BI644" s="614" t="str">
        <f>IFERROR(IF(BH644="Ⅱロ有り",ROUNDDOWN(L644*VLOOKUP(K644,【参考】数式用!$A$4:$J$42,10,FALSE)*AA644,0),""),"")</f>
        <v/>
      </c>
      <c r="BJ644" s="614" t="str">
        <f>IFERROR(IF(BH644="Ⅱロなし",ROUNDDOWN(L644*VLOOKUP(K644,【参考】数式用!$A$4:$J$42,8,FALSE)*AA644,0),""),"")</f>
        <v/>
      </c>
    </row>
    <row r="645" spans="1:62" ht="110.1" customHeight="1" thickBot="1">
      <c r="A645" s="327">
        <v>632</v>
      </c>
      <c r="B645" s="1005" t="str">
        <f>IF(基本情報入力シート!B667="","",基本情報入力シート!B667)</f>
        <v/>
      </c>
      <c r="C645" s="1006"/>
      <c r="D645" s="1006"/>
      <c r="E645" s="1006"/>
      <c r="F645" s="1007"/>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58" t="str">
        <f>IF(基本情報入力シート!AF667=0, "",基本情報入力シート!AF667)</f>
        <v/>
      </c>
      <c r="M645" s="589"/>
      <c r="N645" s="521" t="str">
        <f>IFERROR(VLOOKUP(K645,【参考】数式用!$A$2:$F$57,MATCH(M645,【参考】数式用!$C$3:$F$3,0)+2,0),"")</f>
        <v/>
      </c>
      <c r="O645" s="513"/>
      <c r="P645" s="555" t="str">
        <f>IFERROR(VLOOKUP(K645,【参考】数式用!$A$2:$F$57,MATCH(O645,【参考】数式用!$C$3:$F$3,0)+2,0),"")</f>
        <v/>
      </c>
      <c r="Q645" s="338" t="s">
        <v>118</v>
      </c>
      <c r="R645" s="339"/>
      <c r="S645" s="340" t="s">
        <v>183</v>
      </c>
      <c r="T645" s="339"/>
      <c r="U645" s="340" t="s">
        <v>184</v>
      </c>
      <c r="V645" s="339"/>
      <c r="W645" s="340" t="s">
        <v>183</v>
      </c>
      <c r="X645" s="339"/>
      <c r="Y645" s="340" t="s">
        <v>185</v>
      </c>
      <c r="Z645" s="340" t="s">
        <v>186</v>
      </c>
      <c r="AA645" s="340" t="str">
        <f t="shared" si="225"/>
        <v/>
      </c>
      <c r="AB645" s="341" t="s">
        <v>187</v>
      </c>
      <c r="AC645" s="516" t="str">
        <f t="shared" si="226"/>
        <v/>
      </c>
      <c r="AD645" s="509" t="str">
        <f t="shared" si="227"/>
        <v/>
      </c>
      <c r="AE645" s="517" t="str">
        <f>IFERROR(ROUNDDOWN(ROUNDDOWN(ROUND(L645*VLOOKUP(K645,【参考】数式用!$A$4:$F$57,MATCH("処遇改善加算Ⅳ",【参考】数式用!$C$3:$F$3,0)+2,0),0),0)*AA645*0.5,0), "")</f>
        <v/>
      </c>
      <c r="AF645" s="329"/>
      <c r="AG645" s="330"/>
      <c r="AH645" s="330"/>
      <c r="AI645" s="344"/>
      <c r="AJ645" s="641"/>
      <c r="AK645" s="331"/>
      <c r="AL645" s="332" t="str">
        <f t="shared" si="228"/>
        <v/>
      </c>
      <c r="AM645" s="325" t="str">
        <f t="shared" si="229"/>
        <v/>
      </c>
      <c r="AN645" s="255"/>
      <c r="AO645" s="559" t="str">
        <f>IFERROR(VLOOKUP(K645,【参考】数式用!$A$2:$N$57,14,FALSE),"")</f>
        <v/>
      </c>
      <c r="AP645" s="559" t="str">
        <f t="shared" si="230"/>
        <v/>
      </c>
      <c r="AQ645" s="632" t="str">
        <f t="shared" si="231"/>
        <v/>
      </c>
      <c r="AR645" s="632" t="str">
        <f t="shared" si="232"/>
        <v>入力済</v>
      </c>
      <c r="AS645" s="559" t="str">
        <f t="shared" si="233"/>
        <v/>
      </c>
      <c r="AT645" s="632" t="str">
        <f t="shared" si="234"/>
        <v>入力済</v>
      </c>
      <c r="AU645" s="632" t="str">
        <f t="shared" si="235"/>
        <v/>
      </c>
      <c r="AV645" s="632" t="str">
        <f t="shared" si="236"/>
        <v/>
      </c>
      <c r="AW645" s="559" t="str">
        <f t="shared" si="237"/>
        <v/>
      </c>
      <c r="AX645" s="559" t="str">
        <f t="shared" si="238"/>
        <v/>
      </c>
      <c r="AY645" s="632" t="str">
        <f>IFERROR(VLOOKUP(K645,【参考】数式用!$AR$5:$AS$39,2, FALSE), "")</f>
        <v/>
      </c>
      <c r="AZ645" s="559" t="str">
        <f t="shared" si="239"/>
        <v/>
      </c>
      <c r="BA645" s="559" t="str">
        <f t="shared" si="240"/>
        <v>入力済</v>
      </c>
      <c r="BB645" s="632" t="str">
        <f>IFERROR(VLOOKUP(K645,【参考】数式用!$AX$3:$AY$59, 2, FALSE), "")</f>
        <v/>
      </c>
      <c r="BC645" s="559" t="str">
        <f t="shared" si="241"/>
        <v/>
      </c>
      <c r="BD645" s="559" t="str">
        <f t="shared" si="242"/>
        <v>入力済</v>
      </c>
      <c r="BE645" s="576" t="str">
        <f t="shared" si="243"/>
        <v/>
      </c>
      <c r="BF645" s="559" t="str">
        <f t="shared" si="244"/>
        <v/>
      </c>
      <c r="BG645" s="596"/>
      <c r="BH645" s="632" t="str">
        <f t="shared" si="245"/>
        <v/>
      </c>
      <c r="BI645" s="614" t="str">
        <f>IFERROR(IF(BH645="Ⅱロ有り",ROUNDDOWN(L645*VLOOKUP(K645,【参考】数式用!$A$4:$J$42,10,FALSE)*AA645,0),""),"")</f>
        <v/>
      </c>
      <c r="BJ645" s="614" t="str">
        <f>IFERROR(IF(BH645="Ⅱロなし",ROUNDDOWN(L645*VLOOKUP(K645,【参考】数式用!$A$4:$J$42,8,FALSE)*AA645,0),""),"")</f>
        <v/>
      </c>
    </row>
    <row r="646" spans="1:62" ht="110.1" customHeight="1" thickBot="1">
      <c r="A646" s="327">
        <v>633</v>
      </c>
      <c r="B646" s="1005" t="str">
        <f>IF(基本情報入力シート!B668="","",基本情報入力シート!B668)</f>
        <v/>
      </c>
      <c r="C646" s="1006"/>
      <c r="D646" s="1006"/>
      <c r="E646" s="1006"/>
      <c r="F646" s="1007"/>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58" t="str">
        <f>IF(基本情報入力シート!AF668=0, "",基本情報入力シート!AF668)</f>
        <v/>
      </c>
      <c r="M646" s="589"/>
      <c r="N646" s="521" t="str">
        <f>IFERROR(VLOOKUP(K646,【参考】数式用!$A$2:$F$57,MATCH(M646,【参考】数式用!$C$3:$F$3,0)+2,0),"")</f>
        <v/>
      </c>
      <c r="O646" s="513"/>
      <c r="P646" s="555" t="str">
        <f>IFERROR(VLOOKUP(K646,【参考】数式用!$A$2:$F$57,MATCH(O646,【参考】数式用!$C$3:$F$3,0)+2,0),"")</f>
        <v/>
      </c>
      <c r="Q646" s="338" t="s">
        <v>118</v>
      </c>
      <c r="R646" s="339"/>
      <c r="S646" s="340" t="s">
        <v>183</v>
      </c>
      <c r="T646" s="339"/>
      <c r="U646" s="340" t="s">
        <v>184</v>
      </c>
      <c r="V646" s="339"/>
      <c r="W646" s="340" t="s">
        <v>183</v>
      </c>
      <c r="X646" s="339"/>
      <c r="Y646" s="340" t="s">
        <v>185</v>
      </c>
      <c r="Z646" s="340" t="s">
        <v>186</v>
      </c>
      <c r="AA646" s="340" t="str">
        <f t="shared" si="225"/>
        <v/>
      </c>
      <c r="AB646" s="341" t="s">
        <v>187</v>
      </c>
      <c r="AC646" s="516" t="str">
        <f t="shared" si="226"/>
        <v/>
      </c>
      <c r="AD646" s="509" t="str">
        <f t="shared" si="227"/>
        <v/>
      </c>
      <c r="AE646" s="517" t="str">
        <f>IFERROR(ROUNDDOWN(ROUNDDOWN(ROUND(L646*VLOOKUP(K646,【参考】数式用!$A$4:$F$57,MATCH("処遇改善加算Ⅳ",【参考】数式用!$C$3:$F$3,0)+2,0),0),0)*AA646*0.5,0), "")</f>
        <v/>
      </c>
      <c r="AF646" s="329"/>
      <c r="AG646" s="330"/>
      <c r="AH646" s="330"/>
      <c r="AI646" s="344"/>
      <c r="AJ646" s="641"/>
      <c r="AK646" s="331"/>
      <c r="AL646" s="332" t="str">
        <f t="shared" si="228"/>
        <v/>
      </c>
      <c r="AM646" s="325" t="str">
        <f t="shared" si="229"/>
        <v/>
      </c>
      <c r="AN646" s="255"/>
      <c r="AO646" s="559" t="str">
        <f>IFERROR(VLOOKUP(K646,【参考】数式用!$A$2:$N$57,14,FALSE),"")</f>
        <v/>
      </c>
      <c r="AP646" s="559" t="str">
        <f t="shared" si="230"/>
        <v/>
      </c>
      <c r="AQ646" s="632" t="str">
        <f t="shared" si="231"/>
        <v/>
      </c>
      <c r="AR646" s="632" t="str">
        <f t="shared" si="232"/>
        <v>入力済</v>
      </c>
      <c r="AS646" s="559" t="str">
        <f t="shared" si="233"/>
        <v/>
      </c>
      <c r="AT646" s="632" t="str">
        <f t="shared" si="234"/>
        <v>入力済</v>
      </c>
      <c r="AU646" s="632" t="str">
        <f t="shared" si="235"/>
        <v/>
      </c>
      <c r="AV646" s="632" t="str">
        <f t="shared" si="236"/>
        <v/>
      </c>
      <c r="AW646" s="559" t="str">
        <f t="shared" si="237"/>
        <v/>
      </c>
      <c r="AX646" s="559" t="str">
        <f t="shared" si="238"/>
        <v/>
      </c>
      <c r="AY646" s="632" t="str">
        <f>IFERROR(VLOOKUP(K646,【参考】数式用!$AR$5:$AS$39,2, FALSE), "")</f>
        <v/>
      </c>
      <c r="AZ646" s="559" t="str">
        <f t="shared" si="239"/>
        <v/>
      </c>
      <c r="BA646" s="559" t="str">
        <f t="shared" si="240"/>
        <v>入力済</v>
      </c>
      <c r="BB646" s="632" t="str">
        <f>IFERROR(VLOOKUP(K646,【参考】数式用!$AX$3:$AY$59, 2, FALSE), "")</f>
        <v/>
      </c>
      <c r="BC646" s="559" t="str">
        <f t="shared" si="241"/>
        <v/>
      </c>
      <c r="BD646" s="559" t="str">
        <f t="shared" si="242"/>
        <v>入力済</v>
      </c>
      <c r="BE646" s="576" t="str">
        <f t="shared" si="243"/>
        <v/>
      </c>
      <c r="BF646" s="559" t="str">
        <f t="shared" si="244"/>
        <v/>
      </c>
      <c r="BG646" s="596"/>
      <c r="BH646" s="632" t="str">
        <f t="shared" si="245"/>
        <v/>
      </c>
      <c r="BI646" s="614" t="str">
        <f>IFERROR(IF(BH646="Ⅱロ有り",ROUNDDOWN(L646*VLOOKUP(K646,【参考】数式用!$A$4:$J$42,10,FALSE)*AA646,0),""),"")</f>
        <v/>
      </c>
      <c r="BJ646" s="614" t="str">
        <f>IFERROR(IF(BH646="Ⅱロなし",ROUNDDOWN(L646*VLOOKUP(K646,【参考】数式用!$A$4:$J$42,8,FALSE)*AA646,0),""),"")</f>
        <v/>
      </c>
    </row>
    <row r="647" spans="1:62" ht="110.1" customHeight="1" thickBot="1">
      <c r="A647" s="327">
        <v>634</v>
      </c>
      <c r="B647" s="1005" t="str">
        <f>IF(基本情報入力シート!B669="","",基本情報入力シート!B669)</f>
        <v/>
      </c>
      <c r="C647" s="1006"/>
      <c r="D647" s="1006"/>
      <c r="E647" s="1006"/>
      <c r="F647" s="1007"/>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58" t="str">
        <f>IF(基本情報入力シート!AF669=0, "",基本情報入力シート!AF669)</f>
        <v/>
      </c>
      <c r="M647" s="589"/>
      <c r="N647" s="521" t="str">
        <f>IFERROR(VLOOKUP(K647,【参考】数式用!$A$2:$F$57,MATCH(M647,【参考】数式用!$C$3:$F$3,0)+2,0),"")</f>
        <v/>
      </c>
      <c r="O647" s="513"/>
      <c r="P647" s="555" t="str">
        <f>IFERROR(VLOOKUP(K647,【参考】数式用!$A$2:$F$57,MATCH(O647,【参考】数式用!$C$3:$F$3,0)+2,0),"")</f>
        <v/>
      </c>
      <c r="Q647" s="338" t="s">
        <v>118</v>
      </c>
      <c r="R647" s="339"/>
      <c r="S647" s="340" t="s">
        <v>183</v>
      </c>
      <c r="T647" s="339"/>
      <c r="U647" s="340" t="s">
        <v>184</v>
      </c>
      <c r="V647" s="339"/>
      <c r="W647" s="340" t="s">
        <v>183</v>
      </c>
      <c r="X647" s="339"/>
      <c r="Y647" s="340" t="s">
        <v>185</v>
      </c>
      <c r="Z647" s="340" t="s">
        <v>186</v>
      </c>
      <c r="AA647" s="340" t="str">
        <f t="shared" si="225"/>
        <v/>
      </c>
      <c r="AB647" s="341" t="s">
        <v>187</v>
      </c>
      <c r="AC647" s="516" t="str">
        <f t="shared" si="226"/>
        <v/>
      </c>
      <c r="AD647" s="509" t="str">
        <f t="shared" si="227"/>
        <v/>
      </c>
      <c r="AE647" s="517" t="str">
        <f>IFERROR(ROUNDDOWN(ROUNDDOWN(ROUND(L647*VLOOKUP(K647,【参考】数式用!$A$4:$F$57,MATCH("処遇改善加算Ⅳ",【参考】数式用!$C$3:$F$3,0)+2,0),0),0)*AA647*0.5,0), "")</f>
        <v/>
      </c>
      <c r="AF647" s="329"/>
      <c r="AG647" s="330"/>
      <c r="AH647" s="330"/>
      <c r="AI647" s="344"/>
      <c r="AJ647" s="641"/>
      <c r="AK647" s="331"/>
      <c r="AL647" s="332" t="str">
        <f t="shared" si="228"/>
        <v/>
      </c>
      <c r="AM647" s="325" t="str">
        <f t="shared" si="229"/>
        <v/>
      </c>
      <c r="AN647" s="255"/>
      <c r="AO647" s="559" t="str">
        <f>IFERROR(VLOOKUP(K647,【参考】数式用!$A$2:$N$57,14,FALSE),"")</f>
        <v/>
      </c>
      <c r="AP647" s="559" t="str">
        <f t="shared" si="230"/>
        <v/>
      </c>
      <c r="AQ647" s="632" t="str">
        <f t="shared" si="231"/>
        <v/>
      </c>
      <c r="AR647" s="632" t="str">
        <f t="shared" si="232"/>
        <v>入力済</v>
      </c>
      <c r="AS647" s="559" t="str">
        <f t="shared" si="233"/>
        <v/>
      </c>
      <c r="AT647" s="632" t="str">
        <f t="shared" si="234"/>
        <v>入力済</v>
      </c>
      <c r="AU647" s="632" t="str">
        <f t="shared" si="235"/>
        <v/>
      </c>
      <c r="AV647" s="632" t="str">
        <f t="shared" si="236"/>
        <v/>
      </c>
      <c r="AW647" s="559" t="str">
        <f t="shared" si="237"/>
        <v/>
      </c>
      <c r="AX647" s="559" t="str">
        <f t="shared" si="238"/>
        <v/>
      </c>
      <c r="AY647" s="632" t="str">
        <f>IFERROR(VLOOKUP(K647,【参考】数式用!$AR$5:$AS$39,2, FALSE), "")</f>
        <v/>
      </c>
      <c r="AZ647" s="559" t="str">
        <f t="shared" si="239"/>
        <v/>
      </c>
      <c r="BA647" s="559" t="str">
        <f t="shared" si="240"/>
        <v>入力済</v>
      </c>
      <c r="BB647" s="632" t="str">
        <f>IFERROR(VLOOKUP(K647,【参考】数式用!$AX$3:$AY$59, 2, FALSE), "")</f>
        <v/>
      </c>
      <c r="BC647" s="559" t="str">
        <f t="shared" si="241"/>
        <v/>
      </c>
      <c r="BD647" s="559" t="str">
        <f t="shared" si="242"/>
        <v>入力済</v>
      </c>
      <c r="BE647" s="576" t="str">
        <f t="shared" si="243"/>
        <v/>
      </c>
      <c r="BF647" s="559" t="str">
        <f t="shared" si="244"/>
        <v/>
      </c>
      <c r="BG647" s="596"/>
      <c r="BH647" s="632" t="str">
        <f t="shared" si="245"/>
        <v/>
      </c>
      <c r="BI647" s="614" t="str">
        <f>IFERROR(IF(BH647="Ⅱロ有り",ROUNDDOWN(L647*VLOOKUP(K647,【参考】数式用!$A$4:$J$42,10,FALSE)*AA647,0),""),"")</f>
        <v/>
      </c>
      <c r="BJ647" s="614" t="str">
        <f>IFERROR(IF(BH647="Ⅱロなし",ROUNDDOWN(L647*VLOOKUP(K647,【参考】数式用!$A$4:$J$42,8,FALSE)*AA647,0),""),"")</f>
        <v/>
      </c>
    </row>
    <row r="648" spans="1:62" ht="110.1" customHeight="1" thickBot="1">
      <c r="A648" s="327">
        <v>635</v>
      </c>
      <c r="B648" s="1005" t="str">
        <f>IF(基本情報入力シート!B670="","",基本情報入力シート!B670)</f>
        <v/>
      </c>
      <c r="C648" s="1006"/>
      <c r="D648" s="1006"/>
      <c r="E648" s="1006"/>
      <c r="F648" s="1007"/>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58" t="str">
        <f>IF(基本情報入力シート!AF670=0, "",基本情報入力シート!AF670)</f>
        <v/>
      </c>
      <c r="M648" s="589"/>
      <c r="N648" s="521" t="str">
        <f>IFERROR(VLOOKUP(K648,【参考】数式用!$A$2:$F$57,MATCH(M648,【参考】数式用!$C$3:$F$3,0)+2,0),"")</f>
        <v/>
      </c>
      <c r="O648" s="513"/>
      <c r="P648" s="555" t="str">
        <f>IFERROR(VLOOKUP(K648,【参考】数式用!$A$2:$F$57,MATCH(O648,【参考】数式用!$C$3:$F$3,0)+2,0),"")</f>
        <v/>
      </c>
      <c r="Q648" s="338" t="s">
        <v>118</v>
      </c>
      <c r="R648" s="339"/>
      <c r="S648" s="340" t="s">
        <v>183</v>
      </c>
      <c r="T648" s="339"/>
      <c r="U648" s="340" t="s">
        <v>184</v>
      </c>
      <c r="V648" s="339"/>
      <c r="W648" s="340" t="s">
        <v>183</v>
      </c>
      <c r="X648" s="339"/>
      <c r="Y648" s="340" t="s">
        <v>185</v>
      </c>
      <c r="Z648" s="340" t="s">
        <v>186</v>
      </c>
      <c r="AA648" s="340" t="str">
        <f t="shared" si="225"/>
        <v/>
      </c>
      <c r="AB648" s="341" t="s">
        <v>187</v>
      </c>
      <c r="AC648" s="516" t="str">
        <f t="shared" si="226"/>
        <v/>
      </c>
      <c r="AD648" s="509" t="str">
        <f t="shared" si="227"/>
        <v/>
      </c>
      <c r="AE648" s="517" t="str">
        <f>IFERROR(ROUNDDOWN(ROUNDDOWN(ROUND(L648*VLOOKUP(K648,【参考】数式用!$A$4:$F$57,MATCH("処遇改善加算Ⅳ",【参考】数式用!$C$3:$F$3,0)+2,0),0),0)*AA648*0.5,0), "")</f>
        <v/>
      </c>
      <c r="AF648" s="329"/>
      <c r="AG648" s="330"/>
      <c r="AH648" s="330"/>
      <c r="AI648" s="344"/>
      <c r="AJ648" s="641"/>
      <c r="AK648" s="331"/>
      <c r="AL648" s="332" t="str">
        <f t="shared" si="228"/>
        <v/>
      </c>
      <c r="AM648" s="325" t="str">
        <f t="shared" si="229"/>
        <v/>
      </c>
      <c r="AN648" s="255"/>
      <c r="AO648" s="559" t="str">
        <f>IFERROR(VLOOKUP(K648,【参考】数式用!$A$2:$N$57,14,FALSE),"")</f>
        <v/>
      </c>
      <c r="AP648" s="559" t="str">
        <f t="shared" si="230"/>
        <v/>
      </c>
      <c r="AQ648" s="632" t="str">
        <f t="shared" si="231"/>
        <v/>
      </c>
      <c r="AR648" s="632" t="str">
        <f t="shared" si="232"/>
        <v>入力済</v>
      </c>
      <c r="AS648" s="559" t="str">
        <f t="shared" si="233"/>
        <v/>
      </c>
      <c r="AT648" s="632" t="str">
        <f t="shared" si="234"/>
        <v>入力済</v>
      </c>
      <c r="AU648" s="632" t="str">
        <f t="shared" si="235"/>
        <v/>
      </c>
      <c r="AV648" s="632" t="str">
        <f t="shared" si="236"/>
        <v/>
      </c>
      <c r="AW648" s="559" t="str">
        <f t="shared" si="237"/>
        <v/>
      </c>
      <c r="AX648" s="559" t="str">
        <f t="shared" si="238"/>
        <v/>
      </c>
      <c r="AY648" s="632" t="str">
        <f>IFERROR(VLOOKUP(K648,【参考】数式用!$AR$5:$AS$39,2, FALSE), "")</f>
        <v/>
      </c>
      <c r="AZ648" s="559" t="str">
        <f t="shared" si="239"/>
        <v/>
      </c>
      <c r="BA648" s="559" t="str">
        <f t="shared" si="240"/>
        <v>入力済</v>
      </c>
      <c r="BB648" s="632" t="str">
        <f>IFERROR(VLOOKUP(K648,【参考】数式用!$AX$3:$AY$59, 2, FALSE), "")</f>
        <v/>
      </c>
      <c r="BC648" s="559" t="str">
        <f t="shared" si="241"/>
        <v/>
      </c>
      <c r="BD648" s="559" t="str">
        <f t="shared" si="242"/>
        <v>入力済</v>
      </c>
      <c r="BE648" s="576" t="str">
        <f t="shared" si="243"/>
        <v/>
      </c>
      <c r="BF648" s="559" t="str">
        <f t="shared" si="244"/>
        <v/>
      </c>
      <c r="BG648" s="596"/>
      <c r="BH648" s="632" t="str">
        <f t="shared" si="245"/>
        <v/>
      </c>
      <c r="BI648" s="614" t="str">
        <f>IFERROR(IF(BH648="Ⅱロ有り",ROUNDDOWN(L648*VLOOKUP(K648,【参考】数式用!$A$4:$J$42,10,FALSE)*AA648,0),""),"")</f>
        <v/>
      </c>
      <c r="BJ648" s="614" t="str">
        <f>IFERROR(IF(BH648="Ⅱロなし",ROUNDDOWN(L648*VLOOKUP(K648,【参考】数式用!$A$4:$J$42,8,FALSE)*AA648,0),""),"")</f>
        <v/>
      </c>
    </row>
    <row r="649" spans="1:62" ht="110.1" customHeight="1" thickBot="1">
      <c r="A649" s="327">
        <v>636</v>
      </c>
      <c r="B649" s="1005" t="str">
        <f>IF(基本情報入力シート!B671="","",基本情報入力シート!B671)</f>
        <v/>
      </c>
      <c r="C649" s="1006"/>
      <c r="D649" s="1006"/>
      <c r="E649" s="1006"/>
      <c r="F649" s="1007"/>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58" t="str">
        <f>IF(基本情報入力シート!AF671=0, "",基本情報入力シート!AF671)</f>
        <v/>
      </c>
      <c r="M649" s="589"/>
      <c r="N649" s="521" t="str">
        <f>IFERROR(VLOOKUP(K649,【参考】数式用!$A$2:$F$57,MATCH(M649,【参考】数式用!$C$3:$F$3,0)+2,0),"")</f>
        <v/>
      </c>
      <c r="O649" s="513"/>
      <c r="P649" s="555" t="str">
        <f>IFERROR(VLOOKUP(K649,【参考】数式用!$A$2:$F$57,MATCH(O649,【参考】数式用!$C$3:$F$3,0)+2,0),"")</f>
        <v/>
      </c>
      <c r="Q649" s="338" t="s">
        <v>118</v>
      </c>
      <c r="R649" s="339"/>
      <c r="S649" s="340" t="s">
        <v>183</v>
      </c>
      <c r="T649" s="339"/>
      <c r="U649" s="340" t="s">
        <v>184</v>
      </c>
      <c r="V649" s="339"/>
      <c r="W649" s="340" t="s">
        <v>183</v>
      </c>
      <c r="X649" s="339"/>
      <c r="Y649" s="340" t="s">
        <v>185</v>
      </c>
      <c r="Z649" s="340" t="s">
        <v>186</v>
      </c>
      <c r="AA649" s="340" t="str">
        <f t="shared" si="225"/>
        <v/>
      </c>
      <c r="AB649" s="341" t="s">
        <v>187</v>
      </c>
      <c r="AC649" s="516" t="str">
        <f t="shared" si="226"/>
        <v/>
      </c>
      <c r="AD649" s="509" t="str">
        <f t="shared" si="227"/>
        <v/>
      </c>
      <c r="AE649" s="517" t="str">
        <f>IFERROR(ROUNDDOWN(ROUNDDOWN(ROUND(L649*VLOOKUP(K649,【参考】数式用!$A$4:$F$57,MATCH("処遇改善加算Ⅳ",【参考】数式用!$C$3:$F$3,0)+2,0),0),0)*AA649*0.5,0), "")</f>
        <v/>
      </c>
      <c r="AF649" s="329"/>
      <c r="AG649" s="330"/>
      <c r="AH649" s="330"/>
      <c r="AI649" s="344"/>
      <c r="AJ649" s="641"/>
      <c r="AK649" s="331"/>
      <c r="AL649" s="332" t="str">
        <f t="shared" si="228"/>
        <v/>
      </c>
      <c r="AM649" s="325" t="str">
        <f t="shared" si="229"/>
        <v/>
      </c>
      <c r="AN649" s="255"/>
      <c r="AO649" s="559" t="str">
        <f>IFERROR(VLOOKUP(K649,【参考】数式用!$A$2:$N$57,14,FALSE),"")</f>
        <v/>
      </c>
      <c r="AP649" s="559" t="str">
        <f t="shared" si="230"/>
        <v/>
      </c>
      <c r="AQ649" s="632" t="str">
        <f t="shared" si="231"/>
        <v/>
      </c>
      <c r="AR649" s="632" t="str">
        <f t="shared" si="232"/>
        <v>入力済</v>
      </c>
      <c r="AS649" s="559" t="str">
        <f t="shared" si="233"/>
        <v/>
      </c>
      <c r="AT649" s="632" t="str">
        <f t="shared" si="234"/>
        <v>入力済</v>
      </c>
      <c r="AU649" s="632" t="str">
        <f t="shared" si="235"/>
        <v/>
      </c>
      <c r="AV649" s="632" t="str">
        <f t="shared" si="236"/>
        <v/>
      </c>
      <c r="AW649" s="559" t="str">
        <f t="shared" si="237"/>
        <v/>
      </c>
      <c r="AX649" s="559" t="str">
        <f t="shared" si="238"/>
        <v/>
      </c>
      <c r="AY649" s="632" t="str">
        <f>IFERROR(VLOOKUP(K649,【参考】数式用!$AR$5:$AS$39,2, FALSE), "")</f>
        <v/>
      </c>
      <c r="AZ649" s="559" t="str">
        <f t="shared" si="239"/>
        <v/>
      </c>
      <c r="BA649" s="559" t="str">
        <f t="shared" si="240"/>
        <v>入力済</v>
      </c>
      <c r="BB649" s="632" t="str">
        <f>IFERROR(VLOOKUP(K649,【参考】数式用!$AX$3:$AY$59, 2, FALSE), "")</f>
        <v/>
      </c>
      <c r="BC649" s="559" t="str">
        <f t="shared" si="241"/>
        <v/>
      </c>
      <c r="BD649" s="559" t="str">
        <f t="shared" si="242"/>
        <v>入力済</v>
      </c>
      <c r="BE649" s="576" t="str">
        <f t="shared" si="243"/>
        <v/>
      </c>
      <c r="BF649" s="559" t="str">
        <f t="shared" si="244"/>
        <v/>
      </c>
      <c r="BG649" s="596"/>
      <c r="BH649" s="632" t="str">
        <f t="shared" si="245"/>
        <v/>
      </c>
      <c r="BI649" s="614" t="str">
        <f>IFERROR(IF(BH649="Ⅱロ有り",ROUNDDOWN(L649*VLOOKUP(K649,【参考】数式用!$A$4:$J$42,10,FALSE)*AA649,0),""),"")</f>
        <v/>
      </c>
      <c r="BJ649" s="614" t="str">
        <f>IFERROR(IF(BH649="Ⅱロなし",ROUNDDOWN(L649*VLOOKUP(K649,【参考】数式用!$A$4:$J$42,8,FALSE)*AA649,0),""),"")</f>
        <v/>
      </c>
    </row>
    <row r="650" spans="1:62" ht="110.1" customHeight="1" thickBot="1">
      <c r="A650" s="327">
        <v>637</v>
      </c>
      <c r="B650" s="1005" t="str">
        <f>IF(基本情報入力シート!B672="","",基本情報入力シート!B672)</f>
        <v/>
      </c>
      <c r="C650" s="1006"/>
      <c r="D650" s="1006"/>
      <c r="E650" s="1006"/>
      <c r="F650" s="1007"/>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58" t="str">
        <f>IF(基本情報入力シート!AF672=0, "",基本情報入力シート!AF672)</f>
        <v/>
      </c>
      <c r="M650" s="589"/>
      <c r="N650" s="521" t="str">
        <f>IFERROR(VLOOKUP(K650,【参考】数式用!$A$2:$F$57,MATCH(M650,【参考】数式用!$C$3:$F$3,0)+2,0),"")</f>
        <v/>
      </c>
      <c r="O650" s="513"/>
      <c r="P650" s="555" t="str">
        <f>IFERROR(VLOOKUP(K650,【参考】数式用!$A$2:$F$57,MATCH(O650,【参考】数式用!$C$3:$F$3,0)+2,0),"")</f>
        <v/>
      </c>
      <c r="Q650" s="338" t="s">
        <v>118</v>
      </c>
      <c r="R650" s="339"/>
      <c r="S650" s="340" t="s">
        <v>183</v>
      </c>
      <c r="T650" s="339"/>
      <c r="U650" s="340" t="s">
        <v>184</v>
      </c>
      <c r="V650" s="339"/>
      <c r="W650" s="340" t="s">
        <v>183</v>
      </c>
      <c r="X650" s="339"/>
      <c r="Y650" s="340" t="s">
        <v>185</v>
      </c>
      <c r="Z650" s="340" t="s">
        <v>186</v>
      </c>
      <c r="AA650" s="340" t="str">
        <f t="shared" si="225"/>
        <v/>
      </c>
      <c r="AB650" s="341" t="s">
        <v>187</v>
      </c>
      <c r="AC650" s="516" t="str">
        <f t="shared" si="226"/>
        <v/>
      </c>
      <c r="AD650" s="509" t="str">
        <f t="shared" si="227"/>
        <v/>
      </c>
      <c r="AE650" s="517" t="str">
        <f>IFERROR(ROUNDDOWN(ROUNDDOWN(ROUND(L650*VLOOKUP(K650,【参考】数式用!$A$4:$F$57,MATCH("処遇改善加算Ⅳ",【参考】数式用!$C$3:$F$3,0)+2,0),0),0)*AA650*0.5,0), "")</f>
        <v/>
      </c>
      <c r="AF650" s="329"/>
      <c r="AG650" s="330"/>
      <c r="AH650" s="330"/>
      <c r="AI650" s="344"/>
      <c r="AJ650" s="641"/>
      <c r="AK650" s="331"/>
      <c r="AL650" s="332" t="str">
        <f t="shared" si="228"/>
        <v/>
      </c>
      <c r="AM650" s="325" t="str">
        <f t="shared" si="229"/>
        <v/>
      </c>
      <c r="AN650" s="255"/>
      <c r="AO650" s="559" t="str">
        <f>IFERROR(VLOOKUP(K650,【参考】数式用!$A$2:$N$57,14,FALSE),"")</f>
        <v/>
      </c>
      <c r="AP650" s="559" t="str">
        <f t="shared" si="230"/>
        <v/>
      </c>
      <c r="AQ650" s="632" t="str">
        <f t="shared" si="231"/>
        <v/>
      </c>
      <c r="AR650" s="632" t="str">
        <f t="shared" si="232"/>
        <v>入力済</v>
      </c>
      <c r="AS650" s="559" t="str">
        <f t="shared" si="233"/>
        <v/>
      </c>
      <c r="AT650" s="632" t="str">
        <f t="shared" si="234"/>
        <v>入力済</v>
      </c>
      <c r="AU650" s="632" t="str">
        <f t="shared" si="235"/>
        <v/>
      </c>
      <c r="AV650" s="632" t="str">
        <f t="shared" si="236"/>
        <v/>
      </c>
      <c r="AW650" s="559" t="str">
        <f t="shared" si="237"/>
        <v/>
      </c>
      <c r="AX650" s="559" t="str">
        <f t="shared" si="238"/>
        <v/>
      </c>
      <c r="AY650" s="632" t="str">
        <f>IFERROR(VLOOKUP(K650,【参考】数式用!$AR$5:$AS$39,2, FALSE), "")</f>
        <v/>
      </c>
      <c r="AZ650" s="559" t="str">
        <f t="shared" si="239"/>
        <v/>
      </c>
      <c r="BA650" s="559" t="str">
        <f t="shared" si="240"/>
        <v>入力済</v>
      </c>
      <c r="BB650" s="632" t="str">
        <f>IFERROR(VLOOKUP(K650,【参考】数式用!$AX$3:$AY$59, 2, FALSE), "")</f>
        <v/>
      </c>
      <c r="BC650" s="559" t="str">
        <f t="shared" si="241"/>
        <v/>
      </c>
      <c r="BD650" s="559" t="str">
        <f t="shared" si="242"/>
        <v>入力済</v>
      </c>
      <c r="BE650" s="576" t="str">
        <f t="shared" si="243"/>
        <v/>
      </c>
      <c r="BF650" s="559" t="str">
        <f t="shared" si="244"/>
        <v/>
      </c>
      <c r="BG650" s="596"/>
      <c r="BH650" s="632" t="str">
        <f t="shared" si="245"/>
        <v/>
      </c>
      <c r="BI650" s="614" t="str">
        <f>IFERROR(IF(BH650="Ⅱロ有り",ROUNDDOWN(L650*VLOOKUP(K650,【参考】数式用!$A$4:$J$42,10,FALSE)*AA650,0),""),"")</f>
        <v/>
      </c>
      <c r="BJ650" s="614" t="str">
        <f>IFERROR(IF(BH650="Ⅱロなし",ROUNDDOWN(L650*VLOOKUP(K650,【参考】数式用!$A$4:$J$42,8,FALSE)*AA650,0),""),"")</f>
        <v/>
      </c>
    </row>
    <row r="651" spans="1:62" ht="110.1" customHeight="1" thickBot="1">
      <c r="A651" s="327">
        <v>638</v>
      </c>
      <c r="B651" s="1005" t="str">
        <f>IF(基本情報入力シート!B673="","",基本情報入力シート!B673)</f>
        <v/>
      </c>
      <c r="C651" s="1006"/>
      <c r="D651" s="1006"/>
      <c r="E651" s="1006"/>
      <c r="F651" s="1007"/>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58" t="str">
        <f>IF(基本情報入力シート!AF673=0, "",基本情報入力シート!AF673)</f>
        <v/>
      </c>
      <c r="M651" s="589"/>
      <c r="N651" s="521" t="str">
        <f>IFERROR(VLOOKUP(K651,【参考】数式用!$A$2:$F$57,MATCH(M651,【参考】数式用!$C$3:$F$3,0)+2,0),"")</f>
        <v/>
      </c>
      <c r="O651" s="513"/>
      <c r="P651" s="555" t="str">
        <f>IFERROR(VLOOKUP(K651,【参考】数式用!$A$2:$F$57,MATCH(O651,【参考】数式用!$C$3:$F$3,0)+2,0),"")</f>
        <v/>
      </c>
      <c r="Q651" s="338" t="s">
        <v>118</v>
      </c>
      <c r="R651" s="339"/>
      <c r="S651" s="340" t="s">
        <v>183</v>
      </c>
      <c r="T651" s="339"/>
      <c r="U651" s="340" t="s">
        <v>184</v>
      </c>
      <c r="V651" s="339"/>
      <c r="W651" s="340" t="s">
        <v>183</v>
      </c>
      <c r="X651" s="339"/>
      <c r="Y651" s="340" t="s">
        <v>185</v>
      </c>
      <c r="Z651" s="340" t="s">
        <v>186</v>
      </c>
      <c r="AA651" s="340" t="str">
        <f t="shared" si="225"/>
        <v/>
      </c>
      <c r="AB651" s="341" t="s">
        <v>187</v>
      </c>
      <c r="AC651" s="516" t="str">
        <f t="shared" si="226"/>
        <v/>
      </c>
      <c r="AD651" s="509" t="str">
        <f t="shared" si="227"/>
        <v/>
      </c>
      <c r="AE651" s="517" t="str">
        <f>IFERROR(ROUNDDOWN(ROUNDDOWN(ROUND(L651*VLOOKUP(K651,【参考】数式用!$A$4:$F$57,MATCH("処遇改善加算Ⅳ",【参考】数式用!$C$3:$F$3,0)+2,0),0),0)*AA651*0.5,0), "")</f>
        <v/>
      </c>
      <c r="AF651" s="329"/>
      <c r="AG651" s="330"/>
      <c r="AH651" s="330"/>
      <c r="AI651" s="344"/>
      <c r="AJ651" s="641"/>
      <c r="AK651" s="331"/>
      <c r="AL651" s="332" t="str">
        <f t="shared" si="228"/>
        <v/>
      </c>
      <c r="AM651" s="325" t="str">
        <f t="shared" si="229"/>
        <v/>
      </c>
      <c r="AN651" s="255"/>
      <c r="AO651" s="559" t="str">
        <f>IFERROR(VLOOKUP(K651,【参考】数式用!$A$2:$N$57,14,FALSE),"")</f>
        <v/>
      </c>
      <c r="AP651" s="559" t="str">
        <f t="shared" si="230"/>
        <v/>
      </c>
      <c r="AQ651" s="632" t="str">
        <f t="shared" si="231"/>
        <v/>
      </c>
      <c r="AR651" s="632" t="str">
        <f t="shared" si="232"/>
        <v>入力済</v>
      </c>
      <c r="AS651" s="559" t="str">
        <f t="shared" si="233"/>
        <v/>
      </c>
      <c r="AT651" s="632" t="str">
        <f t="shared" si="234"/>
        <v>入力済</v>
      </c>
      <c r="AU651" s="632" t="str">
        <f t="shared" si="235"/>
        <v/>
      </c>
      <c r="AV651" s="632" t="str">
        <f t="shared" si="236"/>
        <v/>
      </c>
      <c r="AW651" s="559" t="str">
        <f t="shared" si="237"/>
        <v/>
      </c>
      <c r="AX651" s="559" t="str">
        <f t="shared" si="238"/>
        <v/>
      </c>
      <c r="AY651" s="632" t="str">
        <f>IFERROR(VLOOKUP(K651,【参考】数式用!$AR$5:$AS$39,2, FALSE), "")</f>
        <v/>
      </c>
      <c r="AZ651" s="559" t="str">
        <f t="shared" si="239"/>
        <v/>
      </c>
      <c r="BA651" s="559" t="str">
        <f t="shared" si="240"/>
        <v>入力済</v>
      </c>
      <c r="BB651" s="632" t="str">
        <f>IFERROR(VLOOKUP(K651,【参考】数式用!$AX$3:$AY$59, 2, FALSE), "")</f>
        <v/>
      </c>
      <c r="BC651" s="559" t="str">
        <f t="shared" si="241"/>
        <v/>
      </c>
      <c r="BD651" s="559" t="str">
        <f t="shared" si="242"/>
        <v>入力済</v>
      </c>
      <c r="BE651" s="576" t="str">
        <f t="shared" si="243"/>
        <v/>
      </c>
      <c r="BF651" s="559" t="str">
        <f t="shared" si="244"/>
        <v/>
      </c>
      <c r="BG651" s="596"/>
      <c r="BH651" s="632" t="str">
        <f t="shared" si="245"/>
        <v/>
      </c>
      <c r="BI651" s="614" t="str">
        <f>IFERROR(IF(BH651="Ⅱロ有り",ROUNDDOWN(L651*VLOOKUP(K651,【参考】数式用!$A$4:$J$42,10,FALSE)*AA651,0),""),"")</f>
        <v/>
      </c>
      <c r="BJ651" s="614" t="str">
        <f>IFERROR(IF(BH651="Ⅱロなし",ROUNDDOWN(L651*VLOOKUP(K651,【参考】数式用!$A$4:$J$42,8,FALSE)*AA651,0),""),"")</f>
        <v/>
      </c>
    </row>
    <row r="652" spans="1:62" ht="110.1" customHeight="1" thickBot="1">
      <c r="A652" s="327">
        <v>639</v>
      </c>
      <c r="B652" s="1005" t="str">
        <f>IF(基本情報入力シート!B674="","",基本情報入力シート!B674)</f>
        <v/>
      </c>
      <c r="C652" s="1006"/>
      <c r="D652" s="1006"/>
      <c r="E652" s="1006"/>
      <c r="F652" s="1007"/>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58" t="str">
        <f>IF(基本情報入力シート!AF674=0, "",基本情報入力シート!AF674)</f>
        <v/>
      </c>
      <c r="M652" s="589"/>
      <c r="N652" s="521" t="str">
        <f>IFERROR(VLOOKUP(K652,【参考】数式用!$A$2:$F$57,MATCH(M652,【参考】数式用!$C$3:$F$3,0)+2,0),"")</f>
        <v/>
      </c>
      <c r="O652" s="513"/>
      <c r="P652" s="555" t="str">
        <f>IFERROR(VLOOKUP(K652,【参考】数式用!$A$2:$F$57,MATCH(O652,【参考】数式用!$C$3:$F$3,0)+2,0),"")</f>
        <v/>
      </c>
      <c r="Q652" s="338" t="s">
        <v>118</v>
      </c>
      <c r="R652" s="339"/>
      <c r="S652" s="340" t="s">
        <v>183</v>
      </c>
      <c r="T652" s="339"/>
      <c r="U652" s="340" t="s">
        <v>184</v>
      </c>
      <c r="V652" s="339"/>
      <c r="W652" s="340" t="s">
        <v>183</v>
      </c>
      <c r="X652" s="339"/>
      <c r="Y652" s="340" t="s">
        <v>185</v>
      </c>
      <c r="Z652" s="340" t="s">
        <v>186</v>
      </c>
      <c r="AA652" s="340" t="str">
        <f t="shared" si="225"/>
        <v/>
      </c>
      <c r="AB652" s="341" t="s">
        <v>187</v>
      </c>
      <c r="AC652" s="516" t="str">
        <f t="shared" si="226"/>
        <v/>
      </c>
      <c r="AD652" s="509" t="str">
        <f t="shared" si="227"/>
        <v/>
      </c>
      <c r="AE652" s="517" t="str">
        <f>IFERROR(ROUNDDOWN(ROUNDDOWN(ROUND(L652*VLOOKUP(K652,【参考】数式用!$A$4:$F$57,MATCH("処遇改善加算Ⅳ",【参考】数式用!$C$3:$F$3,0)+2,0),0),0)*AA652*0.5,0), "")</f>
        <v/>
      </c>
      <c r="AF652" s="329"/>
      <c r="AG652" s="330"/>
      <c r="AH652" s="330"/>
      <c r="AI652" s="344"/>
      <c r="AJ652" s="641"/>
      <c r="AK652" s="331"/>
      <c r="AL652" s="332" t="str">
        <f t="shared" si="228"/>
        <v/>
      </c>
      <c r="AM652" s="325" t="str">
        <f t="shared" si="229"/>
        <v/>
      </c>
      <c r="AN652" s="255"/>
      <c r="AO652" s="559" t="str">
        <f>IFERROR(VLOOKUP(K652,【参考】数式用!$A$2:$N$57,14,FALSE),"")</f>
        <v/>
      </c>
      <c r="AP652" s="559" t="str">
        <f t="shared" si="230"/>
        <v/>
      </c>
      <c r="AQ652" s="632" t="str">
        <f t="shared" si="231"/>
        <v/>
      </c>
      <c r="AR652" s="632" t="str">
        <f t="shared" si="232"/>
        <v>入力済</v>
      </c>
      <c r="AS652" s="559" t="str">
        <f t="shared" si="233"/>
        <v/>
      </c>
      <c r="AT652" s="632" t="str">
        <f t="shared" si="234"/>
        <v>入力済</v>
      </c>
      <c r="AU652" s="632" t="str">
        <f t="shared" si="235"/>
        <v/>
      </c>
      <c r="AV652" s="632" t="str">
        <f t="shared" si="236"/>
        <v/>
      </c>
      <c r="AW652" s="559" t="str">
        <f t="shared" si="237"/>
        <v/>
      </c>
      <c r="AX652" s="559" t="str">
        <f t="shared" si="238"/>
        <v/>
      </c>
      <c r="AY652" s="632" t="str">
        <f>IFERROR(VLOOKUP(K652,【参考】数式用!$AR$5:$AS$39,2, FALSE), "")</f>
        <v/>
      </c>
      <c r="AZ652" s="559" t="str">
        <f t="shared" si="239"/>
        <v/>
      </c>
      <c r="BA652" s="559" t="str">
        <f t="shared" si="240"/>
        <v>入力済</v>
      </c>
      <c r="BB652" s="632" t="str">
        <f>IFERROR(VLOOKUP(K652,【参考】数式用!$AX$3:$AY$59, 2, FALSE), "")</f>
        <v/>
      </c>
      <c r="BC652" s="559" t="str">
        <f t="shared" si="241"/>
        <v/>
      </c>
      <c r="BD652" s="559" t="str">
        <f t="shared" si="242"/>
        <v>入力済</v>
      </c>
      <c r="BE652" s="576" t="str">
        <f t="shared" si="243"/>
        <v/>
      </c>
      <c r="BF652" s="559" t="str">
        <f t="shared" si="244"/>
        <v/>
      </c>
      <c r="BG652" s="596"/>
      <c r="BH652" s="632" t="str">
        <f t="shared" si="245"/>
        <v/>
      </c>
      <c r="BI652" s="614" t="str">
        <f>IFERROR(IF(BH652="Ⅱロ有り",ROUNDDOWN(L652*VLOOKUP(K652,【参考】数式用!$A$4:$J$42,10,FALSE)*AA652,0),""),"")</f>
        <v/>
      </c>
      <c r="BJ652" s="614" t="str">
        <f>IFERROR(IF(BH652="Ⅱロなし",ROUNDDOWN(L652*VLOOKUP(K652,【参考】数式用!$A$4:$J$42,8,FALSE)*AA652,0),""),"")</f>
        <v/>
      </c>
    </row>
    <row r="653" spans="1:62" ht="110.1" customHeight="1" thickBot="1">
      <c r="A653" s="327">
        <v>640</v>
      </c>
      <c r="B653" s="1005" t="str">
        <f>IF(基本情報入力シート!B675="","",基本情報入力シート!B675)</f>
        <v/>
      </c>
      <c r="C653" s="1006"/>
      <c r="D653" s="1006"/>
      <c r="E653" s="1006"/>
      <c r="F653" s="1007"/>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58" t="str">
        <f>IF(基本情報入力シート!AF675=0, "",基本情報入力シート!AF675)</f>
        <v/>
      </c>
      <c r="M653" s="589"/>
      <c r="N653" s="521" t="str">
        <f>IFERROR(VLOOKUP(K653,【参考】数式用!$A$2:$F$57,MATCH(M653,【参考】数式用!$C$3:$F$3,0)+2,0),"")</f>
        <v/>
      </c>
      <c r="O653" s="513"/>
      <c r="P653" s="555" t="str">
        <f>IFERROR(VLOOKUP(K653,【参考】数式用!$A$2:$F$57,MATCH(O653,【参考】数式用!$C$3:$F$3,0)+2,0),"")</f>
        <v/>
      </c>
      <c r="Q653" s="338" t="s">
        <v>118</v>
      </c>
      <c r="R653" s="339"/>
      <c r="S653" s="340" t="s">
        <v>183</v>
      </c>
      <c r="T653" s="339"/>
      <c r="U653" s="340" t="s">
        <v>184</v>
      </c>
      <c r="V653" s="339"/>
      <c r="W653" s="340" t="s">
        <v>183</v>
      </c>
      <c r="X653" s="339"/>
      <c r="Y653" s="340" t="s">
        <v>185</v>
      </c>
      <c r="Z653" s="340" t="s">
        <v>186</v>
      </c>
      <c r="AA653" s="340" t="str">
        <f t="shared" si="225"/>
        <v/>
      </c>
      <c r="AB653" s="341" t="s">
        <v>187</v>
      </c>
      <c r="AC653" s="516" t="str">
        <f t="shared" si="226"/>
        <v/>
      </c>
      <c r="AD653" s="509" t="str">
        <f t="shared" si="227"/>
        <v/>
      </c>
      <c r="AE653" s="517" t="str">
        <f>IFERROR(ROUNDDOWN(ROUNDDOWN(ROUND(L653*VLOOKUP(K653,【参考】数式用!$A$4:$F$57,MATCH("処遇改善加算Ⅳ",【参考】数式用!$C$3:$F$3,0)+2,0),0),0)*AA653*0.5,0), "")</f>
        <v/>
      </c>
      <c r="AF653" s="329"/>
      <c r="AG653" s="330"/>
      <c r="AH653" s="330"/>
      <c r="AI653" s="344"/>
      <c r="AJ653" s="641"/>
      <c r="AK653" s="331"/>
      <c r="AL653" s="332" t="str">
        <f t="shared" si="228"/>
        <v/>
      </c>
      <c r="AM653" s="325" t="str">
        <f t="shared" si="229"/>
        <v/>
      </c>
      <c r="AN653" s="255"/>
      <c r="AO653" s="559" t="str">
        <f>IFERROR(VLOOKUP(K653,【参考】数式用!$A$2:$N$57,14,FALSE),"")</f>
        <v/>
      </c>
      <c r="AP653" s="559" t="str">
        <f t="shared" si="230"/>
        <v/>
      </c>
      <c r="AQ653" s="632" t="str">
        <f t="shared" si="231"/>
        <v/>
      </c>
      <c r="AR653" s="632" t="str">
        <f t="shared" si="232"/>
        <v>入力済</v>
      </c>
      <c r="AS653" s="559" t="str">
        <f t="shared" si="233"/>
        <v/>
      </c>
      <c r="AT653" s="632" t="str">
        <f t="shared" si="234"/>
        <v>入力済</v>
      </c>
      <c r="AU653" s="632" t="str">
        <f t="shared" si="235"/>
        <v/>
      </c>
      <c r="AV653" s="632" t="str">
        <f t="shared" si="236"/>
        <v/>
      </c>
      <c r="AW653" s="559" t="str">
        <f t="shared" si="237"/>
        <v/>
      </c>
      <c r="AX653" s="559" t="str">
        <f t="shared" si="238"/>
        <v/>
      </c>
      <c r="AY653" s="632" t="str">
        <f>IFERROR(VLOOKUP(K653,【参考】数式用!$AR$5:$AS$39,2, FALSE), "")</f>
        <v/>
      </c>
      <c r="AZ653" s="559" t="str">
        <f t="shared" si="239"/>
        <v/>
      </c>
      <c r="BA653" s="559" t="str">
        <f t="shared" si="240"/>
        <v>入力済</v>
      </c>
      <c r="BB653" s="632" t="str">
        <f>IFERROR(VLOOKUP(K653,【参考】数式用!$AX$3:$AY$59, 2, FALSE), "")</f>
        <v/>
      </c>
      <c r="BC653" s="559" t="str">
        <f t="shared" si="241"/>
        <v/>
      </c>
      <c r="BD653" s="559" t="str">
        <f t="shared" si="242"/>
        <v>入力済</v>
      </c>
      <c r="BE653" s="576" t="str">
        <f t="shared" si="243"/>
        <v/>
      </c>
      <c r="BF653" s="559" t="str">
        <f t="shared" si="244"/>
        <v/>
      </c>
      <c r="BG653" s="596"/>
      <c r="BH653" s="632" t="str">
        <f t="shared" si="245"/>
        <v/>
      </c>
      <c r="BI653" s="614" t="str">
        <f>IFERROR(IF(BH653="Ⅱロ有り",ROUNDDOWN(L653*VLOOKUP(K653,【参考】数式用!$A$4:$J$42,10,FALSE)*AA653,0),""),"")</f>
        <v/>
      </c>
      <c r="BJ653" s="614" t="str">
        <f>IFERROR(IF(BH653="Ⅱロなし",ROUNDDOWN(L653*VLOOKUP(K653,【参考】数式用!$A$4:$J$42,8,FALSE)*AA653,0),""),"")</f>
        <v/>
      </c>
    </row>
    <row r="654" spans="1:62" ht="110.1" customHeight="1" thickBot="1">
      <c r="A654" s="327">
        <v>641</v>
      </c>
      <c r="B654" s="1005" t="str">
        <f>IF(基本情報入力シート!B676="","",基本情報入力シート!B676)</f>
        <v/>
      </c>
      <c r="C654" s="1006"/>
      <c r="D654" s="1006"/>
      <c r="E654" s="1006"/>
      <c r="F654" s="1007"/>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58" t="str">
        <f>IF(基本情報入力シート!AF676=0, "",基本情報入力シート!AF676)</f>
        <v/>
      </c>
      <c r="M654" s="589"/>
      <c r="N654" s="521" t="str">
        <f>IFERROR(VLOOKUP(K654,【参考】数式用!$A$2:$F$57,MATCH(M654,【参考】数式用!$C$3:$F$3,0)+2,0),"")</f>
        <v/>
      </c>
      <c r="O654" s="513"/>
      <c r="P654" s="555" t="str">
        <f>IFERROR(VLOOKUP(K654,【参考】数式用!$A$2:$F$57,MATCH(O654,【参考】数式用!$C$3:$F$3,0)+2,0),"")</f>
        <v/>
      </c>
      <c r="Q654" s="338" t="s">
        <v>118</v>
      </c>
      <c r="R654" s="339"/>
      <c r="S654" s="340" t="s">
        <v>183</v>
      </c>
      <c r="T654" s="339"/>
      <c r="U654" s="340" t="s">
        <v>184</v>
      </c>
      <c r="V654" s="339"/>
      <c r="W654" s="340" t="s">
        <v>183</v>
      </c>
      <c r="X654" s="339"/>
      <c r="Y654" s="340" t="s">
        <v>185</v>
      </c>
      <c r="Z654" s="340" t="s">
        <v>186</v>
      </c>
      <c r="AA654" s="340" t="str">
        <f t="shared" si="225"/>
        <v/>
      </c>
      <c r="AB654" s="341" t="s">
        <v>187</v>
      </c>
      <c r="AC654" s="516" t="str">
        <f t="shared" si="226"/>
        <v/>
      </c>
      <c r="AD654" s="509" t="str">
        <f t="shared" si="227"/>
        <v/>
      </c>
      <c r="AE654" s="517" t="str">
        <f>IFERROR(ROUNDDOWN(ROUNDDOWN(ROUND(L654*VLOOKUP(K654,【参考】数式用!$A$4:$F$57,MATCH("処遇改善加算Ⅳ",【参考】数式用!$C$3:$F$3,0)+2,0),0),0)*AA654*0.5,0), "")</f>
        <v/>
      </c>
      <c r="AF654" s="329"/>
      <c r="AG654" s="330"/>
      <c r="AH654" s="330"/>
      <c r="AI654" s="344"/>
      <c r="AJ654" s="641"/>
      <c r="AK654" s="331"/>
      <c r="AL654" s="332" t="str">
        <f t="shared" si="228"/>
        <v/>
      </c>
      <c r="AM654" s="325" t="str">
        <f t="shared" si="229"/>
        <v/>
      </c>
      <c r="AN654" s="255"/>
      <c r="AO654" s="559" t="str">
        <f>IFERROR(VLOOKUP(K654,【参考】数式用!$A$2:$N$57,14,FALSE),"")</f>
        <v/>
      </c>
      <c r="AP654" s="559" t="str">
        <f t="shared" si="230"/>
        <v/>
      </c>
      <c r="AQ654" s="632" t="str">
        <f t="shared" si="231"/>
        <v/>
      </c>
      <c r="AR654" s="632" t="str">
        <f t="shared" si="232"/>
        <v>入力済</v>
      </c>
      <c r="AS654" s="559" t="str">
        <f t="shared" si="233"/>
        <v/>
      </c>
      <c r="AT654" s="632" t="str">
        <f t="shared" si="234"/>
        <v>入力済</v>
      </c>
      <c r="AU654" s="632" t="str">
        <f t="shared" si="235"/>
        <v/>
      </c>
      <c r="AV654" s="632" t="str">
        <f t="shared" si="236"/>
        <v/>
      </c>
      <c r="AW654" s="559" t="str">
        <f t="shared" si="237"/>
        <v/>
      </c>
      <c r="AX654" s="559" t="str">
        <f t="shared" si="238"/>
        <v/>
      </c>
      <c r="AY654" s="632" t="str">
        <f>IFERROR(VLOOKUP(K654,【参考】数式用!$AR$5:$AS$39,2, FALSE), "")</f>
        <v/>
      </c>
      <c r="AZ654" s="559" t="str">
        <f t="shared" si="239"/>
        <v/>
      </c>
      <c r="BA654" s="559" t="str">
        <f t="shared" si="240"/>
        <v>入力済</v>
      </c>
      <c r="BB654" s="632" t="str">
        <f>IFERROR(VLOOKUP(K654,【参考】数式用!$AX$3:$AY$59, 2, FALSE), "")</f>
        <v/>
      </c>
      <c r="BC654" s="559" t="str">
        <f t="shared" si="241"/>
        <v/>
      </c>
      <c r="BD654" s="559" t="str">
        <f t="shared" si="242"/>
        <v>入力済</v>
      </c>
      <c r="BE654" s="576" t="str">
        <f t="shared" si="243"/>
        <v/>
      </c>
      <c r="BF654" s="559" t="str">
        <f t="shared" si="244"/>
        <v/>
      </c>
      <c r="BG654" s="596"/>
      <c r="BH654" s="632" t="str">
        <f t="shared" si="245"/>
        <v/>
      </c>
      <c r="BI654" s="614" t="str">
        <f>IFERROR(IF(BH654="Ⅱロ有り",ROUNDDOWN(L654*VLOOKUP(K654,【参考】数式用!$A$4:$J$42,10,FALSE)*AA654,0),""),"")</f>
        <v/>
      </c>
      <c r="BJ654" s="614" t="str">
        <f>IFERROR(IF(BH654="Ⅱロなし",ROUNDDOWN(L654*VLOOKUP(K654,【参考】数式用!$A$4:$J$42,8,FALSE)*AA654,0),""),"")</f>
        <v/>
      </c>
    </row>
    <row r="655" spans="1:62" ht="110.1" customHeight="1" thickBot="1">
      <c r="A655" s="327">
        <v>642</v>
      </c>
      <c r="B655" s="1005" t="str">
        <f>IF(基本情報入力シート!B677="","",基本情報入力シート!B677)</f>
        <v/>
      </c>
      <c r="C655" s="1006"/>
      <c r="D655" s="1006"/>
      <c r="E655" s="1006"/>
      <c r="F655" s="1007"/>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58" t="str">
        <f>IF(基本情報入力シート!AF677=0, "",基本情報入力シート!AF677)</f>
        <v/>
      </c>
      <c r="M655" s="589"/>
      <c r="N655" s="521" t="str">
        <f>IFERROR(VLOOKUP(K655,【参考】数式用!$A$2:$F$57,MATCH(M655,【参考】数式用!$C$3:$F$3,0)+2,0),"")</f>
        <v/>
      </c>
      <c r="O655" s="513"/>
      <c r="P655" s="555" t="str">
        <f>IFERROR(VLOOKUP(K655,【参考】数式用!$A$2:$F$57,MATCH(O655,【参考】数式用!$C$3:$F$3,0)+2,0),"")</f>
        <v/>
      </c>
      <c r="Q655" s="338" t="s">
        <v>118</v>
      </c>
      <c r="R655" s="339"/>
      <c r="S655" s="340" t="s">
        <v>183</v>
      </c>
      <c r="T655" s="339"/>
      <c r="U655" s="340" t="s">
        <v>184</v>
      </c>
      <c r="V655" s="339"/>
      <c r="W655" s="340" t="s">
        <v>183</v>
      </c>
      <c r="X655" s="339"/>
      <c r="Y655" s="340" t="s">
        <v>185</v>
      </c>
      <c r="Z655" s="340" t="s">
        <v>186</v>
      </c>
      <c r="AA655" s="340" t="str">
        <f t="shared" si="225"/>
        <v/>
      </c>
      <c r="AB655" s="341" t="s">
        <v>187</v>
      </c>
      <c r="AC655" s="516" t="str">
        <f t="shared" si="226"/>
        <v/>
      </c>
      <c r="AD655" s="509" t="str">
        <f t="shared" si="227"/>
        <v/>
      </c>
      <c r="AE655" s="517" t="str">
        <f>IFERROR(ROUNDDOWN(ROUNDDOWN(ROUND(L655*VLOOKUP(K655,【参考】数式用!$A$4:$F$57,MATCH("処遇改善加算Ⅳ",【参考】数式用!$C$3:$F$3,0)+2,0),0),0)*AA655*0.5,0), "")</f>
        <v/>
      </c>
      <c r="AF655" s="329"/>
      <c r="AG655" s="330"/>
      <c r="AH655" s="330"/>
      <c r="AI655" s="344"/>
      <c r="AJ655" s="641"/>
      <c r="AK655" s="331"/>
      <c r="AL655" s="332" t="str">
        <f t="shared" si="228"/>
        <v/>
      </c>
      <c r="AM655" s="325" t="str">
        <f t="shared" si="229"/>
        <v/>
      </c>
      <c r="AN655" s="255"/>
      <c r="AO655" s="559" t="str">
        <f>IFERROR(VLOOKUP(K655,【参考】数式用!$A$2:$N$57,14,FALSE),"")</f>
        <v/>
      </c>
      <c r="AP655" s="559" t="str">
        <f t="shared" si="230"/>
        <v/>
      </c>
      <c r="AQ655" s="632" t="str">
        <f t="shared" si="231"/>
        <v/>
      </c>
      <c r="AR655" s="632" t="str">
        <f t="shared" si="232"/>
        <v>入力済</v>
      </c>
      <c r="AS655" s="559" t="str">
        <f t="shared" si="233"/>
        <v/>
      </c>
      <c r="AT655" s="632" t="str">
        <f t="shared" si="234"/>
        <v>入力済</v>
      </c>
      <c r="AU655" s="632" t="str">
        <f t="shared" si="235"/>
        <v/>
      </c>
      <c r="AV655" s="632" t="str">
        <f t="shared" si="236"/>
        <v/>
      </c>
      <c r="AW655" s="559" t="str">
        <f t="shared" si="237"/>
        <v/>
      </c>
      <c r="AX655" s="559" t="str">
        <f t="shared" si="238"/>
        <v/>
      </c>
      <c r="AY655" s="632" t="str">
        <f>IFERROR(VLOOKUP(K655,【参考】数式用!$AR$5:$AS$39,2, FALSE), "")</f>
        <v/>
      </c>
      <c r="AZ655" s="559" t="str">
        <f t="shared" si="239"/>
        <v/>
      </c>
      <c r="BA655" s="559" t="str">
        <f t="shared" si="240"/>
        <v>入力済</v>
      </c>
      <c r="BB655" s="632" t="str">
        <f>IFERROR(VLOOKUP(K655,【参考】数式用!$AX$3:$AY$59, 2, FALSE), "")</f>
        <v/>
      </c>
      <c r="BC655" s="559" t="str">
        <f t="shared" si="241"/>
        <v/>
      </c>
      <c r="BD655" s="559" t="str">
        <f t="shared" si="242"/>
        <v>入力済</v>
      </c>
      <c r="BE655" s="576" t="str">
        <f t="shared" si="243"/>
        <v/>
      </c>
      <c r="BF655" s="559" t="str">
        <f t="shared" si="244"/>
        <v/>
      </c>
      <c r="BG655" s="596"/>
      <c r="BH655" s="632" t="str">
        <f t="shared" si="245"/>
        <v/>
      </c>
      <c r="BI655" s="614" t="str">
        <f>IFERROR(IF(BH655="Ⅱロ有り",ROUNDDOWN(L655*VLOOKUP(K655,【参考】数式用!$A$4:$J$42,10,FALSE)*AA655,0),""),"")</f>
        <v/>
      </c>
      <c r="BJ655" s="614" t="str">
        <f>IFERROR(IF(BH655="Ⅱロなし",ROUNDDOWN(L655*VLOOKUP(K655,【参考】数式用!$A$4:$J$42,8,FALSE)*AA655,0),""),"")</f>
        <v/>
      </c>
    </row>
    <row r="656" spans="1:62" ht="110.1" customHeight="1" thickBot="1">
      <c r="A656" s="327">
        <v>643</v>
      </c>
      <c r="B656" s="1005" t="str">
        <f>IF(基本情報入力シート!B678="","",基本情報入力シート!B678)</f>
        <v/>
      </c>
      <c r="C656" s="1006"/>
      <c r="D656" s="1006"/>
      <c r="E656" s="1006"/>
      <c r="F656" s="1007"/>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58" t="str">
        <f>IF(基本情報入力シート!AF678=0, "",基本情報入力シート!AF678)</f>
        <v/>
      </c>
      <c r="M656" s="589"/>
      <c r="N656" s="521" t="str">
        <f>IFERROR(VLOOKUP(K656,【参考】数式用!$A$2:$F$57,MATCH(M656,【参考】数式用!$C$3:$F$3,0)+2,0),"")</f>
        <v/>
      </c>
      <c r="O656" s="513"/>
      <c r="P656" s="555" t="str">
        <f>IFERROR(VLOOKUP(K656,【参考】数式用!$A$2:$F$57,MATCH(O656,【参考】数式用!$C$3:$F$3,0)+2,0),"")</f>
        <v/>
      </c>
      <c r="Q656" s="338" t="s">
        <v>118</v>
      </c>
      <c r="R656" s="339"/>
      <c r="S656" s="340" t="s">
        <v>183</v>
      </c>
      <c r="T656" s="339"/>
      <c r="U656" s="340" t="s">
        <v>184</v>
      </c>
      <c r="V656" s="339"/>
      <c r="W656" s="340" t="s">
        <v>183</v>
      </c>
      <c r="X656" s="339"/>
      <c r="Y656" s="340" t="s">
        <v>185</v>
      </c>
      <c r="Z656" s="340" t="s">
        <v>186</v>
      </c>
      <c r="AA656" s="340" t="str">
        <f t="shared" si="225"/>
        <v/>
      </c>
      <c r="AB656" s="341" t="s">
        <v>187</v>
      </c>
      <c r="AC656" s="516" t="str">
        <f t="shared" si="226"/>
        <v/>
      </c>
      <c r="AD656" s="509" t="str">
        <f t="shared" si="227"/>
        <v/>
      </c>
      <c r="AE656" s="517" t="str">
        <f>IFERROR(ROUNDDOWN(ROUNDDOWN(ROUND(L656*VLOOKUP(K656,【参考】数式用!$A$4:$F$57,MATCH("処遇改善加算Ⅳ",【参考】数式用!$C$3:$F$3,0)+2,0),0),0)*AA656*0.5,0), "")</f>
        <v/>
      </c>
      <c r="AF656" s="329"/>
      <c r="AG656" s="330"/>
      <c r="AH656" s="330"/>
      <c r="AI656" s="344"/>
      <c r="AJ656" s="641"/>
      <c r="AK656" s="331"/>
      <c r="AL656" s="332" t="str">
        <f t="shared" si="228"/>
        <v/>
      </c>
      <c r="AM656" s="325" t="str">
        <f t="shared" si="229"/>
        <v/>
      </c>
      <c r="AN656" s="255"/>
      <c r="AO656" s="559" t="str">
        <f>IFERROR(VLOOKUP(K656,【参考】数式用!$A$2:$N$57,14,FALSE),"")</f>
        <v/>
      </c>
      <c r="AP656" s="559" t="str">
        <f t="shared" si="230"/>
        <v/>
      </c>
      <c r="AQ656" s="632" t="str">
        <f t="shared" si="231"/>
        <v/>
      </c>
      <c r="AR656" s="632" t="str">
        <f t="shared" si="232"/>
        <v>入力済</v>
      </c>
      <c r="AS656" s="559" t="str">
        <f t="shared" si="233"/>
        <v/>
      </c>
      <c r="AT656" s="632" t="str">
        <f t="shared" si="234"/>
        <v>入力済</v>
      </c>
      <c r="AU656" s="632" t="str">
        <f t="shared" si="235"/>
        <v/>
      </c>
      <c r="AV656" s="632" t="str">
        <f t="shared" si="236"/>
        <v/>
      </c>
      <c r="AW656" s="559" t="str">
        <f t="shared" si="237"/>
        <v/>
      </c>
      <c r="AX656" s="559" t="str">
        <f t="shared" si="238"/>
        <v/>
      </c>
      <c r="AY656" s="632" t="str">
        <f>IFERROR(VLOOKUP(K656,【参考】数式用!$AR$5:$AS$39,2, FALSE), "")</f>
        <v/>
      </c>
      <c r="AZ656" s="559" t="str">
        <f t="shared" si="239"/>
        <v/>
      </c>
      <c r="BA656" s="559" t="str">
        <f t="shared" si="240"/>
        <v>入力済</v>
      </c>
      <c r="BB656" s="632" t="str">
        <f>IFERROR(VLOOKUP(K656,【参考】数式用!$AX$3:$AY$59, 2, FALSE), "")</f>
        <v/>
      </c>
      <c r="BC656" s="559" t="str">
        <f t="shared" si="241"/>
        <v/>
      </c>
      <c r="BD656" s="559" t="str">
        <f t="shared" si="242"/>
        <v>入力済</v>
      </c>
      <c r="BE656" s="576" t="str">
        <f t="shared" si="243"/>
        <v/>
      </c>
      <c r="BF656" s="559" t="str">
        <f t="shared" si="244"/>
        <v/>
      </c>
      <c r="BG656" s="596"/>
      <c r="BH656" s="632" t="str">
        <f t="shared" si="245"/>
        <v/>
      </c>
      <c r="BI656" s="614" t="str">
        <f>IFERROR(IF(BH656="Ⅱロ有り",ROUNDDOWN(L656*VLOOKUP(K656,【参考】数式用!$A$4:$J$42,10,FALSE)*AA656,0),""),"")</f>
        <v/>
      </c>
      <c r="BJ656" s="614" t="str">
        <f>IFERROR(IF(BH656="Ⅱロなし",ROUNDDOWN(L656*VLOOKUP(K656,【参考】数式用!$A$4:$J$42,8,FALSE)*AA656,0),""),"")</f>
        <v/>
      </c>
    </row>
    <row r="657" spans="1:62" ht="110.1" customHeight="1" thickBot="1">
      <c r="A657" s="327">
        <v>644</v>
      </c>
      <c r="B657" s="1005" t="str">
        <f>IF(基本情報入力シート!B679="","",基本情報入力シート!B679)</f>
        <v/>
      </c>
      <c r="C657" s="1006"/>
      <c r="D657" s="1006"/>
      <c r="E657" s="1006"/>
      <c r="F657" s="1007"/>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58" t="str">
        <f>IF(基本情報入力シート!AF679=0, "",基本情報入力シート!AF679)</f>
        <v/>
      </c>
      <c r="M657" s="589"/>
      <c r="N657" s="521" t="str">
        <f>IFERROR(VLOOKUP(K657,【参考】数式用!$A$2:$F$57,MATCH(M657,【参考】数式用!$C$3:$F$3,0)+2,0),"")</f>
        <v/>
      </c>
      <c r="O657" s="513"/>
      <c r="P657" s="555" t="str">
        <f>IFERROR(VLOOKUP(K657,【参考】数式用!$A$2:$F$57,MATCH(O657,【参考】数式用!$C$3:$F$3,0)+2,0),"")</f>
        <v/>
      </c>
      <c r="Q657" s="338" t="s">
        <v>118</v>
      </c>
      <c r="R657" s="339"/>
      <c r="S657" s="340" t="s">
        <v>183</v>
      </c>
      <c r="T657" s="339"/>
      <c r="U657" s="340" t="s">
        <v>184</v>
      </c>
      <c r="V657" s="339"/>
      <c r="W657" s="340" t="s">
        <v>183</v>
      </c>
      <c r="X657" s="339"/>
      <c r="Y657" s="340" t="s">
        <v>185</v>
      </c>
      <c r="Z657" s="340" t="s">
        <v>186</v>
      </c>
      <c r="AA657" s="340" t="str">
        <f t="shared" si="225"/>
        <v/>
      </c>
      <c r="AB657" s="341" t="s">
        <v>187</v>
      </c>
      <c r="AC657" s="516" t="str">
        <f t="shared" si="226"/>
        <v/>
      </c>
      <c r="AD657" s="509" t="str">
        <f t="shared" si="227"/>
        <v/>
      </c>
      <c r="AE657" s="517" t="str">
        <f>IFERROR(ROUNDDOWN(ROUNDDOWN(ROUND(L657*VLOOKUP(K657,【参考】数式用!$A$4:$F$57,MATCH("処遇改善加算Ⅳ",【参考】数式用!$C$3:$F$3,0)+2,0),0),0)*AA657*0.5,0), "")</f>
        <v/>
      </c>
      <c r="AF657" s="329"/>
      <c r="AG657" s="330"/>
      <c r="AH657" s="330"/>
      <c r="AI657" s="344"/>
      <c r="AJ657" s="641"/>
      <c r="AK657" s="331"/>
      <c r="AL657" s="332" t="str">
        <f t="shared" si="228"/>
        <v/>
      </c>
      <c r="AM657" s="325" t="str">
        <f t="shared" si="229"/>
        <v/>
      </c>
      <c r="AN657" s="255"/>
      <c r="AO657" s="559" t="str">
        <f>IFERROR(VLOOKUP(K657,【参考】数式用!$A$2:$N$57,14,FALSE),"")</f>
        <v/>
      </c>
      <c r="AP657" s="559" t="str">
        <f t="shared" si="230"/>
        <v/>
      </c>
      <c r="AQ657" s="632" t="str">
        <f t="shared" si="231"/>
        <v/>
      </c>
      <c r="AR657" s="632" t="str">
        <f t="shared" si="232"/>
        <v>入力済</v>
      </c>
      <c r="AS657" s="559" t="str">
        <f t="shared" si="233"/>
        <v/>
      </c>
      <c r="AT657" s="632" t="str">
        <f t="shared" si="234"/>
        <v>入力済</v>
      </c>
      <c r="AU657" s="632" t="str">
        <f t="shared" si="235"/>
        <v/>
      </c>
      <c r="AV657" s="632" t="str">
        <f t="shared" si="236"/>
        <v/>
      </c>
      <c r="AW657" s="559" t="str">
        <f t="shared" si="237"/>
        <v/>
      </c>
      <c r="AX657" s="559" t="str">
        <f t="shared" si="238"/>
        <v/>
      </c>
      <c r="AY657" s="632" t="str">
        <f>IFERROR(VLOOKUP(K657,【参考】数式用!$AR$5:$AS$39,2, FALSE), "")</f>
        <v/>
      </c>
      <c r="AZ657" s="559" t="str">
        <f t="shared" si="239"/>
        <v/>
      </c>
      <c r="BA657" s="559" t="str">
        <f t="shared" si="240"/>
        <v>入力済</v>
      </c>
      <c r="BB657" s="632" t="str">
        <f>IFERROR(VLOOKUP(K657,【参考】数式用!$AX$3:$AY$59, 2, FALSE), "")</f>
        <v/>
      </c>
      <c r="BC657" s="559" t="str">
        <f t="shared" si="241"/>
        <v/>
      </c>
      <c r="BD657" s="559" t="str">
        <f t="shared" si="242"/>
        <v>入力済</v>
      </c>
      <c r="BE657" s="576" t="str">
        <f t="shared" si="243"/>
        <v/>
      </c>
      <c r="BF657" s="559" t="str">
        <f t="shared" si="244"/>
        <v/>
      </c>
      <c r="BG657" s="596"/>
      <c r="BH657" s="632" t="str">
        <f t="shared" si="245"/>
        <v/>
      </c>
      <c r="BI657" s="614" t="str">
        <f>IFERROR(IF(BH657="Ⅱロ有り",ROUNDDOWN(L657*VLOOKUP(K657,【参考】数式用!$A$4:$J$42,10,FALSE)*AA657,0),""),"")</f>
        <v/>
      </c>
      <c r="BJ657" s="614" t="str">
        <f>IFERROR(IF(BH657="Ⅱロなし",ROUNDDOWN(L657*VLOOKUP(K657,【参考】数式用!$A$4:$J$42,8,FALSE)*AA657,0),""),"")</f>
        <v/>
      </c>
    </row>
    <row r="658" spans="1:62" ht="110.1" customHeight="1" thickBot="1">
      <c r="A658" s="327">
        <v>645</v>
      </c>
      <c r="B658" s="1005" t="str">
        <f>IF(基本情報入力シート!B680="","",基本情報入力シート!B680)</f>
        <v/>
      </c>
      <c r="C658" s="1006"/>
      <c r="D658" s="1006"/>
      <c r="E658" s="1006"/>
      <c r="F658" s="1007"/>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58" t="str">
        <f>IF(基本情報入力シート!AF680=0, "",基本情報入力シート!AF680)</f>
        <v/>
      </c>
      <c r="M658" s="589"/>
      <c r="N658" s="521" t="str">
        <f>IFERROR(VLOOKUP(K658,【参考】数式用!$A$2:$F$57,MATCH(M658,【参考】数式用!$C$3:$F$3,0)+2,0),"")</f>
        <v/>
      </c>
      <c r="O658" s="513"/>
      <c r="P658" s="555" t="str">
        <f>IFERROR(VLOOKUP(K658,【参考】数式用!$A$2:$F$57,MATCH(O658,【参考】数式用!$C$3:$F$3,0)+2,0),"")</f>
        <v/>
      </c>
      <c r="Q658" s="338" t="s">
        <v>118</v>
      </c>
      <c r="R658" s="339"/>
      <c r="S658" s="340" t="s">
        <v>183</v>
      </c>
      <c r="T658" s="339"/>
      <c r="U658" s="340" t="s">
        <v>184</v>
      </c>
      <c r="V658" s="339"/>
      <c r="W658" s="340" t="s">
        <v>183</v>
      </c>
      <c r="X658" s="339"/>
      <c r="Y658" s="340" t="s">
        <v>185</v>
      </c>
      <c r="Z658" s="340" t="s">
        <v>186</v>
      </c>
      <c r="AA658" s="340" t="str">
        <f t="shared" si="225"/>
        <v/>
      </c>
      <c r="AB658" s="341" t="s">
        <v>187</v>
      </c>
      <c r="AC658" s="516" t="str">
        <f t="shared" si="226"/>
        <v/>
      </c>
      <c r="AD658" s="509" t="str">
        <f t="shared" si="227"/>
        <v/>
      </c>
      <c r="AE658" s="517" t="str">
        <f>IFERROR(ROUNDDOWN(ROUNDDOWN(ROUND(L658*VLOOKUP(K658,【参考】数式用!$A$4:$F$57,MATCH("処遇改善加算Ⅳ",【参考】数式用!$C$3:$F$3,0)+2,0),0),0)*AA658*0.5,0), "")</f>
        <v/>
      </c>
      <c r="AF658" s="329"/>
      <c r="AG658" s="330"/>
      <c r="AH658" s="330"/>
      <c r="AI658" s="344"/>
      <c r="AJ658" s="641"/>
      <c r="AK658" s="331"/>
      <c r="AL658" s="332" t="str">
        <f t="shared" si="228"/>
        <v/>
      </c>
      <c r="AM658" s="325" t="str">
        <f t="shared" si="229"/>
        <v/>
      </c>
      <c r="AN658" s="255"/>
      <c r="AO658" s="559" t="str">
        <f>IFERROR(VLOOKUP(K658,【参考】数式用!$A$2:$N$57,14,FALSE),"")</f>
        <v/>
      </c>
      <c r="AP658" s="559" t="str">
        <f t="shared" si="230"/>
        <v/>
      </c>
      <c r="AQ658" s="632" t="str">
        <f t="shared" si="231"/>
        <v/>
      </c>
      <c r="AR658" s="632" t="str">
        <f t="shared" si="232"/>
        <v>入力済</v>
      </c>
      <c r="AS658" s="559" t="str">
        <f t="shared" si="233"/>
        <v/>
      </c>
      <c r="AT658" s="632" t="str">
        <f t="shared" si="234"/>
        <v>入力済</v>
      </c>
      <c r="AU658" s="632" t="str">
        <f t="shared" si="235"/>
        <v/>
      </c>
      <c r="AV658" s="632" t="str">
        <f t="shared" si="236"/>
        <v/>
      </c>
      <c r="AW658" s="559" t="str">
        <f t="shared" si="237"/>
        <v/>
      </c>
      <c r="AX658" s="559" t="str">
        <f t="shared" si="238"/>
        <v/>
      </c>
      <c r="AY658" s="632" t="str">
        <f>IFERROR(VLOOKUP(K658,【参考】数式用!$AR$5:$AS$39,2, FALSE), "")</f>
        <v/>
      </c>
      <c r="AZ658" s="559" t="str">
        <f t="shared" si="239"/>
        <v/>
      </c>
      <c r="BA658" s="559" t="str">
        <f t="shared" si="240"/>
        <v>入力済</v>
      </c>
      <c r="BB658" s="632" t="str">
        <f>IFERROR(VLOOKUP(K658,【参考】数式用!$AX$3:$AY$59, 2, FALSE), "")</f>
        <v/>
      </c>
      <c r="BC658" s="559" t="str">
        <f t="shared" si="241"/>
        <v/>
      </c>
      <c r="BD658" s="559" t="str">
        <f t="shared" si="242"/>
        <v>入力済</v>
      </c>
      <c r="BE658" s="576" t="str">
        <f t="shared" si="243"/>
        <v/>
      </c>
      <c r="BF658" s="559" t="str">
        <f t="shared" si="244"/>
        <v/>
      </c>
      <c r="BG658" s="596"/>
      <c r="BH658" s="632" t="str">
        <f t="shared" si="245"/>
        <v/>
      </c>
      <c r="BI658" s="614" t="str">
        <f>IFERROR(IF(BH658="Ⅱロ有り",ROUNDDOWN(L658*VLOOKUP(K658,【参考】数式用!$A$4:$J$42,10,FALSE)*AA658,0),""),"")</f>
        <v/>
      </c>
      <c r="BJ658" s="614" t="str">
        <f>IFERROR(IF(BH658="Ⅱロなし",ROUNDDOWN(L658*VLOOKUP(K658,【参考】数式用!$A$4:$J$42,8,FALSE)*AA658,0),""),"")</f>
        <v/>
      </c>
    </row>
    <row r="659" spans="1:62" ht="110.1" customHeight="1" thickBot="1">
      <c r="A659" s="327">
        <v>646</v>
      </c>
      <c r="B659" s="1005" t="str">
        <f>IF(基本情報入力シート!B681="","",基本情報入力シート!B681)</f>
        <v/>
      </c>
      <c r="C659" s="1006"/>
      <c r="D659" s="1006"/>
      <c r="E659" s="1006"/>
      <c r="F659" s="1007"/>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58" t="str">
        <f>IF(基本情報入力シート!AF681=0, "",基本情報入力シート!AF681)</f>
        <v/>
      </c>
      <c r="M659" s="589"/>
      <c r="N659" s="521" t="str">
        <f>IFERROR(VLOOKUP(K659,【参考】数式用!$A$2:$F$57,MATCH(M659,【参考】数式用!$C$3:$F$3,0)+2,0),"")</f>
        <v/>
      </c>
      <c r="O659" s="513"/>
      <c r="P659" s="555" t="str">
        <f>IFERROR(VLOOKUP(K659,【参考】数式用!$A$2:$F$57,MATCH(O659,【参考】数式用!$C$3:$F$3,0)+2,0),"")</f>
        <v/>
      </c>
      <c r="Q659" s="338" t="s">
        <v>118</v>
      </c>
      <c r="R659" s="339"/>
      <c r="S659" s="340" t="s">
        <v>183</v>
      </c>
      <c r="T659" s="339"/>
      <c r="U659" s="340" t="s">
        <v>184</v>
      </c>
      <c r="V659" s="339"/>
      <c r="W659" s="340" t="s">
        <v>183</v>
      </c>
      <c r="X659" s="339"/>
      <c r="Y659" s="340" t="s">
        <v>185</v>
      </c>
      <c r="Z659" s="340" t="s">
        <v>186</v>
      </c>
      <c r="AA659" s="340" t="str">
        <f t="shared" si="225"/>
        <v/>
      </c>
      <c r="AB659" s="341" t="s">
        <v>187</v>
      </c>
      <c r="AC659" s="516" t="str">
        <f t="shared" si="226"/>
        <v/>
      </c>
      <c r="AD659" s="509" t="str">
        <f t="shared" si="227"/>
        <v/>
      </c>
      <c r="AE659" s="517" t="str">
        <f>IFERROR(ROUNDDOWN(ROUNDDOWN(ROUND(L659*VLOOKUP(K659,【参考】数式用!$A$4:$F$57,MATCH("処遇改善加算Ⅳ",【参考】数式用!$C$3:$F$3,0)+2,0),0),0)*AA659*0.5,0), "")</f>
        <v/>
      </c>
      <c r="AF659" s="329"/>
      <c r="AG659" s="330"/>
      <c r="AH659" s="330"/>
      <c r="AI659" s="344"/>
      <c r="AJ659" s="641"/>
      <c r="AK659" s="331"/>
      <c r="AL659" s="332" t="str">
        <f t="shared" si="228"/>
        <v/>
      </c>
      <c r="AM659" s="325" t="str">
        <f t="shared" si="229"/>
        <v/>
      </c>
      <c r="AN659" s="255"/>
      <c r="AO659" s="559" t="str">
        <f>IFERROR(VLOOKUP(K659,【参考】数式用!$A$2:$N$57,14,FALSE),"")</f>
        <v/>
      </c>
      <c r="AP659" s="559" t="str">
        <f t="shared" si="230"/>
        <v/>
      </c>
      <c r="AQ659" s="632" t="str">
        <f t="shared" si="231"/>
        <v/>
      </c>
      <c r="AR659" s="632" t="str">
        <f t="shared" si="232"/>
        <v>入力済</v>
      </c>
      <c r="AS659" s="559" t="str">
        <f t="shared" si="233"/>
        <v/>
      </c>
      <c r="AT659" s="632" t="str">
        <f t="shared" si="234"/>
        <v>入力済</v>
      </c>
      <c r="AU659" s="632" t="str">
        <f t="shared" si="235"/>
        <v/>
      </c>
      <c r="AV659" s="632" t="str">
        <f t="shared" si="236"/>
        <v/>
      </c>
      <c r="AW659" s="559" t="str">
        <f t="shared" si="237"/>
        <v/>
      </c>
      <c r="AX659" s="559" t="str">
        <f t="shared" si="238"/>
        <v/>
      </c>
      <c r="AY659" s="632" t="str">
        <f>IFERROR(VLOOKUP(K659,【参考】数式用!$AR$5:$AS$39,2, FALSE), "")</f>
        <v/>
      </c>
      <c r="AZ659" s="559" t="str">
        <f t="shared" si="239"/>
        <v/>
      </c>
      <c r="BA659" s="559" t="str">
        <f t="shared" si="240"/>
        <v>入力済</v>
      </c>
      <c r="BB659" s="632" t="str">
        <f>IFERROR(VLOOKUP(K659,【参考】数式用!$AX$3:$AY$59, 2, FALSE), "")</f>
        <v/>
      </c>
      <c r="BC659" s="559" t="str">
        <f t="shared" si="241"/>
        <v/>
      </c>
      <c r="BD659" s="559" t="str">
        <f t="shared" si="242"/>
        <v>入力済</v>
      </c>
      <c r="BE659" s="576" t="str">
        <f t="shared" si="243"/>
        <v/>
      </c>
      <c r="BF659" s="559" t="str">
        <f t="shared" si="244"/>
        <v/>
      </c>
      <c r="BG659" s="596"/>
      <c r="BH659" s="632" t="str">
        <f t="shared" si="245"/>
        <v/>
      </c>
      <c r="BI659" s="614" t="str">
        <f>IFERROR(IF(BH659="Ⅱロ有り",ROUNDDOWN(L659*VLOOKUP(K659,【参考】数式用!$A$4:$J$42,10,FALSE)*AA659,0),""),"")</f>
        <v/>
      </c>
      <c r="BJ659" s="614" t="str">
        <f>IFERROR(IF(BH659="Ⅱロなし",ROUNDDOWN(L659*VLOOKUP(K659,【参考】数式用!$A$4:$J$42,8,FALSE)*AA659,0),""),"")</f>
        <v/>
      </c>
    </row>
    <row r="660" spans="1:62" ht="110.1" customHeight="1" thickBot="1">
      <c r="A660" s="327">
        <v>647</v>
      </c>
      <c r="B660" s="1005" t="str">
        <f>IF(基本情報入力シート!B682="","",基本情報入力シート!B682)</f>
        <v/>
      </c>
      <c r="C660" s="1006"/>
      <c r="D660" s="1006"/>
      <c r="E660" s="1006"/>
      <c r="F660" s="1007"/>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58" t="str">
        <f>IF(基本情報入力シート!AF682=0, "",基本情報入力シート!AF682)</f>
        <v/>
      </c>
      <c r="M660" s="589"/>
      <c r="N660" s="521" t="str">
        <f>IFERROR(VLOOKUP(K660,【参考】数式用!$A$2:$F$57,MATCH(M660,【参考】数式用!$C$3:$F$3,0)+2,0),"")</f>
        <v/>
      </c>
      <c r="O660" s="513"/>
      <c r="P660" s="555" t="str">
        <f>IFERROR(VLOOKUP(K660,【参考】数式用!$A$2:$F$57,MATCH(O660,【参考】数式用!$C$3:$F$3,0)+2,0),"")</f>
        <v/>
      </c>
      <c r="Q660" s="338" t="s">
        <v>118</v>
      </c>
      <c r="R660" s="339"/>
      <c r="S660" s="340" t="s">
        <v>183</v>
      </c>
      <c r="T660" s="339"/>
      <c r="U660" s="340" t="s">
        <v>184</v>
      </c>
      <c r="V660" s="339"/>
      <c r="W660" s="340" t="s">
        <v>183</v>
      </c>
      <c r="X660" s="339"/>
      <c r="Y660" s="340" t="s">
        <v>185</v>
      </c>
      <c r="Z660" s="340" t="s">
        <v>186</v>
      </c>
      <c r="AA660" s="340" t="str">
        <f t="shared" si="225"/>
        <v/>
      </c>
      <c r="AB660" s="341" t="s">
        <v>187</v>
      </c>
      <c r="AC660" s="516" t="str">
        <f t="shared" si="226"/>
        <v/>
      </c>
      <c r="AD660" s="509" t="str">
        <f t="shared" si="227"/>
        <v/>
      </c>
      <c r="AE660" s="517" t="str">
        <f>IFERROR(ROUNDDOWN(ROUNDDOWN(ROUND(L660*VLOOKUP(K660,【参考】数式用!$A$4:$F$57,MATCH("処遇改善加算Ⅳ",【参考】数式用!$C$3:$F$3,0)+2,0),0),0)*AA660*0.5,0), "")</f>
        <v/>
      </c>
      <c r="AF660" s="329"/>
      <c r="AG660" s="330"/>
      <c r="AH660" s="330"/>
      <c r="AI660" s="344"/>
      <c r="AJ660" s="641"/>
      <c r="AK660" s="331"/>
      <c r="AL660" s="332" t="str">
        <f t="shared" si="228"/>
        <v/>
      </c>
      <c r="AM660" s="325" t="str">
        <f t="shared" si="229"/>
        <v/>
      </c>
      <c r="AN660" s="255"/>
      <c r="AO660" s="559" t="str">
        <f>IFERROR(VLOOKUP(K660,【参考】数式用!$A$2:$N$57,14,FALSE),"")</f>
        <v/>
      </c>
      <c r="AP660" s="559" t="str">
        <f t="shared" si="230"/>
        <v/>
      </c>
      <c r="AQ660" s="632" t="str">
        <f t="shared" si="231"/>
        <v/>
      </c>
      <c r="AR660" s="632" t="str">
        <f t="shared" si="232"/>
        <v>入力済</v>
      </c>
      <c r="AS660" s="559" t="str">
        <f t="shared" si="233"/>
        <v/>
      </c>
      <c r="AT660" s="632" t="str">
        <f t="shared" si="234"/>
        <v>入力済</v>
      </c>
      <c r="AU660" s="632" t="str">
        <f t="shared" si="235"/>
        <v/>
      </c>
      <c r="AV660" s="632" t="str">
        <f t="shared" si="236"/>
        <v/>
      </c>
      <c r="AW660" s="559" t="str">
        <f t="shared" si="237"/>
        <v/>
      </c>
      <c r="AX660" s="559" t="str">
        <f t="shared" si="238"/>
        <v/>
      </c>
      <c r="AY660" s="632" t="str">
        <f>IFERROR(VLOOKUP(K660,【参考】数式用!$AR$5:$AS$39,2, FALSE), "")</f>
        <v/>
      </c>
      <c r="AZ660" s="559" t="str">
        <f t="shared" si="239"/>
        <v/>
      </c>
      <c r="BA660" s="559" t="str">
        <f t="shared" si="240"/>
        <v>入力済</v>
      </c>
      <c r="BB660" s="632" t="str">
        <f>IFERROR(VLOOKUP(K660,【参考】数式用!$AX$3:$AY$59, 2, FALSE), "")</f>
        <v/>
      </c>
      <c r="BC660" s="559" t="str">
        <f t="shared" si="241"/>
        <v/>
      </c>
      <c r="BD660" s="559" t="str">
        <f t="shared" si="242"/>
        <v>入力済</v>
      </c>
      <c r="BE660" s="576" t="str">
        <f t="shared" si="243"/>
        <v/>
      </c>
      <c r="BF660" s="559" t="str">
        <f t="shared" si="244"/>
        <v/>
      </c>
      <c r="BG660" s="596"/>
      <c r="BH660" s="632" t="str">
        <f t="shared" si="245"/>
        <v/>
      </c>
      <c r="BI660" s="614" t="str">
        <f>IFERROR(IF(BH660="Ⅱロ有り",ROUNDDOWN(L660*VLOOKUP(K660,【参考】数式用!$A$4:$J$42,10,FALSE)*AA660,0),""),"")</f>
        <v/>
      </c>
      <c r="BJ660" s="614" t="str">
        <f>IFERROR(IF(BH660="Ⅱロなし",ROUNDDOWN(L660*VLOOKUP(K660,【参考】数式用!$A$4:$J$42,8,FALSE)*AA660,0),""),"")</f>
        <v/>
      </c>
    </row>
    <row r="661" spans="1:62" ht="110.1" customHeight="1" thickBot="1">
      <c r="A661" s="327">
        <v>648</v>
      </c>
      <c r="B661" s="1005" t="str">
        <f>IF(基本情報入力シート!B683="","",基本情報入力シート!B683)</f>
        <v/>
      </c>
      <c r="C661" s="1006"/>
      <c r="D661" s="1006"/>
      <c r="E661" s="1006"/>
      <c r="F661" s="1007"/>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58" t="str">
        <f>IF(基本情報入力シート!AF683=0, "",基本情報入力シート!AF683)</f>
        <v/>
      </c>
      <c r="M661" s="589"/>
      <c r="N661" s="521" t="str">
        <f>IFERROR(VLOOKUP(K661,【参考】数式用!$A$2:$F$57,MATCH(M661,【参考】数式用!$C$3:$F$3,0)+2,0),"")</f>
        <v/>
      </c>
      <c r="O661" s="513"/>
      <c r="P661" s="555" t="str">
        <f>IFERROR(VLOOKUP(K661,【参考】数式用!$A$2:$F$57,MATCH(O661,【参考】数式用!$C$3:$F$3,0)+2,0),"")</f>
        <v/>
      </c>
      <c r="Q661" s="338" t="s">
        <v>118</v>
      </c>
      <c r="R661" s="339"/>
      <c r="S661" s="340" t="s">
        <v>183</v>
      </c>
      <c r="T661" s="339"/>
      <c r="U661" s="340" t="s">
        <v>184</v>
      </c>
      <c r="V661" s="339"/>
      <c r="W661" s="340" t="s">
        <v>183</v>
      </c>
      <c r="X661" s="339"/>
      <c r="Y661" s="340" t="s">
        <v>185</v>
      </c>
      <c r="Z661" s="340" t="s">
        <v>186</v>
      </c>
      <c r="AA661" s="340" t="str">
        <f t="shared" si="225"/>
        <v/>
      </c>
      <c r="AB661" s="341" t="s">
        <v>187</v>
      </c>
      <c r="AC661" s="516" t="str">
        <f t="shared" si="226"/>
        <v/>
      </c>
      <c r="AD661" s="509" t="str">
        <f t="shared" si="227"/>
        <v/>
      </c>
      <c r="AE661" s="517" t="str">
        <f>IFERROR(ROUNDDOWN(ROUNDDOWN(ROUND(L661*VLOOKUP(K661,【参考】数式用!$A$4:$F$57,MATCH("処遇改善加算Ⅳ",【参考】数式用!$C$3:$F$3,0)+2,0),0),0)*AA661*0.5,0), "")</f>
        <v/>
      </c>
      <c r="AF661" s="329"/>
      <c r="AG661" s="330"/>
      <c r="AH661" s="330"/>
      <c r="AI661" s="344"/>
      <c r="AJ661" s="641"/>
      <c r="AK661" s="331"/>
      <c r="AL661" s="332" t="str">
        <f t="shared" si="228"/>
        <v/>
      </c>
      <c r="AM661" s="325" t="str">
        <f t="shared" si="229"/>
        <v/>
      </c>
      <c r="AN661" s="255"/>
      <c r="AO661" s="559" t="str">
        <f>IFERROR(VLOOKUP(K661,【参考】数式用!$A$2:$N$57,14,FALSE),"")</f>
        <v/>
      </c>
      <c r="AP661" s="559" t="str">
        <f t="shared" si="230"/>
        <v/>
      </c>
      <c r="AQ661" s="632" t="str">
        <f t="shared" si="231"/>
        <v/>
      </c>
      <c r="AR661" s="632" t="str">
        <f t="shared" si="232"/>
        <v>入力済</v>
      </c>
      <c r="AS661" s="559" t="str">
        <f t="shared" si="233"/>
        <v/>
      </c>
      <c r="AT661" s="632" t="str">
        <f t="shared" si="234"/>
        <v>入力済</v>
      </c>
      <c r="AU661" s="632" t="str">
        <f t="shared" si="235"/>
        <v/>
      </c>
      <c r="AV661" s="632" t="str">
        <f t="shared" si="236"/>
        <v/>
      </c>
      <c r="AW661" s="559" t="str">
        <f t="shared" si="237"/>
        <v/>
      </c>
      <c r="AX661" s="559" t="str">
        <f t="shared" si="238"/>
        <v/>
      </c>
      <c r="AY661" s="632" t="str">
        <f>IFERROR(VLOOKUP(K661,【参考】数式用!$AR$5:$AS$39,2, FALSE), "")</f>
        <v/>
      </c>
      <c r="AZ661" s="559" t="str">
        <f t="shared" si="239"/>
        <v/>
      </c>
      <c r="BA661" s="559" t="str">
        <f t="shared" si="240"/>
        <v>入力済</v>
      </c>
      <c r="BB661" s="632" t="str">
        <f>IFERROR(VLOOKUP(K661,【参考】数式用!$AX$3:$AY$59, 2, FALSE), "")</f>
        <v/>
      </c>
      <c r="BC661" s="559" t="str">
        <f t="shared" si="241"/>
        <v/>
      </c>
      <c r="BD661" s="559" t="str">
        <f t="shared" si="242"/>
        <v>入力済</v>
      </c>
      <c r="BE661" s="576" t="str">
        <f t="shared" si="243"/>
        <v/>
      </c>
      <c r="BF661" s="559" t="str">
        <f t="shared" si="244"/>
        <v/>
      </c>
      <c r="BG661" s="596"/>
      <c r="BH661" s="632" t="str">
        <f t="shared" si="245"/>
        <v/>
      </c>
      <c r="BI661" s="614" t="str">
        <f>IFERROR(IF(BH661="Ⅱロ有り",ROUNDDOWN(L661*VLOOKUP(K661,【参考】数式用!$A$4:$J$42,10,FALSE)*AA661,0),""),"")</f>
        <v/>
      </c>
      <c r="BJ661" s="614" t="str">
        <f>IFERROR(IF(BH661="Ⅱロなし",ROUNDDOWN(L661*VLOOKUP(K661,【参考】数式用!$A$4:$J$42,8,FALSE)*AA661,0),""),"")</f>
        <v/>
      </c>
    </row>
    <row r="662" spans="1:62" ht="110.1" customHeight="1" thickBot="1">
      <c r="A662" s="327">
        <v>649</v>
      </c>
      <c r="B662" s="1005" t="str">
        <f>IF(基本情報入力シート!B684="","",基本情報入力シート!B684)</f>
        <v/>
      </c>
      <c r="C662" s="1006"/>
      <c r="D662" s="1006"/>
      <c r="E662" s="1006"/>
      <c r="F662" s="1007"/>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58" t="str">
        <f>IF(基本情報入力シート!AF684=0, "",基本情報入力シート!AF684)</f>
        <v/>
      </c>
      <c r="M662" s="589"/>
      <c r="N662" s="521" t="str">
        <f>IFERROR(VLOOKUP(K662,【参考】数式用!$A$2:$F$57,MATCH(M662,【参考】数式用!$C$3:$F$3,0)+2,0),"")</f>
        <v/>
      </c>
      <c r="O662" s="513"/>
      <c r="P662" s="555" t="str">
        <f>IFERROR(VLOOKUP(K662,【参考】数式用!$A$2:$F$57,MATCH(O662,【参考】数式用!$C$3:$F$3,0)+2,0),"")</f>
        <v/>
      </c>
      <c r="Q662" s="338" t="s">
        <v>118</v>
      </c>
      <c r="R662" s="339"/>
      <c r="S662" s="340" t="s">
        <v>183</v>
      </c>
      <c r="T662" s="339"/>
      <c r="U662" s="340" t="s">
        <v>184</v>
      </c>
      <c r="V662" s="339"/>
      <c r="W662" s="340" t="s">
        <v>183</v>
      </c>
      <c r="X662" s="339"/>
      <c r="Y662" s="340" t="s">
        <v>185</v>
      </c>
      <c r="Z662" s="340" t="s">
        <v>186</v>
      </c>
      <c r="AA662" s="340" t="str">
        <f t="shared" si="225"/>
        <v/>
      </c>
      <c r="AB662" s="341" t="s">
        <v>187</v>
      </c>
      <c r="AC662" s="516" t="str">
        <f t="shared" si="226"/>
        <v/>
      </c>
      <c r="AD662" s="509" t="str">
        <f t="shared" si="227"/>
        <v/>
      </c>
      <c r="AE662" s="517" t="str">
        <f>IFERROR(ROUNDDOWN(ROUNDDOWN(ROUND(L662*VLOOKUP(K662,【参考】数式用!$A$4:$F$57,MATCH("処遇改善加算Ⅳ",【参考】数式用!$C$3:$F$3,0)+2,0),0),0)*AA662*0.5,0), "")</f>
        <v/>
      </c>
      <c r="AF662" s="329"/>
      <c r="AG662" s="330"/>
      <c r="AH662" s="330"/>
      <c r="AI662" s="344"/>
      <c r="AJ662" s="641"/>
      <c r="AK662" s="331"/>
      <c r="AL662" s="332" t="str">
        <f t="shared" si="228"/>
        <v/>
      </c>
      <c r="AM662" s="325" t="str">
        <f t="shared" si="229"/>
        <v/>
      </c>
      <c r="AN662" s="255"/>
      <c r="AO662" s="559" t="str">
        <f>IFERROR(VLOOKUP(K662,【参考】数式用!$A$2:$N$57,14,FALSE),"")</f>
        <v/>
      </c>
      <c r="AP662" s="559" t="str">
        <f t="shared" si="230"/>
        <v/>
      </c>
      <c r="AQ662" s="632" t="str">
        <f t="shared" si="231"/>
        <v/>
      </c>
      <c r="AR662" s="632" t="str">
        <f t="shared" si="232"/>
        <v>入力済</v>
      </c>
      <c r="AS662" s="559" t="str">
        <f t="shared" si="233"/>
        <v/>
      </c>
      <c r="AT662" s="632" t="str">
        <f t="shared" si="234"/>
        <v>入力済</v>
      </c>
      <c r="AU662" s="632" t="str">
        <f t="shared" si="235"/>
        <v/>
      </c>
      <c r="AV662" s="632" t="str">
        <f t="shared" si="236"/>
        <v/>
      </c>
      <c r="AW662" s="559" t="str">
        <f t="shared" si="237"/>
        <v/>
      </c>
      <c r="AX662" s="559" t="str">
        <f t="shared" si="238"/>
        <v/>
      </c>
      <c r="AY662" s="632" t="str">
        <f>IFERROR(VLOOKUP(K662,【参考】数式用!$AR$5:$AS$39,2, FALSE), "")</f>
        <v/>
      </c>
      <c r="AZ662" s="559" t="str">
        <f t="shared" si="239"/>
        <v/>
      </c>
      <c r="BA662" s="559" t="str">
        <f t="shared" si="240"/>
        <v>入力済</v>
      </c>
      <c r="BB662" s="632" t="str">
        <f>IFERROR(VLOOKUP(K662,【参考】数式用!$AX$3:$AY$59, 2, FALSE), "")</f>
        <v/>
      </c>
      <c r="BC662" s="559" t="str">
        <f t="shared" si="241"/>
        <v/>
      </c>
      <c r="BD662" s="559" t="str">
        <f t="shared" si="242"/>
        <v>入力済</v>
      </c>
      <c r="BE662" s="576" t="str">
        <f t="shared" si="243"/>
        <v/>
      </c>
      <c r="BF662" s="559" t="str">
        <f t="shared" si="244"/>
        <v/>
      </c>
      <c r="BG662" s="596"/>
      <c r="BH662" s="632" t="str">
        <f t="shared" si="245"/>
        <v/>
      </c>
      <c r="BI662" s="614" t="str">
        <f>IFERROR(IF(BH662="Ⅱロ有り",ROUNDDOWN(L662*VLOOKUP(K662,【参考】数式用!$A$4:$J$42,10,FALSE)*AA662,0),""),"")</f>
        <v/>
      </c>
      <c r="BJ662" s="614" t="str">
        <f>IFERROR(IF(BH662="Ⅱロなし",ROUNDDOWN(L662*VLOOKUP(K662,【参考】数式用!$A$4:$J$42,8,FALSE)*AA662,0),""),"")</f>
        <v/>
      </c>
    </row>
    <row r="663" spans="1:62" ht="110.1" customHeight="1" thickBot="1">
      <c r="A663" s="327">
        <v>650</v>
      </c>
      <c r="B663" s="1005" t="str">
        <f>IF(基本情報入力シート!B685="","",基本情報入力シート!B685)</f>
        <v/>
      </c>
      <c r="C663" s="1006"/>
      <c r="D663" s="1006"/>
      <c r="E663" s="1006"/>
      <c r="F663" s="1007"/>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58" t="str">
        <f>IF(基本情報入力シート!AF685=0, "",基本情報入力シート!AF685)</f>
        <v/>
      </c>
      <c r="M663" s="589"/>
      <c r="N663" s="521" t="str">
        <f>IFERROR(VLOOKUP(K663,【参考】数式用!$A$2:$F$57,MATCH(M663,【参考】数式用!$C$3:$F$3,0)+2,0),"")</f>
        <v/>
      </c>
      <c r="O663" s="513"/>
      <c r="P663" s="555" t="str">
        <f>IFERROR(VLOOKUP(K663,【参考】数式用!$A$2:$F$57,MATCH(O663,【参考】数式用!$C$3:$F$3,0)+2,0),"")</f>
        <v/>
      </c>
      <c r="Q663" s="338" t="s">
        <v>118</v>
      </c>
      <c r="R663" s="339"/>
      <c r="S663" s="340" t="s">
        <v>183</v>
      </c>
      <c r="T663" s="339"/>
      <c r="U663" s="340" t="s">
        <v>184</v>
      </c>
      <c r="V663" s="339"/>
      <c r="W663" s="340" t="s">
        <v>183</v>
      </c>
      <c r="X663" s="339"/>
      <c r="Y663" s="340" t="s">
        <v>185</v>
      </c>
      <c r="Z663" s="340" t="s">
        <v>186</v>
      </c>
      <c r="AA663" s="340" t="str">
        <f t="shared" si="225"/>
        <v/>
      </c>
      <c r="AB663" s="341" t="s">
        <v>187</v>
      </c>
      <c r="AC663" s="516" t="str">
        <f t="shared" si="226"/>
        <v/>
      </c>
      <c r="AD663" s="509" t="str">
        <f t="shared" si="227"/>
        <v/>
      </c>
      <c r="AE663" s="517" t="str">
        <f>IFERROR(ROUNDDOWN(ROUNDDOWN(ROUND(L663*VLOOKUP(K663,【参考】数式用!$A$4:$F$57,MATCH("処遇改善加算Ⅳ",【参考】数式用!$C$3:$F$3,0)+2,0),0),0)*AA663*0.5,0), "")</f>
        <v/>
      </c>
      <c r="AF663" s="329"/>
      <c r="AG663" s="330"/>
      <c r="AH663" s="330"/>
      <c r="AI663" s="344"/>
      <c r="AJ663" s="641"/>
      <c r="AK663" s="331"/>
      <c r="AL663" s="332" t="str">
        <f t="shared" si="228"/>
        <v/>
      </c>
      <c r="AM663" s="325" t="str">
        <f t="shared" si="229"/>
        <v/>
      </c>
      <c r="AN663" s="255"/>
      <c r="AO663" s="559" t="str">
        <f>IFERROR(VLOOKUP(K663,【参考】数式用!$A$2:$N$57,14,FALSE),"")</f>
        <v/>
      </c>
      <c r="AP663" s="559" t="str">
        <f t="shared" si="230"/>
        <v/>
      </c>
      <c r="AQ663" s="632" t="str">
        <f t="shared" si="231"/>
        <v/>
      </c>
      <c r="AR663" s="632" t="str">
        <f t="shared" si="232"/>
        <v>入力済</v>
      </c>
      <c r="AS663" s="559" t="str">
        <f t="shared" si="233"/>
        <v/>
      </c>
      <c r="AT663" s="632" t="str">
        <f t="shared" si="234"/>
        <v>入力済</v>
      </c>
      <c r="AU663" s="632" t="str">
        <f t="shared" si="235"/>
        <v/>
      </c>
      <c r="AV663" s="632" t="str">
        <f t="shared" si="236"/>
        <v/>
      </c>
      <c r="AW663" s="559" t="str">
        <f t="shared" si="237"/>
        <v/>
      </c>
      <c r="AX663" s="559" t="str">
        <f t="shared" si="238"/>
        <v/>
      </c>
      <c r="AY663" s="632" t="str">
        <f>IFERROR(VLOOKUP(K663,【参考】数式用!$AR$5:$AS$39,2, FALSE), "")</f>
        <v/>
      </c>
      <c r="AZ663" s="559" t="str">
        <f t="shared" si="239"/>
        <v/>
      </c>
      <c r="BA663" s="559" t="str">
        <f t="shared" si="240"/>
        <v>入力済</v>
      </c>
      <c r="BB663" s="632" t="str">
        <f>IFERROR(VLOOKUP(K663,【参考】数式用!$AX$3:$AY$59, 2, FALSE), "")</f>
        <v/>
      </c>
      <c r="BC663" s="559" t="str">
        <f t="shared" si="241"/>
        <v/>
      </c>
      <c r="BD663" s="559" t="str">
        <f t="shared" si="242"/>
        <v>入力済</v>
      </c>
      <c r="BE663" s="576" t="str">
        <f t="shared" si="243"/>
        <v/>
      </c>
      <c r="BF663" s="559" t="str">
        <f t="shared" si="244"/>
        <v/>
      </c>
      <c r="BG663" s="596"/>
      <c r="BH663" s="632" t="str">
        <f t="shared" si="245"/>
        <v/>
      </c>
      <c r="BI663" s="614" t="str">
        <f>IFERROR(IF(BH663="Ⅱロ有り",ROUNDDOWN(L663*VLOOKUP(K663,【参考】数式用!$A$4:$J$42,10,FALSE)*AA663,0),""),"")</f>
        <v/>
      </c>
      <c r="BJ663" s="614" t="str">
        <f>IFERROR(IF(BH663="Ⅱロなし",ROUNDDOWN(L663*VLOOKUP(K663,【参考】数式用!$A$4:$J$42,8,FALSE)*AA663,0),""),"")</f>
        <v/>
      </c>
    </row>
    <row r="664" spans="1:62" ht="110.1" customHeight="1" thickBot="1">
      <c r="A664" s="327">
        <v>651</v>
      </c>
      <c r="B664" s="1005" t="str">
        <f>IF(基本情報入力シート!B686="","",基本情報入力シート!B686)</f>
        <v/>
      </c>
      <c r="C664" s="1006"/>
      <c r="D664" s="1006"/>
      <c r="E664" s="1006"/>
      <c r="F664" s="1007"/>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58" t="str">
        <f>IF(基本情報入力シート!AF686=0, "",基本情報入力シート!AF686)</f>
        <v/>
      </c>
      <c r="M664" s="589"/>
      <c r="N664" s="521" t="str">
        <f>IFERROR(VLOOKUP(K664,【参考】数式用!$A$2:$F$57,MATCH(M664,【参考】数式用!$C$3:$F$3,0)+2,0),"")</f>
        <v/>
      </c>
      <c r="O664" s="513"/>
      <c r="P664" s="555" t="str">
        <f>IFERROR(VLOOKUP(K664,【参考】数式用!$A$2:$F$57,MATCH(O664,【参考】数式用!$C$3:$F$3,0)+2,0),"")</f>
        <v/>
      </c>
      <c r="Q664" s="338" t="s">
        <v>118</v>
      </c>
      <c r="R664" s="339"/>
      <c r="S664" s="340" t="s">
        <v>183</v>
      </c>
      <c r="T664" s="339"/>
      <c r="U664" s="340" t="s">
        <v>184</v>
      </c>
      <c r="V664" s="339"/>
      <c r="W664" s="340" t="s">
        <v>183</v>
      </c>
      <c r="X664" s="339"/>
      <c r="Y664" s="340" t="s">
        <v>185</v>
      </c>
      <c r="Z664" s="340" t="s">
        <v>186</v>
      </c>
      <c r="AA664" s="340" t="str">
        <f t="shared" si="225"/>
        <v/>
      </c>
      <c r="AB664" s="341" t="s">
        <v>187</v>
      </c>
      <c r="AC664" s="516" t="str">
        <f t="shared" si="226"/>
        <v/>
      </c>
      <c r="AD664" s="509" t="str">
        <f t="shared" si="227"/>
        <v/>
      </c>
      <c r="AE664" s="517" t="str">
        <f>IFERROR(ROUNDDOWN(ROUNDDOWN(ROUND(L664*VLOOKUP(K664,【参考】数式用!$A$4:$F$57,MATCH("処遇改善加算Ⅳ",【参考】数式用!$C$3:$F$3,0)+2,0),0),0)*AA664*0.5,0), "")</f>
        <v/>
      </c>
      <c r="AF664" s="329"/>
      <c r="AG664" s="330"/>
      <c r="AH664" s="330"/>
      <c r="AI664" s="344"/>
      <c r="AJ664" s="641"/>
      <c r="AK664" s="331"/>
      <c r="AL664" s="332" t="str">
        <f t="shared" si="228"/>
        <v/>
      </c>
      <c r="AM664" s="325" t="str">
        <f t="shared" si="229"/>
        <v/>
      </c>
      <c r="AN664" s="255"/>
      <c r="AO664" s="559" t="str">
        <f>IFERROR(VLOOKUP(K664,【参考】数式用!$A$2:$N$57,14,FALSE),"")</f>
        <v/>
      </c>
      <c r="AP664" s="559" t="str">
        <f t="shared" si="230"/>
        <v/>
      </c>
      <c r="AQ664" s="632" t="str">
        <f t="shared" si="231"/>
        <v/>
      </c>
      <c r="AR664" s="632" t="str">
        <f t="shared" si="232"/>
        <v>入力済</v>
      </c>
      <c r="AS664" s="559" t="str">
        <f t="shared" si="233"/>
        <v/>
      </c>
      <c r="AT664" s="632" t="str">
        <f t="shared" si="234"/>
        <v>入力済</v>
      </c>
      <c r="AU664" s="632" t="str">
        <f t="shared" si="235"/>
        <v/>
      </c>
      <c r="AV664" s="632" t="str">
        <f t="shared" si="236"/>
        <v/>
      </c>
      <c r="AW664" s="559" t="str">
        <f t="shared" si="237"/>
        <v/>
      </c>
      <c r="AX664" s="559" t="str">
        <f t="shared" si="238"/>
        <v/>
      </c>
      <c r="AY664" s="632" t="str">
        <f>IFERROR(VLOOKUP(K664,【参考】数式用!$AR$5:$AS$39,2, FALSE), "")</f>
        <v/>
      </c>
      <c r="AZ664" s="559" t="str">
        <f t="shared" si="239"/>
        <v/>
      </c>
      <c r="BA664" s="559" t="str">
        <f t="shared" si="240"/>
        <v>入力済</v>
      </c>
      <c r="BB664" s="632" t="str">
        <f>IFERROR(VLOOKUP(K664,【参考】数式用!$AX$3:$AY$59, 2, FALSE), "")</f>
        <v/>
      </c>
      <c r="BC664" s="559" t="str">
        <f t="shared" si="241"/>
        <v/>
      </c>
      <c r="BD664" s="559" t="str">
        <f t="shared" si="242"/>
        <v>入力済</v>
      </c>
      <c r="BE664" s="576" t="str">
        <f t="shared" si="243"/>
        <v/>
      </c>
      <c r="BF664" s="559" t="str">
        <f t="shared" si="244"/>
        <v/>
      </c>
      <c r="BG664" s="596"/>
      <c r="BH664" s="632" t="str">
        <f t="shared" si="245"/>
        <v/>
      </c>
      <c r="BI664" s="614" t="str">
        <f>IFERROR(IF(BH664="Ⅱロ有り",ROUNDDOWN(L664*VLOOKUP(K664,【参考】数式用!$A$4:$J$42,10,FALSE)*AA664,0),""),"")</f>
        <v/>
      </c>
      <c r="BJ664" s="614" t="str">
        <f>IFERROR(IF(BH664="Ⅱロなし",ROUNDDOWN(L664*VLOOKUP(K664,【参考】数式用!$A$4:$J$42,8,FALSE)*AA664,0),""),"")</f>
        <v/>
      </c>
    </row>
    <row r="665" spans="1:62" ht="110.1" customHeight="1" thickBot="1">
      <c r="A665" s="327">
        <v>652</v>
      </c>
      <c r="B665" s="1005" t="str">
        <f>IF(基本情報入力シート!B687="","",基本情報入力シート!B687)</f>
        <v/>
      </c>
      <c r="C665" s="1006"/>
      <c r="D665" s="1006"/>
      <c r="E665" s="1006"/>
      <c r="F665" s="1007"/>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58" t="str">
        <f>IF(基本情報入力シート!AF687=0, "",基本情報入力シート!AF687)</f>
        <v/>
      </c>
      <c r="M665" s="589"/>
      <c r="N665" s="521" t="str">
        <f>IFERROR(VLOOKUP(K665,【参考】数式用!$A$2:$F$57,MATCH(M665,【参考】数式用!$C$3:$F$3,0)+2,0),"")</f>
        <v/>
      </c>
      <c r="O665" s="513"/>
      <c r="P665" s="555" t="str">
        <f>IFERROR(VLOOKUP(K665,【参考】数式用!$A$2:$F$57,MATCH(O665,【参考】数式用!$C$3:$F$3,0)+2,0),"")</f>
        <v/>
      </c>
      <c r="Q665" s="338" t="s">
        <v>118</v>
      </c>
      <c r="R665" s="339"/>
      <c r="S665" s="340" t="s">
        <v>183</v>
      </c>
      <c r="T665" s="339"/>
      <c r="U665" s="340" t="s">
        <v>184</v>
      </c>
      <c r="V665" s="339"/>
      <c r="W665" s="340" t="s">
        <v>183</v>
      </c>
      <c r="X665" s="339"/>
      <c r="Y665" s="340" t="s">
        <v>185</v>
      </c>
      <c r="Z665" s="340" t="s">
        <v>186</v>
      </c>
      <c r="AA665" s="340" t="str">
        <f t="shared" si="225"/>
        <v/>
      </c>
      <c r="AB665" s="341" t="s">
        <v>187</v>
      </c>
      <c r="AC665" s="516" t="str">
        <f t="shared" si="226"/>
        <v/>
      </c>
      <c r="AD665" s="509" t="str">
        <f t="shared" si="227"/>
        <v/>
      </c>
      <c r="AE665" s="517" t="str">
        <f>IFERROR(ROUNDDOWN(ROUNDDOWN(ROUND(L665*VLOOKUP(K665,【参考】数式用!$A$4:$F$57,MATCH("処遇改善加算Ⅳ",【参考】数式用!$C$3:$F$3,0)+2,0),0),0)*AA665*0.5,0), "")</f>
        <v/>
      </c>
      <c r="AF665" s="329"/>
      <c r="AG665" s="330"/>
      <c r="AH665" s="330"/>
      <c r="AI665" s="344"/>
      <c r="AJ665" s="641"/>
      <c r="AK665" s="331"/>
      <c r="AL665" s="332" t="str">
        <f t="shared" si="228"/>
        <v/>
      </c>
      <c r="AM665" s="325" t="str">
        <f t="shared" si="229"/>
        <v/>
      </c>
      <c r="AN665" s="255"/>
      <c r="AO665" s="559" t="str">
        <f>IFERROR(VLOOKUP(K665,【参考】数式用!$A$2:$N$57,14,FALSE),"")</f>
        <v/>
      </c>
      <c r="AP665" s="559" t="str">
        <f t="shared" si="230"/>
        <v/>
      </c>
      <c r="AQ665" s="632" t="str">
        <f t="shared" si="231"/>
        <v/>
      </c>
      <c r="AR665" s="632" t="str">
        <f t="shared" si="232"/>
        <v>入力済</v>
      </c>
      <c r="AS665" s="559" t="str">
        <f t="shared" si="233"/>
        <v/>
      </c>
      <c r="AT665" s="632" t="str">
        <f t="shared" si="234"/>
        <v>入力済</v>
      </c>
      <c r="AU665" s="632" t="str">
        <f t="shared" si="235"/>
        <v/>
      </c>
      <c r="AV665" s="632" t="str">
        <f t="shared" si="236"/>
        <v/>
      </c>
      <c r="AW665" s="559" t="str">
        <f t="shared" si="237"/>
        <v/>
      </c>
      <c r="AX665" s="559" t="str">
        <f t="shared" si="238"/>
        <v/>
      </c>
      <c r="AY665" s="632" t="str">
        <f>IFERROR(VLOOKUP(K665,【参考】数式用!$AR$5:$AS$39,2, FALSE), "")</f>
        <v/>
      </c>
      <c r="AZ665" s="559" t="str">
        <f t="shared" si="239"/>
        <v/>
      </c>
      <c r="BA665" s="559" t="str">
        <f t="shared" si="240"/>
        <v>入力済</v>
      </c>
      <c r="BB665" s="632" t="str">
        <f>IFERROR(VLOOKUP(K665,【参考】数式用!$AX$3:$AY$59, 2, FALSE), "")</f>
        <v/>
      </c>
      <c r="BC665" s="559" t="str">
        <f t="shared" si="241"/>
        <v/>
      </c>
      <c r="BD665" s="559" t="str">
        <f t="shared" si="242"/>
        <v>入力済</v>
      </c>
      <c r="BE665" s="576" t="str">
        <f t="shared" si="243"/>
        <v/>
      </c>
      <c r="BF665" s="559" t="str">
        <f t="shared" si="244"/>
        <v/>
      </c>
      <c r="BG665" s="596"/>
      <c r="BH665" s="632" t="str">
        <f t="shared" si="245"/>
        <v/>
      </c>
      <c r="BI665" s="614" t="str">
        <f>IFERROR(IF(BH665="Ⅱロ有り",ROUNDDOWN(L665*VLOOKUP(K665,【参考】数式用!$A$4:$J$42,10,FALSE)*AA665,0),""),"")</f>
        <v/>
      </c>
      <c r="BJ665" s="614" t="str">
        <f>IFERROR(IF(BH665="Ⅱロなし",ROUNDDOWN(L665*VLOOKUP(K665,【参考】数式用!$A$4:$J$42,8,FALSE)*AA665,0),""),"")</f>
        <v/>
      </c>
    </row>
    <row r="666" spans="1:62" ht="110.1" customHeight="1" thickBot="1">
      <c r="A666" s="327">
        <v>653</v>
      </c>
      <c r="B666" s="1005" t="str">
        <f>IF(基本情報入力シート!B688="","",基本情報入力シート!B688)</f>
        <v/>
      </c>
      <c r="C666" s="1006"/>
      <c r="D666" s="1006"/>
      <c r="E666" s="1006"/>
      <c r="F666" s="1007"/>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58" t="str">
        <f>IF(基本情報入力シート!AF688=0, "",基本情報入力シート!AF688)</f>
        <v/>
      </c>
      <c r="M666" s="589"/>
      <c r="N666" s="521" t="str">
        <f>IFERROR(VLOOKUP(K666,【参考】数式用!$A$2:$F$57,MATCH(M666,【参考】数式用!$C$3:$F$3,0)+2,0),"")</f>
        <v/>
      </c>
      <c r="O666" s="513"/>
      <c r="P666" s="555" t="str">
        <f>IFERROR(VLOOKUP(K666,【参考】数式用!$A$2:$F$57,MATCH(O666,【参考】数式用!$C$3:$F$3,0)+2,0),"")</f>
        <v/>
      </c>
      <c r="Q666" s="338" t="s">
        <v>118</v>
      </c>
      <c r="R666" s="339"/>
      <c r="S666" s="340" t="s">
        <v>183</v>
      </c>
      <c r="T666" s="339"/>
      <c r="U666" s="340" t="s">
        <v>184</v>
      </c>
      <c r="V666" s="339"/>
      <c r="W666" s="340" t="s">
        <v>183</v>
      </c>
      <c r="X666" s="339"/>
      <c r="Y666" s="340" t="s">
        <v>185</v>
      </c>
      <c r="Z666" s="340" t="s">
        <v>186</v>
      </c>
      <c r="AA666" s="340" t="str">
        <f t="shared" si="225"/>
        <v/>
      </c>
      <c r="AB666" s="341" t="s">
        <v>187</v>
      </c>
      <c r="AC666" s="516" t="str">
        <f t="shared" si="226"/>
        <v/>
      </c>
      <c r="AD666" s="509" t="str">
        <f t="shared" si="227"/>
        <v/>
      </c>
      <c r="AE666" s="517" t="str">
        <f>IFERROR(ROUNDDOWN(ROUNDDOWN(ROUND(L666*VLOOKUP(K666,【参考】数式用!$A$4:$F$57,MATCH("処遇改善加算Ⅳ",【参考】数式用!$C$3:$F$3,0)+2,0),0),0)*AA666*0.5,0), "")</f>
        <v/>
      </c>
      <c r="AF666" s="329"/>
      <c r="AG666" s="330"/>
      <c r="AH666" s="330"/>
      <c r="AI666" s="344"/>
      <c r="AJ666" s="641"/>
      <c r="AK666" s="331"/>
      <c r="AL666" s="332" t="str">
        <f t="shared" si="228"/>
        <v/>
      </c>
      <c r="AM666" s="325" t="str">
        <f t="shared" si="229"/>
        <v/>
      </c>
      <c r="AN666" s="255"/>
      <c r="AO666" s="559" t="str">
        <f>IFERROR(VLOOKUP(K666,【参考】数式用!$A$2:$N$57,14,FALSE),"")</f>
        <v/>
      </c>
      <c r="AP666" s="559" t="str">
        <f t="shared" si="230"/>
        <v/>
      </c>
      <c r="AQ666" s="632" t="str">
        <f t="shared" si="231"/>
        <v/>
      </c>
      <c r="AR666" s="632" t="str">
        <f t="shared" si="232"/>
        <v>入力済</v>
      </c>
      <c r="AS666" s="559" t="str">
        <f t="shared" si="233"/>
        <v/>
      </c>
      <c r="AT666" s="632" t="str">
        <f t="shared" si="234"/>
        <v>入力済</v>
      </c>
      <c r="AU666" s="632" t="str">
        <f t="shared" si="235"/>
        <v/>
      </c>
      <c r="AV666" s="632" t="str">
        <f t="shared" si="236"/>
        <v/>
      </c>
      <c r="AW666" s="559" t="str">
        <f t="shared" si="237"/>
        <v/>
      </c>
      <c r="AX666" s="559" t="str">
        <f t="shared" si="238"/>
        <v/>
      </c>
      <c r="AY666" s="632" t="str">
        <f>IFERROR(VLOOKUP(K666,【参考】数式用!$AR$5:$AS$39,2, FALSE), "")</f>
        <v/>
      </c>
      <c r="AZ666" s="559" t="str">
        <f t="shared" si="239"/>
        <v/>
      </c>
      <c r="BA666" s="559" t="str">
        <f t="shared" si="240"/>
        <v>入力済</v>
      </c>
      <c r="BB666" s="632" t="str">
        <f>IFERROR(VLOOKUP(K666,【参考】数式用!$AX$3:$AY$59, 2, FALSE), "")</f>
        <v/>
      </c>
      <c r="BC666" s="559" t="str">
        <f t="shared" si="241"/>
        <v/>
      </c>
      <c r="BD666" s="559" t="str">
        <f t="shared" si="242"/>
        <v>入力済</v>
      </c>
      <c r="BE666" s="576" t="str">
        <f t="shared" si="243"/>
        <v/>
      </c>
      <c r="BF666" s="559" t="str">
        <f t="shared" si="244"/>
        <v/>
      </c>
      <c r="BG666" s="596"/>
      <c r="BH666" s="632" t="str">
        <f t="shared" si="245"/>
        <v/>
      </c>
      <c r="BI666" s="614" t="str">
        <f>IFERROR(IF(BH666="Ⅱロ有り",ROUNDDOWN(L666*VLOOKUP(K666,【参考】数式用!$A$4:$J$42,10,FALSE)*AA666,0),""),"")</f>
        <v/>
      </c>
      <c r="BJ666" s="614" t="str">
        <f>IFERROR(IF(BH666="Ⅱロなし",ROUNDDOWN(L666*VLOOKUP(K666,【参考】数式用!$A$4:$J$42,8,FALSE)*AA666,0),""),"")</f>
        <v/>
      </c>
    </row>
    <row r="667" spans="1:62" ht="110.1" customHeight="1" thickBot="1">
      <c r="A667" s="327">
        <v>654</v>
      </c>
      <c r="B667" s="1005" t="str">
        <f>IF(基本情報入力シート!B689="","",基本情報入力シート!B689)</f>
        <v/>
      </c>
      <c r="C667" s="1006"/>
      <c r="D667" s="1006"/>
      <c r="E667" s="1006"/>
      <c r="F667" s="1007"/>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58" t="str">
        <f>IF(基本情報入力シート!AF689=0, "",基本情報入力シート!AF689)</f>
        <v/>
      </c>
      <c r="M667" s="589"/>
      <c r="N667" s="521" t="str">
        <f>IFERROR(VLOOKUP(K667,【参考】数式用!$A$2:$F$57,MATCH(M667,【参考】数式用!$C$3:$F$3,0)+2,0),"")</f>
        <v/>
      </c>
      <c r="O667" s="513"/>
      <c r="P667" s="555" t="str">
        <f>IFERROR(VLOOKUP(K667,【参考】数式用!$A$2:$F$57,MATCH(O667,【参考】数式用!$C$3:$F$3,0)+2,0),"")</f>
        <v/>
      </c>
      <c r="Q667" s="338" t="s">
        <v>118</v>
      </c>
      <c r="R667" s="339"/>
      <c r="S667" s="340" t="s">
        <v>183</v>
      </c>
      <c r="T667" s="339"/>
      <c r="U667" s="340" t="s">
        <v>184</v>
      </c>
      <c r="V667" s="339"/>
      <c r="W667" s="340" t="s">
        <v>183</v>
      </c>
      <c r="X667" s="339"/>
      <c r="Y667" s="340" t="s">
        <v>185</v>
      </c>
      <c r="Z667" s="340" t="s">
        <v>186</v>
      </c>
      <c r="AA667" s="340" t="str">
        <f t="shared" si="225"/>
        <v/>
      </c>
      <c r="AB667" s="341" t="s">
        <v>187</v>
      </c>
      <c r="AC667" s="516" t="str">
        <f t="shared" si="226"/>
        <v/>
      </c>
      <c r="AD667" s="509" t="str">
        <f t="shared" si="227"/>
        <v/>
      </c>
      <c r="AE667" s="517" t="str">
        <f>IFERROR(ROUNDDOWN(ROUNDDOWN(ROUND(L667*VLOOKUP(K667,【参考】数式用!$A$4:$F$57,MATCH("処遇改善加算Ⅳ",【参考】数式用!$C$3:$F$3,0)+2,0),0),0)*AA667*0.5,0), "")</f>
        <v/>
      </c>
      <c r="AF667" s="329"/>
      <c r="AG667" s="330"/>
      <c r="AH667" s="330"/>
      <c r="AI667" s="344"/>
      <c r="AJ667" s="641"/>
      <c r="AK667" s="331"/>
      <c r="AL667" s="332" t="str">
        <f t="shared" si="228"/>
        <v/>
      </c>
      <c r="AM667" s="325" t="str">
        <f t="shared" si="229"/>
        <v/>
      </c>
      <c r="AN667" s="255"/>
      <c r="AO667" s="559" t="str">
        <f>IFERROR(VLOOKUP(K667,【参考】数式用!$A$2:$N$57,14,FALSE),"")</f>
        <v/>
      </c>
      <c r="AP667" s="559" t="str">
        <f t="shared" si="230"/>
        <v/>
      </c>
      <c r="AQ667" s="632" t="str">
        <f t="shared" si="231"/>
        <v/>
      </c>
      <c r="AR667" s="632" t="str">
        <f t="shared" si="232"/>
        <v>入力済</v>
      </c>
      <c r="AS667" s="559" t="str">
        <f t="shared" si="233"/>
        <v/>
      </c>
      <c r="AT667" s="632" t="str">
        <f t="shared" si="234"/>
        <v>入力済</v>
      </c>
      <c r="AU667" s="632" t="str">
        <f t="shared" si="235"/>
        <v/>
      </c>
      <c r="AV667" s="632" t="str">
        <f t="shared" si="236"/>
        <v/>
      </c>
      <c r="AW667" s="559" t="str">
        <f t="shared" si="237"/>
        <v/>
      </c>
      <c r="AX667" s="559" t="str">
        <f t="shared" si="238"/>
        <v/>
      </c>
      <c r="AY667" s="632" t="str">
        <f>IFERROR(VLOOKUP(K667,【参考】数式用!$AR$5:$AS$39,2, FALSE), "")</f>
        <v/>
      </c>
      <c r="AZ667" s="559" t="str">
        <f t="shared" si="239"/>
        <v/>
      </c>
      <c r="BA667" s="559" t="str">
        <f t="shared" si="240"/>
        <v>入力済</v>
      </c>
      <c r="BB667" s="632" t="str">
        <f>IFERROR(VLOOKUP(K667,【参考】数式用!$AX$3:$AY$59, 2, FALSE), "")</f>
        <v/>
      </c>
      <c r="BC667" s="559" t="str">
        <f t="shared" si="241"/>
        <v/>
      </c>
      <c r="BD667" s="559" t="str">
        <f t="shared" si="242"/>
        <v>入力済</v>
      </c>
      <c r="BE667" s="576" t="str">
        <f t="shared" si="243"/>
        <v/>
      </c>
      <c r="BF667" s="559" t="str">
        <f t="shared" si="244"/>
        <v/>
      </c>
      <c r="BG667" s="596"/>
      <c r="BH667" s="632" t="str">
        <f t="shared" si="245"/>
        <v/>
      </c>
      <c r="BI667" s="614" t="str">
        <f>IFERROR(IF(BH667="Ⅱロ有り",ROUNDDOWN(L667*VLOOKUP(K667,【参考】数式用!$A$4:$J$42,10,FALSE)*AA667,0),""),"")</f>
        <v/>
      </c>
      <c r="BJ667" s="614" t="str">
        <f>IFERROR(IF(BH667="Ⅱロなし",ROUNDDOWN(L667*VLOOKUP(K667,【参考】数式用!$A$4:$J$42,8,FALSE)*AA667,0),""),"")</f>
        <v/>
      </c>
    </row>
    <row r="668" spans="1:62" ht="110.1" customHeight="1" thickBot="1">
      <c r="A668" s="327">
        <v>655</v>
      </c>
      <c r="B668" s="1005" t="str">
        <f>IF(基本情報入力シート!B690="","",基本情報入力シート!B690)</f>
        <v/>
      </c>
      <c r="C668" s="1006"/>
      <c r="D668" s="1006"/>
      <c r="E668" s="1006"/>
      <c r="F668" s="1007"/>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58" t="str">
        <f>IF(基本情報入力シート!AF690=0, "",基本情報入力シート!AF690)</f>
        <v/>
      </c>
      <c r="M668" s="589"/>
      <c r="N668" s="521" t="str">
        <f>IFERROR(VLOOKUP(K668,【参考】数式用!$A$2:$F$57,MATCH(M668,【参考】数式用!$C$3:$F$3,0)+2,0),"")</f>
        <v/>
      </c>
      <c r="O668" s="513"/>
      <c r="P668" s="555" t="str">
        <f>IFERROR(VLOOKUP(K668,【参考】数式用!$A$2:$F$57,MATCH(O668,【参考】数式用!$C$3:$F$3,0)+2,0),"")</f>
        <v/>
      </c>
      <c r="Q668" s="338" t="s">
        <v>118</v>
      </c>
      <c r="R668" s="339"/>
      <c r="S668" s="340" t="s">
        <v>183</v>
      </c>
      <c r="T668" s="339"/>
      <c r="U668" s="340" t="s">
        <v>184</v>
      </c>
      <c r="V668" s="339"/>
      <c r="W668" s="340" t="s">
        <v>183</v>
      </c>
      <c r="X668" s="339"/>
      <c r="Y668" s="340" t="s">
        <v>185</v>
      </c>
      <c r="Z668" s="340" t="s">
        <v>186</v>
      </c>
      <c r="AA668" s="340" t="str">
        <f t="shared" si="225"/>
        <v/>
      </c>
      <c r="AB668" s="341" t="s">
        <v>187</v>
      </c>
      <c r="AC668" s="516" t="str">
        <f t="shared" si="226"/>
        <v/>
      </c>
      <c r="AD668" s="509" t="str">
        <f t="shared" si="227"/>
        <v/>
      </c>
      <c r="AE668" s="517" t="str">
        <f>IFERROR(ROUNDDOWN(ROUNDDOWN(ROUND(L668*VLOOKUP(K668,【参考】数式用!$A$4:$F$57,MATCH("処遇改善加算Ⅳ",【参考】数式用!$C$3:$F$3,0)+2,0),0),0)*AA668*0.5,0), "")</f>
        <v/>
      </c>
      <c r="AF668" s="329"/>
      <c r="AG668" s="330"/>
      <c r="AH668" s="330"/>
      <c r="AI668" s="344"/>
      <c r="AJ668" s="641"/>
      <c r="AK668" s="331"/>
      <c r="AL668" s="332" t="str">
        <f t="shared" si="228"/>
        <v/>
      </c>
      <c r="AM668" s="325" t="str">
        <f t="shared" si="229"/>
        <v/>
      </c>
      <c r="AN668" s="255"/>
      <c r="AO668" s="559" t="str">
        <f>IFERROR(VLOOKUP(K668,【参考】数式用!$A$2:$N$57,14,FALSE),"")</f>
        <v/>
      </c>
      <c r="AP668" s="559" t="str">
        <f t="shared" si="230"/>
        <v/>
      </c>
      <c r="AQ668" s="632" t="str">
        <f t="shared" si="231"/>
        <v/>
      </c>
      <c r="AR668" s="632" t="str">
        <f t="shared" si="232"/>
        <v>入力済</v>
      </c>
      <c r="AS668" s="559" t="str">
        <f t="shared" si="233"/>
        <v/>
      </c>
      <c r="AT668" s="632" t="str">
        <f t="shared" si="234"/>
        <v>入力済</v>
      </c>
      <c r="AU668" s="632" t="str">
        <f t="shared" si="235"/>
        <v/>
      </c>
      <c r="AV668" s="632" t="str">
        <f t="shared" si="236"/>
        <v/>
      </c>
      <c r="AW668" s="559" t="str">
        <f t="shared" si="237"/>
        <v/>
      </c>
      <c r="AX668" s="559" t="str">
        <f t="shared" si="238"/>
        <v/>
      </c>
      <c r="AY668" s="632" t="str">
        <f>IFERROR(VLOOKUP(K668,【参考】数式用!$AR$5:$AS$39,2, FALSE), "")</f>
        <v/>
      </c>
      <c r="AZ668" s="559" t="str">
        <f t="shared" si="239"/>
        <v/>
      </c>
      <c r="BA668" s="559" t="str">
        <f t="shared" si="240"/>
        <v>入力済</v>
      </c>
      <c r="BB668" s="632" t="str">
        <f>IFERROR(VLOOKUP(K668,【参考】数式用!$AX$3:$AY$59, 2, FALSE), "")</f>
        <v/>
      </c>
      <c r="BC668" s="559" t="str">
        <f t="shared" si="241"/>
        <v/>
      </c>
      <c r="BD668" s="559" t="str">
        <f t="shared" si="242"/>
        <v>入力済</v>
      </c>
      <c r="BE668" s="576" t="str">
        <f t="shared" si="243"/>
        <v/>
      </c>
      <c r="BF668" s="559" t="str">
        <f t="shared" si="244"/>
        <v/>
      </c>
      <c r="BG668" s="596"/>
      <c r="BH668" s="632" t="str">
        <f t="shared" si="245"/>
        <v/>
      </c>
      <c r="BI668" s="614" t="str">
        <f>IFERROR(IF(BH668="Ⅱロ有り",ROUNDDOWN(L668*VLOOKUP(K668,【参考】数式用!$A$4:$J$42,10,FALSE)*AA668,0),""),"")</f>
        <v/>
      </c>
      <c r="BJ668" s="614" t="str">
        <f>IFERROR(IF(BH668="Ⅱロなし",ROUNDDOWN(L668*VLOOKUP(K668,【参考】数式用!$A$4:$J$42,8,FALSE)*AA668,0),""),"")</f>
        <v/>
      </c>
    </row>
    <row r="669" spans="1:62" ht="110.1" customHeight="1" thickBot="1">
      <c r="A669" s="327">
        <v>656</v>
      </c>
      <c r="B669" s="1005" t="str">
        <f>IF(基本情報入力シート!B691="","",基本情報入力シート!B691)</f>
        <v/>
      </c>
      <c r="C669" s="1006"/>
      <c r="D669" s="1006"/>
      <c r="E669" s="1006"/>
      <c r="F669" s="1007"/>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58" t="str">
        <f>IF(基本情報入力シート!AF691=0, "",基本情報入力シート!AF691)</f>
        <v/>
      </c>
      <c r="M669" s="589"/>
      <c r="N669" s="521" t="str">
        <f>IFERROR(VLOOKUP(K669,【参考】数式用!$A$2:$F$57,MATCH(M669,【参考】数式用!$C$3:$F$3,0)+2,0),"")</f>
        <v/>
      </c>
      <c r="O669" s="513"/>
      <c r="P669" s="555" t="str">
        <f>IFERROR(VLOOKUP(K669,【参考】数式用!$A$2:$F$57,MATCH(O669,【参考】数式用!$C$3:$F$3,0)+2,0),"")</f>
        <v/>
      </c>
      <c r="Q669" s="338" t="s">
        <v>118</v>
      </c>
      <c r="R669" s="339"/>
      <c r="S669" s="340" t="s">
        <v>183</v>
      </c>
      <c r="T669" s="339"/>
      <c r="U669" s="340" t="s">
        <v>184</v>
      </c>
      <c r="V669" s="339"/>
      <c r="W669" s="340" t="s">
        <v>183</v>
      </c>
      <c r="X669" s="339"/>
      <c r="Y669" s="340" t="s">
        <v>185</v>
      </c>
      <c r="Z669" s="340" t="s">
        <v>186</v>
      </c>
      <c r="AA669" s="340" t="str">
        <f t="shared" si="225"/>
        <v/>
      </c>
      <c r="AB669" s="341" t="s">
        <v>187</v>
      </c>
      <c r="AC669" s="516" t="str">
        <f t="shared" si="226"/>
        <v/>
      </c>
      <c r="AD669" s="509" t="str">
        <f t="shared" si="227"/>
        <v/>
      </c>
      <c r="AE669" s="517" t="str">
        <f>IFERROR(ROUNDDOWN(ROUNDDOWN(ROUND(L669*VLOOKUP(K669,【参考】数式用!$A$4:$F$57,MATCH("処遇改善加算Ⅳ",【参考】数式用!$C$3:$F$3,0)+2,0),0),0)*AA669*0.5,0), "")</f>
        <v/>
      </c>
      <c r="AF669" s="329"/>
      <c r="AG669" s="330"/>
      <c r="AH669" s="330"/>
      <c r="AI669" s="344"/>
      <c r="AJ669" s="641"/>
      <c r="AK669" s="331"/>
      <c r="AL669" s="332" t="str">
        <f t="shared" si="228"/>
        <v/>
      </c>
      <c r="AM669" s="325" t="str">
        <f t="shared" si="229"/>
        <v/>
      </c>
      <c r="AN669" s="255"/>
      <c r="AO669" s="559" t="str">
        <f>IFERROR(VLOOKUP(K669,【参考】数式用!$A$2:$N$57,14,FALSE),"")</f>
        <v/>
      </c>
      <c r="AP669" s="559" t="str">
        <f t="shared" si="230"/>
        <v/>
      </c>
      <c r="AQ669" s="632" t="str">
        <f t="shared" si="231"/>
        <v/>
      </c>
      <c r="AR669" s="632" t="str">
        <f t="shared" si="232"/>
        <v>入力済</v>
      </c>
      <c r="AS669" s="559" t="str">
        <f t="shared" si="233"/>
        <v/>
      </c>
      <c r="AT669" s="632" t="str">
        <f t="shared" si="234"/>
        <v>入力済</v>
      </c>
      <c r="AU669" s="632" t="str">
        <f t="shared" si="235"/>
        <v/>
      </c>
      <c r="AV669" s="632" t="str">
        <f t="shared" si="236"/>
        <v/>
      </c>
      <c r="AW669" s="559" t="str">
        <f t="shared" si="237"/>
        <v/>
      </c>
      <c r="AX669" s="559" t="str">
        <f t="shared" si="238"/>
        <v/>
      </c>
      <c r="AY669" s="632" t="str">
        <f>IFERROR(VLOOKUP(K669,【参考】数式用!$AR$5:$AS$39,2, FALSE), "")</f>
        <v/>
      </c>
      <c r="AZ669" s="559" t="str">
        <f t="shared" si="239"/>
        <v/>
      </c>
      <c r="BA669" s="559" t="str">
        <f t="shared" si="240"/>
        <v>入力済</v>
      </c>
      <c r="BB669" s="632" t="str">
        <f>IFERROR(VLOOKUP(K669,【参考】数式用!$AX$3:$AY$59, 2, FALSE), "")</f>
        <v/>
      </c>
      <c r="BC669" s="559" t="str">
        <f t="shared" si="241"/>
        <v/>
      </c>
      <c r="BD669" s="559" t="str">
        <f t="shared" si="242"/>
        <v>入力済</v>
      </c>
      <c r="BE669" s="576" t="str">
        <f t="shared" si="243"/>
        <v/>
      </c>
      <c r="BF669" s="559" t="str">
        <f t="shared" si="244"/>
        <v/>
      </c>
      <c r="BG669" s="596"/>
      <c r="BH669" s="632" t="str">
        <f t="shared" si="245"/>
        <v/>
      </c>
      <c r="BI669" s="614" t="str">
        <f>IFERROR(IF(BH669="Ⅱロ有り",ROUNDDOWN(L669*VLOOKUP(K669,【参考】数式用!$A$4:$J$42,10,FALSE)*AA669,0),""),"")</f>
        <v/>
      </c>
      <c r="BJ669" s="614" t="str">
        <f>IFERROR(IF(BH669="Ⅱロなし",ROUNDDOWN(L669*VLOOKUP(K669,【参考】数式用!$A$4:$J$42,8,FALSE)*AA669,0),""),"")</f>
        <v/>
      </c>
    </row>
    <row r="670" spans="1:62" ht="110.1" customHeight="1" thickBot="1">
      <c r="A670" s="327">
        <v>657</v>
      </c>
      <c r="B670" s="1005" t="str">
        <f>IF(基本情報入力シート!B692="","",基本情報入力シート!B692)</f>
        <v/>
      </c>
      <c r="C670" s="1006"/>
      <c r="D670" s="1006"/>
      <c r="E670" s="1006"/>
      <c r="F670" s="1007"/>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58" t="str">
        <f>IF(基本情報入力シート!AF692=0, "",基本情報入力シート!AF692)</f>
        <v/>
      </c>
      <c r="M670" s="589"/>
      <c r="N670" s="521" t="str">
        <f>IFERROR(VLOOKUP(K670,【参考】数式用!$A$2:$F$57,MATCH(M670,【参考】数式用!$C$3:$F$3,0)+2,0),"")</f>
        <v/>
      </c>
      <c r="O670" s="513"/>
      <c r="P670" s="555" t="str">
        <f>IFERROR(VLOOKUP(K670,【参考】数式用!$A$2:$F$57,MATCH(O670,【参考】数式用!$C$3:$F$3,0)+2,0),"")</f>
        <v/>
      </c>
      <c r="Q670" s="338" t="s">
        <v>118</v>
      </c>
      <c r="R670" s="339"/>
      <c r="S670" s="340" t="s">
        <v>183</v>
      </c>
      <c r="T670" s="339"/>
      <c r="U670" s="340" t="s">
        <v>184</v>
      </c>
      <c r="V670" s="339"/>
      <c r="W670" s="340" t="s">
        <v>183</v>
      </c>
      <c r="X670" s="339"/>
      <c r="Y670" s="340" t="s">
        <v>185</v>
      </c>
      <c r="Z670" s="340" t="s">
        <v>186</v>
      </c>
      <c r="AA670" s="340" t="str">
        <f t="shared" si="225"/>
        <v/>
      </c>
      <c r="AB670" s="341" t="s">
        <v>187</v>
      </c>
      <c r="AC670" s="516" t="str">
        <f t="shared" si="226"/>
        <v/>
      </c>
      <c r="AD670" s="509" t="str">
        <f t="shared" si="227"/>
        <v/>
      </c>
      <c r="AE670" s="517" t="str">
        <f>IFERROR(ROUNDDOWN(ROUNDDOWN(ROUND(L670*VLOOKUP(K670,【参考】数式用!$A$4:$F$57,MATCH("処遇改善加算Ⅳ",【参考】数式用!$C$3:$F$3,0)+2,0),0),0)*AA670*0.5,0), "")</f>
        <v/>
      </c>
      <c r="AF670" s="329"/>
      <c r="AG670" s="330"/>
      <c r="AH670" s="330"/>
      <c r="AI670" s="344"/>
      <c r="AJ670" s="641"/>
      <c r="AK670" s="331"/>
      <c r="AL670" s="332" t="str">
        <f t="shared" si="228"/>
        <v/>
      </c>
      <c r="AM670" s="325" t="str">
        <f t="shared" si="229"/>
        <v/>
      </c>
      <c r="AN670" s="255"/>
      <c r="AO670" s="559" t="str">
        <f>IFERROR(VLOOKUP(K670,【参考】数式用!$A$2:$N$57,14,FALSE),"")</f>
        <v/>
      </c>
      <c r="AP670" s="559" t="str">
        <f t="shared" si="230"/>
        <v/>
      </c>
      <c r="AQ670" s="632" t="str">
        <f t="shared" si="231"/>
        <v/>
      </c>
      <c r="AR670" s="632" t="str">
        <f t="shared" si="232"/>
        <v>入力済</v>
      </c>
      <c r="AS670" s="559" t="str">
        <f t="shared" si="233"/>
        <v/>
      </c>
      <c r="AT670" s="632" t="str">
        <f t="shared" si="234"/>
        <v>入力済</v>
      </c>
      <c r="AU670" s="632" t="str">
        <f t="shared" si="235"/>
        <v/>
      </c>
      <c r="AV670" s="632" t="str">
        <f t="shared" si="236"/>
        <v/>
      </c>
      <c r="AW670" s="559" t="str">
        <f t="shared" si="237"/>
        <v/>
      </c>
      <c r="AX670" s="559" t="str">
        <f t="shared" si="238"/>
        <v/>
      </c>
      <c r="AY670" s="632" t="str">
        <f>IFERROR(VLOOKUP(K670,【参考】数式用!$AR$5:$AS$39,2, FALSE), "")</f>
        <v/>
      </c>
      <c r="AZ670" s="559" t="str">
        <f t="shared" si="239"/>
        <v/>
      </c>
      <c r="BA670" s="559" t="str">
        <f t="shared" si="240"/>
        <v>入力済</v>
      </c>
      <c r="BB670" s="632" t="str">
        <f>IFERROR(VLOOKUP(K670,【参考】数式用!$AX$3:$AY$59, 2, FALSE), "")</f>
        <v/>
      </c>
      <c r="BC670" s="559" t="str">
        <f t="shared" si="241"/>
        <v/>
      </c>
      <c r="BD670" s="559" t="str">
        <f t="shared" si="242"/>
        <v>入力済</v>
      </c>
      <c r="BE670" s="576" t="str">
        <f t="shared" si="243"/>
        <v/>
      </c>
      <c r="BF670" s="559" t="str">
        <f t="shared" si="244"/>
        <v/>
      </c>
      <c r="BG670" s="596"/>
      <c r="BH670" s="632" t="str">
        <f t="shared" si="245"/>
        <v/>
      </c>
      <c r="BI670" s="614" t="str">
        <f>IFERROR(IF(BH670="Ⅱロ有り",ROUNDDOWN(L670*VLOOKUP(K670,【参考】数式用!$A$4:$J$42,10,FALSE)*AA670,0),""),"")</f>
        <v/>
      </c>
      <c r="BJ670" s="614" t="str">
        <f>IFERROR(IF(BH670="Ⅱロなし",ROUNDDOWN(L670*VLOOKUP(K670,【参考】数式用!$A$4:$J$42,8,FALSE)*AA670,0),""),"")</f>
        <v/>
      </c>
    </row>
    <row r="671" spans="1:62" ht="110.1" customHeight="1" thickBot="1">
      <c r="A671" s="327">
        <v>658</v>
      </c>
      <c r="B671" s="1005" t="str">
        <f>IF(基本情報入力シート!B693="","",基本情報入力シート!B693)</f>
        <v/>
      </c>
      <c r="C671" s="1006"/>
      <c r="D671" s="1006"/>
      <c r="E671" s="1006"/>
      <c r="F671" s="1007"/>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58" t="str">
        <f>IF(基本情報入力シート!AF693=0, "",基本情報入力シート!AF693)</f>
        <v/>
      </c>
      <c r="M671" s="589"/>
      <c r="N671" s="521" t="str">
        <f>IFERROR(VLOOKUP(K671,【参考】数式用!$A$2:$F$57,MATCH(M671,【参考】数式用!$C$3:$F$3,0)+2,0),"")</f>
        <v/>
      </c>
      <c r="O671" s="513"/>
      <c r="P671" s="555" t="str">
        <f>IFERROR(VLOOKUP(K671,【参考】数式用!$A$2:$F$57,MATCH(O671,【参考】数式用!$C$3:$F$3,0)+2,0),"")</f>
        <v/>
      </c>
      <c r="Q671" s="338" t="s">
        <v>118</v>
      </c>
      <c r="R671" s="339"/>
      <c r="S671" s="340" t="s">
        <v>183</v>
      </c>
      <c r="T671" s="339"/>
      <c r="U671" s="340" t="s">
        <v>184</v>
      </c>
      <c r="V671" s="339"/>
      <c r="W671" s="340" t="s">
        <v>183</v>
      </c>
      <c r="X671" s="339"/>
      <c r="Y671" s="340" t="s">
        <v>185</v>
      </c>
      <c r="Z671" s="340" t="s">
        <v>186</v>
      </c>
      <c r="AA671" s="340" t="str">
        <f t="shared" si="225"/>
        <v/>
      </c>
      <c r="AB671" s="341" t="s">
        <v>187</v>
      </c>
      <c r="AC671" s="516" t="str">
        <f t="shared" si="226"/>
        <v/>
      </c>
      <c r="AD671" s="509" t="str">
        <f t="shared" si="227"/>
        <v/>
      </c>
      <c r="AE671" s="517" t="str">
        <f>IFERROR(ROUNDDOWN(ROUNDDOWN(ROUND(L671*VLOOKUP(K671,【参考】数式用!$A$4:$F$57,MATCH("処遇改善加算Ⅳ",【参考】数式用!$C$3:$F$3,0)+2,0),0),0)*AA671*0.5,0), "")</f>
        <v/>
      </c>
      <c r="AF671" s="329"/>
      <c r="AG671" s="330"/>
      <c r="AH671" s="330"/>
      <c r="AI671" s="344"/>
      <c r="AJ671" s="641"/>
      <c r="AK671" s="331"/>
      <c r="AL671" s="332" t="str">
        <f t="shared" si="228"/>
        <v/>
      </c>
      <c r="AM671" s="325" t="str">
        <f t="shared" si="229"/>
        <v/>
      </c>
      <c r="AN671" s="255"/>
      <c r="AO671" s="559" t="str">
        <f>IFERROR(VLOOKUP(K671,【参考】数式用!$A$2:$N$57,14,FALSE),"")</f>
        <v/>
      </c>
      <c r="AP671" s="559" t="str">
        <f t="shared" si="230"/>
        <v/>
      </c>
      <c r="AQ671" s="632" t="str">
        <f t="shared" si="231"/>
        <v/>
      </c>
      <c r="AR671" s="632" t="str">
        <f t="shared" si="232"/>
        <v>入力済</v>
      </c>
      <c r="AS671" s="559" t="str">
        <f t="shared" si="233"/>
        <v/>
      </c>
      <c r="AT671" s="632" t="str">
        <f t="shared" si="234"/>
        <v>入力済</v>
      </c>
      <c r="AU671" s="632" t="str">
        <f t="shared" si="235"/>
        <v/>
      </c>
      <c r="AV671" s="632" t="str">
        <f t="shared" si="236"/>
        <v/>
      </c>
      <c r="AW671" s="559" t="str">
        <f t="shared" si="237"/>
        <v/>
      </c>
      <c r="AX671" s="559" t="str">
        <f t="shared" si="238"/>
        <v/>
      </c>
      <c r="AY671" s="632" t="str">
        <f>IFERROR(VLOOKUP(K671,【参考】数式用!$AR$5:$AS$39,2, FALSE), "")</f>
        <v/>
      </c>
      <c r="AZ671" s="559" t="str">
        <f t="shared" si="239"/>
        <v/>
      </c>
      <c r="BA671" s="559" t="str">
        <f t="shared" si="240"/>
        <v>入力済</v>
      </c>
      <c r="BB671" s="632" t="str">
        <f>IFERROR(VLOOKUP(K671,【参考】数式用!$AX$3:$AY$59, 2, FALSE), "")</f>
        <v/>
      </c>
      <c r="BC671" s="559" t="str">
        <f t="shared" si="241"/>
        <v/>
      </c>
      <c r="BD671" s="559" t="str">
        <f t="shared" si="242"/>
        <v>入力済</v>
      </c>
      <c r="BE671" s="576" t="str">
        <f t="shared" si="243"/>
        <v/>
      </c>
      <c r="BF671" s="559" t="str">
        <f t="shared" si="244"/>
        <v/>
      </c>
      <c r="BG671" s="596"/>
      <c r="BH671" s="632" t="str">
        <f t="shared" si="245"/>
        <v/>
      </c>
      <c r="BI671" s="614" t="str">
        <f>IFERROR(IF(BH671="Ⅱロ有り",ROUNDDOWN(L671*VLOOKUP(K671,【参考】数式用!$A$4:$J$42,10,FALSE)*AA671,0),""),"")</f>
        <v/>
      </c>
      <c r="BJ671" s="614" t="str">
        <f>IFERROR(IF(BH671="Ⅱロなし",ROUNDDOWN(L671*VLOOKUP(K671,【参考】数式用!$A$4:$J$42,8,FALSE)*AA671,0),""),"")</f>
        <v/>
      </c>
    </row>
    <row r="672" spans="1:62" ht="110.1" customHeight="1" thickBot="1">
      <c r="A672" s="327">
        <v>659</v>
      </c>
      <c r="B672" s="1005" t="str">
        <f>IF(基本情報入力シート!B694="","",基本情報入力シート!B694)</f>
        <v/>
      </c>
      <c r="C672" s="1006"/>
      <c r="D672" s="1006"/>
      <c r="E672" s="1006"/>
      <c r="F672" s="1007"/>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58" t="str">
        <f>IF(基本情報入力シート!AF694=0, "",基本情報入力シート!AF694)</f>
        <v/>
      </c>
      <c r="M672" s="589"/>
      <c r="N672" s="521" t="str">
        <f>IFERROR(VLOOKUP(K672,【参考】数式用!$A$2:$F$57,MATCH(M672,【参考】数式用!$C$3:$F$3,0)+2,0),"")</f>
        <v/>
      </c>
      <c r="O672" s="513"/>
      <c r="P672" s="555" t="str">
        <f>IFERROR(VLOOKUP(K672,【参考】数式用!$A$2:$F$57,MATCH(O672,【参考】数式用!$C$3:$F$3,0)+2,0),"")</f>
        <v/>
      </c>
      <c r="Q672" s="338" t="s">
        <v>118</v>
      </c>
      <c r="R672" s="339"/>
      <c r="S672" s="340" t="s">
        <v>183</v>
      </c>
      <c r="T672" s="339"/>
      <c r="U672" s="340" t="s">
        <v>184</v>
      </c>
      <c r="V672" s="339"/>
      <c r="W672" s="340" t="s">
        <v>183</v>
      </c>
      <c r="X672" s="339"/>
      <c r="Y672" s="340" t="s">
        <v>185</v>
      </c>
      <c r="Z672" s="340" t="s">
        <v>186</v>
      </c>
      <c r="AA672" s="340" t="str">
        <f t="shared" si="225"/>
        <v/>
      </c>
      <c r="AB672" s="341" t="s">
        <v>187</v>
      </c>
      <c r="AC672" s="516" t="str">
        <f t="shared" si="226"/>
        <v/>
      </c>
      <c r="AD672" s="509" t="str">
        <f t="shared" si="227"/>
        <v/>
      </c>
      <c r="AE672" s="517" t="str">
        <f>IFERROR(ROUNDDOWN(ROUNDDOWN(ROUND(L672*VLOOKUP(K672,【参考】数式用!$A$4:$F$57,MATCH("処遇改善加算Ⅳ",【参考】数式用!$C$3:$F$3,0)+2,0),0),0)*AA672*0.5,0), "")</f>
        <v/>
      </c>
      <c r="AF672" s="329"/>
      <c r="AG672" s="330"/>
      <c r="AH672" s="330"/>
      <c r="AI672" s="344"/>
      <c r="AJ672" s="641"/>
      <c r="AK672" s="331"/>
      <c r="AL672" s="332" t="str">
        <f t="shared" si="228"/>
        <v/>
      </c>
      <c r="AM672" s="325" t="str">
        <f t="shared" si="229"/>
        <v/>
      </c>
      <c r="AN672" s="255"/>
      <c r="AO672" s="559" t="str">
        <f>IFERROR(VLOOKUP(K672,【参考】数式用!$A$2:$N$57,14,FALSE),"")</f>
        <v/>
      </c>
      <c r="AP672" s="559" t="str">
        <f t="shared" si="230"/>
        <v/>
      </c>
      <c r="AQ672" s="632" t="str">
        <f t="shared" si="231"/>
        <v/>
      </c>
      <c r="AR672" s="632" t="str">
        <f t="shared" si="232"/>
        <v>入力済</v>
      </c>
      <c r="AS672" s="559" t="str">
        <f t="shared" si="233"/>
        <v/>
      </c>
      <c r="AT672" s="632" t="str">
        <f t="shared" si="234"/>
        <v>入力済</v>
      </c>
      <c r="AU672" s="632" t="str">
        <f t="shared" si="235"/>
        <v/>
      </c>
      <c r="AV672" s="632" t="str">
        <f t="shared" si="236"/>
        <v/>
      </c>
      <c r="AW672" s="559" t="str">
        <f t="shared" si="237"/>
        <v/>
      </c>
      <c r="AX672" s="559" t="str">
        <f t="shared" si="238"/>
        <v/>
      </c>
      <c r="AY672" s="632" t="str">
        <f>IFERROR(VLOOKUP(K672,【参考】数式用!$AR$5:$AS$39,2, FALSE), "")</f>
        <v/>
      </c>
      <c r="AZ672" s="559" t="str">
        <f t="shared" si="239"/>
        <v/>
      </c>
      <c r="BA672" s="559" t="str">
        <f t="shared" si="240"/>
        <v>入力済</v>
      </c>
      <c r="BB672" s="632" t="str">
        <f>IFERROR(VLOOKUP(K672,【参考】数式用!$AX$3:$AY$59, 2, FALSE), "")</f>
        <v/>
      </c>
      <c r="BC672" s="559" t="str">
        <f t="shared" si="241"/>
        <v/>
      </c>
      <c r="BD672" s="559" t="str">
        <f t="shared" si="242"/>
        <v>入力済</v>
      </c>
      <c r="BE672" s="576" t="str">
        <f t="shared" si="243"/>
        <v/>
      </c>
      <c r="BF672" s="559" t="str">
        <f t="shared" si="244"/>
        <v/>
      </c>
      <c r="BG672" s="596"/>
      <c r="BH672" s="632" t="str">
        <f t="shared" si="245"/>
        <v/>
      </c>
      <c r="BI672" s="614" t="str">
        <f>IFERROR(IF(BH672="Ⅱロ有り",ROUNDDOWN(L672*VLOOKUP(K672,【参考】数式用!$A$4:$J$42,10,FALSE)*AA672,0),""),"")</f>
        <v/>
      </c>
      <c r="BJ672" s="614" t="str">
        <f>IFERROR(IF(BH672="Ⅱロなし",ROUNDDOWN(L672*VLOOKUP(K672,【参考】数式用!$A$4:$J$42,8,FALSE)*AA672,0),""),"")</f>
        <v/>
      </c>
    </row>
    <row r="673" spans="1:62" ht="110.1" customHeight="1" thickBot="1">
      <c r="A673" s="327">
        <v>660</v>
      </c>
      <c r="B673" s="1005" t="str">
        <f>IF(基本情報入力シート!B695="","",基本情報入力シート!B695)</f>
        <v/>
      </c>
      <c r="C673" s="1006"/>
      <c r="D673" s="1006"/>
      <c r="E673" s="1006"/>
      <c r="F673" s="1007"/>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58" t="str">
        <f>IF(基本情報入力シート!AF695=0, "",基本情報入力シート!AF695)</f>
        <v/>
      </c>
      <c r="M673" s="589"/>
      <c r="N673" s="521" t="str">
        <f>IFERROR(VLOOKUP(K673,【参考】数式用!$A$2:$F$57,MATCH(M673,【参考】数式用!$C$3:$F$3,0)+2,0),"")</f>
        <v/>
      </c>
      <c r="O673" s="513"/>
      <c r="P673" s="555" t="str">
        <f>IFERROR(VLOOKUP(K673,【参考】数式用!$A$2:$F$57,MATCH(O673,【参考】数式用!$C$3:$F$3,0)+2,0),"")</f>
        <v/>
      </c>
      <c r="Q673" s="338" t="s">
        <v>118</v>
      </c>
      <c r="R673" s="339"/>
      <c r="S673" s="340" t="s">
        <v>183</v>
      </c>
      <c r="T673" s="339"/>
      <c r="U673" s="340" t="s">
        <v>184</v>
      </c>
      <c r="V673" s="339"/>
      <c r="W673" s="340" t="s">
        <v>183</v>
      </c>
      <c r="X673" s="339"/>
      <c r="Y673" s="340" t="s">
        <v>185</v>
      </c>
      <c r="Z673" s="340" t="s">
        <v>186</v>
      </c>
      <c r="AA673" s="340" t="str">
        <f t="shared" si="225"/>
        <v/>
      </c>
      <c r="AB673" s="341" t="s">
        <v>187</v>
      </c>
      <c r="AC673" s="516" t="str">
        <f t="shared" si="226"/>
        <v/>
      </c>
      <c r="AD673" s="509" t="str">
        <f t="shared" si="227"/>
        <v/>
      </c>
      <c r="AE673" s="517" t="str">
        <f>IFERROR(ROUNDDOWN(ROUNDDOWN(ROUND(L673*VLOOKUP(K673,【参考】数式用!$A$4:$F$57,MATCH("処遇改善加算Ⅳ",【参考】数式用!$C$3:$F$3,0)+2,0),0),0)*AA673*0.5,0), "")</f>
        <v/>
      </c>
      <c r="AF673" s="329"/>
      <c r="AG673" s="330"/>
      <c r="AH673" s="330"/>
      <c r="AI673" s="344"/>
      <c r="AJ673" s="641"/>
      <c r="AK673" s="331"/>
      <c r="AL673" s="332" t="str">
        <f t="shared" si="228"/>
        <v/>
      </c>
      <c r="AM673" s="325" t="str">
        <f t="shared" si="229"/>
        <v/>
      </c>
      <c r="AN673" s="255"/>
      <c r="AO673" s="559" t="str">
        <f>IFERROR(VLOOKUP(K673,【参考】数式用!$A$2:$N$57,14,FALSE),"")</f>
        <v/>
      </c>
      <c r="AP673" s="559" t="str">
        <f t="shared" si="230"/>
        <v/>
      </c>
      <c r="AQ673" s="632" t="str">
        <f t="shared" si="231"/>
        <v/>
      </c>
      <c r="AR673" s="632" t="str">
        <f t="shared" si="232"/>
        <v>入力済</v>
      </c>
      <c r="AS673" s="559" t="str">
        <f t="shared" si="233"/>
        <v/>
      </c>
      <c r="AT673" s="632" t="str">
        <f t="shared" si="234"/>
        <v>入力済</v>
      </c>
      <c r="AU673" s="632" t="str">
        <f t="shared" si="235"/>
        <v/>
      </c>
      <c r="AV673" s="632" t="str">
        <f t="shared" si="236"/>
        <v/>
      </c>
      <c r="AW673" s="559" t="str">
        <f t="shared" si="237"/>
        <v/>
      </c>
      <c r="AX673" s="559" t="str">
        <f t="shared" si="238"/>
        <v/>
      </c>
      <c r="AY673" s="632" t="str">
        <f>IFERROR(VLOOKUP(K673,【参考】数式用!$AR$5:$AS$39,2, FALSE), "")</f>
        <v/>
      </c>
      <c r="AZ673" s="559" t="str">
        <f t="shared" si="239"/>
        <v/>
      </c>
      <c r="BA673" s="559" t="str">
        <f t="shared" si="240"/>
        <v>入力済</v>
      </c>
      <c r="BB673" s="632" t="str">
        <f>IFERROR(VLOOKUP(K673,【参考】数式用!$AX$3:$AY$59, 2, FALSE), "")</f>
        <v/>
      </c>
      <c r="BC673" s="559" t="str">
        <f t="shared" si="241"/>
        <v/>
      </c>
      <c r="BD673" s="559" t="str">
        <f t="shared" si="242"/>
        <v>入力済</v>
      </c>
      <c r="BE673" s="576" t="str">
        <f t="shared" si="243"/>
        <v/>
      </c>
      <c r="BF673" s="559" t="str">
        <f t="shared" si="244"/>
        <v/>
      </c>
      <c r="BG673" s="596"/>
      <c r="BH673" s="632" t="str">
        <f t="shared" si="245"/>
        <v/>
      </c>
      <c r="BI673" s="614" t="str">
        <f>IFERROR(IF(BH673="Ⅱロ有り",ROUNDDOWN(L673*VLOOKUP(K673,【参考】数式用!$A$4:$J$42,10,FALSE)*AA673,0),""),"")</f>
        <v/>
      </c>
      <c r="BJ673" s="614" t="str">
        <f>IFERROR(IF(BH673="Ⅱロなし",ROUNDDOWN(L673*VLOOKUP(K673,【参考】数式用!$A$4:$J$42,8,FALSE)*AA673,0),""),"")</f>
        <v/>
      </c>
    </row>
    <row r="674" spans="1:62" ht="110.1" customHeight="1" thickBot="1">
      <c r="A674" s="327">
        <v>661</v>
      </c>
      <c r="B674" s="1005" t="str">
        <f>IF(基本情報入力シート!B696="","",基本情報入力シート!B696)</f>
        <v/>
      </c>
      <c r="C674" s="1006"/>
      <c r="D674" s="1006"/>
      <c r="E674" s="1006"/>
      <c r="F674" s="1007"/>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58" t="str">
        <f>IF(基本情報入力シート!AF696=0, "",基本情報入力シート!AF696)</f>
        <v/>
      </c>
      <c r="M674" s="589"/>
      <c r="N674" s="521" t="str">
        <f>IFERROR(VLOOKUP(K674,【参考】数式用!$A$2:$F$57,MATCH(M674,【参考】数式用!$C$3:$F$3,0)+2,0),"")</f>
        <v/>
      </c>
      <c r="O674" s="513"/>
      <c r="P674" s="555" t="str">
        <f>IFERROR(VLOOKUP(K674,【参考】数式用!$A$2:$F$57,MATCH(O674,【参考】数式用!$C$3:$F$3,0)+2,0),"")</f>
        <v/>
      </c>
      <c r="Q674" s="338" t="s">
        <v>118</v>
      </c>
      <c r="R674" s="339"/>
      <c r="S674" s="340" t="s">
        <v>183</v>
      </c>
      <c r="T674" s="339"/>
      <c r="U674" s="340" t="s">
        <v>184</v>
      </c>
      <c r="V674" s="339"/>
      <c r="W674" s="340" t="s">
        <v>183</v>
      </c>
      <c r="X674" s="339"/>
      <c r="Y674" s="340" t="s">
        <v>185</v>
      </c>
      <c r="Z674" s="340" t="s">
        <v>186</v>
      </c>
      <c r="AA674" s="340" t="str">
        <f t="shared" si="225"/>
        <v/>
      </c>
      <c r="AB674" s="341" t="s">
        <v>187</v>
      </c>
      <c r="AC674" s="516" t="str">
        <f t="shared" si="226"/>
        <v/>
      </c>
      <c r="AD674" s="509" t="str">
        <f t="shared" si="227"/>
        <v/>
      </c>
      <c r="AE674" s="517" t="str">
        <f>IFERROR(ROUNDDOWN(ROUNDDOWN(ROUND(L674*VLOOKUP(K674,【参考】数式用!$A$4:$F$57,MATCH("処遇改善加算Ⅳ",【参考】数式用!$C$3:$F$3,0)+2,0),0),0)*AA674*0.5,0), "")</f>
        <v/>
      </c>
      <c r="AF674" s="329"/>
      <c r="AG674" s="330"/>
      <c r="AH674" s="330"/>
      <c r="AI674" s="344"/>
      <c r="AJ674" s="641"/>
      <c r="AK674" s="331"/>
      <c r="AL674" s="332" t="str">
        <f t="shared" si="228"/>
        <v/>
      </c>
      <c r="AM674" s="325" t="str">
        <f t="shared" si="229"/>
        <v/>
      </c>
      <c r="AN674" s="255"/>
      <c r="AO674" s="559" t="str">
        <f>IFERROR(VLOOKUP(K674,【参考】数式用!$A$2:$N$57,14,FALSE),"")</f>
        <v/>
      </c>
      <c r="AP674" s="559" t="str">
        <f t="shared" si="230"/>
        <v/>
      </c>
      <c r="AQ674" s="632" t="str">
        <f t="shared" si="231"/>
        <v/>
      </c>
      <c r="AR674" s="632" t="str">
        <f t="shared" si="232"/>
        <v>入力済</v>
      </c>
      <c r="AS674" s="559" t="str">
        <f t="shared" si="233"/>
        <v/>
      </c>
      <c r="AT674" s="632" t="str">
        <f t="shared" si="234"/>
        <v>入力済</v>
      </c>
      <c r="AU674" s="632" t="str">
        <f t="shared" si="235"/>
        <v/>
      </c>
      <c r="AV674" s="632" t="str">
        <f t="shared" si="236"/>
        <v/>
      </c>
      <c r="AW674" s="559" t="str">
        <f t="shared" si="237"/>
        <v/>
      </c>
      <c r="AX674" s="559" t="str">
        <f t="shared" si="238"/>
        <v/>
      </c>
      <c r="AY674" s="632" t="str">
        <f>IFERROR(VLOOKUP(K674,【参考】数式用!$AR$5:$AS$39,2, FALSE), "")</f>
        <v/>
      </c>
      <c r="AZ674" s="559" t="str">
        <f t="shared" si="239"/>
        <v/>
      </c>
      <c r="BA674" s="559" t="str">
        <f t="shared" si="240"/>
        <v>入力済</v>
      </c>
      <c r="BB674" s="632" t="str">
        <f>IFERROR(VLOOKUP(K674,【参考】数式用!$AX$3:$AY$59, 2, FALSE), "")</f>
        <v/>
      </c>
      <c r="BC674" s="559" t="str">
        <f t="shared" si="241"/>
        <v/>
      </c>
      <c r="BD674" s="559" t="str">
        <f t="shared" si="242"/>
        <v>入力済</v>
      </c>
      <c r="BE674" s="576" t="str">
        <f t="shared" si="243"/>
        <v/>
      </c>
      <c r="BF674" s="559" t="str">
        <f t="shared" si="244"/>
        <v/>
      </c>
      <c r="BG674" s="596"/>
      <c r="BH674" s="632" t="str">
        <f t="shared" si="245"/>
        <v/>
      </c>
      <c r="BI674" s="614" t="str">
        <f>IFERROR(IF(BH674="Ⅱロ有り",ROUNDDOWN(L674*VLOOKUP(K674,【参考】数式用!$A$4:$J$42,10,FALSE)*AA674,0),""),"")</f>
        <v/>
      </c>
      <c r="BJ674" s="614" t="str">
        <f>IFERROR(IF(BH674="Ⅱロなし",ROUNDDOWN(L674*VLOOKUP(K674,【参考】数式用!$A$4:$J$42,8,FALSE)*AA674,0),""),"")</f>
        <v/>
      </c>
    </row>
    <row r="675" spans="1:62" ht="110.1" customHeight="1" thickBot="1">
      <c r="A675" s="327">
        <v>662</v>
      </c>
      <c r="B675" s="1005" t="str">
        <f>IF(基本情報入力シート!B697="","",基本情報入力シート!B697)</f>
        <v/>
      </c>
      <c r="C675" s="1006"/>
      <c r="D675" s="1006"/>
      <c r="E675" s="1006"/>
      <c r="F675" s="1007"/>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58" t="str">
        <f>IF(基本情報入力シート!AF697=0, "",基本情報入力シート!AF697)</f>
        <v/>
      </c>
      <c r="M675" s="589"/>
      <c r="N675" s="521" t="str">
        <f>IFERROR(VLOOKUP(K675,【参考】数式用!$A$2:$F$57,MATCH(M675,【参考】数式用!$C$3:$F$3,0)+2,0),"")</f>
        <v/>
      </c>
      <c r="O675" s="513"/>
      <c r="P675" s="555" t="str">
        <f>IFERROR(VLOOKUP(K675,【参考】数式用!$A$2:$F$57,MATCH(O675,【参考】数式用!$C$3:$F$3,0)+2,0),"")</f>
        <v/>
      </c>
      <c r="Q675" s="338" t="s">
        <v>118</v>
      </c>
      <c r="R675" s="339"/>
      <c r="S675" s="340" t="s">
        <v>183</v>
      </c>
      <c r="T675" s="339"/>
      <c r="U675" s="340" t="s">
        <v>184</v>
      </c>
      <c r="V675" s="339"/>
      <c r="W675" s="340" t="s">
        <v>183</v>
      </c>
      <c r="X675" s="339"/>
      <c r="Y675" s="340" t="s">
        <v>185</v>
      </c>
      <c r="Z675" s="340" t="s">
        <v>186</v>
      </c>
      <c r="AA675" s="340" t="str">
        <f t="shared" si="225"/>
        <v/>
      </c>
      <c r="AB675" s="341" t="s">
        <v>187</v>
      </c>
      <c r="AC675" s="516" t="str">
        <f t="shared" si="226"/>
        <v/>
      </c>
      <c r="AD675" s="509" t="str">
        <f t="shared" si="227"/>
        <v/>
      </c>
      <c r="AE675" s="517" t="str">
        <f>IFERROR(ROUNDDOWN(ROUNDDOWN(ROUND(L675*VLOOKUP(K675,【参考】数式用!$A$4:$F$57,MATCH("処遇改善加算Ⅳ",【参考】数式用!$C$3:$F$3,0)+2,0),0),0)*AA675*0.5,0), "")</f>
        <v/>
      </c>
      <c r="AF675" s="329"/>
      <c r="AG675" s="330"/>
      <c r="AH675" s="330"/>
      <c r="AI675" s="344"/>
      <c r="AJ675" s="641"/>
      <c r="AK675" s="331"/>
      <c r="AL675" s="332" t="str">
        <f t="shared" si="228"/>
        <v/>
      </c>
      <c r="AM675" s="325" t="str">
        <f t="shared" si="229"/>
        <v/>
      </c>
      <c r="AN675" s="255"/>
      <c r="AO675" s="559" t="str">
        <f>IFERROR(VLOOKUP(K675,【参考】数式用!$A$2:$N$57,14,FALSE),"")</f>
        <v/>
      </c>
      <c r="AP675" s="559" t="str">
        <f t="shared" si="230"/>
        <v/>
      </c>
      <c r="AQ675" s="632" t="str">
        <f t="shared" si="231"/>
        <v/>
      </c>
      <c r="AR675" s="632" t="str">
        <f t="shared" si="232"/>
        <v>入力済</v>
      </c>
      <c r="AS675" s="559" t="str">
        <f t="shared" si="233"/>
        <v/>
      </c>
      <c r="AT675" s="632" t="str">
        <f t="shared" si="234"/>
        <v>入力済</v>
      </c>
      <c r="AU675" s="632" t="str">
        <f t="shared" si="235"/>
        <v/>
      </c>
      <c r="AV675" s="632" t="str">
        <f t="shared" si="236"/>
        <v/>
      </c>
      <c r="AW675" s="559" t="str">
        <f t="shared" si="237"/>
        <v/>
      </c>
      <c r="AX675" s="559" t="str">
        <f t="shared" si="238"/>
        <v/>
      </c>
      <c r="AY675" s="632" t="str">
        <f>IFERROR(VLOOKUP(K675,【参考】数式用!$AR$5:$AS$39,2, FALSE), "")</f>
        <v/>
      </c>
      <c r="AZ675" s="559" t="str">
        <f t="shared" si="239"/>
        <v/>
      </c>
      <c r="BA675" s="559" t="str">
        <f t="shared" si="240"/>
        <v>入力済</v>
      </c>
      <c r="BB675" s="632" t="str">
        <f>IFERROR(VLOOKUP(K675,【参考】数式用!$AX$3:$AY$59, 2, FALSE), "")</f>
        <v/>
      </c>
      <c r="BC675" s="559" t="str">
        <f t="shared" si="241"/>
        <v/>
      </c>
      <c r="BD675" s="559" t="str">
        <f t="shared" si="242"/>
        <v>入力済</v>
      </c>
      <c r="BE675" s="576" t="str">
        <f t="shared" si="243"/>
        <v/>
      </c>
      <c r="BF675" s="559" t="str">
        <f t="shared" si="244"/>
        <v/>
      </c>
      <c r="BG675" s="596"/>
      <c r="BH675" s="632" t="str">
        <f t="shared" si="245"/>
        <v/>
      </c>
      <c r="BI675" s="614" t="str">
        <f>IFERROR(IF(BH675="Ⅱロ有り",ROUNDDOWN(L675*VLOOKUP(K675,【参考】数式用!$A$4:$J$42,10,FALSE)*AA675,0),""),"")</f>
        <v/>
      </c>
      <c r="BJ675" s="614" t="str">
        <f>IFERROR(IF(BH675="Ⅱロなし",ROUNDDOWN(L675*VLOOKUP(K675,【参考】数式用!$A$4:$J$42,8,FALSE)*AA675,0),""),"")</f>
        <v/>
      </c>
    </row>
    <row r="676" spans="1:62" ht="110.1" customHeight="1" thickBot="1">
      <c r="A676" s="327">
        <v>663</v>
      </c>
      <c r="B676" s="1005" t="str">
        <f>IF(基本情報入力シート!B698="","",基本情報入力シート!B698)</f>
        <v/>
      </c>
      <c r="C676" s="1006"/>
      <c r="D676" s="1006"/>
      <c r="E676" s="1006"/>
      <c r="F676" s="1007"/>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58" t="str">
        <f>IF(基本情報入力シート!AF698=0, "",基本情報入力シート!AF698)</f>
        <v/>
      </c>
      <c r="M676" s="589"/>
      <c r="N676" s="521" t="str">
        <f>IFERROR(VLOOKUP(K676,【参考】数式用!$A$2:$F$57,MATCH(M676,【参考】数式用!$C$3:$F$3,0)+2,0),"")</f>
        <v/>
      </c>
      <c r="O676" s="513"/>
      <c r="P676" s="555" t="str">
        <f>IFERROR(VLOOKUP(K676,【参考】数式用!$A$2:$F$57,MATCH(O676,【参考】数式用!$C$3:$F$3,0)+2,0),"")</f>
        <v/>
      </c>
      <c r="Q676" s="338" t="s">
        <v>118</v>
      </c>
      <c r="R676" s="339"/>
      <c r="S676" s="340" t="s">
        <v>183</v>
      </c>
      <c r="T676" s="339"/>
      <c r="U676" s="340" t="s">
        <v>184</v>
      </c>
      <c r="V676" s="339"/>
      <c r="W676" s="340" t="s">
        <v>183</v>
      </c>
      <c r="X676" s="339"/>
      <c r="Y676" s="340" t="s">
        <v>185</v>
      </c>
      <c r="Z676" s="340" t="s">
        <v>186</v>
      </c>
      <c r="AA676" s="340" t="str">
        <f t="shared" si="225"/>
        <v/>
      </c>
      <c r="AB676" s="341" t="s">
        <v>187</v>
      </c>
      <c r="AC676" s="516" t="str">
        <f t="shared" si="226"/>
        <v/>
      </c>
      <c r="AD676" s="509" t="str">
        <f t="shared" si="227"/>
        <v/>
      </c>
      <c r="AE676" s="517" t="str">
        <f>IFERROR(ROUNDDOWN(ROUNDDOWN(ROUND(L676*VLOOKUP(K676,【参考】数式用!$A$4:$F$57,MATCH("処遇改善加算Ⅳ",【参考】数式用!$C$3:$F$3,0)+2,0),0),0)*AA676*0.5,0), "")</f>
        <v/>
      </c>
      <c r="AF676" s="329"/>
      <c r="AG676" s="330"/>
      <c r="AH676" s="330"/>
      <c r="AI676" s="344"/>
      <c r="AJ676" s="641"/>
      <c r="AK676" s="331"/>
      <c r="AL676" s="332" t="str">
        <f t="shared" si="228"/>
        <v/>
      </c>
      <c r="AM676" s="325" t="str">
        <f t="shared" si="229"/>
        <v/>
      </c>
      <c r="AN676" s="255"/>
      <c r="AO676" s="559" t="str">
        <f>IFERROR(VLOOKUP(K676,【参考】数式用!$A$2:$N$57,14,FALSE),"")</f>
        <v/>
      </c>
      <c r="AP676" s="559" t="str">
        <f t="shared" si="230"/>
        <v/>
      </c>
      <c r="AQ676" s="632" t="str">
        <f t="shared" si="231"/>
        <v/>
      </c>
      <c r="AR676" s="632" t="str">
        <f t="shared" si="232"/>
        <v>入力済</v>
      </c>
      <c r="AS676" s="559" t="str">
        <f t="shared" si="233"/>
        <v/>
      </c>
      <c r="AT676" s="632" t="str">
        <f t="shared" si="234"/>
        <v>入力済</v>
      </c>
      <c r="AU676" s="632" t="str">
        <f t="shared" si="235"/>
        <v/>
      </c>
      <c r="AV676" s="632" t="str">
        <f t="shared" si="236"/>
        <v/>
      </c>
      <c r="AW676" s="559" t="str">
        <f t="shared" si="237"/>
        <v/>
      </c>
      <c r="AX676" s="559" t="str">
        <f t="shared" si="238"/>
        <v/>
      </c>
      <c r="AY676" s="632" t="str">
        <f>IFERROR(VLOOKUP(K676,【参考】数式用!$AR$5:$AS$39,2, FALSE), "")</f>
        <v/>
      </c>
      <c r="AZ676" s="559" t="str">
        <f t="shared" si="239"/>
        <v/>
      </c>
      <c r="BA676" s="559" t="str">
        <f t="shared" si="240"/>
        <v>入力済</v>
      </c>
      <c r="BB676" s="632" t="str">
        <f>IFERROR(VLOOKUP(K676,【参考】数式用!$AX$3:$AY$59, 2, FALSE), "")</f>
        <v/>
      </c>
      <c r="BC676" s="559" t="str">
        <f t="shared" si="241"/>
        <v/>
      </c>
      <c r="BD676" s="559" t="str">
        <f t="shared" si="242"/>
        <v>入力済</v>
      </c>
      <c r="BE676" s="576" t="str">
        <f t="shared" si="243"/>
        <v/>
      </c>
      <c r="BF676" s="559" t="str">
        <f t="shared" si="244"/>
        <v/>
      </c>
      <c r="BG676" s="596"/>
      <c r="BH676" s="632" t="str">
        <f t="shared" si="245"/>
        <v/>
      </c>
      <c r="BI676" s="614" t="str">
        <f>IFERROR(IF(BH676="Ⅱロ有り",ROUNDDOWN(L676*VLOOKUP(K676,【参考】数式用!$A$4:$J$42,10,FALSE)*AA676,0),""),"")</f>
        <v/>
      </c>
      <c r="BJ676" s="614" t="str">
        <f>IFERROR(IF(BH676="Ⅱロなし",ROUNDDOWN(L676*VLOOKUP(K676,【参考】数式用!$A$4:$J$42,8,FALSE)*AA676,0),""),"")</f>
        <v/>
      </c>
    </row>
    <row r="677" spans="1:62" ht="110.1" customHeight="1" thickBot="1">
      <c r="A677" s="327">
        <v>664</v>
      </c>
      <c r="B677" s="1005" t="str">
        <f>IF(基本情報入力シート!B699="","",基本情報入力シート!B699)</f>
        <v/>
      </c>
      <c r="C677" s="1006"/>
      <c r="D677" s="1006"/>
      <c r="E677" s="1006"/>
      <c r="F677" s="1007"/>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58" t="str">
        <f>IF(基本情報入力シート!AF699=0, "",基本情報入力シート!AF699)</f>
        <v/>
      </c>
      <c r="M677" s="589"/>
      <c r="N677" s="521" t="str">
        <f>IFERROR(VLOOKUP(K677,【参考】数式用!$A$2:$F$57,MATCH(M677,【参考】数式用!$C$3:$F$3,0)+2,0),"")</f>
        <v/>
      </c>
      <c r="O677" s="513"/>
      <c r="P677" s="555" t="str">
        <f>IFERROR(VLOOKUP(K677,【参考】数式用!$A$2:$F$57,MATCH(O677,【参考】数式用!$C$3:$F$3,0)+2,0),"")</f>
        <v/>
      </c>
      <c r="Q677" s="338" t="s">
        <v>118</v>
      </c>
      <c r="R677" s="339"/>
      <c r="S677" s="340" t="s">
        <v>183</v>
      </c>
      <c r="T677" s="339"/>
      <c r="U677" s="340" t="s">
        <v>184</v>
      </c>
      <c r="V677" s="339"/>
      <c r="W677" s="340" t="s">
        <v>183</v>
      </c>
      <c r="X677" s="339"/>
      <c r="Y677" s="340" t="s">
        <v>185</v>
      </c>
      <c r="Z677" s="340" t="s">
        <v>186</v>
      </c>
      <c r="AA677" s="340" t="str">
        <f t="shared" si="225"/>
        <v/>
      </c>
      <c r="AB677" s="341" t="s">
        <v>187</v>
      </c>
      <c r="AC677" s="516" t="str">
        <f t="shared" si="226"/>
        <v/>
      </c>
      <c r="AD677" s="509" t="str">
        <f t="shared" si="227"/>
        <v/>
      </c>
      <c r="AE677" s="517" t="str">
        <f>IFERROR(ROUNDDOWN(ROUNDDOWN(ROUND(L677*VLOOKUP(K677,【参考】数式用!$A$4:$F$57,MATCH("処遇改善加算Ⅳ",【参考】数式用!$C$3:$F$3,0)+2,0),0),0)*AA677*0.5,0), "")</f>
        <v/>
      </c>
      <c r="AF677" s="329"/>
      <c r="AG677" s="330"/>
      <c r="AH677" s="330"/>
      <c r="AI677" s="344"/>
      <c r="AJ677" s="641"/>
      <c r="AK677" s="331"/>
      <c r="AL677" s="332" t="str">
        <f t="shared" si="228"/>
        <v/>
      </c>
      <c r="AM677" s="325" t="str">
        <f t="shared" si="229"/>
        <v/>
      </c>
      <c r="AN677" s="255"/>
      <c r="AO677" s="559" t="str">
        <f>IFERROR(VLOOKUP(K677,【参考】数式用!$A$2:$N$57,14,FALSE),"")</f>
        <v/>
      </c>
      <c r="AP677" s="559" t="str">
        <f t="shared" si="230"/>
        <v/>
      </c>
      <c r="AQ677" s="632" t="str">
        <f t="shared" si="231"/>
        <v/>
      </c>
      <c r="AR677" s="632" t="str">
        <f t="shared" si="232"/>
        <v>入力済</v>
      </c>
      <c r="AS677" s="559" t="str">
        <f t="shared" si="233"/>
        <v/>
      </c>
      <c r="AT677" s="632" t="str">
        <f t="shared" si="234"/>
        <v>入力済</v>
      </c>
      <c r="AU677" s="632" t="str">
        <f t="shared" si="235"/>
        <v/>
      </c>
      <c r="AV677" s="632" t="str">
        <f t="shared" si="236"/>
        <v/>
      </c>
      <c r="AW677" s="559" t="str">
        <f t="shared" si="237"/>
        <v/>
      </c>
      <c r="AX677" s="559" t="str">
        <f t="shared" si="238"/>
        <v/>
      </c>
      <c r="AY677" s="632" t="str">
        <f>IFERROR(VLOOKUP(K677,【参考】数式用!$AR$5:$AS$39,2, FALSE), "")</f>
        <v/>
      </c>
      <c r="AZ677" s="559" t="str">
        <f t="shared" si="239"/>
        <v/>
      </c>
      <c r="BA677" s="559" t="str">
        <f t="shared" si="240"/>
        <v>入力済</v>
      </c>
      <c r="BB677" s="632" t="str">
        <f>IFERROR(VLOOKUP(K677,【参考】数式用!$AX$3:$AY$59, 2, FALSE), "")</f>
        <v/>
      </c>
      <c r="BC677" s="559" t="str">
        <f t="shared" si="241"/>
        <v/>
      </c>
      <c r="BD677" s="559" t="str">
        <f t="shared" si="242"/>
        <v>入力済</v>
      </c>
      <c r="BE677" s="576" t="str">
        <f t="shared" si="243"/>
        <v/>
      </c>
      <c r="BF677" s="559" t="str">
        <f t="shared" si="244"/>
        <v/>
      </c>
      <c r="BG677" s="596"/>
      <c r="BH677" s="632" t="str">
        <f t="shared" si="245"/>
        <v/>
      </c>
      <c r="BI677" s="614" t="str">
        <f>IFERROR(IF(BH677="Ⅱロ有り",ROUNDDOWN(L677*VLOOKUP(K677,【参考】数式用!$A$4:$J$42,10,FALSE)*AA677,0),""),"")</f>
        <v/>
      </c>
      <c r="BJ677" s="614" t="str">
        <f>IFERROR(IF(BH677="Ⅱロなし",ROUNDDOWN(L677*VLOOKUP(K677,【参考】数式用!$A$4:$J$42,8,FALSE)*AA677,0),""),"")</f>
        <v/>
      </c>
    </row>
    <row r="678" spans="1:62" ht="110.1" customHeight="1" thickBot="1">
      <c r="A678" s="327">
        <v>665</v>
      </c>
      <c r="B678" s="1005" t="str">
        <f>IF(基本情報入力シート!B700="","",基本情報入力シート!B700)</f>
        <v/>
      </c>
      <c r="C678" s="1006"/>
      <c r="D678" s="1006"/>
      <c r="E678" s="1006"/>
      <c r="F678" s="1007"/>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58" t="str">
        <f>IF(基本情報入力シート!AF700=0, "",基本情報入力シート!AF700)</f>
        <v/>
      </c>
      <c r="M678" s="589"/>
      <c r="N678" s="521" t="str">
        <f>IFERROR(VLOOKUP(K678,【参考】数式用!$A$2:$F$57,MATCH(M678,【参考】数式用!$C$3:$F$3,0)+2,0),"")</f>
        <v/>
      </c>
      <c r="O678" s="513"/>
      <c r="P678" s="555" t="str">
        <f>IFERROR(VLOOKUP(K678,【参考】数式用!$A$2:$F$57,MATCH(O678,【参考】数式用!$C$3:$F$3,0)+2,0),"")</f>
        <v/>
      </c>
      <c r="Q678" s="338" t="s">
        <v>118</v>
      </c>
      <c r="R678" s="339"/>
      <c r="S678" s="340" t="s">
        <v>183</v>
      </c>
      <c r="T678" s="339"/>
      <c r="U678" s="340" t="s">
        <v>184</v>
      </c>
      <c r="V678" s="339"/>
      <c r="W678" s="340" t="s">
        <v>183</v>
      </c>
      <c r="X678" s="339"/>
      <c r="Y678" s="340" t="s">
        <v>185</v>
      </c>
      <c r="Z678" s="340" t="s">
        <v>186</v>
      </c>
      <c r="AA678" s="340" t="str">
        <f t="shared" si="225"/>
        <v/>
      </c>
      <c r="AB678" s="341" t="s">
        <v>187</v>
      </c>
      <c r="AC678" s="516" t="str">
        <f t="shared" si="226"/>
        <v/>
      </c>
      <c r="AD678" s="509" t="str">
        <f t="shared" si="227"/>
        <v/>
      </c>
      <c r="AE678" s="517" t="str">
        <f>IFERROR(ROUNDDOWN(ROUNDDOWN(ROUND(L678*VLOOKUP(K678,【参考】数式用!$A$4:$F$57,MATCH("処遇改善加算Ⅳ",【参考】数式用!$C$3:$F$3,0)+2,0),0),0)*AA678*0.5,0), "")</f>
        <v/>
      </c>
      <c r="AF678" s="329"/>
      <c r="AG678" s="330"/>
      <c r="AH678" s="330"/>
      <c r="AI678" s="344"/>
      <c r="AJ678" s="641"/>
      <c r="AK678" s="331"/>
      <c r="AL678" s="332" t="str">
        <f t="shared" si="228"/>
        <v/>
      </c>
      <c r="AM678" s="325" t="str">
        <f t="shared" si="229"/>
        <v/>
      </c>
      <c r="AN678" s="255"/>
      <c r="AO678" s="559" t="str">
        <f>IFERROR(VLOOKUP(K678,【参考】数式用!$A$2:$N$57,14,FALSE),"")</f>
        <v/>
      </c>
      <c r="AP678" s="559" t="str">
        <f t="shared" si="230"/>
        <v/>
      </c>
      <c r="AQ678" s="632" t="str">
        <f t="shared" si="231"/>
        <v/>
      </c>
      <c r="AR678" s="632" t="str">
        <f t="shared" si="232"/>
        <v>入力済</v>
      </c>
      <c r="AS678" s="559" t="str">
        <f t="shared" si="233"/>
        <v/>
      </c>
      <c r="AT678" s="632" t="str">
        <f t="shared" si="234"/>
        <v>入力済</v>
      </c>
      <c r="AU678" s="632" t="str">
        <f t="shared" si="235"/>
        <v/>
      </c>
      <c r="AV678" s="632" t="str">
        <f t="shared" si="236"/>
        <v/>
      </c>
      <c r="AW678" s="559" t="str">
        <f t="shared" si="237"/>
        <v/>
      </c>
      <c r="AX678" s="559" t="str">
        <f t="shared" si="238"/>
        <v/>
      </c>
      <c r="AY678" s="632" t="str">
        <f>IFERROR(VLOOKUP(K678,【参考】数式用!$AR$5:$AS$39,2, FALSE), "")</f>
        <v/>
      </c>
      <c r="AZ678" s="559" t="str">
        <f t="shared" si="239"/>
        <v/>
      </c>
      <c r="BA678" s="559" t="str">
        <f t="shared" si="240"/>
        <v>入力済</v>
      </c>
      <c r="BB678" s="632" t="str">
        <f>IFERROR(VLOOKUP(K678,【参考】数式用!$AX$3:$AY$59, 2, FALSE), "")</f>
        <v/>
      </c>
      <c r="BC678" s="559" t="str">
        <f t="shared" si="241"/>
        <v/>
      </c>
      <c r="BD678" s="559" t="str">
        <f t="shared" si="242"/>
        <v>入力済</v>
      </c>
      <c r="BE678" s="576" t="str">
        <f t="shared" si="243"/>
        <v/>
      </c>
      <c r="BF678" s="559" t="str">
        <f t="shared" si="244"/>
        <v/>
      </c>
      <c r="BG678" s="596"/>
      <c r="BH678" s="632" t="str">
        <f t="shared" si="245"/>
        <v/>
      </c>
      <c r="BI678" s="614" t="str">
        <f>IFERROR(IF(BH678="Ⅱロ有り",ROUNDDOWN(L678*VLOOKUP(K678,【参考】数式用!$A$4:$J$42,10,FALSE)*AA678,0),""),"")</f>
        <v/>
      </c>
      <c r="BJ678" s="614" t="str">
        <f>IFERROR(IF(BH678="Ⅱロなし",ROUNDDOWN(L678*VLOOKUP(K678,【参考】数式用!$A$4:$J$42,8,FALSE)*AA678,0),""),"")</f>
        <v/>
      </c>
    </row>
    <row r="679" spans="1:62" ht="110.1" customHeight="1" thickBot="1">
      <c r="A679" s="327">
        <v>666</v>
      </c>
      <c r="B679" s="1005" t="str">
        <f>IF(基本情報入力シート!B701="","",基本情報入力シート!B701)</f>
        <v/>
      </c>
      <c r="C679" s="1006"/>
      <c r="D679" s="1006"/>
      <c r="E679" s="1006"/>
      <c r="F679" s="1007"/>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58" t="str">
        <f>IF(基本情報入力シート!AF701=0, "",基本情報入力シート!AF701)</f>
        <v/>
      </c>
      <c r="M679" s="589"/>
      <c r="N679" s="521" t="str">
        <f>IFERROR(VLOOKUP(K679,【参考】数式用!$A$2:$F$57,MATCH(M679,【参考】数式用!$C$3:$F$3,0)+2,0),"")</f>
        <v/>
      </c>
      <c r="O679" s="513"/>
      <c r="P679" s="555" t="str">
        <f>IFERROR(VLOOKUP(K679,【参考】数式用!$A$2:$F$57,MATCH(O679,【参考】数式用!$C$3:$F$3,0)+2,0),"")</f>
        <v/>
      </c>
      <c r="Q679" s="338" t="s">
        <v>118</v>
      </c>
      <c r="R679" s="339"/>
      <c r="S679" s="340" t="s">
        <v>183</v>
      </c>
      <c r="T679" s="339"/>
      <c r="U679" s="340" t="s">
        <v>184</v>
      </c>
      <c r="V679" s="339"/>
      <c r="W679" s="340" t="s">
        <v>183</v>
      </c>
      <c r="X679" s="339"/>
      <c r="Y679" s="340" t="s">
        <v>185</v>
      </c>
      <c r="Z679" s="340" t="s">
        <v>186</v>
      </c>
      <c r="AA679" s="340" t="str">
        <f t="shared" si="225"/>
        <v/>
      </c>
      <c r="AB679" s="341" t="s">
        <v>187</v>
      </c>
      <c r="AC679" s="516" t="str">
        <f t="shared" si="226"/>
        <v/>
      </c>
      <c r="AD679" s="509" t="str">
        <f t="shared" si="227"/>
        <v/>
      </c>
      <c r="AE679" s="517" t="str">
        <f>IFERROR(ROUNDDOWN(ROUNDDOWN(ROUND(L679*VLOOKUP(K679,【参考】数式用!$A$4:$F$57,MATCH("処遇改善加算Ⅳ",【参考】数式用!$C$3:$F$3,0)+2,0),0),0)*AA679*0.5,0), "")</f>
        <v/>
      </c>
      <c r="AF679" s="329"/>
      <c r="AG679" s="330"/>
      <c r="AH679" s="330"/>
      <c r="AI679" s="344"/>
      <c r="AJ679" s="641"/>
      <c r="AK679" s="331"/>
      <c r="AL679" s="332" t="str">
        <f t="shared" si="228"/>
        <v/>
      </c>
      <c r="AM679" s="325" t="str">
        <f t="shared" si="229"/>
        <v/>
      </c>
      <c r="AN679" s="255"/>
      <c r="AO679" s="559" t="str">
        <f>IFERROR(VLOOKUP(K679,【参考】数式用!$A$2:$N$57,14,FALSE),"")</f>
        <v/>
      </c>
      <c r="AP679" s="559" t="str">
        <f t="shared" si="230"/>
        <v/>
      </c>
      <c r="AQ679" s="632" t="str">
        <f t="shared" si="231"/>
        <v/>
      </c>
      <c r="AR679" s="632" t="str">
        <f t="shared" si="232"/>
        <v>入力済</v>
      </c>
      <c r="AS679" s="559" t="str">
        <f t="shared" si="233"/>
        <v/>
      </c>
      <c r="AT679" s="632" t="str">
        <f t="shared" si="234"/>
        <v>入力済</v>
      </c>
      <c r="AU679" s="632" t="str">
        <f t="shared" si="235"/>
        <v/>
      </c>
      <c r="AV679" s="632" t="str">
        <f t="shared" si="236"/>
        <v/>
      </c>
      <c r="AW679" s="559" t="str">
        <f t="shared" si="237"/>
        <v/>
      </c>
      <c r="AX679" s="559" t="str">
        <f t="shared" si="238"/>
        <v/>
      </c>
      <c r="AY679" s="632" t="str">
        <f>IFERROR(VLOOKUP(K679,【参考】数式用!$AR$5:$AS$39,2, FALSE), "")</f>
        <v/>
      </c>
      <c r="AZ679" s="559" t="str">
        <f t="shared" si="239"/>
        <v/>
      </c>
      <c r="BA679" s="559" t="str">
        <f t="shared" si="240"/>
        <v>入力済</v>
      </c>
      <c r="BB679" s="632" t="str">
        <f>IFERROR(VLOOKUP(K679,【参考】数式用!$AX$3:$AY$59, 2, FALSE), "")</f>
        <v/>
      </c>
      <c r="BC679" s="559" t="str">
        <f t="shared" si="241"/>
        <v/>
      </c>
      <c r="BD679" s="559" t="str">
        <f t="shared" si="242"/>
        <v>入力済</v>
      </c>
      <c r="BE679" s="576" t="str">
        <f t="shared" si="243"/>
        <v/>
      </c>
      <c r="BF679" s="559" t="str">
        <f t="shared" si="244"/>
        <v/>
      </c>
      <c r="BG679" s="596"/>
      <c r="BH679" s="632" t="str">
        <f t="shared" si="245"/>
        <v/>
      </c>
      <c r="BI679" s="614" t="str">
        <f>IFERROR(IF(BH679="Ⅱロ有り",ROUNDDOWN(L679*VLOOKUP(K679,【参考】数式用!$A$4:$J$42,10,FALSE)*AA679,0),""),"")</f>
        <v/>
      </c>
      <c r="BJ679" s="614" t="str">
        <f>IFERROR(IF(BH679="Ⅱロなし",ROUNDDOWN(L679*VLOOKUP(K679,【参考】数式用!$A$4:$J$42,8,FALSE)*AA679,0),""),"")</f>
        <v/>
      </c>
    </row>
    <row r="680" spans="1:62" ht="110.1" customHeight="1" thickBot="1">
      <c r="A680" s="327">
        <v>667</v>
      </c>
      <c r="B680" s="1005" t="str">
        <f>IF(基本情報入力シート!B702="","",基本情報入力シート!B702)</f>
        <v/>
      </c>
      <c r="C680" s="1006"/>
      <c r="D680" s="1006"/>
      <c r="E680" s="1006"/>
      <c r="F680" s="1007"/>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58" t="str">
        <f>IF(基本情報入力シート!AF702=0, "",基本情報入力シート!AF702)</f>
        <v/>
      </c>
      <c r="M680" s="589"/>
      <c r="N680" s="521" t="str">
        <f>IFERROR(VLOOKUP(K680,【参考】数式用!$A$2:$F$57,MATCH(M680,【参考】数式用!$C$3:$F$3,0)+2,0),"")</f>
        <v/>
      </c>
      <c r="O680" s="513"/>
      <c r="P680" s="555" t="str">
        <f>IFERROR(VLOOKUP(K680,【参考】数式用!$A$2:$F$57,MATCH(O680,【参考】数式用!$C$3:$F$3,0)+2,0),"")</f>
        <v/>
      </c>
      <c r="Q680" s="338" t="s">
        <v>118</v>
      </c>
      <c r="R680" s="339"/>
      <c r="S680" s="340" t="s">
        <v>183</v>
      </c>
      <c r="T680" s="339"/>
      <c r="U680" s="340" t="s">
        <v>184</v>
      </c>
      <c r="V680" s="339"/>
      <c r="W680" s="340" t="s">
        <v>183</v>
      </c>
      <c r="X680" s="339"/>
      <c r="Y680" s="340" t="s">
        <v>185</v>
      </c>
      <c r="Z680" s="340" t="s">
        <v>186</v>
      </c>
      <c r="AA680" s="340" t="str">
        <f t="shared" si="225"/>
        <v/>
      </c>
      <c r="AB680" s="341" t="s">
        <v>187</v>
      </c>
      <c r="AC680" s="516" t="str">
        <f t="shared" si="226"/>
        <v/>
      </c>
      <c r="AD680" s="509" t="str">
        <f t="shared" si="227"/>
        <v/>
      </c>
      <c r="AE680" s="517" t="str">
        <f>IFERROR(ROUNDDOWN(ROUNDDOWN(ROUND(L680*VLOOKUP(K680,【参考】数式用!$A$4:$F$57,MATCH("処遇改善加算Ⅳ",【参考】数式用!$C$3:$F$3,0)+2,0),0),0)*AA680*0.5,0), "")</f>
        <v/>
      </c>
      <c r="AF680" s="329"/>
      <c r="AG680" s="330"/>
      <c r="AH680" s="330"/>
      <c r="AI680" s="344"/>
      <c r="AJ680" s="641"/>
      <c r="AK680" s="331"/>
      <c r="AL680" s="332" t="str">
        <f t="shared" si="228"/>
        <v/>
      </c>
      <c r="AM680" s="325" t="str">
        <f t="shared" si="229"/>
        <v/>
      </c>
      <c r="AN680" s="255"/>
      <c r="AO680" s="559" t="str">
        <f>IFERROR(VLOOKUP(K680,【参考】数式用!$A$2:$N$57,14,FALSE),"")</f>
        <v/>
      </c>
      <c r="AP680" s="559" t="str">
        <f t="shared" si="230"/>
        <v/>
      </c>
      <c r="AQ680" s="632" t="str">
        <f t="shared" si="231"/>
        <v/>
      </c>
      <c r="AR680" s="632" t="str">
        <f t="shared" si="232"/>
        <v>入力済</v>
      </c>
      <c r="AS680" s="559" t="str">
        <f t="shared" si="233"/>
        <v/>
      </c>
      <c r="AT680" s="632" t="str">
        <f t="shared" si="234"/>
        <v>入力済</v>
      </c>
      <c r="AU680" s="632" t="str">
        <f t="shared" si="235"/>
        <v/>
      </c>
      <c r="AV680" s="632" t="str">
        <f t="shared" si="236"/>
        <v/>
      </c>
      <c r="AW680" s="559" t="str">
        <f t="shared" si="237"/>
        <v/>
      </c>
      <c r="AX680" s="559" t="str">
        <f t="shared" si="238"/>
        <v/>
      </c>
      <c r="AY680" s="632" t="str">
        <f>IFERROR(VLOOKUP(K680,【参考】数式用!$AR$5:$AS$39,2, FALSE), "")</f>
        <v/>
      </c>
      <c r="AZ680" s="559" t="str">
        <f t="shared" si="239"/>
        <v/>
      </c>
      <c r="BA680" s="559" t="str">
        <f t="shared" si="240"/>
        <v>入力済</v>
      </c>
      <c r="BB680" s="632" t="str">
        <f>IFERROR(VLOOKUP(K680,【参考】数式用!$AX$3:$AY$59, 2, FALSE), "")</f>
        <v/>
      </c>
      <c r="BC680" s="559" t="str">
        <f t="shared" si="241"/>
        <v/>
      </c>
      <c r="BD680" s="559" t="str">
        <f t="shared" si="242"/>
        <v>入力済</v>
      </c>
      <c r="BE680" s="576" t="str">
        <f t="shared" si="243"/>
        <v/>
      </c>
      <c r="BF680" s="559" t="str">
        <f t="shared" si="244"/>
        <v/>
      </c>
      <c r="BG680" s="596"/>
      <c r="BH680" s="632" t="str">
        <f t="shared" si="245"/>
        <v/>
      </c>
      <c r="BI680" s="614" t="str">
        <f>IFERROR(IF(BH680="Ⅱロ有り",ROUNDDOWN(L680*VLOOKUP(K680,【参考】数式用!$A$4:$J$42,10,FALSE)*AA680,0),""),"")</f>
        <v/>
      </c>
      <c r="BJ680" s="614" t="str">
        <f>IFERROR(IF(BH680="Ⅱロなし",ROUNDDOWN(L680*VLOOKUP(K680,【参考】数式用!$A$4:$J$42,8,FALSE)*AA680,0),""),"")</f>
        <v/>
      </c>
    </row>
    <row r="681" spans="1:62" ht="110.1" customHeight="1" thickBot="1">
      <c r="A681" s="327">
        <v>668</v>
      </c>
      <c r="B681" s="1005" t="str">
        <f>IF(基本情報入力シート!B703="","",基本情報入力シート!B703)</f>
        <v/>
      </c>
      <c r="C681" s="1006"/>
      <c r="D681" s="1006"/>
      <c r="E681" s="1006"/>
      <c r="F681" s="1007"/>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58" t="str">
        <f>IF(基本情報入力シート!AF703=0, "",基本情報入力シート!AF703)</f>
        <v/>
      </c>
      <c r="M681" s="589"/>
      <c r="N681" s="521" t="str">
        <f>IFERROR(VLOOKUP(K681,【参考】数式用!$A$2:$F$57,MATCH(M681,【参考】数式用!$C$3:$F$3,0)+2,0),"")</f>
        <v/>
      </c>
      <c r="O681" s="513"/>
      <c r="P681" s="555" t="str">
        <f>IFERROR(VLOOKUP(K681,【参考】数式用!$A$2:$F$57,MATCH(O681,【参考】数式用!$C$3:$F$3,0)+2,0),"")</f>
        <v/>
      </c>
      <c r="Q681" s="338" t="s">
        <v>118</v>
      </c>
      <c r="R681" s="339"/>
      <c r="S681" s="340" t="s">
        <v>183</v>
      </c>
      <c r="T681" s="339"/>
      <c r="U681" s="340" t="s">
        <v>184</v>
      </c>
      <c r="V681" s="339"/>
      <c r="W681" s="340" t="s">
        <v>183</v>
      </c>
      <c r="X681" s="339"/>
      <c r="Y681" s="340" t="s">
        <v>185</v>
      </c>
      <c r="Z681" s="340" t="s">
        <v>186</v>
      </c>
      <c r="AA681" s="340" t="str">
        <f t="shared" si="225"/>
        <v/>
      </c>
      <c r="AB681" s="341" t="s">
        <v>187</v>
      </c>
      <c r="AC681" s="516" t="str">
        <f t="shared" si="226"/>
        <v/>
      </c>
      <c r="AD681" s="509" t="str">
        <f t="shared" si="227"/>
        <v/>
      </c>
      <c r="AE681" s="517" t="str">
        <f>IFERROR(ROUNDDOWN(ROUNDDOWN(ROUND(L681*VLOOKUP(K681,【参考】数式用!$A$4:$F$57,MATCH("処遇改善加算Ⅳ",【参考】数式用!$C$3:$F$3,0)+2,0),0),0)*AA681*0.5,0), "")</f>
        <v/>
      </c>
      <c r="AF681" s="329"/>
      <c r="AG681" s="330"/>
      <c r="AH681" s="330"/>
      <c r="AI681" s="344"/>
      <c r="AJ681" s="641"/>
      <c r="AK681" s="331"/>
      <c r="AL681" s="332" t="str">
        <f t="shared" si="228"/>
        <v/>
      </c>
      <c r="AM681" s="325" t="str">
        <f t="shared" si="229"/>
        <v/>
      </c>
      <c r="AN681" s="255"/>
      <c r="AO681" s="559" t="str">
        <f>IFERROR(VLOOKUP(K681,【参考】数式用!$A$2:$N$57,14,FALSE),"")</f>
        <v/>
      </c>
      <c r="AP681" s="559" t="str">
        <f t="shared" si="230"/>
        <v/>
      </c>
      <c r="AQ681" s="632" t="str">
        <f t="shared" si="231"/>
        <v/>
      </c>
      <c r="AR681" s="632" t="str">
        <f t="shared" si="232"/>
        <v>入力済</v>
      </c>
      <c r="AS681" s="559" t="str">
        <f t="shared" si="233"/>
        <v/>
      </c>
      <c r="AT681" s="632" t="str">
        <f t="shared" si="234"/>
        <v>入力済</v>
      </c>
      <c r="AU681" s="632" t="str">
        <f t="shared" si="235"/>
        <v/>
      </c>
      <c r="AV681" s="632" t="str">
        <f t="shared" si="236"/>
        <v/>
      </c>
      <c r="AW681" s="559" t="str">
        <f t="shared" si="237"/>
        <v/>
      </c>
      <c r="AX681" s="559" t="str">
        <f t="shared" si="238"/>
        <v/>
      </c>
      <c r="AY681" s="632" t="str">
        <f>IFERROR(VLOOKUP(K681,【参考】数式用!$AR$5:$AS$39,2, FALSE), "")</f>
        <v/>
      </c>
      <c r="AZ681" s="559" t="str">
        <f t="shared" si="239"/>
        <v/>
      </c>
      <c r="BA681" s="559" t="str">
        <f t="shared" si="240"/>
        <v>入力済</v>
      </c>
      <c r="BB681" s="632" t="str">
        <f>IFERROR(VLOOKUP(K681,【参考】数式用!$AX$3:$AY$59, 2, FALSE), "")</f>
        <v/>
      </c>
      <c r="BC681" s="559" t="str">
        <f t="shared" si="241"/>
        <v/>
      </c>
      <c r="BD681" s="559" t="str">
        <f t="shared" si="242"/>
        <v>入力済</v>
      </c>
      <c r="BE681" s="576" t="str">
        <f t="shared" si="243"/>
        <v/>
      </c>
      <c r="BF681" s="559" t="str">
        <f t="shared" si="244"/>
        <v/>
      </c>
      <c r="BG681" s="596"/>
      <c r="BH681" s="632" t="str">
        <f t="shared" si="245"/>
        <v/>
      </c>
      <c r="BI681" s="614" t="str">
        <f>IFERROR(IF(BH681="Ⅱロ有り",ROUNDDOWN(L681*VLOOKUP(K681,【参考】数式用!$A$4:$J$42,10,FALSE)*AA681,0),""),"")</f>
        <v/>
      </c>
      <c r="BJ681" s="614" t="str">
        <f>IFERROR(IF(BH681="Ⅱロなし",ROUNDDOWN(L681*VLOOKUP(K681,【参考】数式用!$A$4:$J$42,8,FALSE)*AA681,0),""),"")</f>
        <v/>
      </c>
    </row>
    <row r="682" spans="1:62" ht="110.1" customHeight="1" thickBot="1">
      <c r="A682" s="327">
        <v>669</v>
      </c>
      <c r="B682" s="1005" t="str">
        <f>IF(基本情報入力シート!B704="","",基本情報入力シート!B704)</f>
        <v/>
      </c>
      <c r="C682" s="1006"/>
      <c r="D682" s="1006"/>
      <c r="E682" s="1006"/>
      <c r="F682" s="1007"/>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58" t="str">
        <f>IF(基本情報入力シート!AF704=0, "",基本情報入力シート!AF704)</f>
        <v/>
      </c>
      <c r="M682" s="589"/>
      <c r="N682" s="521" t="str">
        <f>IFERROR(VLOOKUP(K682,【参考】数式用!$A$2:$F$57,MATCH(M682,【参考】数式用!$C$3:$F$3,0)+2,0),"")</f>
        <v/>
      </c>
      <c r="O682" s="513"/>
      <c r="P682" s="555" t="str">
        <f>IFERROR(VLOOKUP(K682,【参考】数式用!$A$2:$F$57,MATCH(O682,【参考】数式用!$C$3:$F$3,0)+2,0),"")</f>
        <v/>
      </c>
      <c r="Q682" s="338" t="s">
        <v>118</v>
      </c>
      <c r="R682" s="339"/>
      <c r="S682" s="340" t="s">
        <v>183</v>
      </c>
      <c r="T682" s="339"/>
      <c r="U682" s="340" t="s">
        <v>184</v>
      </c>
      <c r="V682" s="339"/>
      <c r="W682" s="340" t="s">
        <v>183</v>
      </c>
      <c r="X682" s="339"/>
      <c r="Y682" s="340" t="s">
        <v>185</v>
      </c>
      <c r="Z682" s="340" t="s">
        <v>186</v>
      </c>
      <c r="AA682" s="340" t="str">
        <f t="shared" si="225"/>
        <v/>
      </c>
      <c r="AB682" s="341" t="s">
        <v>187</v>
      </c>
      <c r="AC682" s="516" t="str">
        <f t="shared" si="226"/>
        <v/>
      </c>
      <c r="AD682" s="509" t="str">
        <f t="shared" si="227"/>
        <v/>
      </c>
      <c r="AE682" s="517" t="str">
        <f>IFERROR(ROUNDDOWN(ROUNDDOWN(ROUND(L682*VLOOKUP(K682,【参考】数式用!$A$4:$F$57,MATCH("処遇改善加算Ⅳ",【参考】数式用!$C$3:$F$3,0)+2,0),0),0)*AA682*0.5,0), "")</f>
        <v/>
      </c>
      <c r="AF682" s="329"/>
      <c r="AG682" s="330"/>
      <c r="AH682" s="330"/>
      <c r="AI682" s="344"/>
      <c r="AJ682" s="641"/>
      <c r="AK682" s="331"/>
      <c r="AL682" s="332" t="str">
        <f t="shared" si="228"/>
        <v/>
      </c>
      <c r="AM682" s="325" t="str">
        <f t="shared" si="229"/>
        <v/>
      </c>
      <c r="AN682" s="255"/>
      <c r="AO682" s="559" t="str">
        <f>IFERROR(VLOOKUP(K682,【参考】数式用!$A$2:$N$57,14,FALSE),"")</f>
        <v/>
      </c>
      <c r="AP682" s="559" t="str">
        <f t="shared" si="230"/>
        <v/>
      </c>
      <c r="AQ682" s="632" t="str">
        <f t="shared" si="231"/>
        <v/>
      </c>
      <c r="AR682" s="632" t="str">
        <f t="shared" si="232"/>
        <v>入力済</v>
      </c>
      <c r="AS682" s="559" t="str">
        <f t="shared" si="233"/>
        <v/>
      </c>
      <c r="AT682" s="632" t="str">
        <f t="shared" si="234"/>
        <v>入力済</v>
      </c>
      <c r="AU682" s="632" t="str">
        <f t="shared" si="235"/>
        <v/>
      </c>
      <c r="AV682" s="632" t="str">
        <f t="shared" si="236"/>
        <v/>
      </c>
      <c r="AW682" s="559" t="str">
        <f t="shared" si="237"/>
        <v/>
      </c>
      <c r="AX682" s="559" t="str">
        <f t="shared" si="238"/>
        <v/>
      </c>
      <c r="AY682" s="632" t="str">
        <f>IFERROR(VLOOKUP(K682,【参考】数式用!$AR$5:$AS$39,2, FALSE), "")</f>
        <v/>
      </c>
      <c r="AZ682" s="559" t="str">
        <f t="shared" si="239"/>
        <v/>
      </c>
      <c r="BA682" s="559" t="str">
        <f t="shared" si="240"/>
        <v>入力済</v>
      </c>
      <c r="BB682" s="632" t="str">
        <f>IFERROR(VLOOKUP(K682,【参考】数式用!$AX$3:$AY$59, 2, FALSE), "")</f>
        <v/>
      </c>
      <c r="BC682" s="559" t="str">
        <f t="shared" si="241"/>
        <v/>
      </c>
      <c r="BD682" s="559" t="str">
        <f t="shared" si="242"/>
        <v>入力済</v>
      </c>
      <c r="BE682" s="576" t="str">
        <f t="shared" si="243"/>
        <v/>
      </c>
      <c r="BF682" s="559" t="str">
        <f t="shared" si="244"/>
        <v/>
      </c>
      <c r="BG682" s="596"/>
      <c r="BH682" s="632" t="str">
        <f t="shared" si="245"/>
        <v/>
      </c>
      <c r="BI682" s="614" t="str">
        <f>IFERROR(IF(BH682="Ⅱロ有り",ROUNDDOWN(L682*VLOOKUP(K682,【参考】数式用!$A$4:$J$42,10,FALSE)*AA682,0),""),"")</f>
        <v/>
      </c>
      <c r="BJ682" s="614" t="str">
        <f>IFERROR(IF(BH682="Ⅱロなし",ROUNDDOWN(L682*VLOOKUP(K682,【参考】数式用!$A$4:$J$42,8,FALSE)*AA682,0),""),"")</f>
        <v/>
      </c>
    </row>
    <row r="683" spans="1:62" ht="110.1" customHeight="1" thickBot="1">
      <c r="A683" s="327">
        <v>670</v>
      </c>
      <c r="B683" s="1005" t="str">
        <f>IF(基本情報入力シート!B705="","",基本情報入力シート!B705)</f>
        <v/>
      </c>
      <c r="C683" s="1006"/>
      <c r="D683" s="1006"/>
      <c r="E683" s="1006"/>
      <c r="F683" s="1007"/>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58" t="str">
        <f>IF(基本情報入力シート!AF705=0, "",基本情報入力シート!AF705)</f>
        <v/>
      </c>
      <c r="M683" s="589"/>
      <c r="N683" s="521" t="str">
        <f>IFERROR(VLOOKUP(K683,【参考】数式用!$A$2:$F$57,MATCH(M683,【参考】数式用!$C$3:$F$3,0)+2,0),"")</f>
        <v/>
      </c>
      <c r="O683" s="513"/>
      <c r="P683" s="555" t="str">
        <f>IFERROR(VLOOKUP(K683,【参考】数式用!$A$2:$F$57,MATCH(O683,【参考】数式用!$C$3:$F$3,0)+2,0),"")</f>
        <v/>
      </c>
      <c r="Q683" s="338" t="s">
        <v>118</v>
      </c>
      <c r="R683" s="339"/>
      <c r="S683" s="340" t="s">
        <v>183</v>
      </c>
      <c r="T683" s="339"/>
      <c r="U683" s="340" t="s">
        <v>184</v>
      </c>
      <c r="V683" s="339"/>
      <c r="W683" s="340" t="s">
        <v>183</v>
      </c>
      <c r="X683" s="339"/>
      <c r="Y683" s="340" t="s">
        <v>185</v>
      </c>
      <c r="Z683" s="340" t="s">
        <v>186</v>
      </c>
      <c r="AA683" s="340" t="str">
        <f t="shared" si="225"/>
        <v/>
      </c>
      <c r="AB683" s="341" t="s">
        <v>187</v>
      </c>
      <c r="AC683" s="516" t="str">
        <f t="shared" si="226"/>
        <v/>
      </c>
      <c r="AD683" s="509" t="str">
        <f t="shared" si="227"/>
        <v/>
      </c>
      <c r="AE683" s="517" t="str">
        <f>IFERROR(ROUNDDOWN(ROUNDDOWN(ROUND(L683*VLOOKUP(K683,【参考】数式用!$A$4:$F$57,MATCH("処遇改善加算Ⅳ",【参考】数式用!$C$3:$F$3,0)+2,0),0),0)*AA683*0.5,0), "")</f>
        <v/>
      </c>
      <c r="AF683" s="329"/>
      <c r="AG683" s="330"/>
      <c r="AH683" s="330"/>
      <c r="AI683" s="344"/>
      <c r="AJ683" s="641"/>
      <c r="AK683" s="331"/>
      <c r="AL683" s="332" t="str">
        <f t="shared" si="228"/>
        <v/>
      </c>
      <c r="AM683" s="325" t="str">
        <f t="shared" si="229"/>
        <v/>
      </c>
      <c r="AN683" s="255"/>
      <c r="AO683" s="559" t="str">
        <f>IFERROR(VLOOKUP(K683,【参考】数式用!$A$2:$N$57,14,FALSE),"")</f>
        <v/>
      </c>
      <c r="AP683" s="559" t="str">
        <f t="shared" si="230"/>
        <v/>
      </c>
      <c r="AQ683" s="632" t="str">
        <f t="shared" si="231"/>
        <v/>
      </c>
      <c r="AR683" s="632" t="str">
        <f t="shared" si="232"/>
        <v>入力済</v>
      </c>
      <c r="AS683" s="559" t="str">
        <f t="shared" si="233"/>
        <v/>
      </c>
      <c r="AT683" s="632" t="str">
        <f t="shared" si="234"/>
        <v>入力済</v>
      </c>
      <c r="AU683" s="632" t="str">
        <f t="shared" si="235"/>
        <v/>
      </c>
      <c r="AV683" s="632" t="str">
        <f t="shared" si="236"/>
        <v/>
      </c>
      <c r="AW683" s="559" t="str">
        <f t="shared" si="237"/>
        <v/>
      </c>
      <c r="AX683" s="559" t="str">
        <f t="shared" si="238"/>
        <v/>
      </c>
      <c r="AY683" s="632" t="str">
        <f>IFERROR(VLOOKUP(K683,【参考】数式用!$AR$5:$AS$39,2, FALSE), "")</f>
        <v/>
      </c>
      <c r="AZ683" s="559" t="str">
        <f t="shared" si="239"/>
        <v/>
      </c>
      <c r="BA683" s="559" t="str">
        <f t="shared" si="240"/>
        <v>入力済</v>
      </c>
      <c r="BB683" s="632" t="str">
        <f>IFERROR(VLOOKUP(K683,【参考】数式用!$AX$3:$AY$59, 2, FALSE), "")</f>
        <v/>
      </c>
      <c r="BC683" s="559" t="str">
        <f t="shared" si="241"/>
        <v/>
      </c>
      <c r="BD683" s="559" t="str">
        <f t="shared" si="242"/>
        <v>入力済</v>
      </c>
      <c r="BE683" s="576" t="str">
        <f t="shared" si="243"/>
        <v/>
      </c>
      <c r="BF683" s="559" t="str">
        <f t="shared" si="244"/>
        <v/>
      </c>
      <c r="BG683" s="596"/>
      <c r="BH683" s="632" t="str">
        <f t="shared" si="245"/>
        <v/>
      </c>
      <c r="BI683" s="614" t="str">
        <f>IFERROR(IF(BH683="Ⅱロ有り",ROUNDDOWN(L683*VLOOKUP(K683,【参考】数式用!$A$4:$J$42,10,FALSE)*AA683,0),""),"")</f>
        <v/>
      </c>
      <c r="BJ683" s="614" t="str">
        <f>IFERROR(IF(BH683="Ⅱロなし",ROUNDDOWN(L683*VLOOKUP(K683,【参考】数式用!$A$4:$J$42,8,FALSE)*AA683,0),""),"")</f>
        <v/>
      </c>
    </row>
    <row r="684" spans="1:62" ht="110.1" customHeight="1" thickBot="1">
      <c r="A684" s="327">
        <v>671</v>
      </c>
      <c r="B684" s="1005" t="str">
        <f>IF(基本情報入力シート!B706="","",基本情報入力シート!B706)</f>
        <v/>
      </c>
      <c r="C684" s="1006"/>
      <c r="D684" s="1006"/>
      <c r="E684" s="1006"/>
      <c r="F684" s="1007"/>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58" t="str">
        <f>IF(基本情報入力シート!AF706=0, "",基本情報入力シート!AF706)</f>
        <v/>
      </c>
      <c r="M684" s="589"/>
      <c r="N684" s="521" t="str">
        <f>IFERROR(VLOOKUP(K684,【参考】数式用!$A$2:$F$57,MATCH(M684,【参考】数式用!$C$3:$F$3,0)+2,0),"")</f>
        <v/>
      </c>
      <c r="O684" s="513"/>
      <c r="P684" s="555" t="str">
        <f>IFERROR(VLOOKUP(K684,【参考】数式用!$A$2:$F$57,MATCH(O684,【参考】数式用!$C$3:$F$3,0)+2,0),"")</f>
        <v/>
      </c>
      <c r="Q684" s="338" t="s">
        <v>118</v>
      </c>
      <c r="R684" s="339"/>
      <c r="S684" s="340" t="s">
        <v>183</v>
      </c>
      <c r="T684" s="339"/>
      <c r="U684" s="340" t="s">
        <v>184</v>
      </c>
      <c r="V684" s="339"/>
      <c r="W684" s="340" t="s">
        <v>183</v>
      </c>
      <c r="X684" s="339"/>
      <c r="Y684" s="340" t="s">
        <v>185</v>
      </c>
      <c r="Z684" s="340" t="s">
        <v>186</v>
      </c>
      <c r="AA684" s="340" t="str">
        <f t="shared" si="225"/>
        <v/>
      </c>
      <c r="AB684" s="341" t="s">
        <v>187</v>
      </c>
      <c r="AC684" s="516" t="str">
        <f t="shared" si="226"/>
        <v/>
      </c>
      <c r="AD684" s="509" t="str">
        <f t="shared" si="227"/>
        <v/>
      </c>
      <c r="AE684" s="517" t="str">
        <f>IFERROR(ROUNDDOWN(ROUNDDOWN(ROUND(L684*VLOOKUP(K684,【参考】数式用!$A$4:$F$57,MATCH("処遇改善加算Ⅳ",【参考】数式用!$C$3:$F$3,0)+2,0),0),0)*AA684*0.5,0), "")</f>
        <v/>
      </c>
      <c r="AF684" s="329"/>
      <c r="AG684" s="330"/>
      <c r="AH684" s="330"/>
      <c r="AI684" s="344"/>
      <c r="AJ684" s="641"/>
      <c r="AK684" s="331"/>
      <c r="AL684" s="332" t="str">
        <f t="shared" si="228"/>
        <v/>
      </c>
      <c r="AM684" s="325" t="str">
        <f t="shared" si="229"/>
        <v/>
      </c>
      <c r="AN684" s="255"/>
      <c r="AO684" s="559" t="str">
        <f>IFERROR(VLOOKUP(K684,【参考】数式用!$A$2:$N$57,14,FALSE),"")</f>
        <v/>
      </c>
      <c r="AP684" s="559" t="str">
        <f t="shared" si="230"/>
        <v/>
      </c>
      <c r="AQ684" s="632" t="str">
        <f t="shared" si="231"/>
        <v/>
      </c>
      <c r="AR684" s="632" t="str">
        <f t="shared" si="232"/>
        <v>入力済</v>
      </c>
      <c r="AS684" s="559" t="str">
        <f t="shared" si="233"/>
        <v/>
      </c>
      <c r="AT684" s="632" t="str">
        <f t="shared" si="234"/>
        <v>入力済</v>
      </c>
      <c r="AU684" s="632" t="str">
        <f t="shared" si="235"/>
        <v/>
      </c>
      <c r="AV684" s="632" t="str">
        <f t="shared" si="236"/>
        <v/>
      </c>
      <c r="AW684" s="559" t="str">
        <f t="shared" si="237"/>
        <v/>
      </c>
      <c r="AX684" s="559" t="str">
        <f t="shared" si="238"/>
        <v/>
      </c>
      <c r="AY684" s="632" t="str">
        <f>IFERROR(VLOOKUP(K684,【参考】数式用!$AR$5:$AS$39,2, FALSE), "")</f>
        <v/>
      </c>
      <c r="AZ684" s="559" t="str">
        <f t="shared" si="239"/>
        <v/>
      </c>
      <c r="BA684" s="559" t="str">
        <f t="shared" si="240"/>
        <v>入力済</v>
      </c>
      <c r="BB684" s="632" t="str">
        <f>IFERROR(VLOOKUP(K684,【参考】数式用!$AX$3:$AY$59, 2, FALSE), "")</f>
        <v/>
      </c>
      <c r="BC684" s="559" t="str">
        <f t="shared" si="241"/>
        <v/>
      </c>
      <c r="BD684" s="559" t="str">
        <f t="shared" si="242"/>
        <v>入力済</v>
      </c>
      <c r="BE684" s="576" t="str">
        <f t="shared" si="243"/>
        <v/>
      </c>
      <c r="BF684" s="559" t="str">
        <f t="shared" si="244"/>
        <v/>
      </c>
      <c r="BG684" s="596"/>
      <c r="BH684" s="632" t="str">
        <f t="shared" si="245"/>
        <v/>
      </c>
      <c r="BI684" s="614" t="str">
        <f>IFERROR(IF(BH684="Ⅱロ有り",ROUNDDOWN(L684*VLOOKUP(K684,【参考】数式用!$A$4:$J$42,10,FALSE)*AA684,0),""),"")</f>
        <v/>
      </c>
      <c r="BJ684" s="614" t="str">
        <f>IFERROR(IF(BH684="Ⅱロなし",ROUNDDOWN(L684*VLOOKUP(K684,【参考】数式用!$A$4:$J$42,8,FALSE)*AA684,0),""),"")</f>
        <v/>
      </c>
    </row>
    <row r="685" spans="1:62" ht="110.1" customHeight="1" thickBot="1">
      <c r="A685" s="327">
        <v>672</v>
      </c>
      <c r="B685" s="1005" t="str">
        <f>IF(基本情報入力シート!B707="","",基本情報入力シート!B707)</f>
        <v/>
      </c>
      <c r="C685" s="1006"/>
      <c r="D685" s="1006"/>
      <c r="E685" s="1006"/>
      <c r="F685" s="1007"/>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58" t="str">
        <f>IF(基本情報入力シート!AF707=0, "",基本情報入力シート!AF707)</f>
        <v/>
      </c>
      <c r="M685" s="589"/>
      <c r="N685" s="521" t="str">
        <f>IFERROR(VLOOKUP(K685,【参考】数式用!$A$2:$F$57,MATCH(M685,【参考】数式用!$C$3:$F$3,0)+2,0),"")</f>
        <v/>
      </c>
      <c r="O685" s="513"/>
      <c r="P685" s="555" t="str">
        <f>IFERROR(VLOOKUP(K685,【参考】数式用!$A$2:$F$57,MATCH(O685,【参考】数式用!$C$3:$F$3,0)+2,0),"")</f>
        <v/>
      </c>
      <c r="Q685" s="338" t="s">
        <v>118</v>
      </c>
      <c r="R685" s="339"/>
      <c r="S685" s="340" t="s">
        <v>183</v>
      </c>
      <c r="T685" s="339"/>
      <c r="U685" s="340" t="s">
        <v>184</v>
      </c>
      <c r="V685" s="339"/>
      <c r="W685" s="340" t="s">
        <v>183</v>
      </c>
      <c r="X685" s="339"/>
      <c r="Y685" s="340" t="s">
        <v>185</v>
      </c>
      <c r="Z685" s="340" t="s">
        <v>186</v>
      </c>
      <c r="AA685" s="340" t="str">
        <f t="shared" si="225"/>
        <v/>
      </c>
      <c r="AB685" s="341" t="s">
        <v>187</v>
      </c>
      <c r="AC685" s="516" t="str">
        <f t="shared" si="226"/>
        <v/>
      </c>
      <c r="AD685" s="509" t="str">
        <f t="shared" si="227"/>
        <v/>
      </c>
      <c r="AE685" s="517" t="str">
        <f>IFERROR(ROUNDDOWN(ROUNDDOWN(ROUND(L685*VLOOKUP(K685,【参考】数式用!$A$4:$F$57,MATCH("処遇改善加算Ⅳ",【参考】数式用!$C$3:$F$3,0)+2,0),0),0)*AA685*0.5,0), "")</f>
        <v/>
      </c>
      <c r="AF685" s="329"/>
      <c r="AG685" s="330"/>
      <c r="AH685" s="330"/>
      <c r="AI685" s="344"/>
      <c r="AJ685" s="641"/>
      <c r="AK685" s="331"/>
      <c r="AL685" s="332" t="str">
        <f t="shared" si="228"/>
        <v/>
      </c>
      <c r="AM685" s="325" t="str">
        <f t="shared" si="229"/>
        <v/>
      </c>
      <c r="AN685" s="255"/>
      <c r="AO685" s="559" t="str">
        <f>IFERROR(VLOOKUP(K685,【参考】数式用!$A$2:$N$57,14,FALSE),"")</f>
        <v/>
      </c>
      <c r="AP685" s="559" t="str">
        <f t="shared" si="230"/>
        <v/>
      </c>
      <c r="AQ685" s="632" t="str">
        <f t="shared" si="231"/>
        <v/>
      </c>
      <c r="AR685" s="632" t="str">
        <f t="shared" si="232"/>
        <v>入力済</v>
      </c>
      <c r="AS685" s="559" t="str">
        <f t="shared" si="233"/>
        <v/>
      </c>
      <c r="AT685" s="632" t="str">
        <f t="shared" si="234"/>
        <v>入力済</v>
      </c>
      <c r="AU685" s="632" t="str">
        <f t="shared" si="235"/>
        <v/>
      </c>
      <c r="AV685" s="632" t="str">
        <f t="shared" si="236"/>
        <v/>
      </c>
      <c r="AW685" s="559" t="str">
        <f t="shared" si="237"/>
        <v/>
      </c>
      <c r="AX685" s="559" t="str">
        <f t="shared" si="238"/>
        <v/>
      </c>
      <c r="AY685" s="632" t="str">
        <f>IFERROR(VLOOKUP(K685,【参考】数式用!$AR$5:$AS$39,2, FALSE), "")</f>
        <v/>
      </c>
      <c r="AZ685" s="559" t="str">
        <f t="shared" si="239"/>
        <v/>
      </c>
      <c r="BA685" s="559" t="str">
        <f t="shared" si="240"/>
        <v>入力済</v>
      </c>
      <c r="BB685" s="632" t="str">
        <f>IFERROR(VLOOKUP(K685,【参考】数式用!$AX$3:$AY$59, 2, FALSE), "")</f>
        <v/>
      </c>
      <c r="BC685" s="559" t="str">
        <f t="shared" si="241"/>
        <v/>
      </c>
      <c r="BD685" s="559" t="str">
        <f t="shared" si="242"/>
        <v>入力済</v>
      </c>
      <c r="BE685" s="576" t="str">
        <f t="shared" si="243"/>
        <v/>
      </c>
      <c r="BF685" s="559" t="str">
        <f t="shared" si="244"/>
        <v/>
      </c>
      <c r="BG685" s="596"/>
      <c r="BH685" s="632" t="str">
        <f t="shared" si="245"/>
        <v/>
      </c>
      <c r="BI685" s="614" t="str">
        <f>IFERROR(IF(BH685="Ⅱロ有り",ROUNDDOWN(L685*VLOOKUP(K685,【参考】数式用!$A$4:$J$42,10,FALSE)*AA685,0),""),"")</f>
        <v/>
      </c>
      <c r="BJ685" s="614" t="str">
        <f>IFERROR(IF(BH685="Ⅱロなし",ROUNDDOWN(L685*VLOOKUP(K685,【参考】数式用!$A$4:$J$42,8,FALSE)*AA685,0),""),"")</f>
        <v/>
      </c>
    </row>
    <row r="686" spans="1:62" ht="110.1" customHeight="1" thickBot="1">
      <c r="A686" s="327">
        <v>673</v>
      </c>
      <c r="B686" s="1005" t="str">
        <f>IF(基本情報入力シート!B708="","",基本情報入力シート!B708)</f>
        <v/>
      </c>
      <c r="C686" s="1006"/>
      <c r="D686" s="1006"/>
      <c r="E686" s="1006"/>
      <c r="F686" s="1007"/>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58" t="str">
        <f>IF(基本情報入力シート!AF708=0, "",基本情報入力シート!AF708)</f>
        <v/>
      </c>
      <c r="M686" s="589"/>
      <c r="N686" s="521" t="str">
        <f>IFERROR(VLOOKUP(K686,【参考】数式用!$A$2:$F$57,MATCH(M686,【参考】数式用!$C$3:$F$3,0)+2,0),"")</f>
        <v/>
      </c>
      <c r="O686" s="513"/>
      <c r="P686" s="555" t="str">
        <f>IFERROR(VLOOKUP(K686,【参考】数式用!$A$2:$F$57,MATCH(O686,【参考】数式用!$C$3:$F$3,0)+2,0),"")</f>
        <v/>
      </c>
      <c r="Q686" s="338" t="s">
        <v>118</v>
      </c>
      <c r="R686" s="339"/>
      <c r="S686" s="340" t="s">
        <v>183</v>
      </c>
      <c r="T686" s="339"/>
      <c r="U686" s="340" t="s">
        <v>184</v>
      </c>
      <c r="V686" s="339"/>
      <c r="W686" s="340" t="s">
        <v>183</v>
      </c>
      <c r="X686" s="339"/>
      <c r="Y686" s="340" t="s">
        <v>185</v>
      </c>
      <c r="Z686" s="340" t="s">
        <v>186</v>
      </c>
      <c r="AA686" s="340" t="str">
        <f t="shared" si="225"/>
        <v/>
      </c>
      <c r="AB686" s="341" t="s">
        <v>187</v>
      </c>
      <c r="AC686" s="516" t="str">
        <f t="shared" si="226"/>
        <v/>
      </c>
      <c r="AD686" s="509" t="str">
        <f t="shared" si="227"/>
        <v/>
      </c>
      <c r="AE686" s="517" t="str">
        <f>IFERROR(ROUNDDOWN(ROUNDDOWN(ROUND(L686*VLOOKUP(K686,【参考】数式用!$A$4:$F$57,MATCH("処遇改善加算Ⅳ",【参考】数式用!$C$3:$F$3,0)+2,0),0),0)*AA686*0.5,0), "")</f>
        <v/>
      </c>
      <c r="AF686" s="329"/>
      <c r="AG686" s="330"/>
      <c r="AH686" s="330"/>
      <c r="AI686" s="344"/>
      <c r="AJ686" s="641"/>
      <c r="AK686" s="331"/>
      <c r="AL686" s="332" t="str">
        <f t="shared" si="228"/>
        <v/>
      </c>
      <c r="AM686" s="325" t="str">
        <f t="shared" si="229"/>
        <v/>
      </c>
      <c r="AN686" s="255"/>
      <c r="AO686" s="559" t="str">
        <f>IFERROR(VLOOKUP(K686,【参考】数式用!$A$2:$N$57,14,FALSE),"")</f>
        <v/>
      </c>
      <c r="AP686" s="559" t="str">
        <f t="shared" si="230"/>
        <v/>
      </c>
      <c r="AQ686" s="632" t="str">
        <f t="shared" si="231"/>
        <v/>
      </c>
      <c r="AR686" s="632" t="str">
        <f t="shared" si="232"/>
        <v>入力済</v>
      </c>
      <c r="AS686" s="559" t="str">
        <f t="shared" si="233"/>
        <v/>
      </c>
      <c r="AT686" s="632" t="str">
        <f t="shared" si="234"/>
        <v>入力済</v>
      </c>
      <c r="AU686" s="632" t="str">
        <f t="shared" si="235"/>
        <v/>
      </c>
      <c r="AV686" s="632" t="str">
        <f t="shared" si="236"/>
        <v/>
      </c>
      <c r="AW686" s="559" t="str">
        <f t="shared" si="237"/>
        <v/>
      </c>
      <c r="AX686" s="559" t="str">
        <f t="shared" si="238"/>
        <v/>
      </c>
      <c r="AY686" s="632" t="str">
        <f>IFERROR(VLOOKUP(K686,【参考】数式用!$AR$5:$AS$39,2, FALSE), "")</f>
        <v/>
      </c>
      <c r="AZ686" s="559" t="str">
        <f t="shared" si="239"/>
        <v/>
      </c>
      <c r="BA686" s="559" t="str">
        <f t="shared" si="240"/>
        <v>入力済</v>
      </c>
      <c r="BB686" s="632" t="str">
        <f>IFERROR(VLOOKUP(K686,【参考】数式用!$AX$3:$AY$59, 2, FALSE), "")</f>
        <v/>
      </c>
      <c r="BC686" s="559" t="str">
        <f t="shared" si="241"/>
        <v/>
      </c>
      <c r="BD686" s="559" t="str">
        <f t="shared" si="242"/>
        <v>入力済</v>
      </c>
      <c r="BE686" s="576" t="str">
        <f t="shared" si="243"/>
        <v/>
      </c>
      <c r="BF686" s="559" t="str">
        <f t="shared" si="244"/>
        <v/>
      </c>
      <c r="BG686" s="596"/>
      <c r="BH686" s="632" t="str">
        <f t="shared" si="245"/>
        <v/>
      </c>
      <c r="BI686" s="614" t="str">
        <f>IFERROR(IF(BH686="Ⅱロ有り",ROUNDDOWN(L686*VLOOKUP(K686,【参考】数式用!$A$4:$J$42,10,FALSE)*AA686,0),""),"")</f>
        <v/>
      </c>
      <c r="BJ686" s="614" t="str">
        <f>IFERROR(IF(BH686="Ⅱロなし",ROUNDDOWN(L686*VLOOKUP(K686,【参考】数式用!$A$4:$J$42,8,FALSE)*AA686,0),""),"")</f>
        <v/>
      </c>
    </row>
    <row r="687" spans="1:62" ht="110.1" customHeight="1" thickBot="1">
      <c r="A687" s="327">
        <v>674</v>
      </c>
      <c r="B687" s="1005" t="str">
        <f>IF(基本情報入力シート!B709="","",基本情報入力シート!B709)</f>
        <v/>
      </c>
      <c r="C687" s="1006"/>
      <c r="D687" s="1006"/>
      <c r="E687" s="1006"/>
      <c r="F687" s="1007"/>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58" t="str">
        <f>IF(基本情報入力シート!AF709=0, "",基本情報入力シート!AF709)</f>
        <v/>
      </c>
      <c r="M687" s="589"/>
      <c r="N687" s="521" t="str">
        <f>IFERROR(VLOOKUP(K687,【参考】数式用!$A$2:$F$57,MATCH(M687,【参考】数式用!$C$3:$F$3,0)+2,0),"")</f>
        <v/>
      </c>
      <c r="O687" s="513"/>
      <c r="P687" s="555" t="str">
        <f>IFERROR(VLOOKUP(K687,【参考】数式用!$A$2:$F$57,MATCH(O687,【参考】数式用!$C$3:$F$3,0)+2,0),"")</f>
        <v/>
      </c>
      <c r="Q687" s="338" t="s">
        <v>118</v>
      </c>
      <c r="R687" s="339"/>
      <c r="S687" s="340" t="s">
        <v>183</v>
      </c>
      <c r="T687" s="339"/>
      <c r="U687" s="340" t="s">
        <v>184</v>
      </c>
      <c r="V687" s="339"/>
      <c r="W687" s="340" t="s">
        <v>183</v>
      </c>
      <c r="X687" s="339"/>
      <c r="Y687" s="340" t="s">
        <v>185</v>
      </c>
      <c r="Z687" s="340" t="s">
        <v>186</v>
      </c>
      <c r="AA687" s="340" t="str">
        <f t="shared" si="225"/>
        <v/>
      </c>
      <c r="AB687" s="341" t="s">
        <v>187</v>
      </c>
      <c r="AC687" s="516" t="str">
        <f t="shared" si="226"/>
        <v/>
      </c>
      <c r="AD687" s="509" t="str">
        <f t="shared" si="227"/>
        <v/>
      </c>
      <c r="AE687" s="517" t="str">
        <f>IFERROR(ROUNDDOWN(ROUNDDOWN(ROUND(L687*VLOOKUP(K687,【参考】数式用!$A$4:$F$57,MATCH("処遇改善加算Ⅳ",【参考】数式用!$C$3:$F$3,0)+2,0),0),0)*AA687*0.5,0), "")</f>
        <v/>
      </c>
      <c r="AF687" s="329"/>
      <c r="AG687" s="330"/>
      <c r="AH687" s="330"/>
      <c r="AI687" s="344"/>
      <c r="AJ687" s="641"/>
      <c r="AK687" s="331"/>
      <c r="AL687" s="332" t="str">
        <f t="shared" si="228"/>
        <v/>
      </c>
      <c r="AM687" s="325" t="str">
        <f t="shared" si="229"/>
        <v/>
      </c>
      <c r="AN687" s="255"/>
      <c r="AO687" s="559" t="str">
        <f>IFERROR(VLOOKUP(K687,【参考】数式用!$A$2:$N$57,14,FALSE),"")</f>
        <v/>
      </c>
      <c r="AP687" s="559" t="str">
        <f t="shared" si="230"/>
        <v/>
      </c>
      <c r="AQ687" s="632" t="str">
        <f t="shared" si="231"/>
        <v/>
      </c>
      <c r="AR687" s="632" t="str">
        <f t="shared" si="232"/>
        <v>入力済</v>
      </c>
      <c r="AS687" s="559" t="str">
        <f t="shared" si="233"/>
        <v/>
      </c>
      <c r="AT687" s="632" t="str">
        <f t="shared" si="234"/>
        <v>入力済</v>
      </c>
      <c r="AU687" s="632" t="str">
        <f t="shared" si="235"/>
        <v/>
      </c>
      <c r="AV687" s="632" t="str">
        <f t="shared" si="236"/>
        <v/>
      </c>
      <c r="AW687" s="559" t="str">
        <f t="shared" si="237"/>
        <v/>
      </c>
      <c r="AX687" s="559" t="str">
        <f t="shared" si="238"/>
        <v/>
      </c>
      <c r="AY687" s="632" t="str">
        <f>IFERROR(VLOOKUP(K687,【参考】数式用!$AR$5:$AS$39,2, FALSE), "")</f>
        <v/>
      </c>
      <c r="AZ687" s="559" t="str">
        <f t="shared" si="239"/>
        <v/>
      </c>
      <c r="BA687" s="559" t="str">
        <f t="shared" si="240"/>
        <v>入力済</v>
      </c>
      <c r="BB687" s="632" t="str">
        <f>IFERROR(VLOOKUP(K687,【参考】数式用!$AX$3:$AY$59, 2, FALSE), "")</f>
        <v/>
      </c>
      <c r="BC687" s="559" t="str">
        <f t="shared" si="241"/>
        <v/>
      </c>
      <c r="BD687" s="559" t="str">
        <f t="shared" si="242"/>
        <v>入力済</v>
      </c>
      <c r="BE687" s="576" t="str">
        <f t="shared" si="243"/>
        <v/>
      </c>
      <c r="BF687" s="559" t="str">
        <f t="shared" si="244"/>
        <v/>
      </c>
      <c r="BG687" s="596"/>
      <c r="BH687" s="632" t="str">
        <f t="shared" si="245"/>
        <v/>
      </c>
      <c r="BI687" s="614" t="str">
        <f>IFERROR(IF(BH687="Ⅱロ有り",ROUNDDOWN(L687*VLOOKUP(K687,【参考】数式用!$A$4:$J$42,10,FALSE)*AA687,0),""),"")</f>
        <v/>
      </c>
      <c r="BJ687" s="614" t="str">
        <f>IFERROR(IF(BH687="Ⅱロなし",ROUNDDOWN(L687*VLOOKUP(K687,【参考】数式用!$A$4:$J$42,8,FALSE)*AA687,0),""),"")</f>
        <v/>
      </c>
    </row>
    <row r="688" spans="1:62" ht="110.1" customHeight="1" thickBot="1">
      <c r="A688" s="327">
        <v>675</v>
      </c>
      <c r="B688" s="1005" t="str">
        <f>IF(基本情報入力シート!B710="","",基本情報入力シート!B710)</f>
        <v/>
      </c>
      <c r="C688" s="1006"/>
      <c r="D688" s="1006"/>
      <c r="E688" s="1006"/>
      <c r="F688" s="1007"/>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58" t="str">
        <f>IF(基本情報入力シート!AF710=0, "",基本情報入力シート!AF710)</f>
        <v/>
      </c>
      <c r="M688" s="589"/>
      <c r="N688" s="521" t="str">
        <f>IFERROR(VLOOKUP(K688,【参考】数式用!$A$2:$F$57,MATCH(M688,【参考】数式用!$C$3:$F$3,0)+2,0),"")</f>
        <v/>
      </c>
      <c r="O688" s="513"/>
      <c r="P688" s="555" t="str">
        <f>IFERROR(VLOOKUP(K688,【参考】数式用!$A$2:$F$57,MATCH(O688,【参考】数式用!$C$3:$F$3,0)+2,0),"")</f>
        <v/>
      </c>
      <c r="Q688" s="338" t="s">
        <v>118</v>
      </c>
      <c r="R688" s="339"/>
      <c r="S688" s="340" t="s">
        <v>183</v>
      </c>
      <c r="T688" s="339"/>
      <c r="U688" s="340" t="s">
        <v>184</v>
      </c>
      <c r="V688" s="339"/>
      <c r="W688" s="340" t="s">
        <v>183</v>
      </c>
      <c r="X688" s="339"/>
      <c r="Y688" s="340" t="s">
        <v>185</v>
      </c>
      <c r="Z688" s="340" t="s">
        <v>186</v>
      </c>
      <c r="AA688" s="340" t="str">
        <f t="shared" si="225"/>
        <v/>
      </c>
      <c r="AB688" s="341" t="s">
        <v>187</v>
      </c>
      <c r="AC688" s="516" t="str">
        <f t="shared" si="226"/>
        <v/>
      </c>
      <c r="AD688" s="509" t="str">
        <f t="shared" si="227"/>
        <v/>
      </c>
      <c r="AE688" s="517" t="str">
        <f>IFERROR(ROUNDDOWN(ROUNDDOWN(ROUND(L688*VLOOKUP(K688,【参考】数式用!$A$4:$F$57,MATCH("処遇改善加算Ⅳ",【参考】数式用!$C$3:$F$3,0)+2,0),0),0)*AA688*0.5,0), "")</f>
        <v/>
      </c>
      <c r="AF688" s="329"/>
      <c r="AG688" s="330"/>
      <c r="AH688" s="330"/>
      <c r="AI688" s="344"/>
      <c r="AJ688" s="641"/>
      <c r="AK688" s="331"/>
      <c r="AL688" s="332" t="str">
        <f t="shared" si="228"/>
        <v/>
      </c>
      <c r="AM688" s="325" t="str">
        <f t="shared" si="229"/>
        <v/>
      </c>
      <c r="AN688" s="255"/>
      <c r="AO688" s="559" t="str">
        <f>IFERROR(VLOOKUP(K688,【参考】数式用!$A$2:$N$57,14,FALSE),"")</f>
        <v/>
      </c>
      <c r="AP688" s="559" t="str">
        <f t="shared" si="230"/>
        <v/>
      </c>
      <c r="AQ688" s="632" t="str">
        <f t="shared" si="231"/>
        <v/>
      </c>
      <c r="AR688" s="632" t="str">
        <f t="shared" si="232"/>
        <v>入力済</v>
      </c>
      <c r="AS688" s="559" t="str">
        <f t="shared" si="233"/>
        <v/>
      </c>
      <c r="AT688" s="632" t="str">
        <f t="shared" si="234"/>
        <v>入力済</v>
      </c>
      <c r="AU688" s="632" t="str">
        <f t="shared" si="235"/>
        <v/>
      </c>
      <c r="AV688" s="632" t="str">
        <f t="shared" si="236"/>
        <v/>
      </c>
      <c r="AW688" s="559" t="str">
        <f t="shared" si="237"/>
        <v/>
      </c>
      <c r="AX688" s="559" t="str">
        <f t="shared" si="238"/>
        <v/>
      </c>
      <c r="AY688" s="632" t="str">
        <f>IFERROR(VLOOKUP(K688,【参考】数式用!$AR$5:$AS$39,2, FALSE), "")</f>
        <v/>
      </c>
      <c r="AZ688" s="559" t="str">
        <f t="shared" si="239"/>
        <v/>
      </c>
      <c r="BA688" s="559" t="str">
        <f t="shared" si="240"/>
        <v>入力済</v>
      </c>
      <c r="BB688" s="632" t="str">
        <f>IFERROR(VLOOKUP(K688,【参考】数式用!$AX$3:$AY$59, 2, FALSE), "")</f>
        <v/>
      </c>
      <c r="BC688" s="559" t="str">
        <f t="shared" si="241"/>
        <v/>
      </c>
      <c r="BD688" s="559" t="str">
        <f t="shared" si="242"/>
        <v>入力済</v>
      </c>
      <c r="BE688" s="576" t="str">
        <f t="shared" si="243"/>
        <v/>
      </c>
      <c r="BF688" s="559" t="str">
        <f t="shared" si="244"/>
        <v/>
      </c>
      <c r="BG688" s="596"/>
      <c r="BH688" s="632" t="str">
        <f t="shared" si="245"/>
        <v/>
      </c>
      <c r="BI688" s="614" t="str">
        <f>IFERROR(IF(BH688="Ⅱロ有り",ROUNDDOWN(L688*VLOOKUP(K688,【参考】数式用!$A$4:$J$42,10,FALSE)*AA688,0),""),"")</f>
        <v/>
      </c>
      <c r="BJ688" s="614" t="str">
        <f>IFERROR(IF(BH688="Ⅱロなし",ROUNDDOWN(L688*VLOOKUP(K688,【参考】数式用!$A$4:$J$42,8,FALSE)*AA688,0),""),"")</f>
        <v/>
      </c>
    </row>
    <row r="689" spans="1:62" ht="110.1" customHeight="1" thickBot="1">
      <c r="A689" s="327">
        <v>676</v>
      </c>
      <c r="B689" s="1005" t="str">
        <f>IF(基本情報入力シート!B711="","",基本情報入力シート!B711)</f>
        <v/>
      </c>
      <c r="C689" s="1006"/>
      <c r="D689" s="1006"/>
      <c r="E689" s="1006"/>
      <c r="F689" s="1007"/>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58" t="str">
        <f>IF(基本情報入力シート!AF711=0, "",基本情報入力シート!AF711)</f>
        <v/>
      </c>
      <c r="M689" s="589"/>
      <c r="N689" s="521" t="str">
        <f>IFERROR(VLOOKUP(K689,【参考】数式用!$A$2:$F$57,MATCH(M689,【参考】数式用!$C$3:$F$3,0)+2,0),"")</f>
        <v/>
      </c>
      <c r="O689" s="513"/>
      <c r="P689" s="555" t="str">
        <f>IFERROR(VLOOKUP(K689,【参考】数式用!$A$2:$F$57,MATCH(O689,【参考】数式用!$C$3:$F$3,0)+2,0),"")</f>
        <v/>
      </c>
      <c r="Q689" s="338" t="s">
        <v>118</v>
      </c>
      <c r="R689" s="339"/>
      <c r="S689" s="340" t="s">
        <v>183</v>
      </c>
      <c r="T689" s="339"/>
      <c r="U689" s="340" t="s">
        <v>184</v>
      </c>
      <c r="V689" s="339"/>
      <c r="W689" s="340" t="s">
        <v>183</v>
      </c>
      <c r="X689" s="339"/>
      <c r="Y689" s="340" t="s">
        <v>185</v>
      </c>
      <c r="Z689" s="340" t="s">
        <v>186</v>
      </c>
      <c r="AA689" s="340" t="str">
        <f t="shared" si="225"/>
        <v/>
      </c>
      <c r="AB689" s="341" t="s">
        <v>187</v>
      </c>
      <c r="AC689" s="516" t="str">
        <f t="shared" si="226"/>
        <v/>
      </c>
      <c r="AD689" s="509" t="str">
        <f t="shared" si="227"/>
        <v/>
      </c>
      <c r="AE689" s="517" t="str">
        <f>IFERROR(ROUNDDOWN(ROUNDDOWN(ROUND(L689*VLOOKUP(K689,【参考】数式用!$A$4:$F$57,MATCH("処遇改善加算Ⅳ",【参考】数式用!$C$3:$F$3,0)+2,0),0),0)*AA689*0.5,0), "")</f>
        <v/>
      </c>
      <c r="AF689" s="329"/>
      <c r="AG689" s="330"/>
      <c r="AH689" s="330"/>
      <c r="AI689" s="344"/>
      <c r="AJ689" s="641"/>
      <c r="AK689" s="331"/>
      <c r="AL689" s="332" t="str">
        <f t="shared" si="228"/>
        <v/>
      </c>
      <c r="AM689" s="325" t="str">
        <f t="shared" si="229"/>
        <v/>
      </c>
      <c r="AN689" s="255"/>
      <c r="AO689" s="559" t="str">
        <f>IFERROR(VLOOKUP(K689,【参考】数式用!$A$2:$N$57,14,FALSE),"")</f>
        <v/>
      </c>
      <c r="AP689" s="559" t="str">
        <f t="shared" si="230"/>
        <v/>
      </c>
      <c r="AQ689" s="632" t="str">
        <f t="shared" si="231"/>
        <v/>
      </c>
      <c r="AR689" s="632" t="str">
        <f t="shared" si="232"/>
        <v>入力済</v>
      </c>
      <c r="AS689" s="559" t="str">
        <f t="shared" si="233"/>
        <v/>
      </c>
      <c r="AT689" s="632" t="str">
        <f t="shared" si="234"/>
        <v>入力済</v>
      </c>
      <c r="AU689" s="632" t="str">
        <f t="shared" si="235"/>
        <v/>
      </c>
      <c r="AV689" s="632" t="str">
        <f t="shared" si="236"/>
        <v/>
      </c>
      <c r="AW689" s="559" t="str">
        <f t="shared" si="237"/>
        <v/>
      </c>
      <c r="AX689" s="559" t="str">
        <f t="shared" si="238"/>
        <v/>
      </c>
      <c r="AY689" s="632" t="str">
        <f>IFERROR(VLOOKUP(K689,【参考】数式用!$AR$5:$AS$39,2, FALSE), "")</f>
        <v/>
      </c>
      <c r="AZ689" s="559" t="str">
        <f t="shared" si="239"/>
        <v/>
      </c>
      <c r="BA689" s="559" t="str">
        <f t="shared" si="240"/>
        <v>入力済</v>
      </c>
      <c r="BB689" s="632" t="str">
        <f>IFERROR(VLOOKUP(K689,【参考】数式用!$AX$3:$AY$59, 2, FALSE), "")</f>
        <v/>
      </c>
      <c r="BC689" s="559" t="str">
        <f t="shared" si="241"/>
        <v/>
      </c>
      <c r="BD689" s="559" t="str">
        <f t="shared" si="242"/>
        <v>入力済</v>
      </c>
      <c r="BE689" s="576" t="str">
        <f t="shared" si="243"/>
        <v/>
      </c>
      <c r="BF689" s="559" t="str">
        <f t="shared" si="244"/>
        <v/>
      </c>
      <c r="BG689" s="596"/>
      <c r="BH689" s="632" t="str">
        <f t="shared" si="245"/>
        <v/>
      </c>
      <c r="BI689" s="614" t="str">
        <f>IFERROR(IF(BH689="Ⅱロ有り",ROUNDDOWN(L689*VLOOKUP(K689,【参考】数式用!$A$4:$J$42,10,FALSE)*AA689,0),""),"")</f>
        <v/>
      </c>
      <c r="BJ689" s="614" t="str">
        <f>IFERROR(IF(BH689="Ⅱロなし",ROUNDDOWN(L689*VLOOKUP(K689,【参考】数式用!$A$4:$J$42,8,FALSE)*AA689,0),""),"")</f>
        <v/>
      </c>
    </row>
    <row r="690" spans="1:62" ht="110.1" customHeight="1" thickBot="1">
      <c r="A690" s="327">
        <v>677</v>
      </c>
      <c r="B690" s="1005" t="str">
        <f>IF(基本情報入力シート!B712="","",基本情報入力シート!B712)</f>
        <v/>
      </c>
      <c r="C690" s="1006"/>
      <c r="D690" s="1006"/>
      <c r="E690" s="1006"/>
      <c r="F690" s="1007"/>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58" t="str">
        <f>IF(基本情報入力シート!AF712=0, "",基本情報入力シート!AF712)</f>
        <v/>
      </c>
      <c r="M690" s="589"/>
      <c r="N690" s="521" t="str">
        <f>IFERROR(VLOOKUP(K690,【参考】数式用!$A$2:$F$57,MATCH(M690,【参考】数式用!$C$3:$F$3,0)+2,0),"")</f>
        <v/>
      </c>
      <c r="O690" s="513"/>
      <c r="P690" s="555" t="str">
        <f>IFERROR(VLOOKUP(K690,【参考】数式用!$A$2:$F$57,MATCH(O690,【参考】数式用!$C$3:$F$3,0)+2,0),"")</f>
        <v/>
      </c>
      <c r="Q690" s="338" t="s">
        <v>118</v>
      </c>
      <c r="R690" s="339"/>
      <c r="S690" s="340" t="s">
        <v>183</v>
      </c>
      <c r="T690" s="339"/>
      <c r="U690" s="340" t="s">
        <v>184</v>
      </c>
      <c r="V690" s="339"/>
      <c r="W690" s="340" t="s">
        <v>183</v>
      </c>
      <c r="X690" s="339"/>
      <c r="Y690" s="340" t="s">
        <v>185</v>
      </c>
      <c r="Z690" s="340" t="s">
        <v>186</v>
      </c>
      <c r="AA690" s="340" t="str">
        <f t="shared" ref="AA690:AA753" si="246">IF(R690&gt;=1,(V690*12+X690)-(R690*12+T690)+1,"")</f>
        <v/>
      </c>
      <c r="AB690" s="341" t="s">
        <v>187</v>
      </c>
      <c r="AC690" s="516" t="str">
        <f t="shared" ref="AC690:AC753" si="247">IFERROR(ROUNDDOWN(ROUND(L690*P690,0),0)*AA690,"")</f>
        <v/>
      </c>
      <c r="AD690" s="509" t="str">
        <f t="shared" ref="AD690:AD753" si="248">IFERROR(ROUNDDOWN(ROUND(L690*(P690-N690),0),0)*AA690,"")</f>
        <v/>
      </c>
      <c r="AE690" s="517" t="str">
        <f>IFERROR(ROUNDDOWN(ROUNDDOWN(ROUND(L690*VLOOKUP(K690,【参考】数式用!$A$4:$F$57,MATCH("処遇改善加算Ⅳ",【参考】数式用!$C$3:$F$3,0)+2,0),0),0)*AA690*0.5,0), "")</f>
        <v/>
      </c>
      <c r="AF690" s="329"/>
      <c r="AG690" s="330"/>
      <c r="AH690" s="330"/>
      <c r="AI690" s="344"/>
      <c r="AJ690" s="641"/>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9" t="str">
        <f>IFERROR(VLOOKUP(K690,【参考】数式用!$A$2:$N$57,14,FALSE),"")</f>
        <v/>
      </c>
      <c r="AP690" s="559" t="str">
        <f t="shared" ref="AP690:AP753" si="251">IF(AND(K690&lt;&gt;"",AO690="加算対象"),"N列に色付け","")</f>
        <v/>
      </c>
      <c r="AQ690" s="632" t="str">
        <f t="shared" ref="AQ690:AQ753" si="252">IF(AND(AE690&lt;&gt;0,AE690&lt;&gt;"",AO690="加算対象"),IF(AF690="○","入力済","未入力"),"")</f>
        <v/>
      </c>
      <c r="AR690" s="632" t="str">
        <f t="shared" ref="AR690:AR753" si="253">IF(AND(O690&lt;&gt;"", AG690="",AO690="加算対象"), "未入力", "入力済")</f>
        <v>入力済</v>
      </c>
      <c r="AS690" s="559" t="str">
        <f t="shared" ref="AS690:AS753" si="254">IF(AND(O690&lt;&gt;"", O690&lt;&gt;"処遇改善加算Ⅳ",AO690="加算対象"),"AH列に色付け","")</f>
        <v/>
      </c>
      <c r="AT690" s="632" t="str">
        <f t="shared" ref="AT690:AT753" si="255">IF(AND(O690&lt;&gt;"", O690&lt;&gt;"処遇改善加算Ⅳ", AH690=""), "未入力", "入力済")</f>
        <v>入力済</v>
      </c>
      <c r="AU690" s="632" t="str">
        <f t="shared" ref="AU690:AU753" si="256">IF(OR(O690="処遇改善加算Ⅰ",O690="処遇改善加算Ⅱ"),"対象","")</f>
        <v/>
      </c>
      <c r="AV690" s="632" t="str">
        <f t="shared" ref="AV690:AV753" si="257">IF(AND(AO690="加算対象",O690&lt;&gt;"処遇改善加算Ⅲ",O690&lt;&gt;"処遇改善加算Ⅳ", O690&lt;&gt;"", AU690&lt;&gt;"対象外"), 1,"")</f>
        <v/>
      </c>
      <c r="AW690" s="559" t="str">
        <f t="shared" ref="AW690:AW753" si="258">IF(AND(AV690=1, OR(AI690=0,AI690=""),AO690="加算対象"),"AH列に色付け","")</f>
        <v/>
      </c>
      <c r="AX690" s="559" t="str">
        <f t="shared" ref="AX690:AX753" si="259">IF(AND(O690&lt;&gt;"", O690&lt;&gt;"処遇改善加算Ⅲ", O690&lt;&gt;"処遇改善加算Ⅳ",O690&lt;&gt;"処遇改善加算"), "対象", "")</f>
        <v/>
      </c>
      <c r="AY690" s="632" t="str">
        <f>IFERROR(VLOOKUP(K690,【参考】数式用!$AR$5:$AS$39,2, FALSE), "")</f>
        <v/>
      </c>
      <c r="AZ690" s="559" t="str">
        <f t="shared" ref="AZ690:AZ753" si="260">IF(AND(AO690="加算対象",O690="処遇改善加算Ⅰ"),"AJ列に色付け","")</f>
        <v/>
      </c>
      <c r="BA690" s="559" t="str">
        <f t="shared" ref="BA690:BA753" si="261">IF(AND(O690="処遇改善加算Ⅰ", AJ690=""), "未入力","入力済")</f>
        <v>入力済</v>
      </c>
      <c r="BB690" s="632" t="str">
        <f>IFERROR(VLOOKUP(K690,【参考】数式用!$AX$3:$AY$59, 2, FALSE), "")</f>
        <v/>
      </c>
      <c r="BC690" s="559" t="str">
        <f t="shared" ref="BC690:BC753" si="262">IF(COUNTIF(AG690:AI690,"*令和８年度特例要件を*")&gt;0,"AK列に色付け","")</f>
        <v/>
      </c>
      <c r="BD690" s="559" t="str">
        <f t="shared" ref="BD690:BD753" si="263">IF(AND(COUNTIF(AG690:AI690,"*令和８年度特例要件を*")&gt;0,AK690=""), "未入力","入力済")</f>
        <v>入力済</v>
      </c>
      <c r="BE690" s="576" t="str">
        <f t="shared" ref="BE690:BE753" si="264">IF(BC690="AK列に色付け","入力必要","")</f>
        <v/>
      </c>
      <c r="BF690" s="559" t="str">
        <f t="shared" ref="BF690:BF753" si="265">G690</f>
        <v/>
      </c>
      <c r="BG690" s="596"/>
      <c r="BH690" s="632"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614" t="str">
        <f>IFERROR(IF(BH690="Ⅱロ有り",ROUNDDOWN(L690*VLOOKUP(K690,【参考】数式用!$A$4:$J$42,10,FALSE)*AA690,0),""),"")</f>
        <v/>
      </c>
      <c r="BJ690" s="614" t="str">
        <f>IFERROR(IF(BH690="Ⅱロなし",ROUNDDOWN(L690*VLOOKUP(K690,【参考】数式用!$A$4:$J$42,8,FALSE)*AA690,0),""),"")</f>
        <v/>
      </c>
    </row>
    <row r="691" spans="1:62" ht="110.1" customHeight="1" thickBot="1">
      <c r="A691" s="327">
        <v>678</v>
      </c>
      <c r="B691" s="1005" t="str">
        <f>IF(基本情報入力シート!B713="","",基本情報入力シート!B713)</f>
        <v/>
      </c>
      <c r="C691" s="1006"/>
      <c r="D691" s="1006"/>
      <c r="E691" s="1006"/>
      <c r="F691" s="1007"/>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58" t="str">
        <f>IF(基本情報入力シート!AF713=0, "",基本情報入力シート!AF713)</f>
        <v/>
      </c>
      <c r="M691" s="589"/>
      <c r="N691" s="521" t="str">
        <f>IFERROR(VLOOKUP(K691,【参考】数式用!$A$2:$F$57,MATCH(M691,【参考】数式用!$C$3:$F$3,0)+2,0),"")</f>
        <v/>
      </c>
      <c r="O691" s="513"/>
      <c r="P691" s="555" t="str">
        <f>IFERROR(VLOOKUP(K691,【参考】数式用!$A$2:$F$57,MATCH(O691,【参考】数式用!$C$3:$F$3,0)+2,0),"")</f>
        <v/>
      </c>
      <c r="Q691" s="338" t="s">
        <v>118</v>
      </c>
      <c r="R691" s="339"/>
      <c r="S691" s="340" t="s">
        <v>183</v>
      </c>
      <c r="T691" s="339"/>
      <c r="U691" s="340" t="s">
        <v>184</v>
      </c>
      <c r="V691" s="339"/>
      <c r="W691" s="340" t="s">
        <v>183</v>
      </c>
      <c r="X691" s="339"/>
      <c r="Y691" s="340" t="s">
        <v>185</v>
      </c>
      <c r="Z691" s="340" t="s">
        <v>186</v>
      </c>
      <c r="AA691" s="340" t="str">
        <f t="shared" si="246"/>
        <v/>
      </c>
      <c r="AB691" s="341" t="s">
        <v>187</v>
      </c>
      <c r="AC691" s="516" t="str">
        <f t="shared" si="247"/>
        <v/>
      </c>
      <c r="AD691" s="509" t="str">
        <f t="shared" si="248"/>
        <v/>
      </c>
      <c r="AE691" s="517" t="str">
        <f>IFERROR(ROUNDDOWN(ROUNDDOWN(ROUND(L691*VLOOKUP(K691,【参考】数式用!$A$4:$F$57,MATCH("処遇改善加算Ⅳ",【参考】数式用!$C$3:$F$3,0)+2,0),0),0)*AA691*0.5,0), "")</f>
        <v/>
      </c>
      <c r="AF691" s="329"/>
      <c r="AG691" s="330"/>
      <c r="AH691" s="330"/>
      <c r="AI691" s="344"/>
      <c r="AJ691" s="641"/>
      <c r="AK691" s="331"/>
      <c r="AL691" s="332" t="str">
        <f t="shared" si="249"/>
        <v/>
      </c>
      <c r="AM691" s="325" t="str">
        <f t="shared" si="250"/>
        <v/>
      </c>
      <c r="AN691" s="255"/>
      <c r="AO691" s="559" t="str">
        <f>IFERROR(VLOOKUP(K691,【参考】数式用!$A$2:$N$57,14,FALSE),"")</f>
        <v/>
      </c>
      <c r="AP691" s="559" t="str">
        <f t="shared" si="251"/>
        <v/>
      </c>
      <c r="AQ691" s="632" t="str">
        <f t="shared" si="252"/>
        <v/>
      </c>
      <c r="AR691" s="632" t="str">
        <f t="shared" si="253"/>
        <v>入力済</v>
      </c>
      <c r="AS691" s="559" t="str">
        <f t="shared" si="254"/>
        <v/>
      </c>
      <c r="AT691" s="632" t="str">
        <f t="shared" si="255"/>
        <v>入力済</v>
      </c>
      <c r="AU691" s="632" t="str">
        <f t="shared" si="256"/>
        <v/>
      </c>
      <c r="AV691" s="632" t="str">
        <f t="shared" si="257"/>
        <v/>
      </c>
      <c r="AW691" s="559" t="str">
        <f t="shared" si="258"/>
        <v/>
      </c>
      <c r="AX691" s="559" t="str">
        <f t="shared" si="259"/>
        <v/>
      </c>
      <c r="AY691" s="632" t="str">
        <f>IFERROR(VLOOKUP(K691,【参考】数式用!$AR$5:$AS$39,2, FALSE), "")</f>
        <v/>
      </c>
      <c r="AZ691" s="559" t="str">
        <f t="shared" si="260"/>
        <v/>
      </c>
      <c r="BA691" s="559" t="str">
        <f t="shared" si="261"/>
        <v>入力済</v>
      </c>
      <c r="BB691" s="632" t="str">
        <f>IFERROR(VLOOKUP(K691,【参考】数式用!$AX$3:$AY$59, 2, FALSE), "")</f>
        <v/>
      </c>
      <c r="BC691" s="559" t="str">
        <f t="shared" si="262"/>
        <v/>
      </c>
      <c r="BD691" s="559" t="str">
        <f t="shared" si="263"/>
        <v>入力済</v>
      </c>
      <c r="BE691" s="576" t="str">
        <f t="shared" si="264"/>
        <v/>
      </c>
      <c r="BF691" s="559" t="str">
        <f t="shared" si="265"/>
        <v/>
      </c>
      <c r="BG691" s="596"/>
      <c r="BH691" s="632" t="str">
        <f t="shared" si="266"/>
        <v/>
      </c>
      <c r="BI691" s="614" t="str">
        <f>IFERROR(IF(BH691="Ⅱロ有り",ROUNDDOWN(L691*VLOOKUP(K691,【参考】数式用!$A$4:$J$42,10,FALSE)*AA691,0),""),"")</f>
        <v/>
      </c>
      <c r="BJ691" s="614" t="str">
        <f>IFERROR(IF(BH691="Ⅱロなし",ROUNDDOWN(L691*VLOOKUP(K691,【参考】数式用!$A$4:$J$42,8,FALSE)*AA691,0),""),"")</f>
        <v/>
      </c>
    </row>
    <row r="692" spans="1:62" ht="110.1" customHeight="1" thickBot="1">
      <c r="A692" s="327">
        <v>679</v>
      </c>
      <c r="B692" s="1005" t="str">
        <f>IF(基本情報入力シート!B714="","",基本情報入力シート!B714)</f>
        <v/>
      </c>
      <c r="C692" s="1006"/>
      <c r="D692" s="1006"/>
      <c r="E692" s="1006"/>
      <c r="F692" s="1007"/>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58" t="str">
        <f>IF(基本情報入力シート!AF714=0, "",基本情報入力シート!AF714)</f>
        <v/>
      </c>
      <c r="M692" s="589"/>
      <c r="N692" s="521" t="str">
        <f>IFERROR(VLOOKUP(K692,【参考】数式用!$A$2:$F$57,MATCH(M692,【参考】数式用!$C$3:$F$3,0)+2,0),"")</f>
        <v/>
      </c>
      <c r="O692" s="513"/>
      <c r="P692" s="555" t="str">
        <f>IFERROR(VLOOKUP(K692,【参考】数式用!$A$2:$F$57,MATCH(O692,【参考】数式用!$C$3:$F$3,0)+2,0),"")</f>
        <v/>
      </c>
      <c r="Q692" s="338" t="s">
        <v>118</v>
      </c>
      <c r="R692" s="339"/>
      <c r="S692" s="340" t="s">
        <v>183</v>
      </c>
      <c r="T692" s="339"/>
      <c r="U692" s="340" t="s">
        <v>184</v>
      </c>
      <c r="V692" s="339"/>
      <c r="W692" s="340" t="s">
        <v>183</v>
      </c>
      <c r="X692" s="339"/>
      <c r="Y692" s="340" t="s">
        <v>185</v>
      </c>
      <c r="Z692" s="340" t="s">
        <v>186</v>
      </c>
      <c r="AA692" s="340" t="str">
        <f t="shared" si="246"/>
        <v/>
      </c>
      <c r="AB692" s="341" t="s">
        <v>187</v>
      </c>
      <c r="AC692" s="516" t="str">
        <f t="shared" si="247"/>
        <v/>
      </c>
      <c r="AD692" s="509" t="str">
        <f t="shared" si="248"/>
        <v/>
      </c>
      <c r="AE692" s="517" t="str">
        <f>IFERROR(ROUNDDOWN(ROUNDDOWN(ROUND(L692*VLOOKUP(K692,【参考】数式用!$A$4:$F$57,MATCH("処遇改善加算Ⅳ",【参考】数式用!$C$3:$F$3,0)+2,0),0),0)*AA692*0.5,0), "")</f>
        <v/>
      </c>
      <c r="AF692" s="329"/>
      <c r="AG692" s="330"/>
      <c r="AH692" s="330"/>
      <c r="AI692" s="344"/>
      <c r="AJ692" s="641"/>
      <c r="AK692" s="331"/>
      <c r="AL692" s="332" t="str">
        <f t="shared" si="249"/>
        <v/>
      </c>
      <c r="AM692" s="325" t="str">
        <f t="shared" si="250"/>
        <v/>
      </c>
      <c r="AN692" s="255"/>
      <c r="AO692" s="559" t="str">
        <f>IFERROR(VLOOKUP(K692,【参考】数式用!$A$2:$N$57,14,FALSE),"")</f>
        <v/>
      </c>
      <c r="AP692" s="559" t="str">
        <f t="shared" si="251"/>
        <v/>
      </c>
      <c r="AQ692" s="632" t="str">
        <f t="shared" si="252"/>
        <v/>
      </c>
      <c r="AR692" s="632" t="str">
        <f t="shared" si="253"/>
        <v>入力済</v>
      </c>
      <c r="AS692" s="559" t="str">
        <f t="shared" si="254"/>
        <v/>
      </c>
      <c r="AT692" s="632" t="str">
        <f t="shared" si="255"/>
        <v>入力済</v>
      </c>
      <c r="AU692" s="632" t="str">
        <f t="shared" si="256"/>
        <v/>
      </c>
      <c r="AV692" s="632" t="str">
        <f t="shared" si="257"/>
        <v/>
      </c>
      <c r="AW692" s="559" t="str">
        <f t="shared" si="258"/>
        <v/>
      </c>
      <c r="AX692" s="559" t="str">
        <f t="shared" si="259"/>
        <v/>
      </c>
      <c r="AY692" s="632" t="str">
        <f>IFERROR(VLOOKUP(K692,【参考】数式用!$AR$5:$AS$39,2, FALSE), "")</f>
        <v/>
      </c>
      <c r="AZ692" s="559" t="str">
        <f t="shared" si="260"/>
        <v/>
      </c>
      <c r="BA692" s="559" t="str">
        <f t="shared" si="261"/>
        <v>入力済</v>
      </c>
      <c r="BB692" s="632" t="str">
        <f>IFERROR(VLOOKUP(K692,【参考】数式用!$AX$3:$AY$59, 2, FALSE), "")</f>
        <v/>
      </c>
      <c r="BC692" s="559" t="str">
        <f t="shared" si="262"/>
        <v/>
      </c>
      <c r="BD692" s="559" t="str">
        <f t="shared" si="263"/>
        <v>入力済</v>
      </c>
      <c r="BE692" s="576" t="str">
        <f t="shared" si="264"/>
        <v/>
      </c>
      <c r="BF692" s="559" t="str">
        <f t="shared" si="265"/>
        <v/>
      </c>
      <c r="BG692" s="596"/>
      <c r="BH692" s="632" t="str">
        <f t="shared" si="266"/>
        <v/>
      </c>
      <c r="BI692" s="614" t="str">
        <f>IFERROR(IF(BH692="Ⅱロ有り",ROUNDDOWN(L692*VLOOKUP(K692,【参考】数式用!$A$4:$J$42,10,FALSE)*AA692,0),""),"")</f>
        <v/>
      </c>
      <c r="BJ692" s="614" t="str">
        <f>IFERROR(IF(BH692="Ⅱロなし",ROUNDDOWN(L692*VLOOKUP(K692,【参考】数式用!$A$4:$J$42,8,FALSE)*AA692,0),""),"")</f>
        <v/>
      </c>
    </row>
    <row r="693" spans="1:62" ht="110.1" customHeight="1" thickBot="1">
      <c r="A693" s="327">
        <v>680</v>
      </c>
      <c r="B693" s="1005" t="str">
        <f>IF(基本情報入力シート!B715="","",基本情報入力シート!B715)</f>
        <v/>
      </c>
      <c r="C693" s="1006"/>
      <c r="D693" s="1006"/>
      <c r="E693" s="1006"/>
      <c r="F693" s="1007"/>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58" t="str">
        <f>IF(基本情報入力シート!AF715=0, "",基本情報入力シート!AF715)</f>
        <v/>
      </c>
      <c r="M693" s="589"/>
      <c r="N693" s="521" t="str">
        <f>IFERROR(VLOOKUP(K693,【参考】数式用!$A$2:$F$57,MATCH(M693,【参考】数式用!$C$3:$F$3,0)+2,0),"")</f>
        <v/>
      </c>
      <c r="O693" s="513"/>
      <c r="P693" s="555" t="str">
        <f>IFERROR(VLOOKUP(K693,【参考】数式用!$A$2:$F$57,MATCH(O693,【参考】数式用!$C$3:$F$3,0)+2,0),"")</f>
        <v/>
      </c>
      <c r="Q693" s="338" t="s">
        <v>118</v>
      </c>
      <c r="R693" s="339"/>
      <c r="S693" s="340" t="s">
        <v>183</v>
      </c>
      <c r="T693" s="339"/>
      <c r="U693" s="340" t="s">
        <v>184</v>
      </c>
      <c r="V693" s="339"/>
      <c r="W693" s="340" t="s">
        <v>183</v>
      </c>
      <c r="X693" s="339"/>
      <c r="Y693" s="340" t="s">
        <v>185</v>
      </c>
      <c r="Z693" s="340" t="s">
        <v>186</v>
      </c>
      <c r="AA693" s="340" t="str">
        <f t="shared" si="246"/>
        <v/>
      </c>
      <c r="AB693" s="341" t="s">
        <v>187</v>
      </c>
      <c r="AC693" s="516" t="str">
        <f t="shared" si="247"/>
        <v/>
      </c>
      <c r="AD693" s="509" t="str">
        <f t="shared" si="248"/>
        <v/>
      </c>
      <c r="AE693" s="517" t="str">
        <f>IFERROR(ROUNDDOWN(ROUNDDOWN(ROUND(L693*VLOOKUP(K693,【参考】数式用!$A$4:$F$57,MATCH("処遇改善加算Ⅳ",【参考】数式用!$C$3:$F$3,0)+2,0),0),0)*AA693*0.5,0), "")</f>
        <v/>
      </c>
      <c r="AF693" s="329"/>
      <c r="AG693" s="330"/>
      <c r="AH693" s="330"/>
      <c r="AI693" s="344"/>
      <c r="AJ693" s="641"/>
      <c r="AK693" s="331"/>
      <c r="AL693" s="332" t="str">
        <f t="shared" si="249"/>
        <v/>
      </c>
      <c r="AM693" s="325" t="str">
        <f t="shared" si="250"/>
        <v/>
      </c>
      <c r="AN693" s="255"/>
      <c r="AO693" s="559" t="str">
        <f>IFERROR(VLOOKUP(K693,【参考】数式用!$A$2:$N$57,14,FALSE),"")</f>
        <v/>
      </c>
      <c r="AP693" s="559" t="str">
        <f t="shared" si="251"/>
        <v/>
      </c>
      <c r="AQ693" s="632" t="str">
        <f t="shared" si="252"/>
        <v/>
      </c>
      <c r="AR693" s="632" t="str">
        <f t="shared" si="253"/>
        <v>入力済</v>
      </c>
      <c r="AS693" s="559" t="str">
        <f t="shared" si="254"/>
        <v/>
      </c>
      <c r="AT693" s="632" t="str">
        <f t="shared" si="255"/>
        <v>入力済</v>
      </c>
      <c r="AU693" s="632" t="str">
        <f t="shared" si="256"/>
        <v/>
      </c>
      <c r="AV693" s="632" t="str">
        <f t="shared" si="257"/>
        <v/>
      </c>
      <c r="AW693" s="559" t="str">
        <f t="shared" si="258"/>
        <v/>
      </c>
      <c r="AX693" s="559" t="str">
        <f t="shared" si="259"/>
        <v/>
      </c>
      <c r="AY693" s="632" t="str">
        <f>IFERROR(VLOOKUP(K693,【参考】数式用!$AR$5:$AS$39,2, FALSE), "")</f>
        <v/>
      </c>
      <c r="AZ693" s="559" t="str">
        <f t="shared" si="260"/>
        <v/>
      </c>
      <c r="BA693" s="559" t="str">
        <f t="shared" si="261"/>
        <v>入力済</v>
      </c>
      <c r="BB693" s="632" t="str">
        <f>IFERROR(VLOOKUP(K693,【参考】数式用!$AX$3:$AY$59, 2, FALSE), "")</f>
        <v/>
      </c>
      <c r="BC693" s="559" t="str">
        <f t="shared" si="262"/>
        <v/>
      </c>
      <c r="BD693" s="559" t="str">
        <f t="shared" si="263"/>
        <v>入力済</v>
      </c>
      <c r="BE693" s="576" t="str">
        <f t="shared" si="264"/>
        <v/>
      </c>
      <c r="BF693" s="559" t="str">
        <f t="shared" si="265"/>
        <v/>
      </c>
      <c r="BG693" s="596"/>
      <c r="BH693" s="632" t="str">
        <f t="shared" si="266"/>
        <v/>
      </c>
      <c r="BI693" s="614" t="str">
        <f>IFERROR(IF(BH693="Ⅱロ有り",ROUNDDOWN(L693*VLOOKUP(K693,【参考】数式用!$A$4:$J$42,10,FALSE)*AA693,0),""),"")</f>
        <v/>
      </c>
      <c r="BJ693" s="614" t="str">
        <f>IFERROR(IF(BH693="Ⅱロなし",ROUNDDOWN(L693*VLOOKUP(K693,【参考】数式用!$A$4:$J$42,8,FALSE)*AA693,0),""),"")</f>
        <v/>
      </c>
    </row>
    <row r="694" spans="1:62" ht="110.1" customHeight="1" thickBot="1">
      <c r="A694" s="327">
        <v>681</v>
      </c>
      <c r="B694" s="1005" t="str">
        <f>IF(基本情報入力シート!B716="","",基本情報入力シート!B716)</f>
        <v/>
      </c>
      <c r="C694" s="1006"/>
      <c r="D694" s="1006"/>
      <c r="E694" s="1006"/>
      <c r="F694" s="1007"/>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58" t="str">
        <f>IF(基本情報入力シート!AF716=0, "",基本情報入力シート!AF716)</f>
        <v/>
      </c>
      <c r="M694" s="589"/>
      <c r="N694" s="521" t="str">
        <f>IFERROR(VLOOKUP(K694,【参考】数式用!$A$2:$F$57,MATCH(M694,【参考】数式用!$C$3:$F$3,0)+2,0),"")</f>
        <v/>
      </c>
      <c r="O694" s="513"/>
      <c r="P694" s="555" t="str">
        <f>IFERROR(VLOOKUP(K694,【参考】数式用!$A$2:$F$57,MATCH(O694,【参考】数式用!$C$3:$F$3,0)+2,0),"")</f>
        <v/>
      </c>
      <c r="Q694" s="338" t="s">
        <v>118</v>
      </c>
      <c r="R694" s="339"/>
      <c r="S694" s="340" t="s">
        <v>183</v>
      </c>
      <c r="T694" s="339"/>
      <c r="U694" s="340" t="s">
        <v>184</v>
      </c>
      <c r="V694" s="339"/>
      <c r="W694" s="340" t="s">
        <v>183</v>
      </c>
      <c r="X694" s="339"/>
      <c r="Y694" s="340" t="s">
        <v>185</v>
      </c>
      <c r="Z694" s="340" t="s">
        <v>186</v>
      </c>
      <c r="AA694" s="340" t="str">
        <f t="shared" si="246"/>
        <v/>
      </c>
      <c r="AB694" s="341" t="s">
        <v>187</v>
      </c>
      <c r="AC694" s="516" t="str">
        <f t="shared" si="247"/>
        <v/>
      </c>
      <c r="AD694" s="509" t="str">
        <f t="shared" si="248"/>
        <v/>
      </c>
      <c r="AE694" s="517" t="str">
        <f>IFERROR(ROUNDDOWN(ROUNDDOWN(ROUND(L694*VLOOKUP(K694,【参考】数式用!$A$4:$F$57,MATCH("処遇改善加算Ⅳ",【参考】数式用!$C$3:$F$3,0)+2,0),0),0)*AA694*0.5,0), "")</f>
        <v/>
      </c>
      <c r="AF694" s="329"/>
      <c r="AG694" s="330"/>
      <c r="AH694" s="330"/>
      <c r="AI694" s="344"/>
      <c r="AJ694" s="641"/>
      <c r="AK694" s="331"/>
      <c r="AL694" s="332" t="str">
        <f t="shared" si="249"/>
        <v/>
      </c>
      <c r="AM694" s="325" t="str">
        <f t="shared" si="250"/>
        <v/>
      </c>
      <c r="AN694" s="255"/>
      <c r="AO694" s="559" t="str">
        <f>IFERROR(VLOOKUP(K694,【参考】数式用!$A$2:$N$57,14,FALSE),"")</f>
        <v/>
      </c>
      <c r="AP694" s="559" t="str">
        <f t="shared" si="251"/>
        <v/>
      </c>
      <c r="AQ694" s="632" t="str">
        <f t="shared" si="252"/>
        <v/>
      </c>
      <c r="AR694" s="632" t="str">
        <f t="shared" si="253"/>
        <v>入力済</v>
      </c>
      <c r="AS694" s="559" t="str">
        <f t="shared" si="254"/>
        <v/>
      </c>
      <c r="AT694" s="632" t="str">
        <f t="shared" si="255"/>
        <v>入力済</v>
      </c>
      <c r="AU694" s="632" t="str">
        <f t="shared" si="256"/>
        <v/>
      </c>
      <c r="AV694" s="632" t="str">
        <f t="shared" si="257"/>
        <v/>
      </c>
      <c r="AW694" s="559" t="str">
        <f t="shared" si="258"/>
        <v/>
      </c>
      <c r="AX694" s="559" t="str">
        <f t="shared" si="259"/>
        <v/>
      </c>
      <c r="AY694" s="632" t="str">
        <f>IFERROR(VLOOKUP(K694,【参考】数式用!$AR$5:$AS$39,2, FALSE), "")</f>
        <v/>
      </c>
      <c r="AZ694" s="559" t="str">
        <f t="shared" si="260"/>
        <v/>
      </c>
      <c r="BA694" s="559" t="str">
        <f t="shared" si="261"/>
        <v>入力済</v>
      </c>
      <c r="BB694" s="632" t="str">
        <f>IFERROR(VLOOKUP(K694,【参考】数式用!$AX$3:$AY$59, 2, FALSE), "")</f>
        <v/>
      </c>
      <c r="BC694" s="559" t="str">
        <f t="shared" si="262"/>
        <v/>
      </c>
      <c r="BD694" s="559" t="str">
        <f t="shared" si="263"/>
        <v>入力済</v>
      </c>
      <c r="BE694" s="576" t="str">
        <f t="shared" si="264"/>
        <v/>
      </c>
      <c r="BF694" s="559" t="str">
        <f t="shared" si="265"/>
        <v/>
      </c>
      <c r="BG694" s="596"/>
      <c r="BH694" s="632" t="str">
        <f t="shared" si="266"/>
        <v/>
      </c>
      <c r="BI694" s="614" t="str">
        <f>IFERROR(IF(BH694="Ⅱロ有り",ROUNDDOWN(L694*VLOOKUP(K694,【参考】数式用!$A$4:$J$42,10,FALSE)*AA694,0),""),"")</f>
        <v/>
      </c>
      <c r="BJ694" s="614" t="str">
        <f>IFERROR(IF(BH694="Ⅱロなし",ROUNDDOWN(L694*VLOOKUP(K694,【参考】数式用!$A$4:$J$42,8,FALSE)*AA694,0),""),"")</f>
        <v/>
      </c>
    </row>
    <row r="695" spans="1:62" ht="110.1" customHeight="1" thickBot="1">
      <c r="A695" s="327">
        <v>682</v>
      </c>
      <c r="B695" s="1005" t="str">
        <f>IF(基本情報入力シート!B717="","",基本情報入力シート!B717)</f>
        <v/>
      </c>
      <c r="C695" s="1006"/>
      <c r="D695" s="1006"/>
      <c r="E695" s="1006"/>
      <c r="F695" s="1007"/>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58" t="str">
        <f>IF(基本情報入力シート!AF717=0, "",基本情報入力シート!AF717)</f>
        <v/>
      </c>
      <c r="M695" s="589"/>
      <c r="N695" s="521" t="str">
        <f>IFERROR(VLOOKUP(K695,【参考】数式用!$A$2:$F$57,MATCH(M695,【参考】数式用!$C$3:$F$3,0)+2,0),"")</f>
        <v/>
      </c>
      <c r="O695" s="513"/>
      <c r="P695" s="555" t="str">
        <f>IFERROR(VLOOKUP(K695,【参考】数式用!$A$2:$F$57,MATCH(O695,【参考】数式用!$C$3:$F$3,0)+2,0),"")</f>
        <v/>
      </c>
      <c r="Q695" s="338" t="s">
        <v>118</v>
      </c>
      <c r="R695" s="339"/>
      <c r="S695" s="340" t="s">
        <v>183</v>
      </c>
      <c r="T695" s="339"/>
      <c r="U695" s="340" t="s">
        <v>184</v>
      </c>
      <c r="V695" s="339"/>
      <c r="W695" s="340" t="s">
        <v>183</v>
      </c>
      <c r="X695" s="339"/>
      <c r="Y695" s="340" t="s">
        <v>185</v>
      </c>
      <c r="Z695" s="340" t="s">
        <v>186</v>
      </c>
      <c r="AA695" s="340" t="str">
        <f t="shared" si="246"/>
        <v/>
      </c>
      <c r="AB695" s="341" t="s">
        <v>187</v>
      </c>
      <c r="AC695" s="516" t="str">
        <f t="shared" si="247"/>
        <v/>
      </c>
      <c r="AD695" s="509" t="str">
        <f t="shared" si="248"/>
        <v/>
      </c>
      <c r="AE695" s="517" t="str">
        <f>IFERROR(ROUNDDOWN(ROUNDDOWN(ROUND(L695*VLOOKUP(K695,【参考】数式用!$A$4:$F$57,MATCH("処遇改善加算Ⅳ",【参考】数式用!$C$3:$F$3,0)+2,0),0),0)*AA695*0.5,0), "")</f>
        <v/>
      </c>
      <c r="AF695" s="329"/>
      <c r="AG695" s="330"/>
      <c r="AH695" s="330"/>
      <c r="AI695" s="344"/>
      <c r="AJ695" s="641"/>
      <c r="AK695" s="331"/>
      <c r="AL695" s="332" t="str">
        <f t="shared" si="249"/>
        <v/>
      </c>
      <c r="AM695" s="325" t="str">
        <f t="shared" si="250"/>
        <v/>
      </c>
      <c r="AN695" s="255"/>
      <c r="AO695" s="559" t="str">
        <f>IFERROR(VLOOKUP(K695,【参考】数式用!$A$2:$N$57,14,FALSE),"")</f>
        <v/>
      </c>
      <c r="AP695" s="559" t="str">
        <f t="shared" si="251"/>
        <v/>
      </c>
      <c r="AQ695" s="632" t="str">
        <f t="shared" si="252"/>
        <v/>
      </c>
      <c r="AR695" s="632" t="str">
        <f t="shared" si="253"/>
        <v>入力済</v>
      </c>
      <c r="AS695" s="559" t="str">
        <f t="shared" si="254"/>
        <v/>
      </c>
      <c r="AT695" s="632" t="str">
        <f t="shared" si="255"/>
        <v>入力済</v>
      </c>
      <c r="AU695" s="632" t="str">
        <f t="shared" si="256"/>
        <v/>
      </c>
      <c r="AV695" s="632" t="str">
        <f t="shared" si="257"/>
        <v/>
      </c>
      <c r="AW695" s="559" t="str">
        <f t="shared" si="258"/>
        <v/>
      </c>
      <c r="AX695" s="559" t="str">
        <f t="shared" si="259"/>
        <v/>
      </c>
      <c r="AY695" s="632" t="str">
        <f>IFERROR(VLOOKUP(K695,【参考】数式用!$AR$5:$AS$39,2, FALSE), "")</f>
        <v/>
      </c>
      <c r="AZ695" s="559" t="str">
        <f t="shared" si="260"/>
        <v/>
      </c>
      <c r="BA695" s="559" t="str">
        <f t="shared" si="261"/>
        <v>入力済</v>
      </c>
      <c r="BB695" s="632" t="str">
        <f>IFERROR(VLOOKUP(K695,【参考】数式用!$AX$3:$AY$59, 2, FALSE), "")</f>
        <v/>
      </c>
      <c r="BC695" s="559" t="str">
        <f t="shared" si="262"/>
        <v/>
      </c>
      <c r="BD695" s="559" t="str">
        <f t="shared" si="263"/>
        <v>入力済</v>
      </c>
      <c r="BE695" s="576" t="str">
        <f t="shared" si="264"/>
        <v/>
      </c>
      <c r="BF695" s="559" t="str">
        <f t="shared" si="265"/>
        <v/>
      </c>
      <c r="BG695" s="596"/>
      <c r="BH695" s="632" t="str">
        <f t="shared" si="266"/>
        <v/>
      </c>
      <c r="BI695" s="614" t="str">
        <f>IFERROR(IF(BH695="Ⅱロ有り",ROUNDDOWN(L695*VLOOKUP(K695,【参考】数式用!$A$4:$J$42,10,FALSE)*AA695,0),""),"")</f>
        <v/>
      </c>
      <c r="BJ695" s="614" t="str">
        <f>IFERROR(IF(BH695="Ⅱロなし",ROUNDDOWN(L695*VLOOKUP(K695,【参考】数式用!$A$4:$J$42,8,FALSE)*AA695,0),""),"")</f>
        <v/>
      </c>
    </row>
    <row r="696" spans="1:62" ht="110.1" customHeight="1" thickBot="1">
      <c r="A696" s="327">
        <v>683</v>
      </c>
      <c r="B696" s="1005" t="str">
        <f>IF(基本情報入力シート!B718="","",基本情報入力シート!B718)</f>
        <v/>
      </c>
      <c r="C696" s="1006"/>
      <c r="D696" s="1006"/>
      <c r="E696" s="1006"/>
      <c r="F696" s="1007"/>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58" t="str">
        <f>IF(基本情報入力シート!AF718=0, "",基本情報入力シート!AF718)</f>
        <v/>
      </c>
      <c r="M696" s="589"/>
      <c r="N696" s="521" t="str">
        <f>IFERROR(VLOOKUP(K696,【参考】数式用!$A$2:$F$57,MATCH(M696,【参考】数式用!$C$3:$F$3,0)+2,0),"")</f>
        <v/>
      </c>
      <c r="O696" s="513"/>
      <c r="P696" s="555" t="str">
        <f>IFERROR(VLOOKUP(K696,【参考】数式用!$A$2:$F$57,MATCH(O696,【参考】数式用!$C$3:$F$3,0)+2,0),"")</f>
        <v/>
      </c>
      <c r="Q696" s="338" t="s">
        <v>118</v>
      </c>
      <c r="R696" s="339"/>
      <c r="S696" s="340" t="s">
        <v>183</v>
      </c>
      <c r="T696" s="339"/>
      <c r="U696" s="340" t="s">
        <v>184</v>
      </c>
      <c r="V696" s="339"/>
      <c r="W696" s="340" t="s">
        <v>183</v>
      </c>
      <c r="X696" s="339"/>
      <c r="Y696" s="340" t="s">
        <v>185</v>
      </c>
      <c r="Z696" s="340" t="s">
        <v>186</v>
      </c>
      <c r="AA696" s="340" t="str">
        <f t="shared" si="246"/>
        <v/>
      </c>
      <c r="AB696" s="341" t="s">
        <v>187</v>
      </c>
      <c r="AC696" s="516" t="str">
        <f t="shared" si="247"/>
        <v/>
      </c>
      <c r="AD696" s="509" t="str">
        <f t="shared" si="248"/>
        <v/>
      </c>
      <c r="AE696" s="517" t="str">
        <f>IFERROR(ROUNDDOWN(ROUNDDOWN(ROUND(L696*VLOOKUP(K696,【参考】数式用!$A$4:$F$57,MATCH("処遇改善加算Ⅳ",【参考】数式用!$C$3:$F$3,0)+2,0),0),0)*AA696*0.5,0), "")</f>
        <v/>
      </c>
      <c r="AF696" s="329"/>
      <c r="AG696" s="330"/>
      <c r="AH696" s="330"/>
      <c r="AI696" s="344"/>
      <c r="AJ696" s="641"/>
      <c r="AK696" s="331"/>
      <c r="AL696" s="332" t="str">
        <f t="shared" si="249"/>
        <v/>
      </c>
      <c r="AM696" s="325" t="str">
        <f t="shared" si="250"/>
        <v/>
      </c>
      <c r="AN696" s="255"/>
      <c r="AO696" s="559" t="str">
        <f>IFERROR(VLOOKUP(K696,【参考】数式用!$A$2:$N$57,14,FALSE),"")</f>
        <v/>
      </c>
      <c r="AP696" s="559" t="str">
        <f t="shared" si="251"/>
        <v/>
      </c>
      <c r="AQ696" s="632" t="str">
        <f t="shared" si="252"/>
        <v/>
      </c>
      <c r="AR696" s="632" t="str">
        <f t="shared" si="253"/>
        <v>入力済</v>
      </c>
      <c r="AS696" s="559" t="str">
        <f t="shared" si="254"/>
        <v/>
      </c>
      <c r="AT696" s="632" t="str">
        <f t="shared" si="255"/>
        <v>入力済</v>
      </c>
      <c r="AU696" s="632" t="str">
        <f t="shared" si="256"/>
        <v/>
      </c>
      <c r="AV696" s="632" t="str">
        <f t="shared" si="257"/>
        <v/>
      </c>
      <c r="AW696" s="559" t="str">
        <f t="shared" si="258"/>
        <v/>
      </c>
      <c r="AX696" s="559" t="str">
        <f t="shared" si="259"/>
        <v/>
      </c>
      <c r="AY696" s="632" t="str">
        <f>IFERROR(VLOOKUP(K696,【参考】数式用!$AR$5:$AS$39,2, FALSE), "")</f>
        <v/>
      </c>
      <c r="AZ696" s="559" t="str">
        <f t="shared" si="260"/>
        <v/>
      </c>
      <c r="BA696" s="559" t="str">
        <f t="shared" si="261"/>
        <v>入力済</v>
      </c>
      <c r="BB696" s="632" t="str">
        <f>IFERROR(VLOOKUP(K696,【参考】数式用!$AX$3:$AY$59, 2, FALSE), "")</f>
        <v/>
      </c>
      <c r="BC696" s="559" t="str">
        <f t="shared" si="262"/>
        <v/>
      </c>
      <c r="BD696" s="559" t="str">
        <f t="shared" si="263"/>
        <v>入力済</v>
      </c>
      <c r="BE696" s="576" t="str">
        <f t="shared" si="264"/>
        <v/>
      </c>
      <c r="BF696" s="559" t="str">
        <f t="shared" si="265"/>
        <v/>
      </c>
      <c r="BG696" s="596"/>
      <c r="BH696" s="632" t="str">
        <f t="shared" si="266"/>
        <v/>
      </c>
      <c r="BI696" s="614" t="str">
        <f>IFERROR(IF(BH696="Ⅱロ有り",ROUNDDOWN(L696*VLOOKUP(K696,【参考】数式用!$A$4:$J$42,10,FALSE)*AA696,0),""),"")</f>
        <v/>
      </c>
      <c r="BJ696" s="614" t="str">
        <f>IFERROR(IF(BH696="Ⅱロなし",ROUNDDOWN(L696*VLOOKUP(K696,【参考】数式用!$A$4:$J$42,8,FALSE)*AA696,0),""),"")</f>
        <v/>
      </c>
    </row>
    <row r="697" spans="1:62" ht="110.1" customHeight="1" thickBot="1">
      <c r="A697" s="327">
        <v>684</v>
      </c>
      <c r="B697" s="1005" t="str">
        <f>IF(基本情報入力シート!B719="","",基本情報入力シート!B719)</f>
        <v/>
      </c>
      <c r="C697" s="1006"/>
      <c r="D697" s="1006"/>
      <c r="E697" s="1006"/>
      <c r="F697" s="1007"/>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58" t="str">
        <f>IF(基本情報入力シート!AF719=0, "",基本情報入力シート!AF719)</f>
        <v/>
      </c>
      <c r="M697" s="589"/>
      <c r="N697" s="521" t="str">
        <f>IFERROR(VLOOKUP(K697,【参考】数式用!$A$2:$F$57,MATCH(M697,【参考】数式用!$C$3:$F$3,0)+2,0),"")</f>
        <v/>
      </c>
      <c r="O697" s="513"/>
      <c r="P697" s="555" t="str">
        <f>IFERROR(VLOOKUP(K697,【参考】数式用!$A$2:$F$57,MATCH(O697,【参考】数式用!$C$3:$F$3,0)+2,0),"")</f>
        <v/>
      </c>
      <c r="Q697" s="338" t="s">
        <v>118</v>
      </c>
      <c r="R697" s="339"/>
      <c r="S697" s="340" t="s">
        <v>183</v>
      </c>
      <c r="T697" s="339"/>
      <c r="U697" s="340" t="s">
        <v>184</v>
      </c>
      <c r="V697" s="339"/>
      <c r="W697" s="340" t="s">
        <v>183</v>
      </c>
      <c r="X697" s="339"/>
      <c r="Y697" s="340" t="s">
        <v>185</v>
      </c>
      <c r="Z697" s="340" t="s">
        <v>186</v>
      </c>
      <c r="AA697" s="340" t="str">
        <f t="shared" si="246"/>
        <v/>
      </c>
      <c r="AB697" s="341" t="s">
        <v>187</v>
      </c>
      <c r="AC697" s="516" t="str">
        <f t="shared" si="247"/>
        <v/>
      </c>
      <c r="AD697" s="509" t="str">
        <f t="shared" si="248"/>
        <v/>
      </c>
      <c r="AE697" s="517" t="str">
        <f>IFERROR(ROUNDDOWN(ROUNDDOWN(ROUND(L697*VLOOKUP(K697,【参考】数式用!$A$4:$F$57,MATCH("処遇改善加算Ⅳ",【参考】数式用!$C$3:$F$3,0)+2,0),0),0)*AA697*0.5,0), "")</f>
        <v/>
      </c>
      <c r="AF697" s="329"/>
      <c r="AG697" s="330"/>
      <c r="AH697" s="330"/>
      <c r="AI697" s="344"/>
      <c r="AJ697" s="641"/>
      <c r="AK697" s="331"/>
      <c r="AL697" s="332" t="str">
        <f t="shared" si="249"/>
        <v/>
      </c>
      <c r="AM697" s="325" t="str">
        <f t="shared" si="250"/>
        <v/>
      </c>
      <c r="AN697" s="255"/>
      <c r="AO697" s="559" t="str">
        <f>IFERROR(VLOOKUP(K697,【参考】数式用!$A$2:$N$57,14,FALSE),"")</f>
        <v/>
      </c>
      <c r="AP697" s="559" t="str">
        <f t="shared" si="251"/>
        <v/>
      </c>
      <c r="AQ697" s="632" t="str">
        <f t="shared" si="252"/>
        <v/>
      </c>
      <c r="AR697" s="632" t="str">
        <f t="shared" si="253"/>
        <v>入力済</v>
      </c>
      <c r="AS697" s="559" t="str">
        <f t="shared" si="254"/>
        <v/>
      </c>
      <c r="AT697" s="632" t="str">
        <f t="shared" si="255"/>
        <v>入力済</v>
      </c>
      <c r="AU697" s="632" t="str">
        <f t="shared" si="256"/>
        <v/>
      </c>
      <c r="AV697" s="632" t="str">
        <f t="shared" si="257"/>
        <v/>
      </c>
      <c r="AW697" s="559" t="str">
        <f t="shared" si="258"/>
        <v/>
      </c>
      <c r="AX697" s="559" t="str">
        <f t="shared" si="259"/>
        <v/>
      </c>
      <c r="AY697" s="632" t="str">
        <f>IFERROR(VLOOKUP(K697,【参考】数式用!$AR$5:$AS$39,2, FALSE), "")</f>
        <v/>
      </c>
      <c r="AZ697" s="559" t="str">
        <f t="shared" si="260"/>
        <v/>
      </c>
      <c r="BA697" s="559" t="str">
        <f t="shared" si="261"/>
        <v>入力済</v>
      </c>
      <c r="BB697" s="632" t="str">
        <f>IFERROR(VLOOKUP(K697,【参考】数式用!$AX$3:$AY$59, 2, FALSE), "")</f>
        <v/>
      </c>
      <c r="BC697" s="559" t="str">
        <f t="shared" si="262"/>
        <v/>
      </c>
      <c r="BD697" s="559" t="str">
        <f t="shared" si="263"/>
        <v>入力済</v>
      </c>
      <c r="BE697" s="576" t="str">
        <f t="shared" si="264"/>
        <v/>
      </c>
      <c r="BF697" s="559" t="str">
        <f t="shared" si="265"/>
        <v/>
      </c>
      <c r="BG697" s="596"/>
      <c r="BH697" s="632" t="str">
        <f t="shared" si="266"/>
        <v/>
      </c>
      <c r="BI697" s="614" t="str">
        <f>IFERROR(IF(BH697="Ⅱロ有り",ROUNDDOWN(L697*VLOOKUP(K697,【参考】数式用!$A$4:$J$42,10,FALSE)*AA697,0),""),"")</f>
        <v/>
      </c>
      <c r="BJ697" s="614" t="str">
        <f>IFERROR(IF(BH697="Ⅱロなし",ROUNDDOWN(L697*VLOOKUP(K697,【参考】数式用!$A$4:$J$42,8,FALSE)*AA697,0),""),"")</f>
        <v/>
      </c>
    </row>
    <row r="698" spans="1:62" ht="110.1" customHeight="1" thickBot="1">
      <c r="A698" s="327">
        <v>685</v>
      </c>
      <c r="B698" s="1005" t="str">
        <f>IF(基本情報入力シート!B720="","",基本情報入力シート!B720)</f>
        <v/>
      </c>
      <c r="C698" s="1006"/>
      <c r="D698" s="1006"/>
      <c r="E698" s="1006"/>
      <c r="F698" s="1007"/>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58" t="str">
        <f>IF(基本情報入力シート!AF720=0, "",基本情報入力シート!AF720)</f>
        <v/>
      </c>
      <c r="M698" s="589"/>
      <c r="N698" s="521" t="str">
        <f>IFERROR(VLOOKUP(K698,【参考】数式用!$A$2:$F$57,MATCH(M698,【参考】数式用!$C$3:$F$3,0)+2,0),"")</f>
        <v/>
      </c>
      <c r="O698" s="513"/>
      <c r="P698" s="555" t="str">
        <f>IFERROR(VLOOKUP(K698,【参考】数式用!$A$2:$F$57,MATCH(O698,【参考】数式用!$C$3:$F$3,0)+2,0),"")</f>
        <v/>
      </c>
      <c r="Q698" s="338" t="s">
        <v>118</v>
      </c>
      <c r="R698" s="339"/>
      <c r="S698" s="340" t="s">
        <v>183</v>
      </c>
      <c r="T698" s="339"/>
      <c r="U698" s="340" t="s">
        <v>184</v>
      </c>
      <c r="V698" s="339"/>
      <c r="W698" s="340" t="s">
        <v>183</v>
      </c>
      <c r="X698" s="339"/>
      <c r="Y698" s="340" t="s">
        <v>185</v>
      </c>
      <c r="Z698" s="340" t="s">
        <v>186</v>
      </c>
      <c r="AA698" s="340" t="str">
        <f t="shared" si="246"/>
        <v/>
      </c>
      <c r="AB698" s="341" t="s">
        <v>187</v>
      </c>
      <c r="AC698" s="516" t="str">
        <f t="shared" si="247"/>
        <v/>
      </c>
      <c r="AD698" s="509" t="str">
        <f t="shared" si="248"/>
        <v/>
      </c>
      <c r="AE698" s="517" t="str">
        <f>IFERROR(ROUNDDOWN(ROUNDDOWN(ROUND(L698*VLOOKUP(K698,【参考】数式用!$A$4:$F$57,MATCH("処遇改善加算Ⅳ",【参考】数式用!$C$3:$F$3,0)+2,0),0),0)*AA698*0.5,0), "")</f>
        <v/>
      </c>
      <c r="AF698" s="329"/>
      <c r="AG698" s="330"/>
      <c r="AH698" s="330"/>
      <c r="AI698" s="344"/>
      <c r="AJ698" s="641"/>
      <c r="AK698" s="331"/>
      <c r="AL698" s="332" t="str">
        <f t="shared" si="249"/>
        <v/>
      </c>
      <c r="AM698" s="325" t="str">
        <f t="shared" si="250"/>
        <v/>
      </c>
      <c r="AN698" s="255"/>
      <c r="AO698" s="559" t="str">
        <f>IFERROR(VLOOKUP(K698,【参考】数式用!$A$2:$N$57,14,FALSE),"")</f>
        <v/>
      </c>
      <c r="AP698" s="559" t="str">
        <f t="shared" si="251"/>
        <v/>
      </c>
      <c r="AQ698" s="632" t="str">
        <f t="shared" si="252"/>
        <v/>
      </c>
      <c r="AR698" s="632" t="str">
        <f t="shared" si="253"/>
        <v>入力済</v>
      </c>
      <c r="AS698" s="559" t="str">
        <f t="shared" si="254"/>
        <v/>
      </c>
      <c r="AT698" s="632" t="str">
        <f t="shared" si="255"/>
        <v>入力済</v>
      </c>
      <c r="AU698" s="632" t="str">
        <f t="shared" si="256"/>
        <v/>
      </c>
      <c r="AV698" s="632" t="str">
        <f t="shared" si="257"/>
        <v/>
      </c>
      <c r="AW698" s="559" t="str">
        <f t="shared" si="258"/>
        <v/>
      </c>
      <c r="AX698" s="559" t="str">
        <f t="shared" si="259"/>
        <v/>
      </c>
      <c r="AY698" s="632" t="str">
        <f>IFERROR(VLOOKUP(K698,【参考】数式用!$AR$5:$AS$39,2, FALSE), "")</f>
        <v/>
      </c>
      <c r="AZ698" s="559" t="str">
        <f t="shared" si="260"/>
        <v/>
      </c>
      <c r="BA698" s="559" t="str">
        <f t="shared" si="261"/>
        <v>入力済</v>
      </c>
      <c r="BB698" s="632" t="str">
        <f>IFERROR(VLOOKUP(K698,【参考】数式用!$AX$3:$AY$59, 2, FALSE), "")</f>
        <v/>
      </c>
      <c r="BC698" s="559" t="str">
        <f t="shared" si="262"/>
        <v/>
      </c>
      <c r="BD698" s="559" t="str">
        <f t="shared" si="263"/>
        <v>入力済</v>
      </c>
      <c r="BE698" s="576" t="str">
        <f t="shared" si="264"/>
        <v/>
      </c>
      <c r="BF698" s="559" t="str">
        <f t="shared" si="265"/>
        <v/>
      </c>
      <c r="BG698" s="596"/>
      <c r="BH698" s="632" t="str">
        <f t="shared" si="266"/>
        <v/>
      </c>
      <c r="BI698" s="614" t="str">
        <f>IFERROR(IF(BH698="Ⅱロ有り",ROUNDDOWN(L698*VLOOKUP(K698,【参考】数式用!$A$4:$J$42,10,FALSE)*AA698,0),""),"")</f>
        <v/>
      </c>
      <c r="BJ698" s="614" t="str">
        <f>IFERROR(IF(BH698="Ⅱロなし",ROUNDDOWN(L698*VLOOKUP(K698,【参考】数式用!$A$4:$J$42,8,FALSE)*AA698,0),""),"")</f>
        <v/>
      </c>
    </row>
    <row r="699" spans="1:62" ht="110.1" customHeight="1" thickBot="1">
      <c r="A699" s="327">
        <v>686</v>
      </c>
      <c r="B699" s="1005" t="str">
        <f>IF(基本情報入力シート!B721="","",基本情報入力シート!B721)</f>
        <v/>
      </c>
      <c r="C699" s="1006"/>
      <c r="D699" s="1006"/>
      <c r="E699" s="1006"/>
      <c r="F699" s="1007"/>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58" t="str">
        <f>IF(基本情報入力シート!AF721=0, "",基本情報入力シート!AF721)</f>
        <v/>
      </c>
      <c r="M699" s="589"/>
      <c r="N699" s="521" t="str">
        <f>IFERROR(VLOOKUP(K699,【参考】数式用!$A$2:$F$57,MATCH(M699,【参考】数式用!$C$3:$F$3,0)+2,0),"")</f>
        <v/>
      </c>
      <c r="O699" s="513"/>
      <c r="P699" s="555" t="str">
        <f>IFERROR(VLOOKUP(K699,【参考】数式用!$A$2:$F$57,MATCH(O699,【参考】数式用!$C$3:$F$3,0)+2,0),"")</f>
        <v/>
      </c>
      <c r="Q699" s="338" t="s">
        <v>118</v>
      </c>
      <c r="R699" s="339"/>
      <c r="S699" s="340" t="s">
        <v>183</v>
      </c>
      <c r="T699" s="339"/>
      <c r="U699" s="340" t="s">
        <v>184</v>
      </c>
      <c r="V699" s="339"/>
      <c r="W699" s="340" t="s">
        <v>183</v>
      </c>
      <c r="X699" s="339"/>
      <c r="Y699" s="340" t="s">
        <v>185</v>
      </c>
      <c r="Z699" s="340" t="s">
        <v>186</v>
      </c>
      <c r="AA699" s="340" t="str">
        <f t="shared" si="246"/>
        <v/>
      </c>
      <c r="AB699" s="341" t="s">
        <v>187</v>
      </c>
      <c r="AC699" s="516" t="str">
        <f t="shared" si="247"/>
        <v/>
      </c>
      <c r="AD699" s="509" t="str">
        <f t="shared" si="248"/>
        <v/>
      </c>
      <c r="AE699" s="517" t="str">
        <f>IFERROR(ROUNDDOWN(ROUNDDOWN(ROUND(L699*VLOOKUP(K699,【参考】数式用!$A$4:$F$57,MATCH("処遇改善加算Ⅳ",【参考】数式用!$C$3:$F$3,0)+2,0),0),0)*AA699*0.5,0), "")</f>
        <v/>
      </c>
      <c r="AF699" s="329"/>
      <c r="AG699" s="330"/>
      <c r="AH699" s="330"/>
      <c r="AI699" s="344"/>
      <c r="AJ699" s="641"/>
      <c r="AK699" s="331"/>
      <c r="AL699" s="332" t="str">
        <f t="shared" si="249"/>
        <v/>
      </c>
      <c r="AM699" s="325" t="str">
        <f t="shared" si="250"/>
        <v/>
      </c>
      <c r="AN699" s="255"/>
      <c r="AO699" s="559" t="str">
        <f>IFERROR(VLOOKUP(K699,【参考】数式用!$A$2:$N$57,14,FALSE),"")</f>
        <v/>
      </c>
      <c r="AP699" s="559" t="str">
        <f t="shared" si="251"/>
        <v/>
      </c>
      <c r="AQ699" s="632" t="str">
        <f t="shared" si="252"/>
        <v/>
      </c>
      <c r="AR699" s="632" t="str">
        <f t="shared" si="253"/>
        <v>入力済</v>
      </c>
      <c r="AS699" s="559" t="str">
        <f t="shared" si="254"/>
        <v/>
      </c>
      <c r="AT699" s="632" t="str">
        <f t="shared" si="255"/>
        <v>入力済</v>
      </c>
      <c r="AU699" s="632" t="str">
        <f t="shared" si="256"/>
        <v/>
      </c>
      <c r="AV699" s="632" t="str">
        <f t="shared" si="257"/>
        <v/>
      </c>
      <c r="AW699" s="559" t="str">
        <f t="shared" si="258"/>
        <v/>
      </c>
      <c r="AX699" s="559" t="str">
        <f t="shared" si="259"/>
        <v/>
      </c>
      <c r="AY699" s="632" t="str">
        <f>IFERROR(VLOOKUP(K699,【参考】数式用!$AR$5:$AS$39,2, FALSE), "")</f>
        <v/>
      </c>
      <c r="AZ699" s="559" t="str">
        <f t="shared" si="260"/>
        <v/>
      </c>
      <c r="BA699" s="559" t="str">
        <f t="shared" si="261"/>
        <v>入力済</v>
      </c>
      <c r="BB699" s="632" t="str">
        <f>IFERROR(VLOOKUP(K699,【参考】数式用!$AX$3:$AY$59, 2, FALSE), "")</f>
        <v/>
      </c>
      <c r="BC699" s="559" t="str">
        <f t="shared" si="262"/>
        <v/>
      </c>
      <c r="BD699" s="559" t="str">
        <f t="shared" si="263"/>
        <v>入力済</v>
      </c>
      <c r="BE699" s="576" t="str">
        <f t="shared" si="264"/>
        <v/>
      </c>
      <c r="BF699" s="559" t="str">
        <f t="shared" si="265"/>
        <v/>
      </c>
      <c r="BG699" s="596"/>
      <c r="BH699" s="632" t="str">
        <f t="shared" si="266"/>
        <v/>
      </c>
      <c r="BI699" s="614" t="str">
        <f>IFERROR(IF(BH699="Ⅱロ有り",ROUNDDOWN(L699*VLOOKUP(K699,【参考】数式用!$A$4:$J$42,10,FALSE)*AA699,0),""),"")</f>
        <v/>
      </c>
      <c r="BJ699" s="614" t="str">
        <f>IFERROR(IF(BH699="Ⅱロなし",ROUNDDOWN(L699*VLOOKUP(K699,【参考】数式用!$A$4:$J$42,8,FALSE)*AA699,0),""),"")</f>
        <v/>
      </c>
    </row>
    <row r="700" spans="1:62" ht="110.1" customHeight="1" thickBot="1">
      <c r="A700" s="327">
        <v>687</v>
      </c>
      <c r="B700" s="1005" t="str">
        <f>IF(基本情報入力シート!B722="","",基本情報入力シート!B722)</f>
        <v/>
      </c>
      <c r="C700" s="1006"/>
      <c r="D700" s="1006"/>
      <c r="E700" s="1006"/>
      <c r="F700" s="1007"/>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58" t="str">
        <f>IF(基本情報入力シート!AF722=0, "",基本情報入力シート!AF722)</f>
        <v/>
      </c>
      <c r="M700" s="589"/>
      <c r="N700" s="521" t="str">
        <f>IFERROR(VLOOKUP(K700,【参考】数式用!$A$2:$F$57,MATCH(M700,【参考】数式用!$C$3:$F$3,0)+2,0),"")</f>
        <v/>
      </c>
      <c r="O700" s="513"/>
      <c r="P700" s="555" t="str">
        <f>IFERROR(VLOOKUP(K700,【参考】数式用!$A$2:$F$57,MATCH(O700,【参考】数式用!$C$3:$F$3,0)+2,0),"")</f>
        <v/>
      </c>
      <c r="Q700" s="338" t="s">
        <v>118</v>
      </c>
      <c r="R700" s="339"/>
      <c r="S700" s="340" t="s">
        <v>183</v>
      </c>
      <c r="T700" s="339"/>
      <c r="U700" s="340" t="s">
        <v>184</v>
      </c>
      <c r="V700" s="339"/>
      <c r="W700" s="340" t="s">
        <v>183</v>
      </c>
      <c r="X700" s="339"/>
      <c r="Y700" s="340" t="s">
        <v>185</v>
      </c>
      <c r="Z700" s="340" t="s">
        <v>186</v>
      </c>
      <c r="AA700" s="340" t="str">
        <f t="shared" si="246"/>
        <v/>
      </c>
      <c r="AB700" s="341" t="s">
        <v>187</v>
      </c>
      <c r="AC700" s="516" t="str">
        <f t="shared" si="247"/>
        <v/>
      </c>
      <c r="AD700" s="509" t="str">
        <f t="shared" si="248"/>
        <v/>
      </c>
      <c r="AE700" s="517" t="str">
        <f>IFERROR(ROUNDDOWN(ROUNDDOWN(ROUND(L700*VLOOKUP(K700,【参考】数式用!$A$4:$F$57,MATCH("処遇改善加算Ⅳ",【参考】数式用!$C$3:$F$3,0)+2,0),0),0)*AA700*0.5,0), "")</f>
        <v/>
      </c>
      <c r="AF700" s="329"/>
      <c r="AG700" s="330"/>
      <c r="AH700" s="330"/>
      <c r="AI700" s="344"/>
      <c r="AJ700" s="641"/>
      <c r="AK700" s="331"/>
      <c r="AL700" s="332" t="str">
        <f t="shared" si="249"/>
        <v/>
      </c>
      <c r="AM700" s="325" t="str">
        <f t="shared" si="250"/>
        <v/>
      </c>
      <c r="AN700" s="255"/>
      <c r="AO700" s="559" t="str">
        <f>IFERROR(VLOOKUP(K700,【参考】数式用!$A$2:$N$57,14,FALSE),"")</f>
        <v/>
      </c>
      <c r="AP700" s="559" t="str">
        <f t="shared" si="251"/>
        <v/>
      </c>
      <c r="AQ700" s="632" t="str">
        <f t="shared" si="252"/>
        <v/>
      </c>
      <c r="AR700" s="632" t="str">
        <f t="shared" si="253"/>
        <v>入力済</v>
      </c>
      <c r="AS700" s="559" t="str">
        <f t="shared" si="254"/>
        <v/>
      </c>
      <c r="AT700" s="632" t="str">
        <f t="shared" si="255"/>
        <v>入力済</v>
      </c>
      <c r="AU700" s="632" t="str">
        <f t="shared" si="256"/>
        <v/>
      </c>
      <c r="AV700" s="632" t="str">
        <f t="shared" si="257"/>
        <v/>
      </c>
      <c r="AW700" s="559" t="str">
        <f t="shared" si="258"/>
        <v/>
      </c>
      <c r="AX700" s="559" t="str">
        <f t="shared" si="259"/>
        <v/>
      </c>
      <c r="AY700" s="632" t="str">
        <f>IFERROR(VLOOKUP(K700,【参考】数式用!$AR$5:$AS$39,2, FALSE), "")</f>
        <v/>
      </c>
      <c r="AZ700" s="559" t="str">
        <f t="shared" si="260"/>
        <v/>
      </c>
      <c r="BA700" s="559" t="str">
        <f t="shared" si="261"/>
        <v>入力済</v>
      </c>
      <c r="BB700" s="632" t="str">
        <f>IFERROR(VLOOKUP(K700,【参考】数式用!$AX$3:$AY$59, 2, FALSE), "")</f>
        <v/>
      </c>
      <c r="BC700" s="559" t="str">
        <f t="shared" si="262"/>
        <v/>
      </c>
      <c r="BD700" s="559" t="str">
        <f t="shared" si="263"/>
        <v>入力済</v>
      </c>
      <c r="BE700" s="576" t="str">
        <f t="shared" si="264"/>
        <v/>
      </c>
      <c r="BF700" s="559" t="str">
        <f t="shared" si="265"/>
        <v/>
      </c>
      <c r="BG700" s="596"/>
      <c r="BH700" s="632" t="str">
        <f t="shared" si="266"/>
        <v/>
      </c>
      <c r="BI700" s="614" t="str">
        <f>IFERROR(IF(BH700="Ⅱロ有り",ROUNDDOWN(L700*VLOOKUP(K700,【参考】数式用!$A$4:$J$42,10,FALSE)*AA700,0),""),"")</f>
        <v/>
      </c>
      <c r="BJ700" s="614" t="str">
        <f>IFERROR(IF(BH700="Ⅱロなし",ROUNDDOWN(L700*VLOOKUP(K700,【参考】数式用!$A$4:$J$42,8,FALSE)*AA700,0),""),"")</f>
        <v/>
      </c>
    </row>
    <row r="701" spans="1:62" ht="110.1" customHeight="1" thickBot="1">
      <c r="A701" s="327">
        <v>688</v>
      </c>
      <c r="B701" s="1005" t="str">
        <f>IF(基本情報入力シート!B723="","",基本情報入力シート!B723)</f>
        <v/>
      </c>
      <c r="C701" s="1006"/>
      <c r="D701" s="1006"/>
      <c r="E701" s="1006"/>
      <c r="F701" s="1007"/>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58" t="str">
        <f>IF(基本情報入力シート!AF723=0, "",基本情報入力シート!AF723)</f>
        <v/>
      </c>
      <c r="M701" s="589"/>
      <c r="N701" s="521" t="str">
        <f>IFERROR(VLOOKUP(K701,【参考】数式用!$A$2:$F$57,MATCH(M701,【参考】数式用!$C$3:$F$3,0)+2,0),"")</f>
        <v/>
      </c>
      <c r="O701" s="513"/>
      <c r="P701" s="555" t="str">
        <f>IFERROR(VLOOKUP(K701,【参考】数式用!$A$2:$F$57,MATCH(O701,【参考】数式用!$C$3:$F$3,0)+2,0),"")</f>
        <v/>
      </c>
      <c r="Q701" s="338" t="s">
        <v>118</v>
      </c>
      <c r="R701" s="339"/>
      <c r="S701" s="340" t="s">
        <v>183</v>
      </c>
      <c r="T701" s="339"/>
      <c r="U701" s="340" t="s">
        <v>184</v>
      </c>
      <c r="V701" s="339"/>
      <c r="W701" s="340" t="s">
        <v>183</v>
      </c>
      <c r="X701" s="339"/>
      <c r="Y701" s="340" t="s">
        <v>185</v>
      </c>
      <c r="Z701" s="340" t="s">
        <v>186</v>
      </c>
      <c r="AA701" s="340" t="str">
        <f t="shared" si="246"/>
        <v/>
      </c>
      <c r="AB701" s="341" t="s">
        <v>187</v>
      </c>
      <c r="AC701" s="516" t="str">
        <f t="shared" si="247"/>
        <v/>
      </c>
      <c r="AD701" s="509" t="str">
        <f t="shared" si="248"/>
        <v/>
      </c>
      <c r="AE701" s="517" t="str">
        <f>IFERROR(ROUNDDOWN(ROUNDDOWN(ROUND(L701*VLOOKUP(K701,【参考】数式用!$A$4:$F$57,MATCH("処遇改善加算Ⅳ",【参考】数式用!$C$3:$F$3,0)+2,0),0),0)*AA701*0.5,0), "")</f>
        <v/>
      </c>
      <c r="AF701" s="329"/>
      <c r="AG701" s="330"/>
      <c r="AH701" s="330"/>
      <c r="AI701" s="344"/>
      <c r="AJ701" s="641"/>
      <c r="AK701" s="331"/>
      <c r="AL701" s="332" t="str">
        <f t="shared" si="249"/>
        <v/>
      </c>
      <c r="AM701" s="325" t="str">
        <f t="shared" si="250"/>
        <v/>
      </c>
      <c r="AN701" s="255"/>
      <c r="AO701" s="559" t="str">
        <f>IFERROR(VLOOKUP(K701,【参考】数式用!$A$2:$N$57,14,FALSE),"")</f>
        <v/>
      </c>
      <c r="AP701" s="559" t="str">
        <f t="shared" si="251"/>
        <v/>
      </c>
      <c r="AQ701" s="632" t="str">
        <f t="shared" si="252"/>
        <v/>
      </c>
      <c r="AR701" s="632" t="str">
        <f t="shared" si="253"/>
        <v>入力済</v>
      </c>
      <c r="AS701" s="559" t="str">
        <f t="shared" si="254"/>
        <v/>
      </c>
      <c r="AT701" s="632" t="str">
        <f t="shared" si="255"/>
        <v>入力済</v>
      </c>
      <c r="AU701" s="632" t="str">
        <f t="shared" si="256"/>
        <v/>
      </c>
      <c r="AV701" s="632" t="str">
        <f t="shared" si="257"/>
        <v/>
      </c>
      <c r="AW701" s="559" t="str">
        <f t="shared" si="258"/>
        <v/>
      </c>
      <c r="AX701" s="559" t="str">
        <f t="shared" si="259"/>
        <v/>
      </c>
      <c r="AY701" s="632" t="str">
        <f>IFERROR(VLOOKUP(K701,【参考】数式用!$AR$5:$AS$39,2, FALSE), "")</f>
        <v/>
      </c>
      <c r="AZ701" s="559" t="str">
        <f t="shared" si="260"/>
        <v/>
      </c>
      <c r="BA701" s="559" t="str">
        <f t="shared" si="261"/>
        <v>入力済</v>
      </c>
      <c r="BB701" s="632" t="str">
        <f>IFERROR(VLOOKUP(K701,【参考】数式用!$AX$3:$AY$59, 2, FALSE), "")</f>
        <v/>
      </c>
      <c r="BC701" s="559" t="str">
        <f t="shared" si="262"/>
        <v/>
      </c>
      <c r="BD701" s="559" t="str">
        <f t="shared" si="263"/>
        <v>入力済</v>
      </c>
      <c r="BE701" s="576" t="str">
        <f t="shared" si="264"/>
        <v/>
      </c>
      <c r="BF701" s="559" t="str">
        <f t="shared" si="265"/>
        <v/>
      </c>
      <c r="BG701" s="596"/>
      <c r="BH701" s="632" t="str">
        <f t="shared" si="266"/>
        <v/>
      </c>
      <c r="BI701" s="614" t="str">
        <f>IFERROR(IF(BH701="Ⅱロ有り",ROUNDDOWN(L701*VLOOKUP(K701,【参考】数式用!$A$4:$J$42,10,FALSE)*AA701,0),""),"")</f>
        <v/>
      </c>
      <c r="BJ701" s="614" t="str">
        <f>IFERROR(IF(BH701="Ⅱロなし",ROUNDDOWN(L701*VLOOKUP(K701,【参考】数式用!$A$4:$J$42,8,FALSE)*AA701,0),""),"")</f>
        <v/>
      </c>
    </row>
    <row r="702" spans="1:62" ht="110.1" customHeight="1" thickBot="1">
      <c r="A702" s="327">
        <v>689</v>
      </c>
      <c r="B702" s="1005" t="str">
        <f>IF(基本情報入力シート!B724="","",基本情報入力シート!B724)</f>
        <v/>
      </c>
      <c r="C702" s="1006"/>
      <c r="D702" s="1006"/>
      <c r="E702" s="1006"/>
      <c r="F702" s="1007"/>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58" t="str">
        <f>IF(基本情報入力シート!AF724=0, "",基本情報入力シート!AF724)</f>
        <v/>
      </c>
      <c r="M702" s="589"/>
      <c r="N702" s="521" t="str">
        <f>IFERROR(VLOOKUP(K702,【参考】数式用!$A$2:$F$57,MATCH(M702,【参考】数式用!$C$3:$F$3,0)+2,0),"")</f>
        <v/>
      </c>
      <c r="O702" s="513"/>
      <c r="P702" s="555" t="str">
        <f>IFERROR(VLOOKUP(K702,【参考】数式用!$A$2:$F$57,MATCH(O702,【参考】数式用!$C$3:$F$3,0)+2,0),"")</f>
        <v/>
      </c>
      <c r="Q702" s="338" t="s">
        <v>118</v>
      </c>
      <c r="R702" s="339"/>
      <c r="S702" s="340" t="s">
        <v>183</v>
      </c>
      <c r="T702" s="339"/>
      <c r="U702" s="340" t="s">
        <v>184</v>
      </c>
      <c r="V702" s="339"/>
      <c r="W702" s="340" t="s">
        <v>183</v>
      </c>
      <c r="X702" s="339"/>
      <c r="Y702" s="340" t="s">
        <v>185</v>
      </c>
      <c r="Z702" s="340" t="s">
        <v>186</v>
      </c>
      <c r="AA702" s="340" t="str">
        <f t="shared" si="246"/>
        <v/>
      </c>
      <c r="AB702" s="341" t="s">
        <v>187</v>
      </c>
      <c r="AC702" s="516" t="str">
        <f t="shared" si="247"/>
        <v/>
      </c>
      <c r="AD702" s="509" t="str">
        <f t="shared" si="248"/>
        <v/>
      </c>
      <c r="AE702" s="517" t="str">
        <f>IFERROR(ROUNDDOWN(ROUNDDOWN(ROUND(L702*VLOOKUP(K702,【参考】数式用!$A$4:$F$57,MATCH("処遇改善加算Ⅳ",【参考】数式用!$C$3:$F$3,0)+2,0),0),0)*AA702*0.5,0), "")</f>
        <v/>
      </c>
      <c r="AF702" s="329"/>
      <c r="AG702" s="330"/>
      <c r="AH702" s="330"/>
      <c r="AI702" s="344"/>
      <c r="AJ702" s="641"/>
      <c r="AK702" s="331"/>
      <c r="AL702" s="332" t="str">
        <f t="shared" si="249"/>
        <v/>
      </c>
      <c r="AM702" s="325" t="str">
        <f t="shared" si="250"/>
        <v/>
      </c>
      <c r="AN702" s="255"/>
      <c r="AO702" s="559" t="str">
        <f>IFERROR(VLOOKUP(K702,【参考】数式用!$A$2:$N$57,14,FALSE),"")</f>
        <v/>
      </c>
      <c r="AP702" s="559" t="str">
        <f t="shared" si="251"/>
        <v/>
      </c>
      <c r="AQ702" s="632" t="str">
        <f t="shared" si="252"/>
        <v/>
      </c>
      <c r="AR702" s="632" t="str">
        <f t="shared" si="253"/>
        <v>入力済</v>
      </c>
      <c r="AS702" s="559" t="str">
        <f t="shared" si="254"/>
        <v/>
      </c>
      <c r="AT702" s="632" t="str">
        <f t="shared" si="255"/>
        <v>入力済</v>
      </c>
      <c r="AU702" s="632" t="str">
        <f t="shared" si="256"/>
        <v/>
      </c>
      <c r="AV702" s="632" t="str">
        <f t="shared" si="257"/>
        <v/>
      </c>
      <c r="AW702" s="559" t="str">
        <f t="shared" si="258"/>
        <v/>
      </c>
      <c r="AX702" s="559" t="str">
        <f t="shared" si="259"/>
        <v/>
      </c>
      <c r="AY702" s="632" t="str">
        <f>IFERROR(VLOOKUP(K702,【参考】数式用!$AR$5:$AS$39,2, FALSE), "")</f>
        <v/>
      </c>
      <c r="AZ702" s="559" t="str">
        <f t="shared" si="260"/>
        <v/>
      </c>
      <c r="BA702" s="559" t="str">
        <f t="shared" si="261"/>
        <v>入力済</v>
      </c>
      <c r="BB702" s="632" t="str">
        <f>IFERROR(VLOOKUP(K702,【参考】数式用!$AX$3:$AY$59, 2, FALSE), "")</f>
        <v/>
      </c>
      <c r="BC702" s="559" t="str">
        <f t="shared" si="262"/>
        <v/>
      </c>
      <c r="BD702" s="559" t="str">
        <f t="shared" si="263"/>
        <v>入力済</v>
      </c>
      <c r="BE702" s="576" t="str">
        <f t="shared" si="264"/>
        <v/>
      </c>
      <c r="BF702" s="559" t="str">
        <f t="shared" si="265"/>
        <v/>
      </c>
      <c r="BG702" s="596"/>
      <c r="BH702" s="632" t="str">
        <f t="shared" si="266"/>
        <v/>
      </c>
      <c r="BI702" s="614" t="str">
        <f>IFERROR(IF(BH702="Ⅱロ有り",ROUNDDOWN(L702*VLOOKUP(K702,【参考】数式用!$A$4:$J$42,10,FALSE)*AA702,0),""),"")</f>
        <v/>
      </c>
      <c r="BJ702" s="614" t="str">
        <f>IFERROR(IF(BH702="Ⅱロなし",ROUNDDOWN(L702*VLOOKUP(K702,【参考】数式用!$A$4:$J$42,8,FALSE)*AA702,0),""),"")</f>
        <v/>
      </c>
    </row>
    <row r="703" spans="1:62" ht="110.1" customHeight="1" thickBot="1">
      <c r="A703" s="327">
        <v>690</v>
      </c>
      <c r="B703" s="1005" t="str">
        <f>IF(基本情報入力シート!B725="","",基本情報入力シート!B725)</f>
        <v/>
      </c>
      <c r="C703" s="1006"/>
      <c r="D703" s="1006"/>
      <c r="E703" s="1006"/>
      <c r="F703" s="1007"/>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58" t="str">
        <f>IF(基本情報入力シート!AF725=0, "",基本情報入力シート!AF725)</f>
        <v/>
      </c>
      <c r="M703" s="589"/>
      <c r="N703" s="521" t="str">
        <f>IFERROR(VLOOKUP(K703,【参考】数式用!$A$2:$F$57,MATCH(M703,【参考】数式用!$C$3:$F$3,0)+2,0),"")</f>
        <v/>
      </c>
      <c r="O703" s="513"/>
      <c r="P703" s="555" t="str">
        <f>IFERROR(VLOOKUP(K703,【参考】数式用!$A$2:$F$57,MATCH(O703,【参考】数式用!$C$3:$F$3,0)+2,0),"")</f>
        <v/>
      </c>
      <c r="Q703" s="338" t="s">
        <v>118</v>
      </c>
      <c r="R703" s="339"/>
      <c r="S703" s="340" t="s">
        <v>183</v>
      </c>
      <c r="T703" s="339"/>
      <c r="U703" s="340" t="s">
        <v>184</v>
      </c>
      <c r="V703" s="339"/>
      <c r="W703" s="340" t="s">
        <v>183</v>
      </c>
      <c r="X703" s="339"/>
      <c r="Y703" s="340" t="s">
        <v>185</v>
      </c>
      <c r="Z703" s="340" t="s">
        <v>186</v>
      </c>
      <c r="AA703" s="340" t="str">
        <f t="shared" si="246"/>
        <v/>
      </c>
      <c r="AB703" s="341" t="s">
        <v>187</v>
      </c>
      <c r="AC703" s="516" t="str">
        <f t="shared" si="247"/>
        <v/>
      </c>
      <c r="AD703" s="509" t="str">
        <f t="shared" si="248"/>
        <v/>
      </c>
      <c r="AE703" s="517" t="str">
        <f>IFERROR(ROUNDDOWN(ROUNDDOWN(ROUND(L703*VLOOKUP(K703,【参考】数式用!$A$4:$F$57,MATCH("処遇改善加算Ⅳ",【参考】数式用!$C$3:$F$3,0)+2,0),0),0)*AA703*0.5,0), "")</f>
        <v/>
      </c>
      <c r="AF703" s="329"/>
      <c r="AG703" s="330"/>
      <c r="AH703" s="330"/>
      <c r="AI703" s="344"/>
      <c r="AJ703" s="641"/>
      <c r="AK703" s="331"/>
      <c r="AL703" s="332" t="str">
        <f t="shared" si="249"/>
        <v/>
      </c>
      <c r="AM703" s="325" t="str">
        <f t="shared" si="250"/>
        <v/>
      </c>
      <c r="AN703" s="255"/>
      <c r="AO703" s="559" t="str">
        <f>IFERROR(VLOOKUP(K703,【参考】数式用!$A$2:$N$57,14,FALSE),"")</f>
        <v/>
      </c>
      <c r="AP703" s="559" t="str">
        <f t="shared" si="251"/>
        <v/>
      </c>
      <c r="AQ703" s="632" t="str">
        <f t="shared" si="252"/>
        <v/>
      </c>
      <c r="AR703" s="632" t="str">
        <f t="shared" si="253"/>
        <v>入力済</v>
      </c>
      <c r="AS703" s="559" t="str">
        <f t="shared" si="254"/>
        <v/>
      </c>
      <c r="AT703" s="632" t="str">
        <f t="shared" si="255"/>
        <v>入力済</v>
      </c>
      <c r="AU703" s="632" t="str">
        <f t="shared" si="256"/>
        <v/>
      </c>
      <c r="AV703" s="632" t="str">
        <f t="shared" si="257"/>
        <v/>
      </c>
      <c r="AW703" s="559" t="str">
        <f t="shared" si="258"/>
        <v/>
      </c>
      <c r="AX703" s="559" t="str">
        <f t="shared" si="259"/>
        <v/>
      </c>
      <c r="AY703" s="632" t="str">
        <f>IFERROR(VLOOKUP(K703,【参考】数式用!$AR$5:$AS$39,2, FALSE), "")</f>
        <v/>
      </c>
      <c r="AZ703" s="559" t="str">
        <f t="shared" si="260"/>
        <v/>
      </c>
      <c r="BA703" s="559" t="str">
        <f t="shared" si="261"/>
        <v>入力済</v>
      </c>
      <c r="BB703" s="632" t="str">
        <f>IFERROR(VLOOKUP(K703,【参考】数式用!$AX$3:$AY$59, 2, FALSE), "")</f>
        <v/>
      </c>
      <c r="BC703" s="559" t="str">
        <f t="shared" si="262"/>
        <v/>
      </c>
      <c r="BD703" s="559" t="str">
        <f t="shared" si="263"/>
        <v>入力済</v>
      </c>
      <c r="BE703" s="576" t="str">
        <f t="shared" si="264"/>
        <v/>
      </c>
      <c r="BF703" s="559" t="str">
        <f t="shared" si="265"/>
        <v/>
      </c>
      <c r="BG703" s="596"/>
      <c r="BH703" s="632" t="str">
        <f t="shared" si="266"/>
        <v/>
      </c>
      <c r="BI703" s="614" t="str">
        <f>IFERROR(IF(BH703="Ⅱロ有り",ROUNDDOWN(L703*VLOOKUP(K703,【参考】数式用!$A$4:$J$42,10,FALSE)*AA703,0),""),"")</f>
        <v/>
      </c>
      <c r="BJ703" s="614" t="str">
        <f>IFERROR(IF(BH703="Ⅱロなし",ROUNDDOWN(L703*VLOOKUP(K703,【参考】数式用!$A$4:$J$42,8,FALSE)*AA703,0),""),"")</f>
        <v/>
      </c>
    </row>
    <row r="704" spans="1:62" ht="110.1" customHeight="1" thickBot="1">
      <c r="A704" s="327">
        <v>691</v>
      </c>
      <c r="B704" s="1005" t="str">
        <f>IF(基本情報入力シート!B726="","",基本情報入力シート!B726)</f>
        <v/>
      </c>
      <c r="C704" s="1006"/>
      <c r="D704" s="1006"/>
      <c r="E704" s="1006"/>
      <c r="F704" s="1007"/>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58" t="str">
        <f>IF(基本情報入力シート!AF726=0, "",基本情報入力シート!AF726)</f>
        <v/>
      </c>
      <c r="M704" s="589"/>
      <c r="N704" s="521" t="str">
        <f>IFERROR(VLOOKUP(K704,【参考】数式用!$A$2:$F$57,MATCH(M704,【参考】数式用!$C$3:$F$3,0)+2,0),"")</f>
        <v/>
      </c>
      <c r="O704" s="513"/>
      <c r="P704" s="555" t="str">
        <f>IFERROR(VLOOKUP(K704,【参考】数式用!$A$2:$F$57,MATCH(O704,【参考】数式用!$C$3:$F$3,0)+2,0),"")</f>
        <v/>
      </c>
      <c r="Q704" s="338" t="s">
        <v>118</v>
      </c>
      <c r="R704" s="339"/>
      <c r="S704" s="340" t="s">
        <v>183</v>
      </c>
      <c r="T704" s="339"/>
      <c r="U704" s="340" t="s">
        <v>184</v>
      </c>
      <c r="V704" s="339"/>
      <c r="W704" s="340" t="s">
        <v>183</v>
      </c>
      <c r="X704" s="339"/>
      <c r="Y704" s="340" t="s">
        <v>185</v>
      </c>
      <c r="Z704" s="340" t="s">
        <v>186</v>
      </c>
      <c r="AA704" s="340" t="str">
        <f t="shared" si="246"/>
        <v/>
      </c>
      <c r="AB704" s="341" t="s">
        <v>187</v>
      </c>
      <c r="AC704" s="516" t="str">
        <f t="shared" si="247"/>
        <v/>
      </c>
      <c r="AD704" s="509" t="str">
        <f t="shared" si="248"/>
        <v/>
      </c>
      <c r="AE704" s="517" t="str">
        <f>IFERROR(ROUNDDOWN(ROUNDDOWN(ROUND(L704*VLOOKUP(K704,【参考】数式用!$A$4:$F$57,MATCH("処遇改善加算Ⅳ",【参考】数式用!$C$3:$F$3,0)+2,0),0),0)*AA704*0.5,0), "")</f>
        <v/>
      </c>
      <c r="AF704" s="329"/>
      <c r="AG704" s="330"/>
      <c r="AH704" s="330"/>
      <c r="AI704" s="344"/>
      <c r="AJ704" s="641"/>
      <c r="AK704" s="331"/>
      <c r="AL704" s="332" t="str">
        <f t="shared" si="249"/>
        <v/>
      </c>
      <c r="AM704" s="325" t="str">
        <f t="shared" si="250"/>
        <v/>
      </c>
      <c r="AN704" s="255"/>
      <c r="AO704" s="559" t="str">
        <f>IFERROR(VLOOKUP(K704,【参考】数式用!$A$2:$N$57,14,FALSE),"")</f>
        <v/>
      </c>
      <c r="AP704" s="559" t="str">
        <f t="shared" si="251"/>
        <v/>
      </c>
      <c r="AQ704" s="632" t="str">
        <f t="shared" si="252"/>
        <v/>
      </c>
      <c r="AR704" s="632" t="str">
        <f t="shared" si="253"/>
        <v>入力済</v>
      </c>
      <c r="AS704" s="559" t="str">
        <f t="shared" si="254"/>
        <v/>
      </c>
      <c r="AT704" s="632" t="str">
        <f t="shared" si="255"/>
        <v>入力済</v>
      </c>
      <c r="AU704" s="632" t="str">
        <f t="shared" si="256"/>
        <v/>
      </c>
      <c r="AV704" s="632" t="str">
        <f t="shared" si="257"/>
        <v/>
      </c>
      <c r="AW704" s="559" t="str">
        <f t="shared" si="258"/>
        <v/>
      </c>
      <c r="AX704" s="559" t="str">
        <f t="shared" si="259"/>
        <v/>
      </c>
      <c r="AY704" s="632" t="str">
        <f>IFERROR(VLOOKUP(K704,【参考】数式用!$AR$5:$AS$39,2, FALSE), "")</f>
        <v/>
      </c>
      <c r="AZ704" s="559" t="str">
        <f t="shared" si="260"/>
        <v/>
      </c>
      <c r="BA704" s="559" t="str">
        <f t="shared" si="261"/>
        <v>入力済</v>
      </c>
      <c r="BB704" s="632" t="str">
        <f>IFERROR(VLOOKUP(K704,【参考】数式用!$AX$3:$AY$59, 2, FALSE), "")</f>
        <v/>
      </c>
      <c r="BC704" s="559" t="str">
        <f t="shared" si="262"/>
        <v/>
      </c>
      <c r="BD704" s="559" t="str">
        <f t="shared" si="263"/>
        <v>入力済</v>
      </c>
      <c r="BE704" s="576" t="str">
        <f t="shared" si="264"/>
        <v/>
      </c>
      <c r="BF704" s="559" t="str">
        <f t="shared" si="265"/>
        <v/>
      </c>
      <c r="BG704" s="596"/>
      <c r="BH704" s="632" t="str">
        <f t="shared" si="266"/>
        <v/>
      </c>
      <c r="BI704" s="614" t="str">
        <f>IFERROR(IF(BH704="Ⅱロ有り",ROUNDDOWN(L704*VLOOKUP(K704,【参考】数式用!$A$4:$J$42,10,FALSE)*AA704,0),""),"")</f>
        <v/>
      </c>
      <c r="BJ704" s="614" t="str">
        <f>IFERROR(IF(BH704="Ⅱロなし",ROUNDDOWN(L704*VLOOKUP(K704,【参考】数式用!$A$4:$J$42,8,FALSE)*AA704,0),""),"")</f>
        <v/>
      </c>
    </row>
    <row r="705" spans="1:62" ht="110.1" customHeight="1" thickBot="1">
      <c r="A705" s="327">
        <v>692</v>
      </c>
      <c r="B705" s="1005" t="str">
        <f>IF(基本情報入力シート!B727="","",基本情報入力シート!B727)</f>
        <v/>
      </c>
      <c r="C705" s="1006"/>
      <c r="D705" s="1006"/>
      <c r="E705" s="1006"/>
      <c r="F705" s="1007"/>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58" t="str">
        <f>IF(基本情報入力シート!AF727=0, "",基本情報入力シート!AF727)</f>
        <v/>
      </c>
      <c r="M705" s="589"/>
      <c r="N705" s="521" t="str">
        <f>IFERROR(VLOOKUP(K705,【参考】数式用!$A$2:$F$57,MATCH(M705,【参考】数式用!$C$3:$F$3,0)+2,0),"")</f>
        <v/>
      </c>
      <c r="O705" s="513"/>
      <c r="P705" s="555" t="str">
        <f>IFERROR(VLOOKUP(K705,【参考】数式用!$A$2:$F$57,MATCH(O705,【参考】数式用!$C$3:$F$3,0)+2,0),"")</f>
        <v/>
      </c>
      <c r="Q705" s="338" t="s">
        <v>118</v>
      </c>
      <c r="R705" s="339"/>
      <c r="S705" s="340" t="s">
        <v>183</v>
      </c>
      <c r="T705" s="339"/>
      <c r="U705" s="340" t="s">
        <v>184</v>
      </c>
      <c r="V705" s="339"/>
      <c r="W705" s="340" t="s">
        <v>183</v>
      </c>
      <c r="X705" s="339"/>
      <c r="Y705" s="340" t="s">
        <v>185</v>
      </c>
      <c r="Z705" s="340" t="s">
        <v>186</v>
      </c>
      <c r="AA705" s="340" t="str">
        <f t="shared" si="246"/>
        <v/>
      </c>
      <c r="AB705" s="341" t="s">
        <v>187</v>
      </c>
      <c r="AC705" s="516" t="str">
        <f t="shared" si="247"/>
        <v/>
      </c>
      <c r="AD705" s="509" t="str">
        <f t="shared" si="248"/>
        <v/>
      </c>
      <c r="AE705" s="517" t="str">
        <f>IFERROR(ROUNDDOWN(ROUNDDOWN(ROUND(L705*VLOOKUP(K705,【参考】数式用!$A$4:$F$57,MATCH("処遇改善加算Ⅳ",【参考】数式用!$C$3:$F$3,0)+2,0),0),0)*AA705*0.5,0), "")</f>
        <v/>
      </c>
      <c r="AF705" s="329"/>
      <c r="AG705" s="330"/>
      <c r="AH705" s="330"/>
      <c r="AI705" s="344"/>
      <c r="AJ705" s="641"/>
      <c r="AK705" s="331"/>
      <c r="AL705" s="332" t="str">
        <f t="shared" si="249"/>
        <v/>
      </c>
      <c r="AM705" s="325" t="str">
        <f t="shared" si="250"/>
        <v/>
      </c>
      <c r="AN705" s="255"/>
      <c r="AO705" s="559" t="str">
        <f>IFERROR(VLOOKUP(K705,【参考】数式用!$A$2:$N$57,14,FALSE),"")</f>
        <v/>
      </c>
      <c r="AP705" s="559" t="str">
        <f t="shared" si="251"/>
        <v/>
      </c>
      <c r="AQ705" s="632" t="str">
        <f t="shared" si="252"/>
        <v/>
      </c>
      <c r="AR705" s="632" t="str">
        <f t="shared" si="253"/>
        <v>入力済</v>
      </c>
      <c r="AS705" s="559" t="str">
        <f t="shared" si="254"/>
        <v/>
      </c>
      <c r="AT705" s="632" t="str">
        <f t="shared" si="255"/>
        <v>入力済</v>
      </c>
      <c r="AU705" s="632" t="str">
        <f t="shared" si="256"/>
        <v/>
      </c>
      <c r="AV705" s="632" t="str">
        <f t="shared" si="257"/>
        <v/>
      </c>
      <c r="AW705" s="559" t="str">
        <f t="shared" si="258"/>
        <v/>
      </c>
      <c r="AX705" s="559" t="str">
        <f t="shared" si="259"/>
        <v/>
      </c>
      <c r="AY705" s="632" t="str">
        <f>IFERROR(VLOOKUP(K705,【参考】数式用!$AR$5:$AS$39,2, FALSE), "")</f>
        <v/>
      </c>
      <c r="AZ705" s="559" t="str">
        <f t="shared" si="260"/>
        <v/>
      </c>
      <c r="BA705" s="559" t="str">
        <f t="shared" si="261"/>
        <v>入力済</v>
      </c>
      <c r="BB705" s="632" t="str">
        <f>IFERROR(VLOOKUP(K705,【参考】数式用!$AX$3:$AY$59, 2, FALSE), "")</f>
        <v/>
      </c>
      <c r="BC705" s="559" t="str">
        <f t="shared" si="262"/>
        <v/>
      </c>
      <c r="BD705" s="559" t="str">
        <f t="shared" si="263"/>
        <v>入力済</v>
      </c>
      <c r="BE705" s="576" t="str">
        <f t="shared" si="264"/>
        <v/>
      </c>
      <c r="BF705" s="559" t="str">
        <f t="shared" si="265"/>
        <v/>
      </c>
      <c r="BG705" s="596"/>
      <c r="BH705" s="632" t="str">
        <f t="shared" si="266"/>
        <v/>
      </c>
      <c r="BI705" s="614" t="str">
        <f>IFERROR(IF(BH705="Ⅱロ有り",ROUNDDOWN(L705*VLOOKUP(K705,【参考】数式用!$A$4:$J$42,10,FALSE)*AA705,0),""),"")</f>
        <v/>
      </c>
      <c r="BJ705" s="614" t="str">
        <f>IFERROR(IF(BH705="Ⅱロなし",ROUNDDOWN(L705*VLOOKUP(K705,【参考】数式用!$A$4:$J$42,8,FALSE)*AA705,0),""),"")</f>
        <v/>
      </c>
    </row>
    <row r="706" spans="1:62" ht="110.1" customHeight="1" thickBot="1">
      <c r="A706" s="327">
        <v>693</v>
      </c>
      <c r="B706" s="1005" t="str">
        <f>IF(基本情報入力シート!B728="","",基本情報入力シート!B728)</f>
        <v/>
      </c>
      <c r="C706" s="1006"/>
      <c r="D706" s="1006"/>
      <c r="E706" s="1006"/>
      <c r="F706" s="1007"/>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58" t="str">
        <f>IF(基本情報入力シート!AF728=0, "",基本情報入力シート!AF728)</f>
        <v/>
      </c>
      <c r="M706" s="589"/>
      <c r="N706" s="521" t="str">
        <f>IFERROR(VLOOKUP(K706,【参考】数式用!$A$2:$F$57,MATCH(M706,【参考】数式用!$C$3:$F$3,0)+2,0),"")</f>
        <v/>
      </c>
      <c r="O706" s="513"/>
      <c r="P706" s="555" t="str">
        <f>IFERROR(VLOOKUP(K706,【参考】数式用!$A$2:$F$57,MATCH(O706,【参考】数式用!$C$3:$F$3,0)+2,0),"")</f>
        <v/>
      </c>
      <c r="Q706" s="338" t="s">
        <v>118</v>
      </c>
      <c r="R706" s="339"/>
      <c r="S706" s="340" t="s">
        <v>183</v>
      </c>
      <c r="T706" s="339"/>
      <c r="U706" s="340" t="s">
        <v>184</v>
      </c>
      <c r="V706" s="339"/>
      <c r="W706" s="340" t="s">
        <v>183</v>
      </c>
      <c r="X706" s="339"/>
      <c r="Y706" s="340" t="s">
        <v>185</v>
      </c>
      <c r="Z706" s="340" t="s">
        <v>186</v>
      </c>
      <c r="AA706" s="340" t="str">
        <f t="shared" si="246"/>
        <v/>
      </c>
      <c r="AB706" s="341" t="s">
        <v>187</v>
      </c>
      <c r="AC706" s="516" t="str">
        <f t="shared" si="247"/>
        <v/>
      </c>
      <c r="AD706" s="509" t="str">
        <f t="shared" si="248"/>
        <v/>
      </c>
      <c r="AE706" s="517" t="str">
        <f>IFERROR(ROUNDDOWN(ROUNDDOWN(ROUND(L706*VLOOKUP(K706,【参考】数式用!$A$4:$F$57,MATCH("処遇改善加算Ⅳ",【参考】数式用!$C$3:$F$3,0)+2,0),0),0)*AA706*0.5,0), "")</f>
        <v/>
      </c>
      <c r="AF706" s="329"/>
      <c r="AG706" s="330"/>
      <c r="AH706" s="330"/>
      <c r="AI706" s="344"/>
      <c r="AJ706" s="641"/>
      <c r="AK706" s="331"/>
      <c r="AL706" s="332" t="str">
        <f t="shared" si="249"/>
        <v/>
      </c>
      <c r="AM706" s="325" t="str">
        <f t="shared" si="250"/>
        <v/>
      </c>
      <c r="AN706" s="255"/>
      <c r="AO706" s="559" t="str">
        <f>IFERROR(VLOOKUP(K706,【参考】数式用!$A$2:$N$57,14,FALSE),"")</f>
        <v/>
      </c>
      <c r="AP706" s="559" t="str">
        <f t="shared" si="251"/>
        <v/>
      </c>
      <c r="AQ706" s="632" t="str">
        <f t="shared" si="252"/>
        <v/>
      </c>
      <c r="AR706" s="632" t="str">
        <f t="shared" si="253"/>
        <v>入力済</v>
      </c>
      <c r="AS706" s="559" t="str">
        <f t="shared" si="254"/>
        <v/>
      </c>
      <c r="AT706" s="632" t="str">
        <f t="shared" si="255"/>
        <v>入力済</v>
      </c>
      <c r="AU706" s="632" t="str">
        <f t="shared" si="256"/>
        <v/>
      </c>
      <c r="AV706" s="632" t="str">
        <f t="shared" si="257"/>
        <v/>
      </c>
      <c r="AW706" s="559" t="str">
        <f t="shared" si="258"/>
        <v/>
      </c>
      <c r="AX706" s="559" t="str">
        <f t="shared" si="259"/>
        <v/>
      </c>
      <c r="AY706" s="632" t="str">
        <f>IFERROR(VLOOKUP(K706,【参考】数式用!$AR$5:$AS$39,2, FALSE), "")</f>
        <v/>
      </c>
      <c r="AZ706" s="559" t="str">
        <f t="shared" si="260"/>
        <v/>
      </c>
      <c r="BA706" s="559" t="str">
        <f t="shared" si="261"/>
        <v>入力済</v>
      </c>
      <c r="BB706" s="632" t="str">
        <f>IFERROR(VLOOKUP(K706,【参考】数式用!$AX$3:$AY$59, 2, FALSE), "")</f>
        <v/>
      </c>
      <c r="BC706" s="559" t="str">
        <f t="shared" si="262"/>
        <v/>
      </c>
      <c r="BD706" s="559" t="str">
        <f t="shared" si="263"/>
        <v>入力済</v>
      </c>
      <c r="BE706" s="576" t="str">
        <f t="shared" si="264"/>
        <v/>
      </c>
      <c r="BF706" s="559" t="str">
        <f t="shared" si="265"/>
        <v/>
      </c>
      <c r="BG706" s="596"/>
      <c r="BH706" s="632" t="str">
        <f t="shared" si="266"/>
        <v/>
      </c>
      <c r="BI706" s="614" t="str">
        <f>IFERROR(IF(BH706="Ⅱロ有り",ROUNDDOWN(L706*VLOOKUP(K706,【参考】数式用!$A$4:$J$42,10,FALSE)*AA706,0),""),"")</f>
        <v/>
      </c>
      <c r="BJ706" s="614" t="str">
        <f>IFERROR(IF(BH706="Ⅱロなし",ROUNDDOWN(L706*VLOOKUP(K706,【参考】数式用!$A$4:$J$42,8,FALSE)*AA706,0),""),"")</f>
        <v/>
      </c>
    </row>
    <row r="707" spans="1:62" ht="110.1" customHeight="1" thickBot="1">
      <c r="A707" s="327">
        <v>694</v>
      </c>
      <c r="B707" s="1005" t="str">
        <f>IF(基本情報入力シート!B729="","",基本情報入力シート!B729)</f>
        <v/>
      </c>
      <c r="C707" s="1006"/>
      <c r="D707" s="1006"/>
      <c r="E707" s="1006"/>
      <c r="F707" s="1007"/>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58" t="str">
        <f>IF(基本情報入力シート!AF729=0, "",基本情報入力シート!AF729)</f>
        <v/>
      </c>
      <c r="M707" s="589"/>
      <c r="N707" s="521" t="str">
        <f>IFERROR(VLOOKUP(K707,【参考】数式用!$A$2:$F$57,MATCH(M707,【参考】数式用!$C$3:$F$3,0)+2,0),"")</f>
        <v/>
      </c>
      <c r="O707" s="513"/>
      <c r="P707" s="555" t="str">
        <f>IFERROR(VLOOKUP(K707,【参考】数式用!$A$2:$F$57,MATCH(O707,【参考】数式用!$C$3:$F$3,0)+2,0),"")</f>
        <v/>
      </c>
      <c r="Q707" s="338" t="s">
        <v>118</v>
      </c>
      <c r="R707" s="339"/>
      <c r="S707" s="340" t="s">
        <v>183</v>
      </c>
      <c r="T707" s="339"/>
      <c r="U707" s="340" t="s">
        <v>184</v>
      </c>
      <c r="V707" s="339"/>
      <c r="W707" s="340" t="s">
        <v>183</v>
      </c>
      <c r="X707" s="339"/>
      <c r="Y707" s="340" t="s">
        <v>185</v>
      </c>
      <c r="Z707" s="340" t="s">
        <v>186</v>
      </c>
      <c r="AA707" s="340" t="str">
        <f t="shared" si="246"/>
        <v/>
      </c>
      <c r="AB707" s="341" t="s">
        <v>187</v>
      </c>
      <c r="AC707" s="516" t="str">
        <f t="shared" si="247"/>
        <v/>
      </c>
      <c r="AD707" s="509" t="str">
        <f t="shared" si="248"/>
        <v/>
      </c>
      <c r="AE707" s="517" t="str">
        <f>IFERROR(ROUNDDOWN(ROUNDDOWN(ROUND(L707*VLOOKUP(K707,【参考】数式用!$A$4:$F$57,MATCH("処遇改善加算Ⅳ",【参考】数式用!$C$3:$F$3,0)+2,0),0),0)*AA707*0.5,0), "")</f>
        <v/>
      </c>
      <c r="AF707" s="329"/>
      <c r="AG707" s="330"/>
      <c r="AH707" s="330"/>
      <c r="AI707" s="344"/>
      <c r="AJ707" s="641"/>
      <c r="AK707" s="331"/>
      <c r="AL707" s="332" t="str">
        <f t="shared" si="249"/>
        <v/>
      </c>
      <c r="AM707" s="325" t="str">
        <f t="shared" si="250"/>
        <v/>
      </c>
      <c r="AN707" s="255"/>
      <c r="AO707" s="559" t="str">
        <f>IFERROR(VLOOKUP(K707,【参考】数式用!$A$2:$N$57,14,FALSE),"")</f>
        <v/>
      </c>
      <c r="AP707" s="559" t="str">
        <f t="shared" si="251"/>
        <v/>
      </c>
      <c r="AQ707" s="632" t="str">
        <f t="shared" si="252"/>
        <v/>
      </c>
      <c r="AR707" s="632" t="str">
        <f t="shared" si="253"/>
        <v>入力済</v>
      </c>
      <c r="AS707" s="559" t="str">
        <f t="shared" si="254"/>
        <v/>
      </c>
      <c r="AT707" s="632" t="str">
        <f t="shared" si="255"/>
        <v>入力済</v>
      </c>
      <c r="AU707" s="632" t="str">
        <f t="shared" si="256"/>
        <v/>
      </c>
      <c r="AV707" s="632" t="str">
        <f t="shared" si="257"/>
        <v/>
      </c>
      <c r="AW707" s="559" t="str">
        <f t="shared" si="258"/>
        <v/>
      </c>
      <c r="AX707" s="559" t="str">
        <f t="shared" si="259"/>
        <v/>
      </c>
      <c r="AY707" s="632" t="str">
        <f>IFERROR(VLOOKUP(K707,【参考】数式用!$AR$5:$AS$39,2, FALSE), "")</f>
        <v/>
      </c>
      <c r="AZ707" s="559" t="str">
        <f t="shared" si="260"/>
        <v/>
      </c>
      <c r="BA707" s="559" t="str">
        <f t="shared" si="261"/>
        <v>入力済</v>
      </c>
      <c r="BB707" s="632" t="str">
        <f>IFERROR(VLOOKUP(K707,【参考】数式用!$AX$3:$AY$59, 2, FALSE), "")</f>
        <v/>
      </c>
      <c r="BC707" s="559" t="str">
        <f t="shared" si="262"/>
        <v/>
      </c>
      <c r="BD707" s="559" t="str">
        <f t="shared" si="263"/>
        <v>入力済</v>
      </c>
      <c r="BE707" s="576" t="str">
        <f t="shared" si="264"/>
        <v/>
      </c>
      <c r="BF707" s="559" t="str">
        <f t="shared" si="265"/>
        <v/>
      </c>
      <c r="BG707" s="596"/>
      <c r="BH707" s="632" t="str">
        <f t="shared" si="266"/>
        <v/>
      </c>
      <c r="BI707" s="614" t="str">
        <f>IFERROR(IF(BH707="Ⅱロ有り",ROUNDDOWN(L707*VLOOKUP(K707,【参考】数式用!$A$4:$J$42,10,FALSE)*AA707,0),""),"")</f>
        <v/>
      </c>
      <c r="BJ707" s="614" t="str">
        <f>IFERROR(IF(BH707="Ⅱロなし",ROUNDDOWN(L707*VLOOKUP(K707,【参考】数式用!$A$4:$J$42,8,FALSE)*AA707,0),""),"")</f>
        <v/>
      </c>
    </row>
    <row r="708" spans="1:62" ht="110.1" customHeight="1" thickBot="1">
      <c r="A708" s="327">
        <v>695</v>
      </c>
      <c r="B708" s="1005" t="str">
        <f>IF(基本情報入力シート!B730="","",基本情報入力シート!B730)</f>
        <v/>
      </c>
      <c r="C708" s="1006"/>
      <c r="D708" s="1006"/>
      <c r="E708" s="1006"/>
      <c r="F708" s="1007"/>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58" t="str">
        <f>IF(基本情報入力シート!AF730=0, "",基本情報入力シート!AF730)</f>
        <v/>
      </c>
      <c r="M708" s="589"/>
      <c r="N708" s="521" t="str">
        <f>IFERROR(VLOOKUP(K708,【参考】数式用!$A$2:$F$57,MATCH(M708,【参考】数式用!$C$3:$F$3,0)+2,0),"")</f>
        <v/>
      </c>
      <c r="O708" s="513"/>
      <c r="P708" s="555" t="str">
        <f>IFERROR(VLOOKUP(K708,【参考】数式用!$A$2:$F$57,MATCH(O708,【参考】数式用!$C$3:$F$3,0)+2,0),"")</f>
        <v/>
      </c>
      <c r="Q708" s="338" t="s">
        <v>118</v>
      </c>
      <c r="R708" s="339"/>
      <c r="S708" s="340" t="s">
        <v>183</v>
      </c>
      <c r="T708" s="339"/>
      <c r="U708" s="340" t="s">
        <v>184</v>
      </c>
      <c r="V708" s="339"/>
      <c r="W708" s="340" t="s">
        <v>183</v>
      </c>
      <c r="X708" s="339"/>
      <c r="Y708" s="340" t="s">
        <v>185</v>
      </c>
      <c r="Z708" s="340" t="s">
        <v>186</v>
      </c>
      <c r="AA708" s="340" t="str">
        <f t="shared" si="246"/>
        <v/>
      </c>
      <c r="AB708" s="341" t="s">
        <v>187</v>
      </c>
      <c r="AC708" s="516" t="str">
        <f t="shared" si="247"/>
        <v/>
      </c>
      <c r="AD708" s="509" t="str">
        <f t="shared" si="248"/>
        <v/>
      </c>
      <c r="AE708" s="517" t="str">
        <f>IFERROR(ROUNDDOWN(ROUNDDOWN(ROUND(L708*VLOOKUP(K708,【参考】数式用!$A$4:$F$57,MATCH("処遇改善加算Ⅳ",【参考】数式用!$C$3:$F$3,0)+2,0),0),0)*AA708*0.5,0), "")</f>
        <v/>
      </c>
      <c r="AF708" s="329"/>
      <c r="AG708" s="330"/>
      <c r="AH708" s="330"/>
      <c r="AI708" s="344"/>
      <c r="AJ708" s="641"/>
      <c r="AK708" s="331"/>
      <c r="AL708" s="332" t="str">
        <f t="shared" si="249"/>
        <v/>
      </c>
      <c r="AM708" s="325" t="str">
        <f t="shared" si="250"/>
        <v/>
      </c>
      <c r="AN708" s="255"/>
      <c r="AO708" s="559" t="str">
        <f>IFERROR(VLOOKUP(K708,【参考】数式用!$A$2:$N$57,14,FALSE),"")</f>
        <v/>
      </c>
      <c r="AP708" s="559" t="str">
        <f t="shared" si="251"/>
        <v/>
      </c>
      <c r="AQ708" s="632" t="str">
        <f t="shared" si="252"/>
        <v/>
      </c>
      <c r="AR708" s="632" t="str">
        <f t="shared" si="253"/>
        <v>入力済</v>
      </c>
      <c r="AS708" s="559" t="str">
        <f t="shared" si="254"/>
        <v/>
      </c>
      <c r="AT708" s="632" t="str">
        <f t="shared" si="255"/>
        <v>入力済</v>
      </c>
      <c r="AU708" s="632" t="str">
        <f t="shared" si="256"/>
        <v/>
      </c>
      <c r="AV708" s="632" t="str">
        <f t="shared" si="257"/>
        <v/>
      </c>
      <c r="AW708" s="559" t="str">
        <f t="shared" si="258"/>
        <v/>
      </c>
      <c r="AX708" s="559" t="str">
        <f t="shared" si="259"/>
        <v/>
      </c>
      <c r="AY708" s="632" t="str">
        <f>IFERROR(VLOOKUP(K708,【参考】数式用!$AR$5:$AS$39,2, FALSE), "")</f>
        <v/>
      </c>
      <c r="AZ708" s="559" t="str">
        <f t="shared" si="260"/>
        <v/>
      </c>
      <c r="BA708" s="559" t="str">
        <f t="shared" si="261"/>
        <v>入力済</v>
      </c>
      <c r="BB708" s="632" t="str">
        <f>IFERROR(VLOOKUP(K708,【参考】数式用!$AX$3:$AY$59, 2, FALSE), "")</f>
        <v/>
      </c>
      <c r="BC708" s="559" t="str">
        <f t="shared" si="262"/>
        <v/>
      </c>
      <c r="BD708" s="559" t="str">
        <f t="shared" si="263"/>
        <v>入力済</v>
      </c>
      <c r="BE708" s="576" t="str">
        <f t="shared" si="264"/>
        <v/>
      </c>
      <c r="BF708" s="559" t="str">
        <f t="shared" si="265"/>
        <v/>
      </c>
      <c r="BG708" s="596"/>
      <c r="BH708" s="632" t="str">
        <f t="shared" si="266"/>
        <v/>
      </c>
      <c r="BI708" s="614" t="str">
        <f>IFERROR(IF(BH708="Ⅱロ有り",ROUNDDOWN(L708*VLOOKUP(K708,【参考】数式用!$A$4:$J$42,10,FALSE)*AA708,0),""),"")</f>
        <v/>
      </c>
      <c r="BJ708" s="614" t="str">
        <f>IFERROR(IF(BH708="Ⅱロなし",ROUNDDOWN(L708*VLOOKUP(K708,【参考】数式用!$A$4:$J$42,8,FALSE)*AA708,0),""),"")</f>
        <v/>
      </c>
    </row>
    <row r="709" spans="1:62" ht="110.1" customHeight="1" thickBot="1">
      <c r="A709" s="327">
        <v>696</v>
      </c>
      <c r="B709" s="1005" t="str">
        <f>IF(基本情報入力シート!B731="","",基本情報入力シート!B731)</f>
        <v/>
      </c>
      <c r="C709" s="1006"/>
      <c r="D709" s="1006"/>
      <c r="E709" s="1006"/>
      <c r="F709" s="1007"/>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58" t="str">
        <f>IF(基本情報入力シート!AF731=0, "",基本情報入力シート!AF731)</f>
        <v/>
      </c>
      <c r="M709" s="589"/>
      <c r="N709" s="521" t="str">
        <f>IFERROR(VLOOKUP(K709,【参考】数式用!$A$2:$F$57,MATCH(M709,【参考】数式用!$C$3:$F$3,0)+2,0),"")</f>
        <v/>
      </c>
      <c r="O709" s="513"/>
      <c r="P709" s="555" t="str">
        <f>IFERROR(VLOOKUP(K709,【参考】数式用!$A$2:$F$57,MATCH(O709,【参考】数式用!$C$3:$F$3,0)+2,0),"")</f>
        <v/>
      </c>
      <c r="Q709" s="338" t="s">
        <v>118</v>
      </c>
      <c r="R709" s="339"/>
      <c r="S709" s="340" t="s">
        <v>183</v>
      </c>
      <c r="T709" s="339"/>
      <c r="U709" s="340" t="s">
        <v>184</v>
      </c>
      <c r="V709" s="339"/>
      <c r="W709" s="340" t="s">
        <v>183</v>
      </c>
      <c r="X709" s="339"/>
      <c r="Y709" s="340" t="s">
        <v>185</v>
      </c>
      <c r="Z709" s="340" t="s">
        <v>186</v>
      </c>
      <c r="AA709" s="340" t="str">
        <f t="shared" si="246"/>
        <v/>
      </c>
      <c r="AB709" s="341" t="s">
        <v>187</v>
      </c>
      <c r="AC709" s="516" t="str">
        <f t="shared" si="247"/>
        <v/>
      </c>
      <c r="AD709" s="509" t="str">
        <f t="shared" si="248"/>
        <v/>
      </c>
      <c r="AE709" s="517" t="str">
        <f>IFERROR(ROUNDDOWN(ROUNDDOWN(ROUND(L709*VLOOKUP(K709,【参考】数式用!$A$4:$F$57,MATCH("処遇改善加算Ⅳ",【参考】数式用!$C$3:$F$3,0)+2,0),0),0)*AA709*0.5,0), "")</f>
        <v/>
      </c>
      <c r="AF709" s="329"/>
      <c r="AG709" s="330"/>
      <c r="AH709" s="330"/>
      <c r="AI709" s="344"/>
      <c r="AJ709" s="641"/>
      <c r="AK709" s="331"/>
      <c r="AL709" s="332" t="str">
        <f t="shared" si="249"/>
        <v/>
      </c>
      <c r="AM709" s="325" t="str">
        <f t="shared" si="250"/>
        <v/>
      </c>
      <c r="AN709" s="255"/>
      <c r="AO709" s="559" t="str">
        <f>IFERROR(VLOOKUP(K709,【参考】数式用!$A$2:$N$57,14,FALSE),"")</f>
        <v/>
      </c>
      <c r="AP709" s="559" t="str">
        <f t="shared" si="251"/>
        <v/>
      </c>
      <c r="AQ709" s="632" t="str">
        <f t="shared" si="252"/>
        <v/>
      </c>
      <c r="AR709" s="632" t="str">
        <f t="shared" si="253"/>
        <v>入力済</v>
      </c>
      <c r="AS709" s="559" t="str">
        <f t="shared" si="254"/>
        <v/>
      </c>
      <c r="AT709" s="632" t="str">
        <f t="shared" si="255"/>
        <v>入力済</v>
      </c>
      <c r="AU709" s="632" t="str">
        <f t="shared" si="256"/>
        <v/>
      </c>
      <c r="AV709" s="632" t="str">
        <f t="shared" si="257"/>
        <v/>
      </c>
      <c r="AW709" s="559" t="str">
        <f t="shared" si="258"/>
        <v/>
      </c>
      <c r="AX709" s="559" t="str">
        <f t="shared" si="259"/>
        <v/>
      </c>
      <c r="AY709" s="632" t="str">
        <f>IFERROR(VLOOKUP(K709,【参考】数式用!$AR$5:$AS$39,2, FALSE), "")</f>
        <v/>
      </c>
      <c r="AZ709" s="559" t="str">
        <f t="shared" si="260"/>
        <v/>
      </c>
      <c r="BA709" s="559" t="str">
        <f t="shared" si="261"/>
        <v>入力済</v>
      </c>
      <c r="BB709" s="632" t="str">
        <f>IFERROR(VLOOKUP(K709,【参考】数式用!$AX$3:$AY$59, 2, FALSE), "")</f>
        <v/>
      </c>
      <c r="BC709" s="559" t="str">
        <f t="shared" si="262"/>
        <v/>
      </c>
      <c r="BD709" s="559" t="str">
        <f t="shared" si="263"/>
        <v>入力済</v>
      </c>
      <c r="BE709" s="576" t="str">
        <f t="shared" si="264"/>
        <v/>
      </c>
      <c r="BF709" s="559" t="str">
        <f t="shared" si="265"/>
        <v/>
      </c>
      <c r="BG709" s="596"/>
      <c r="BH709" s="632" t="str">
        <f t="shared" si="266"/>
        <v/>
      </c>
      <c r="BI709" s="614" t="str">
        <f>IFERROR(IF(BH709="Ⅱロ有り",ROUNDDOWN(L709*VLOOKUP(K709,【参考】数式用!$A$4:$J$42,10,FALSE)*AA709,0),""),"")</f>
        <v/>
      </c>
      <c r="BJ709" s="614" t="str">
        <f>IFERROR(IF(BH709="Ⅱロなし",ROUNDDOWN(L709*VLOOKUP(K709,【参考】数式用!$A$4:$J$42,8,FALSE)*AA709,0),""),"")</f>
        <v/>
      </c>
    </row>
    <row r="710" spans="1:62" ht="110.1" customHeight="1" thickBot="1">
      <c r="A710" s="327">
        <v>697</v>
      </c>
      <c r="B710" s="1005" t="str">
        <f>IF(基本情報入力シート!B732="","",基本情報入力シート!B732)</f>
        <v/>
      </c>
      <c r="C710" s="1006"/>
      <c r="D710" s="1006"/>
      <c r="E710" s="1006"/>
      <c r="F710" s="1007"/>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58" t="str">
        <f>IF(基本情報入力シート!AF732=0, "",基本情報入力シート!AF732)</f>
        <v/>
      </c>
      <c r="M710" s="589"/>
      <c r="N710" s="521" t="str">
        <f>IFERROR(VLOOKUP(K710,【参考】数式用!$A$2:$F$57,MATCH(M710,【参考】数式用!$C$3:$F$3,0)+2,0),"")</f>
        <v/>
      </c>
      <c r="O710" s="513"/>
      <c r="P710" s="555" t="str">
        <f>IFERROR(VLOOKUP(K710,【参考】数式用!$A$2:$F$57,MATCH(O710,【参考】数式用!$C$3:$F$3,0)+2,0),"")</f>
        <v/>
      </c>
      <c r="Q710" s="338" t="s">
        <v>118</v>
      </c>
      <c r="R710" s="339"/>
      <c r="S710" s="340" t="s">
        <v>183</v>
      </c>
      <c r="T710" s="339"/>
      <c r="U710" s="340" t="s">
        <v>184</v>
      </c>
      <c r="V710" s="339"/>
      <c r="W710" s="340" t="s">
        <v>183</v>
      </c>
      <c r="X710" s="339"/>
      <c r="Y710" s="340" t="s">
        <v>185</v>
      </c>
      <c r="Z710" s="340" t="s">
        <v>186</v>
      </c>
      <c r="AA710" s="340" t="str">
        <f t="shared" si="246"/>
        <v/>
      </c>
      <c r="AB710" s="341" t="s">
        <v>187</v>
      </c>
      <c r="AC710" s="516" t="str">
        <f t="shared" si="247"/>
        <v/>
      </c>
      <c r="AD710" s="509" t="str">
        <f t="shared" si="248"/>
        <v/>
      </c>
      <c r="AE710" s="517" t="str">
        <f>IFERROR(ROUNDDOWN(ROUNDDOWN(ROUND(L710*VLOOKUP(K710,【参考】数式用!$A$4:$F$57,MATCH("処遇改善加算Ⅳ",【参考】数式用!$C$3:$F$3,0)+2,0),0),0)*AA710*0.5,0), "")</f>
        <v/>
      </c>
      <c r="AF710" s="329"/>
      <c r="AG710" s="330"/>
      <c r="AH710" s="330"/>
      <c r="AI710" s="344"/>
      <c r="AJ710" s="641"/>
      <c r="AK710" s="331"/>
      <c r="AL710" s="332" t="str">
        <f t="shared" si="249"/>
        <v/>
      </c>
      <c r="AM710" s="325" t="str">
        <f t="shared" si="250"/>
        <v/>
      </c>
      <c r="AN710" s="255"/>
      <c r="AO710" s="559" t="str">
        <f>IFERROR(VLOOKUP(K710,【参考】数式用!$A$2:$N$57,14,FALSE),"")</f>
        <v/>
      </c>
      <c r="AP710" s="559" t="str">
        <f t="shared" si="251"/>
        <v/>
      </c>
      <c r="AQ710" s="632" t="str">
        <f t="shared" si="252"/>
        <v/>
      </c>
      <c r="AR710" s="632" t="str">
        <f t="shared" si="253"/>
        <v>入力済</v>
      </c>
      <c r="AS710" s="559" t="str">
        <f t="shared" si="254"/>
        <v/>
      </c>
      <c r="AT710" s="632" t="str">
        <f t="shared" si="255"/>
        <v>入力済</v>
      </c>
      <c r="AU710" s="632" t="str">
        <f t="shared" si="256"/>
        <v/>
      </c>
      <c r="AV710" s="632" t="str">
        <f t="shared" si="257"/>
        <v/>
      </c>
      <c r="AW710" s="559" t="str">
        <f t="shared" si="258"/>
        <v/>
      </c>
      <c r="AX710" s="559" t="str">
        <f t="shared" si="259"/>
        <v/>
      </c>
      <c r="AY710" s="632" t="str">
        <f>IFERROR(VLOOKUP(K710,【参考】数式用!$AR$5:$AS$39,2, FALSE), "")</f>
        <v/>
      </c>
      <c r="AZ710" s="559" t="str">
        <f t="shared" si="260"/>
        <v/>
      </c>
      <c r="BA710" s="559" t="str">
        <f t="shared" si="261"/>
        <v>入力済</v>
      </c>
      <c r="BB710" s="632" t="str">
        <f>IFERROR(VLOOKUP(K710,【参考】数式用!$AX$3:$AY$59, 2, FALSE), "")</f>
        <v/>
      </c>
      <c r="BC710" s="559" t="str">
        <f t="shared" si="262"/>
        <v/>
      </c>
      <c r="BD710" s="559" t="str">
        <f t="shared" si="263"/>
        <v>入力済</v>
      </c>
      <c r="BE710" s="576" t="str">
        <f t="shared" si="264"/>
        <v/>
      </c>
      <c r="BF710" s="559" t="str">
        <f t="shared" si="265"/>
        <v/>
      </c>
      <c r="BG710" s="596"/>
      <c r="BH710" s="632" t="str">
        <f t="shared" si="266"/>
        <v/>
      </c>
      <c r="BI710" s="614" t="str">
        <f>IFERROR(IF(BH710="Ⅱロ有り",ROUNDDOWN(L710*VLOOKUP(K710,【参考】数式用!$A$4:$J$42,10,FALSE)*AA710,0),""),"")</f>
        <v/>
      </c>
      <c r="BJ710" s="614" t="str">
        <f>IFERROR(IF(BH710="Ⅱロなし",ROUNDDOWN(L710*VLOOKUP(K710,【参考】数式用!$A$4:$J$42,8,FALSE)*AA710,0),""),"")</f>
        <v/>
      </c>
    </row>
    <row r="711" spans="1:62" ht="110.1" customHeight="1" thickBot="1">
      <c r="A711" s="327">
        <v>698</v>
      </c>
      <c r="B711" s="1005" t="str">
        <f>IF(基本情報入力シート!B733="","",基本情報入力シート!B733)</f>
        <v/>
      </c>
      <c r="C711" s="1006"/>
      <c r="D711" s="1006"/>
      <c r="E711" s="1006"/>
      <c r="F711" s="1007"/>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58" t="str">
        <f>IF(基本情報入力シート!AF733=0, "",基本情報入力シート!AF733)</f>
        <v/>
      </c>
      <c r="M711" s="589"/>
      <c r="N711" s="521" t="str">
        <f>IFERROR(VLOOKUP(K711,【参考】数式用!$A$2:$F$57,MATCH(M711,【参考】数式用!$C$3:$F$3,0)+2,0),"")</f>
        <v/>
      </c>
      <c r="O711" s="513"/>
      <c r="P711" s="555" t="str">
        <f>IFERROR(VLOOKUP(K711,【参考】数式用!$A$2:$F$57,MATCH(O711,【参考】数式用!$C$3:$F$3,0)+2,0),"")</f>
        <v/>
      </c>
      <c r="Q711" s="338" t="s">
        <v>118</v>
      </c>
      <c r="R711" s="339"/>
      <c r="S711" s="340" t="s">
        <v>183</v>
      </c>
      <c r="T711" s="339"/>
      <c r="U711" s="340" t="s">
        <v>184</v>
      </c>
      <c r="V711" s="339"/>
      <c r="W711" s="340" t="s">
        <v>183</v>
      </c>
      <c r="X711" s="339"/>
      <c r="Y711" s="340" t="s">
        <v>185</v>
      </c>
      <c r="Z711" s="340" t="s">
        <v>186</v>
      </c>
      <c r="AA711" s="340" t="str">
        <f t="shared" si="246"/>
        <v/>
      </c>
      <c r="AB711" s="341" t="s">
        <v>187</v>
      </c>
      <c r="AC711" s="516" t="str">
        <f t="shared" si="247"/>
        <v/>
      </c>
      <c r="AD711" s="509" t="str">
        <f t="shared" si="248"/>
        <v/>
      </c>
      <c r="AE711" s="517" t="str">
        <f>IFERROR(ROUNDDOWN(ROUNDDOWN(ROUND(L711*VLOOKUP(K711,【参考】数式用!$A$4:$F$57,MATCH("処遇改善加算Ⅳ",【参考】数式用!$C$3:$F$3,0)+2,0),0),0)*AA711*0.5,0), "")</f>
        <v/>
      </c>
      <c r="AF711" s="329"/>
      <c r="AG711" s="330"/>
      <c r="AH711" s="330"/>
      <c r="AI711" s="344"/>
      <c r="AJ711" s="641"/>
      <c r="AK711" s="331"/>
      <c r="AL711" s="332" t="str">
        <f t="shared" si="249"/>
        <v/>
      </c>
      <c r="AM711" s="325" t="str">
        <f t="shared" si="250"/>
        <v/>
      </c>
      <c r="AN711" s="255"/>
      <c r="AO711" s="559" t="str">
        <f>IFERROR(VLOOKUP(K711,【参考】数式用!$A$2:$N$57,14,FALSE),"")</f>
        <v/>
      </c>
      <c r="AP711" s="559" t="str">
        <f t="shared" si="251"/>
        <v/>
      </c>
      <c r="AQ711" s="632" t="str">
        <f t="shared" si="252"/>
        <v/>
      </c>
      <c r="AR711" s="632" t="str">
        <f t="shared" si="253"/>
        <v>入力済</v>
      </c>
      <c r="AS711" s="559" t="str">
        <f t="shared" si="254"/>
        <v/>
      </c>
      <c r="AT711" s="632" t="str">
        <f t="shared" si="255"/>
        <v>入力済</v>
      </c>
      <c r="AU711" s="632" t="str">
        <f t="shared" si="256"/>
        <v/>
      </c>
      <c r="AV711" s="632" t="str">
        <f t="shared" si="257"/>
        <v/>
      </c>
      <c r="AW711" s="559" t="str">
        <f t="shared" si="258"/>
        <v/>
      </c>
      <c r="AX711" s="559" t="str">
        <f t="shared" si="259"/>
        <v/>
      </c>
      <c r="AY711" s="632" t="str">
        <f>IFERROR(VLOOKUP(K711,【参考】数式用!$AR$5:$AS$39,2, FALSE), "")</f>
        <v/>
      </c>
      <c r="AZ711" s="559" t="str">
        <f t="shared" si="260"/>
        <v/>
      </c>
      <c r="BA711" s="559" t="str">
        <f t="shared" si="261"/>
        <v>入力済</v>
      </c>
      <c r="BB711" s="632" t="str">
        <f>IFERROR(VLOOKUP(K711,【参考】数式用!$AX$3:$AY$59, 2, FALSE), "")</f>
        <v/>
      </c>
      <c r="BC711" s="559" t="str">
        <f t="shared" si="262"/>
        <v/>
      </c>
      <c r="BD711" s="559" t="str">
        <f t="shared" si="263"/>
        <v>入力済</v>
      </c>
      <c r="BE711" s="576" t="str">
        <f t="shared" si="264"/>
        <v/>
      </c>
      <c r="BF711" s="559" t="str">
        <f t="shared" si="265"/>
        <v/>
      </c>
      <c r="BG711" s="596"/>
      <c r="BH711" s="632" t="str">
        <f t="shared" si="266"/>
        <v/>
      </c>
      <c r="BI711" s="614" t="str">
        <f>IFERROR(IF(BH711="Ⅱロ有り",ROUNDDOWN(L711*VLOOKUP(K711,【参考】数式用!$A$4:$J$42,10,FALSE)*AA711,0),""),"")</f>
        <v/>
      </c>
      <c r="BJ711" s="614" t="str">
        <f>IFERROR(IF(BH711="Ⅱロなし",ROUNDDOWN(L711*VLOOKUP(K711,【参考】数式用!$A$4:$J$42,8,FALSE)*AA711,0),""),"")</f>
        <v/>
      </c>
    </row>
    <row r="712" spans="1:62" ht="110.1" customHeight="1" thickBot="1">
      <c r="A712" s="327">
        <v>699</v>
      </c>
      <c r="B712" s="1005" t="str">
        <f>IF(基本情報入力シート!B734="","",基本情報入力シート!B734)</f>
        <v/>
      </c>
      <c r="C712" s="1006"/>
      <c r="D712" s="1006"/>
      <c r="E712" s="1006"/>
      <c r="F712" s="1007"/>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58" t="str">
        <f>IF(基本情報入力シート!AF734=0, "",基本情報入力シート!AF734)</f>
        <v/>
      </c>
      <c r="M712" s="589"/>
      <c r="N712" s="521" t="str">
        <f>IFERROR(VLOOKUP(K712,【参考】数式用!$A$2:$F$57,MATCH(M712,【参考】数式用!$C$3:$F$3,0)+2,0),"")</f>
        <v/>
      </c>
      <c r="O712" s="513"/>
      <c r="P712" s="555" t="str">
        <f>IFERROR(VLOOKUP(K712,【参考】数式用!$A$2:$F$57,MATCH(O712,【参考】数式用!$C$3:$F$3,0)+2,0),"")</f>
        <v/>
      </c>
      <c r="Q712" s="338" t="s">
        <v>118</v>
      </c>
      <c r="R712" s="339"/>
      <c r="S712" s="340" t="s">
        <v>183</v>
      </c>
      <c r="T712" s="339"/>
      <c r="U712" s="340" t="s">
        <v>184</v>
      </c>
      <c r="V712" s="339"/>
      <c r="W712" s="340" t="s">
        <v>183</v>
      </c>
      <c r="X712" s="339"/>
      <c r="Y712" s="340" t="s">
        <v>185</v>
      </c>
      <c r="Z712" s="340" t="s">
        <v>186</v>
      </c>
      <c r="AA712" s="340" t="str">
        <f t="shared" si="246"/>
        <v/>
      </c>
      <c r="AB712" s="341" t="s">
        <v>187</v>
      </c>
      <c r="AC712" s="516" t="str">
        <f t="shared" si="247"/>
        <v/>
      </c>
      <c r="AD712" s="509" t="str">
        <f t="shared" si="248"/>
        <v/>
      </c>
      <c r="AE712" s="517" t="str">
        <f>IFERROR(ROUNDDOWN(ROUNDDOWN(ROUND(L712*VLOOKUP(K712,【参考】数式用!$A$4:$F$57,MATCH("処遇改善加算Ⅳ",【参考】数式用!$C$3:$F$3,0)+2,0),0),0)*AA712*0.5,0), "")</f>
        <v/>
      </c>
      <c r="AF712" s="329"/>
      <c r="AG712" s="330"/>
      <c r="AH712" s="330"/>
      <c r="AI712" s="344"/>
      <c r="AJ712" s="641"/>
      <c r="AK712" s="331"/>
      <c r="AL712" s="332" t="str">
        <f t="shared" si="249"/>
        <v/>
      </c>
      <c r="AM712" s="325" t="str">
        <f t="shared" si="250"/>
        <v/>
      </c>
      <c r="AN712" s="255"/>
      <c r="AO712" s="559" t="str">
        <f>IFERROR(VLOOKUP(K712,【参考】数式用!$A$2:$N$57,14,FALSE),"")</f>
        <v/>
      </c>
      <c r="AP712" s="559" t="str">
        <f t="shared" si="251"/>
        <v/>
      </c>
      <c r="AQ712" s="632" t="str">
        <f t="shared" si="252"/>
        <v/>
      </c>
      <c r="AR712" s="632" t="str">
        <f t="shared" si="253"/>
        <v>入力済</v>
      </c>
      <c r="AS712" s="559" t="str">
        <f t="shared" si="254"/>
        <v/>
      </c>
      <c r="AT712" s="632" t="str">
        <f t="shared" si="255"/>
        <v>入力済</v>
      </c>
      <c r="AU712" s="632" t="str">
        <f t="shared" si="256"/>
        <v/>
      </c>
      <c r="AV712" s="632" t="str">
        <f t="shared" si="257"/>
        <v/>
      </c>
      <c r="AW712" s="559" t="str">
        <f t="shared" si="258"/>
        <v/>
      </c>
      <c r="AX712" s="559" t="str">
        <f t="shared" si="259"/>
        <v/>
      </c>
      <c r="AY712" s="632" t="str">
        <f>IFERROR(VLOOKUP(K712,【参考】数式用!$AR$5:$AS$39,2, FALSE), "")</f>
        <v/>
      </c>
      <c r="AZ712" s="559" t="str">
        <f t="shared" si="260"/>
        <v/>
      </c>
      <c r="BA712" s="559" t="str">
        <f t="shared" si="261"/>
        <v>入力済</v>
      </c>
      <c r="BB712" s="632" t="str">
        <f>IFERROR(VLOOKUP(K712,【参考】数式用!$AX$3:$AY$59, 2, FALSE), "")</f>
        <v/>
      </c>
      <c r="BC712" s="559" t="str">
        <f t="shared" si="262"/>
        <v/>
      </c>
      <c r="BD712" s="559" t="str">
        <f t="shared" si="263"/>
        <v>入力済</v>
      </c>
      <c r="BE712" s="576" t="str">
        <f t="shared" si="264"/>
        <v/>
      </c>
      <c r="BF712" s="559" t="str">
        <f t="shared" si="265"/>
        <v/>
      </c>
      <c r="BG712" s="596"/>
      <c r="BH712" s="632" t="str">
        <f t="shared" si="266"/>
        <v/>
      </c>
      <c r="BI712" s="614" t="str">
        <f>IFERROR(IF(BH712="Ⅱロ有り",ROUNDDOWN(L712*VLOOKUP(K712,【参考】数式用!$A$4:$J$42,10,FALSE)*AA712,0),""),"")</f>
        <v/>
      </c>
      <c r="BJ712" s="614" t="str">
        <f>IFERROR(IF(BH712="Ⅱロなし",ROUNDDOWN(L712*VLOOKUP(K712,【参考】数式用!$A$4:$J$42,8,FALSE)*AA712,0),""),"")</f>
        <v/>
      </c>
    </row>
    <row r="713" spans="1:62" ht="110.1" customHeight="1" thickBot="1">
      <c r="A713" s="327">
        <v>700</v>
      </c>
      <c r="B713" s="1005" t="str">
        <f>IF(基本情報入力シート!B735="","",基本情報入力シート!B735)</f>
        <v/>
      </c>
      <c r="C713" s="1006"/>
      <c r="D713" s="1006"/>
      <c r="E713" s="1006"/>
      <c r="F713" s="1007"/>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58" t="str">
        <f>IF(基本情報入力シート!AF735=0, "",基本情報入力シート!AF735)</f>
        <v/>
      </c>
      <c r="M713" s="589"/>
      <c r="N713" s="521" t="str">
        <f>IFERROR(VLOOKUP(K713,【参考】数式用!$A$2:$F$57,MATCH(M713,【参考】数式用!$C$3:$F$3,0)+2,0),"")</f>
        <v/>
      </c>
      <c r="O713" s="513"/>
      <c r="P713" s="555" t="str">
        <f>IFERROR(VLOOKUP(K713,【参考】数式用!$A$2:$F$57,MATCH(O713,【参考】数式用!$C$3:$F$3,0)+2,0),"")</f>
        <v/>
      </c>
      <c r="Q713" s="338" t="s">
        <v>118</v>
      </c>
      <c r="R713" s="339"/>
      <c r="S713" s="340" t="s">
        <v>183</v>
      </c>
      <c r="T713" s="339"/>
      <c r="U713" s="340" t="s">
        <v>184</v>
      </c>
      <c r="V713" s="339"/>
      <c r="W713" s="340" t="s">
        <v>183</v>
      </c>
      <c r="X713" s="339"/>
      <c r="Y713" s="340" t="s">
        <v>185</v>
      </c>
      <c r="Z713" s="340" t="s">
        <v>186</v>
      </c>
      <c r="AA713" s="340" t="str">
        <f t="shared" si="246"/>
        <v/>
      </c>
      <c r="AB713" s="341" t="s">
        <v>187</v>
      </c>
      <c r="AC713" s="516" t="str">
        <f t="shared" si="247"/>
        <v/>
      </c>
      <c r="AD713" s="509" t="str">
        <f t="shared" si="248"/>
        <v/>
      </c>
      <c r="AE713" s="517" t="str">
        <f>IFERROR(ROUNDDOWN(ROUNDDOWN(ROUND(L713*VLOOKUP(K713,【参考】数式用!$A$4:$F$57,MATCH("処遇改善加算Ⅳ",【参考】数式用!$C$3:$F$3,0)+2,0),0),0)*AA713*0.5,0), "")</f>
        <v/>
      </c>
      <c r="AF713" s="329"/>
      <c r="AG713" s="330"/>
      <c r="AH713" s="330"/>
      <c r="AI713" s="344"/>
      <c r="AJ713" s="641"/>
      <c r="AK713" s="331"/>
      <c r="AL713" s="332" t="str">
        <f t="shared" si="249"/>
        <v/>
      </c>
      <c r="AM713" s="325" t="str">
        <f t="shared" si="250"/>
        <v/>
      </c>
      <c r="AN713" s="255"/>
      <c r="AO713" s="559" t="str">
        <f>IFERROR(VLOOKUP(K713,【参考】数式用!$A$2:$N$57,14,FALSE),"")</f>
        <v/>
      </c>
      <c r="AP713" s="559" t="str">
        <f t="shared" si="251"/>
        <v/>
      </c>
      <c r="AQ713" s="632" t="str">
        <f t="shared" si="252"/>
        <v/>
      </c>
      <c r="AR713" s="632" t="str">
        <f t="shared" si="253"/>
        <v>入力済</v>
      </c>
      <c r="AS713" s="559" t="str">
        <f t="shared" si="254"/>
        <v/>
      </c>
      <c r="AT713" s="632" t="str">
        <f t="shared" si="255"/>
        <v>入力済</v>
      </c>
      <c r="AU713" s="632" t="str">
        <f t="shared" si="256"/>
        <v/>
      </c>
      <c r="AV713" s="632" t="str">
        <f t="shared" si="257"/>
        <v/>
      </c>
      <c r="AW713" s="559" t="str">
        <f t="shared" si="258"/>
        <v/>
      </c>
      <c r="AX713" s="559" t="str">
        <f t="shared" si="259"/>
        <v/>
      </c>
      <c r="AY713" s="632" t="str">
        <f>IFERROR(VLOOKUP(K713,【参考】数式用!$AR$5:$AS$39,2, FALSE), "")</f>
        <v/>
      </c>
      <c r="AZ713" s="559" t="str">
        <f t="shared" si="260"/>
        <v/>
      </c>
      <c r="BA713" s="559" t="str">
        <f t="shared" si="261"/>
        <v>入力済</v>
      </c>
      <c r="BB713" s="632" t="str">
        <f>IFERROR(VLOOKUP(K713,【参考】数式用!$AX$3:$AY$59, 2, FALSE), "")</f>
        <v/>
      </c>
      <c r="BC713" s="559" t="str">
        <f t="shared" si="262"/>
        <v/>
      </c>
      <c r="BD713" s="559" t="str">
        <f t="shared" si="263"/>
        <v>入力済</v>
      </c>
      <c r="BE713" s="576" t="str">
        <f t="shared" si="264"/>
        <v/>
      </c>
      <c r="BF713" s="559" t="str">
        <f t="shared" si="265"/>
        <v/>
      </c>
      <c r="BG713" s="596"/>
      <c r="BH713" s="632" t="str">
        <f t="shared" si="266"/>
        <v/>
      </c>
      <c r="BI713" s="614" t="str">
        <f>IFERROR(IF(BH713="Ⅱロ有り",ROUNDDOWN(L713*VLOOKUP(K713,【参考】数式用!$A$4:$J$42,10,FALSE)*AA713,0),""),"")</f>
        <v/>
      </c>
      <c r="BJ713" s="614" t="str">
        <f>IFERROR(IF(BH713="Ⅱロなし",ROUNDDOWN(L713*VLOOKUP(K713,【参考】数式用!$A$4:$J$42,8,FALSE)*AA713,0),""),"")</f>
        <v/>
      </c>
    </row>
    <row r="714" spans="1:62" ht="110.1" customHeight="1" thickBot="1">
      <c r="A714" s="327">
        <v>701</v>
      </c>
      <c r="B714" s="1005" t="str">
        <f>IF(基本情報入力シート!B736="","",基本情報入力シート!B736)</f>
        <v/>
      </c>
      <c r="C714" s="1006"/>
      <c r="D714" s="1006"/>
      <c r="E714" s="1006"/>
      <c r="F714" s="1007"/>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58" t="str">
        <f>IF(基本情報入力シート!AF736=0, "",基本情報入力シート!AF736)</f>
        <v/>
      </c>
      <c r="M714" s="589"/>
      <c r="N714" s="521" t="str">
        <f>IFERROR(VLOOKUP(K714,【参考】数式用!$A$2:$F$57,MATCH(M714,【参考】数式用!$C$3:$F$3,0)+2,0),"")</f>
        <v/>
      </c>
      <c r="O714" s="513"/>
      <c r="P714" s="555" t="str">
        <f>IFERROR(VLOOKUP(K714,【参考】数式用!$A$2:$F$57,MATCH(O714,【参考】数式用!$C$3:$F$3,0)+2,0),"")</f>
        <v/>
      </c>
      <c r="Q714" s="338" t="s">
        <v>118</v>
      </c>
      <c r="R714" s="339"/>
      <c r="S714" s="340" t="s">
        <v>183</v>
      </c>
      <c r="T714" s="339"/>
      <c r="U714" s="340" t="s">
        <v>184</v>
      </c>
      <c r="V714" s="339"/>
      <c r="W714" s="340" t="s">
        <v>183</v>
      </c>
      <c r="X714" s="339"/>
      <c r="Y714" s="340" t="s">
        <v>185</v>
      </c>
      <c r="Z714" s="340" t="s">
        <v>186</v>
      </c>
      <c r="AA714" s="340" t="str">
        <f t="shared" si="246"/>
        <v/>
      </c>
      <c r="AB714" s="341" t="s">
        <v>187</v>
      </c>
      <c r="AC714" s="516" t="str">
        <f t="shared" si="247"/>
        <v/>
      </c>
      <c r="AD714" s="509" t="str">
        <f t="shared" si="248"/>
        <v/>
      </c>
      <c r="AE714" s="517" t="str">
        <f>IFERROR(ROUNDDOWN(ROUNDDOWN(ROUND(L714*VLOOKUP(K714,【参考】数式用!$A$4:$F$57,MATCH("処遇改善加算Ⅳ",【参考】数式用!$C$3:$F$3,0)+2,0),0),0)*AA714*0.5,0), "")</f>
        <v/>
      </c>
      <c r="AF714" s="329"/>
      <c r="AG714" s="330"/>
      <c r="AH714" s="330"/>
      <c r="AI714" s="344"/>
      <c r="AJ714" s="641"/>
      <c r="AK714" s="331"/>
      <c r="AL714" s="332" t="str">
        <f t="shared" si="249"/>
        <v/>
      </c>
      <c r="AM714" s="325" t="str">
        <f t="shared" si="250"/>
        <v/>
      </c>
      <c r="AN714" s="255"/>
      <c r="AO714" s="559" t="str">
        <f>IFERROR(VLOOKUP(K714,【参考】数式用!$A$2:$N$57,14,FALSE),"")</f>
        <v/>
      </c>
      <c r="AP714" s="559" t="str">
        <f t="shared" si="251"/>
        <v/>
      </c>
      <c r="AQ714" s="632" t="str">
        <f t="shared" si="252"/>
        <v/>
      </c>
      <c r="AR714" s="632" t="str">
        <f t="shared" si="253"/>
        <v>入力済</v>
      </c>
      <c r="AS714" s="559" t="str">
        <f t="shared" si="254"/>
        <v/>
      </c>
      <c r="AT714" s="632" t="str">
        <f t="shared" si="255"/>
        <v>入力済</v>
      </c>
      <c r="AU714" s="632" t="str">
        <f t="shared" si="256"/>
        <v/>
      </c>
      <c r="AV714" s="632" t="str">
        <f t="shared" si="257"/>
        <v/>
      </c>
      <c r="AW714" s="559" t="str">
        <f t="shared" si="258"/>
        <v/>
      </c>
      <c r="AX714" s="559" t="str">
        <f t="shared" si="259"/>
        <v/>
      </c>
      <c r="AY714" s="632" t="str">
        <f>IFERROR(VLOOKUP(K714,【参考】数式用!$AR$5:$AS$39,2, FALSE), "")</f>
        <v/>
      </c>
      <c r="AZ714" s="559" t="str">
        <f t="shared" si="260"/>
        <v/>
      </c>
      <c r="BA714" s="559" t="str">
        <f t="shared" si="261"/>
        <v>入力済</v>
      </c>
      <c r="BB714" s="632" t="str">
        <f>IFERROR(VLOOKUP(K714,【参考】数式用!$AX$3:$AY$59, 2, FALSE), "")</f>
        <v/>
      </c>
      <c r="BC714" s="559" t="str">
        <f t="shared" si="262"/>
        <v/>
      </c>
      <c r="BD714" s="559" t="str">
        <f t="shared" si="263"/>
        <v>入力済</v>
      </c>
      <c r="BE714" s="576" t="str">
        <f t="shared" si="264"/>
        <v/>
      </c>
      <c r="BF714" s="559" t="str">
        <f t="shared" si="265"/>
        <v/>
      </c>
      <c r="BG714" s="596"/>
      <c r="BH714" s="632" t="str">
        <f t="shared" si="266"/>
        <v/>
      </c>
      <c r="BI714" s="614" t="str">
        <f>IFERROR(IF(BH714="Ⅱロ有り",ROUNDDOWN(L714*VLOOKUP(K714,【参考】数式用!$A$4:$J$42,10,FALSE)*AA714,0),""),"")</f>
        <v/>
      </c>
      <c r="BJ714" s="614" t="str">
        <f>IFERROR(IF(BH714="Ⅱロなし",ROUNDDOWN(L714*VLOOKUP(K714,【参考】数式用!$A$4:$J$42,8,FALSE)*AA714,0),""),"")</f>
        <v/>
      </c>
    </row>
    <row r="715" spans="1:62" ht="110.1" customHeight="1" thickBot="1">
      <c r="A715" s="327">
        <v>702</v>
      </c>
      <c r="B715" s="1005" t="str">
        <f>IF(基本情報入力シート!B737="","",基本情報入力シート!B737)</f>
        <v/>
      </c>
      <c r="C715" s="1006"/>
      <c r="D715" s="1006"/>
      <c r="E715" s="1006"/>
      <c r="F715" s="1007"/>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58" t="str">
        <f>IF(基本情報入力シート!AF737=0, "",基本情報入力シート!AF737)</f>
        <v/>
      </c>
      <c r="M715" s="589"/>
      <c r="N715" s="521" t="str">
        <f>IFERROR(VLOOKUP(K715,【参考】数式用!$A$2:$F$57,MATCH(M715,【参考】数式用!$C$3:$F$3,0)+2,0),"")</f>
        <v/>
      </c>
      <c r="O715" s="513"/>
      <c r="P715" s="555" t="str">
        <f>IFERROR(VLOOKUP(K715,【参考】数式用!$A$2:$F$57,MATCH(O715,【参考】数式用!$C$3:$F$3,0)+2,0),"")</f>
        <v/>
      </c>
      <c r="Q715" s="338" t="s">
        <v>118</v>
      </c>
      <c r="R715" s="339"/>
      <c r="S715" s="340" t="s">
        <v>183</v>
      </c>
      <c r="T715" s="339"/>
      <c r="U715" s="340" t="s">
        <v>184</v>
      </c>
      <c r="V715" s="339"/>
      <c r="W715" s="340" t="s">
        <v>183</v>
      </c>
      <c r="X715" s="339"/>
      <c r="Y715" s="340" t="s">
        <v>185</v>
      </c>
      <c r="Z715" s="340" t="s">
        <v>186</v>
      </c>
      <c r="AA715" s="340" t="str">
        <f t="shared" si="246"/>
        <v/>
      </c>
      <c r="AB715" s="341" t="s">
        <v>187</v>
      </c>
      <c r="AC715" s="516" t="str">
        <f t="shared" si="247"/>
        <v/>
      </c>
      <c r="AD715" s="509" t="str">
        <f t="shared" si="248"/>
        <v/>
      </c>
      <c r="AE715" s="517" t="str">
        <f>IFERROR(ROUNDDOWN(ROUNDDOWN(ROUND(L715*VLOOKUP(K715,【参考】数式用!$A$4:$F$57,MATCH("処遇改善加算Ⅳ",【参考】数式用!$C$3:$F$3,0)+2,0),0),0)*AA715*0.5,0), "")</f>
        <v/>
      </c>
      <c r="AF715" s="329"/>
      <c r="AG715" s="330"/>
      <c r="AH715" s="330"/>
      <c r="AI715" s="344"/>
      <c r="AJ715" s="641"/>
      <c r="AK715" s="331"/>
      <c r="AL715" s="332" t="str">
        <f t="shared" si="249"/>
        <v/>
      </c>
      <c r="AM715" s="325" t="str">
        <f t="shared" si="250"/>
        <v/>
      </c>
      <c r="AN715" s="255"/>
      <c r="AO715" s="559" t="str">
        <f>IFERROR(VLOOKUP(K715,【参考】数式用!$A$2:$N$57,14,FALSE),"")</f>
        <v/>
      </c>
      <c r="AP715" s="559" t="str">
        <f t="shared" si="251"/>
        <v/>
      </c>
      <c r="AQ715" s="632" t="str">
        <f t="shared" si="252"/>
        <v/>
      </c>
      <c r="AR715" s="632" t="str">
        <f t="shared" si="253"/>
        <v>入力済</v>
      </c>
      <c r="AS715" s="559" t="str">
        <f t="shared" si="254"/>
        <v/>
      </c>
      <c r="AT715" s="632" t="str">
        <f t="shared" si="255"/>
        <v>入力済</v>
      </c>
      <c r="AU715" s="632" t="str">
        <f t="shared" si="256"/>
        <v/>
      </c>
      <c r="AV715" s="632" t="str">
        <f t="shared" si="257"/>
        <v/>
      </c>
      <c r="AW715" s="559" t="str">
        <f t="shared" si="258"/>
        <v/>
      </c>
      <c r="AX715" s="559" t="str">
        <f t="shared" si="259"/>
        <v/>
      </c>
      <c r="AY715" s="632" t="str">
        <f>IFERROR(VLOOKUP(K715,【参考】数式用!$AR$5:$AS$39,2, FALSE), "")</f>
        <v/>
      </c>
      <c r="AZ715" s="559" t="str">
        <f t="shared" si="260"/>
        <v/>
      </c>
      <c r="BA715" s="559" t="str">
        <f t="shared" si="261"/>
        <v>入力済</v>
      </c>
      <c r="BB715" s="632" t="str">
        <f>IFERROR(VLOOKUP(K715,【参考】数式用!$AX$3:$AY$59, 2, FALSE), "")</f>
        <v/>
      </c>
      <c r="BC715" s="559" t="str">
        <f t="shared" si="262"/>
        <v/>
      </c>
      <c r="BD715" s="559" t="str">
        <f t="shared" si="263"/>
        <v>入力済</v>
      </c>
      <c r="BE715" s="576" t="str">
        <f t="shared" si="264"/>
        <v/>
      </c>
      <c r="BF715" s="559" t="str">
        <f t="shared" si="265"/>
        <v/>
      </c>
      <c r="BG715" s="596"/>
      <c r="BH715" s="632" t="str">
        <f t="shared" si="266"/>
        <v/>
      </c>
      <c r="BI715" s="614" t="str">
        <f>IFERROR(IF(BH715="Ⅱロ有り",ROUNDDOWN(L715*VLOOKUP(K715,【参考】数式用!$A$4:$J$42,10,FALSE)*AA715,0),""),"")</f>
        <v/>
      </c>
      <c r="BJ715" s="614" t="str">
        <f>IFERROR(IF(BH715="Ⅱロなし",ROUNDDOWN(L715*VLOOKUP(K715,【参考】数式用!$A$4:$J$42,8,FALSE)*AA715,0),""),"")</f>
        <v/>
      </c>
    </row>
    <row r="716" spans="1:62" ht="110.1" customHeight="1" thickBot="1">
      <c r="A716" s="327">
        <v>703</v>
      </c>
      <c r="B716" s="1005" t="str">
        <f>IF(基本情報入力シート!B738="","",基本情報入力シート!B738)</f>
        <v/>
      </c>
      <c r="C716" s="1006"/>
      <c r="D716" s="1006"/>
      <c r="E716" s="1006"/>
      <c r="F716" s="1007"/>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58" t="str">
        <f>IF(基本情報入力シート!AF738=0, "",基本情報入力シート!AF738)</f>
        <v/>
      </c>
      <c r="M716" s="589"/>
      <c r="N716" s="521" t="str">
        <f>IFERROR(VLOOKUP(K716,【参考】数式用!$A$2:$F$57,MATCH(M716,【参考】数式用!$C$3:$F$3,0)+2,0),"")</f>
        <v/>
      </c>
      <c r="O716" s="513"/>
      <c r="P716" s="555" t="str">
        <f>IFERROR(VLOOKUP(K716,【参考】数式用!$A$2:$F$57,MATCH(O716,【参考】数式用!$C$3:$F$3,0)+2,0),"")</f>
        <v/>
      </c>
      <c r="Q716" s="338" t="s">
        <v>118</v>
      </c>
      <c r="R716" s="339"/>
      <c r="S716" s="340" t="s">
        <v>183</v>
      </c>
      <c r="T716" s="339"/>
      <c r="U716" s="340" t="s">
        <v>184</v>
      </c>
      <c r="V716" s="339"/>
      <c r="W716" s="340" t="s">
        <v>183</v>
      </c>
      <c r="X716" s="339"/>
      <c r="Y716" s="340" t="s">
        <v>185</v>
      </c>
      <c r="Z716" s="340" t="s">
        <v>186</v>
      </c>
      <c r="AA716" s="340" t="str">
        <f t="shared" si="246"/>
        <v/>
      </c>
      <c r="AB716" s="341" t="s">
        <v>187</v>
      </c>
      <c r="AC716" s="516" t="str">
        <f t="shared" si="247"/>
        <v/>
      </c>
      <c r="AD716" s="509" t="str">
        <f t="shared" si="248"/>
        <v/>
      </c>
      <c r="AE716" s="517" t="str">
        <f>IFERROR(ROUNDDOWN(ROUNDDOWN(ROUND(L716*VLOOKUP(K716,【参考】数式用!$A$4:$F$57,MATCH("処遇改善加算Ⅳ",【参考】数式用!$C$3:$F$3,0)+2,0),0),0)*AA716*0.5,0), "")</f>
        <v/>
      </c>
      <c r="AF716" s="329"/>
      <c r="AG716" s="330"/>
      <c r="AH716" s="330"/>
      <c r="AI716" s="344"/>
      <c r="AJ716" s="641"/>
      <c r="AK716" s="331"/>
      <c r="AL716" s="332" t="str">
        <f t="shared" si="249"/>
        <v/>
      </c>
      <c r="AM716" s="325" t="str">
        <f t="shared" si="250"/>
        <v/>
      </c>
      <c r="AN716" s="255"/>
      <c r="AO716" s="559" t="str">
        <f>IFERROR(VLOOKUP(K716,【参考】数式用!$A$2:$N$57,14,FALSE),"")</f>
        <v/>
      </c>
      <c r="AP716" s="559" t="str">
        <f t="shared" si="251"/>
        <v/>
      </c>
      <c r="AQ716" s="632" t="str">
        <f t="shared" si="252"/>
        <v/>
      </c>
      <c r="AR716" s="632" t="str">
        <f t="shared" si="253"/>
        <v>入力済</v>
      </c>
      <c r="AS716" s="559" t="str">
        <f t="shared" si="254"/>
        <v/>
      </c>
      <c r="AT716" s="632" t="str">
        <f t="shared" si="255"/>
        <v>入力済</v>
      </c>
      <c r="AU716" s="632" t="str">
        <f t="shared" si="256"/>
        <v/>
      </c>
      <c r="AV716" s="632" t="str">
        <f t="shared" si="257"/>
        <v/>
      </c>
      <c r="AW716" s="559" t="str">
        <f t="shared" si="258"/>
        <v/>
      </c>
      <c r="AX716" s="559" t="str">
        <f t="shared" si="259"/>
        <v/>
      </c>
      <c r="AY716" s="632" t="str">
        <f>IFERROR(VLOOKUP(K716,【参考】数式用!$AR$5:$AS$39,2, FALSE), "")</f>
        <v/>
      </c>
      <c r="AZ716" s="559" t="str">
        <f t="shared" si="260"/>
        <v/>
      </c>
      <c r="BA716" s="559" t="str">
        <f t="shared" si="261"/>
        <v>入力済</v>
      </c>
      <c r="BB716" s="632" t="str">
        <f>IFERROR(VLOOKUP(K716,【参考】数式用!$AX$3:$AY$59, 2, FALSE), "")</f>
        <v/>
      </c>
      <c r="BC716" s="559" t="str">
        <f t="shared" si="262"/>
        <v/>
      </c>
      <c r="BD716" s="559" t="str">
        <f t="shared" si="263"/>
        <v>入力済</v>
      </c>
      <c r="BE716" s="576" t="str">
        <f t="shared" si="264"/>
        <v/>
      </c>
      <c r="BF716" s="559" t="str">
        <f t="shared" si="265"/>
        <v/>
      </c>
      <c r="BG716" s="596"/>
      <c r="BH716" s="632" t="str">
        <f t="shared" si="266"/>
        <v/>
      </c>
      <c r="BI716" s="614" t="str">
        <f>IFERROR(IF(BH716="Ⅱロ有り",ROUNDDOWN(L716*VLOOKUP(K716,【参考】数式用!$A$4:$J$42,10,FALSE)*AA716,0),""),"")</f>
        <v/>
      </c>
      <c r="BJ716" s="614" t="str">
        <f>IFERROR(IF(BH716="Ⅱロなし",ROUNDDOWN(L716*VLOOKUP(K716,【参考】数式用!$A$4:$J$42,8,FALSE)*AA716,0),""),"")</f>
        <v/>
      </c>
    </row>
    <row r="717" spans="1:62" ht="110.1" customHeight="1" thickBot="1">
      <c r="A717" s="327">
        <v>704</v>
      </c>
      <c r="B717" s="1005" t="str">
        <f>IF(基本情報入力シート!B739="","",基本情報入力シート!B739)</f>
        <v/>
      </c>
      <c r="C717" s="1006"/>
      <c r="D717" s="1006"/>
      <c r="E717" s="1006"/>
      <c r="F717" s="1007"/>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58" t="str">
        <f>IF(基本情報入力シート!AF739=0, "",基本情報入力シート!AF739)</f>
        <v/>
      </c>
      <c r="M717" s="589"/>
      <c r="N717" s="521" t="str">
        <f>IFERROR(VLOOKUP(K717,【参考】数式用!$A$2:$F$57,MATCH(M717,【参考】数式用!$C$3:$F$3,0)+2,0),"")</f>
        <v/>
      </c>
      <c r="O717" s="513"/>
      <c r="P717" s="555" t="str">
        <f>IFERROR(VLOOKUP(K717,【参考】数式用!$A$2:$F$57,MATCH(O717,【参考】数式用!$C$3:$F$3,0)+2,0),"")</f>
        <v/>
      </c>
      <c r="Q717" s="338" t="s">
        <v>118</v>
      </c>
      <c r="R717" s="339"/>
      <c r="S717" s="340" t="s">
        <v>183</v>
      </c>
      <c r="T717" s="339"/>
      <c r="U717" s="340" t="s">
        <v>184</v>
      </c>
      <c r="V717" s="339"/>
      <c r="W717" s="340" t="s">
        <v>183</v>
      </c>
      <c r="X717" s="339"/>
      <c r="Y717" s="340" t="s">
        <v>185</v>
      </c>
      <c r="Z717" s="340" t="s">
        <v>186</v>
      </c>
      <c r="AA717" s="340" t="str">
        <f t="shared" si="246"/>
        <v/>
      </c>
      <c r="AB717" s="341" t="s">
        <v>187</v>
      </c>
      <c r="AC717" s="516" t="str">
        <f t="shared" si="247"/>
        <v/>
      </c>
      <c r="AD717" s="509" t="str">
        <f t="shared" si="248"/>
        <v/>
      </c>
      <c r="AE717" s="517" t="str">
        <f>IFERROR(ROUNDDOWN(ROUNDDOWN(ROUND(L717*VLOOKUP(K717,【参考】数式用!$A$4:$F$57,MATCH("処遇改善加算Ⅳ",【参考】数式用!$C$3:$F$3,0)+2,0),0),0)*AA717*0.5,0), "")</f>
        <v/>
      </c>
      <c r="AF717" s="329"/>
      <c r="AG717" s="330"/>
      <c r="AH717" s="330"/>
      <c r="AI717" s="344"/>
      <c r="AJ717" s="641"/>
      <c r="AK717" s="331"/>
      <c r="AL717" s="332" t="str">
        <f t="shared" si="249"/>
        <v/>
      </c>
      <c r="AM717" s="325" t="str">
        <f t="shared" si="250"/>
        <v/>
      </c>
      <c r="AN717" s="255"/>
      <c r="AO717" s="559" t="str">
        <f>IFERROR(VLOOKUP(K717,【参考】数式用!$A$2:$N$57,14,FALSE),"")</f>
        <v/>
      </c>
      <c r="AP717" s="559" t="str">
        <f t="shared" si="251"/>
        <v/>
      </c>
      <c r="AQ717" s="632" t="str">
        <f t="shared" si="252"/>
        <v/>
      </c>
      <c r="AR717" s="632" t="str">
        <f t="shared" si="253"/>
        <v>入力済</v>
      </c>
      <c r="AS717" s="559" t="str">
        <f t="shared" si="254"/>
        <v/>
      </c>
      <c r="AT717" s="632" t="str">
        <f t="shared" si="255"/>
        <v>入力済</v>
      </c>
      <c r="AU717" s="632" t="str">
        <f t="shared" si="256"/>
        <v/>
      </c>
      <c r="AV717" s="632" t="str">
        <f t="shared" si="257"/>
        <v/>
      </c>
      <c r="AW717" s="559" t="str">
        <f t="shared" si="258"/>
        <v/>
      </c>
      <c r="AX717" s="559" t="str">
        <f t="shared" si="259"/>
        <v/>
      </c>
      <c r="AY717" s="632" t="str">
        <f>IFERROR(VLOOKUP(K717,【参考】数式用!$AR$5:$AS$39,2, FALSE), "")</f>
        <v/>
      </c>
      <c r="AZ717" s="559" t="str">
        <f t="shared" si="260"/>
        <v/>
      </c>
      <c r="BA717" s="559" t="str">
        <f t="shared" si="261"/>
        <v>入力済</v>
      </c>
      <c r="BB717" s="632" t="str">
        <f>IFERROR(VLOOKUP(K717,【参考】数式用!$AX$3:$AY$59, 2, FALSE), "")</f>
        <v/>
      </c>
      <c r="BC717" s="559" t="str">
        <f t="shared" si="262"/>
        <v/>
      </c>
      <c r="BD717" s="559" t="str">
        <f t="shared" si="263"/>
        <v>入力済</v>
      </c>
      <c r="BE717" s="576" t="str">
        <f t="shared" si="264"/>
        <v/>
      </c>
      <c r="BF717" s="559" t="str">
        <f t="shared" si="265"/>
        <v/>
      </c>
      <c r="BG717" s="596"/>
      <c r="BH717" s="632" t="str">
        <f t="shared" si="266"/>
        <v/>
      </c>
      <c r="BI717" s="614" t="str">
        <f>IFERROR(IF(BH717="Ⅱロ有り",ROUNDDOWN(L717*VLOOKUP(K717,【参考】数式用!$A$4:$J$42,10,FALSE)*AA717,0),""),"")</f>
        <v/>
      </c>
      <c r="BJ717" s="614" t="str">
        <f>IFERROR(IF(BH717="Ⅱロなし",ROUNDDOWN(L717*VLOOKUP(K717,【参考】数式用!$A$4:$J$42,8,FALSE)*AA717,0),""),"")</f>
        <v/>
      </c>
    </row>
    <row r="718" spans="1:62" ht="110.1" customHeight="1" thickBot="1">
      <c r="A718" s="327">
        <v>705</v>
      </c>
      <c r="B718" s="1005" t="str">
        <f>IF(基本情報入力シート!B740="","",基本情報入力シート!B740)</f>
        <v/>
      </c>
      <c r="C718" s="1006"/>
      <c r="D718" s="1006"/>
      <c r="E718" s="1006"/>
      <c r="F718" s="1007"/>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58" t="str">
        <f>IF(基本情報入力シート!AF740=0, "",基本情報入力シート!AF740)</f>
        <v/>
      </c>
      <c r="M718" s="589"/>
      <c r="N718" s="521" t="str">
        <f>IFERROR(VLOOKUP(K718,【参考】数式用!$A$2:$F$57,MATCH(M718,【参考】数式用!$C$3:$F$3,0)+2,0),"")</f>
        <v/>
      </c>
      <c r="O718" s="513"/>
      <c r="P718" s="555" t="str">
        <f>IFERROR(VLOOKUP(K718,【参考】数式用!$A$2:$F$57,MATCH(O718,【参考】数式用!$C$3:$F$3,0)+2,0),"")</f>
        <v/>
      </c>
      <c r="Q718" s="338" t="s">
        <v>118</v>
      </c>
      <c r="R718" s="339"/>
      <c r="S718" s="340" t="s">
        <v>183</v>
      </c>
      <c r="T718" s="339"/>
      <c r="U718" s="340" t="s">
        <v>184</v>
      </c>
      <c r="V718" s="339"/>
      <c r="W718" s="340" t="s">
        <v>183</v>
      </c>
      <c r="X718" s="339"/>
      <c r="Y718" s="340" t="s">
        <v>185</v>
      </c>
      <c r="Z718" s="340" t="s">
        <v>186</v>
      </c>
      <c r="AA718" s="340" t="str">
        <f t="shared" si="246"/>
        <v/>
      </c>
      <c r="AB718" s="341" t="s">
        <v>187</v>
      </c>
      <c r="AC718" s="516" t="str">
        <f t="shared" si="247"/>
        <v/>
      </c>
      <c r="AD718" s="509" t="str">
        <f t="shared" si="248"/>
        <v/>
      </c>
      <c r="AE718" s="517" t="str">
        <f>IFERROR(ROUNDDOWN(ROUNDDOWN(ROUND(L718*VLOOKUP(K718,【参考】数式用!$A$4:$F$57,MATCH("処遇改善加算Ⅳ",【参考】数式用!$C$3:$F$3,0)+2,0),0),0)*AA718*0.5,0), "")</f>
        <v/>
      </c>
      <c r="AF718" s="329"/>
      <c r="AG718" s="330"/>
      <c r="AH718" s="330"/>
      <c r="AI718" s="344"/>
      <c r="AJ718" s="641"/>
      <c r="AK718" s="331"/>
      <c r="AL718" s="332" t="str">
        <f t="shared" si="249"/>
        <v/>
      </c>
      <c r="AM718" s="325" t="str">
        <f t="shared" si="250"/>
        <v/>
      </c>
      <c r="AN718" s="255"/>
      <c r="AO718" s="559" t="str">
        <f>IFERROR(VLOOKUP(K718,【参考】数式用!$A$2:$N$57,14,FALSE),"")</f>
        <v/>
      </c>
      <c r="AP718" s="559" t="str">
        <f t="shared" si="251"/>
        <v/>
      </c>
      <c r="AQ718" s="632" t="str">
        <f t="shared" si="252"/>
        <v/>
      </c>
      <c r="AR718" s="632" t="str">
        <f t="shared" si="253"/>
        <v>入力済</v>
      </c>
      <c r="AS718" s="559" t="str">
        <f t="shared" si="254"/>
        <v/>
      </c>
      <c r="AT718" s="632" t="str">
        <f t="shared" si="255"/>
        <v>入力済</v>
      </c>
      <c r="AU718" s="632" t="str">
        <f t="shared" si="256"/>
        <v/>
      </c>
      <c r="AV718" s="632" t="str">
        <f t="shared" si="257"/>
        <v/>
      </c>
      <c r="AW718" s="559" t="str">
        <f t="shared" si="258"/>
        <v/>
      </c>
      <c r="AX718" s="559" t="str">
        <f t="shared" si="259"/>
        <v/>
      </c>
      <c r="AY718" s="632" t="str">
        <f>IFERROR(VLOOKUP(K718,【参考】数式用!$AR$5:$AS$39,2, FALSE), "")</f>
        <v/>
      </c>
      <c r="AZ718" s="559" t="str">
        <f t="shared" si="260"/>
        <v/>
      </c>
      <c r="BA718" s="559" t="str">
        <f t="shared" si="261"/>
        <v>入力済</v>
      </c>
      <c r="BB718" s="632" t="str">
        <f>IFERROR(VLOOKUP(K718,【参考】数式用!$AX$3:$AY$59, 2, FALSE), "")</f>
        <v/>
      </c>
      <c r="BC718" s="559" t="str">
        <f t="shared" si="262"/>
        <v/>
      </c>
      <c r="BD718" s="559" t="str">
        <f t="shared" si="263"/>
        <v>入力済</v>
      </c>
      <c r="BE718" s="576" t="str">
        <f t="shared" si="264"/>
        <v/>
      </c>
      <c r="BF718" s="559" t="str">
        <f t="shared" si="265"/>
        <v/>
      </c>
      <c r="BG718" s="596"/>
      <c r="BH718" s="632" t="str">
        <f t="shared" si="266"/>
        <v/>
      </c>
      <c r="BI718" s="614" t="str">
        <f>IFERROR(IF(BH718="Ⅱロ有り",ROUNDDOWN(L718*VLOOKUP(K718,【参考】数式用!$A$4:$J$42,10,FALSE)*AA718,0),""),"")</f>
        <v/>
      </c>
      <c r="BJ718" s="614" t="str">
        <f>IFERROR(IF(BH718="Ⅱロなし",ROUNDDOWN(L718*VLOOKUP(K718,【参考】数式用!$A$4:$J$42,8,FALSE)*AA718,0),""),"")</f>
        <v/>
      </c>
    </row>
    <row r="719" spans="1:62" ht="110.1" customHeight="1" thickBot="1">
      <c r="A719" s="327">
        <v>706</v>
      </c>
      <c r="B719" s="1005" t="str">
        <f>IF(基本情報入力シート!B741="","",基本情報入力シート!B741)</f>
        <v/>
      </c>
      <c r="C719" s="1006"/>
      <c r="D719" s="1006"/>
      <c r="E719" s="1006"/>
      <c r="F719" s="1007"/>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58" t="str">
        <f>IF(基本情報入力シート!AF741=0, "",基本情報入力シート!AF741)</f>
        <v/>
      </c>
      <c r="M719" s="589"/>
      <c r="N719" s="521" t="str">
        <f>IFERROR(VLOOKUP(K719,【参考】数式用!$A$2:$F$57,MATCH(M719,【参考】数式用!$C$3:$F$3,0)+2,0),"")</f>
        <v/>
      </c>
      <c r="O719" s="513"/>
      <c r="P719" s="555" t="str">
        <f>IFERROR(VLOOKUP(K719,【参考】数式用!$A$2:$F$57,MATCH(O719,【参考】数式用!$C$3:$F$3,0)+2,0),"")</f>
        <v/>
      </c>
      <c r="Q719" s="338" t="s">
        <v>118</v>
      </c>
      <c r="R719" s="339"/>
      <c r="S719" s="340" t="s">
        <v>183</v>
      </c>
      <c r="T719" s="339"/>
      <c r="U719" s="340" t="s">
        <v>184</v>
      </c>
      <c r="V719" s="339"/>
      <c r="W719" s="340" t="s">
        <v>183</v>
      </c>
      <c r="X719" s="339"/>
      <c r="Y719" s="340" t="s">
        <v>185</v>
      </c>
      <c r="Z719" s="340" t="s">
        <v>186</v>
      </c>
      <c r="AA719" s="340" t="str">
        <f t="shared" si="246"/>
        <v/>
      </c>
      <c r="AB719" s="341" t="s">
        <v>187</v>
      </c>
      <c r="AC719" s="516" t="str">
        <f t="shared" si="247"/>
        <v/>
      </c>
      <c r="AD719" s="509" t="str">
        <f t="shared" si="248"/>
        <v/>
      </c>
      <c r="AE719" s="517" t="str">
        <f>IFERROR(ROUNDDOWN(ROUNDDOWN(ROUND(L719*VLOOKUP(K719,【参考】数式用!$A$4:$F$57,MATCH("処遇改善加算Ⅳ",【参考】数式用!$C$3:$F$3,0)+2,0),0),0)*AA719*0.5,0), "")</f>
        <v/>
      </c>
      <c r="AF719" s="329"/>
      <c r="AG719" s="330"/>
      <c r="AH719" s="330"/>
      <c r="AI719" s="344"/>
      <c r="AJ719" s="641"/>
      <c r="AK719" s="331"/>
      <c r="AL719" s="332" t="str">
        <f t="shared" si="249"/>
        <v/>
      </c>
      <c r="AM719" s="325" t="str">
        <f t="shared" si="250"/>
        <v/>
      </c>
      <c r="AN719" s="255"/>
      <c r="AO719" s="559" t="str">
        <f>IFERROR(VLOOKUP(K719,【参考】数式用!$A$2:$N$57,14,FALSE),"")</f>
        <v/>
      </c>
      <c r="AP719" s="559" t="str">
        <f t="shared" si="251"/>
        <v/>
      </c>
      <c r="AQ719" s="632" t="str">
        <f t="shared" si="252"/>
        <v/>
      </c>
      <c r="AR719" s="632" t="str">
        <f t="shared" si="253"/>
        <v>入力済</v>
      </c>
      <c r="AS719" s="559" t="str">
        <f t="shared" si="254"/>
        <v/>
      </c>
      <c r="AT719" s="632" t="str">
        <f t="shared" si="255"/>
        <v>入力済</v>
      </c>
      <c r="AU719" s="632" t="str">
        <f t="shared" si="256"/>
        <v/>
      </c>
      <c r="AV719" s="632" t="str">
        <f t="shared" si="257"/>
        <v/>
      </c>
      <c r="AW719" s="559" t="str">
        <f t="shared" si="258"/>
        <v/>
      </c>
      <c r="AX719" s="559" t="str">
        <f t="shared" si="259"/>
        <v/>
      </c>
      <c r="AY719" s="632" t="str">
        <f>IFERROR(VLOOKUP(K719,【参考】数式用!$AR$5:$AS$39,2, FALSE), "")</f>
        <v/>
      </c>
      <c r="AZ719" s="559" t="str">
        <f t="shared" si="260"/>
        <v/>
      </c>
      <c r="BA719" s="559" t="str">
        <f t="shared" si="261"/>
        <v>入力済</v>
      </c>
      <c r="BB719" s="632" t="str">
        <f>IFERROR(VLOOKUP(K719,【参考】数式用!$AX$3:$AY$59, 2, FALSE), "")</f>
        <v/>
      </c>
      <c r="BC719" s="559" t="str">
        <f t="shared" si="262"/>
        <v/>
      </c>
      <c r="BD719" s="559" t="str">
        <f t="shared" si="263"/>
        <v>入力済</v>
      </c>
      <c r="BE719" s="576" t="str">
        <f t="shared" si="264"/>
        <v/>
      </c>
      <c r="BF719" s="559" t="str">
        <f t="shared" si="265"/>
        <v/>
      </c>
      <c r="BG719" s="596"/>
      <c r="BH719" s="632" t="str">
        <f t="shared" si="266"/>
        <v/>
      </c>
      <c r="BI719" s="614" t="str">
        <f>IFERROR(IF(BH719="Ⅱロ有り",ROUNDDOWN(L719*VLOOKUP(K719,【参考】数式用!$A$4:$J$42,10,FALSE)*AA719,0),""),"")</f>
        <v/>
      </c>
      <c r="BJ719" s="614" t="str">
        <f>IFERROR(IF(BH719="Ⅱロなし",ROUNDDOWN(L719*VLOOKUP(K719,【参考】数式用!$A$4:$J$42,8,FALSE)*AA719,0),""),"")</f>
        <v/>
      </c>
    </row>
    <row r="720" spans="1:62" ht="110.1" customHeight="1" thickBot="1">
      <c r="A720" s="327">
        <v>707</v>
      </c>
      <c r="B720" s="1005" t="str">
        <f>IF(基本情報入力シート!B742="","",基本情報入力シート!B742)</f>
        <v/>
      </c>
      <c r="C720" s="1006"/>
      <c r="D720" s="1006"/>
      <c r="E720" s="1006"/>
      <c r="F720" s="1007"/>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58" t="str">
        <f>IF(基本情報入力シート!AF742=0, "",基本情報入力シート!AF742)</f>
        <v/>
      </c>
      <c r="M720" s="589"/>
      <c r="N720" s="521" t="str">
        <f>IFERROR(VLOOKUP(K720,【参考】数式用!$A$2:$F$57,MATCH(M720,【参考】数式用!$C$3:$F$3,0)+2,0),"")</f>
        <v/>
      </c>
      <c r="O720" s="513"/>
      <c r="P720" s="555" t="str">
        <f>IFERROR(VLOOKUP(K720,【参考】数式用!$A$2:$F$57,MATCH(O720,【参考】数式用!$C$3:$F$3,0)+2,0),"")</f>
        <v/>
      </c>
      <c r="Q720" s="338" t="s">
        <v>118</v>
      </c>
      <c r="R720" s="339"/>
      <c r="S720" s="340" t="s">
        <v>183</v>
      </c>
      <c r="T720" s="339"/>
      <c r="U720" s="340" t="s">
        <v>184</v>
      </c>
      <c r="V720" s="339"/>
      <c r="W720" s="340" t="s">
        <v>183</v>
      </c>
      <c r="X720" s="339"/>
      <c r="Y720" s="340" t="s">
        <v>185</v>
      </c>
      <c r="Z720" s="340" t="s">
        <v>186</v>
      </c>
      <c r="AA720" s="340" t="str">
        <f t="shared" si="246"/>
        <v/>
      </c>
      <c r="AB720" s="341" t="s">
        <v>187</v>
      </c>
      <c r="AC720" s="516" t="str">
        <f t="shared" si="247"/>
        <v/>
      </c>
      <c r="AD720" s="509" t="str">
        <f t="shared" si="248"/>
        <v/>
      </c>
      <c r="AE720" s="517" t="str">
        <f>IFERROR(ROUNDDOWN(ROUNDDOWN(ROUND(L720*VLOOKUP(K720,【参考】数式用!$A$4:$F$57,MATCH("処遇改善加算Ⅳ",【参考】数式用!$C$3:$F$3,0)+2,0),0),0)*AA720*0.5,0), "")</f>
        <v/>
      </c>
      <c r="AF720" s="329"/>
      <c r="AG720" s="330"/>
      <c r="AH720" s="330"/>
      <c r="AI720" s="344"/>
      <c r="AJ720" s="641"/>
      <c r="AK720" s="331"/>
      <c r="AL720" s="332" t="str">
        <f t="shared" si="249"/>
        <v/>
      </c>
      <c r="AM720" s="325" t="str">
        <f t="shared" si="250"/>
        <v/>
      </c>
      <c r="AN720" s="255"/>
      <c r="AO720" s="559" t="str">
        <f>IFERROR(VLOOKUP(K720,【参考】数式用!$A$2:$N$57,14,FALSE),"")</f>
        <v/>
      </c>
      <c r="AP720" s="559" t="str">
        <f t="shared" si="251"/>
        <v/>
      </c>
      <c r="AQ720" s="632" t="str">
        <f t="shared" si="252"/>
        <v/>
      </c>
      <c r="AR720" s="632" t="str">
        <f t="shared" si="253"/>
        <v>入力済</v>
      </c>
      <c r="AS720" s="559" t="str">
        <f t="shared" si="254"/>
        <v/>
      </c>
      <c r="AT720" s="632" t="str">
        <f t="shared" si="255"/>
        <v>入力済</v>
      </c>
      <c r="AU720" s="632" t="str">
        <f t="shared" si="256"/>
        <v/>
      </c>
      <c r="AV720" s="632" t="str">
        <f t="shared" si="257"/>
        <v/>
      </c>
      <c r="AW720" s="559" t="str">
        <f t="shared" si="258"/>
        <v/>
      </c>
      <c r="AX720" s="559" t="str">
        <f t="shared" si="259"/>
        <v/>
      </c>
      <c r="AY720" s="632" t="str">
        <f>IFERROR(VLOOKUP(K720,【参考】数式用!$AR$5:$AS$39,2, FALSE), "")</f>
        <v/>
      </c>
      <c r="AZ720" s="559" t="str">
        <f t="shared" si="260"/>
        <v/>
      </c>
      <c r="BA720" s="559" t="str">
        <f t="shared" si="261"/>
        <v>入力済</v>
      </c>
      <c r="BB720" s="632" t="str">
        <f>IFERROR(VLOOKUP(K720,【参考】数式用!$AX$3:$AY$59, 2, FALSE), "")</f>
        <v/>
      </c>
      <c r="BC720" s="559" t="str">
        <f t="shared" si="262"/>
        <v/>
      </c>
      <c r="BD720" s="559" t="str">
        <f t="shared" si="263"/>
        <v>入力済</v>
      </c>
      <c r="BE720" s="576" t="str">
        <f t="shared" si="264"/>
        <v/>
      </c>
      <c r="BF720" s="559" t="str">
        <f t="shared" si="265"/>
        <v/>
      </c>
      <c r="BG720" s="596"/>
      <c r="BH720" s="632" t="str">
        <f t="shared" si="266"/>
        <v/>
      </c>
      <c r="BI720" s="614" t="str">
        <f>IFERROR(IF(BH720="Ⅱロ有り",ROUNDDOWN(L720*VLOOKUP(K720,【参考】数式用!$A$4:$J$42,10,FALSE)*AA720,0),""),"")</f>
        <v/>
      </c>
      <c r="BJ720" s="614" t="str">
        <f>IFERROR(IF(BH720="Ⅱロなし",ROUNDDOWN(L720*VLOOKUP(K720,【参考】数式用!$A$4:$J$42,8,FALSE)*AA720,0),""),"")</f>
        <v/>
      </c>
    </row>
    <row r="721" spans="1:62" ht="110.1" customHeight="1" thickBot="1">
      <c r="A721" s="327">
        <v>708</v>
      </c>
      <c r="B721" s="1005" t="str">
        <f>IF(基本情報入力シート!B743="","",基本情報入力シート!B743)</f>
        <v/>
      </c>
      <c r="C721" s="1006"/>
      <c r="D721" s="1006"/>
      <c r="E721" s="1006"/>
      <c r="F721" s="1007"/>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58" t="str">
        <f>IF(基本情報入力シート!AF743=0, "",基本情報入力シート!AF743)</f>
        <v/>
      </c>
      <c r="M721" s="589"/>
      <c r="N721" s="521" t="str">
        <f>IFERROR(VLOOKUP(K721,【参考】数式用!$A$2:$F$57,MATCH(M721,【参考】数式用!$C$3:$F$3,0)+2,0),"")</f>
        <v/>
      </c>
      <c r="O721" s="513"/>
      <c r="P721" s="555" t="str">
        <f>IFERROR(VLOOKUP(K721,【参考】数式用!$A$2:$F$57,MATCH(O721,【参考】数式用!$C$3:$F$3,0)+2,0),"")</f>
        <v/>
      </c>
      <c r="Q721" s="338" t="s">
        <v>118</v>
      </c>
      <c r="R721" s="339"/>
      <c r="S721" s="340" t="s">
        <v>183</v>
      </c>
      <c r="T721" s="339"/>
      <c r="U721" s="340" t="s">
        <v>184</v>
      </c>
      <c r="V721" s="339"/>
      <c r="W721" s="340" t="s">
        <v>183</v>
      </c>
      <c r="X721" s="339"/>
      <c r="Y721" s="340" t="s">
        <v>185</v>
      </c>
      <c r="Z721" s="340" t="s">
        <v>186</v>
      </c>
      <c r="AA721" s="340" t="str">
        <f t="shared" si="246"/>
        <v/>
      </c>
      <c r="AB721" s="341" t="s">
        <v>187</v>
      </c>
      <c r="AC721" s="516" t="str">
        <f t="shared" si="247"/>
        <v/>
      </c>
      <c r="AD721" s="509" t="str">
        <f t="shared" si="248"/>
        <v/>
      </c>
      <c r="AE721" s="517" t="str">
        <f>IFERROR(ROUNDDOWN(ROUNDDOWN(ROUND(L721*VLOOKUP(K721,【参考】数式用!$A$4:$F$57,MATCH("処遇改善加算Ⅳ",【参考】数式用!$C$3:$F$3,0)+2,0),0),0)*AA721*0.5,0), "")</f>
        <v/>
      </c>
      <c r="AF721" s="329"/>
      <c r="AG721" s="330"/>
      <c r="AH721" s="330"/>
      <c r="AI721" s="344"/>
      <c r="AJ721" s="641"/>
      <c r="AK721" s="331"/>
      <c r="AL721" s="332" t="str">
        <f t="shared" si="249"/>
        <v/>
      </c>
      <c r="AM721" s="325" t="str">
        <f t="shared" si="250"/>
        <v/>
      </c>
      <c r="AN721" s="255"/>
      <c r="AO721" s="559" t="str">
        <f>IFERROR(VLOOKUP(K721,【参考】数式用!$A$2:$N$57,14,FALSE),"")</f>
        <v/>
      </c>
      <c r="AP721" s="559" t="str">
        <f t="shared" si="251"/>
        <v/>
      </c>
      <c r="AQ721" s="632" t="str">
        <f t="shared" si="252"/>
        <v/>
      </c>
      <c r="AR721" s="632" t="str">
        <f t="shared" si="253"/>
        <v>入力済</v>
      </c>
      <c r="AS721" s="559" t="str">
        <f t="shared" si="254"/>
        <v/>
      </c>
      <c r="AT721" s="632" t="str">
        <f t="shared" si="255"/>
        <v>入力済</v>
      </c>
      <c r="AU721" s="632" t="str">
        <f t="shared" si="256"/>
        <v/>
      </c>
      <c r="AV721" s="632" t="str">
        <f t="shared" si="257"/>
        <v/>
      </c>
      <c r="AW721" s="559" t="str">
        <f t="shared" si="258"/>
        <v/>
      </c>
      <c r="AX721" s="559" t="str">
        <f t="shared" si="259"/>
        <v/>
      </c>
      <c r="AY721" s="632" t="str">
        <f>IFERROR(VLOOKUP(K721,【参考】数式用!$AR$5:$AS$39,2, FALSE), "")</f>
        <v/>
      </c>
      <c r="AZ721" s="559" t="str">
        <f t="shared" si="260"/>
        <v/>
      </c>
      <c r="BA721" s="559" t="str">
        <f t="shared" si="261"/>
        <v>入力済</v>
      </c>
      <c r="BB721" s="632" t="str">
        <f>IFERROR(VLOOKUP(K721,【参考】数式用!$AX$3:$AY$59, 2, FALSE), "")</f>
        <v/>
      </c>
      <c r="BC721" s="559" t="str">
        <f t="shared" si="262"/>
        <v/>
      </c>
      <c r="BD721" s="559" t="str">
        <f t="shared" si="263"/>
        <v>入力済</v>
      </c>
      <c r="BE721" s="576" t="str">
        <f t="shared" si="264"/>
        <v/>
      </c>
      <c r="BF721" s="559" t="str">
        <f t="shared" si="265"/>
        <v/>
      </c>
      <c r="BG721" s="596"/>
      <c r="BH721" s="632" t="str">
        <f t="shared" si="266"/>
        <v/>
      </c>
      <c r="BI721" s="614" t="str">
        <f>IFERROR(IF(BH721="Ⅱロ有り",ROUNDDOWN(L721*VLOOKUP(K721,【参考】数式用!$A$4:$J$42,10,FALSE)*AA721,0),""),"")</f>
        <v/>
      </c>
      <c r="BJ721" s="614" t="str">
        <f>IFERROR(IF(BH721="Ⅱロなし",ROUNDDOWN(L721*VLOOKUP(K721,【参考】数式用!$A$4:$J$42,8,FALSE)*AA721,0),""),"")</f>
        <v/>
      </c>
    </row>
    <row r="722" spans="1:62" ht="110.1" customHeight="1" thickBot="1">
      <c r="A722" s="327">
        <v>709</v>
      </c>
      <c r="B722" s="1005" t="str">
        <f>IF(基本情報入力シート!B744="","",基本情報入力シート!B744)</f>
        <v/>
      </c>
      <c r="C722" s="1006"/>
      <c r="D722" s="1006"/>
      <c r="E722" s="1006"/>
      <c r="F722" s="1007"/>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58" t="str">
        <f>IF(基本情報入力シート!AF744=0, "",基本情報入力シート!AF744)</f>
        <v/>
      </c>
      <c r="M722" s="589"/>
      <c r="N722" s="521" t="str">
        <f>IFERROR(VLOOKUP(K722,【参考】数式用!$A$2:$F$57,MATCH(M722,【参考】数式用!$C$3:$F$3,0)+2,0),"")</f>
        <v/>
      </c>
      <c r="O722" s="513"/>
      <c r="P722" s="555" t="str">
        <f>IFERROR(VLOOKUP(K722,【参考】数式用!$A$2:$F$57,MATCH(O722,【参考】数式用!$C$3:$F$3,0)+2,0),"")</f>
        <v/>
      </c>
      <c r="Q722" s="338" t="s">
        <v>118</v>
      </c>
      <c r="R722" s="339"/>
      <c r="S722" s="340" t="s">
        <v>183</v>
      </c>
      <c r="T722" s="339"/>
      <c r="U722" s="340" t="s">
        <v>184</v>
      </c>
      <c r="V722" s="339"/>
      <c r="W722" s="340" t="s">
        <v>183</v>
      </c>
      <c r="X722" s="339"/>
      <c r="Y722" s="340" t="s">
        <v>185</v>
      </c>
      <c r="Z722" s="340" t="s">
        <v>186</v>
      </c>
      <c r="AA722" s="340" t="str">
        <f t="shared" si="246"/>
        <v/>
      </c>
      <c r="AB722" s="341" t="s">
        <v>187</v>
      </c>
      <c r="AC722" s="516" t="str">
        <f t="shared" si="247"/>
        <v/>
      </c>
      <c r="AD722" s="509" t="str">
        <f t="shared" si="248"/>
        <v/>
      </c>
      <c r="AE722" s="517" t="str">
        <f>IFERROR(ROUNDDOWN(ROUNDDOWN(ROUND(L722*VLOOKUP(K722,【参考】数式用!$A$4:$F$57,MATCH("処遇改善加算Ⅳ",【参考】数式用!$C$3:$F$3,0)+2,0),0),0)*AA722*0.5,0), "")</f>
        <v/>
      </c>
      <c r="AF722" s="329"/>
      <c r="AG722" s="330"/>
      <c r="AH722" s="330"/>
      <c r="AI722" s="344"/>
      <c r="AJ722" s="641"/>
      <c r="AK722" s="331"/>
      <c r="AL722" s="332" t="str">
        <f t="shared" si="249"/>
        <v/>
      </c>
      <c r="AM722" s="325" t="str">
        <f t="shared" si="250"/>
        <v/>
      </c>
      <c r="AN722" s="255"/>
      <c r="AO722" s="559" t="str">
        <f>IFERROR(VLOOKUP(K722,【参考】数式用!$A$2:$N$57,14,FALSE),"")</f>
        <v/>
      </c>
      <c r="AP722" s="559" t="str">
        <f t="shared" si="251"/>
        <v/>
      </c>
      <c r="AQ722" s="632" t="str">
        <f t="shared" si="252"/>
        <v/>
      </c>
      <c r="AR722" s="632" t="str">
        <f t="shared" si="253"/>
        <v>入力済</v>
      </c>
      <c r="AS722" s="559" t="str">
        <f t="shared" si="254"/>
        <v/>
      </c>
      <c r="AT722" s="632" t="str">
        <f t="shared" si="255"/>
        <v>入力済</v>
      </c>
      <c r="AU722" s="632" t="str">
        <f t="shared" si="256"/>
        <v/>
      </c>
      <c r="AV722" s="632" t="str">
        <f t="shared" si="257"/>
        <v/>
      </c>
      <c r="AW722" s="559" t="str">
        <f t="shared" si="258"/>
        <v/>
      </c>
      <c r="AX722" s="559" t="str">
        <f t="shared" si="259"/>
        <v/>
      </c>
      <c r="AY722" s="632" t="str">
        <f>IFERROR(VLOOKUP(K722,【参考】数式用!$AR$5:$AS$39,2, FALSE), "")</f>
        <v/>
      </c>
      <c r="AZ722" s="559" t="str">
        <f t="shared" si="260"/>
        <v/>
      </c>
      <c r="BA722" s="559" t="str">
        <f t="shared" si="261"/>
        <v>入力済</v>
      </c>
      <c r="BB722" s="632" t="str">
        <f>IFERROR(VLOOKUP(K722,【参考】数式用!$AX$3:$AY$59, 2, FALSE), "")</f>
        <v/>
      </c>
      <c r="BC722" s="559" t="str">
        <f t="shared" si="262"/>
        <v/>
      </c>
      <c r="BD722" s="559" t="str">
        <f t="shared" si="263"/>
        <v>入力済</v>
      </c>
      <c r="BE722" s="576" t="str">
        <f t="shared" si="264"/>
        <v/>
      </c>
      <c r="BF722" s="559" t="str">
        <f t="shared" si="265"/>
        <v/>
      </c>
      <c r="BG722" s="596"/>
      <c r="BH722" s="632" t="str">
        <f t="shared" si="266"/>
        <v/>
      </c>
      <c r="BI722" s="614" t="str">
        <f>IFERROR(IF(BH722="Ⅱロ有り",ROUNDDOWN(L722*VLOOKUP(K722,【参考】数式用!$A$4:$J$42,10,FALSE)*AA722,0),""),"")</f>
        <v/>
      </c>
      <c r="BJ722" s="614" t="str">
        <f>IFERROR(IF(BH722="Ⅱロなし",ROUNDDOWN(L722*VLOOKUP(K722,【参考】数式用!$A$4:$J$42,8,FALSE)*AA722,0),""),"")</f>
        <v/>
      </c>
    </row>
    <row r="723" spans="1:62" ht="110.1" customHeight="1" thickBot="1">
      <c r="A723" s="327">
        <v>710</v>
      </c>
      <c r="B723" s="1005" t="str">
        <f>IF(基本情報入力シート!B745="","",基本情報入力シート!B745)</f>
        <v/>
      </c>
      <c r="C723" s="1006"/>
      <c r="D723" s="1006"/>
      <c r="E723" s="1006"/>
      <c r="F723" s="1007"/>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58" t="str">
        <f>IF(基本情報入力シート!AF745=0, "",基本情報入力シート!AF745)</f>
        <v/>
      </c>
      <c r="M723" s="589"/>
      <c r="N723" s="521" t="str">
        <f>IFERROR(VLOOKUP(K723,【参考】数式用!$A$2:$F$57,MATCH(M723,【参考】数式用!$C$3:$F$3,0)+2,0),"")</f>
        <v/>
      </c>
      <c r="O723" s="513"/>
      <c r="P723" s="555" t="str">
        <f>IFERROR(VLOOKUP(K723,【参考】数式用!$A$2:$F$57,MATCH(O723,【参考】数式用!$C$3:$F$3,0)+2,0),"")</f>
        <v/>
      </c>
      <c r="Q723" s="338" t="s">
        <v>118</v>
      </c>
      <c r="R723" s="339"/>
      <c r="S723" s="340" t="s">
        <v>183</v>
      </c>
      <c r="T723" s="339"/>
      <c r="U723" s="340" t="s">
        <v>184</v>
      </c>
      <c r="V723" s="339"/>
      <c r="W723" s="340" t="s">
        <v>183</v>
      </c>
      <c r="X723" s="339"/>
      <c r="Y723" s="340" t="s">
        <v>185</v>
      </c>
      <c r="Z723" s="340" t="s">
        <v>186</v>
      </c>
      <c r="AA723" s="340" t="str">
        <f t="shared" si="246"/>
        <v/>
      </c>
      <c r="AB723" s="341" t="s">
        <v>187</v>
      </c>
      <c r="AC723" s="516" t="str">
        <f t="shared" si="247"/>
        <v/>
      </c>
      <c r="AD723" s="509" t="str">
        <f t="shared" si="248"/>
        <v/>
      </c>
      <c r="AE723" s="517" t="str">
        <f>IFERROR(ROUNDDOWN(ROUNDDOWN(ROUND(L723*VLOOKUP(K723,【参考】数式用!$A$4:$F$57,MATCH("処遇改善加算Ⅳ",【参考】数式用!$C$3:$F$3,0)+2,0),0),0)*AA723*0.5,0), "")</f>
        <v/>
      </c>
      <c r="AF723" s="329"/>
      <c r="AG723" s="330"/>
      <c r="AH723" s="330"/>
      <c r="AI723" s="344"/>
      <c r="AJ723" s="641"/>
      <c r="AK723" s="331"/>
      <c r="AL723" s="332" t="str">
        <f t="shared" si="249"/>
        <v/>
      </c>
      <c r="AM723" s="325" t="str">
        <f t="shared" si="250"/>
        <v/>
      </c>
      <c r="AN723" s="255"/>
      <c r="AO723" s="559" t="str">
        <f>IFERROR(VLOOKUP(K723,【参考】数式用!$A$2:$N$57,14,FALSE),"")</f>
        <v/>
      </c>
      <c r="AP723" s="559" t="str">
        <f t="shared" si="251"/>
        <v/>
      </c>
      <c r="AQ723" s="632" t="str">
        <f t="shared" si="252"/>
        <v/>
      </c>
      <c r="AR723" s="632" t="str">
        <f t="shared" si="253"/>
        <v>入力済</v>
      </c>
      <c r="AS723" s="559" t="str">
        <f t="shared" si="254"/>
        <v/>
      </c>
      <c r="AT723" s="632" t="str">
        <f t="shared" si="255"/>
        <v>入力済</v>
      </c>
      <c r="AU723" s="632" t="str">
        <f t="shared" si="256"/>
        <v/>
      </c>
      <c r="AV723" s="632" t="str">
        <f t="shared" si="257"/>
        <v/>
      </c>
      <c r="AW723" s="559" t="str">
        <f t="shared" si="258"/>
        <v/>
      </c>
      <c r="AX723" s="559" t="str">
        <f t="shared" si="259"/>
        <v/>
      </c>
      <c r="AY723" s="632" t="str">
        <f>IFERROR(VLOOKUP(K723,【参考】数式用!$AR$5:$AS$39,2, FALSE), "")</f>
        <v/>
      </c>
      <c r="AZ723" s="559" t="str">
        <f t="shared" si="260"/>
        <v/>
      </c>
      <c r="BA723" s="559" t="str">
        <f t="shared" si="261"/>
        <v>入力済</v>
      </c>
      <c r="BB723" s="632" t="str">
        <f>IFERROR(VLOOKUP(K723,【参考】数式用!$AX$3:$AY$59, 2, FALSE), "")</f>
        <v/>
      </c>
      <c r="BC723" s="559" t="str">
        <f t="shared" si="262"/>
        <v/>
      </c>
      <c r="BD723" s="559" t="str">
        <f t="shared" si="263"/>
        <v>入力済</v>
      </c>
      <c r="BE723" s="576" t="str">
        <f t="shared" si="264"/>
        <v/>
      </c>
      <c r="BF723" s="559" t="str">
        <f t="shared" si="265"/>
        <v/>
      </c>
      <c r="BG723" s="596"/>
      <c r="BH723" s="632" t="str">
        <f t="shared" si="266"/>
        <v/>
      </c>
      <c r="BI723" s="614" t="str">
        <f>IFERROR(IF(BH723="Ⅱロ有り",ROUNDDOWN(L723*VLOOKUP(K723,【参考】数式用!$A$4:$J$42,10,FALSE)*AA723,0),""),"")</f>
        <v/>
      </c>
      <c r="BJ723" s="614" t="str">
        <f>IFERROR(IF(BH723="Ⅱロなし",ROUNDDOWN(L723*VLOOKUP(K723,【参考】数式用!$A$4:$J$42,8,FALSE)*AA723,0),""),"")</f>
        <v/>
      </c>
    </row>
    <row r="724" spans="1:62" ht="110.1" customHeight="1" thickBot="1">
      <c r="A724" s="327">
        <v>711</v>
      </c>
      <c r="B724" s="1005" t="str">
        <f>IF(基本情報入力シート!B746="","",基本情報入力シート!B746)</f>
        <v/>
      </c>
      <c r="C724" s="1006"/>
      <c r="D724" s="1006"/>
      <c r="E724" s="1006"/>
      <c r="F724" s="1007"/>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58" t="str">
        <f>IF(基本情報入力シート!AF746=0, "",基本情報入力シート!AF746)</f>
        <v/>
      </c>
      <c r="M724" s="589"/>
      <c r="N724" s="521" t="str">
        <f>IFERROR(VLOOKUP(K724,【参考】数式用!$A$2:$F$57,MATCH(M724,【参考】数式用!$C$3:$F$3,0)+2,0),"")</f>
        <v/>
      </c>
      <c r="O724" s="513"/>
      <c r="P724" s="555" t="str">
        <f>IFERROR(VLOOKUP(K724,【参考】数式用!$A$2:$F$57,MATCH(O724,【参考】数式用!$C$3:$F$3,0)+2,0),"")</f>
        <v/>
      </c>
      <c r="Q724" s="338" t="s">
        <v>118</v>
      </c>
      <c r="R724" s="339"/>
      <c r="S724" s="340" t="s">
        <v>183</v>
      </c>
      <c r="T724" s="339"/>
      <c r="U724" s="340" t="s">
        <v>184</v>
      </c>
      <c r="V724" s="339"/>
      <c r="W724" s="340" t="s">
        <v>183</v>
      </c>
      <c r="X724" s="339"/>
      <c r="Y724" s="340" t="s">
        <v>185</v>
      </c>
      <c r="Z724" s="340" t="s">
        <v>186</v>
      </c>
      <c r="AA724" s="340" t="str">
        <f t="shared" si="246"/>
        <v/>
      </c>
      <c r="AB724" s="341" t="s">
        <v>187</v>
      </c>
      <c r="AC724" s="516" t="str">
        <f t="shared" si="247"/>
        <v/>
      </c>
      <c r="AD724" s="509" t="str">
        <f t="shared" si="248"/>
        <v/>
      </c>
      <c r="AE724" s="517" t="str">
        <f>IFERROR(ROUNDDOWN(ROUNDDOWN(ROUND(L724*VLOOKUP(K724,【参考】数式用!$A$4:$F$57,MATCH("処遇改善加算Ⅳ",【参考】数式用!$C$3:$F$3,0)+2,0),0),0)*AA724*0.5,0), "")</f>
        <v/>
      </c>
      <c r="AF724" s="329"/>
      <c r="AG724" s="330"/>
      <c r="AH724" s="330"/>
      <c r="AI724" s="344"/>
      <c r="AJ724" s="641"/>
      <c r="AK724" s="331"/>
      <c r="AL724" s="332" t="str">
        <f t="shared" si="249"/>
        <v/>
      </c>
      <c r="AM724" s="325" t="str">
        <f t="shared" si="250"/>
        <v/>
      </c>
      <c r="AN724" s="255"/>
      <c r="AO724" s="559" t="str">
        <f>IFERROR(VLOOKUP(K724,【参考】数式用!$A$2:$N$57,14,FALSE),"")</f>
        <v/>
      </c>
      <c r="AP724" s="559" t="str">
        <f t="shared" si="251"/>
        <v/>
      </c>
      <c r="AQ724" s="632" t="str">
        <f t="shared" si="252"/>
        <v/>
      </c>
      <c r="AR724" s="632" t="str">
        <f t="shared" si="253"/>
        <v>入力済</v>
      </c>
      <c r="AS724" s="559" t="str">
        <f t="shared" si="254"/>
        <v/>
      </c>
      <c r="AT724" s="632" t="str">
        <f t="shared" si="255"/>
        <v>入力済</v>
      </c>
      <c r="AU724" s="632" t="str">
        <f t="shared" si="256"/>
        <v/>
      </c>
      <c r="AV724" s="632" t="str">
        <f t="shared" si="257"/>
        <v/>
      </c>
      <c r="AW724" s="559" t="str">
        <f t="shared" si="258"/>
        <v/>
      </c>
      <c r="AX724" s="559" t="str">
        <f t="shared" si="259"/>
        <v/>
      </c>
      <c r="AY724" s="632" t="str">
        <f>IFERROR(VLOOKUP(K724,【参考】数式用!$AR$5:$AS$39,2, FALSE), "")</f>
        <v/>
      </c>
      <c r="AZ724" s="559" t="str">
        <f t="shared" si="260"/>
        <v/>
      </c>
      <c r="BA724" s="559" t="str">
        <f t="shared" si="261"/>
        <v>入力済</v>
      </c>
      <c r="BB724" s="632" t="str">
        <f>IFERROR(VLOOKUP(K724,【参考】数式用!$AX$3:$AY$59, 2, FALSE), "")</f>
        <v/>
      </c>
      <c r="BC724" s="559" t="str">
        <f t="shared" si="262"/>
        <v/>
      </c>
      <c r="BD724" s="559" t="str">
        <f t="shared" si="263"/>
        <v>入力済</v>
      </c>
      <c r="BE724" s="576" t="str">
        <f t="shared" si="264"/>
        <v/>
      </c>
      <c r="BF724" s="559" t="str">
        <f t="shared" si="265"/>
        <v/>
      </c>
      <c r="BG724" s="596"/>
      <c r="BH724" s="632" t="str">
        <f t="shared" si="266"/>
        <v/>
      </c>
      <c r="BI724" s="614" t="str">
        <f>IFERROR(IF(BH724="Ⅱロ有り",ROUNDDOWN(L724*VLOOKUP(K724,【参考】数式用!$A$4:$J$42,10,FALSE)*AA724,0),""),"")</f>
        <v/>
      </c>
      <c r="BJ724" s="614" t="str">
        <f>IFERROR(IF(BH724="Ⅱロなし",ROUNDDOWN(L724*VLOOKUP(K724,【参考】数式用!$A$4:$J$42,8,FALSE)*AA724,0),""),"")</f>
        <v/>
      </c>
    </row>
    <row r="725" spans="1:62" ht="110.1" customHeight="1" thickBot="1">
      <c r="A725" s="327">
        <v>712</v>
      </c>
      <c r="B725" s="1005" t="str">
        <f>IF(基本情報入力シート!B747="","",基本情報入力シート!B747)</f>
        <v/>
      </c>
      <c r="C725" s="1006"/>
      <c r="D725" s="1006"/>
      <c r="E725" s="1006"/>
      <c r="F725" s="1007"/>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58" t="str">
        <f>IF(基本情報入力シート!AF747=0, "",基本情報入力シート!AF747)</f>
        <v/>
      </c>
      <c r="M725" s="589"/>
      <c r="N725" s="521" t="str">
        <f>IFERROR(VLOOKUP(K725,【参考】数式用!$A$2:$F$57,MATCH(M725,【参考】数式用!$C$3:$F$3,0)+2,0),"")</f>
        <v/>
      </c>
      <c r="O725" s="513"/>
      <c r="P725" s="555" t="str">
        <f>IFERROR(VLOOKUP(K725,【参考】数式用!$A$2:$F$57,MATCH(O725,【参考】数式用!$C$3:$F$3,0)+2,0),"")</f>
        <v/>
      </c>
      <c r="Q725" s="338" t="s">
        <v>118</v>
      </c>
      <c r="R725" s="339"/>
      <c r="S725" s="340" t="s">
        <v>183</v>
      </c>
      <c r="T725" s="339"/>
      <c r="U725" s="340" t="s">
        <v>184</v>
      </c>
      <c r="V725" s="339"/>
      <c r="W725" s="340" t="s">
        <v>183</v>
      </c>
      <c r="X725" s="339"/>
      <c r="Y725" s="340" t="s">
        <v>185</v>
      </c>
      <c r="Z725" s="340" t="s">
        <v>186</v>
      </c>
      <c r="AA725" s="340" t="str">
        <f t="shared" si="246"/>
        <v/>
      </c>
      <c r="AB725" s="341" t="s">
        <v>187</v>
      </c>
      <c r="AC725" s="516" t="str">
        <f t="shared" si="247"/>
        <v/>
      </c>
      <c r="AD725" s="509" t="str">
        <f t="shared" si="248"/>
        <v/>
      </c>
      <c r="AE725" s="517" t="str">
        <f>IFERROR(ROUNDDOWN(ROUNDDOWN(ROUND(L725*VLOOKUP(K725,【参考】数式用!$A$4:$F$57,MATCH("処遇改善加算Ⅳ",【参考】数式用!$C$3:$F$3,0)+2,0),0),0)*AA725*0.5,0), "")</f>
        <v/>
      </c>
      <c r="AF725" s="329"/>
      <c r="AG725" s="330"/>
      <c r="AH725" s="330"/>
      <c r="AI725" s="344"/>
      <c r="AJ725" s="641"/>
      <c r="AK725" s="331"/>
      <c r="AL725" s="332" t="str">
        <f t="shared" si="249"/>
        <v/>
      </c>
      <c r="AM725" s="325" t="str">
        <f t="shared" si="250"/>
        <v/>
      </c>
      <c r="AN725" s="255"/>
      <c r="AO725" s="559" t="str">
        <f>IFERROR(VLOOKUP(K725,【参考】数式用!$A$2:$N$57,14,FALSE),"")</f>
        <v/>
      </c>
      <c r="AP725" s="559" t="str">
        <f t="shared" si="251"/>
        <v/>
      </c>
      <c r="AQ725" s="632" t="str">
        <f t="shared" si="252"/>
        <v/>
      </c>
      <c r="AR725" s="632" t="str">
        <f t="shared" si="253"/>
        <v>入力済</v>
      </c>
      <c r="AS725" s="559" t="str">
        <f t="shared" si="254"/>
        <v/>
      </c>
      <c r="AT725" s="632" t="str">
        <f t="shared" si="255"/>
        <v>入力済</v>
      </c>
      <c r="AU725" s="632" t="str">
        <f t="shared" si="256"/>
        <v/>
      </c>
      <c r="AV725" s="632" t="str">
        <f t="shared" si="257"/>
        <v/>
      </c>
      <c r="AW725" s="559" t="str">
        <f t="shared" si="258"/>
        <v/>
      </c>
      <c r="AX725" s="559" t="str">
        <f t="shared" si="259"/>
        <v/>
      </c>
      <c r="AY725" s="632" t="str">
        <f>IFERROR(VLOOKUP(K725,【参考】数式用!$AR$5:$AS$39,2, FALSE), "")</f>
        <v/>
      </c>
      <c r="AZ725" s="559" t="str">
        <f t="shared" si="260"/>
        <v/>
      </c>
      <c r="BA725" s="559" t="str">
        <f t="shared" si="261"/>
        <v>入力済</v>
      </c>
      <c r="BB725" s="632" t="str">
        <f>IFERROR(VLOOKUP(K725,【参考】数式用!$AX$3:$AY$59, 2, FALSE), "")</f>
        <v/>
      </c>
      <c r="BC725" s="559" t="str">
        <f t="shared" si="262"/>
        <v/>
      </c>
      <c r="BD725" s="559" t="str">
        <f t="shared" si="263"/>
        <v>入力済</v>
      </c>
      <c r="BE725" s="576" t="str">
        <f t="shared" si="264"/>
        <v/>
      </c>
      <c r="BF725" s="559" t="str">
        <f t="shared" si="265"/>
        <v/>
      </c>
      <c r="BG725" s="596"/>
      <c r="BH725" s="632" t="str">
        <f t="shared" si="266"/>
        <v/>
      </c>
      <c r="BI725" s="614" t="str">
        <f>IFERROR(IF(BH725="Ⅱロ有り",ROUNDDOWN(L725*VLOOKUP(K725,【参考】数式用!$A$4:$J$42,10,FALSE)*AA725,0),""),"")</f>
        <v/>
      </c>
      <c r="BJ725" s="614" t="str">
        <f>IFERROR(IF(BH725="Ⅱロなし",ROUNDDOWN(L725*VLOOKUP(K725,【参考】数式用!$A$4:$J$42,8,FALSE)*AA725,0),""),"")</f>
        <v/>
      </c>
    </row>
    <row r="726" spans="1:62" ht="110.1" customHeight="1" thickBot="1">
      <c r="A726" s="327">
        <v>713</v>
      </c>
      <c r="B726" s="1005" t="str">
        <f>IF(基本情報入力シート!B748="","",基本情報入力シート!B748)</f>
        <v/>
      </c>
      <c r="C726" s="1006"/>
      <c r="D726" s="1006"/>
      <c r="E726" s="1006"/>
      <c r="F726" s="1007"/>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58" t="str">
        <f>IF(基本情報入力シート!AF748=0, "",基本情報入力シート!AF748)</f>
        <v/>
      </c>
      <c r="M726" s="589"/>
      <c r="N726" s="521" t="str">
        <f>IFERROR(VLOOKUP(K726,【参考】数式用!$A$2:$F$57,MATCH(M726,【参考】数式用!$C$3:$F$3,0)+2,0),"")</f>
        <v/>
      </c>
      <c r="O726" s="513"/>
      <c r="P726" s="555" t="str">
        <f>IFERROR(VLOOKUP(K726,【参考】数式用!$A$2:$F$57,MATCH(O726,【参考】数式用!$C$3:$F$3,0)+2,0),"")</f>
        <v/>
      </c>
      <c r="Q726" s="338" t="s">
        <v>118</v>
      </c>
      <c r="R726" s="339"/>
      <c r="S726" s="340" t="s">
        <v>183</v>
      </c>
      <c r="T726" s="339"/>
      <c r="U726" s="340" t="s">
        <v>184</v>
      </c>
      <c r="V726" s="339"/>
      <c r="W726" s="340" t="s">
        <v>183</v>
      </c>
      <c r="X726" s="339"/>
      <c r="Y726" s="340" t="s">
        <v>185</v>
      </c>
      <c r="Z726" s="340" t="s">
        <v>186</v>
      </c>
      <c r="AA726" s="340" t="str">
        <f t="shared" si="246"/>
        <v/>
      </c>
      <c r="AB726" s="341" t="s">
        <v>187</v>
      </c>
      <c r="AC726" s="516" t="str">
        <f t="shared" si="247"/>
        <v/>
      </c>
      <c r="AD726" s="509" t="str">
        <f t="shared" si="248"/>
        <v/>
      </c>
      <c r="AE726" s="517" t="str">
        <f>IFERROR(ROUNDDOWN(ROUNDDOWN(ROUND(L726*VLOOKUP(K726,【参考】数式用!$A$4:$F$57,MATCH("処遇改善加算Ⅳ",【参考】数式用!$C$3:$F$3,0)+2,0),0),0)*AA726*0.5,0), "")</f>
        <v/>
      </c>
      <c r="AF726" s="329"/>
      <c r="AG726" s="330"/>
      <c r="AH726" s="330"/>
      <c r="AI726" s="344"/>
      <c r="AJ726" s="641"/>
      <c r="AK726" s="331"/>
      <c r="AL726" s="332" t="str">
        <f t="shared" si="249"/>
        <v/>
      </c>
      <c r="AM726" s="325" t="str">
        <f t="shared" si="250"/>
        <v/>
      </c>
      <c r="AN726" s="255"/>
      <c r="AO726" s="559" t="str">
        <f>IFERROR(VLOOKUP(K726,【参考】数式用!$A$2:$N$57,14,FALSE),"")</f>
        <v/>
      </c>
      <c r="AP726" s="559" t="str">
        <f t="shared" si="251"/>
        <v/>
      </c>
      <c r="AQ726" s="632" t="str">
        <f t="shared" si="252"/>
        <v/>
      </c>
      <c r="AR726" s="632" t="str">
        <f t="shared" si="253"/>
        <v>入力済</v>
      </c>
      <c r="AS726" s="559" t="str">
        <f t="shared" si="254"/>
        <v/>
      </c>
      <c r="AT726" s="632" t="str">
        <f t="shared" si="255"/>
        <v>入力済</v>
      </c>
      <c r="AU726" s="632" t="str">
        <f t="shared" si="256"/>
        <v/>
      </c>
      <c r="AV726" s="632" t="str">
        <f t="shared" si="257"/>
        <v/>
      </c>
      <c r="AW726" s="559" t="str">
        <f t="shared" si="258"/>
        <v/>
      </c>
      <c r="AX726" s="559" t="str">
        <f t="shared" si="259"/>
        <v/>
      </c>
      <c r="AY726" s="632" t="str">
        <f>IFERROR(VLOOKUP(K726,【参考】数式用!$AR$5:$AS$39,2, FALSE), "")</f>
        <v/>
      </c>
      <c r="AZ726" s="559" t="str">
        <f t="shared" si="260"/>
        <v/>
      </c>
      <c r="BA726" s="559" t="str">
        <f t="shared" si="261"/>
        <v>入力済</v>
      </c>
      <c r="BB726" s="632" t="str">
        <f>IFERROR(VLOOKUP(K726,【参考】数式用!$AX$3:$AY$59, 2, FALSE), "")</f>
        <v/>
      </c>
      <c r="BC726" s="559" t="str">
        <f t="shared" si="262"/>
        <v/>
      </c>
      <c r="BD726" s="559" t="str">
        <f t="shared" si="263"/>
        <v>入力済</v>
      </c>
      <c r="BE726" s="576" t="str">
        <f t="shared" si="264"/>
        <v/>
      </c>
      <c r="BF726" s="559" t="str">
        <f t="shared" si="265"/>
        <v/>
      </c>
      <c r="BG726" s="596"/>
      <c r="BH726" s="632" t="str">
        <f t="shared" si="266"/>
        <v/>
      </c>
      <c r="BI726" s="614" t="str">
        <f>IFERROR(IF(BH726="Ⅱロ有り",ROUNDDOWN(L726*VLOOKUP(K726,【参考】数式用!$A$4:$J$42,10,FALSE)*AA726,0),""),"")</f>
        <v/>
      </c>
      <c r="BJ726" s="614" t="str">
        <f>IFERROR(IF(BH726="Ⅱロなし",ROUNDDOWN(L726*VLOOKUP(K726,【参考】数式用!$A$4:$J$42,8,FALSE)*AA726,0),""),"")</f>
        <v/>
      </c>
    </row>
    <row r="727" spans="1:62" ht="110.1" customHeight="1" thickBot="1">
      <c r="A727" s="327">
        <v>714</v>
      </c>
      <c r="B727" s="1005" t="str">
        <f>IF(基本情報入力シート!B749="","",基本情報入力シート!B749)</f>
        <v/>
      </c>
      <c r="C727" s="1006"/>
      <c r="D727" s="1006"/>
      <c r="E727" s="1006"/>
      <c r="F727" s="1007"/>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58" t="str">
        <f>IF(基本情報入力シート!AF749=0, "",基本情報入力シート!AF749)</f>
        <v/>
      </c>
      <c r="M727" s="589"/>
      <c r="N727" s="521" t="str">
        <f>IFERROR(VLOOKUP(K727,【参考】数式用!$A$2:$F$57,MATCH(M727,【参考】数式用!$C$3:$F$3,0)+2,0),"")</f>
        <v/>
      </c>
      <c r="O727" s="513"/>
      <c r="P727" s="555" t="str">
        <f>IFERROR(VLOOKUP(K727,【参考】数式用!$A$2:$F$57,MATCH(O727,【参考】数式用!$C$3:$F$3,0)+2,0),"")</f>
        <v/>
      </c>
      <c r="Q727" s="338" t="s">
        <v>118</v>
      </c>
      <c r="R727" s="339"/>
      <c r="S727" s="340" t="s">
        <v>183</v>
      </c>
      <c r="T727" s="339"/>
      <c r="U727" s="340" t="s">
        <v>184</v>
      </c>
      <c r="V727" s="339"/>
      <c r="W727" s="340" t="s">
        <v>183</v>
      </c>
      <c r="X727" s="339"/>
      <c r="Y727" s="340" t="s">
        <v>185</v>
      </c>
      <c r="Z727" s="340" t="s">
        <v>186</v>
      </c>
      <c r="AA727" s="340" t="str">
        <f t="shared" si="246"/>
        <v/>
      </c>
      <c r="AB727" s="341" t="s">
        <v>187</v>
      </c>
      <c r="AC727" s="516" t="str">
        <f t="shared" si="247"/>
        <v/>
      </c>
      <c r="AD727" s="509" t="str">
        <f t="shared" si="248"/>
        <v/>
      </c>
      <c r="AE727" s="517" t="str">
        <f>IFERROR(ROUNDDOWN(ROUNDDOWN(ROUND(L727*VLOOKUP(K727,【参考】数式用!$A$4:$F$57,MATCH("処遇改善加算Ⅳ",【参考】数式用!$C$3:$F$3,0)+2,0),0),0)*AA727*0.5,0), "")</f>
        <v/>
      </c>
      <c r="AF727" s="329"/>
      <c r="AG727" s="330"/>
      <c r="AH727" s="330"/>
      <c r="AI727" s="344"/>
      <c r="AJ727" s="641"/>
      <c r="AK727" s="331"/>
      <c r="AL727" s="332" t="str">
        <f t="shared" si="249"/>
        <v/>
      </c>
      <c r="AM727" s="325" t="str">
        <f t="shared" si="250"/>
        <v/>
      </c>
      <c r="AN727" s="255"/>
      <c r="AO727" s="559" t="str">
        <f>IFERROR(VLOOKUP(K727,【参考】数式用!$A$2:$N$57,14,FALSE),"")</f>
        <v/>
      </c>
      <c r="AP727" s="559" t="str">
        <f t="shared" si="251"/>
        <v/>
      </c>
      <c r="AQ727" s="632" t="str">
        <f t="shared" si="252"/>
        <v/>
      </c>
      <c r="AR727" s="632" t="str">
        <f t="shared" si="253"/>
        <v>入力済</v>
      </c>
      <c r="AS727" s="559" t="str">
        <f t="shared" si="254"/>
        <v/>
      </c>
      <c r="AT727" s="632" t="str">
        <f t="shared" si="255"/>
        <v>入力済</v>
      </c>
      <c r="AU727" s="632" t="str">
        <f t="shared" si="256"/>
        <v/>
      </c>
      <c r="AV727" s="632" t="str">
        <f t="shared" si="257"/>
        <v/>
      </c>
      <c r="AW727" s="559" t="str">
        <f t="shared" si="258"/>
        <v/>
      </c>
      <c r="AX727" s="559" t="str">
        <f t="shared" si="259"/>
        <v/>
      </c>
      <c r="AY727" s="632" t="str">
        <f>IFERROR(VLOOKUP(K727,【参考】数式用!$AR$5:$AS$39,2, FALSE), "")</f>
        <v/>
      </c>
      <c r="AZ727" s="559" t="str">
        <f t="shared" si="260"/>
        <v/>
      </c>
      <c r="BA727" s="559" t="str">
        <f t="shared" si="261"/>
        <v>入力済</v>
      </c>
      <c r="BB727" s="632" t="str">
        <f>IFERROR(VLOOKUP(K727,【参考】数式用!$AX$3:$AY$59, 2, FALSE), "")</f>
        <v/>
      </c>
      <c r="BC727" s="559" t="str">
        <f t="shared" si="262"/>
        <v/>
      </c>
      <c r="BD727" s="559" t="str">
        <f t="shared" si="263"/>
        <v>入力済</v>
      </c>
      <c r="BE727" s="576" t="str">
        <f t="shared" si="264"/>
        <v/>
      </c>
      <c r="BF727" s="559" t="str">
        <f t="shared" si="265"/>
        <v/>
      </c>
      <c r="BG727" s="596"/>
      <c r="BH727" s="632" t="str">
        <f t="shared" si="266"/>
        <v/>
      </c>
      <c r="BI727" s="614" t="str">
        <f>IFERROR(IF(BH727="Ⅱロ有り",ROUNDDOWN(L727*VLOOKUP(K727,【参考】数式用!$A$4:$J$42,10,FALSE)*AA727,0),""),"")</f>
        <v/>
      </c>
      <c r="BJ727" s="614" t="str">
        <f>IFERROR(IF(BH727="Ⅱロなし",ROUNDDOWN(L727*VLOOKUP(K727,【参考】数式用!$A$4:$J$42,8,FALSE)*AA727,0),""),"")</f>
        <v/>
      </c>
    </row>
    <row r="728" spans="1:62" ht="110.1" customHeight="1" thickBot="1">
      <c r="A728" s="327">
        <v>715</v>
      </c>
      <c r="B728" s="1005" t="str">
        <f>IF(基本情報入力シート!B750="","",基本情報入力シート!B750)</f>
        <v/>
      </c>
      <c r="C728" s="1006"/>
      <c r="D728" s="1006"/>
      <c r="E728" s="1006"/>
      <c r="F728" s="1007"/>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58" t="str">
        <f>IF(基本情報入力シート!AF750=0, "",基本情報入力シート!AF750)</f>
        <v/>
      </c>
      <c r="M728" s="589"/>
      <c r="N728" s="521" t="str">
        <f>IFERROR(VLOOKUP(K728,【参考】数式用!$A$2:$F$57,MATCH(M728,【参考】数式用!$C$3:$F$3,0)+2,0),"")</f>
        <v/>
      </c>
      <c r="O728" s="513"/>
      <c r="P728" s="555" t="str">
        <f>IFERROR(VLOOKUP(K728,【参考】数式用!$A$2:$F$57,MATCH(O728,【参考】数式用!$C$3:$F$3,0)+2,0),"")</f>
        <v/>
      </c>
      <c r="Q728" s="338" t="s">
        <v>118</v>
      </c>
      <c r="R728" s="339"/>
      <c r="S728" s="340" t="s">
        <v>183</v>
      </c>
      <c r="T728" s="339"/>
      <c r="U728" s="340" t="s">
        <v>184</v>
      </c>
      <c r="V728" s="339"/>
      <c r="W728" s="340" t="s">
        <v>183</v>
      </c>
      <c r="X728" s="339"/>
      <c r="Y728" s="340" t="s">
        <v>185</v>
      </c>
      <c r="Z728" s="340" t="s">
        <v>186</v>
      </c>
      <c r="AA728" s="340" t="str">
        <f t="shared" si="246"/>
        <v/>
      </c>
      <c r="AB728" s="341" t="s">
        <v>187</v>
      </c>
      <c r="AC728" s="516" t="str">
        <f t="shared" si="247"/>
        <v/>
      </c>
      <c r="AD728" s="509" t="str">
        <f t="shared" si="248"/>
        <v/>
      </c>
      <c r="AE728" s="517" t="str">
        <f>IFERROR(ROUNDDOWN(ROUNDDOWN(ROUND(L728*VLOOKUP(K728,【参考】数式用!$A$4:$F$57,MATCH("処遇改善加算Ⅳ",【参考】数式用!$C$3:$F$3,0)+2,0),0),0)*AA728*0.5,0), "")</f>
        <v/>
      </c>
      <c r="AF728" s="329"/>
      <c r="AG728" s="330"/>
      <c r="AH728" s="330"/>
      <c r="AI728" s="344"/>
      <c r="AJ728" s="641"/>
      <c r="AK728" s="331"/>
      <c r="AL728" s="332" t="str">
        <f t="shared" si="249"/>
        <v/>
      </c>
      <c r="AM728" s="325" t="str">
        <f t="shared" si="250"/>
        <v/>
      </c>
      <c r="AN728" s="255"/>
      <c r="AO728" s="559" t="str">
        <f>IFERROR(VLOOKUP(K728,【参考】数式用!$A$2:$N$57,14,FALSE),"")</f>
        <v/>
      </c>
      <c r="AP728" s="559" t="str">
        <f t="shared" si="251"/>
        <v/>
      </c>
      <c r="AQ728" s="632" t="str">
        <f t="shared" si="252"/>
        <v/>
      </c>
      <c r="AR728" s="632" t="str">
        <f t="shared" si="253"/>
        <v>入力済</v>
      </c>
      <c r="AS728" s="559" t="str">
        <f t="shared" si="254"/>
        <v/>
      </c>
      <c r="AT728" s="632" t="str">
        <f t="shared" si="255"/>
        <v>入力済</v>
      </c>
      <c r="AU728" s="632" t="str">
        <f t="shared" si="256"/>
        <v/>
      </c>
      <c r="AV728" s="632" t="str">
        <f t="shared" si="257"/>
        <v/>
      </c>
      <c r="AW728" s="559" t="str">
        <f t="shared" si="258"/>
        <v/>
      </c>
      <c r="AX728" s="559" t="str">
        <f t="shared" si="259"/>
        <v/>
      </c>
      <c r="AY728" s="632" t="str">
        <f>IFERROR(VLOOKUP(K728,【参考】数式用!$AR$5:$AS$39,2, FALSE), "")</f>
        <v/>
      </c>
      <c r="AZ728" s="559" t="str">
        <f t="shared" si="260"/>
        <v/>
      </c>
      <c r="BA728" s="559" t="str">
        <f t="shared" si="261"/>
        <v>入力済</v>
      </c>
      <c r="BB728" s="632" t="str">
        <f>IFERROR(VLOOKUP(K728,【参考】数式用!$AX$3:$AY$59, 2, FALSE), "")</f>
        <v/>
      </c>
      <c r="BC728" s="559" t="str">
        <f t="shared" si="262"/>
        <v/>
      </c>
      <c r="BD728" s="559" t="str">
        <f t="shared" si="263"/>
        <v>入力済</v>
      </c>
      <c r="BE728" s="576" t="str">
        <f t="shared" si="264"/>
        <v/>
      </c>
      <c r="BF728" s="559" t="str">
        <f t="shared" si="265"/>
        <v/>
      </c>
      <c r="BG728" s="596"/>
      <c r="BH728" s="632" t="str">
        <f t="shared" si="266"/>
        <v/>
      </c>
      <c r="BI728" s="614" t="str">
        <f>IFERROR(IF(BH728="Ⅱロ有り",ROUNDDOWN(L728*VLOOKUP(K728,【参考】数式用!$A$4:$J$42,10,FALSE)*AA728,0),""),"")</f>
        <v/>
      </c>
      <c r="BJ728" s="614" t="str">
        <f>IFERROR(IF(BH728="Ⅱロなし",ROUNDDOWN(L728*VLOOKUP(K728,【参考】数式用!$A$4:$J$42,8,FALSE)*AA728,0),""),"")</f>
        <v/>
      </c>
    </row>
    <row r="729" spans="1:62" ht="110.1" customHeight="1" thickBot="1">
      <c r="A729" s="327">
        <v>716</v>
      </c>
      <c r="B729" s="1005" t="str">
        <f>IF(基本情報入力シート!B751="","",基本情報入力シート!B751)</f>
        <v/>
      </c>
      <c r="C729" s="1006"/>
      <c r="D729" s="1006"/>
      <c r="E729" s="1006"/>
      <c r="F729" s="1007"/>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58" t="str">
        <f>IF(基本情報入力シート!AF751=0, "",基本情報入力シート!AF751)</f>
        <v/>
      </c>
      <c r="M729" s="589"/>
      <c r="N729" s="521" t="str">
        <f>IFERROR(VLOOKUP(K729,【参考】数式用!$A$2:$F$57,MATCH(M729,【参考】数式用!$C$3:$F$3,0)+2,0),"")</f>
        <v/>
      </c>
      <c r="O729" s="513"/>
      <c r="P729" s="555" t="str">
        <f>IFERROR(VLOOKUP(K729,【参考】数式用!$A$2:$F$57,MATCH(O729,【参考】数式用!$C$3:$F$3,0)+2,0),"")</f>
        <v/>
      </c>
      <c r="Q729" s="338" t="s">
        <v>118</v>
      </c>
      <c r="R729" s="339"/>
      <c r="S729" s="340" t="s">
        <v>183</v>
      </c>
      <c r="T729" s="339"/>
      <c r="U729" s="340" t="s">
        <v>184</v>
      </c>
      <c r="V729" s="339"/>
      <c r="W729" s="340" t="s">
        <v>183</v>
      </c>
      <c r="X729" s="339"/>
      <c r="Y729" s="340" t="s">
        <v>185</v>
      </c>
      <c r="Z729" s="340" t="s">
        <v>186</v>
      </c>
      <c r="AA729" s="340" t="str">
        <f t="shared" si="246"/>
        <v/>
      </c>
      <c r="AB729" s="341" t="s">
        <v>187</v>
      </c>
      <c r="AC729" s="516" t="str">
        <f t="shared" si="247"/>
        <v/>
      </c>
      <c r="AD729" s="509" t="str">
        <f t="shared" si="248"/>
        <v/>
      </c>
      <c r="AE729" s="517" t="str">
        <f>IFERROR(ROUNDDOWN(ROUNDDOWN(ROUND(L729*VLOOKUP(K729,【参考】数式用!$A$4:$F$57,MATCH("処遇改善加算Ⅳ",【参考】数式用!$C$3:$F$3,0)+2,0),0),0)*AA729*0.5,0), "")</f>
        <v/>
      </c>
      <c r="AF729" s="329"/>
      <c r="AG729" s="330"/>
      <c r="AH729" s="330"/>
      <c r="AI729" s="344"/>
      <c r="AJ729" s="641"/>
      <c r="AK729" s="331"/>
      <c r="AL729" s="332" t="str">
        <f t="shared" si="249"/>
        <v/>
      </c>
      <c r="AM729" s="325" t="str">
        <f t="shared" si="250"/>
        <v/>
      </c>
      <c r="AN729" s="255"/>
      <c r="AO729" s="559" t="str">
        <f>IFERROR(VLOOKUP(K729,【参考】数式用!$A$2:$N$57,14,FALSE),"")</f>
        <v/>
      </c>
      <c r="AP729" s="559" t="str">
        <f t="shared" si="251"/>
        <v/>
      </c>
      <c r="AQ729" s="632" t="str">
        <f t="shared" si="252"/>
        <v/>
      </c>
      <c r="AR729" s="632" t="str">
        <f t="shared" si="253"/>
        <v>入力済</v>
      </c>
      <c r="AS729" s="559" t="str">
        <f t="shared" si="254"/>
        <v/>
      </c>
      <c r="AT729" s="632" t="str">
        <f t="shared" si="255"/>
        <v>入力済</v>
      </c>
      <c r="AU729" s="632" t="str">
        <f t="shared" si="256"/>
        <v/>
      </c>
      <c r="AV729" s="632" t="str">
        <f t="shared" si="257"/>
        <v/>
      </c>
      <c r="AW729" s="559" t="str">
        <f t="shared" si="258"/>
        <v/>
      </c>
      <c r="AX729" s="559" t="str">
        <f t="shared" si="259"/>
        <v/>
      </c>
      <c r="AY729" s="632" t="str">
        <f>IFERROR(VLOOKUP(K729,【参考】数式用!$AR$5:$AS$39,2, FALSE), "")</f>
        <v/>
      </c>
      <c r="AZ729" s="559" t="str">
        <f t="shared" si="260"/>
        <v/>
      </c>
      <c r="BA729" s="559" t="str">
        <f t="shared" si="261"/>
        <v>入力済</v>
      </c>
      <c r="BB729" s="632" t="str">
        <f>IFERROR(VLOOKUP(K729,【参考】数式用!$AX$3:$AY$59, 2, FALSE), "")</f>
        <v/>
      </c>
      <c r="BC729" s="559" t="str">
        <f t="shared" si="262"/>
        <v/>
      </c>
      <c r="BD729" s="559" t="str">
        <f t="shared" si="263"/>
        <v>入力済</v>
      </c>
      <c r="BE729" s="576" t="str">
        <f t="shared" si="264"/>
        <v/>
      </c>
      <c r="BF729" s="559" t="str">
        <f t="shared" si="265"/>
        <v/>
      </c>
      <c r="BG729" s="596"/>
      <c r="BH729" s="632" t="str">
        <f t="shared" si="266"/>
        <v/>
      </c>
      <c r="BI729" s="614" t="str">
        <f>IFERROR(IF(BH729="Ⅱロ有り",ROUNDDOWN(L729*VLOOKUP(K729,【参考】数式用!$A$4:$J$42,10,FALSE)*AA729,0),""),"")</f>
        <v/>
      </c>
      <c r="BJ729" s="614" t="str">
        <f>IFERROR(IF(BH729="Ⅱロなし",ROUNDDOWN(L729*VLOOKUP(K729,【参考】数式用!$A$4:$J$42,8,FALSE)*AA729,0),""),"")</f>
        <v/>
      </c>
    </row>
    <row r="730" spans="1:62" ht="110.1" customHeight="1" thickBot="1">
      <c r="A730" s="327">
        <v>717</v>
      </c>
      <c r="B730" s="1005" t="str">
        <f>IF(基本情報入力シート!B752="","",基本情報入力シート!B752)</f>
        <v/>
      </c>
      <c r="C730" s="1006"/>
      <c r="D730" s="1006"/>
      <c r="E730" s="1006"/>
      <c r="F730" s="1007"/>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58" t="str">
        <f>IF(基本情報入力シート!AF752=0, "",基本情報入力シート!AF752)</f>
        <v/>
      </c>
      <c r="M730" s="589"/>
      <c r="N730" s="521" t="str">
        <f>IFERROR(VLOOKUP(K730,【参考】数式用!$A$2:$F$57,MATCH(M730,【参考】数式用!$C$3:$F$3,0)+2,0),"")</f>
        <v/>
      </c>
      <c r="O730" s="513"/>
      <c r="P730" s="555" t="str">
        <f>IFERROR(VLOOKUP(K730,【参考】数式用!$A$2:$F$57,MATCH(O730,【参考】数式用!$C$3:$F$3,0)+2,0),"")</f>
        <v/>
      </c>
      <c r="Q730" s="338" t="s">
        <v>118</v>
      </c>
      <c r="R730" s="339"/>
      <c r="S730" s="340" t="s">
        <v>183</v>
      </c>
      <c r="T730" s="339"/>
      <c r="U730" s="340" t="s">
        <v>184</v>
      </c>
      <c r="V730" s="339"/>
      <c r="W730" s="340" t="s">
        <v>183</v>
      </c>
      <c r="X730" s="339"/>
      <c r="Y730" s="340" t="s">
        <v>185</v>
      </c>
      <c r="Z730" s="340" t="s">
        <v>186</v>
      </c>
      <c r="AA730" s="340" t="str">
        <f t="shared" si="246"/>
        <v/>
      </c>
      <c r="AB730" s="341" t="s">
        <v>187</v>
      </c>
      <c r="AC730" s="516" t="str">
        <f t="shared" si="247"/>
        <v/>
      </c>
      <c r="AD730" s="509" t="str">
        <f t="shared" si="248"/>
        <v/>
      </c>
      <c r="AE730" s="517" t="str">
        <f>IFERROR(ROUNDDOWN(ROUNDDOWN(ROUND(L730*VLOOKUP(K730,【参考】数式用!$A$4:$F$57,MATCH("処遇改善加算Ⅳ",【参考】数式用!$C$3:$F$3,0)+2,0),0),0)*AA730*0.5,0), "")</f>
        <v/>
      </c>
      <c r="AF730" s="329"/>
      <c r="AG730" s="330"/>
      <c r="AH730" s="330"/>
      <c r="AI730" s="344"/>
      <c r="AJ730" s="641"/>
      <c r="AK730" s="331"/>
      <c r="AL730" s="332" t="str">
        <f t="shared" si="249"/>
        <v/>
      </c>
      <c r="AM730" s="325" t="str">
        <f t="shared" si="250"/>
        <v/>
      </c>
      <c r="AN730" s="255"/>
      <c r="AO730" s="559" t="str">
        <f>IFERROR(VLOOKUP(K730,【参考】数式用!$A$2:$N$57,14,FALSE),"")</f>
        <v/>
      </c>
      <c r="AP730" s="559" t="str">
        <f t="shared" si="251"/>
        <v/>
      </c>
      <c r="AQ730" s="632" t="str">
        <f t="shared" si="252"/>
        <v/>
      </c>
      <c r="AR730" s="632" t="str">
        <f t="shared" si="253"/>
        <v>入力済</v>
      </c>
      <c r="AS730" s="559" t="str">
        <f t="shared" si="254"/>
        <v/>
      </c>
      <c r="AT730" s="632" t="str">
        <f t="shared" si="255"/>
        <v>入力済</v>
      </c>
      <c r="AU730" s="632" t="str">
        <f t="shared" si="256"/>
        <v/>
      </c>
      <c r="AV730" s="632" t="str">
        <f t="shared" si="257"/>
        <v/>
      </c>
      <c r="AW730" s="559" t="str">
        <f t="shared" si="258"/>
        <v/>
      </c>
      <c r="AX730" s="559" t="str">
        <f t="shared" si="259"/>
        <v/>
      </c>
      <c r="AY730" s="632" t="str">
        <f>IFERROR(VLOOKUP(K730,【参考】数式用!$AR$5:$AS$39,2, FALSE), "")</f>
        <v/>
      </c>
      <c r="AZ730" s="559" t="str">
        <f t="shared" si="260"/>
        <v/>
      </c>
      <c r="BA730" s="559" t="str">
        <f t="shared" si="261"/>
        <v>入力済</v>
      </c>
      <c r="BB730" s="632" t="str">
        <f>IFERROR(VLOOKUP(K730,【参考】数式用!$AX$3:$AY$59, 2, FALSE), "")</f>
        <v/>
      </c>
      <c r="BC730" s="559" t="str">
        <f t="shared" si="262"/>
        <v/>
      </c>
      <c r="BD730" s="559" t="str">
        <f t="shared" si="263"/>
        <v>入力済</v>
      </c>
      <c r="BE730" s="576" t="str">
        <f t="shared" si="264"/>
        <v/>
      </c>
      <c r="BF730" s="559" t="str">
        <f t="shared" si="265"/>
        <v/>
      </c>
      <c r="BG730" s="596"/>
      <c r="BH730" s="632" t="str">
        <f t="shared" si="266"/>
        <v/>
      </c>
      <c r="BI730" s="614" t="str">
        <f>IFERROR(IF(BH730="Ⅱロ有り",ROUNDDOWN(L730*VLOOKUP(K730,【参考】数式用!$A$4:$J$42,10,FALSE)*AA730,0),""),"")</f>
        <v/>
      </c>
      <c r="BJ730" s="614" t="str">
        <f>IFERROR(IF(BH730="Ⅱロなし",ROUNDDOWN(L730*VLOOKUP(K730,【参考】数式用!$A$4:$J$42,8,FALSE)*AA730,0),""),"")</f>
        <v/>
      </c>
    </row>
    <row r="731" spans="1:62" ht="110.1" customHeight="1" thickBot="1">
      <c r="A731" s="327">
        <v>718</v>
      </c>
      <c r="B731" s="1005" t="str">
        <f>IF(基本情報入力シート!B753="","",基本情報入力シート!B753)</f>
        <v/>
      </c>
      <c r="C731" s="1006"/>
      <c r="D731" s="1006"/>
      <c r="E731" s="1006"/>
      <c r="F731" s="1007"/>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58" t="str">
        <f>IF(基本情報入力シート!AF753=0, "",基本情報入力シート!AF753)</f>
        <v/>
      </c>
      <c r="M731" s="589"/>
      <c r="N731" s="521" t="str">
        <f>IFERROR(VLOOKUP(K731,【参考】数式用!$A$2:$F$57,MATCH(M731,【参考】数式用!$C$3:$F$3,0)+2,0),"")</f>
        <v/>
      </c>
      <c r="O731" s="513"/>
      <c r="P731" s="555" t="str">
        <f>IFERROR(VLOOKUP(K731,【参考】数式用!$A$2:$F$57,MATCH(O731,【参考】数式用!$C$3:$F$3,0)+2,0),"")</f>
        <v/>
      </c>
      <c r="Q731" s="338" t="s">
        <v>118</v>
      </c>
      <c r="R731" s="339"/>
      <c r="S731" s="340" t="s">
        <v>183</v>
      </c>
      <c r="T731" s="339"/>
      <c r="U731" s="340" t="s">
        <v>184</v>
      </c>
      <c r="V731" s="339"/>
      <c r="W731" s="340" t="s">
        <v>183</v>
      </c>
      <c r="X731" s="339"/>
      <c r="Y731" s="340" t="s">
        <v>185</v>
      </c>
      <c r="Z731" s="340" t="s">
        <v>186</v>
      </c>
      <c r="AA731" s="340" t="str">
        <f t="shared" si="246"/>
        <v/>
      </c>
      <c r="AB731" s="341" t="s">
        <v>187</v>
      </c>
      <c r="AC731" s="516" t="str">
        <f t="shared" si="247"/>
        <v/>
      </c>
      <c r="AD731" s="509" t="str">
        <f t="shared" si="248"/>
        <v/>
      </c>
      <c r="AE731" s="517" t="str">
        <f>IFERROR(ROUNDDOWN(ROUNDDOWN(ROUND(L731*VLOOKUP(K731,【参考】数式用!$A$4:$F$57,MATCH("処遇改善加算Ⅳ",【参考】数式用!$C$3:$F$3,0)+2,0),0),0)*AA731*0.5,0), "")</f>
        <v/>
      </c>
      <c r="AF731" s="329"/>
      <c r="AG731" s="330"/>
      <c r="AH731" s="330"/>
      <c r="AI731" s="344"/>
      <c r="AJ731" s="641"/>
      <c r="AK731" s="331"/>
      <c r="AL731" s="332" t="str">
        <f t="shared" si="249"/>
        <v/>
      </c>
      <c r="AM731" s="325" t="str">
        <f t="shared" si="250"/>
        <v/>
      </c>
      <c r="AN731" s="255"/>
      <c r="AO731" s="559" t="str">
        <f>IFERROR(VLOOKUP(K731,【参考】数式用!$A$2:$N$57,14,FALSE),"")</f>
        <v/>
      </c>
      <c r="AP731" s="559" t="str">
        <f t="shared" si="251"/>
        <v/>
      </c>
      <c r="AQ731" s="632" t="str">
        <f t="shared" si="252"/>
        <v/>
      </c>
      <c r="AR731" s="632" t="str">
        <f t="shared" si="253"/>
        <v>入力済</v>
      </c>
      <c r="AS731" s="559" t="str">
        <f t="shared" si="254"/>
        <v/>
      </c>
      <c r="AT731" s="632" t="str">
        <f t="shared" si="255"/>
        <v>入力済</v>
      </c>
      <c r="AU731" s="632" t="str">
        <f t="shared" si="256"/>
        <v/>
      </c>
      <c r="AV731" s="632" t="str">
        <f t="shared" si="257"/>
        <v/>
      </c>
      <c r="AW731" s="559" t="str">
        <f t="shared" si="258"/>
        <v/>
      </c>
      <c r="AX731" s="559" t="str">
        <f t="shared" si="259"/>
        <v/>
      </c>
      <c r="AY731" s="632" t="str">
        <f>IFERROR(VLOOKUP(K731,【参考】数式用!$AR$5:$AS$39,2, FALSE), "")</f>
        <v/>
      </c>
      <c r="AZ731" s="559" t="str">
        <f t="shared" si="260"/>
        <v/>
      </c>
      <c r="BA731" s="559" t="str">
        <f t="shared" si="261"/>
        <v>入力済</v>
      </c>
      <c r="BB731" s="632" t="str">
        <f>IFERROR(VLOOKUP(K731,【参考】数式用!$AX$3:$AY$59, 2, FALSE), "")</f>
        <v/>
      </c>
      <c r="BC731" s="559" t="str">
        <f t="shared" si="262"/>
        <v/>
      </c>
      <c r="BD731" s="559" t="str">
        <f t="shared" si="263"/>
        <v>入力済</v>
      </c>
      <c r="BE731" s="576" t="str">
        <f t="shared" si="264"/>
        <v/>
      </c>
      <c r="BF731" s="559" t="str">
        <f t="shared" si="265"/>
        <v/>
      </c>
      <c r="BG731" s="596"/>
      <c r="BH731" s="632" t="str">
        <f t="shared" si="266"/>
        <v/>
      </c>
      <c r="BI731" s="614" t="str">
        <f>IFERROR(IF(BH731="Ⅱロ有り",ROUNDDOWN(L731*VLOOKUP(K731,【参考】数式用!$A$4:$J$42,10,FALSE)*AA731,0),""),"")</f>
        <v/>
      </c>
      <c r="BJ731" s="614" t="str">
        <f>IFERROR(IF(BH731="Ⅱロなし",ROUNDDOWN(L731*VLOOKUP(K731,【参考】数式用!$A$4:$J$42,8,FALSE)*AA731,0),""),"")</f>
        <v/>
      </c>
    </row>
    <row r="732" spans="1:62" ht="110.1" customHeight="1" thickBot="1">
      <c r="A732" s="327">
        <v>719</v>
      </c>
      <c r="B732" s="1005" t="str">
        <f>IF(基本情報入力シート!B754="","",基本情報入力シート!B754)</f>
        <v/>
      </c>
      <c r="C732" s="1006"/>
      <c r="D732" s="1006"/>
      <c r="E732" s="1006"/>
      <c r="F732" s="1007"/>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58" t="str">
        <f>IF(基本情報入力シート!AF754=0, "",基本情報入力シート!AF754)</f>
        <v/>
      </c>
      <c r="M732" s="589"/>
      <c r="N732" s="521" t="str">
        <f>IFERROR(VLOOKUP(K732,【参考】数式用!$A$2:$F$57,MATCH(M732,【参考】数式用!$C$3:$F$3,0)+2,0),"")</f>
        <v/>
      </c>
      <c r="O732" s="513"/>
      <c r="P732" s="555" t="str">
        <f>IFERROR(VLOOKUP(K732,【参考】数式用!$A$2:$F$57,MATCH(O732,【参考】数式用!$C$3:$F$3,0)+2,0),"")</f>
        <v/>
      </c>
      <c r="Q732" s="338" t="s">
        <v>118</v>
      </c>
      <c r="R732" s="339"/>
      <c r="S732" s="340" t="s">
        <v>183</v>
      </c>
      <c r="T732" s="339"/>
      <c r="U732" s="340" t="s">
        <v>184</v>
      </c>
      <c r="V732" s="339"/>
      <c r="W732" s="340" t="s">
        <v>183</v>
      </c>
      <c r="X732" s="339"/>
      <c r="Y732" s="340" t="s">
        <v>185</v>
      </c>
      <c r="Z732" s="340" t="s">
        <v>186</v>
      </c>
      <c r="AA732" s="340" t="str">
        <f t="shared" si="246"/>
        <v/>
      </c>
      <c r="AB732" s="341" t="s">
        <v>187</v>
      </c>
      <c r="AC732" s="516" t="str">
        <f t="shared" si="247"/>
        <v/>
      </c>
      <c r="AD732" s="509" t="str">
        <f t="shared" si="248"/>
        <v/>
      </c>
      <c r="AE732" s="517" t="str">
        <f>IFERROR(ROUNDDOWN(ROUNDDOWN(ROUND(L732*VLOOKUP(K732,【参考】数式用!$A$4:$F$57,MATCH("処遇改善加算Ⅳ",【参考】数式用!$C$3:$F$3,0)+2,0),0),0)*AA732*0.5,0), "")</f>
        <v/>
      </c>
      <c r="AF732" s="329"/>
      <c r="AG732" s="330"/>
      <c r="AH732" s="330"/>
      <c r="AI732" s="344"/>
      <c r="AJ732" s="641"/>
      <c r="AK732" s="331"/>
      <c r="AL732" s="332" t="str">
        <f t="shared" si="249"/>
        <v/>
      </c>
      <c r="AM732" s="325" t="str">
        <f t="shared" si="250"/>
        <v/>
      </c>
      <c r="AN732" s="255"/>
      <c r="AO732" s="559" t="str">
        <f>IFERROR(VLOOKUP(K732,【参考】数式用!$A$2:$N$57,14,FALSE),"")</f>
        <v/>
      </c>
      <c r="AP732" s="559" t="str">
        <f t="shared" si="251"/>
        <v/>
      </c>
      <c r="AQ732" s="632" t="str">
        <f t="shared" si="252"/>
        <v/>
      </c>
      <c r="AR732" s="632" t="str">
        <f t="shared" si="253"/>
        <v>入力済</v>
      </c>
      <c r="AS732" s="559" t="str">
        <f t="shared" si="254"/>
        <v/>
      </c>
      <c r="AT732" s="632" t="str">
        <f t="shared" si="255"/>
        <v>入力済</v>
      </c>
      <c r="AU732" s="632" t="str">
        <f t="shared" si="256"/>
        <v/>
      </c>
      <c r="AV732" s="632" t="str">
        <f t="shared" si="257"/>
        <v/>
      </c>
      <c r="AW732" s="559" t="str">
        <f t="shared" si="258"/>
        <v/>
      </c>
      <c r="AX732" s="559" t="str">
        <f t="shared" si="259"/>
        <v/>
      </c>
      <c r="AY732" s="632" t="str">
        <f>IFERROR(VLOOKUP(K732,【参考】数式用!$AR$5:$AS$39,2, FALSE), "")</f>
        <v/>
      </c>
      <c r="AZ732" s="559" t="str">
        <f t="shared" si="260"/>
        <v/>
      </c>
      <c r="BA732" s="559" t="str">
        <f t="shared" si="261"/>
        <v>入力済</v>
      </c>
      <c r="BB732" s="632" t="str">
        <f>IFERROR(VLOOKUP(K732,【参考】数式用!$AX$3:$AY$59, 2, FALSE), "")</f>
        <v/>
      </c>
      <c r="BC732" s="559" t="str">
        <f t="shared" si="262"/>
        <v/>
      </c>
      <c r="BD732" s="559" t="str">
        <f t="shared" si="263"/>
        <v>入力済</v>
      </c>
      <c r="BE732" s="576" t="str">
        <f t="shared" si="264"/>
        <v/>
      </c>
      <c r="BF732" s="559" t="str">
        <f t="shared" si="265"/>
        <v/>
      </c>
      <c r="BG732" s="596"/>
      <c r="BH732" s="632" t="str">
        <f t="shared" si="266"/>
        <v/>
      </c>
      <c r="BI732" s="614" t="str">
        <f>IFERROR(IF(BH732="Ⅱロ有り",ROUNDDOWN(L732*VLOOKUP(K732,【参考】数式用!$A$4:$J$42,10,FALSE)*AA732,0),""),"")</f>
        <v/>
      </c>
      <c r="BJ732" s="614" t="str">
        <f>IFERROR(IF(BH732="Ⅱロなし",ROUNDDOWN(L732*VLOOKUP(K732,【参考】数式用!$A$4:$J$42,8,FALSE)*AA732,0),""),"")</f>
        <v/>
      </c>
    </row>
    <row r="733" spans="1:62" ht="110.1" customHeight="1" thickBot="1">
      <c r="A733" s="327">
        <v>720</v>
      </c>
      <c r="B733" s="1005" t="str">
        <f>IF(基本情報入力シート!B755="","",基本情報入力シート!B755)</f>
        <v/>
      </c>
      <c r="C733" s="1006"/>
      <c r="D733" s="1006"/>
      <c r="E733" s="1006"/>
      <c r="F733" s="1007"/>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58" t="str">
        <f>IF(基本情報入力シート!AF755=0, "",基本情報入力シート!AF755)</f>
        <v/>
      </c>
      <c r="M733" s="589"/>
      <c r="N733" s="521" t="str">
        <f>IFERROR(VLOOKUP(K733,【参考】数式用!$A$2:$F$57,MATCH(M733,【参考】数式用!$C$3:$F$3,0)+2,0),"")</f>
        <v/>
      </c>
      <c r="O733" s="513"/>
      <c r="P733" s="555" t="str">
        <f>IFERROR(VLOOKUP(K733,【参考】数式用!$A$2:$F$57,MATCH(O733,【参考】数式用!$C$3:$F$3,0)+2,0),"")</f>
        <v/>
      </c>
      <c r="Q733" s="338" t="s">
        <v>118</v>
      </c>
      <c r="R733" s="339"/>
      <c r="S733" s="340" t="s">
        <v>183</v>
      </c>
      <c r="T733" s="339"/>
      <c r="U733" s="340" t="s">
        <v>184</v>
      </c>
      <c r="V733" s="339"/>
      <c r="W733" s="340" t="s">
        <v>183</v>
      </c>
      <c r="X733" s="339"/>
      <c r="Y733" s="340" t="s">
        <v>185</v>
      </c>
      <c r="Z733" s="340" t="s">
        <v>186</v>
      </c>
      <c r="AA733" s="340" t="str">
        <f t="shared" si="246"/>
        <v/>
      </c>
      <c r="AB733" s="341" t="s">
        <v>187</v>
      </c>
      <c r="AC733" s="516" t="str">
        <f t="shared" si="247"/>
        <v/>
      </c>
      <c r="AD733" s="509" t="str">
        <f t="shared" si="248"/>
        <v/>
      </c>
      <c r="AE733" s="517" t="str">
        <f>IFERROR(ROUNDDOWN(ROUNDDOWN(ROUND(L733*VLOOKUP(K733,【参考】数式用!$A$4:$F$57,MATCH("処遇改善加算Ⅳ",【参考】数式用!$C$3:$F$3,0)+2,0),0),0)*AA733*0.5,0), "")</f>
        <v/>
      </c>
      <c r="AF733" s="329"/>
      <c r="AG733" s="330"/>
      <c r="AH733" s="330"/>
      <c r="AI733" s="344"/>
      <c r="AJ733" s="641"/>
      <c r="AK733" s="331"/>
      <c r="AL733" s="332" t="str">
        <f t="shared" si="249"/>
        <v/>
      </c>
      <c r="AM733" s="325" t="str">
        <f t="shared" si="250"/>
        <v/>
      </c>
      <c r="AN733" s="255"/>
      <c r="AO733" s="559" t="str">
        <f>IFERROR(VLOOKUP(K733,【参考】数式用!$A$2:$N$57,14,FALSE),"")</f>
        <v/>
      </c>
      <c r="AP733" s="559" t="str">
        <f t="shared" si="251"/>
        <v/>
      </c>
      <c r="AQ733" s="632" t="str">
        <f t="shared" si="252"/>
        <v/>
      </c>
      <c r="AR733" s="632" t="str">
        <f t="shared" si="253"/>
        <v>入力済</v>
      </c>
      <c r="AS733" s="559" t="str">
        <f t="shared" si="254"/>
        <v/>
      </c>
      <c r="AT733" s="632" t="str">
        <f t="shared" si="255"/>
        <v>入力済</v>
      </c>
      <c r="AU733" s="632" t="str">
        <f t="shared" si="256"/>
        <v/>
      </c>
      <c r="AV733" s="632" t="str">
        <f t="shared" si="257"/>
        <v/>
      </c>
      <c r="AW733" s="559" t="str">
        <f t="shared" si="258"/>
        <v/>
      </c>
      <c r="AX733" s="559" t="str">
        <f t="shared" si="259"/>
        <v/>
      </c>
      <c r="AY733" s="632" t="str">
        <f>IFERROR(VLOOKUP(K733,【参考】数式用!$AR$5:$AS$39,2, FALSE), "")</f>
        <v/>
      </c>
      <c r="AZ733" s="559" t="str">
        <f t="shared" si="260"/>
        <v/>
      </c>
      <c r="BA733" s="559" t="str">
        <f t="shared" si="261"/>
        <v>入力済</v>
      </c>
      <c r="BB733" s="632" t="str">
        <f>IFERROR(VLOOKUP(K733,【参考】数式用!$AX$3:$AY$59, 2, FALSE), "")</f>
        <v/>
      </c>
      <c r="BC733" s="559" t="str">
        <f t="shared" si="262"/>
        <v/>
      </c>
      <c r="BD733" s="559" t="str">
        <f t="shared" si="263"/>
        <v>入力済</v>
      </c>
      <c r="BE733" s="576" t="str">
        <f t="shared" si="264"/>
        <v/>
      </c>
      <c r="BF733" s="559" t="str">
        <f t="shared" si="265"/>
        <v/>
      </c>
      <c r="BG733" s="596"/>
      <c r="BH733" s="632" t="str">
        <f t="shared" si="266"/>
        <v/>
      </c>
      <c r="BI733" s="614" t="str">
        <f>IFERROR(IF(BH733="Ⅱロ有り",ROUNDDOWN(L733*VLOOKUP(K733,【参考】数式用!$A$4:$J$42,10,FALSE)*AA733,0),""),"")</f>
        <v/>
      </c>
      <c r="BJ733" s="614" t="str">
        <f>IFERROR(IF(BH733="Ⅱロなし",ROUNDDOWN(L733*VLOOKUP(K733,【参考】数式用!$A$4:$J$42,8,FALSE)*AA733,0),""),"")</f>
        <v/>
      </c>
    </row>
    <row r="734" spans="1:62" ht="110.1" customHeight="1" thickBot="1">
      <c r="A734" s="327">
        <v>721</v>
      </c>
      <c r="B734" s="1005" t="str">
        <f>IF(基本情報入力シート!B756="","",基本情報入力シート!B756)</f>
        <v/>
      </c>
      <c r="C734" s="1006"/>
      <c r="D734" s="1006"/>
      <c r="E734" s="1006"/>
      <c r="F734" s="1007"/>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58" t="str">
        <f>IF(基本情報入力シート!AF756=0, "",基本情報入力シート!AF756)</f>
        <v/>
      </c>
      <c r="M734" s="589"/>
      <c r="N734" s="521" t="str">
        <f>IFERROR(VLOOKUP(K734,【参考】数式用!$A$2:$F$57,MATCH(M734,【参考】数式用!$C$3:$F$3,0)+2,0),"")</f>
        <v/>
      </c>
      <c r="O734" s="513"/>
      <c r="P734" s="555" t="str">
        <f>IFERROR(VLOOKUP(K734,【参考】数式用!$A$2:$F$57,MATCH(O734,【参考】数式用!$C$3:$F$3,0)+2,0),"")</f>
        <v/>
      </c>
      <c r="Q734" s="338" t="s">
        <v>118</v>
      </c>
      <c r="R734" s="339"/>
      <c r="S734" s="340" t="s">
        <v>183</v>
      </c>
      <c r="T734" s="339"/>
      <c r="U734" s="340" t="s">
        <v>184</v>
      </c>
      <c r="V734" s="339"/>
      <c r="W734" s="340" t="s">
        <v>183</v>
      </c>
      <c r="X734" s="339"/>
      <c r="Y734" s="340" t="s">
        <v>185</v>
      </c>
      <c r="Z734" s="340" t="s">
        <v>186</v>
      </c>
      <c r="AA734" s="340" t="str">
        <f t="shared" si="246"/>
        <v/>
      </c>
      <c r="AB734" s="341" t="s">
        <v>187</v>
      </c>
      <c r="AC734" s="516" t="str">
        <f t="shared" si="247"/>
        <v/>
      </c>
      <c r="AD734" s="509" t="str">
        <f t="shared" si="248"/>
        <v/>
      </c>
      <c r="AE734" s="517" t="str">
        <f>IFERROR(ROUNDDOWN(ROUNDDOWN(ROUND(L734*VLOOKUP(K734,【参考】数式用!$A$4:$F$57,MATCH("処遇改善加算Ⅳ",【参考】数式用!$C$3:$F$3,0)+2,0),0),0)*AA734*0.5,0), "")</f>
        <v/>
      </c>
      <c r="AF734" s="329"/>
      <c r="AG734" s="330"/>
      <c r="AH734" s="330"/>
      <c r="AI734" s="344"/>
      <c r="AJ734" s="641"/>
      <c r="AK734" s="331"/>
      <c r="AL734" s="332" t="str">
        <f t="shared" si="249"/>
        <v/>
      </c>
      <c r="AM734" s="325" t="str">
        <f t="shared" si="250"/>
        <v/>
      </c>
      <c r="AN734" s="255"/>
      <c r="AO734" s="559" t="str">
        <f>IFERROR(VLOOKUP(K734,【参考】数式用!$A$2:$N$57,14,FALSE),"")</f>
        <v/>
      </c>
      <c r="AP734" s="559" t="str">
        <f t="shared" si="251"/>
        <v/>
      </c>
      <c r="AQ734" s="632" t="str">
        <f t="shared" si="252"/>
        <v/>
      </c>
      <c r="AR734" s="632" t="str">
        <f t="shared" si="253"/>
        <v>入力済</v>
      </c>
      <c r="AS734" s="559" t="str">
        <f t="shared" si="254"/>
        <v/>
      </c>
      <c r="AT734" s="632" t="str">
        <f t="shared" si="255"/>
        <v>入力済</v>
      </c>
      <c r="AU734" s="632" t="str">
        <f t="shared" si="256"/>
        <v/>
      </c>
      <c r="AV734" s="632" t="str">
        <f t="shared" si="257"/>
        <v/>
      </c>
      <c r="AW734" s="559" t="str">
        <f t="shared" si="258"/>
        <v/>
      </c>
      <c r="AX734" s="559" t="str">
        <f t="shared" si="259"/>
        <v/>
      </c>
      <c r="AY734" s="632" t="str">
        <f>IFERROR(VLOOKUP(K734,【参考】数式用!$AR$5:$AS$39,2, FALSE), "")</f>
        <v/>
      </c>
      <c r="AZ734" s="559" t="str">
        <f t="shared" si="260"/>
        <v/>
      </c>
      <c r="BA734" s="559" t="str">
        <f t="shared" si="261"/>
        <v>入力済</v>
      </c>
      <c r="BB734" s="632" t="str">
        <f>IFERROR(VLOOKUP(K734,【参考】数式用!$AX$3:$AY$59, 2, FALSE), "")</f>
        <v/>
      </c>
      <c r="BC734" s="559" t="str">
        <f t="shared" si="262"/>
        <v/>
      </c>
      <c r="BD734" s="559" t="str">
        <f t="shared" si="263"/>
        <v>入力済</v>
      </c>
      <c r="BE734" s="576" t="str">
        <f t="shared" si="264"/>
        <v/>
      </c>
      <c r="BF734" s="559" t="str">
        <f t="shared" si="265"/>
        <v/>
      </c>
      <c r="BG734" s="596"/>
      <c r="BH734" s="632" t="str">
        <f t="shared" si="266"/>
        <v/>
      </c>
      <c r="BI734" s="614" t="str">
        <f>IFERROR(IF(BH734="Ⅱロ有り",ROUNDDOWN(L734*VLOOKUP(K734,【参考】数式用!$A$4:$J$42,10,FALSE)*AA734,0),""),"")</f>
        <v/>
      </c>
      <c r="BJ734" s="614" t="str">
        <f>IFERROR(IF(BH734="Ⅱロなし",ROUNDDOWN(L734*VLOOKUP(K734,【参考】数式用!$A$4:$J$42,8,FALSE)*AA734,0),""),"")</f>
        <v/>
      </c>
    </row>
    <row r="735" spans="1:62" ht="110.1" customHeight="1" thickBot="1">
      <c r="A735" s="327">
        <v>722</v>
      </c>
      <c r="B735" s="1005" t="str">
        <f>IF(基本情報入力シート!B757="","",基本情報入力シート!B757)</f>
        <v/>
      </c>
      <c r="C735" s="1006"/>
      <c r="D735" s="1006"/>
      <c r="E735" s="1006"/>
      <c r="F735" s="1007"/>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58" t="str">
        <f>IF(基本情報入力シート!AF757=0, "",基本情報入力シート!AF757)</f>
        <v/>
      </c>
      <c r="M735" s="589"/>
      <c r="N735" s="521" t="str">
        <f>IFERROR(VLOOKUP(K735,【参考】数式用!$A$2:$F$57,MATCH(M735,【参考】数式用!$C$3:$F$3,0)+2,0),"")</f>
        <v/>
      </c>
      <c r="O735" s="513"/>
      <c r="P735" s="555" t="str">
        <f>IFERROR(VLOOKUP(K735,【参考】数式用!$A$2:$F$57,MATCH(O735,【参考】数式用!$C$3:$F$3,0)+2,0),"")</f>
        <v/>
      </c>
      <c r="Q735" s="338" t="s">
        <v>118</v>
      </c>
      <c r="R735" s="339"/>
      <c r="S735" s="340" t="s">
        <v>183</v>
      </c>
      <c r="T735" s="339"/>
      <c r="U735" s="340" t="s">
        <v>184</v>
      </c>
      <c r="V735" s="339"/>
      <c r="W735" s="340" t="s">
        <v>183</v>
      </c>
      <c r="X735" s="339"/>
      <c r="Y735" s="340" t="s">
        <v>185</v>
      </c>
      <c r="Z735" s="340" t="s">
        <v>186</v>
      </c>
      <c r="AA735" s="340" t="str">
        <f t="shared" si="246"/>
        <v/>
      </c>
      <c r="AB735" s="341" t="s">
        <v>187</v>
      </c>
      <c r="AC735" s="516" t="str">
        <f t="shared" si="247"/>
        <v/>
      </c>
      <c r="AD735" s="509" t="str">
        <f t="shared" si="248"/>
        <v/>
      </c>
      <c r="AE735" s="517" t="str">
        <f>IFERROR(ROUNDDOWN(ROUNDDOWN(ROUND(L735*VLOOKUP(K735,【参考】数式用!$A$4:$F$57,MATCH("処遇改善加算Ⅳ",【参考】数式用!$C$3:$F$3,0)+2,0),0),0)*AA735*0.5,0), "")</f>
        <v/>
      </c>
      <c r="AF735" s="329"/>
      <c r="AG735" s="330"/>
      <c r="AH735" s="330"/>
      <c r="AI735" s="344"/>
      <c r="AJ735" s="641"/>
      <c r="AK735" s="331"/>
      <c r="AL735" s="332" t="str">
        <f t="shared" si="249"/>
        <v/>
      </c>
      <c r="AM735" s="325" t="str">
        <f t="shared" si="250"/>
        <v/>
      </c>
      <c r="AN735" s="255"/>
      <c r="AO735" s="559" t="str">
        <f>IFERROR(VLOOKUP(K735,【参考】数式用!$A$2:$N$57,14,FALSE),"")</f>
        <v/>
      </c>
      <c r="AP735" s="559" t="str">
        <f t="shared" si="251"/>
        <v/>
      </c>
      <c r="AQ735" s="632" t="str">
        <f t="shared" si="252"/>
        <v/>
      </c>
      <c r="AR735" s="632" t="str">
        <f t="shared" si="253"/>
        <v>入力済</v>
      </c>
      <c r="AS735" s="559" t="str">
        <f t="shared" si="254"/>
        <v/>
      </c>
      <c r="AT735" s="632" t="str">
        <f t="shared" si="255"/>
        <v>入力済</v>
      </c>
      <c r="AU735" s="632" t="str">
        <f t="shared" si="256"/>
        <v/>
      </c>
      <c r="AV735" s="632" t="str">
        <f t="shared" si="257"/>
        <v/>
      </c>
      <c r="AW735" s="559" t="str">
        <f t="shared" si="258"/>
        <v/>
      </c>
      <c r="AX735" s="559" t="str">
        <f t="shared" si="259"/>
        <v/>
      </c>
      <c r="AY735" s="632" t="str">
        <f>IFERROR(VLOOKUP(K735,【参考】数式用!$AR$5:$AS$39,2, FALSE), "")</f>
        <v/>
      </c>
      <c r="AZ735" s="559" t="str">
        <f t="shared" si="260"/>
        <v/>
      </c>
      <c r="BA735" s="559" t="str">
        <f t="shared" si="261"/>
        <v>入力済</v>
      </c>
      <c r="BB735" s="632" t="str">
        <f>IFERROR(VLOOKUP(K735,【参考】数式用!$AX$3:$AY$59, 2, FALSE), "")</f>
        <v/>
      </c>
      <c r="BC735" s="559" t="str">
        <f t="shared" si="262"/>
        <v/>
      </c>
      <c r="BD735" s="559" t="str">
        <f t="shared" si="263"/>
        <v>入力済</v>
      </c>
      <c r="BE735" s="576" t="str">
        <f t="shared" si="264"/>
        <v/>
      </c>
      <c r="BF735" s="559" t="str">
        <f t="shared" si="265"/>
        <v/>
      </c>
      <c r="BG735" s="596"/>
      <c r="BH735" s="632" t="str">
        <f t="shared" si="266"/>
        <v/>
      </c>
      <c r="BI735" s="614" t="str">
        <f>IFERROR(IF(BH735="Ⅱロ有り",ROUNDDOWN(L735*VLOOKUP(K735,【参考】数式用!$A$4:$J$42,10,FALSE)*AA735,0),""),"")</f>
        <v/>
      </c>
      <c r="BJ735" s="614" t="str">
        <f>IFERROR(IF(BH735="Ⅱロなし",ROUNDDOWN(L735*VLOOKUP(K735,【参考】数式用!$A$4:$J$42,8,FALSE)*AA735,0),""),"")</f>
        <v/>
      </c>
    </row>
    <row r="736" spans="1:62" ht="110.1" customHeight="1" thickBot="1">
      <c r="A736" s="327">
        <v>723</v>
      </c>
      <c r="B736" s="1005" t="str">
        <f>IF(基本情報入力シート!B758="","",基本情報入力シート!B758)</f>
        <v/>
      </c>
      <c r="C736" s="1006"/>
      <c r="D736" s="1006"/>
      <c r="E736" s="1006"/>
      <c r="F736" s="1007"/>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58" t="str">
        <f>IF(基本情報入力シート!AF758=0, "",基本情報入力シート!AF758)</f>
        <v/>
      </c>
      <c r="M736" s="589"/>
      <c r="N736" s="521" t="str">
        <f>IFERROR(VLOOKUP(K736,【参考】数式用!$A$2:$F$57,MATCH(M736,【参考】数式用!$C$3:$F$3,0)+2,0),"")</f>
        <v/>
      </c>
      <c r="O736" s="513"/>
      <c r="P736" s="555" t="str">
        <f>IFERROR(VLOOKUP(K736,【参考】数式用!$A$2:$F$57,MATCH(O736,【参考】数式用!$C$3:$F$3,0)+2,0),"")</f>
        <v/>
      </c>
      <c r="Q736" s="338" t="s">
        <v>118</v>
      </c>
      <c r="R736" s="339"/>
      <c r="S736" s="340" t="s">
        <v>183</v>
      </c>
      <c r="T736" s="339"/>
      <c r="U736" s="340" t="s">
        <v>184</v>
      </c>
      <c r="V736" s="339"/>
      <c r="W736" s="340" t="s">
        <v>183</v>
      </c>
      <c r="X736" s="339"/>
      <c r="Y736" s="340" t="s">
        <v>185</v>
      </c>
      <c r="Z736" s="340" t="s">
        <v>186</v>
      </c>
      <c r="AA736" s="340" t="str">
        <f t="shared" si="246"/>
        <v/>
      </c>
      <c r="AB736" s="341" t="s">
        <v>187</v>
      </c>
      <c r="AC736" s="516" t="str">
        <f t="shared" si="247"/>
        <v/>
      </c>
      <c r="AD736" s="509" t="str">
        <f t="shared" si="248"/>
        <v/>
      </c>
      <c r="AE736" s="517" t="str">
        <f>IFERROR(ROUNDDOWN(ROUNDDOWN(ROUND(L736*VLOOKUP(K736,【参考】数式用!$A$4:$F$57,MATCH("処遇改善加算Ⅳ",【参考】数式用!$C$3:$F$3,0)+2,0),0),0)*AA736*0.5,0), "")</f>
        <v/>
      </c>
      <c r="AF736" s="329"/>
      <c r="AG736" s="330"/>
      <c r="AH736" s="330"/>
      <c r="AI736" s="344"/>
      <c r="AJ736" s="641"/>
      <c r="AK736" s="331"/>
      <c r="AL736" s="332" t="str">
        <f t="shared" si="249"/>
        <v/>
      </c>
      <c r="AM736" s="325" t="str">
        <f t="shared" si="250"/>
        <v/>
      </c>
      <c r="AN736" s="255"/>
      <c r="AO736" s="559" t="str">
        <f>IFERROR(VLOOKUP(K736,【参考】数式用!$A$2:$N$57,14,FALSE),"")</f>
        <v/>
      </c>
      <c r="AP736" s="559" t="str">
        <f t="shared" si="251"/>
        <v/>
      </c>
      <c r="AQ736" s="632" t="str">
        <f t="shared" si="252"/>
        <v/>
      </c>
      <c r="AR736" s="632" t="str">
        <f t="shared" si="253"/>
        <v>入力済</v>
      </c>
      <c r="AS736" s="559" t="str">
        <f t="shared" si="254"/>
        <v/>
      </c>
      <c r="AT736" s="632" t="str">
        <f t="shared" si="255"/>
        <v>入力済</v>
      </c>
      <c r="AU736" s="632" t="str">
        <f t="shared" si="256"/>
        <v/>
      </c>
      <c r="AV736" s="632" t="str">
        <f t="shared" si="257"/>
        <v/>
      </c>
      <c r="AW736" s="559" t="str">
        <f t="shared" si="258"/>
        <v/>
      </c>
      <c r="AX736" s="559" t="str">
        <f t="shared" si="259"/>
        <v/>
      </c>
      <c r="AY736" s="632" t="str">
        <f>IFERROR(VLOOKUP(K736,【参考】数式用!$AR$5:$AS$39,2, FALSE), "")</f>
        <v/>
      </c>
      <c r="AZ736" s="559" t="str">
        <f t="shared" si="260"/>
        <v/>
      </c>
      <c r="BA736" s="559" t="str">
        <f t="shared" si="261"/>
        <v>入力済</v>
      </c>
      <c r="BB736" s="632" t="str">
        <f>IFERROR(VLOOKUP(K736,【参考】数式用!$AX$3:$AY$59, 2, FALSE), "")</f>
        <v/>
      </c>
      <c r="BC736" s="559" t="str">
        <f t="shared" si="262"/>
        <v/>
      </c>
      <c r="BD736" s="559" t="str">
        <f t="shared" si="263"/>
        <v>入力済</v>
      </c>
      <c r="BE736" s="576" t="str">
        <f t="shared" si="264"/>
        <v/>
      </c>
      <c r="BF736" s="559" t="str">
        <f t="shared" si="265"/>
        <v/>
      </c>
      <c r="BG736" s="596"/>
      <c r="BH736" s="632" t="str">
        <f t="shared" si="266"/>
        <v/>
      </c>
      <c r="BI736" s="614" t="str">
        <f>IFERROR(IF(BH736="Ⅱロ有り",ROUNDDOWN(L736*VLOOKUP(K736,【参考】数式用!$A$4:$J$42,10,FALSE)*AA736,0),""),"")</f>
        <v/>
      </c>
      <c r="BJ736" s="614" t="str">
        <f>IFERROR(IF(BH736="Ⅱロなし",ROUNDDOWN(L736*VLOOKUP(K736,【参考】数式用!$A$4:$J$42,8,FALSE)*AA736,0),""),"")</f>
        <v/>
      </c>
    </row>
    <row r="737" spans="1:62" ht="110.1" customHeight="1" thickBot="1">
      <c r="A737" s="327">
        <v>724</v>
      </c>
      <c r="B737" s="1005" t="str">
        <f>IF(基本情報入力シート!B759="","",基本情報入力シート!B759)</f>
        <v/>
      </c>
      <c r="C737" s="1006"/>
      <c r="D737" s="1006"/>
      <c r="E737" s="1006"/>
      <c r="F737" s="1007"/>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58" t="str">
        <f>IF(基本情報入力シート!AF759=0, "",基本情報入力シート!AF759)</f>
        <v/>
      </c>
      <c r="M737" s="589"/>
      <c r="N737" s="521" t="str">
        <f>IFERROR(VLOOKUP(K737,【参考】数式用!$A$2:$F$57,MATCH(M737,【参考】数式用!$C$3:$F$3,0)+2,0),"")</f>
        <v/>
      </c>
      <c r="O737" s="513"/>
      <c r="P737" s="555" t="str">
        <f>IFERROR(VLOOKUP(K737,【参考】数式用!$A$2:$F$57,MATCH(O737,【参考】数式用!$C$3:$F$3,0)+2,0),"")</f>
        <v/>
      </c>
      <c r="Q737" s="338" t="s">
        <v>118</v>
      </c>
      <c r="R737" s="339"/>
      <c r="S737" s="340" t="s">
        <v>183</v>
      </c>
      <c r="T737" s="339"/>
      <c r="U737" s="340" t="s">
        <v>184</v>
      </c>
      <c r="V737" s="339"/>
      <c r="W737" s="340" t="s">
        <v>183</v>
      </c>
      <c r="X737" s="339"/>
      <c r="Y737" s="340" t="s">
        <v>185</v>
      </c>
      <c r="Z737" s="340" t="s">
        <v>186</v>
      </c>
      <c r="AA737" s="340" t="str">
        <f t="shared" si="246"/>
        <v/>
      </c>
      <c r="AB737" s="341" t="s">
        <v>187</v>
      </c>
      <c r="AC737" s="516" t="str">
        <f t="shared" si="247"/>
        <v/>
      </c>
      <c r="AD737" s="509" t="str">
        <f t="shared" si="248"/>
        <v/>
      </c>
      <c r="AE737" s="517" t="str">
        <f>IFERROR(ROUNDDOWN(ROUNDDOWN(ROUND(L737*VLOOKUP(K737,【参考】数式用!$A$4:$F$57,MATCH("処遇改善加算Ⅳ",【参考】数式用!$C$3:$F$3,0)+2,0),0),0)*AA737*0.5,0), "")</f>
        <v/>
      </c>
      <c r="AF737" s="329"/>
      <c r="AG737" s="330"/>
      <c r="AH737" s="330"/>
      <c r="AI737" s="344"/>
      <c r="AJ737" s="641"/>
      <c r="AK737" s="331"/>
      <c r="AL737" s="332" t="str">
        <f t="shared" si="249"/>
        <v/>
      </c>
      <c r="AM737" s="325" t="str">
        <f t="shared" si="250"/>
        <v/>
      </c>
      <c r="AN737" s="255"/>
      <c r="AO737" s="559" t="str">
        <f>IFERROR(VLOOKUP(K737,【参考】数式用!$A$2:$N$57,14,FALSE),"")</f>
        <v/>
      </c>
      <c r="AP737" s="559" t="str">
        <f t="shared" si="251"/>
        <v/>
      </c>
      <c r="AQ737" s="632" t="str">
        <f t="shared" si="252"/>
        <v/>
      </c>
      <c r="AR737" s="632" t="str">
        <f t="shared" si="253"/>
        <v>入力済</v>
      </c>
      <c r="AS737" s="559" t="str">
        <f t="shared" si="254"/>
        <v/>
      </c>
      <c r="AT737" s="632" t="str">
        <f t="shared" si="255"/>
        <v>入力済</v>
      </c>
      <c r="AU737" s="632" t="str">
        <f t="shared" si="256"/>
        <v/>
      </c>
      <c r="AV737" s="632" t="str">
        <f t="shared" si="257"/>
        <v/>
      </c>
      <c r="AW737" s="559" t="str">
        <f t="shared" si="258"/>
        <v/>
      </c>
      <c r="AX737" s="559" t="str">
        <f t="shared" si="259"/>
        <v/>
      </c>
      <c r="AY737" s="632" t="str">
        <f>IFERROR(VLOOKUP(K737,【参考】数式用!$AR$5:$AS$39,2, FALSE), "")</f>
        <v/>
      </c>
      <c r="AZ737" s="559" t="str">
        <f t="shared" si="260"/>
        <v/>
      </c>
      <c r="BA737" s="559" t="str">
        <f t="shared" si="261"/>
        <v>入力済</v>
      </c>
      <c r="BB737" s="632" t="str">
        <f>IFERROR(VLOOKUP(K737,【参考】数式用!$AX$3:$AY$59, 2, FALSE), "")</f>
        <v/>
      </c>
      <c r="BC737" s="559" t="str">
        <f t="shared" si="262"/>
        <v/>
      </c>
      <c r="BD737" s="559" t="str">
        <f t="shared" si="263"/>
        <v>入力済</v>
      </c>
      <c r="BE737" s="576" t="str">
        <f t="shared" si="264"/>
        <v/>
      </c>
      <c r="BF737" s="559" t="str">
        <f t="shared" si="265"/>
        <v/>
      </c>
      <c r="BG737" s="596"/>
      <c r="BH737" s="632" t="str">
        <f t="shared" si="266"/>
        <v/>
      </c>
      <c r="BI737" s="614" t="str">
        <f>IFERROR(IF(BH737="Ⅱロ有り",ROUNDDOWN(L737*VLOOKUP(K737,【参考】数式用!$A$4:$J$42,10,FALSE)*AA737,0),""),"")</f>
        <v/>
      </c>
      <c r="BJ737" s="614" t="str">
        <f>IFERROR(IF(BH737="Ⅱロなし",ROUNDDOWN(L737*VLOOKUP(K737,【参考】数式用!$A$4:$J$42,8,FALSE)*AA737,0),""),"")</f>
        <v/>
      </c>
    </row>
    <row r="738" spans="1:62" ht="110.1" customHeight="1" thickBot="1">
      <c r="A738" s="327">
        <v>725</v>
      </c>
      <c r="B738" s="1005" t="str">
        <f>IF(基本情報入力シート!B760="","",基本情報入力シート!B760)</f>
        <v/>
      </c>
      <c r="C738" s="1006"/>
      <c r="D738" s="1006"/>
      <c r="E738" s="1006"/>
      <c r="F738" s="1007"/>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58" t="str">
        <f>IF(基本情報入力シート!AF760=0, "",基本情報入力シート!AF760)</f>
        <v/>
      </c>
      <c r="M738" s="589"/>
      <c r="N738" s="521" t="str">
        <f>IFERROR(VLOOKUP(K738,【参考】数式用!$A$2:$F$57,MATCH(M738,【参考】数式用!$C$3:$F$3,0)+2,0),"")</f>
        <v/>
      </c>
      <c r="O738" s="513"/>
      <c r="P738" s="555" t="str">
        <f>IFERROR(VLOOKUP(K738,【参考】数式用!$A$2:$F$57,MATCH(O738,【参考】数式用!$C$3:$F$3,0)+2,0),"")</f>
        <v/>
      </c>
      <c r="Q738" s="338" t="s">
        <v>118</v>
      </c>
      <c r="R738" s="339"/>
      <c r="S738" s="340" t="s">
        <v>183</v>
      </c>
      <c r="T738" s="339"/>
      <c r="U738" s="340" t="s">
        <v>184</v>
      </c>
      <c r="V738" s="339"/>
      <c r="W738" s="340" t="s">
        <v>183</v>
      </c>
      <c r="X738" s="339"/>
      <c r="Y738" s="340" t="s">
        <v>185</v>
      </c>
      <c r="Z738" s="340" t="s">
        <v>186</v>
      </c>
      <c r="AA738" s="340" t="str">
        <f t="shared" si="246"/>
        <v/>
      </c>
      <c r="AB738" s="341" t="s">
        <v>187</v>
      </c>
      <c r="AC738" s="516" t="str">
        <f t="shared" si="247"/>
        <v/>
      </c>
      <c r="AD738" s="509" t="str">
        <f t="shared" si="248"/>
        <v/>
      </c>
      <c r="AE738" s="517" t="str">
        <f>IFERROR(ROUNDDOWN(ROUNDDOWN(ROUND(L738*VLOOKUP(K738,【参考】数式用!$A$4:$F$57,MATCH("処遇改善加算Ⅳ",【参考】数式用!$C$3:$F$3,0)+2,0),0),0)*AA738*0.5,0), "")</f>
        <v/>
      </c>
      <c r="AF738" s="329"/>
      <c r="AG738" s="330"/>
      <c r="AH738" s="330"/>
      <c r="AI738" s="344"/>
      <c r="AJ738" s="641"/>
      <c r="AK738" s="331"/>
      <c r="AL738" s="332" t="str">
        <f t="shared" si="249"/>
        <v/>
      </c>
      <c r="AM738" s="325" t="str">
        <f t="shared" si="250"/>
        <v/>
      </c>
      <c r="AN738" s="255"/>
      <c r="AO738" s="559" t="str">
        <f>IFERROR(VLOOKUP(K738,【参考】数式用!$A$2:$N$57,14,FALSE),"")</f>
        <v/>
      </c>
      <c r="AP738" s="559" t="str">
        <f t="shared" si="251"/>
        <v/>
      </c>
      <c r="AQ738" s="632" t="str">
        <f t="shared" si="252"/>
        <v/>
      </c>
      <c r="AR738" s="632" t="str">
        <f t="shared" si="253"/>
        <v>入力済</v>
      </c>
      <c r="AS738" s="559" t="str">
        <f t="shared" si="254"/>
        <v/>
      </c>
      <c r="AT738" s="632" t="str">
        <f t="shared" si="255"/>
        <v>入力済</v>
      </c>
      <c r="AU738" s="632" t="str">
        <f t="shared" si="256"/>
        <v/>
      </c>
      <c r="AV738" s="632" t="str">
        <f t="shared" si="257"/>
        <v/>
      </c>
      <c r="AW738" s="559" t="str">
        <f t="shared" si="258"/>
        <v/>
      </c>
      <c r="AX738" s="559" t="str">
        <f t="shared" si="259"/>
        <v/>
      </c>
      <c r="AY738" s="632" t="str">
        <f>IFERROR(VLOOKUP(K738,【参考】数式用!$AR$5:$AS$39,2, FALSE), "")</f>
        <v/>
      </c>
      <c r="AZ738" s="559" t="str">
        <f t="shared" si="260"/>
        <v/>
      </c>
      <c r="BA738" s="559" t="str">
        <f t="shared" si="261"/>
        <v>入力済</v>
      </c>
      <c r="BB738" s="632" t="str">
        <f>IFERROR(VLOOKUP(K738,【参考】数式用!$AX$3:$AY$59, 2, FALSE), "")</f>
        <v/>
      </c>
      <c r="BC738" s="559" t="str">
        <f t="shared" si="262"/>
        <v/>
      </c>
      <c r="BD738" s="559" t="str">
        <f t="shared" si="263"/>
        <v>入力済</v>
      </c>
      <c r="BE738" s="576" t="str">
        <f t="shared" si="264"/>
        <v/>
      </c>
      <c r="BF738" s="559" t="str">
        <f t="shared" si="265"/>
        <v/>
      </c>
      <c r="BG738" s="596"/>
      <c r="BH738" s="632" t="str">
        <f t="shared" si="266"/>
        <v/>
      </c>
      <c r="BI738" s="614" t="str">
        <f>IFERROR(IF(BH738="Ⅱロ有り",ROUNDDOWN(L738*VLOOKUP(K738,【参考】数式用!$A$4:$J$42,10,FALSE)*AA738,0),""),"")</f>
        <v/>
      </c>
      <c r="BJ738" s="614" t="str">
        <f>IFERROR(IF(BH738="Ⅱロなし",ROUNDDOWN(L738*VLOOKUP(K738,【参考】数式用!$A$4:$J$42,8,FALSE)*AA738,0),""),"")</f>
        <v/>
      </c>
    </row>
    <row r="739" spans="1:62" ht="110.1" customHeight="1" thickBot="1">
      <c r="A739" s="327">
        <v>726</v>
      </c>
      <c r="B739" s="1005" t="str">
        <f>IF(基本情報入力シート!B761="","",基本情報入力シート!B761)</f>
        <v/>
      </c>
      <c r="C739" s="1006"/>
      <c r="D739" s="1006"/>
      <c r="E739" s="1006"/>
      <c r="F739" s="1007"/>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58" t="str">
        <f>IF(基本情報入力シート!AF761=0, "",基本情報入力シート!AF761)</f>
        <v/>
      </c>
      <c r="M739" s="589"/>
      <c r="N739" s="521" t="str">
        <f>IFERROR(VLOOKUP(K739,【参考】数式用!$A$2:$F$57,MATCH(M739,【参考】数式用!$C$3:$F$3,0)+2,0),"")</f>
        <v/>
      </c>
      <c r="O739" s="513"/>
      <c r="P739" s="555" t="str">
        <f>IFERROR(VLOOKUP(K739,【参考】数式用!$A$2:$F$57,MATCH(O739,【参考】数式用!$C$3:$F$3,0)+2,0),"")</f>
        <v/>
      </c>
      <c r="Q739" s="338" t="s">
        <v>118</v>
      </c>
      <c r="R739" s="339"/>
      <c r="S739" s="340" t="s">
        <v>183</v>
      </c>
      <c r="T739" s="339"/>
      <c r="U739" s="340" t="s">
        <v>184</v>
      </c>
      <c r="V739" s="339"/>
      <c r="W739" s="340" t="s">
        <v>183</v>
      </c>
      <c r="X739" s="339"/>
      <c r="Y739" s="340" t="s">
        <v>185</v>
      </c>
      <c r="Z739" s="340" t="s">
        <v>186</v>
      </c>
      <c r="AA739" s="340" t="str">
        <f t="shared" si="246"/>
        <v/>
      </c>
      <c r="AB739" s="341" t="s">
        <v>187</v>
      </c>
      <c r="AC739" s="516" t="str">
        <f t="shared" si="247"/>
        <v/>
      </c>
      <c r="AD739" s="509" t="str">
        <f t="shared" si="248"/>
        <v/>
      </c>
      <c r="AE739" s="517" t="str">
        <f>IFERROR(ROUNDDOWN(ROUNDDOWN(ROUND(L739*VLOOKUP(K739,【参考】数式用!$A$4:$F$57,MATCH("処遇改善加算Ⅳ",【参考】数式用!$C$3:$F$3,0)+2,0),0),0)*AA739*0.5,0), "")</f>
        <v/>
      </c>
      <c r="AF739" s="329"/>
      <c r="AG739" s="330"/>
      <c r="AH739" s="330"/>
      <c r="AI739" s="344"/>
      <c r="AJ739" s="641"/>
      <c r="AK739" s="331"/>
      <c r="AL739" s="332" t="str">
        <f t="shared" si="249"/>
        <v/>
      </c>
      <c r="AM739" s="325" t="str">
        <f t="shared" si="250"/>
        <v/>
      </c>
      <c r="AN739" s="255"/>
      <c r="AO739" s="559" t="str">
        <f>IFERROR(VLOOKUP(K739,【参考】数式用!$A$2:$N$57,14,FALSE),"")</f>
        <v/>
      </c>
      <c r="AP739" s="559" t="str">
        <f t="shared" si="251"/>
        <v/>
      </c>
      <c r="AQ739" s="632" t="str">
        <f t="shared" si="252"/>
        <v/>
      </c>
      <c r="AR739" s="632" t="str">
        <f t="shared" si="253"/>
        <v>入力済</v>
      </c>
      <c r="AS739" s="559" t="str">
        <f t="shared" si="254"/>
        <v/>
      </c>
      <c r="AT739" s="632" t="str">
        <f t="shared" si="255"/>
        <v>入力済</v>
      </c>
      <c r="AU739" s="632" t="str">
        <f t="shared" si="256"/>
        <v/>
      </c>
      <c r="AV739" s="632" t="str">
        <f t="shared" si="257"/>
        <v/>
      </c>
      <c r="AW739" s="559" t="str">
        <f t="shared" si="258"/>
        <v/>
      </c>
      <c r="AX739" s="559" t="str">
        <f t="shared" si="259"/>
        <v/>
      </c>
      <c r="AY739" s="632" t="str">
        <f>IFERROR(VLOOKUP(K739,【参考】数式用!$AR$5:$AS$39,2, FALSE), "")</f>
        <v/>
      </c>
      <c r="AZ739" s="559" t="str">
        <f t="shared" si="260"/>
        <v/>
      </c>
      <c r="BA739" s="559" t="str">
        <f t="shared" si="261"/>
        <v>入力済</v>
      </c>
      <c r="BB739" s="632" t="str">
        <f>IFERROR(VLOOKUP(K739,【参考】数式用!$AX$3:$AY$59, 2, FALSE), "")</f>
        <v/>
      </c>
      <c r="BC739" s="559" t="str">
        <f t="shared" si="262"/>
        <v/>
      </c>
      <c r="BD739" s="559" t="str">
        <f t="shared" si="263"/>
        <v>入力済</v>
      </c>
      <c r="BE739" s="576" t="str">
        <f t="shared" si="264"/>
        <v/>
      </c>
      <c r="BF739" s="559" t="str">
        <f t="shared" si="265"/>
        <v/>
      </c>
      <c r="BG739" s="596"/>
      <c r="BH739" s="632" t="str">
        <f t="shared" si="266"/>
        <v/>
      </c>
      <c r="BI739" s="614" t="str">
        <f>IFERROR(IF(BH739="Ⅱロ有り",ROUNDDOWN(L739*VLOOKUP(K739,【参考】数式用!$A$4:$J$42,10,FALSE)*AA739,0),""),"")</f>
        <v/>
      </c>
      <c r="BJ739" s="614" t="str">
        <f>IFERROR(IF(BH739="Ⅱロなし",ROUNDDOWN(L739*VLOOKUP(K739,【参考】数式用!$A$4:$J$42,8,FALSE)*AA739,0),""),"")</f>
        <v/>
      </c>
    </row>
    <row r="740" spans="1:62" ht="110.1" customHeight="1" thickBot="1">
      <c r="A740" s="327">
        <v>727</v>
      </c>
      <c r="B740" s="1005" t="str">
        <f>IF(基本情報入力シート!B762="","",基本情報入力シート!B762)</f>
        <v/>
      </c>
      <c r="C740" s="1006"/>
      <c r="D740" s="1006"/>
      <c r="E740" s="1006"/>
      <c r="F740" s="1007"/>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58" t="str">
        <f>IF(基本情報入力シート!AF762=0, "",基本情報入力シート!AF762)</f>
        <v/>
      </c>
      <c r="M740" s="589"/>
      <c r="N740" s="521" t="str">
        <f>IFERROR(VLOOKUP(K740,【参考】数式用!$A$2:$F$57,MATCH(M740,【参考】数式用!$C$3:$F$3,0)+2,0),"")</f>
        <v/>
      </c>
      <c r="O740" s="513"/>
      <c r="P740" s="555" t="str">
        <f>IFERROR(VLOOKUP(K740,【参考】数式用!$A$2:$F$57,MATCH(O740,【参考】数式用!$C$3:$F$3,0)+2,0),"")</f>
        <v/>
      </c>
      <c r="Q740" s="338" t="s">
        <v>118</v>
      </c>
      <c r="R740" s="339"/>
      <c r="S740" s="340" t="s">
        <v>183</v>
      </c>
      <c r="T740" s="339"/>
      <c r="U740" s="340" t="s">
        <v>184</v>
      </c>
      <c r="V740" s="339"/>
      <c r="W740" s="340" t="s">
        <v>183</v>
      </c>
      <c r="X740" s="339"/>
      <c r="Y740" s="340" t="s">
        <v>185</v>
      </c>
      <c r="Z740" s="340" t="s">
        <v>186</v>
      </c>
      <c r="AA740" s="340" t="str">
        <f t="shared" si="246"/>
        <v/>
      </c>
      <c r="AB740" s="341" t="s">
        <v>187</v>
      </c>
      <c r="AC740" s="516" t="str">
        <f t="shared" si="247"/>
        <v/>
      </c>
      <c r="AD740" s="509" t="str">
        <f t="shared" si="248"/>
        <v/>
      </c>
      <c r="AE740" s="517" t="str">
        <f>IFERROR(ROUNDDOWN(ROUNDDOWN(ROUND(L740*VLOOKUP(K740,【参考】数式用!$A$4:$F$57,MATCH("処遇改善加算Ⅳ",【参考】数式用!$C$3:$F$3,0)+2,0),0),0)*AA740*0.5,0), "")</f>
        <v/>
      </c>
      <c r="AF740" s="329"/>
      <c r="AG740" s="330"/>
      <c r="AH740" s="330"/>
      <c r="AI740" s="344"/>
      <c r="AJ740" s="641"/>
      <c r="AK740" s="331"/>
      <c r="AL740" s="332" t="str">
        <f t="shared" si="249"/>
        <v/>
      </c>
      <c r="AM740" s="325" t="str">
        <f t="shared" si="250"/>
        <v/>
      </c>
      <c r="AN740" s="255"/>
      <c r="AO740" s="559" t="str">
        <f>IFERROR(VLOOKUP(K740,【参考】数式用!$A$2:$N$57,14,FALSE),"")</f>
        <v/>
      </c>
      <c r="AP740" s="559" t="str">
        <f t="shared" si="251"/>
        <v/>
      </c>
      <c r="AQ740" s="632" t="str">
        <f t="shared" si="252"/>
        <v/>
      </c>
      <c r="AR740" s="632" t="str">
        <f t="shared" si="253"/>
        <v>入力済</v>
      </c>
      <c r="AS740" s="559" t="str">
        <f t="shared" si="254"/>
        <v/>
      </c>
      <c r="AT740" s="632" t="str">
        <f t="shared" si="255"/>
        <v>入力済</v>
      </c>
      <c r="AU740" s="632" t="str">
        <f t="shared" si="256"/>
        <v/>
      </c>
      <c r="AV740" s="632" t="str">
        <f t="shared" si="257"/>
        <v/>
      </c>
      <c r="AW740" s="559" t="str">
        <f t="shared" si="258"/>
        <v/>
      </c>
      <c r="AX740" s="559" t="str">
        <f t="shared" si="259"/>
        <v/>
      </c>
      <c r="AY740" s="632" t="str">
        <f>IFERROR(VLOOKUP(K740,【参考】数式用!$AR$5:$AS$39,2, FALSE), "")</f>
        <v/>
      </c>
      <c r="AZ740" s="559" t="str">
        <f t="shared" si="260"/>
        <v/>
      </c>
      <c r="BA740" s="559" t="str">
        <f t="shared" si="261"/>
        <v>入力済</v>
      </c>
      <c r="BB740" s="632" t="str">
        <f>IFERROR(VLOOKUP(K740,【参考】数式用!$AX$3:$AY$59, 2, FALSE), "")</f>
        <v/>
      </c>
      <c r="BC740" s="559" t="str">
        <f t="shared" si="262"/>
        <v/>
      </c>
      <c r="BD740" s="559" t="str">
        <f t="shared" si="263"/>
        <v>入力済</v>
      </c>
      <c r="BE740" s="576" t="str">
        <f t="shared" si="264"/>
        <v/>
      </c>
      <c r="BF740" s="559" t="str">
        <f t="shared" si="265"/>
        <v/>
      </c>
      <c r="BG740" s="596"/>
      <c r="BH740" s="632" t="str">
        <f t="shared" si="266"/>
        <v/>
      </c>
      <c r="BI740" s="614" t="str">
        <f>IFERROR(IF(BH740="Ⅱロ有り",ROUNDDOWN(L740*VLOOKUP(K740,【参考】数式用!$A$4:$J$42,10,FALSE)*AA740,0),""),"")</f>
        <v/>
      </c>
      <c r="BJ740" s="614" t="str">
        <f>IFERROR(IF(BH740="Ⅱロなし",ROUNDDOWN(L740*VLOOKUP(K740,【参考】数式用!$A$4:$J$42,8,FALSE)*AA740,0),""),"")</f>
        <v/>
      </c>
    </row>
    <row r="741" spans="1:62" ht="110.1" customHeight="1" thickBot="1">
      <c r="A741" s="327">
        <v>728</v>
      </c>
      <c r="B741" s="1005" t="str">
        <f>IF(基本情報入力シート!B763="","",基本情報入力シート!B763)</f>
        <v/>
      </c>
      <c r="C741" s="1006"/>
      <c r="D741" s="1006"/>
      <c r="E741" s="1006"/>
      <c r="F741" s="1007"/>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58" t="str">
        <f>IF(基本情報入力シート!AF763=0, "",基本情報入力シート!AF763)</f>
        <v/>
      </c>
      <c r="M741" s="589"/>
      <c r="N741" s="521" t="str">
        <f>IFERROR(VLOOKUP(K741,【参考】数式用!$A$2:$F$57,MATCH(M741,【参考】数式用!$C$3:$F$3,0)+2,0),"")</f>
        <v/>
      </c>
      <c r="O741" s="513"/>
      <c r="P741" s="555" t="str">
        <f>IFERROR(VLOOKUP(K741,【参考】数式用!$A$2:$F$57,MATCH(O741,【参考】数式用!$C$3:$F$3,0)+2,0),"")</f>
        <v/>
      </c>
      <c r="Q741" s="338" t="s">
        <v>118</v>
      </c>
      <c r="R741" s="339"/>
      <c r="S741" s="340" t="s">
        <v>183</v>
      </c>
      <c r="T741" s="339"/>
      <c r="U741" s="340" t="s">
        <v>184</v>
      </c>
      <c r="V741" s="339"/>
      <c r="W741" s="340" t="s">
        <v>183</v>
      </c>
      <c r="X741" s="339"/>
      <c r="Y741" s="340" t="s">
        <v>185</v>
      </c>
      <c r="Z741" s="340" t="s">
        <v>186</v>
      </c>
      <c r="AA741" s="340" t="str">
        <f t="shared" si="246"/>
        <v/>
      </c>
      <c r="AB741" s="341" t="s">
        <v>187</v>
      </c>
      <c r="AC741" s="516" t="str">
        <f t="shared" si="247"/>
        <v/>
      </c>
      <c r="AD741" s="509" t="str">
        <f t="shared" si="248"/>
        <v/>
      </c>
      <c r="AE741" s="517" t="str">
        <f>IFERROR(ROUNDDOWN(ROUNDDOWN(ROUND(L741*VLOOKUP(K741,【参考】数式用!$A$4:$F$57,MATCH("処遇改善加算Ⅳ",【参考】数式用!$C$3:$F$3,0)+2,0),0),0)*AA741*0.5,0), "")</f>
        <v/>
      </c>
      <c r="AF741" s="329"/>
      <c r="AG741" s="330"/>
      <c r="AH741" s="330"/>
      <c r="AI741" s="344"/>
      <c r="AJ741" s="641"/>
      <c r="AK741" s="331"/>
      <c r="AL741" s="332" t="str">
        <f t="shared" si="249"/>
        <v/>
      </c>
      <c r="AM741" s="325" t="str">
        <f t="shared" si="250"/>
        <v/>
      </c>
      <c r="AN741" s="255"/>
      <c r="AO741" s="559" t="str">
        <f>IFERROR(VLOOKUP(K741,【参考】数式用!$A$2:$N$57,14,FALSE),"")</f>
        <v/>
      </c>
      <c r="AP741" s="559" t="str">
        <f t="shared" si="251"/>
        <v/>
      </c>
      <c r="AQ741" s="632" t="str">
        <f t="shared" si="252"/>
        <v/>
      </c>
      <c r="AR741" s="632" t="str">
        <f t="shared" si="253"/>
        <v>入力済</v>
      </c>
      <c r="AS741" s="559" t="str">
        <f t="shared" si="254"/>
        <v/>
      </c>
      <c r="AT741" s="632" t="str">
        <f t="shared" si="255"/>
        <v>入力済</v>
      </c>
      <c r="AU741" s="632" t="str">
        <f t="shared" si="256"/>
        <v/>
      </c>
      <c r="AV741" s="632" t="str">
        <f t="shared" si="257"/>
        <v/>
      </c>
      <c r="AW741" s="559" t="str">
        <f t="shared" si="258"/>
        <v/>
      </c>
      <c r="AX741" s="559" t="str">
        <f t="shared" si="259"/>
        <v/>
      </c>
      <c r="AY741" s="632" t="str">
        <f>IFERROR(VLOOKUP(K741,【参考】数式用!$AR$5:$AS$39,2, FALSE), "")</f>
        <v/>
      </c>
      <c r="AZ741" s="559" t="str">
        <f t="shared" si="260"/>
        <v/>
      </c>
      <c r="BA741" s="559" t="str">
        <f t="shared" si="261"/>
        <v>入力済</v>
      </c>
      <c r="BB741" s="632" t="str">
        <f>IFERROR(VLOOKUP(K741,【参考】数式用!$AX$3:$AY$59, 2, FALSE), "")</f>
        <v/>
      </c>
      <c r="BC741" s="559" t="str">
        <f t="shared" si="262"/>
        <v/>
      </c>
      <c r="BD741" s="559" t="str">
        <f t="shared" si="263"/>
        <v>入力済</v>
      </c>
      <c r="BE741" s="576" t="str">
        <f t="shared" si="264"/>
        <v/>
      </c>
      <c r="BF741" s="559" t="str">
        <f t="shared" si="265"/>
        <v/>
      </c>
      <c r="BG741" s="596"/>
      <c r="BH741" s="632" t="str">
        <f t="shared" si="266"/>
        <v/>
      </c>
      <c r="BI741" s="614" t="str">
        <f>IFERROR(IF(BH741="Ⅱロ有り",ROUNDDOWN(L741*VLOOKUP(K741,【参考】数式用!$A$4:$J$42,10,FALSE)*AA741,0),""),"")</f>
        <v/>
      </c>
      <c r="BJ741" s="614" t="str">
        <f>IFERROR(IF(BH741="Ⅱロなし",ROUNDDOWN(L741*VLOOKUP(K741,【参考】数式用!$A$4:$J$42,8,FALSE)*AA741,0),""),"")</f>
        <v/>
      </c>
    </row>
    <row r="742" spans="1:62" ht="110.1" customHeight="1" thickBot="1">
      <c r="A742" s="327">
        <v>729</v>
      </c>
      <c r="B742" s="1005" t="str">
        <f>IF(基本情報入力シート!B764="","",基本情報入力シート!B764)</f>
        <v/>
      </c>
      <c r="C742" s="1006"/>
      <c r="D742" s="1006"/>
      <c r="E742" s="1006"/>
      <c r="F742" s="1007"/>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58" t="str">
        <f>IF(基本情報入力シート!AF764=0, "",基本情報入力シート!AF764)</f>
        <v/>
      </c>
      <c r="M742" s="589"/>
      <c r="N742" s="521" t="str">
        <f>IFERROR(VLOOKUP(K742,【参考】数式用!$A$2:$F$57,MATCH(M742,【参考】数式用!$C$3:$F$3,0)+2,0),"")</f>
        <v/>
      </c>
      <c r="O742" s="513"/>
      <c r="P742" s="555" t="str">
        <f>IFERROR(VLOOKUP(K742,【参考】数式用!$A$2:$F$57,MATCH(O742,【参考】数式用!$C$3:$F$3,0)+2,0),"")</f>
        <v/>
      </c>
      <c r="Q742" s="338" t="s">
        <v>118</v>
      </c>
      <c r="R742" s="339"/>
      <c r="S742" s="340" t="s">
        <v>183</v>
      </c>
      <c r="T742" s="339"/>
      <c r="U742" s="340" t="s">
        <v>184</v>
      </c>
      <c r="V742" s="339"/>
      <c r="W742" s="340" t="s">
        <v>183</v>
      </c>
      <c r="X742" s="339"/>
      <c r="Y742" s="340" t="s">
        <v>185</v>
      </c>
      <c r="Z742" s="340" t="s">
        <v>186</v>
      </c>
      <c r="AA742" s="340" t="str">
        <f t="shared" si="246"/>
        <v/>
      </c>
      <c r="AB742" s="341" t="s">
        <v>187</v>
      </c>
      <c r="AC742" s="516" t="str">
        <f t="shared" si="247"/>
        <v/>
      </c>
      <c r="AD742" s="509" t="str">
        <f t="shared" si="248"/>
        <v/>
      </c>
      <c r="AE742" s="517" t="str">
        <f>IFERROR(ROUNDDOWN(ROUNDDOWN(ROUND(L742*VLOOKUP(K742,【参考】数式用!$A$4:$F$57,MATCH("処遇改善加算Ⅳ",【参考】数式用!$C$3:$F$3,0)+2,0),0),0)*AA742*0.5,0), "")</f>
        <v/>
      </c>
      <c r="AF742" s="329"/>
      <c r="AG742" s="330"/>
      <c r="AH742" s="330"/>
      <c r="AI742" s="344"/>
      <c r="AJ742" s="641"/>
      <c r="AK742" s="331"/>
      <c r="AL742" s="332" t="str">
        <f t="shared" si="249"/>
        <v/>
      </c>
      <c r="AM742" s="325" t="str">
        <f t="shared" si="250"/>
        <v/>
      </c>
      <c r="AN742" s="255"/>
      <c r="AO742" s="559" t="str">
        <f>IFERROR(VLOOKUP(K742,【参考】数式用!$A$2:$N$57,14,FALSE),"")</f>
        <v/>
      </c>
      <c r="AP742" s="559" t="str">
        <f t="shared" si="251"/>
        <v/>
      </c>
      <c r="AQ742" s="632" t="str">
        <f t="shared" si="252"/>
        <v/>
      </c>
      <c r="AR742" s="632" t="str">
        <f t="shared" si="253"/>
        <v>入力済</v>
      </c>
      <c r="AS742" s="559" t="str">
        <f t="shared" si="254"/>
        <v/>
      </c>
      <c r="AT742" s="632" t="str">
        <f t="shared" si="255"/>
        <v>入力済</v>
      </c>
      <c r="AU742" s="632" t="str">
        <f t="shared" si="256"/>
        <v/>
      </c>
      <c r="AV742" s="632" t="str">
        <f t="shared" si="257"/>
        <v/>
      </c>
      <c r="AW742" s="559" t="str">
        <f t="shared" si="258"/>
        <v/>
      </c>
      <c r="AX742" s="559" t="str">
        <f t="shared" si="259"/>
        <v/>
      </c>
      <c r="AY742" s="632" t="str">
        <f>IFERROR(VLOOKUP(K742,【参考】数式用!$AR$5:$AS$39,2, FALSE), "")</f>
        <v/>
      </c>
      <c r="AZ742" s="559" t="str">
        <f t="shared" si="260"/>
        <v/>
      </c>
      <c r="BA742" s="559" t="str">
        <f t="shared" si="261"/>
        <v>入力済</v>
      </c>
      <c r="BB742" s="632" t="str">
        <f>IFERROR(VLOOKUP(K742,【参考】数式用!$AX$3:$AY$59, 2, FALSE), "")</f>
        <v/>
      </c>
      <c r="BC742" s="559" t="str">
        <f t="shared" si="262"/>
        <v/>
      </c>
      <c r="BD742" s="559" t="str">
        <f t="shared" si="263"/>
        <v>入力済</v>
      </c>
      <c r="BE742" s="576" t="str">
        <f t="shared" si="264"/>
        <v/>
      </c>
      <c r="BF742" s="559" t="str">
        <f t="shared" si="265"/>
        <v/>
      </c>
      <c r="BG742" s="596"/>
      <c r="BH742" s="632" t="str">
        <f t="shared" si="266"/>
        <v/>
      </c>
      <c r="BI742" s="614" t="str">
        <f>IFERROR(IF(BH742="Ⅱロ有り",ROUNDDOWN(L742*VLOOKUP(K742,【参考】数式用!$A$4:$J$42,10,FALSE)*AA742,0),""),"")</f>
        <v/>
      </c>
      <c r="BJ742" s="614" t="str">
        <f>IFERROR(IF(BH742="Ⅱロなし",ROUNDDOWN(L742*VLOOKUP(K742,【参考】数式用!$A$4:$J$42,8,FALSE)*AA742,0),""),"")</f>
        <v/>
      </c>
    </row>
    <row r="743" spans="1:62" ht="110.1" customHeight="1" thickBot="1">
      <c r="A743" s="327">
        <v>730</v>
      </c>
      <c r="B743" s="1005" t="str">
        <f>IF(基本情報入力シート!B765="","",基本情報入力シート!B765)</f>
        <v/>
      </c>
      <c r="C743" s="1006"/>
      <c r="D743" s="1006"/>
      <c r="E743" s="1006"/>
      <c r="F743" s="1007"/>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58" t="str">
        <f>IF(基本情報入力シート!AF765=0, "",基本情報入力シート!AF765)</f>
        <v/>
      </c>
      <c r="M743" s="589"/>
      <c r="N743" s="521" t="str">
        <f>IFERROR(VLOOKUP(K743,【参考】数式用!$A$2:$F$57,MATCH(M743,【参考】数式用!$C$3:$F$3,0)+2,0),"")</f>
        <v/>
      </c>
      <c r="O743" s="513"/>
      <c r="P743" s="555" t="str">
        <f>IFERROR(VLOOKUP(K743,【参考】数式用!$A$2:$F$57,MATCH(O743,【参考】数式用!$C$3:$F$3,0)+2,0),"")</f>
        <v/>
      </c>
      <c r="Q743" s="338" t="s">
        <v>118</v>
      </c>
      <c r="R743" s="339"/>
      <c r="S743" s="340" t="s">
        <v>183</v>
      </c>
      <c r="T743" s="339"/>
      <c r="U743" s="340" t="s">
        <v>184</v>
      </c>
      <c r="V743" s="339"/>
      <c r="W743" s="340" t="s">
        <v>183</v>
      </c>
      <c r="X743" s="339"/>
      <c r="Y743" s="340" t="s">
        <v>185</v>
      </c>
      <c r="Z743" s="340" t="s">
        <v>186</v>
      </c>
      <c r="AA743" s="340" t="str">
        <f t="shared" si="246"/>
        <v/>
      </c>
      <c r="AB743" s="341" t="s">
        <v>187</v>
      </c>
      <c r="AC743" s="516" t="str">
        <f t="shared" si="247"/>
        <v/>
      </c>
      <c r="AD743" s="509" t="str">
        <f t="shared" si="248"/>
        <v/>
      </c>
      <c r="AE743" s="517" t="str">
        <f>IFERROR(ROUNDDOWN(ROUNDDOWN(ROUND(L743*VLOOKUP(K743,【参考】数式用!$A$4:$F$57,MATCH("処遇改善加算Ⅳ",【参考】数式用!$C$3:$F$3,0)+2,0),0),0)*AA743*0.5,0), "")</f>
        <v/>
      </c>
      <c r="AF743" s="329"/>
      <c r="AG743" s="330"/>
      <c r="AH743" s="330"/>
      <c r="AI743" s="344"/>
      <c r="AJ743" s="641"/>
      <c r="AK743" s="331"/>
      <c r="AL743" s="332" t="str">
        <f t="shared" si="249"/>
        <v/>
      </c>
      <c r="AM743" s="325" t="str">
        <f t="shared" si="250"/>
        <v/>
      </c>
      <c r="AN743" s="255"/>
      <c r="AO743" s="559" t="str">
        <f>IFERROR(VLOOKUP(K743,【参考】数式用!$A$2:$N$57,14,FALSE),"")</f>
        <v/>
      </c>
      <c r="AP743" s="559" t="str">
        <f t="shared" si="251"/>
        <v/>
      </c>
      <c r="AQ743" s="632" t="str">
        <f t="shared" si="252"/>
        <v/>
      </c>
      <c r="AR743" s="632" t="str">
        <f t="shared" si="253"/>
        <v>入力済</v>
      </c>
      <c r="AS743" s="559" t="str">
        <f t="shared" si="254"/>
        <v/>
      </c>
      <c r="AT743" s="632" t="str">
        <f t="shared" si="255"/>
        <v>入力済</v>
      </c>
      <c r="AU743" s="632" t="str">
        <f t="shared" si="256"/>
        <v/>
      </c>
      <c r="AV743" s="632" t="str">
        <f t="shared" si="257"/>
        <v/>
      </c>
      <c r="AW743" s="559" t="str">
        <f t="shared" si="258"/>
        <v/>
      </c>
      <c r="AX743" s="559" t="str">
        <f t="shared" si="259"/>
        <v/>
      </c>
      <c r="AY743" s="632" t="str">
        <f>IFERROR(VLOOKUP(K743,【参考】数式用!$AR$5:$AS$39,2, FALSE), "")</f>
        <v/>
      </c>
      <c r="AZ743" s="559" t="str">
        <f t="shared" si="260"/>
        <v/>
      </c>
      <c r="BA743" s="559" t="str">
        <f t="shared" si="261"/>
        <v>入力済</v>
      </c>
      <c r="BB743" s="632" t="str">
        <f>IFERROR(VLOOKUP(K743,【参考】数式用!$AX$3:$AY$59, 2, FALSE), "")</f>
        <v/>
      </c>
      <c r="BC743" s="559" t="str">
        <f t="shared" si="262"/>
        <v/>
      </c>
      <c r="BD743" s="559" t="str">
        <f t="shared" si="263"/>
        <v>入力済</v>
      </c>
      <c r="BE743" s="576" t="str">
        <f t="shared" si="264"/>
        <v/>
      </c>
      <c r="BF743" s="559" t="str">
        <f t="shared" si="265"/>
        <v/>
      </c>
      <c r="BG743" s="596"/>
      <c r="BH743" s="632" t="str">
        <f t="shared" si="266"/>
        <v/>
      </c>
      <c r="BI743" s="614" t="str">
        <f>IFERROR(IF(BH743="Ⅱロ有り",ROUNDDOWN(L743*VLOOKUP(K743,【参考】数式用!$A$4:$J$42,10,FALSE)*AA743,0),""),"")</f>
        <v/>
      </c>
      <c r="BJ743" s="614" t="str">
        <f>IFERROR(IF(BH743="Ⅱロなし",ROUNDDOWN(L743*VLOOKUP(K743,【参考】数式用!$A$4:$J$42,8,FALSE)*AA743,0),""),"")</f>
        <v/>
      </c>
    </row>
    <row r="744" spans="1:62" ht="110.1" customHeight="1" thickBot="1">
      <c r="A744" s="327">
        <v>731</v>
      </c>
      <c r="B744" s="1005" t="str">
        <f>IF(基本情報入力シート!B766="","",基本情報入力シート!B766)</f>
        <v/>
      </c>
      <c r="C744" s="1006"/>
      <c r="D744" s="1006"/>
      <c r="E744" s="1006"/>
      <c r="F744" s="1007"/>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58" t="str">
        <f>IF(基本情報入力シート!AF766=0, "",基本情報入力シート!AF766)</f>
        <v/>
      </c>
      <c r="M744" s="589"/>
      <c r="N744" s="521" t="str">
        <f>IFERROR(VLOOKUP(K744,【参考】数式用!$A$2:$F$57,MATCH(M744,【参考】数式用!$C$3:$F$3,0)+2,0),"")</f>
        <v/>
      </c>
      <c r="O744" s="513"/>
      <c r="P744" s="555" t="str">
        <f>IFERROR(VLOOKUP(K744,【参考】数式用!$A$2:$F$57,MATCH(O744,【参考】数式用!$C$3:$F$3,0)+2,0),"")</f>
        <v/>
      </c>
      <c r="Q744" s="338" t="s">
        <v>118</v>
      </c>
      <c r="R744" s="339"/>
      <c r="S744" s="340" t="s">
        <v>183</v>
      </c>
      <c r="T744" s="339"/>
      <c r="U744" s="340" t="s">
        <v>184</v>
      </c>
      <c r="V744" s="339"/>
      <c r="W744" s="340" t="s">
        <v>183</v>
      </c>
      <c r="X744" s="339"/>
      <c r="Y744" s="340" t="s">
        <v>185</v>
      </c>
      <c r="Z744" s="340" t="s">
        <v>186</v>
      </c>
      <c r="AA744" s="340" t="str">
        <f t="shared" si="246"/>
        <v/>
      </c>
      <c r="AB744" s="341" t="s">
        <v>187</v>
      </c>
      <c r="AC744" s="516" t="str">
        <f t="shared" si="247"/>
        <v/>
      </c>
      <c r="AD744" s="509" t="str">
        <f t="shared" si="248"/>
        <v/>
      </c>
      <c r="AE744" s="517" t="str">
        <f>IFERROR(ROUNDDOWN(ROUNDDOWN(ROUND(L744*VLOOKUP(K744,【参考】数式用!$A$4:$F$57,MATCH("処遇改善加算Ⅳ",【参考】数式用!$C$3:$F$3,0)+2,0),0),0)*AA744*0.5,0), "")</f>
        <v/>
      </c>
      <c r="AF744" s="329"/>
      <c r="AG744" s="330"/>
      <c r="AH744" s="330"/>
      <c r="AI744" s="344"/>
      <c r="AJ744" s="641"/>
      <c r="AK744" s="331"/>
      <c r="AL744" s="332" t="str">
        <f t="shared" si="249"/>
        <v/>
      </c>
      <c r="AM744" s="325" t="str">
        <f t="shared" si="250"/>
        <v/>
      </c>
      <c r="AN744" s="255"/>
      <c r="AO744" s="559" t="str">
        <f>IFERROR(VLOOKUP(K744,【参考】数式用!$A$2:$N$57,14,FALSE),"")</f>
        <v/>
      </c>
      <c r="AP744" s="559" t="str">
        <f t="shared" si="251"/>
        <v/>
      </c>
      <c r="AQ744" s="632" t="str">
        <f t="shared" si="252"/>
        <v/>
      </c>
      <c r="AR744" s="632" t="str">
        <f t="shared" si="253"/>
        <v>入力済</v>
      </c>
      <c r="AS744" s="559" t="str">
        <f t="shared" si="254"/>
        <v/>
      </c>
      <c r="AT744" s="632" t="str">
        <f t="shared" si="255"/>
        <v>入力済</v>
      </c>
      <c r="AU744" s="632" t="str">
        <f t="shared" si="256"/>
        <v/>
      </c>
      <c r="AV744" s="632" t="str">
        <f t="shared" si="257"/>
        <v/>
      </c>
      <c r="AW744" s="559" t="str">
        <f t="shared" si="258"/>
        <v/>
      </c>
      <c r="AX744" s="559" t="str">
        <f t="shared" si="259"/>
        <v/>
      </c>
      <c r="AY744" s="632" t="str">
        <f>IFERROR(VLOOKUP(K744,【参考】数式用!$AR$5:$AS$39,2, FALSE), "")</f>
        <v/>
      </c>
      <c r="AZ744" s="559" t="str">
        <f t="shared" si="260"/>
        <v/>
      </c>
      <c r="BA744" s="559" t="str">
        <f t="shared" si="261"/>
        <v>入力済</v>
      </c>
      <c r="BB744" s="632" t="str">
        <f>IFERROR(VLOOKUP(K744,【参考】数式用!$AX$3:$AY$59, 2, FALSE), "")</f>
        <v/>
      </c>
      <c r="BC744" s="559" t="str">
        <f t="shared" si="262"/>
        <v/>
      </c>
      <c r="BD744" s="559" t="str">
        <f t="shared" si="263"/>
        <v>入力済</v>
      </c>
      <c r="BE744" s="576" t="str">
        <f t="shared" si="264"/>
        <v/>
      </c>
      <c r="BF744" s="559" t="str">
        <f t="shared" si="265"/>
        <v/>
      </c>
      <c r="BG744" s="596"/>
      <c r="BH744" s="632" t="str">
        <f t="shared" si="266"/>
        <v/>
      </c>
      <c r="BI744" s="614" t="str">
        <f>IFERROR(IF(BH744="Ⅱロ有り",ROUNDDOWN(L744*VLOOKUP(K744,【参考】数式用!$A$4:$J$42,10,FALSE)*AA744,0),""),"")</f>
        <v/>
      </c>
      <c r="BJ744" s="614" t="str">
        <f>IFERROR(IF(BH744="Ⅱロなし",ROUNDDOWN(L744*VLOOKUP(K744,【参考】数式用!$A$4:$J$42,8,FALSE)*AA744,0),""),"")</f>
        <v/>
      </c>
    </row>
    <row r="745" spans="1:62" ht="110.1" customHeight="1" thickBot="1">
      <c r="A745" s="327">
        <v>732</v>
      </c>
      <c r="B745" s="1005" t="str">
        <f>IF(基本情報入力シート!B767="","",基本情報入力シート!B767)</f>
        <v/>
      </c>
      <c r="C745" s="1006"/>
      <c r="D745" s="1006"/>
      <c r="E745" s="1006"/>
      <c r="F745" s="1007"/>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58" t="str">
        <f>IF(基本情報入力シート!AF767=0, "",基本情報入力シート!AF767)</f>
        <v/>
      </c>
      <c r="M745" s="589"/>
      <c r="N745" s="521" t="str">
        <f>IFERROR(VLOOKUP(K745,【参考】数式用!$A$2:$F$57,MATCH(M745,【参考】数式用!$C$3:$F$3,0)+2,0),"")</f>
        <v/>
      </c>
      <c r="O745" s="513"/>
      <c r="P745" s="555" t="str">
        <f>IFERROR(VLOOKUP(K745,【参考】数式用!$A$2:$F$57,MATCH(O745,【参考】数式用!$C$3:$F$3,0)+2,0),"")</f>
        <v/>
      </c>
      <c r="Q745" s="338" t="s">
        <v>118</v>
      </c>
      <c r="R745" s="339"/>
      <c r="S745" s="340" t="s">
        <v>183</v>
      </c>
      <c r="T745" s="339"/>
      <c r="U745" s="340" t="s">
        <v>184</v>
      </c>
      <c r="V745" s="339"/>
      <c r="W745" s="340" t="s">
        <v>183</v>
      </c>
      <c r="X745" s="339"/>
      <c r="Y745" s="340" t="s">
        <v>185</v>
      </c>
      <c r="Z745" s="340" t="s">
        <v>186</v>
      </c>
      <c r="AA745" s="340" t="str">
        <f t="shared" si="246"/>
        <v/>
      </c>
      <c r="AB745" s="341" t="s">
        <v>187</v>
      </c>
      <c r="AC745" s="516" t="str">
        <f t="shared" si="247"/>
        <v/>
      </c>
      <c r="AD745" s="509" t="str">
        <f t="shared" si="248"/>
        <v/>
      </c>
      <c r="AE745" s="517" t="str">
        <f>IFERROR(ROUNDDOWN(ROUNDDOWN(ROUND(L745*VLOOKUP(K745,【参考】数式用!$A$4:$F$57,MATCH("処遇改善加算Ⅳ",【参考】数式用!$C$3:$F$3,0)+2,0),0),0)*AA745*0.5,0), "")</f>
        <v/>
      </c>
      <c r="AF745" s="329"/>
      <c r="AG745" s="330"/>
      <c r="AH745" s="330"/>
      <c r="AI745" s="344"/>
      <c r="AJ745" s="641"/>
      <c r="AK745" s="331"/>
      <c r="AL745" s="332" t="str">
        <f t="shared" si="249"/>
        <v/>
      </c>
      <c r="AM745" s="325" t="str">
        <f t="shared" si="250"/>
        <v/>
      </c>
      <c r="AN745" s="255"/>
      <c r="AO745" s="559" t="str">
        <f>IFERROR(VLOOKUP(K745,【参考】数式用!$A$2:$N$57,14,FALSE),"")</f>
        <v/>
      </c>
      <c r="AP745" s="559" t="str">
        <f t="shared" si="251"/>
        <v/>
      </c>
      <c r="AQ745" s="632" t="str">
        <f t="shared" si="252"/>
        <v/>
      </c>
      <c r="AR745" s="632" t="str">
        <f t="shared" si="253"/>
        <v>入力済</v>
      </c>
      <c r="AS745" s="559" t="str">
        <f t="shared" si="254"/>
        <v/>
      </c>
      <c r="AT745" s="632" t="str">
        <f t="shared" si="255"/>
        <v>入力済</v>
      </c>
      <c r="AU745" s="632" t="str">
        <f t="shared" si="256"/>
        <v/>
      </c>
      <c r="AV745" s="632" t="str">
        <f t="shared" si="257"/>
        <v/>
      </c>
      <c r="AW745" s="559" t="str">
        <f t="shared" si="258"/>
        <v/>
      </c>
      <c r="AX745" s="559" t="str">
        <f t="shared" si="259"/>
        <v/>
      </c>
      <c r="AY745" s="632" t="str">
        <f>IFERROR(VLOOKUP(K745,【参考】数式用!$AR$5:$AS$39,2, FALSE), "")</f>
        <v/>
      </c>
      <c r="AZ745" s="559" t="str">
        <f t="shared" si="260"/>
        <v/>
      </c>
      <c r="BA745" s="559" t="str">
        <f t="shared" si="261"/>
        <v>入力済</v>
      </c>
      <c r="BB745" s="632" t="str">
        <f>IFERROR(VLOOKUP(K745,【参考】数式用!$AX$3:$AY$59, 2, FALSE), "")</f>
        <v/>
      </c>
      <c r="BC745" s="559" t="str">
        <f t="shared" si="262"/>
        <v/>
      </c>
      <c r="BD745" s="559" t="str">
        <f t="shared" si="263"/>
        <v>入力済</v>
      </c>
      <c r="BE745" s="576" t="str">
        <f t="shared" si="264"/>
        <v/>
      </c>
      <c r="BF745" s="559" t="str">
        <f t="shared" si="265"/>
        <v/>
      </c>
      <c r="BG745" s="596"/>
      <c r="BH745" s="632" t="str">
        <f t="shared" si="266"/>
        <v/>
      </c>
      <c r="BI745" s="614" t="str">
        <f>IFERROR(IF(BH745="Ⅱロ有り",ROUNDDOWN(L745*VLOOKUP(K745,【参考】数式用!$A$4:$J$42,10,FALSE)*AA745,0),""),"")</f>
        <v/>
      </c>
      <c r="BJ745" s="614" t="str">
        <f>IFERROR(IF(BH745="Ⅱロなし",ROUNDDOWN(L745*VLOOKUP(K745,【参考】数式用!$A$4:$J$42,8,FALSE)*AA745,0),""),"")</f>
        <v/>
      </c>
    </row>
    <row r="746" spans="1:62" ht="110.1" customHeight="1" thickBot="1">
      <c r="A746" s="327">
        <v>733</v>
      </c>
      <c r="B746" s="1005" t="str">
        <f>IF(基本情報入力シート!B768="","",基本情報入力シート!B768)</f>
        <v/>
      </c>
      <c r="C746" s="1006"/>
      <c r="D746" s="1006"/>
      <c r="E746" s="1006"/>
      <c r="F746" s="1007"/>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58" t="str">
        <f>IF(基本情報入力シート!AF768=0, "",基本情報入力シート!AF768)</f>
        <v/>
      </c>
      <c r="M746" s="589"/>
      <c r="N746" s="521" t="str">
        <f>IFERROR(VLOOKUP(K746,【参考】数式用!$A$2:$F$57,MATCH(M746,【参考】数式用!$C$3:$F$3,0)+2,0),"")</f>
        <v/>
      </c>
      <c r="O746" s="513"/>
      <c r="P746" s="555" t="str">
        <f>IFERROR(VLOOKUP(K746,【参考】数式用!$A$2:$F$57,MATCH(O746,【参考】数式用!$C$3:$F$3,0)+2,0),"")</f>
        <v/>
      </c>
      <c r="Q746" s="338" t="s">
        <v>118</v>
      </c>
      <c r="R746" s="339"/>
      <c r="S746" s="340" t="s">
        <v>183</v>
      </c>
      <c r="T746" s="339"/>
      <c r="U746" s="340" t="s">
        <v>184</v>
      </c>
      <c r="V746" s="339"/>
      <c r="W746" s="340" t="s">
        <v>183</v>
      </c>
      <c r="X746" s="339"/>
      <c r="Y746" s="340" t="s">
        <v>185</v>
      </c>
      <c r="Z746" s="340" t="s">
        <v>186</v>
      </c>
      <c r="AA746" s="340" t="str">
        <f t="shared" si="246"/>
        <v/>
      </c>
      <c r="AB746" s="341" t="s">
        <v>187</v>
      </c>
      <c r="AC746" s="516" t="str">
        <f t="shared" si="247"/>
        <v/>
      </c>
      <c r="AD746" s="509" t="str">
        <f t="shared" si="248"/>
        <v/>
      </c>
      <c r="AE746" s="517" t="str">
        <f>IFERROR(ROUNDDOWN(ROUNDDOWN(ROUND(L746*VLOOKUP(K746,【参考】数式用!$A$4:$F$57,MATCH("処遇改善加算Ⅳ",【参考】数式用!$C$3:$F$3,0)+2,0),0),0)*AA746*0.5,0), "")</f>
        <v/>
      </c>
      <c r="AF746" s="329"/>
      <c r="AG746" s="330"/>
      <c r="AH746" s="330"/>
      <c r="AI746" s="344"/>
      <c r="AJ746" s="641"/>
      <c r="AK746" s="331"/>
      <c r="AL746" s="332" t="str">
        <f t="shared" si="249"/>
        <v/>
      </c>
      <c r="AM746" s="325" t="str">
        <f t="shared" si="250"/>
        <v/>
      </c>
      <c r="AN746" s="255"/>
      <c r="AO746" s="559" t="str">
        <f>IFERROR(VLOOKUP(K746,【参考】数式用!$A$2:$N$57,14,FALSE),"")</f>
        <v/>
      </c>
      <c r="AP746" s="559" t="str">
        <f t="shared" si="251"/>
        <v/>
      </c>
      <c r="AQ746" s="632" t="str">
        <f t="shared" si="252"/>
        <v/>
      </c>
      <c r="AR746" s="632" t="str">
        <f t="shared" si="253"/>
        <v>入力済</v>
      </c>
      <c r="AS746" s="559" t="str">
        <f t="shared" si="254"/>
        <v/>
      </c>
      <c r="AT746" s="632" t="str">
        <f t="shared" si="255"/>
        <v>入力済</v>
      </c>
      <c r="AU746" s="632" t="str">
        <f t="shared" si="256"/>
        <v/>
      </c>
      <c r="AV746" s="632" t="str">
        <f t="shared" si="257"/>
        <v/>
      </c>
      <c r="AW746" s="559" t="str">
        <f t="shared" si="258"/>
        <v/>
      </c>
      <c r="AX746" s="559" t="str">
        <f t="shared" si="259"/>
        <v/>
      </c>
      <c r="AY746" s="632" t="str">
        <f>IFERROR(VLOOKUP(K746,【参考】数式用!$AR$5:$AS$39,2, FALSE), "")</f>
        <v/>
      </c>
      <c r="AZ746" s="559" t="str">
        <f t="shared" si="260"/>
        <v/>
      </c>
      <c r="BA746" s="559" t="str">
        <f t="shared" si="261"/>
        <v>入力済</v>
      </c>
      <c r="BB746" s="632" t="str">
        <f>IFERROR(VLOOKUP(K746,【参考】数式用!$AX$3:$AY$59, 2, FALSE), "")</f>
        <v/>
      </c>
      <c r="BC746" s="559" t="str">
        <f t="shared" si="262"/>
        <v/>
      </c>
      <c r="BD746" s="559" t="str">
        <f t="shared" si="263"/>
        <v>入力済</v>
      </c>
      <c r="BE746" s="576" t="str">
        <f t="shared" si="264"/>
        <v/>
      </c>
      <c r="BF746" s="559" t="str">
        <f t="shared" si="265"/>
        <v/>
      </c>
      <c r="BG746" s="596"/>
      <c r="BH746" s="632" t="str">
        <f t="shared" si="266"/>
        <v/>
      </c>
      <c r="BI746" s="614" t="str">
        <f>IFERROR(IF(BH746="Ⅱロ有り",ROUNDDOWN(L746*VLOOKUP(K746,【参考】数式用!$A$4:$J$42,10,FALSE)*AA746,0),""),"")</f>
        <v/>
      </c>
      <c r="BJ746" s="614" t="str">
        <f>IFERROR(IF(BH746="Ⅱロなし",ROUNDDOWN(L746*VLOOKUP(K746,【参考】数式用!$A$4:$J$42,8,FALSE)*AA746,0),""),"")</f>
        <v/>
      </c>
    </row>
    <row r="747" spans="1:62" ht="110.1" customHeight="1" thickBot="1">
      <c r="A747" s="327">
        <v>734</v>
      </c>
      <c r="B747" s="1005" t="str">
        <f>IF(基本情報入力シート!B769="","",基本情報入力シート!B769)</f>
        <v/>
      </c>
      <c r="C747" s="1006"/>
      <c r="D747" s="1006"/>
      <c r="E747" s="1006"/>
      <c r="F747" s="1007"/>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58" t="str">
        <f>IF(基本情報入力シート!AF769=0, "",基本情報入力シート!AF769)</f>
        <v/>
      </c>
      <c r="M747" s="589"/>
      <c r="N747" s="521" t="str">
        <f>IFERROR(VLOOKUP(K747,【参考】数式用!$A$2:$F$57,MATCH(M747,【参考】数式用!$C$3:$F$3,0)+2,0),"")</f>
        <v/>
      </c>
      <c r="O747" s="513"/>
      <c r="P747" s="555" t="str">
        <f>IFERROR(VLOOKUP(K747,【参考】数式用!$A$2:$F$57,MATCH(O747,【参考】数式用!$C$3:$F$3,0)+2,0),"")</f>
        <v/>
      </c>
      <c r="Q747" s="338" t="s">
        <v>118</v>
      </c>
      <c r="R747" s="339"/>
      <c r="S747" s="340" t="s">
        <v>183</v>
      </c>
      <c r="T747" s="339"/>
      <c r="U747" s="340" t="s">
        <v>184</v>
      </c>
      <c r="V747" s="339"/>
      <c r="W747" s="340" t="s">
        <v>183</v>
      </c>
      <c r="X747" s="339"/>
      <c r="Y747" s="340" t="s">
        <v>185</v>
      </c>
      <c r="Z747" s="340" t="s">
        <v>186</v>
      </c>
      <c r="AA747" s="340" t="str">
        <f t="shared" si="246"/>
        <v/>
      </c>
      <c r="AB747" s="341" t="s">
        <v>187</v>
      </c>
      <c r="AC747" s="516" t="str">
        <f t="shared" si="247"/>
        <v/>
      </c>
      <c r="AD747" s="509" t="str">
        <f t="shared" si="248"/>
        <v/>
      </c>
      <c r="AE747" s="517" t="str">
        <f>IFERROR(ROUNDDOWN(ROUNDDOWN(ROUND(L747*VLOOKUP(K747,【参考】数式用!$A$4:$F$57,MATCH("処遇改善加算Ⅳ",【参考】数式用!$C$3:$F$3,0)+2,0),0),0)*AA747*0.5,0), "")</f>
        <v/>
      </c>
      <c r="AF747" s="329"/>
      <c r="AG747" s="330"/>
      <c r="AH747" s="330"/>
      <c r="AI747" s="344"/>
      <c r="AJ747" s="641"/>
      <c r="AK747" s="331"/>
      <c r="AL747" s="332" t="str">
        <f t="shared" si="249"/>
        <v/>
      </c>
      <c r="AM747" s="325" t="str">
        <f t="shared" si="250"/>
        <v/>
      </c>
      <c r="AN747" s="255"/>
      <c r="AO747" s="559" t="str">
        <f>IFERROR(VLOOKUP(K747,【参考】数式用!$A$2:$N$57,14,FALSE),"")</f>
        <v/>
      </c>
      <c r="AP747" s="559" t="str">
        <f t="shared" si="251"/>
        <v/>
      </c>
      <c r="AQ747" s="632" t="str">
        <f t="shared" si="252"/>
        <v/>
      </c>
      <c r="AR747" s="632" t="str">
        <f t="shared" si="253"/>
        <v>入力済</v>
      </c>
      <c r="AS747" s="559" t="str">
        <f t="shared" si="254"/>
        <v/>
      </c>
      <c r="AT747" s="632" t="str">
        <f t="shared" si="255"/>
        <v>入力済</v>
      </c>
      <c r="AU747" s="632" t="str">
        <f t="shared" si="256"/>
        <v/>
      </c>
      <c r="AV747" s="632" t="str">
        <f t="shared" si="257"/>
        <v/>
      </c>
      <c r="AW747" s="559" t="str">
        <f t="shared" si="258"/>
        <v/>
      </c>
      <c r="AX747" s="559" t="str">
        <f t="shared" si="259"/>
        <v/>
      </c>
      <c r="AY747" s="632" t="str">
        <f>IFERROR(VLOOKUP(K747,【参考】数式用!$AR$5:$AS$39,2, FALSE), "")</f>
        <v/>
      </c>
      <c r="AZ747" s="559" t="str">
        <f t="shared" si="260"/>
        <v/>
      </c>
      <c r="BA747" s="559" t="str">
        <f t="shared" si="261"/>
        <v>入力済</v>
      </c>
      <c r="BB747" s="632" t="str">
        <f>IFERROR(VLOOKUP(K747,【参考】数式用!$AX$3:$AY$59, 2, FALSE), "")</f>
        <v/>
      </c>
      <c r="BC747" s="559" t="str">
        <f t="shared" si="262"/>
        <v/>
      </c>
      <c r="BD747" s="559" t="str">
        <f t="shared" si="263"/>
        <v>入力済</v>
      </c>
      <c r="BE747" s="576" t="str">
        <f t="shared" si="264"/>
        <v/>
      </c>
      <c r="BF747" s="559" t="str">
        <f t="shared" si="265"/>
        <v/>
      </c>
      <c r="BG747" s="596"/>
      <c r="BH747" s="632" t="str">
        <f t="shared" si="266"/>
        <v/>
      </c>
      <c r="BI747" s="614" t="str">
        <f>IFERROR(IF(BH747="Ⅱロ有り",ROUNDDOWN(L747*VLOOKUP(K747,【参考】数式用!$A$4:$J$42,10,FALSE)*AA747,0),""),"")</f>
        <v/>
      </c>
      <c r="BJ747" s="614" t="str">
        <f>IFERROR(IF(BH747="Ⅱロなし",ROUNDDOWN(L747*VLOOKUP(K747,【参考】数式用!$A$4:$J$42,8,FALSE)*AA747,0),""),"")</f>
        <v/>
      </c>
    </row>
    <row r="748" spans="1:62" ht="110.1" customHeight="1" thickBot="1">
      <c r="A748" s="327">
        <v>735</v>
      </c>
      <c r="B748" s="1005" t="str">
        <f>IF(基本情報入力シート!B770="","",基本情報入力シート!B770)</f>
        <v/>
      </c>
      <c r="C748" s="1006"/>
      <c r="D748" s="1006"/>
      <c r="E748" s="1006"/>
      <c r="F748" s="1007"/>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58" t="str">
        <f>IF(基本情報入力シート!AF770=0, "",基本情報入力シート!AF770)</f>
        <v/>
      </c>
      <c r="M748" s="589"/>
      <c r="N748" s="521" t="str">
        <f>IFERROR(VLOOKUP(K748,【参考】数式用!$A$2:$F$57,MATCH(M748,【参考】数式用!$C$3:$F$3,0)+2,0),"")</f>
        <v/>
      </c>
      <c r="O748" s="513"/>
      <c r="P748" s="555" t="str">
        <f>IFERROR(VLOOKUP(K748,【参考】数式用!$A$2:$F$57,MATCH(O748,【参考】数式用!$C$3:$F$3,0)+2,0),"")</f>
        <v/>
      </c>
      <c r="Q748" s="338" t="s">
        <v>118</v>
      </c>
      <c r="R748" s="339"/>
      <c r="S748" s="340" t="s">
        <v>183</v>
      </c>
      <c r="T748" s="339"/>
      <c r="U748" s="340" t="s">
        <v>184</v>
      </c>
      <c r="V748" s="339"/>
      <c r="W748" s="340" t="s">
        <v>183</v>
      </c>
      <c r="X748" s="339"/>
      <c r="Y748" s="340" t="s">
        <v>185</v>
      </c>
      <c r="Z748" s="340" t="s">
        <v>186</v>
      </c>
      <c r="AA748" s="340" t="str">
        <f t="shared" si="246"/>
        <v/>
      </c>
      <c r="AB748" s="341" t="s">
        <v>187</v>
      </c>
      <c r="AC748" s="516" t="str">
        <f t="shared" si="247"/>
        <v/>
      </c>
      <c r="AD748" s="509" t="str">
        <f t="shared" si="248"/>
        <v/>
      </c>
      <c r="AE748" s="517" t="str">
        <f>IFERROR(ROUNDDOWN(ROUNDDOWN(ROUND(L748*VLOOKUP(K748,【参考】数式用!$A$4:$F$57,MATCH("処遇改善加算Ⅳ",【参考】数式用!$C$3:$F$3,0)+2,0),0),0)*AA748*0.5,0), "")</f>
        <v/>
      </c>
      <c r="AF748" s="329"/>
      <c r="AG748" s="330"/>
      <c r="AH748" s="330"/>
      <c r="AI748" s="344"/>
      <c r="AJ748" s="641"/>
      <c r="AK748" s="331"/>
      <c r="AL748" s="332" t="str">
        <f t="shared" si="249"/>
        <v/>
      </c>
      <c r="AM748" s="325" t="str">
        <f t="shared" si="250"/>
        <v/>
      </c>
      <c r="AN748" s="255"/>
      <c r="AO748" s="559" t="str">
        <f>IFERROR(VLOOKUP(K748,【参考】数式用!$A$2:$N$57,14,FALSE),"")</f>
        <v/>
      </c>
      <c r="AP748" s="559" t="str">
        <f t="shared" si="251"/>
        <v/>
      </c>
      <c r="AQ748" s="632" t="str">
        <f t="shared" si="252"/>
        <v/>
      </c>
      <c r="AR748" s="632" t="str">
        <f t="shared" si="253"/>
        <v>入力済</v>
      </c>
      <c r="AS748" s="559" t="str">
        <f t="shared" si="254"/>
        <v/>
      </c>
      <c r="AT748" s="632" t="str">
        <f t="shared" si="255"/>
        <v>入力済</v>
      </c>
      <c r="AU748" s="632" t="str">
        <f t="shared" si="256"/>
        <v/>
      </c>
      <c r="AV748" s="632" t="str">
        <f t="shared" si="257"/>
        <v/>
      </c>
      <c r="AW748" s="559" t="str">
        <f t="shared" si="258"/>
        <v/>
      </c>
      <c r="AX748" s="559" t="str">
        <f t="shared" si="259"/>
        <v/>
      </c>
      <c r="AY748" s="632" t="str">
        <f>IFERROR(VLOOKUP(K748,【参考】数式用!$AR$5:$AS$39,2, FALSE), "")</f>
        <v/>
      </c>
      <c r="AZ748" s="559" t="str">
        <f t="shared" si="260"/>
        <v/>
      </c>
      <c r="BA748" s="559" t="str">
        <f t="shared" si="261"/>
        <v>入力済</v>
      </c>
      <c r="BB748" s="632" t="str">
        <f>IFERROR(VLOOKUP(K748,【参考】数式用!$AX$3:$AY$59, 2, FALSE), "")</f>
        <v/>
      </c>
      <c r="BC748" s="559" t="str">
        <f t="shared" si="262"/>
        <v/>
      </c>
      <c r="BD748" s="559" t="str">
        <f t="shared" si="263"/>
        <v>入力済</v>
      </c>
      <c r="BE748" s="576" t="str">
        <f t="shared" si="264"/>
        <v/>
      </c>
      <c r="BF748" s="559" t="str">
        <f t="shared" si="265"/>
        <v/>
      </c>
      <c r="BG748" s="596"/>
      <c r="BH748" s="632" t="str">
        <f t="shared" si="266"/>
        <v/>
      </c>
      <c r="BI748" s="614" t="str">
        <f>IFERROR(IF(BH748="Ⅱロ有り",ROUNDDOWN(L748*VLOOKUP(K748,【参考】数式用!$A$4:$J$42,10,FALSE)*AA748,0),""),"")</f>
        <v/>
      </c>
      <c r="BJ748" s="614" t="str">
        <f>IFERROR(IF(BH748="Ⅱロなし",ROUNDDOWN(L748*VLOOKUP(K748,【参考】数式用!$A$4:$J$42,8,FALSE)*AA748,0),""),"")</f>
        <v/>
      </c>
    </row>
    <row r="749" spans="1:62" ht="110.1" customHeight="1" thickBot="1">
      <c r="A749" s="327">
        <v>736</v>
      </c>
      <c r="B749" s="1005" t="str">
        <f>IF(基本情報入力シート!B771="","",基本情報入力シート!B771)</f>
        <v/>
      </c>
      <c r="C749" s="1006"/>
      <c r="D749" s="1006"/>
      <c r="E749" s="1006"/>
      <c r="F749" s="1007"/>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58" t="str">
        <f>IF(基本情報入力シート!AF771=0, "",基本情報入力シート!AF771)</f>
        <v/>
      </c>
      <c r="M749" s="589"/>
      <c r="N749" s="521" t="str">
        <f>IFERROR(VLOOKUP(K749,【参考】数式用!$A$2:$F$57,MATCH(M749,【参考】数式用!$C$3:$F$3,0)+2,0),"")</f>
        <v/>
      </c>
      <c r="O749" s="513"/>
      <c r="P749" s="555" t="str">
        <f>IFERROR(VLOOKUP(K749,【参考】数式用!$A$2:$F$57,MATCH(O749,【参考】数式用!$C$3:$F$3,0)+2,0),"")</f>
        <v/>
      </c>
      <c r="Q749" s="338" t="s">
        <v>118</v>
      </c>
      <c r="R749" s="339"/>
      <c r="S749" s="340" t="s">
        <v>183</v>
      </c>
      <c r="T749" s="339"/>
      <c r="U749" s="340" t="s">
        <v>184</v>
      </c>
      <c r="V749" s="339"/>
      <c r="W749" s="340" t="s">
        <v>183</v>
      </c>
      <c r="X749" s="339"/>
      <c r="Y749" s="340" t="s">
        <v>185</v>
      </c>
      <c r="Z749" s="340" t="s">
        <v>186</v>
      </c>
      <c r="AA749" s="340" t="str">
        <f t="shared" si="246"/>
        <v/>
      </c>
      <c r="AB749" s="341" t="s">
        <v>187</v>
      </c>
      <c r="AC749" s="516" t="str">
        <f t="shared" si="247"/>
        <v/>
      </c>
      <c r="AD749" s="509" t="str">
        <f t="shared" si="248"/>
        <v/>
      </c>
      <c r="AE749" s="517" t="str">
        <f>IFERROR(ROUNDDOWN(ROUNDDOWN(ROUND(L749*VLOOKUP(K749,【参考】数式用!$A$4:$F$57,MATCH("処遇改善加算Ⅳ",【参考】数式用!$C$3:$F$3,0)+2,0),0),0)*AA749*0.5,0), "")</f>
        <v/>
      </c>
      <c r="AF749" s="329"/>
      <c r="AG749" s="330"/>
      <c r="AH749" s="330"/>
      <c r="AI749" s="344"/>
      <c r="AJ749" s="641"/>
      <c r="AK749" s="331"/>
      <c r="AL749" s="332" t="str">
        <f t="shared" si="249"/>
        <v/>
      </c>
      <c r="AM749" s="325" t="str">
        <f t="shared" si="250"/>
        <v/>
      </c>
      <c r="AN749" s="255"/>
      <c r="AO749" s="559" t="str">
        <f>IFERROR(VLOOKUP(K749,【参考】数式用!$A$2:$N$57,14,FALSE),"")</f>
        <v/>
      </c>
      <c r="AP749" s="559" t="str">
        <f t="shared" si="251"/>
        <v/>
      </c>
      <c r="AQ749" s="632" t="str">
        <f t="shared" si="252"/>
        <v/>
      </c>
      <c r="AR749" s="632" t="str">
        <f t="shared" si="253"/>
        <v>入力済</v>
      </c>
      <c r="AS749" s="559" t="str">
        <f t="shared" si="254"/>
        <v/>
      </c>
      <c r="AT749" s="632" t="str">
        <f t="shared" si="255"/>
        <v>入力済</v>
      </c>
      <c r="AU749" s="632" t="str">
        <f t="shared" si="256"/>
        <v/>
      </c>
      <c r="AV749" s="632" t="str">
        <f t="shared" si="257"/>
        <v/>
      </c>
      <c r="AW749" s="559" t="str">
        <f t="shared" si="258"/>
        <v/>
      </c>
      <c r="AX749" s="559" t="str">
        <f t="shared" si="259"/>
        <v/>
      </c>
      <c r="AY749" s="632" t="str">
        <f>IFERROR(VLOOKUP(K749,【参考】数式用!$AR$5:$AS$39,2, FALSE), "")</f>
        <v/>
      </c>
      <c r="AZ749" s="559" t="str">
        <f t="shared" si="260"/>
        <v/>
      </c>
      <c r="BA749" s="559" t="str">
        <f t="shared" si="261"/>
        <v>入力済</v>
      </c>
      <c r="BB749" s="632" t="str">
        <f>IFERROR(VLOOKUP(K749,【参考】数式用!$AX$3:$AY$59, 2, FALSE), "")</f>
        <v/>
      </c>
      <c r="BC749" s="559" t="str">
        <f t="shared" si="262"/>
        <v/>
      </c>
      <c r="BD749" s="559" t="str">
        <f t="shared" si="263"/>
        <v>入力済</v>
      </c>
      <c r="BE749" s="576" t="str">
        <f t="shared" si="264"/>
        <v/>
      </c>
      <c r="BF749" s="559" t="str">
        <f t="shared" si="265"/>
        <v/>
      </c>
      <c r="BG749" s="596"/>
      <c r="BH749" s="632" t="str">
        <f t="shared" si="266"/>
        <v/>
      </c>
      <c r="BI749" s="614" t="str">
        <f>IFERROR(IF(BH749="Ⅱロ有り",ROUNDDOWN(L749*VLOOKUP(K749,【参考】数式用!$A$4:$J$42,10,FALSE)*AA749,0),""),"")</f>
        <v/>
      </c>
      <c r="BJ749" s="614" t="str">
        <f>IFERROR(IF(BH749="Ⅱロなし",ROUNDDOWN(L749*VLOOKUP(K749,【参考】数式用!$A$4:$J$42,8,FALSE)*AA749,0),""),"")</f>
        <v/>
      </c>
    </row>
    <row r="750" spans="1:62" ht="110.1" customHeight="1" thickBot="1">
      <c r="A750" s="327">
        <v>737</v>
      </c>
      <c r="B750" s="1005" t="str">
        <f>IF(基本情報入力シート!B772="","",基本情報入力シート!B772)</f>
        <v/>
      </c>
      <c r="C750" s="1006"/>
      <c r="D750" s="1006"/>
      <c r="E750" s="1006"/>
      <c r="F750" s="1007"/>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58" t="str">
        <f>IF(基本情報入力シート!AF772=0, "",基本情報入力シート!AF772)</f>
        <v/>
      </c>
      <c r="M750" s="589"/>
      <c r="N750" s="521" t="str">
        <f>IFERROR(VLOOKUP(K750,【参考】数式用!$A$2:$F$57,MATCH(M750,【参考】数式用!$C$3:$F$3,0)+2,0),"")</f>
        <v/>
      </c>
      <c r="O750" s="513"/>
      <c r="P750" s="555" t="str">
        <f>IFERROR(VLOOKUP(K750,【参考】数式用!$A$2:$F$57,MATCH(O750,【参考】数式用!$C$3:$F$3,0)+2,0),"")</f>
        <v/>
      </c>
      <c r="Q750" s="338" t="s">
        <v>118</v>
      </c>
      <c r="R750" s="339"/>
      <c r="S750" s="340" t="s">
        <v>183</v>
      </c>
      <c r="T750" s="339"/>
      <c r="U750" s="340" t="s">
        <v>184</v>
      </c>
      <c r="V750" s="339"/>
      <c r="W750" s="340" t="s">
        <v>183</v>
      </c>
      <c r="X750" s="339"/>
      <c r="Y750" s="340" t="s">
        <v>185</v>
      </c>
      <c r="Z750" s="340" t="s">
        <v>186</v>
      </c>
      <c r="AA750" s="340" t="str">
        <f t="shared" si="246"/>
        <v/>
      </c>
      <c r="AB750" s="341" t="s">
        <v>187</v>
      </c>
      <c r="AC750" s="516" t="str">
        <f t="shared" si="247"/>
        <v/>
      </c>
      <c r="AD750" s="509" t="str">
        <f t="shared" si="248"/>
        <v/>
      </c>
      <c r="AE750" s="517" t="str">
        <f>IFERROR(ROUNDDOWN(ROUNDDOWN(ROUND(L750*VLOOKUP(K750,【参考】数式用!$A$4:$F$57,MATCH("処遇改善加算Ⅳ",【参考】数式用!$C$3:$F$3,0)+2,0),0),0)*AA750*0.5,0), "")</f>
        <v/>
      </c>
      <c r="AF750" s="329"/>
      <c r="AG750" s="330"/>
      <c r="AH750" s="330"/>
      <c r="AI750" s="344"/>
      <c r="AJ750" s="641"/>
      <c r="AK750" s="331"/>
      <c r="AL750" s="332" t="str">
        <f t="shared" si="249"/>
        <v/>
      </c>
      <c r="AM750" s="325" t="str">
        <f t="shared" si="250"/>
        <v/>
      </c>
      <c r="AN750" s="255"/>
      <c r="AO750" s="559" t="str">
        <f>IFERROR(VLOOKUP(K750,【参考】数式用!$A$2:$N$57,14,FALSE),"")</f>
        <v/>
      </c>
      <c r="AP750" s="559" t="str">
        <f t="shared" si="251"/>
        <v/>
      </c>
      <c r="AQ750" s="632" t="str">
        <f t="shared" si="252"/>
        <v/>
      </c>
      <c r="AR750" s="632" t="str">
        <f t="shared" si="253"/>
        <v>入力済</v>
      </c>
      <c r="AS750" s="559" t="str">
        <f t="shared" si="254"/>
        <v/>
      </c>
      <c r="AT750" s="632" t="str">
        <f t="shared" si="255"/>
        <v>入力済</v>
      </c>
      <c r="AU750" s="632" t="str">
        <f t="shared" si="256"/>
        <v/>
      </c>
      <c r="AV750" s="632" t="str">
        <f t="shared" si="257"/>
        <v/>
      </c>
      <c r="AW750" s="559" t="str">
        <f t="shared" si="258"/>
        <v/>
      </c>
      <c r="AX750" s="559" t="str">
        <f t="shared" si="259"/>
        <v/>
      </c>
      <c r="AY750" s="632" t="str">
        <f>IFERROR(VLOOKUP(K750,【参考】数式用!$AR$5:$AS$39,2, FALSE), "")</f>
        <v/>
      </c>
      <c r="AZ750" s="559" t="str">
        <f t="shared" si="260"/>
        <v/>
      </c>
      <c r="BA750" s="559" t="str">
        <f t="shared" si="261"/>
        <v>入力済</v>
      </c>
      <c r="BB750" s="632" t="str">
        <f>IFERROR(VLOOKUP(K750,【参考】数式用!$AX$3:$AY$59, 2, FALSE), "")</f>
        <v/>
      </c>
      <c r="BC750" s="559" t="str">
        <f t="shared" si="262"/>
        <v/>
      </c>
      <c r="BD750" s="559" t="str">
        <f t="shared" si="263"/>
        <v>入力済</v>
      </c>
      <c r="BE750" s="576" t="str">
        <f t="shared" si="264"/>
        <v/>
      </c>
      <c r="BF750" s="559" t="str">
        <f t="shared" si="265"/>
        <v/>
      </c>
      <c r="BG750" s="596"/>
      <c r="BH750" s="632" t="str">
        <f t="shared" si="266"/>
        <v/>
      </c>
      <c r="BI750" s="614" t="str">
        <f>IFERROR(IF(BH750="Ⅱロ有り",ROUNDDOWN(L750*VLOOKUP(K750,【参考】数式用!$A$4:$J$42,10,FALSE)*AA750,0),""),"")</f>
        <v/>
      </c>
      <c r="BJ750" s="614" t="str">
        <f>IFERROR(IF(BH750="Ⅱロなし",ROUNDDOWN(L750*VLOOKUP(K750,【参考】数式用!$A$4:$J$42,8,FALSE)*AA750,0),""),"")</f>
        <v/>
      </c>
    </row>
    <row r="751" spans="1:62" ht="110.1" customHeight="1" thickBot="1">
      <c r="A751" s="327">
        <v>738</v>
      </c>
      <c r="B751" s="1005" t="str">
        <f>IF(基本情報入力シート!B773="","",基本情報入力シート!B773)</f>
        <v/>
      </c>
      <c r="C751" s="1006"/>
      <c r="D751" s="1006"/>
      <c r="E751" s="1006"/>
      <c r="F751" s="1007"/>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58" t="str">
        <f>IF(基本情報入力シート!AF773=0, "",基本情報入力シート!AF773)</f>
        <v/>
      </c>
      <c r="M751" s="589"/>
      <c r="N751" s="521" t="str">
        <f>IFERROR(VLOOKUP(K751,【参考】数式用!$A$2:$F$57,MATCH(M751,【参考】数式用!$C$3:$F$3,0)+2,0),"")</f>
        <v/>
      </c>
      <c r="O751" s="513"/>
      <c r="P751" s="555" t="str">
        <f>IFERROR(VLOOKUP(K751,【参考】数式用!$A$2:$F$57,MATCH(O751,【参考】数式用!$C$3:$F$3,0)+2,0),"")</f>
        <v/>
      </c>
      <c r="Q751" s="338" t="s">
        <v>118</v>
      </c>
      <c r="R751" s="339"/>
      <c r="S751" s="340" t="s">
        <v>183</v>
      </c>
      <c r="T751" s="339"/>
      <c r="U751" s="340" t="s">
        <v>184</v>
      </c>
      <c r="V751" s="339"/>
      <c r="W751" s="340" t="s">
        <v>183</v>
      </c>
      <c r="X751" s="339"/>
      <c r="Y751" s="340" t="s">
        <v>185</v>
      </c>
      <c r="Z751" s="340" t="s">
        <v>186</v>
      </c>
      <c r="AA751" s="340" t="str">
        <f t="shared" si="246"/>
        <v/>
      </c>
      <c r="AB751" s="341" t="s">
        <v>187</v>
      </c>
      <c r="AC751" s="516" t="str">
        <f t="shared" si="247"/>
        <v/>
      </c>
      <c r="AD751" s="509" t="str">
        <f t="shared" si="248"/>
        <v/>
      </c>
      <c r="AE751" s="517" t="str">
        <f>IFERROR(ROUNDDOWN(ROUNDDOWN(ROUND(L751*VLOOKUP(K751,【参考】数式用!$A$4:$F$57,MATCH("処遇改善加算Ⅳ",【参考】数式用!$C$3:$F$3,0)+2,0),0),0)*AA751*0.5,0), "")</f>
        <v/>
      </c>
      <c r="AF751" s="329"/>
      <c r="AG751" s="330"/>
      <c r="AH751" s="330"/>
      <c r="AI751" s="344"/>
      <c r="AJ751" s="641"/>
      <c r="AK751" s="331"/>
      <c r="AL751" s="332" t="str">
        <f t="shared" si="249"/>
        <v/>
      </c>
      <c r="AM751" s="325" t="str">
        <f t="shared" si="250"/>
        <v/>
      </c>
      <c r="AN751" s="255"/>
      <c r="AO751" s="559" t="str">
        <f>IFERROR(VLOOKUP(K751,【参考】数式用!$A$2:$N$57,14,FALSE),"")</f>
        <v/>
      </c>
      <c r="AP751" s="559" t="str">
        <f t="shared" si="251"/>
        <v/>
      </c>
      <c r="AQ751" s="632" t="str">
        <f t="shared" si="252"/>
        <v/>
      </c>
      <c r="AR751" s="632" t="str">
        <f t="shared" si="253"/>
        <v>入力済</v>
      </c>
      <c r="AS751" s="559" t="str">
        <f t="shared" si="254"/>
        <v/>
      </c>
      <c r="AT751" s="632" t="str">
        <f t="shared" si="255"/>
        <v>入力済</v>
      </c>
      <c r="AU751" s="632" t="str">
        <f t="shared" si="256"/>
        <v/>
      </c>
      <c r="AV751" s="632" t="str">
        <f t="shared" si="257"/>
        <v/>
      </c>
      <c r="AW751" s="559" t="str">
        <f t="shared" si="258"/>
        <v/>
      </c>
      <c r="AX751" s="559" t="str">
        <f t="shared" si="259"/>
        <v/>
      </c>
      <c r="AY751" s="632" t="str">
        <f>IFERROR(VLOOKUP(K751,【参考】数式用!$AR$5:$AS$39,2, FALSE), "")</f>
        <v/>
      </c>
      <c r="AZ751" s="559" t="str">
        <f t="shared" si="260"/>
        <v/>
      </c>
      <c r="BA751" s="559" t="str">
        <f t="shared" si="261"/>
        <v>入力済</v>
      </c>
      <c r="BB751" s="632" t="str">
        <f>IFERROR(VLOOKUP(K751,【参考】数式用!$AX$3:$AY$59, 2, FALSE), "")</f>
        <v/>
      </c>
      <c r="BC751" s="559" t="str">
        <f t="shared" si="262"/>
        <v/>
      </c>
      <c r="BD751" s="559" t="str">
        <f t="shared" si="263"/>
        <v>入力済</v>
      </c>
      <c r="BE751" s="576" t="str">
        <f t="shared" si="264"/>
        <v/>
      </c>
      <c r="BF751" s="559" t="str">
        <f t="shared" si="265"/>
        <v/>
      </c>
      <c r="BG751" s="596"/>
      <c r="BH751" s="632" t="str">
        <f t="shared" si="266"/>
        <v/>
      </c>
      <c r="BI751" s="614" t="str">
        <f>IFERROR(IF(BH751="Ⅱロ有り",ROUNDDOWN(L751*VLOOKUP(K751,【参考】数式用!$A$4:$J$42,10,FALSE)*AA751,0),""),"")</f>
        <v/>
      </c>
      <c r="BJ751" s="614" t="str">
        <f>IFERROR(IF(BH751="Ⅱロなし",ROUNDDOWN(L751*VLOOKUP(K751,【参考】数式用!$A$4:$J$42,8,FALSE)*AA751,0),""),"")</f>
        <v/>
      </c>
    </row>
    <row r="752" spans="1:62" ht="110.1" customHeight="1" thickBot="1">
      <c r="A752" s="327">
        <v>739</v>
      </c>
      <c r="B752" s="1005" t="str">
        <f>IF(基本情報入力シート!B774="","",基本情報入力シート!B774)</f>
        <v/>
      </c>
      <c r="C752" s="1006"/>
      <c r="D752" s="1006"/>
      <c r="E752" s="1006"/>
      <c r="F752" s="1007"/>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58" t="str">
        <f>IF(基本情報入力シート!AF774=0, "",基本情報入力シート!AF774)</f>
        <v/>
      </c>
      <c r="M752" s="589"/>
      <c r="N752" s="521" t="str">
        <f>IFERROR(VLOOKUP(K752,【参考】数式用!$A$2:$F$57,MATCH(M752,【参考】数式用!$C$3:$F$3,0)+2,0),"")</f>
        <v/>
      </c>
      <c r="O752" s="513"/>
      <c r="P752" s="555" t="str">
        <f>IFERROR(VLOOKUP(K752,【参考】数式用!$A$2:$F$57,MATCH(O752,【参考】数式用!$C$3:$F$3,0)+2,0),"")</f>
        <v/>
      </c>
      <c r="Q752" s="338" t="s">
        <v>118</v>
      </c>
      <c r="R752" s="339"/>
      <c r="S752" s="340" t="s">
        <v>183</v>
      </c>
      <c r="T752" s="339"/>
      <c r="U752" s="340" t="s">
        <v>184</v>
      </c>
      <c r="V752" s="339"/>
      <c r="W752" s="340" t="s">
        <v>183</v>
      </c>
      <c r="X752" s="339"/>
      <c r="Y752" s="340" t="s">
        <v>185</v>
      </c>
      <c r="Z752" s="340" t="s">
        <v>186</v>
      </c>
      <c r="AA752" s="340" t="str">
        <f t="shared" si="246"/>
        <v/>
      </c>
      <c r="AB752" s="341" t="s">
        <v>187</v>
      </c>
      <c r="AC752" s="516" t="str">
        <f t="shared" si="247"/>
        <v/>
      </c>
      <c r="AD752" s="509" t="str">
        <f t="shared" si="248"/>
        <v/>
      </c>
      <c r="AE752" s="517" t="str">
        <f>IFERROR(ROUNDDOWN(ROUNDDOWN(ROUND(L752*VLOOKUP(K752,【参考】数式用!$A$4:$F$57,MATCH("処遇改善加算Ⅳ",【参考】数式用!$C$3:$F$3,0)+2,0),0),0)*AA752*0.5,0), "")</f>
        <v/>
      </c>
      <c r="AF752" s="329"/>
      <c r="AG752" s="330"/>
      <c r="AH752" s="330"/>
      <c r="AI752" s="344"/>
      <c r="AJ752" s="641"/>
      <c r="AK752" s="331"/>
      <c r="AL752" s="332" t="str">
        <f t="shared" si="249"/>
        <v/>
      </c>
      <c r="AM752" s="325" t="str">
        <f t="shared" si="250"/>
        <v/>
      </c>
      <c r="AN752" s="255"/>
      <c r="AO752" s="559" t="str">
        <f>IFERROR(VLOOKUP(K752,【参考】数式用!$A$2:$N$57,14,FALSE),"")</f>
        <v/>
      </c>
      <c r="AP752" s="559" t="str">
        <f t="shared" si="251"/>
        <v/>
      </c>
      <c r="AQ752" s="632" t="str">
        <f t="shared" si="252"/>
        <v/>
      </c>
      <c r="AR752" s="632" t="str">
        <f t="shared" si="253"/>
        <v>入力済</v>
      </c>
      <c r="AS752" s="559" t="str">
        <f t="shared" si="254"/>
        <v/>
      </c>
      <c r="AT752" s="632" t="str">
        <f t="shared" si="255"/>
        <v>入力済</v>
      </c>
      <c r="AU752" s="632" t="str">
        <f t="shared" si="256"/>
        <v/>
      </c>
      <c r="AV752" s="632" t="str">
        <f t="shared" si="257"/>
        <v/>
      </c>
      <c r="AW752" s="559" t="str">
        <f t="shared" si="258"/>
        <v/>
      </c>
      <c r="AX752" s="559" t="str">
        <f t="shared" si="259"/>
        <v/>
      </c>
      <c r="AY752" s="632" t="str">
        <f>IFERROR(VLOOKUP(K752,【参考】数式用!$AR$5:$AS$39,2, FALSE), "")</f>
        <v/>
      </c>
      <c r="AZ752" s="559" t="str">
        <f t="shared" si="260"/>
        <v/>
      </c>
      <c r="BA752" s="559" t="str">
        <f t="shared" si="261"/>
        <v>入力済</v>
      </c>
      <c r="BB752" s="632" t="str">
        <f>IFERROR(VLOOKUP(K752,【参考】数式用!$AX$3:$AY$59, 2, FALSE), "")</f>
        <v/>
      </c>
      <c r="BC752" s="559" t="str">
        <f t="shared" si="262"/>
        <v/>
      </c>
      <c r="BD752" s="559" t="str">
        <f t="shared" si="263"/>
        <v>入力済</v>
      </c>
      <c r="BE752" s="576" t="str">
        <f t="shared" si="264"/>
        <v/>
      </c>
      <c r="BF752" s="559" t="str">
        <f t="shared" si="265"/>
        <v/>
      </c>
      <c r="BG752" s="596"/>
      <c r="BH752" s="632" t="str">
        <f t="shared" si="266"/>
        <v/>
      </c>
      <c r="BI752" s="614" t="str">
        <f>IFERROR(IF(BH752="Ⅱロ有り",ROUNDDOWN(L752*VLOOKUP(K752,【参考】数式用!$A$4:$J$42,10,FALSE)*AA752,0),""),"")</f>
        <v/>
      </c>
      <c r="BJ752" s="614" t="str">
        <f>IFERROR(IF(BH752="Ⅱロなし",ROUNDDOWN(L752*VLOOKUP(K752,【参考】数式用!$A$4:$J$42,8,FALSE)*AA752,0),""),"")</f>
        <v/>
      </c>
    </row>
    <row r="753" spans="1:62" ht="110.1" customHeight="1" thickBot="1">
      <c r="A753" s="327">
        <v>740</v>
      </c>
      <c r="B753" s="1005" t="str">
        <f>IF(基本情報入力シート!B775="","",基本情報入力シート!B775)</f>
        <v/>
      </c>
      <c r="C753" s="1006"/>
      <c r="D753" s="1006"/>
      <c r="E753" s="1006"/>
      <c r="F753" s="1007"/>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58" t="str">
        <f>IF(基本情報入力シート!AF775=0, "",基本情報入力シート!AF775)</f>
        <v/>
      </c>
      <c r="M753" s="589"/>
      <c r="N753" s="521" t="str">
        <f>IFERROR(VLOOKUP(K753,【参考】数式用!$A$2:$F$57,MATCH(M753,【参考】数式用!$C$3:$F$3,0)+2,0),"")</f>
        <v/>
      </c>
      <c r="O753" s="513"/>
      <c r="P753" s="555" t="str">
        <f>IFERROR(VLOOKUP(K753,【参考】数式用!$A$2:$F$57,MATCH(O753,【参考】数式用!$C$3:$F$3,0)+2,0),"")</f>
        <v/>
      </c>
      <c r="Q753" s="338" t="s">
        <v>118</v>
      </c>
      <c r="R753" s="339"/>
      <c r="S753" s="340" t="s">
        <v>183</v>
      </c>
      <c r="T753" s="339"/>
      <c r="U753" s="340" t="s">
        <v>184</v>
      </c>
      <c r="V753" s="339"/>
      <c r="W753" s="340" t="s">
        <v>183</v>
      </c>
      <c r="X753" s="339"/>
      <c r="Y753" s="340" t="s">
        <v>185</v>
      </c>
      <c r="Z753" s="340" t="s">
        <v>186</v>
      </c>
      <c r="AA753" s="340" t="str">
        <f t="shared" si="246"/>
        <v/>
      </c>
      <c r="AB753" s="341" t="s">
        <v>187</v>
      </c>
      <c r="AC753" s="516" t="str">
        <f t="shared" si="247"/>
        <v/>
      </c>
      <c r="AD753" s="509" t="str">
        <f t="shared" si="248"/>
        <v/>
      </c>
      <c r="AE753" s="517" t="str">
        <f>IFERROR(ROUNDDOWN(ROUNDDOWN(ROUND(L753*VLOOKUP(K753,【参考】数式用!$A$4:$F$57,MATCH("処遇改善加算Ⅳ",【参考】数式用!$C$3:$F$3,0)+2,0),0),0)*AA753*0.5,0), "")</f>
        <v/>
      </c>
      <c r="AF753" s="329"/>
      <c r="AG753" s="330"/>
      <c r="AH753" s="330"/>
      <c r="AI753" s="344"/>
      <c r="AJ753" s="641"/>
      <c r="AK753" s="331"/>
      <c r="AL753" s="332" t="str">
        <f t="shared" si="249"/>
        <v/>
      </c>
      <c r="AM753" s="325" t="str">
        <f t="shared" si="250"/>
        <v/>
      </c>
      <c r="AN753" s="255"/>
      <c r="AO753" s="559" t="str">
        <f>IFERROR(VLOOKUP(K753,【参考】数式用!$A$2:$N$57,14,FALSE),"")</f>
        <v/>
      </c>
      <c r="AP753" s="559" t="str">
        <f t="shared" si="251"/>
        <v/>
      </c>
      <c r="AQ753" s="632" t="str">
        <f t="shared" si="252"/>
        <v/>
      </c>
      <c r="AR753" s="632" t="str">
        <f t="shared" si="253"/>
        <v>入力済</v>
      </c>
      <c r="AS753" s="559" t="str">
        <f t="shared" si="254"/>
        <v/>
      </c>
      <c r="AT753" s="632" t="str">
        <f t="shared" si="255"/>
        <v>入力済</v>
      </c>
      <c r="AU753" s="632" t="str">
        <f t="shared" si="256"/>
        <v/>
      </c>
      <c r="AV753" s="632" t="str">
        <f t="shared" si="257"/>
        <v/>
      </c>
      <c r="AW753" s="559" t="str">
        <f t="shared" si="258"/>
        <v/>
      </c>
      <c r="AX753" s="559" t="str">
        <f t="shared" si="259"/>
        <v/>
      </c>
      <c r="AY753" s="632" t="str">
        <f>IFERROR(VLOOKUP(K753,【参考】数式用!$AR$5:$AS$39,2, FALSE), "")</f>
        <v/>
      </c>
      <c r="AZ753" s="559" t="str">
        <f t="shared" si="260"/>
        <v/>
      </c>
      <c r="BA753" s="559" t="str">
        <f t="shared" si="261"/>
        <v>入力済</v>
      </c>
      <c r="BB753" s="632" t="str">
        <f>IFERROR(VLOOKUP(K753,【参考】数式用!$AX$3:$AY$59, 2, FALSE), "")</f>
        <v/>
      </c>
      <c r="BC753" s="559" t="str">
        <f t="shared" si="262"/>
        <v/>
      </c>
      <c r="BD753" s="559" t="str">
        <f t="shared" si="263"/>
        <v>入力済</v>
      </c>
      <c r="BE753" s="576" t="str">
        <f t="shared" si="264"/>
        <v/>
      </c>
      <c r="BF753" s="559" t="str">
        <f t="shared" si="265"/>
        <v/>
      </c>
      <c r="BG753" s="596"/>
      <c r="BH753" s="632" t="str">
        <f t="shared" si="266"/>
        <v/>
      </c>
      <c r="BI753" s="614" t="str">
        <f>IFERROR(IF(BH753="Ⅱロ有り",ROUNDDOWN(L753*VLOOKUP(K753,【参考】数式用!$A$4:$J$42,10,FALSE)*AA753,0),""),"")</f>
        <v/>
      </c>
      <c r="BJ753" s="614" t="str">
        <f>IFERROR(IF(BH753="Ⅱロなし",ROUNDDOWN(L753*VLOOKUP(K753,【参考】数式用!$A$4:$J$42,8,FALSE)*AA753,0),""),"")</f>
        <v/>
      </c>
    </row>
    <row r="754" spans="1:62" ht="110.1" customHeight="1" thickBot="1">
      <c r="A754" s="327">
        <v>741</v>
      </c>
      <c r="B754" s="1005" t="str">
        <f>IF(基本情報入力シート!B776="","",基本情報入力シート!B776)</f>
        <v/>
      </c>
      <c r="C754" s="1006"/>
      <c r="D754" s="1006"/>
      <c r="E754" s="1006"/>
      <c r="F754" s="1007"/>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58" t="str">
        <f>IF(基本情報入力シート!AF776=0, "",基本情報入力シート!AF776)</f>
        <v/>
      </c>
      <c r="M754" s="589"/>
      <c r="N754" s="521" t="str">
        <f>IFERROR(VLOOKUP(K754,【参考】数式用!$A$2:$F$57,MATCH(M754,【参考】数式用!$C$3:$F$3,0)+2,0),"")</f>
        <v/>
      </c>
      <c r="O754" s="513"/>
      <c r="P754" s="555" t="str">
        <f>IFERROR(VLOOKUP(K754,【参考】数式用!$A$2:$F$57,MATCH(O754,【参考】数式用!$C$3:$F$3,0)+2,0),"")</f>
        <v/>
      </c>
      <c r="Q754" s="338" t="s">
        <v>118</v>
      </c>
      <c r="R754" s="339"/>
      <c r="S754" s="340" t="s">
        <v>183</v>
      </c>
      <c r="T754" s="339"/>
      <c r="U754" s="340" t="s">
        <v>184</v>
      </c>
      <c r="V754" s="339"/>
      <c r="W754" s="340" t="s">
        <v>183</v>
      </c>
      <c r="X754" s="339"/>
      <c r="Y754" s="340" t="s">
        <v>185</v>
      </c>
      <c r="Z754" s="340" t="s">
        <v>186</v>
      </c>
      <c r="AA754" s="340" t="str">
        <f t="shared" ref="AA754:AA817" si="267">IF(R754&gt;=1,(V754*12+X754)-(R754*12+T754)+1,"")</f>
        <v/>
      </c>
      <c r="AB754" s="341" t="s">
        <v>187</v>
      </c>
      <c r="AC754" s="516" t="str">
        <f t="shared" ref="AC754:AC817" si="268">IFERROR(ROUNDDOWN(ROUND(L754*P754,0),0)*AA754,"")</f>
        <v/>
      </c>
      <c r="AD754" s="509" t="str">
        <f t="shared" ref="AD754:AD817" si="269">IFERROR(ROUNDDOWN(ROUND(L754*(P754-N754),0),0)*AA754,"")</f>
        <v/>
      </c>
      <c r="AE754" s="517" t="str">
        <f>IFERROR(ROUNDDOWN(ROUNDDOWN(ROUND(L754*VLOOKUP(K754,【参考】数式用!$A$4:$F$57,MATCH("処遇改善加算Ⅳ",【参考】数式用!$C$3:$F$3,0)+2,0),0),0)*AA754*0.5,0), "")</f>
        <v/>
      </c>
      <c r="AF754" s="329"/>
      <c r="AG754" s="330"/>
      <c r="AH754" s="330"/>
      <c r="AI754" s="344"/>
      <c r="AJ754" s="641"/>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9" t="str">
        <f>IFERROR(VLOOKUP(K754,【参考】数式用!$A$2:$N$57,14,FALSE),"")</f>
        <v/>
      </c>
      <c r="AP754" s="559" t="str">
        <f t="shared" ref="AP754:AP817" si="272">IF(AND(K754&lt;&gt;"",AO754="加算対象"),"N列に色付け","")</f>
        <v/>
      </c>
      <c r="AQ754" s="632" t="str">
        <f t="shared" ref="AQ754:AQ817" si="273">IF(AND(AE754&lt;&gt;0,AE754&lt;&gt;"",AO754="加算対象"),IF(AF754="○","入力済","未入力"),"")</f>
        <v/>
      </c>
      <c r="AR754" s="632" t="str">
        <f t="shared" ref="AR754:AR817" si="274">IF(AND(O754&lt;&gt;"", AG754="",AO754="加算対象"), "未入力", "入力済")</f>
        <v>入力済</v>
      </c>
      <c r="AS754" s="559" t="str">
        <f t="shared" ref="AS754:AS817" si="275">IF(AND(O754&lt;&gt;"", O754&lt;&gt;"処遇改善加算Ⅳ",AO754="加算対象"),"AH列に色付け","")</f>
        <v/>
      </c>
      <c r="AT754" s="632" t="str">
        <f t="shared" ref="AT754:AT817" si="276">IF(AND(O754&lt;&gt;"", O754&lt;&gt;"処遇改善加算Ⅳ", AH754=""), "未入力", "入力済")</f>
        <v>入力済</v>
      </c>
      <c r="AU754" s="632" t="str">
        <f t="shared" ref="AU754:AU817" si="277">IF(OR(O754="処遇改善加算Ⅰ",O754="処遇改善加算Ⅱ"),"対象","")</f>
        <v/>
      </c>
      <c r="AV754" s="632" t="str">
        <f t="shared" ref="AV754:AV817" si="278">IF(AND(AO754="加算対象",O754&lt;&gt;"処遇改善加算Ⅲ",O754&lt;&gt;"処遇改善加算Ⅳ", O754&lt;&gt;"", AU754&lt;&gt;"対象外"), 1,"")</f>
        <v/>
      </c>
      <c r="AW754" s="559" t="str">
        <f t="shared" ref="AW754:AW817" si="279">IF(AND(AV754=1, OR(AI754=0,AI754=""),AO754="加算対象"),"AH列に色付け","")</f>
        <v/>
      </c>
      <c r="AX754" s="559" t="str">
        <f t="shared" ref="AX754:AX817" si="280">IF(AND(O754&lt;&gt;"", O754&lt;&gt;"処遇改善加算Ⅲ", O754&lt;&gt;"処遇改善加算Ⅳ",O754&lt;&gt;"処遇改善加算"), "対象", "")</f>
        <v/>
      </c>
      <c r="AY754" s="632" t="str">
        <f>IFERROR(VLOOKUP(K754,【参考】数式用!$AR$5:$AS$39,2, FALSE), "")</f>
        <v/>
      </c>
      <c r="AZ754" s="559" t="str">
        <f t="shared" ref="AZ754:AZ817" si="281">IF(AND(AO754="加算対象",O754="処遇改善加算Ⅰ"),"AJ列に色付け","")</f>
        <v/>
      </c>
      <c r="BA754" s="559" t="str">
        <f t="shared" ref="BA754:BA817" si="282">IF(AND(O754="処遇改善加算Ⅰ", AJ754=""), "未入力","入力済")</f>
        <v>入力済</v>
      </c>
      <c r="BB754" s="632" t="str">
        <f>IFERROR(VLOOKUP(K754,【参考】数式用!$AX$3:$AY$59, 2, FALSE), "")</f>
        <v/>
      </c>
      <c r="BC754" s="559" t="str">
        <f t="shared" ref="BC754:BC817" si="283">IF(COUNTIF(AG754:AI754,"*令和８年度特例要件を*")&gt;0,"AK列に色付け","")</f>
        <v/>
      </c>
      <c r="BD754" s="559" t="str">
        <f t="shared" ref="BD754:BD817" si="284">IF(AND(COUNTIF(AG754:AI754,"*令和８年度特例要件を*")&gt;0,AK754=""), "未入力","入力済")</f>
        <v>入力済</v>
      </c>
      <c r="BE754" s="576" t="str">
        <f t="shared" ref="BE754:BE817" si="285">IF(BC754="AK列に色付け","入力必要","")</f>
        <v/>
      </c>
      <c r="BF754" s="559" t="str">
        <f t="shared" ref="BF754:BF817" si="286">G754</f>
        <v/>
      </c>
      <c r="BG754" s="596"/>
      <c r="BH754" s="632"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614" t="str">
        <f>IFERROR(IF(BH754="Ⅱロ有り",ROUNDDOWN(L754*VLOOKUP(K754,【参考】数式用!$A$4:$J$42,10,FALSE)*AA754,0),""),"")</f>
        <v/>
      </c>
      <c r="BJ754" s="614" t="str">
        <f>IFERROR(IF(BH754="Ⅱロなし",ROUNDDOWN(L754*VLOOKUP(K754,【参考】数式用!$A$4:$J$42,8,FALSE)*AA754,0),""),"")</f>
        <v/>
      </c>
    </row>
    <row r="755" spans="1:62" ht="110.1" customHeight="1" thickBot="1">
      <c r="A755" s="327">
        <v>742</v>
      </c>
      <c r="B755" s="1005" t="str">
        <f>IF(基本情報入力シート!B777="","",基本情報入力シート!B777)</f>
        <v/>
      </c>
      <c r="C755" s="1006"/>
      <c r="D755" s="1006"/>
      <c r="E755" s="1006"/>
      <c r="F755" s="1007"/>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58" t="str">
        <f>IF(基本情報入力シート!AF777=0, "",基本情報入力シート!AF777)</f>
        <v/>
      </c>
      <c r="M755" s="589"/>
      <c r="N755" s="521" t="str">
        <f>IFERROR(VLOOKUP(K755,【参考】数式用!$A$2:$F$57,MATCH(M755,【参考】数式用!$C$3:$F$3,0)+2,0),"")</f>
        <v/>
      </c>
      <c r="O755" s="513"/>
      <c r="P755" s="555" t="str">
        <f>IFERROR(VLOOKUP(K755,【参考】数式用!$A$2:$F$57,MATCH(O755,【参考】数式用!$C$3:$F$3,0)+2,0),"")</f>
        <v/>
      </c>
      <c r="Q755" s="338" t="s">
        <v>118</v>
      </c>
      <c r="R755" s="339"/>
      <c r="S755" s="340" t="s">
        <v>183</v>
      </c>
      <c r="T755" s="339"/>
      <c r="U755" s="340" t="s">
        <v>184</v>
      </c>
      <c r="V755" s="339"/>
      <c r="W755" s="340" t="s">
        <v>183</v>
      </c>
      <c r="X755" s="339"/>
      <c r="Y755" s="340" t="s">
        <v>185</v>
      </c>
      <c r="Z755" s="340" t="s">
        <v>186</v>
      </c>
      <c r="AA755" s="340" t="str">
        <f t="shared" si="267"/>
        <v/>
      </c>
      <c r="AB755" s="341" t="s">
        <v>187</v>
      </c>
      <c r="AC755" s="516" t="str">
        <f t="shared" si="268"/>
        <v/>
      </c>
      <c r="AD755" s="509" t="str">
        <f t="shared" si="269"/>
        <v/>
      </c>
      <c r="AE755" s="517" t="str">
        <f>IFERROR(ROUNDDOWN(ROUNDDOWN(ROUND(L755*VLOOKUP(K755,【参考】数式用!$A$4:$F$57,MATCH("処遇改善加算Ⅳ",【参考】数式用!$C$3:$F$3,0)+2,0),0),0)*AA755*0.5,0), "")</f>
        <v/>
      </c>
      <c r="AF755" s="329"/>
      <c r="AG755" s="330"/>
      <c r="AH755" s="330"/>
      <c r="AI755" s="344"/>
      <c r="AJ755" s="641"/>
      <c r="AK755" s="331"/>
      <c r="AL755" s="332" t="str">
        <f t="shared" si="270"/>
        <v/>
      </c>
      <c r="AM755" s="325" t="str">
        <f t="shared" si="271"/>
        <v/>
      </c>
      <c r="AN755" s="255"/>
      <c r="AO755" s="559" t="str">
        <f>IFERROR(VLOOKUP(K755,【参考】数式用!$A$2:$N$57,14,FALSE),"")</f>
        <v/>
      </c>
      <c r="AP755" s="559" t="str">
        <f t="shared" si="272"/>
        <v/>
      </c>
      <c r="AQ755" s="632" t="str">
        <f t="shared" si="273"/>
        <v/>
      </c>
      <c r="AR755" s="632" t="str">
        <f t="shared" si="274"/>
        <v>入力済</v>
      </c>
      <c r="AS755" s="559" t="str">
        <f t="shared" si="275"/>
        <v/>
      </c>
      <c r="AT755" s="632" t="str">
        <f t="shared" si="276"/>
        <v>入力済</v>
      </c>
      <c r="AU755" s="632" t="str">
        <f t="shared" si="277"/>
        <v/>
      </c>
      <c r="AV755" s="632" t="str">
        <f t="shared" si="278"/>
        <v/>
      </c>
      <c r="AW755" s="559" t="str">
        <f t="shared" si="279"/>
        <v/>
      </c>
      <c r="AX755" s="559" t="str">
        <f t="shared" si="280"/>
        <v/>
      </c>
      <c r="AY755" s="632" t="str">
        <f>IFERROR(VLOOKUP(K755,【参考】数式用!$AR$5:$AS$39,2, FALSE), "")</f>
        <v/>
      </c>
      <c r="AZ755" s="559" t="str">
        <f t="shared" si="281"/>
        <v/>
      </c>
      <c r="BA755" s="559" t="str">
        <f t="shared" si="282"/>
        <v>入力済</v>
      </c>
      <c r="BB755" s="632" t="str">
        <f>IFERROR(VLOOKUP(K755,【参考】数式用!$AX$3:$AY$59, 2, FALSE), "")</f>
        <v/>
      </c>
      <c r="BC755" s="559" t="str">
        <f t="shared" si="283"/>
        <v/>
      </c>
      <c r="BD755" s="559" t="str">
        <f t="shared" si="284"/>
        <v>入力済</v>
      </c>
      <c r="BE755" s="576" t="str">
        <f t="shared" si="285"/>
        <v/>
      </c>
      <c r="BF755" s="559" t="str">
        <f t="shared" si="286"/>
        <v/>
      </c>
      <c r="BG755" s="596"/>
      <c r="BH755" s="632" t="str">
        <f t="shared" si="287"/>
        <v/>
      </c>
      <c r="BI755" s="614" t="str">
        <f>IFERROR(IF(BH755="Ⅱロ有り",ROUNDDOWN(L755*VLOOKUP(K755,【参考】数式用!$A$4:$J$42,10,FALSE)*AA755,0),""),"")</f>
        <v/>
      </c>
      <c r="BJ755" s="614" t="str">
        <f>IFERROR(IF(BH755="Ⅱロなし",ROUNDDOWN(L755*VLOOKUP(K755,【参考】数式用!$A$4:$J$42,8,FALSE)*AA755,0),""),"")</f>
        <v/>
      </c>
    </row>
    <row r="756" spans="1:62" ht="110.1" customHeight="1" thickBot="1">
      <c r="A756" s="327">
        <v>743</v>
      </c>
      <c r="B756" s="1005" t="str">
        <f>IF(基本情報入力シート!B778="","",基本情報入力シート!B778)</f>
        <v/>
      </c>
      <c r="C756" s="1006"/>
      <c r="D756" s="1006"/>
      <c r="E756" s="1006"/>
      <c r="F756" s="1007"/>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58" t="str">
        <f>IF(基本情報入力シート!AF778=0, "",基本情報入力シート!AF778)</f>
        <v/>
      </c>
      <c r="M756" s="589"/>
      <c r="N756" s="521" t="str">
        <f>IFERROR(VLOOKUP(K756,【参考】数式用!$A$2:$F$57,MATCH(M756,【参考】数式用!$C$3:$F$3,0)+2,0),"")</f>
        <v/>
      </c>
      <c r="O756" s="513"/>
      <c r="P756" s="555" t="str">
        <f>IFERROR(VLOOKUP(K756,【参考】数式用!$A$2:$F$57,MATCH(O756,【参考】数式用!$C$3:$F$3,0)+2,0),"")</f>
        <v/>
      </c>
      <c r="Q756" s="338" t="s">
        <v>118</v>
      </c>
      <c r="R756" s="339"/>
      <c r="S756" s="340" t="s">
        <v>183</v>
      </c>
      <c r="T756" s="339"/>
      <c r="U756" s="340" t="s">
        <v>184</v>
      </c>
      <c r="V756" s="339"/>
      <c r="W756" s="340" t="s">
        <v>183</v>
      </c>
      <c r="X756" s="339"/>
      <c r="Y756" s="340" t="s">
        <v>185</v>
      </c>
      <c r="Z756" s="340" t="s">
        <v>186</v>
      </c>
      <c r="AA756" s="340" t="str">
        <f t="shared" si="267"/>
        <v/>
      </c>
      <c r="AB756" s="341" t="s">
        <v>187</v>
      </c>
      <c r="AC756" s="516" t="str">
        <f t="shared" si="268"/>
        <v/>
      </c>
      <c r="AD756" s="509" t="str">
        <f t="shared" si="269"/>
        <v/>
      </c>
      <c r="AE756" s="517" t="str">
        <f>IFERROR(ROUNDDOWN(ROUNDDOWN(ROUND(L756*VLOOKUP(K756,【参考】数式用!$A$4:$F$57,MATCH("処遇改善加算Ⅳ",【参考】数式用!$C$3:$F$3,0)+2,0),0),0)*AA756*0.5,0), "")</f>
        <v/>
      </c>
      <c r="AF756" s="329"/>
      <c r="AG756" s="330"/>
      <c r="AH756" s="330"/>
      <c r="AI756" s="344"/>
      <c r="AJ756" s="641"/>
      <c r="AK756" s="331"/>
      <c r="AL756" s="332" t="str">
        <f t="shared" si="270"/>
        <v/>
      </c>
      <c r="AM756" s="325" t="str">
        <f t="shared" si="271"/>
        <v/>
      </c>
      <c r="AN756" s="255"/>
      <c r="AO756" s="559" t="str">
        <f>IFERROR(VLOOKUP(K756,【参考】数式用!$A$2:$N$57,14,FALSE),"")</f>
        <v/>
      </c>
      <c r="AP756" s="559" t="str">
        <f t="shared" si="272"/>
        <v/>
      </c>
      <c r="AQ756" s="632" t="str">
        <f t="shared" si="273"/>
        <v/>
      </c>
      <c r="AR756" s="632" t="str">
        <f t="shared" si="274"/>
        <v>入力済</v>
      </c>
      <c r="AS756" s="559" t="str">
        <f t="shared" si="275"/>
        <v/>
      </c>
      <c r="AT756" s="632" t="str">
        <f t="shared" si="276"/>
        <v>入力済</v>
      </c>
      <c r="AU756" s="632" t="str">
        <f t="shared" si="277"/>
        <v/>
      </c>
      <c r="AV756" s="632" t="str">
        <f t="shared" si="278"/>
        <v/>
      </c>
      <c r="AW756" s="559" t="str">
        <f t="shared" si="279"/>
        <v/>
      </c>
      <c r="AX756" s="559" t="str">
        <f t="shared" si="280"/>
        <v/>
      </c>
      <c r="AY756" s="632" t="str">
        <f>IFERROR(VLOOKUP(K756,【参考】数式用!$AR$5:$AS$39,2, FALSE), "")</f>
        <v/>
      </c>
      <c r="AZ756" s="559" t="str">
        <f t="shared" si="281"/>
        <v/>
      </c>
      <c r="BA756" s="559" t="str">
        <f t="shared" si="282"/>
        <v>入力済</v>
      </c>
      <c r="BB756" s="632" t="str">
        <f>IFERROR(VLOOKUP(K756,【参考】数式用!$AX$3:$AY$59, 2, FALSE), "")</f>
        <v/>
      </c>
      <c r="BC756" s="559" t="str">
        <f t="shared" si="283"/>
        <v/>
      </c>
      <c r="BD756" s="559" t="str">
        <f t="shared" si="284"/>
        <v>入力済</v>
      </c>
      <c r="BE756" s="576" t="str">
        <f t="shared" si="285"/>
        <v/>
      </c>
      <c r="BF756" s="559" t="str">
        <f t="shared" si="286"/>
        <v/>
      </c>
      <c r="BG756" s="596"/>
      <c r="BH756" s="632" t="str">
        <f t="shared" si="287"/>
        <v/>
      </c>
      <c r="BI756" s="614" t="str">
        <f>IFERROR(IF(BH756="Ⅱロ有り",ROUNDDOWN(L756*VLOOKUP(K756,【参考】数式用!$A$4:$J$42,10,FALSE)*AA756,0),""),"")</f>
        <v/>
      </c>
      <c r="BJ756" s="614" t="str">
        <f>IFERROR(IF(BH756="Ⅱロなし",ROUNDDOWN(L756*VLOOKUP(K756,【参考】数式用!$A$4:$J$42,8,FALSE)*AA756,0),""),"")</f>
        <v/>
      </c>
    </row>
    <row r="757" spans="1:62" ht="110.1" customHeight="1" thickBot="1">
      <c r="A757" s="327">
        <v>744</v>
      </c>
      <c r="B757" s="1005" t="str">
        <f>IF(基本情報入力シート!B779="","",基本情報入力シート!B779)</f>
        <v/>
      </c>
      <c r="C757" s="1006"/>
      <c r="D757" s="1006"/>
      <c r="E757" s="1006"/>
      <c r="F757" s="1007"/>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58" t="str">
        <f>IF(基本情報入力シート!AF779=0, "",基本情報入力シート!AF779)</f>
        <v/>
      </c>
      <c r="M757" s="589"/>
      <c r="N757" s="521" t="str">
        <f>IFERROR(VLOOKUP(K757,【参考】数式用!$A$2:$F$57,MATCH(M757,【参考】数式用!$C$3:$F$3,0)+2,0),"")</f>
        <v/>
      </c>
      <c r="O757" s="513"/>
      <c r="P757" s="555" t="str">
        <f>IFERROR(VLOOKUP(K757,【参考】数式用!$A$2:$F$57,MATCH(O757,【参考】数式用!$C$3:$F$3,0)+2,0),"")</f>
        <v/>
      </c>
      <c r="Q757" s="338" t="s">
        <v>118</v>
      </c>
      <c r="R757" s="339"/>
      <c r="S757" s="340" t="s">
        <v>183</v>
      </c>
      <c r="T757" s="339"/>
      <c r="U757" s="340" t="s">
        <v>184</v>
      </c>
      <c r="V757" s="339"/>
      <c r="W757" s="340" t="s">
        <v>183</v>
      </c>
      <c r="X757" s="339"/>
      <c r="Y757" s="340" t="s">
        <v>185</v>
      </c>
      <c r="Z757" s="340" t="s">
        <v>186</v>
      </c>
      <c r="AA757" s="340" t="str">
        <f t="shared" si="267"/>
        <v/>
      </c>
      <c r="AB757" s="341" t="s">
        <v>187</v>
      </c>
      <c r="AC757" s="516" t="str">
        <f t="shared" si="268"/>
        <v/>
      </c>
      <c r="AD757" s="509" t="str">
        <f t="shared" si="269"/>
        <v/>
      </c>
      <c r="AE757" s="517" t="str">
        <f>IFERROR(ROUNDDOWN(ROUNDDOWN(ROUND(L757*VLOOKUP(K757,【参考】数式用!$A$4:$F$57,MATCH("処遇改善加算Ⅳ",【参考】数式用!$C$3:$F$3,0)+2,0),0),0)*AA757*0.5,0), "")</f>
        <v/>
      </c>
      <c r="AF757" s="329"/>
      <c r="AG757" s="330"/>
      <c r="AH757" s="330"/>
      <c r="AI757" s="344"/>
      <c r="AJ757" s="641"/>
      <c r="AK757" s="331"/>
      <c r="AL757" s="332" t="str">
        <f t="shared" si="270"/>
        <v/>
      </c>
      <c r="AM757" s="325" t="str">
        <f t="shared" si="271"/>
        <v/>
      </c>
      <c r="AN757" s="255"/>
      <c r="AO757" s="559" t="str">
        <f>IFERROR(VLOOKUP(K757,【参考】数式用!$A$2:$N$57,14,FALSE),"")</f>
        <v/>
      </c>
      <c r="AP757" s="559" t="str">
        <f t="shared" si="272"/>
        <v/>
      </c>
      <c r="AQ757" s="632" t="str">
        <f t="shared" si="273"/>
        <v/>
      </c>
      <c r="AR757" s="632" t="str">
        <f t="shared" si="274"/>
        <v>入力済</v>
      </c>
      <c r="AS757" s="559" t="str">
        <f t="shared" si="275"/>
        <v/>
      </c>
      <c r="AT757" s="632" t="str">
        <f t="shared" si="276"/>
        <v>入力済</v>
      </c>
      <c r="AU757" s="632" t="str">
        <f t="shared" si="277"/>
        <v/>
      </c>
      <c r="AV757" s="632" t="str">
        <f t="shared" si="278"/>
        <v/>
      </c>
      <c r="AW757" s="559" t="str">
        <f t="shared" si="279"/>
        <v/>
      </c>
      <c r="AX757" s="559" t="str">
        <f t="shared" si="280"/>
        <v/>
      </c>
      <c r="AY757" s="632" t="str">
        <f>IFERROR(VLOOKUP(K757,【参考】数式用!$AR$5:$AS$39,2, FALSE), "")</f>
        <v/>
      </c>
      <c r="AZ757" s="559" t="str">
        <f t="shared" si="281"/>
        <v/>
      </c>
      <c r="BA757" s="559" t="str">
        <f t="shared" si="282"/>
        <v>入力済</v>
      </c>
      <c r="BB757" s="632" t="str">
        <f>IFERROR(VLOOKUP(K757,【参考】数式用!$AX$3:$AY$59, 2, FALSE), "")</f>
        <v/>
      </c>
      <c r="BC757" s="559" t="str">
        <f t="shared" si="283"/>
        <v/>
      </c>
      <c r="BD757" s="559" t="str">
        <f t="shared" si="284"/>
        <v>入力済</v>
      </c>
      <c r="BE757" s="576" t="str">
        <f t="shared" si="285"/>
        <v/>
      </c>
      <c r="BF757" s="559" t="str">
        <f t="shared" si="286"/>
        <v/>
      </c>
      <c r="BG757" s="596"/>
      <c r="BH757" s="632" t="str">
        <f t="shared" si="287"/>
        <v/>
      </c>
      <c r="BI757" s="614" t="str">
        <f>IFERROR(IF(BH757="Ⅱロ有り",ROUNDDOWN(L757*VLOOKUP(K757,【参考】数式用!$A$4:$J$42,10,FALSE)*AA757,0),""),"")</f>
        <v/>
      </c>
      <c r="BJ757" s="614" t="str">
        <f>IFERROR(IF(BH757="Ⅱロなし",ROUNDDOWN(L757*VLOOKUP(K757,【参考】数式用!$A$4:$J$42,8,FALSE)*AA757,0),""),"")</f>
        <v/>
      </c>
    </row>
    <row r="758" spans="1:62" ht="110.1" customHeight="1" thickBot="1">
      <c r="A758" s="327">
        <v>745</v>
      </c>
      <c r="B758" s="1005" t="str">
        <f>IF(基本情報入力シート!B780="","",基本情報入力シート!B780)</f>
        <v/>
      </c>
      <c r="C758" s="1006"/>
      <c r="D758" s="1006"/>
      <c r="E758" s="1006"/>
      <c r="F758" s="1007"/>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58" t="str">
        <f>IF(基本情報入力シート!AF780=0, "",基本情報入力シート!AF780)</f>
        <v/>
      </c>
      <c r="M758" s="589"/>
      <c r="N758" s="521" t="str">
        <f>IFERROR(VLOOKUP(K758,【参考】数式用!$A$2:$F$57,MATCH(M758,【参考】数式用!$C$3:$F$3,0)+2,0),"")</f>
        <v/>
      </c>
      <c r="O758" s="513"/>
      <c r="P758" s="555" t="str">
        <f>IFERROR(VLOOKUP(K758,【参考】数式用!$A$2:$F$57,MATCH(O758,【参考】数式用!$C$3:$F$3,0)+2,0),"")</f>
        <v/>
      </c>
      <c r="Q758" s="338" t="s">
        <v>118</v>
      </c>
      <c r="R758" s="339"/>
      <c r="S758" s="340" t="s">
        <v>183</v>
      </c>
      <c r="T758" s="339"/>
      <c r="U758" s="340" t="s">
        <v>184</v>
      </c>
      <c r="V758" s="339"/>
      <c r="W758" s="340" t="s">
        <v>183</v>
      </c>
      <c r="X758" s="339"/>
      <c r="Y758" s="340" t="s">
        <v>185</v>
      </c>
      <c r="Z758" s="340" t="s">
        <v>186</v>
      </c>
      <c r="AA758" s="340" t="str">
        <f t="shared" si="267"/>
        <v/>
      </c>
      <c r="AB758" s="341" t="s">
        <v>187</v>
      </c>
      <c r="AC758" s="516" t="str">
        <f t="shared" si="268"/>
        <v/>
      </c>
      <c r="AD758" s="509" t="str">
        <f t="shared" si="269"/>
        <v/>
      </c>
      <c r="AE758" s="517" t="str">
        <f>IFERROR(ROUNDDOWN(ROUNDDOWN(ROUND(L758*VLOOKUP(K758,【参考】数式用!$A$4:$F$57,MATCH("処遇改善加算Ⅳ",【参考】数式用!$C$3:$F$3,0)+2,0),0),0)*AA758*0.5,0), "")</f>
        <v/>
      </c>
      <c r="AF758" s="329"/>
      <c r="AG758" s="330"/>
      <c r="AH758" s="330"/>
      <c r="AI758" s="344"/>
      <c r="AJ758" s="641"/>
      <c r="AK758" s="331"/>
      <c r="AL758" s="332" t="str">
        <f t="shared" si="270"/>
        <v/>
      </c>
      <c r="AM758" s="325" t="str">
        <f t="shared" si="271"/>
        <v/>
      </c>
      <c r="AN758" s="255"/>
      <c r="AO758" s="559" t="str">
        <f>IFERROR(VLOOKUP(K758,【参考】数式用!$A$2:$N$57,14,FALSE),"")</f>
        <v/>
      </c>
      <c r="AP758" s="559" t="str">
        <f t="shared" si="272"/>
        <v/>
      </c>
      <c r="AQ758" s="632" t="str">
        <f t="shared" si="273"/>
        <v/>
      </c>
      <c r="AR758" s="632" t="str">
        <f t="shared" si="274"/>
        <v>入力済</v>
      </c>
      <c r="AS758" s="559" t="str">
        <f t="shared" si="275"/>
        <v/>
      </c>
      <c r="AT758" s="632" t="str">
        <f t="shared" si="276"/>
        <v>入力済</v>
      </c>
      <c r="AU758" s="632" t="str">
        <f t="shared" si="277"/>
        <v/>
      </c>
      <c r="AV758" s="632" t="str">
        <f t="shared" si="278"/>
        <v/>
      </c>
      <c r="AW758" s="559" t="str">
        <f t="shared" si="279"/>
        <v/>
      </c>
      <c r="AX758" s="559" t="str">
        <f t="shared" si="280"/>
        <v/>
      </c>
      <c r="AY758" s="632" t="str">
        <f>IFERROR(VLOOKUP(K758,【参考】数式用!$AR$5:$AS$39,2, FALSE), "")</f>
        <v/>
      </c>
      <c r="AZ758" s="559" t="str">
        <f t="shared" si="281"/>
        <v/>
      </c>
      <c r="BA758" s="559" t="str">
        <f t="shared" si="282"/>
        <v>入力済</v>
      </c>
      <c r="BB758" s="632" t="str">
        <f>IFERROR(VLOOKUP(K758,【参考】数式用!$AX$3:$AY$59, 2, FALSE), "")</f>
        <v/>
      </c>
      <c r="BC758" s="559" t="str">
        <f t="shared" si="283"/>
        <v/>
      </c>
      <c r="BD758" s="559" t="str">
        <f t="shared" si="284"/>
        <v>入力済</v>
      </c>
      <c r="BE758" s="576" t="str">
        <f t="shared" si="285"/>
        <v/>
      </c>
      <c r="BF758" s="559" t="str">
        <f t="shared" si="286"/>
        <v/>
      </c>
      <c r="BG758" s="596"/>
      <c r="BH758" s="632" t="str">
        <f t="shared" si="287"/>
        <v/>
      </c>
      <c r="BI758" s="614" t="str">
        <f>IFERROR(IF(BH758="Ⅱロ有り",ROUNDDOWN(L758*VLOOKUP(K758,【参考】数式用!$A$4:$J$42,10,FALSE)*AA758,0),""),"")</f>
        <v/>
      </c>
      <c r="BJ758" s="614" t="str">
        <f>IFERROR(IF(BH758="Ⅱロなし",ROUNDDOWN(L758*VLOOKUP(K758,【参考】数式用!$A$4:$J$42,8,FALSE)*AA758,0),""),"")</f>
        <v/>
      </c>
    </row>
    <row r="759" spans="1:62" ht="110.1" customHeight="1" thickBot="1">
      <c r="A759" s="327">
        <v>746</v>
      </c>
      <c r="B759" s="1005" t="str">
        <f>IF(基本情報入力シート!B781="","",基本情報入力シート!B781)</f>
        <v/>
      </c>
      <c r="C759" s="1006"/>
      <c r="D759" s="1006"/>
      <c r="E759" s="1006"/>
      <c r="F759" s="1007"/>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58" t="str">
        <f>IF(基本情報入力シート!AF781=0, "",基本情報入力シート!AF781)</f>
        <v/>
      </c>
      <c r="M759" s="589"/>
      <c r="N759" s="521" t="str">
        <f>IFERROR(VLOOKUP(K759,【参考】数式用!$A$2:$F$57,MATCH(M759,【参考】数式用!$C$3:$F$3,0)+2,0),"")</f>
        <v/>
      </c>
      <c r="O759" s="513"/>
      <c r="P759" s="555" t="str">
        <f>IFERROR(VLOOKUP(K759,【参考】数式用!$A$2:$F$57,MATCH(O759,【参考】数式用!$C$3:$F$3,0)+2,0),"")</f>
        <v/>
      </c>
      <c r="Q759" s="338" t="s">
        <v>118</v>
      </c>
      <c r="R759" s="339"/>
      <c r="S759" s="340" t="s">
        <v>183</v>
      </c>
      <c r="T759" s="339"/>
      <c r="U759" s="340" t="s">
        <v>184</v>
      </c>
      <c r="V759" s="339"/>
      <c r="W759" s="340" t="s">
        <v>183</v>
      </c>
      <c r="X759" s="339"/>
      <c r="Y759" s="340" t="s">
        <v>185</v>
      </c>
      <c r="Z759" s="340" t="s">
        <v>186</v>
      </c>
      <c r="AA759" s="340" t="str">
        <f t="shared" si="267"/>
        <v/>
      </c>
      <c r="AB759" s="341" t="s">
        <v>187</v>
      </c>
      <c r="AC759" s="516" t="str">
        <f t="shared" si="268"/>
        <v/>
      </c>
      <c r="AD759" s="509" t="str">
        <f t="shared" si="269"/>
        <v/>
      </c>
      <c r="AE759" s="517" t="str">
        <f>IFERROR(ROUNDDOWN(ROUNDDOWN(ROUND(L759*VLOOKUP(K759,【参考】数式用!$A$4:$F$57,MATCH("処遇改善加算Ⅳ",【参考】数式用!$C$3:$F$3,0)+2,0),0),0)*AA759*0.5,0), "")</f>
        <v/>
      </c>
      <c r="AF759" s="329"/>
      <c r="AG759" s="330"/>
      <c r="AH759" s="330"/>
      <c r="AI759" s="344"/>
      <c r="AJ759" s="641"/>
      <c r="AK759" s="331"/>
      <c r="AL759" s="332" t="str">
        <f t="shared" si="270"/>
        <v/>
      </c>
      <c r="AM759" s="325" t="str">
        <f t="shared" si="271"/>
        <v/>
      </c>
      <c r="AN759" s="255"/>
      <c r="AO759" s="559" t="str">
        <f>IFERROR(VLOOKUP(K759,【参考】数式用!$A$2:$N$57,14,FALSE),"")</f>
        <v/>
      </c>
      <c r="AP759" s="559" t="str">
        <f t="shared" si="272"/>
        <v/>
      </c>
      <c r="AQ759" s="632" t="str">
        <f t="shared" si="273"/>
        <v/>
      </c>
      <c r="AR759" s="632" t="str">
        <f t="shared" si="274"/>
        <v>入力済</v>
      </c>
      <c r="AS759" s="559" t="str">
        <f t="shared" si="275"/>
        <v/>
      </c>
      <c r="AT759" s="632" t="str">
        <f t="shared" si="276"/>
        <v>入力済</v>
      </c>
      <c r="AU759" s="632" t="str">
        <f t="shared" si="277"/>
        <v/>
      </c>
      <c r="AV759" s="632" t="str">
        <f t="shared" si="278"/>
        <v/>
      </c>
      <c r="AW759" s="559" t="str">
        <f t="shared" si="279"/>
        <v/>
      </c>
      <c r="AX759" s="559" t="str">
        <f t="shared" si="280"/>
        <v/>
      </c>
      <c r="AY759" s="632" t="str">
        <f>IFERROR(VLOOKUP(K759,【参考】数式用!$AR$5:$AS$39,2, FALSE), "")</f>
        <v/>
      </c>
      <c r="AZ759" s="559" t="str">
        <f t="shared" si="281"/>
        <v/>
      </c>
      <c r="BA759" s="559" t="str">
        <f t="shared" si="282"/>
        <v>入力済</v>
      </c>
      <c r="BB759" s="632" t="str">
        <f>IFERROR(VLOOKUP(K759,【参考】数式用!$AX$3:$AY$59, 2, FALSE), "")</f>
        <v/>
      </c>
      <c r="BC759" s="559" t="str">
        <f t="shared" si="283"/>
        <v/>
      </c>
      <c r="BD759" s="559" t="str">
        <f t="shared" si="284"/>
        <v>入力済</v>
      </c>
      <c r="BE759" s="576" t="str">
        <f t="shared" si="285"/>
        <v/>
      </c>
      <c r="BF759" s="559" t="str">
        <f t="shared" si="286"/>
        <v/>
      </c>
      <c r="BG759" s="596"/>
      <c r="BH759" s="632" t="str">
        <f t="shared" si="287"/>
        <v/>
      </c>
      <c r="BI759" s="614" t="str">
        <f>IFERROR(IF(BH759="Ⅱロ有り",ROUNDDOWN(L759*VLOOKUP(K759,【参考】数式用!$A$4:$J$42,10,FALSE)*AA759,0),""),"")</f>
        <v/>
      </c>
      <c r="BJ759" s="614" t="str">
        <f>IFERROR(IF(BH759="Ⅱロなし",ROUNDDOWN(L759*VLOOKUP(K759,【参考】数式用!$A$4:$J$42,8,FALSE)*AA759,0),""),"")</f>
        <v/>
      </c>
    </row>
    <row r="760" spans="1:62" ht="110.1" customHeight="1" thickBot="1">
      <c r="A760" s="327">
        <v>747</v>
      </c>
      <c r="B760" s="1005" t="str">
        <f>IF(基本情報入力シート!B782="","",基本情報入力シート!B782)</f>
        <v/>
      </c>
      <c r="C760" s="1006"/>
      <c r="D760" s="1006"/>
      <c r="E760" s="1006"/>
      <c r="F760" s="1007"/>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58" t="str">
        <f>IF(基本情報入力シート!AF782=0, "",基本情報入力シート!AF782)</f>
        <v/>
      </c>
      <c r="M760" s="589"/>
      <c r="N760" s="521" t="str">
        <f>IFERROR(VLOOKUP(K760,【参考】数式用!$A$2:$F$57,MATCH(M760,【参考】数式用!$C$3:$F$3,0)+2,0),"")</f>
        <v/>
      </c>
      <c r="O760" s="513"/>
      <c r="P760" s="555" t="str">
        <f>IFERROR(VLOOKUP(K760,【参考】数式用!$A$2:$F$57,MATCH(O760,【参考】数式用!$C$3:$F$3,0)+2,0),"")</f>
        <v/>
      </c>
      <c r="Q760" s="338" t="s">
        <v>118</v>
      </c>
      <c r="R760" s="339"/>
      <c r="S760" s="340" t="s">
        <v>183</v>
      </c>
      <c r="T760" s="339"/>
      <c r="U760" s="340" t="s">
        <v>184</v>
      </c>
      <c r="V760" s="339"/>
      <c r="W760" s="340" t="s">
        <v>183</v>
      </c>
      <c r="X760" s="339"/>
      <c r="Y760" s="340" t="s">
        <v>185</v>
      </c>
      <c r="Z760" s="340" t="s">
        <v>186</v>
      </c>
      <c r="AA760" s="340" t="str">
        <f t="shared" si="267"/>
        <v/>
      </c>
      <c r="AB760" s="341" t="s">
        <v>187</v>
      </c>
      <c r="AC760" s="516" t="str">
        <f t="shared" si="268"/>
        <v/>
      </c>
      <c r="AD760" s="509" t="str">
        <f t="shared" si="269"/>
        <v/>
      </c>
      <c r="AE760" s="517" t="str">
        <f>IFERROR(ROUNDDOWN(ROUNDDOWN(ROUND(L760*VLOOKUP(K760,【参考】数式用!$A$4:$F$57,MATCH("処遇改善加算Ⅳ",【参考】数式用!$C$3:$F$3,0)+2,0),0),0)*AA760*0.5,0), "")</f>
        <v/>
      </c>
      <c r="AF760" s="329"/>
      <c r="AG760" s="330"/>
      <c r="AH760" s="330"/>
      <c r="AI760" s="344"/>
      <c r="AJ760" s="641"/>
      <c r="AK760" s="331"/>
      <c r="AL760" s="332" t="str">
        <f t="shared" si="270"/>
        <v/>
      </c>
      <c r="AM760" s="325" t="str">
        <f t="shared" si="271"/>
        <v/>
      </c>
      <c r="AN760" s="255"/>
      <c r="AO760" s="559" t="str">
        <f>IFERROR(VLOOKUP(K760,【参考】数式用!$A$2:$N$57,14,FALSE),"")</f>
        <v/>
      </c>
      <c r="AP760" s="559" t="str">
        <f t="shared" si="272"/>
        <v/>
      </c>
      <c r="AQ760" s="632" t="str">
        <f t="shared" si="273"/>
        <v/>
      </c>
      <c r="AR760" s="632" t="str">
        <f t="shared" si="274"/>
        <v>入力済</v>
      </c>
      <c r="AS760" s="559" t="str">
        <f t="shared" si="275"/>
        <v/>
      </c>
      <c r="AT760" s="632" t="str">
        <f t="shared" si="276"/>
        <v>入力済</v>
      </c>
      <c r="AU760" s="632" t="str">
        <f t="shared" si="277"/>
        <v/>
      </c>
      <c r="AV760" s="632" t="str">
        <f t="shared" si="278"/>
        <v/>
      </c>
      <c r="AW760" s="559" t="str">
        <f t="shared" si="279"/>
        <v/>
      </c>
      <c r="AX760" s="559" t="str">
        <f t="shared" si="280"/>
        <v/>
      </c>
      <c r="AY760" s="632" t="str">
        <f>IFERROR(VLOOKUP(K760,【参考】数式用!$AR$5:$AS$39,2, FALSE), "")</f>
        <v/>
      </c>
      <c r="AZ760" s="559" t="str">
        <f t="shared" si="281"/>
        <v/>
      </c>
      <c r="BA760" s="559" t="str">
        <f t="shared" si="282"/>
        <v>入力済</v>
      </c>
      <c r="BB760" s="632" t="str">
        <f>IFERROR(VLOOKUP(K760,【参考】数式用!$AX$3:$AY$59, 2, FALSE), "")</f>
        <v/>
      </c>
      <c r="BC760" s="559" t="str">
        <f t="shared" si="283"/>
        <v/>
      </c>
      <c r="BD760" s="559" t="str">
        <f t="shared" si="284"/>
        <v>入力済</v>
      </c>
      <c r="BE760" s="576" t="str">
        <f t="shared" si="285"/>
        <v/>
      </c>
      <c r="BF760" s="559" t="str">
        <f t="shared" si="286"/>
        <v/>
      </c>
      <c r="BG760" s="596"/>
      <c r="BH760" s="632" t="str">
        <f t="shared" si="287"/>
        <v/>
      </c>
      <c r="BI760" s="614" t="str">
        <f>IFERROR(IF(BH760="Ⅱロ有り",ROUNDDOWN(L760*VLOOKUP(K760,【参考】数式用!$A$4:$J$42,10,FALSE)*AA760,0),""),"")</f>
        <v/>
      </c>
      <c r="BJ760" s="614" t="str">
        <f>IFERROR(IF(BH760="Ⅱロなし",ROUNDDOWN(L760*VLOOKUP(K760,【参考】数式用!$A$4:$J$42,8,FALSE)*AA760,0),""),"")</f>
        <v/>
      </c>
    </row>
    <row r="761" spans="1:62" ht="110.1" customHeight="1" thickBot="1">
      <c r="A761" s="327">
        <v>748</v>
      </c>
      <c r="B761" s="1005" t="str">
        <f>IF(基本情報入力シート!B783="","",基本情報入力シート!B783)</f>
        <v/>
      </c>
      <c r="C761" s="1006"/>
      <c r="D761" s="1006"/>
      <c r="E761" s="1006"/>
      <c r="F761" s="1007"/>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58" t="str">
        <f>IF(基本情報入力シート!AF783=0, "",基本情報入力シート!AF783)</f>
        <v/>
      </c>
      <c r="M761" s="589"/>
      <c r="N761" s="521" t="str">
        <f>IFERROR(VLOOKUP(K761,【参考】数式用!$A$2:$F$57,MATCH(M761,【参考】数式用!$C$3:$F$3,0)+2,0),"")</f>
        <v/>
      </c>
      <c r="O761" s="513"/>
      <c r="P761" s="555" t="str">
        <f>IFERROR(VLOOKUP(K761,【参考】数式用!$A$2:$F$57,MATCH(O761,【参考】数式用!$C$3:$F$3,0)+2,0),"")</f>
        <v/>
      </c>
      <c r="Q761" s="338" t="s">
        <v>118</v>
      </c>
      <c r="R761" s="339"/>
      <c r="S761" s="340" t="s">
        <v>183</v>
      </c>
      <c r="T761" s="339"/>
      <c r="U761" s="340" t="s">
        <v>184</v>
      </c>
      <c r="V761" s="339"/>
      <c r="W761" s="340" t="s">
        <v>183</v>
      </c>
      <c r="X761" s="339"/>
      <c r="Y761" s="340" t="s">
        <v>185</v>
      </c>
      <c r="Z761" s="340" t="s">
        <v>186</v>
      </c>
      <c r="AA761" s="340" t="str">
        <f t="shared" si="267"/>
        <v/>
      </c>
      <c r="AB761" s="341" t="s">
        <v>187</v>
      </c>
      <c r="AC761" s="516" t="str">
        <f t="shared" si="268"/>
        <v/>
      </c>
      <c r="AD761" s="509" t="str">
        <f t="shared" si="269"/>
        <v/>
      </c>
      <c r="AE761" s="517" t="str">
        <f>IFERROR(ROUNDDOWN(ROUNDDOWN(ROUND(L761*VLOOKUP(K761,【参考】数式用!$A$4:$F$57,MATCH("処遇改善加算Ⅳ",【参考】数式用!$C$3:$F$3,0)+2,0),0),0)*AA761*0.5,0), "")</f>
        <v/>
      </c>
      <c r="AF761" s="329"/>
      <c r="AG761" s="330"/>
      <c r="AH761" s="330"/>
      <c r="AI761" s="344"/>
      <c r="AJ761" s="641"/>
      <c r="AK761" s="331"/>
      <c r="AL761" s="332" t="str">
        <f t="shared" si="270"/>
        <v/>
      </c>
      <c r="AM761" s="325" t="str">
        <f t="shared" si="271"/>
        <v/>
      </c>
      <c r="AN761" s="255"/>
      <c r="AO761" s="559" t="str">
        <f>IFERROR(VLOOKUP(K761,【参考】数式用!$A$2:$N$57,14,FALSE),"")</f>
        <v/>
      </c>
      <c r="AP761" s="559" t="str">
        <f t="shared" si="272"/>
        <v/>
      </c>
      <c r="AQ761" s="632" t="str">
        <f t="shared" si="273"/>
        <v/>
      </c>
      <c r="AR761" s="632" t="str">
        <f t="shared" si="274"/>
        <v>入力済</v>
      </c>
      <c r="AS761" s="559" t="str">
        <f t="shared" si="275"/>
        <v/>
      </c>
      <c r="AT761" s="632" t="str">
        <f t="shared" si="276"/>
        <v>入力済</v>
      </c>
      <c r="AU761" s="632" t="str">
        <f t="shared" si="277"/>
        <v/>
      </c>
      <c r="AV761" s="632" t="str">
        <f t="shared" si="278"/>
        <v/>
      </c>
      <c r="AW761" s="559" t="str">
        <f t="shared" si="279"/>
        <v/>
      </c>
      <c r="AX761" s="559" t="str">
        <f t="shared" si="280"/>
        <v/>
      </c>
      <c r="AY761" s="632" t="str">
        <f>IFERROR(VLOOKUP(K761,【参考】数式用!$AR$5:$AS$39,2, FALSE), "")</f>
        <v/>
      </c>
      <c r="AZ761" s="559" t="str">
        <f t="shared" si="281"/>
        <v/>
      </c>
      <c r="BA761" s="559" t="str">
        <f t="shared" si="282"/>
        <v>入力済</v>
      </c>
      <c r="BB761" s="632" t="str">
        <f>IFERROR(VLOOKUP(K761,【参考】数式用!$AX$3:$AY$59, 2, FALSE), "")</f>
        <v/>
      </c>
      <c r="BC761" s="559" t="str">
        <f t="shared" si="283"/>
        <v/>
      </c>
      <c r="BD761" s="559" t="str">
        <f t="shared" si="284"/>
        <v>入力済</v>
      </c>
      <c r="BE761" s="576" t="str">
        <f t="shared" si="285"/>
        <v/>
      </c>
      <c r="BF761" s="559" t="str">
        <f t="shared" si="286"/>
        <v/>
      </c>
      <c r="BG761" s="596"/>
      <c r="BH761" s="632" t="str">
        <f t="shared" si="287"/>
        <v/>
      </c>
      <c r="BI761" s="614" t="str">
        <f>IFERROR(IF(BH761="Ⅱロ有り",ROUNDDOWN(L761*VLOOKUP(K761,【参考】数式用!$A$4:$J$42,10,FALSE)*AA761,0),""),"")</f>
        <v/>
      </c>
      <c r="BJ761" s="614" t="str">
        <f>IFERROR(IF(BH761="Ⅱロなし",ROUNDDOWN(L761*VLOOKUP(K761,【参考】数式用!$A$4:$J$42,8,FALSE)*AA761,0),""),"")</f>
        <v/>
      </c>
    </row>
    <row r="762" spans="1:62" ht="110.1" customHeight="1" thickBot="1">
      <c r="A762" s="327">
        <v>749</v>
      </c>
      <c r="B762" s="1005" t="str">
        <f>IF(基本情報入力シート!B784="","",基本情報入力シート!B784)</f>
        <v/>
      </c>
      <c r="C762" s="1006"/>
      <c r="D762" s="1006"/>
      <c r="E762" s="1006"/>
      <c r="F762" s="1007"/>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58" t="str">
        <f>IF(基本情報入力シート!AF784=0, "",基本情報入力シート!AF784)</f>
        <v/>
      </c>
      <c r="M762" s="589"/>
      <c r="N762" s="521" t="str">
        <f>IFERROR(VLOOKUP(K762,【参考】数式用!$A$2:$F$57,MATCH(M762,【参考】数式用!$C$3:$F$3,0)+2,0),"")</f>
        <v/>
      </c>
      <c r="O762" s="513"/>
      <c r="P762" s="555" t="str">
        <f>IFERROR(VLOOKUP(K762,【参考】数式用!$A$2:$F$57,MATCH(O762,【参考】数式用!$C$3:$F$3,0)+2,0),"")</f>
        <v/>
      </c>
      <c r="Q762" s="338" t="s">
        <v>118</v>
      </c>
      <c r="R762" s="339"/>
      <c r="S762" s="340" t="s">
        <v>183</v>
      </c>
      <c r="T762" s="339"/>
      <c r="U762" s="340" t="s">
        <v>184</v>
      </c>
      <c r="V762" s="339"/>
      <c r="W762" s="340" t="s">
        <v>183</v>
      </c>
      <c r="X762" s="339"/>
      <c r="Y762" s="340" t="s">
        <v>185</v>
      </c>
      <c r="Z762" s="340" t="s">
        <v>186</v>
      </c>
      <c r="AA762" s="340" t="str">
        <f t="shared" si="267"/>
        <v/>
      </c>
      <c r="AB762" s="341" t="s">
        <v>187</v>
      </c>
      <c r="AC762" s="516" t="str">
        <f t="shared" si="268"/>
        <v/>
      </c>
      <c r="AD762" s="509" t="str">
        <f t="shared" si="269"/>
        <v/>
      </c>
      <c r="AE762" s="517" t="str">
        <f>IFERROR(ROUNDDOWN(ROUNDDOWN(ROUND(L762*VLOOKUP(K762,【参考】数式用!$A$4:$F$57,MATCH("処遇改善加算Ⅳ",【参考】数式用!$C$3:$F$3,0)+2,0),0),0)*AA762*0.5,0), "")</f>
        <v/>
      </c>
      <c r="AF762" s="329"/>
      <c r="AG762" s="330"/>
      <c r="AH762" s="330"/>
      <c r="AI762" s="344"/>
      <c r="AJ762" s="641"/>
      <c r="AK762" s="331"/>
      <c r="AL762" s="332" t="str">
        <f t="shared" si="270"/>
        <v/>
      </c>
      <c r="AM762" s="325" t="str">
        <f t="shared" si="271"/>
        <v/>
      </c>
      <c r="AN762" s="255"/>
      <c r="AO762" s="559" t="str">
        <f>IFERROR(VLOOKUP(K762,【参考】数式用!$A$2:$N$57,14,FALSE),"")</f>
        <v/>
      </c>
      <c r="AP762" s="559" t="str">
        <f t="shared" si="272"/>
        <v/>
      </c>
      <c r="AQ762" s="632" t="str">
        <f t="shared" si="273"/>
        <v/>
      </c>
      <c r="AR762" s="632" t="str">
        <f t="shared" si="274"/>
        <v>入力済</v>
      </c>
      <c r="AS762" s="559" t="str">
        <f t="shared" si="275"/>
        <v/>
      </c>
      <c r="AT762" s="632" t="str">
        <f t="shared" si="276"/>
        <v>入力済</v>
      </c>
      <c r="AU762" s="632" t="str">
        <f t="shared" si="277"/>
        <v/>
      </c>
      <c r="AV762" s="632" t="str">
        <f t="shared" si="278"/>
        <v/>
      </c>
      <c r="AW762" s="559" t="str">
        <f t="shared" si="279"/>
        <v/>
      </c>
      <c r="AX762" s="559" t="str">
        <f t="shared" si="280"/>
        <v/>
      </c>
      <c r="AY762" s="632" t="str">
        <f>IFERROR(VLOOKUP(K762,【参考】数式用!$AR$5:$AS$39,2, FALSE), "")</f>
        <v/>
      </c>
      <c r="AZ762" s="559" t="str">
        <f t="shared" si="281"/>
        <v/>
      </c>
      <c r="BA762" s="559" t="str">
        <f t="shared" si="282"/>
        <v>入力済</v>
      </c>
      <c r="BB762" s="632" t="str">
        <f>IFERROR(VLOOKUP(K762,【参考】数式用!$AX$3:$AY$59, 2, FALSE), "")</f>
        <v/>
      </c>
      <c r="BC762" s="559" t="str">
        <f t="shared" si="283"/>
        <v/>
      </c>
      <c r="BD762" s="559" t="str">
        <f t="shared" si="284"/>
        <v>入力済</v>
      </c>
      <c r="BE762" s="576" t="str">
        <f t="shared" si="285"/>
        <v/>
      </c>
      <c r="BF762" s="559" t="str">
        <f t="shared" si="286"/>
        <v/>
      </c>
      <c r="BG762" s="596"/>
      <c r="BH762" s="632" t="str">
        <f t="shared" si="287"/>
        <v/>
      </c>
      <c r="BI762" s="614" t="str">
        <f>IFERROR(IF(BH762="Ⅱロ有り",ROUNDDOWN(L762*VLOOKUP(K762,【参考】数式用!$A$4:$J$42,10,FALSE)*AA762,0),""),"")</f>
        <v/>
      </c>
      <c r="BJ762" s="614" t="str">
        <f>IFERROR(IF(BH762="Ⅱロなし",ROUNDDOWN(L762*VLOOKUP(K762,【参考】数式用!$A$4:$J$42,8,FALSE)*AA762,0),""),"")</f>
        <v/>
      </c>
    </row>
    <row r="763" spans="1:62" ht="110.1" customHeight="1" thickBot="1">
      <c r="A763" s="327">
        <v>750</v>
      </c>
      <c r="B763" s="1005" t="str">
        <f>IF(基本情報入力シート!B785="","",基本情報入力シート!B785)</f>
        <v/>
      </c>
      <c r="C763" s="1006"/>
      <c r="D763" s="1006"/>
      <c r="E763" s="1006"/>
      <c r="F763" s="1007"/>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58" t="str">
        <f>IF(基本情報入力シート!AF785=0, "",基本情報入力シート!AF785)</f>
        <v/>
      </c>
      <c r="M763" s="589"/>
      <c r="N763" s="521" t="str">
        <f>IFERROR(VLOOKUP(K763,【参考】数式用!$A$2:$F$57,MATCH(M763,【参考】数式用!$C$3:$F$3,0)+2,0),"")</f>
        <v/>
      </c>
      <c r="O763" s="513"/>
      <c r="P763" s="555" t="str">
        <f>IFERROR(VLOOKUP(K763,【参考】数式用!$A$2:$F$57,MATCH(O763,【参考】数式用!$C$3:$F$3,0)+2,0),"")</f>
        <v/>
      </c>
      <c r="Q763" s="338" t="s">
        <v>118</v>
      </c>
      <c r="R763" s="339"/>
      <c r="S763" s="340" t="s">
        <v>183</v>
      </c>
      <c r="T763" s="339"/>
      <c r="U763" s="340" t="s">
        <v>184</v>
      </c>
      <c r="V763" s="339"/>
      <c r="W763" s="340" t="s">
        <v>183</v>
      </c>
      <c r="X763" s="339"/>
      <c r="Y763" s="340" t="s">
        <v>185</v>
      </c>
      <c r="Z763" s="340" t="s">
        <v>186</v>
      </c>
      <c r="AA763" s="340" t="str">
        <f t="shared" si="267"/>
        <v/>
      </c>
      <c r="AB763" s="341" t="s">
        <v>187</v>
      </c>
      <c r="AC763" s="516" t="str">
        <f t="shared" si="268"/>
        <v/>
      </c>
      <c r="AD763" s="509" t="str">
        <f t="shared" si="269"/>
        <v/>
      </c>
      <c r="AE763" s="517" t="str">
        <f>IFERROR(ROUNDDOWN(ROUNDDOWN(ROUND(L763*VLOOKUP(K763,【参考】数式用!$A$4:$F$57,MATCH("処遇改善加算Ⅳ",【参考】数式用!$C$3:$F$3,0)+2,0),0),0)*AA763*0.5,0), "")</f>
        <v/>
      </c>
      <c r="AF763" s="329"/>
      <c r="AG763" s="330"/>
      <c r="AH763" s="330"/>
      <c r="AI763" s="344"/>
      <c r="AJ763" s="641"/>
      <c r="AK763" s="331"/>
      <c r="AL763" s="332" t="str">
        <f t="shared" si="270"/>
        <v/>
      </c>
      <c r="AM763" s="325" t="str">
        <f t="shared" si="271"/>
        <v/>
      </c>
      <c r="AN763" s="255"/>
      <c r="AO763" s="559" t="str">
        <f>IFERROR(VLOOKUP(K763,【参考】数式用!$A$2:$N$57,14,FALSE),"")</f>
        <v/>
      </c>
      <c r="AP763" s="559" t="str">
        <f t="shared" si="272"/>
        <v/>
      </c>
      <c r="AQ763" s="632" t="str">
        <f t="shared" si="273"/>
        <v/>
      </c>
      <c r="AR763" s="632" t="str">
        <f t="shared" si="274"/>
        <v>入力済</v>
      </c>
      <c r="AS763" s="559" t="str">
        <f t="shared" si="275"/>
        <v/>
      </c>
      <c r="AT763" s="632" t="str">
        <f t="shared" si="276"/>
        <v>入力済</v>
      </c>
      <c r="AU763" s="632" t="str">
        <f t="shared" si="277"/>
        <v/>
      </c>
      <c r="AV763" s="632" t="str">
        <f t="shared" si="278"/>
        <v/>
      </c>
      <c r="AW763" s="559" t="str">
        <f t="shared" si="279"/>
        <v/>
      </c>
      <c r="AX763" s="559" t="str">
        <f t="shared" si="280"/>
        <v/>
      </c>
      <c r="AY763" s="632" t="str">
        <f>IFERROR(VLOOKUP(K763,【参考】数式用!$AR$5:$AS$39,2, FALSE), "")</f>
        <v/>
      </c>
      <c r="AZ763" s="559" t="str">
        <f t="shared" si="281"/>
        <v/>
      </c>
      <c r="BA763" s="559" t="str">
        <f t="shared" si="282"/>
        <v>入力済</v>
      </c>
      <c r="BB763" s="632" t="str">
        <f>IFERROR(VLOOKUP(K763,【参考】数式用!$AX$3:$AY$59, 2, FALSE), "")</f>
        <v/>
      </c>
      <c r="BC763" s="559" t="str">
        <f t="shared" si="283"/>
        <v/>
      </c>
      <c r="BD763" s="559" t="str">
        <f t="shared" si="284"/>
        <v>入力済</v>
      </c>
      <c r="BE763" s="576" t="str">
        <f t="shared" si="285"/>
        <v/>
      </c>
      <c r="BF763" s="559" t="str">
        <f t="shared" si="286"/>
        <v/>
      </c>
      <c r="BG763" s="596"/>
      <c r="BH763" s="632" t="str">
        <f t="shared" si="287"/>
        <v/>
      </c>
      <c r="BI763" s="614" t="str">
        <f>IFERROR(IF(BH763="Ⅱロ有り",ROUNDDOWN(L763*VLOOKUP(K763,【参考】数式用!$A$4:$J$42,10,FALSE)*AA763,0),""),"")</f>
        <v/>
      </c>
      <c r="BJ763" s="614" t="str">
        <f>IFERROR(IF(BH763="Ⅱロなし",ROUNDDOWN(L763*VLOOKUP(K763,【参考】数式用!$A$4:$J$42,8,FALSE)*AA763,0),""),"")</f>
        <v/>
      </c>
    </row>
    <row r="764" spans="1:62" ht="110.1" customHeight="1" thickBot="1">
      <c r="A764" s="327">
        <v>751</v>
      </c>
      <c r="B764" s="1005" t="str">
        <f>IF(基本情報入力シート!B786="","",基本情報入力シート!B786)</f>
        <v/>
      </c>
      <c r="C764" s="1006"/>
      <c r="D764" s="1006"/>
      <c r="E764" s="1006"/>
      <c r="F764" s="1007"/>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58" t="str">
        <f>IF(基本情報入力シート!AF786=0, "",基本情報入力シート!AF786)</f>
        <v/>
      </c>
      <c r="M764" s="589"/>
      <c r="N764" s="521" t="str">
        <f>IFERROR(VLOOKUP(K764,【参考】数式用!$A$2:$F$57,MATCH(M764,【参考】数式用!$C$3:$F$3,0)+2,0),"")</f>
        <v/>
      </c>
      <c r="O764" s="513"/>
      <c r="P764" s="555" t="str">
        <f>IFERROR(VLOOKUP(K764,【参考】数式用!$A$2:$F$57,MATCH(O764,【参考】数式用!$C$3:$F$3,0)+2,0),"")</f>
        <v/>
      </c>
      <c r="Q764" s="338" t="s">
        <v>118</v>
      </c>
      <c r="R764" s="339"/>
      <c r="S764" s="340" t="s">
        <v>183</v>
      </c>
      <c r="T764" s="339"/>
      <c r="U764" s="340" t="s">
        <v>184</v>
      </c>
      <c r="V764" s="339"/>
      <c r="W764" s="340" t="s">
        <v>183</v>
      </c>
      <c r="X764" s="339"/>
      <c r="Y764" s="340" t="s">
        <v>185</v>
      </c>
      <c r="Z764" s="340" t="s">
        <v>186</v>
      </c>
      <c r="AA764" s="340" t="str">
        <f t="shared" si="267"/>
        <v/>
      </c>
      <c r="AB764" s="341" t="s">
        <v>187</v>
      </c>
      <c r="AC764" s="516" t="str">
        <f t="shared" si="268"/>
        <v/>
      </c>
      <c r="AD764" s="509" t="str">
        <f t="shared" si="269"/>
        <v/>
      </c>
      <c r="AE764" s="517" t="str">
        <f>IFERROR(ROUNDDOWN(ROUNDDOWN(ROUND(L764*VLOOKUP(K764,【参考】数式用!$A$4:$F$57,MATCH("処遇改善加算Ⅳ",【参考】数式用!$C$3:$F$3,0)+2,0),0),0)*AA764*0.5,0), "")</f>
        <v/>
      </c>
      <c r="AF764" s="329"/>
      <c r="AG764" s="330"/>
      <c r="AH764" s="330"/>
      <c r="AI764" s="344"/>
      <c r="AJ764" s="641"/>
      <c r="AK764" s="331"/>
      <c r="AL764" s="332" t="str">
        <f t="shared" si="270"/>
        <v/>
      </c>
      <c r="AM764" s="325" t="str">
        <f t="shared" si="271"/>
        <v/>
      </c>
      <c r="AN764" s="255"/>
      <c r="AO764" s="559" t="str">
        <f>IFERROR(VLOOKUP(K764,【参考】数式用!$A$2:$N$57,14,FALSE),"")</f>
        <v/>
      </c>
      <c r="AP764" s="559" t="str">
        <f t="shared" si="272"/>
        <v/>
      </c>
      <c r="AQ764" s="632" t="str">
        <f t="shared" si="273"/>
        <v/>
      </c>
      <c r="AR764" s="632" t="str">
        <f t="shared" si="274"/>
        <v>入力済</v>
      </c>
      <c r="AS764" s="559" t="str">
        <f t="shared" si="275"/>
        <v/>
      </c>
      <c r="AT764" s="632" t="str">
        <f t="shared" si="276"/>
        <v>入力済</v>
      </c>
      <c r="AU764" s="632" t="str">
        <f t="shared" si="277"/>
        <v/>
      </c>
      <c r="AV764" s="632" t="str">
        <f t="shared" si="278"/>
        <v/>
      </c>
      <c r="AW764" s="559" t="str">
        <f t="shared" si="279"/>
        <v/>
      </c>
      <c r="AX764" s="559" t="str">
        <f t="shared" si="280"/>
        <v/>
      </c>
      <c r="AY764" s="632" t="str">
        <f>IFERROR(VLOOKUP(K764,【参考】数式用!$AR$5:$AS$39,2, FALSE), "")</f>
        <v/>
      </c>
      <c r="AZ764" s="559" t="str">
        <f t="shared" si="281"/>
        <v/>
      </c>
      <c r="BA764" s="559" t="str">
        <f t="shared" si="282"/>
        <v>入力済</v>
      </c>
      <c r="BB764" s="632" t="str">
        <f>IFERROR(VLOOKUP(K764,【参考】数式用!$AX$3:$AY$59, 2, FALSE), "")</f>
        <v/>
      </c>
      <c r="BC764" s="559" t="str">
        <f t="shared" si="283"/>
        <v/>
      </c>
      <c r="BD764" s="559" t="str">
        <f t="shared" si="284"/>
        <v>入力済</v>
      </c>
      <c r="BE764" s="576" t="str">
        <f t="shared" si="285"/>
        <v/>
      </c>
      <c r="BF764" s="559" t="str">
        <f t="shared" si="286"/>
        <v/>
      </c>
      <c r="BG764" s="596"/>
      <c r="BH764" s="632" t="str">
        <f t="shared" si="287"/>
        <v/>
      </c>
      <c r="BI764" s="614" t="str">
        <f>IFERROR(IF(BH764="Ⅱロ有り",ROUNDDOWN(L764*VLOOKUP(K764,【参考】数式用!$A$4:$J$42,10,FALSE)*AA764,0),""),"")</f>
        <v/>
      </c>
      <c r="BJ764" s="614" t="str">
        <f>IFERROR(IF(BH764="Ⅱロなし",ROUNDDOWN(L764*VLOOKUP(K764,【参考】数式用!$A$4:$J$42,8,FALSE)*AA764,0),""),"")</f>
        <v/>
      </c>
    </row>
    <row r="765" spans="1:62" ht="110.1" customHeight="1" thickBot="1">
      <c r="A765" s="327">
        <v>752</v>
      </c>
      <c r="B765" s="1005" t="str">
        <f>IF(基本情報入力シート!B787="","",基本情報入力シート!B787)</f>
        <v/>
      </c>
      <c r="C765" s="1006"/>
      <c r="D765" s="1006"/>
      <c r="E765" s="1006"/>
      <c r="F765" s="1007"/>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58" t="str">
        <f>IF(基本情報入力シート!AF787=0, "",基本情報入力シート!AF787)</f>
        <v/>
      </c>
      <c r="M765" s="589"/>
      <c r="N765" s="521" t="str">
        <f>IFERROR(VLOOKUP(K765,【参考】数式用!$A$2:$F$57,MATCH(M765,【参考】数式用!$C$3:$F$3,0)+2,0),"")</f>
        <v/>
      </c>
      <c r="O765" s="513"/>
      <c r="P765" s="555" t="str">
        <f>IFERROR(VLOOKUP(K765,【参考】数式用!$A$2:$F$57,MATCH(O765,【参考】数式用!$C$3:$F$3,0)+2,0),"")</f>
        <v/>
      </c>
      <c r="Q765" s="338" t="s">
        <v>118</v>
      </c>
      <c r="R765" s="339"/>
      <c r="S765" s="340" t="s">
        <v>183</v>
      </c>
      <c r="T765" s="339"/>
      <c r="U765" s="340" t="s">
        <v>184</v>
      </c>
      <c r="V765" s="339"/>
      <c r="W765" s="340" t="s">
        <v>183</v>
      </c>
      <c r="X765" s="339"/>
      <c r="Y765" s="340" t="s">
        <v>185</v>
      </c>
      <c r="Z765" s="340" t="s">
        <v>186</v>
      </c>
      <c r="AA765" s="340" t="str">
        <f t="shared" si="267"/>
        <v/>
      </c>
      <c r="AB765" s="341" t="s">
        <v>187</v>
      </c>
      <c r="AC765" s="516" t="str">
        <f t="shared" si="268"/>
        <v/>
      </c>
      <c r="AD765" s="509" t="str">
        <f t="shared" si="269"/>
        <v/>
      </c>
      <c r="AE765" s="517" t="str">
        <f>IFERROR(ROUNDDOWN(ROUNDDOWN(ROUND(L765*VLOOKUP(K765,【参考】数式用!$A$4:$F$57,MATCH("処遇改善加算Ⅳ",【参考】数式用!$C$3:$F$3,0)+2,0),0),0)*AA765*0.5,0), "")</f>
        <v/>
      </c>
      <c r="AF765" s="329"/>
      <c r="AG765" s="330"/>
      <c r="AH765" s="330"/>
      <c r="AI765" s="344"/>
      <c r="AJ765" s="641"/>
      <c r="AK765" s="331"/>
      <c r="AL765" s="332" t="str">
        <f t="shared" si="270"/>
        <v/>
      </c>
      <c r="AM765" s="325" t="str">
        <f t="shared" si="271"/>
        <v/>
      </c>
      <c r="AN765" s="255"/>
      <c r="AO765" s="559" t="str">
        <f>IFERROR(VLOOKUP(K765,【参考】数式用!$A$2:$N$57,14,FALSE),"")</f>
        <v/>
      </c>
      <c r="AP765" s="559" t="str">
        <f t="shared" si="272"/>
        <v/>
      </c>
      <c r="AQ765" s="632" t="str">
        <f t="shared" si="273"/>
        <v/>
      </c>
      <c r="AR765" s="632" t="str">
        <f t="shared" si="274"/>
        <v>入力済</v>
      </c>
      <c r="AS765" s="559" t="str">
        <f t="shared" si="275"/>
        <v/>
      </c>
      <c r="AT765" s="632" t="str">
        <f t="shared" si="276"/>
        <v>入力済</v>
      </c>
      <c r="AU765" s="632" t="str">
        <f t="shared" si="277"/>
        <v/>
      </c>
      <c r="AV765" s="632" t="str">
        <f t="shared" si="278"/>
        <v/>
      </c>
      <c r="AW765" s="559" t="str">
        <f t="shared" si="279"/>
        <v/>
      </c>
      <c r="AX765" s="559" t="str">
        <f t="shared" si="280"/>
        <v/>
      </c>
      <c r="AY765" s="632" t="str">
        <f>IFERROR(VLOOKUP(K765,【参考】数式用!$AR$5:$AS$39,2, FALSE), "")</f>
        <v/>
      </c>
      <c r="AZ765" s="559" t="str">
        <f t="shared" si="281"/>
        <v/>
      </c>
      <c r="BA765" s="559" t="str">
        <f t="shared" si="282"/>
        <v>入力済</v>
      </c>
      <c r="BB765" s="632" t="str">
        <f>IFERROR(VLOOKUP(K765,【参考】数式用!$AX$3:$AY$59, 2, FALSE), "")</f>
        <v/>
      </c>
      <c r="BC765" s="559" t="str">
        <f t="shared" si="283"/>
        <v/>
      </c>
      <c r="BD765" s="559" t="str">
        <f t="shared" si="284"/>
        <v>入力済</v>
      </c>
      <c r="BE765" s="576" t="str">
        <f t="shared" si="285"/>
        <v/>
      </c>
      <c r="BF765" s="559" t="str">
        <f t="shared" si="286"/>
        <v/>
      </c>
      <c r="BG765" s="596"/>
      <c r="BH765" s="632" t="str">
        <f t="shared" si="287"/>
        <v/>
      </c>
      <c r="BI765" s="614" t="str">
        <f>IFERROR(IF(BH765="Ⅱロ有り",ROUNDDOWN(L765*VLOOKUP(K765,【参考】数式用!$A$4:$J$42,10,FALSE)*AA765,0),""),"")</f>
        <v/>
      </c>
      <c r="BJ765" s="614" t="str">
        <f>IFERROR(IF(BH765="Ⅱロなし",ROUNDDOWN(L765*VLOOKUP(K765,【参考】数式用!$A$4:$J$42,8,FALSE)*AA765,0),""),"")</f>
        <v/>
      </c>
    </row>
    <row r="766" spans="1:62" ht="110.1" customHeight="1" thickBot="1">
      <c r="A766" s="327">
        <v>753</v>
      </c>
      <c r="B766" s="1005" t="str">
        <f>IF(基本情報入力シート!B788="","",基本情報入力シート!B788)</f>
        <v/>
      </c>
      <c r="C766" s="1006"/>
      <c r="D766" s="1006"/>
      <c r="E766" s="1006"/>
      <c r="F766" s="1007"/>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58" t="str">
        <f>IF(基本情報入力シート!AF788=0, "",基本情報入力シート!AF788)</f>
        <v/>
      </c>
      <c r="M766" s="589"/>
      <c r="N766" s="521" t="str">
        <f>IFERROR(VLOOKUP(K766,【参考】数式用!$A$2:$F$57,MATCH(M766,【参考】数式用!$C$3:$F$3,0)+2,0),"")</f>
        <v/>
      </c>
      <c r="O766" s="513"/>
      <c r="P766" s="555" t="str">
        <f>IFERROR(VLOOKUP(K766,【参考】数式用!$A$2:$F$57,MATCH(O766,【参考】数式用!$C$3:$F$3,0)+2,0),"")</f>
        <v/>
      </c>
      <c r="Q766" s="338" t="s">
        <v>118</v>
      </c>
      <c r="R766" s="339"/>
      <c r="S766" s="340" t="s">
        <v>183</v>
      </c>
      <c r="T766" s="339"/>
      <c r="U766" s="340" t="s">
        <v>184</v>
      </c>
      <c r="V766" s="339"/>
      <c r="W766" s="340" t="s">
        <v>183</v>
      </c>
      <c r="X766" s="339"/>
      <c r="Y766" s="340" t="s">
        <v>185</v>
      </c>
      <c r="Z766" s="340" t="s">
        <v>186</v>
      </c>
      <c r="AA766" s="340" t="str">
        <f t="shared" si="267"/>
        <v/>
      </c>
      <c r="AB766" s="341" t="s">
        <v>187</v>
      </c>
      <c r="AC766" s="516" t="str">
        <f t="shared" si="268"/>
        <v/>
      </c>
      <c r="AD766" s="509" t="str">
        <f t="shared" si="269"/>
        <v/>
      </c>
      <c r="AE766" s="517" t="str">
        <f>IFERROR(ROUNDDOWN(ROUNDDOWN(ROUND(L766*VLOOKUP(K766,【参考】数式用!$A$4:$F$57,MATCH("処遇改善加算Ⅳ",【参考】数式用!$C$3:$F$3,0)+2,0),0),0)*AA766*0.5,0), "")</f>
        <v/>
      </c>
      <c r="AF766" s="329"/>
      <c r="AG766" s="330"/>
      <c r="AH766" s="330"/>
      <c r="AI766" s="344"/>
      <c r="AJ766" s="641"/>
      <c r="AK766" s="331"/>
      <c r="AL766" s="332" t="str">
        <f t="shared" si="270"/>
        <v/>
      </c>
      <c r="AM766" s="325" t="str">
        <f t="shared" si="271"/>
        <v/>
      </c>
      <c r="AN766" s="255"/>
      <c r="AO766" s="559" t="str">
        <f>IFERROR(VLOOKUP(K766,【参考】数式用!$A$2:$N$57,14,FALSE),"")</f>
        <v/>
      </c>
      <c r="AP766" s="559" t="str">
        <f t="shared" si="272"/>
        <v/>
      </c>
      <c r="AQ766" s="632" t="str">
        <f t="shared" si="273"/>
        <v/>
      </c>
      <c r="AR766" s="632" t="str">
        <f t="shared" si="274"/>
        <v>入力済</v>
      </c>
      <c r="AS766" s="559" t="str">
        <f t="shared" si="275"/>
        <v/>
      </c>
      <c r="AT766" s="632" t="str">
        <f t="shared" si="276"/>
        <v>入力済</v>
      </c>
      <c r="AU766" s="632" t="str">
        <f t="shared" si="277"/>
        <v/>
      </c>
      <c r="AV766" s="632" t="str">
        <f t="shared" si="278"/>
        <v/>
      </c>
      <c r="AW766" s="559" t="str">
        <f t="shared" si="279"/>
        <v/>
      </c>
      <c r="AX766" s="559" t="str">
        <f t="shared" si="280"/>
        <v/>
      </c>
      <c r="AY766" s="632" t="str">
        <f>IFERROR(VLOOKUP(K766,【参考】数式用!$AR$5:$AS$39,2, FALSE), "")</f>
        <v/>
      </c>
      <c r="AZ766" s="559" t="str">
        <f t="shared" si="281"/>
        <v/>
      </c>
      <c r="BA766" s="559" t="str">
        <f t="shared" si="282"/>
        <v>入力済</v>
      </c>
      <c r="BB766" s="632" t="str">
        <f>IFERROR(VLOOKUP(K766,【参考】数式用!$AX$3:$AY$59, 2, FALSE), "")</f>
        <v/>
      </c>
      <c r="BC766" s="559" t="str">
        <f t="shared" si="283"/>
        <v/>
      </c>
      <c r="BD766" s="559" t="str">
        <f t="shared" si="284"/>
        <v>入力済</v>
      </c>
      <c r="BE766" s="576" t="str">
        <f t="shared" si="285"/>
        <v/>
      </c>
      <c r="BF766" s="559" t="str">
        <f t="shared" si="286"/>
        <v/>
      </c>
      <c r="BG766" s="596"/>
      <c r="BH766" s="632" t="str">
        <f t="shared" si="287"/>
        <v/>
      </c>
      <c r="BI766" s="614" t="str">
        <f>IFERROR(IF(BH766="Ⅱロ有り",ROUNDDOWN(L766*VLOOKUP(K766,【参考】数式用!$A$4:$J$42,10,FALSE)*AA766,0),""),"")</f>
        <v/>
      </c>
      <c r="BJ766" s="614" t="str">
        <f>IFERROR(IF(BH766="Ⅱロなし",ROUNDDOWN(L766*VLOOKUP(K766,【参考】数式用!$A$4:$J$42,8,FALSE)*AA766,0),""),"")</f>
        <v/>
      </c>
    </row>
    <row r="767" spans="1:62" ht="110.1" customHeight="1" thickBot="1">
      <c r="A767" s="327">
        <v>754</v>
      </c>
      <c r="B767" s="1005" t="str">
        <f>IF(基本情報入力シート!B789="","",基本情報入力シート!B789)</f>
        <v/>
      </c>
      <c r="C767" s="1006"/>
      <c r="D767" s="1006"/>
      <c r="E767" s="1006"/>
      <c r="F767" s="1007"/>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58" t="str">
        <f>IF(基本情報入力シート!AF789=0, "",基本情報入力シート!AF789)</f>
        <v/>
      </c>
      <c r="M767" s="589"/>
      <c r="N767" s="521" t="str">
        <f>IFERROR(VLOOKUP(K767,【参考】数式用!$A$2:$F$57,MATCH(M767,【参考】数式用!$C$3:$F$3,0)+2,0),"")</f>
        <v/>
      </c>
      <c r="O767" s="513"/>
      <c r="P767" s="555" t="str">
        <f>IFERROR(VLOOKUP(K767,【参考】数式用!$A$2:$F$57,MATCH(O767,【参考】数式用!$C$3:$F$3,0)+2,0),"")</f>
        <v/>
      </c>
      <c r="Q767" s="338" t="s">
        <v>118</v>
      </c>
      <c r="R767" s="339"/>
      <c r="S767" s="340" t="s">
        <v>183</v>
      </c>
      <c r="T767" s="339"/>
      <c r="U767" s="340" t="s">
        <v>184</v>
      </c>
      <c r="V767" s="339"/>
      <c r="W767" s="340" t="s">
        <v>183</v>
      </c>
      <c r="X767" s="339"/>
      <c r="Y767" s="340" t="s">
        <v>185</v>
      </c>
      <c r="Z767" s="340" t="s">
        <v>186</v>
      </c>
      <c r="AA767" s="340" t="str">
        <f t="shared" si="267"/>
        <v/>
      </c>
      <c r="AB767" s="341" t="s">
        <v>187</v>
      </c>
      <c r="AC767" s="516" t="str">
        <f t="shared" si="268"/>
        <v/>
      </c>
      <c r="AD767" s="509" t="str">
        <f t="shared" si="269"/>
        <v/>
      </c>
      <c r="AE767" s="517" t="str">
        <f>IFERROR(ROUNDDOWN(ROUNDDOWN(ROUND(L767*VLOOKUP(K767,【参考】数式用!$A$4:$F$57,MATCH("処遇改善加算Ⅳ",【参考】数式用!$C$3:$F$3,0)+2,0),0),0)*AA767*0.5,0), "")</f>
        <v/>
      </c>
      <c r="AF767" s="329"/>
      <c r="AG767" s="330"/>
      <c r="AH767" s="330"/>
      <c r="AI767" s="344"/>
      <c r="AJ767" s="641"/>
      <c r="AK767" s="331"/>
      <c r="AL767" s="332" t="str">
        <f t="shared" si="270"/>
        <v/>
      </c>
      <c r="AM767" s="325" t="str">
        <f t="shared" si="271"/>
        <v/>
      </c>
      <c r="AN767" s="255"/>
      <c r="AO767" s="559" t="str">
        <f>IFERROR(VLOOKUP(K767,【参考】数式用!$A$2:$N$57,14,FALSE),"")</f>
        <v/>
      </c>
      <c r="AP767" s="559" t="str">
        <f t="shared" si="272"/>
        <v/>
      </c>
      <c r="AQ767" s="632" t="str">
        <f t="shared" si="273"/>
        <v/>
      </c>
      <c r="AR767" s="632" t="str">
        <f t="shared" si="274"/>
        <v>入力済</v>
      </c>
      <c r="AS767" s="559" t="str">
        <f t="shared" si="275"/>
        <v/>
      </c>
      <c r="AT767" s="632" t="str">
        <f t="shared" si="276"/>
        <v>入力済</v>
      </c>
      <c r="AU767" s="632" t="str">
        <f t="shared" si="277"/>
        <v/>
      </c>
      <c r="AV767" s="632" t="str">
        <f t="shared" si="278"/>
        <v/>
      </c>
      <c r="AW767" s="559" t="str">
        <f t="shared" si="279"/>
        <v/>
      </c>
      <c r="AX767" s="559" t="str">
        <f t="shared" si="280"/>
        <v/>
      </c>
      <c r="AY767" s="632" t="str">
        <f>IFERROR(VLOOKUP(K767,【参考】数式用!$AR$5:$AS$39,2, FALSE), "")</f>
        <v/>
      </c>
      <c r="AZ767" s="559" t="str">
        <f t="shared" si="281"/>
        <v/>
      </c>
      <c r="BA767" s="559" t="str">
        <f t="shared" si="282"/>
        <v>入力済</v>
      </c>
      <c r="BB767" s="632" t="str">
        <f>IFERROR(VLOOKUP(K767,【参考】数式用!$AX$3:$AY$59, 2, FALSE), "")</f>
        <v/>
      </c>
      <c r="BC767" s="559" t="str">
        <f t="shared" si="283"/>
        <v/>
      </c>
      <c r="BD767" s="559" t="str">
        <f t="shared" si="284"/>
        <v>入力済</v>
      </c>
      <c r="BE767" s="576" t="str">
        <f t="shared" si="285"/>
        <v/>
      </c>
      <c r="BF767" s="559" t="str">
        <f t="shared" si="286"/>
        <v/>
      </c>
      <c r="BG767" s="596"/>
      <c r="BH767" s="632" t="str">
        <f t="shared" si="287"/>
        <v/>
      </c>
      <c r="BI767" s="614" t="str">
        <f>IFERROR(IF(BH767="Ⅱロ有り",ROUNDDOWN(L767*VLOOKUP(K767,【参考】数式用!$A$4:$J$42,10,FALSE)*AA767,0),""),"")</f>
        <v/>
      </c>
      <c r="BJ767" s="614" t="str">
        <f>IFERROR(IF(BH767="Ⅱロなし",ROUNDDOWN(L767*VLOOKUP(K767,【参考】数式用!$A$4:$J$42,8,FALSE)*AA767,0),""),"")</f>
        <v/>
      </c>
    </row>
    <row r="768" spans="1:62" ht="110.1" customHeight="1" thickBot="1">
      <c r="A768" s="327">
        <v>755</v>
      </c>
      <c r="B768" s="1005" t="str">
        <f>IF(基本情報入力シート!B790="","",基本情報入力シート!B790)</f>
        <v/>
      </c>
      <c r="C768" s="1006"/>
      <c r="D768" s="1006"/>
      <c r="E768" s="1006"/>
      <c r="F768" s="1007"/>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58" t="str">
        <f>IF(基本情報入力シート!AF790=0, "",基本情報入力シート!AF790)</f>
        <v/>
      </c>
      <c r="M768" s="589"/>
      <c r="N768" s="521" t="str">
        <f>IFERROR(VLOOKUP(K768,【参考】数式用!$A$2:$F$57,MATCH(M768,【参考】数式用!$C$3:$F$3,0)+2,0),"")</f>
        <v/>
      </c>
      <c r="O768" s="513"/>
      <c r="P768" s="555" t="str">
        <f>IFERROR(VLOOKUP(K768,【参考】数式用!$A$2:$F$57,MATCH(O768,【参考】数式用!$C$3:$F$3,0)+2,0),"")</f>
        <v/>
      </c>
      <c r="Q768" s="338" t="s">
        <v>118</v>
      </c>
      <c r="R768" s="339"/>
      <c r="S768" s="340" t="s">
        <v>183</v>
      </c>
      <c r="T768" s="339"/>
      <c r="U768" s="340" t="s">
        <v>184</v>
      </c>
      <c r="V768" s="339"/>
      <c r="W768" s="340" t="s">
        <v>183</v>
      </c>
      <c r="X768" s="339"/>
      <c r="Y768" s="340" t="s">
        <v>185</v>
      </c>
      <c r="Z768" s="340" t="s">
        <v>186</v>
      </c>
      <c r="AA768" s="340" t="str">
        <f t="shared" si="267"/>
        <v/>
      </c>
      <c r="AB768" s="341" t="s">
        <v>187</v>
      </c>
      <c r="AC768" s="516" t="str">
        <f t="shared" si="268"/>
        <v/>
      </c>
      <c r="AD768" s="509" t="str">
        <f t="shared" si="269"/>
        <v/>
      </c>
      <c r="AE768" s="517" t="str">
        <f>IFERROR(ROUNDDOWN(ROUNDDOWN(ROUND(L768*VLOOKUP(K768,【参考】数式用!$A$4:$F$57,MATCH("処遇改善加算Ⅳ",【参考】数式用!$C$3:$F$3,0)+2,0),0),0)*AA768*0.5,0), "")</f>
        <v/>
      </c>
      <c r="AF768" s="329"/>
      <c r="AG768" s="330"/>
      <c r="AH768" s="330"/>
      <c r="AI768" s="344"/>
      <c r="AJ768" s="641"/>
      <c r="AK768" s="331"/>
      <c r="AL768" s="332" t="str">
        <f t="shared" si="270"/>
        <v/>
      </c>
      <c r="AM768" s="325" t="str">
        <f t="shared" si="271"/>
        <v/>
      </c>
      <c r="AN768" s="255"/>
      <c r="AO768" s="559" t="str">
        <f>IFERROR(VLOOKUP(K768,【参考】数式用!$A$2:$N$57,14,FALSE),"")</f>
        <v/>
      </c>
      <c r="AP768" s="559" t="str">
        <f t="shared" si="272"/>
        <v/>
      </c>
      <c r="AQ768" s="632" t="str">
        <f t="shared" si="273"/>
        <v/>
      </c>
      <c r="AR768" s="632" t="str">
        <f t="shared" si="274"/>
        <v>入力済</v>
      </c>
      <c r="AS768" s="559" t="str">
        <f t="shared" si="275"/>
        <v/>
      </c>
      <c r="AT768" s="632" t="str">
        <f t="shared" si="276"/>
        <v>入力済</v>
      </c>
      <c r="AU768" s="632" t="str">
        <f t="shared" si="277"/>
        <v/>
      </c>
      <c r="AV768" s="632" t="str">
        <f t="shared" si="278"/>
        <v/>
      </c>
      <c r="AW768" s="559" t="str">
        <f t="shared" si="279"/>
        <v/>
      </c>
      <c r="AX768" s="559" t="str">
        <f t="shared" si="280"/>
        <v/>
      </c>
      <c r="AY768" s="632" t="str">
        <f>IFERROR(VLOOKUP(K768,【参考】数式用!$AR$5:$AS$39,2, FALSE), "")</f>
        <v/>
      </c>
      <c r="AZ768" s="559" t="str">
        <f t="shared" si="281"/>
        <v/>
      </c>
      <c r="BA768" s="559" t="str">
        <f t="shared" si="282"/>
        <v>入力済</v>
      </c>
      <c r="BB768" s="632" t="str">
        <f>IFERROR(VLOOKUP(K768,【参考】数式用!$AX$3:$AY$59, 2, FALSE), "")</f>
        <v/>
      </c>
      <c r="BC768" s="559" t="str">
        <f t="shared" si="283"/>
        <v/>
      </c>
      <c r="BD768" s="559" t="str">
        <f t="shared" si="284"/>
        <v>入力済</v>
      </c>
      <c r="BE768" s="576" t="str">
        <f t="shared" si="285"/>
        <v/>
      </c>
      <c r="BF768" s="559" t="str">
        <f t="shared" si="286"/>
        <v/>
      </c>
      <c r="BG768" s="596"/>
      <c r="BH768" s="632" t="str">
        <f t="shared" si="287"/>
        <v/>
      </c>
      <c r="BI768" s="614" t="str">
        <f>IFERROR(IF(BH768="Ⅱロ有り",ROUNDDOWN(L768*VLOOKUP(K768,【参考】数式用!$A$4:$J$42,10,FALSE)*AA768,0),""),"")</f>
        <v/>
      </c>
      <c r="BJ768" s="614" t="str">
        <f>IFERROR(IF(BH768="Ⅱロなし",ROUNDDOWN(L768*VLOOKUP(K768,【参考】数式用!$A$4:$J$42,8,FALSE)*AA768,0),""),"")</f>
        <v/>
      </c>
    </row>
    <row r="769" spans="1:62" ht="110.1" customHeight="1" thickBot="1">
      <c r="A769" s="327">
        <v>756</v>
      </c>
      <c r="B769" s="1005" t="str">
        <f>IF(基本情報入力シート!B791="","",基本情報入力シート!B791)</f>
        <v/>
      </c>
      <c r="C769" s="1006"/>
      <c r="D769" s="1006"/>
      <c r="E769" s="1006"/>
      <c r="F769" s="1007"/>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58" t="str">
        <f>IF(基本情報入力シート!AF791=0, "",基本情報入力シート!AF791)</f>
        <v/>
      </c>
      <c r="M769" s="589"/>
      <c r="N769" s="521" t="str">
        <f>IFERROR(VLOOKUP(K769,【参考】数式用!$A$2:$F$57,MATCH(M769,【参考】数式用!$C$3:$F$3,0)+2,0),"")</f>
        <v/>
      </c>
      <c r="O769" s="513"/>
      <c r="P769" s="555" t="str">
        <f>IFERROR(VLOOKUP(K769,【参考】数式用!$A$2:$F$57,MATCH(O769,【参考】数式用!$C$3:$F$3,0)+2,0),"")</f>
        <v/>
      </c>
      <c r="Q769" s="338" t="s">
        <v>118</v>
      </c>
      <c r="R769" s="339"/>
      <c r="S769" s="340" t="s">
        <v>183</v>
      </c>
      <c r="T769" s="339"/>
      <c r="U769" s="340" t="s">
        <v>184</v>
      </c>
      <c r="V769" s="339"/>
      <c r="W769" s="340" t="s">
        <v>183</v>
      </c>
      <c r="X769" s="339"/>
      <c r="Y769" s="340" t="s">
        <v>185</v>
      </c>
      <c r="Z769" s="340" t="s">
        <v>186</v>
      </c>
      <c r="AA769" s="340" t="str">
        <f t="shared" si="267"/>
        <v/>
      </c>
      <c r="AB769" s="341" t="s">
        <v>187</v>
      </c>
      <c r="AC769" s="516" t="str">
        <f t="shared" si="268"/>
        <v/>
      </c>
      <c r="AD769" s="509" t="str">
        <f t="shared" si="269"/>
        <v/>
      </c>
      <c r="AE769" s="517" t="str">
        <f>IFERROR(ROUNDDOWN(ROUNDDOWN(ROUND(L769*VLOOKUP(K769,【参考】数式用!$A$4:$F$57,MATCH("処遇改善加算Ⅳ",【参考】数式用!$C$3:$F$3,0)+2,0),0),0)*AA769*0.5,0), "")</f>
        <v/>
      </c>
      <c r="AF769" s="329"/>
      <c r="AG769" s="330"/>
      <c r="AH769" s="330"/>
      <c r="AI769" s="344"/>
      <c r="AJ769" s="641"/>
      <c r="AK769" s="331"/>
      <c r="AL769" s="332" t="str">
        <f t="shared" si="270"/>
        <v/>
      </c>
      <c r="AM769" s="325" t="str">
        <f t="shared" si="271"/>
        <v/>
      </c>
      <c r="AN769" s="255"/>
      <c r="AO769" s="559" t="str">
        <f>IFERROR(VLOOKUP(K769,【参考】数式用!$A$2:$N$57,14,FALSE),"")</f>
        <v/>
      </c>
      <c r="AP769" s="559" t="str">
        <f t="shared" si="272"/>
        <v/>
      </c>
      <c r="AQ769" s="632" t="str">
        <f t="shared" si="273"/>
        <v/>
      </c>
      <c r="AR769" s="632" t="str">
        <f t="shared" si="274"/>
        <v>入力済</v>
      </c>
      <c r="AS769" s="559" t="str">
        <f t="shared" si="275"/>
        <v/>
      </c>
      <c r="AT769" s="632" t="str">
        <f t="shared" si="276"/>
        <v>入力済</v>
      </c>
      <c r="AU769" s="632" t="str">
        <f t="shared" si="277"/>
        <v/>
      </c>
      <c r="AV769" s="632" t="str">
        <f t="shared" si="278"/>
        <v/>
      </c>
      <c r="AW769" s="559" t="str">
        <f t="shared" si="279"/>
        <v/>
      </c>
      <c r="AX769" s="559" t="str">
        <f t="shared" si="280"/>
        <v/>
      </c>
      <c r="AY769" s="632" t="str">
        <f>IFERROR(VLOOKUP(K769,【参考】数式用!$AR$5:$AS$39,2, FALSE), "")</f>
        <v/>
      </c>
      <c r="AZ769" s="559" t="str">
        <f t="shared" si="281"/>
        <v/>
      </c>
      <c r="BA769" s="559" t="str">
        <f t="shared" si="282"/>
        <v>入力済</v>
      </c>
      <c r="BB769" s="632" t="str">
        <f>IFERROR(VLOOKUP(K769,【参考】数式用!$AX$3:$AY$59, 2, FALSE), "")</f>
        <v/>
      </c>
      <c r="BC769" s="559" t="str">
        <f t="shared" si="283"/>
        <v/>
      </c>
      <c r="BD769" s="559" t="str">
        <f t="shared" si="284"/>
        <v>入力済</v>
      </c>
      <c r="BE769" s="576" t="str">
        <f t="shared" si="285"/>
        <v/>
      </c>
      <c r="BF769" s="559" t="str">
        <f t="shared" si="286"/>
        <v/>
      </c>
      <c r="BG769" s="596"/>
      <c r="BH769" s="632" t="str">
        <f t="shared" si="287"/>
        <v/>
      </c>
      <c r="BI769" s="614" t="str">
        <f>IFERROR(IF(BH769="Ⅱロ有り",ROUNDDOWN(L769*VLOOKUP(K769,【参考】数式用!$A$4:$J$42,10,FALSE)*AA769,0),""),"")</f>
        <v/>
      </c>
      <c r="BJ769" s="614" t="str">
        <f>IFERROR(IF(BH769="Ⅱロなし",ROUNDDOWN(L769*VLOOKUP(K769,【参考】数式用!$A$4:$J$42,8,FALSE)*AA769,0),""),"")</f>
        <v/>
      </c>
    </row>
    <row r="770" spans="1:62" ht="110.1" customHeight="1" thickBot="1">
      <c r="A770" s="327">
        <v>757</v>
      </c>
      <c r="B770" s="1005" t="str">
        <f>IF(基本情報入力シート!B792="","",基本情報入力シート!B792)</f>
        <v/>
      </c>
      <c r="C770" s="1006"/>
      <c r="D770" s="1006"/>
      <c r="E770" s="1006"/>
      <c r="F770" s="1007"/>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58" t="str">
        <f>IF(基本情報入力シート!AF792=0, "",基本情報入力シート!AF792)</f>
        <v/>
      </c>
      <c r="M770" s="589"/>
      <c r="N770" s="521" t="str">
        <f>IFERROR(VLOOKUP(K770,【参考】数式用!$A$2:$F$57,MATCH(M770,【参考】数式用!$C$3:$F$3,0)+2,0),"")</f>
        <v/>
      </c>
      <c r="O770" s="513"/>
      <c r="P770" s="555" t="str">
        <f>IFERROR(VLOOKUP(K770,【参考】数式用!$A$2:$F$57,MATCH(O770,【参考】数式用!$C$3:$F$3,0)+2,0),"")</f>
        <v/>
      </c>
      <c r="Q770" s="338" t="s">
        <v>118</v>
      </c>
      <c r="R770" s="339"/>
      <c r="S770" s="340" t="s">
        <v>183</v>
      </c>
      <c r="T770" s="339"/>
      <c r="U770" s="340" t="s">
        <v>184</v>
      </c>
      <c r="V770" s="339"/>
      <c r="W770" s="340" t="s">
        <v>183</v>
      </c>
      <c r="X770" s="339"/>
      <c r="Y770" s="340" t="s">
        <v>185</v>
      </c>
      <c r="Z770" s="340" t="s">
        <v>186</v>
      </c>
      <c r="AA770" s="340" t="str">
        <f t="shared" si="267"/>
        <v/>
      </c>
      <c r="AB770" s="341" t="s">
        <v>187</v>
      </c>
      <c r="AC770" s="516" t="str">
        <f t="shared" si="268"/>
        <v/>
      </c>
      <c r="AD770" s="509" t="str">
        <f t="shared" si="269"/>
        <v/>
      </c>
      <c r="AE770" s="517" t="str">
        <f>IFERROR(ROUNDDOWN(ROUNDDOWN(ROUND(L770*VLOOKUP(K770,【参考】数式用!$A$4:$F$57,MATCH("処遇改善加算Ⅳ",【参考】数式用!$C$3:$F$3,0)+2,0),0),0)*AA770*0.5,0), "")</f>
        <v/>
      </c>
      <c r="AF770" s="329"/>
      <c r="AG770" s="330"/>
      <c r="AH770" s="330"/>
      <c r="AI770" s="344"/>
      <c r="AJ770" s="641"/>
      <c r="AK770" s="331"/>
      <c r="AL770" s="332" t="str">
        <f t="shared" si="270"/>
        <v/>
      </c>
      <c r="AM770" s="325" t="str">
        <f t="shared" si="271"/>
        <v/>
      </c>
      <c r="AN770" s="255"/>
      <c r="AO770" s="559" t="str">
        <f>IFERROR(VLOOKUP(K770,【参考】数式用!$A$2:$N$57,14,FALSE),"")</f>
        <v/>
      </c>
      <c r="AP770" s="559" t="str">
        <f t="shared" si="272"/>
        <v/>
      </c>
      <c r="AQ770" s="632" t="str">
        <f t="shared" si="273"/>
        <v/>
      </c>
      <c r="AR770" s="632" t="str">
        <f t="shared" si="274"/>
        <v>入力済</v>
      </c>
      <c r="AS770" s="559" t="str">
        <f t="shared" si="275"/>
        <v/>
      </c>
      <c r="AT770" s="632" t="str">
        <f t="shared" si="276"/>
        <v>入力済</v>
      </c>
      <c r="AU770" s="632" t="str">
        <f t="shared" si="277"/>
        <v/>
      </c>
      <c r="AV770" s="632" t="str">
        <f t="shared" si="278"/>
        <v/>
      </c>
      <c r="AW770" s="559" t="str">
        <f t="shared" si="279"/>
        <v/>
      </c>
      <c r="AX770" s="559" t="str">
        <f t="shared" si="280"/>
        <v/>
      </c>
      <c r="AY770" s="632" t="str">
        <f>IFERROR(VLOOKUP(K770,【参考】数式用!$AR$5:$AS$39,2, FALSE), "")</f>
        <v/>
      </c>
      <c r="AZ770" s="559" t="str">
        <f t="shared" si="281"/>
        <v/>
      </c>
      <c r="BA770" s="559" t="str">
        <f t="shared" si="282"/>
        <v>入力済</v>
      </c>
      <c r="BB770" s="632" t="str">
        <f>IFERROR(VLOOKUP(K770,【参考】数式用!$AX$3:$AY$59, 2, FALSE), "")</f>
        <v/>
      </c>
      <c r="BC770" s="559" t="str">
        <f t="shared" si="283"/>
        <v/>
      </c>
      <c r="BD770" s="559" t="str">
        <f t="shared" si="284"/>
        <v>入力済</v>
      </c>
      <c r="BE770" s="576" t="str">
        <f t="shared" si="285"/>
        <v/>
      </c>
      <c r="BF770" s="559" t="str">
        <f t="shared" si="286"/>
        <v/>
      </c>
      <c r="BG770" s="596"/>
      <c r="BH770" s="632" t="str">
        <f t="shared" si="287"/>
        <v/>
      </c>
      <c r="BI770" s="614" t="str">
        <f>IFERROR(IF(BH770="Ⅱロ有り",ROUNDDOWN(L770*VLOOKUP(K770,【参考】数式用!$A$4:$J$42,10,FALSE)*AA770,0),""),"")</f>
        <v/>
      </c>
      <c r="BJ770" s="614" t="str">
        <f>IFERROR(IF(BH770="Ⅱロなし",ROUNDDOWN(L770*VLOOKUP(K770,【参考】数式用!$A$4:$J$42,8,FALSE)*AA770,0),""),"")</f>
        <v/>
      </c>
    </row>
    <row r="771" spans="1:62" ht="110.1" customHeight="1" thickBot="1">
      <c r="A771" s="327">
        <v>758</v>
      </c>
      <c r="B771" s="1005" t="str">
        <f>IF(基本情報入力シート!B793="","",基本情報入力シート!B793)</f>
        <v/>
      </c>
      <c r="C771" s="1006"/>
      <c r="D771" s="1006"/>
      <c r="E771" s="1006"/>
      <c r="F771" s="1007"/>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58" t="str">
        <f>IF(基本情報入力シート!AF793=0, "",基本情報入力シート!AF793)</f>
        <v/>
      </c>
      <c r="M771" s="589"/>
      <c r="N771" s="521" t="str">
        <f>IFERROR(VLOOKUP(K771,【参考】数式用!$A$2:$F$57,MATCH(M771,【参考】数式用!$C$3:$F$3,0)+2,0),"")</f>
        <v/>
      </c>
      <c r="O771" s="513"/>
      <c r="P771" s="555" t="str">
        <f>IFERROR(VLOOKUP(K771,【参考】数式用!$A$2:$F$57,MATCH(O771,【参考】数式用!$C$3:$F$3,0)+2,0),"")</f>
        <v/>
      </c>
      <c r="Q771" s="338" t="s">
        <v>118</v>
      </c>
      <c r="R771" s="339"/>
      <c r="S771" s="340" t="s">
        <v>183</v>
      </c>
      <c r="T771" s="339"/>
      <c r="U771" s="340" t="s">
        <v>184</v>
      </c>
      <c r="V771" s="339"/>
      <c r="W771" s="340" t="s">
        <v>183</v>
      </c>
      <c r="X771" s="339"/>
      <c r="Y771" s="340" t="s">
        <v>185</v>
      </c>
      <c r="Z771" s="340" t="s">
        <v>186</v>
      </c>
      <c r="AA771" s="340" t="str">
        <f t="shared" si="267"/>
        <v/>
      </c>
      <c r="AB771" s="341" t="s">
        <v>187</v>
      </c>
      <c r="AC771" s="516" t="str">
        <f t="shared" si="268"/>
        <v/>
      </c>
      <c r="AD771" s="509" t="str">
        <f t="shared" si="269"/>
        <v/>
      </c>
      <c r="AE771" s="517" t="str">
        <f>IFERROR(ROUNDDOWN(ROUNDDOWN(ROUND(L771*VLOOKUP(K771,【参考】数式用!$A$4:$F$57,MATCH("処遇改善加算Ⅳ",【参考】数式用!$C$3:$F$3,0)+2,0),0),0)*AA771*0.5,0), "")</f>
        <v/>
      </c>
      <c r="AF771" s="329"/>
      <c r="AG771" s="330"/>
      <c r="AH771" s="330"/>
      <c r="AI771" s="344"/>
      <c r="AJ771" s="641"/>
      <c r="AK771" s="331"/>
      <c r="AL771" s="332" t="str">
        <f t="shared" si="270"/>
        <v/>
      </c>
      <c r="AM771" s="325" t="str">
        <f t="shared" si="271"/>
        <v/>
      </c>
      <c r="AN771" s="255"/>
      <c r="AO771" s="559" t="str">
        <f>IFERROR(VLOOKUP(K771,【参考】数式用!$A$2:$N$57,14,FALSE),"")</f>
        <v/>
      </c>
      <c r="AP771" s="559" t="str">
        <f t="shared" si="272"/>
        <v/>
      </c>
      <c r="AQ771" s="632" t="str">
        <f t="shared" si="273"/>
        <v/>
      </c>
      <c r="AR771" s="632" t="str">
        <f t="shared" si="274"/>
        <v>入力済</v>
      </c>
      <c r="AS771" s="559" t="str">
        <f t="shared" si="275"/>
        <v/>
      </c>
      <c r="AT771" s="632" t="str">
        <f t="shared" si="276"/>
        <v>入力済</v>
      </c>
      <c r="AU771" s="632" t="str">
        <f t="shared" si="277"/>
        <v/>
      </c>
      <c r="AV771" s="632" t="str">
        <f t="shared" si="278"/>
        <v/>
      </c>
      <c r="AW771" s="559" t="str">
        <f t="shared" si="279"/>
        <v/>
      </c>
      <c r="AX771" s="559" t="str">
        <f t="shared" si="280"/>
        <v/>
      </c>
      <c r="AY771" s="632" t="str">
        <f>IFERROR(VLOOKUP(K771,【参考】数式用!$AR$5:$AS$39,2, FALSE), "")</f>
        <v/>
      </c>
      <c r="AZ771" s="559" t="str">
        <f t="shared" si="281"/>
        <v/>
      </c>
      <c r="BA771" s="559" t="str">
        <f t="shared" si="282"/>
        <v>入力済</v>
      </c>
      <c r="BB771" s="632" t="str">
        <f>IFERROR(VLOOKUP(K771,【参考】数式用!$AX$3:$AY$59, 2, FALSE), "")</f>
        <v/>
      </c>
      <c r="BC771" s="559" t="str">
        <f t="shared" si="283"/>
        <v/>
      </c>
      <c r="BD771" s="559" t="str">
        <f t="shared" si="284"/>
        <v>入力済</v>
      </c>
      <c r="BE771" s="576" t="str">
        <f t="shared" si="285"/>
        <v/>
      </c>
      <c r="BF771" s="559" t="str">
        <f t="shared" si="286"/>
        <v/>
      </c>
      <c r="BG771" s="596"/>
      <c r="BH771" s="632" t="str">
        <f t="shared" si="287"/>
        <v/>
      </c>
      <c r="BI771" s="614" t="str">
        <f>IFERROR(IF(BH771="Ⅱロ有り",ROUNDDOWN(L771*VLOOKUP(K771,【参考】数式用!$A$4:$J$42,10,FALSE)*AA771,0),""),"")</f>
        <v/>
      </c>
      <c r="BJ771" s="614" t="str">
        <f>IFERROR(IF(BH771="Ⅱロなし",ROUNDDOWN(L771*VLOOKUP(K771,【参考】数式用!$A$4:$J$42,8,FALSE)*AA771,0),""),"")</f>
        <v/>
      </c>
    </row>
    <row r="772" spans="1:62" ht="110.1" customHeight="1" thickBot="1">
      <c r="A772" s="327">
        <v>759</v>
      </c>
      <c r="B772" s="1005" t="str">
        <f>IF(基本情報入力シート!B794="","",基本情報入力シート!B794)</f>
        <v/>
      </c>
      <c r="C772" s="1006"/>
      <c r="D772" s="1006"/>
      <c r="E772" s="1006"/>
      <c r="F772" s="1007"/>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58" t="str">
        <f>IF(基本情報入力シート!AF794=0, "",基本情報入力シート!AF794)</f>
        <v/>
      </c>
      <c r="M772" s="589"/>
      <c r="N772" s="521" t="str">
        <f>IFERROR(VLOOKUP(K772,【参考】数式用!$A$2:$F$57,MATCH(M772,【参考】数式用!$C$3:$F$3,0)+2,0),"")</f>
        <v/>
      </c>
      <c r="O772" s="513"/>
      <c r="P772" s="555" t="str">
        <f>IFERROR(VLOOKUP(K772,【参考】数式用!$A$2:$F$57,MATCH(O772,【参考】数式用!$C$3:$F$3,0)+2,0),"")</f>
        <v/>
      </c>
      <c r="Q772" s="338" t="s">
        <v>118</v>
      </c>
      <c r="R772" s="339"/>
      <c r="S772" s="340" t="s">
        <v>183</v>
      </c>
      <c r="T772" s="339"/>
      <c r="U772" s="340" t="s">
        <v>184</v>
      </c>
      <c r="V772" s="339"/>
      <c r="W772" s="340" t="s">
        <v>183</v>
      </c>
      <c r="X772" s="339"/>
      <c r="Y772" s="340" t="s">
        <v>185</v>
      </c>
      <c r="Z772" s="340" t="s">
        <v>186</v>
      </c>
      <c r="AA772" s="340" t="str">
        <f t="shared" si="267"/>
        <v/>
      </c>
      <c r="AB772" s="341" t="s">
        <v>187</v>
      </c>
      <c r="AC772" s="516" t="str">
        <f t="shared" si="268"/>
        <v/>
      </c>
      <c r="AD772" s="509" t="str">
        <f t="shared" si="269"/>
        <v/>
      </c>
      <c r="AE772" s="517" t="str">
        <f>IFERROR(ROUNDDOWN(ROUNDDOWN(ROUND(L772*VLOOKUP(K772,【参考】数式用!$A$4:$F$57,MATCH("処遇改善加算Ⅳ",【参考】数式用!$C$3:$F$3,0)+2,0),0),0)*AA772*0.5,0), "")</f>
        <v/>
      </c>
      <c r="AF772" s="329"/>
      <c r="AG772" s="330"/>
      <c r="AH772" s="330"/>
      <c r="AI772" s="344"/>
      <c r="AJ772" s="641"/>
      <c r="AK772" s="331"/>
      <c r="AL772" s="332" t="str">
        <f t="shared" si="270"/>
        <v/>
      </c>
      <c r="AM772" s="325" t="str">
        <f t="shared" si="271"/>
        <v/>
      </c>
      <c r="AN772" s="255"/>
      <c r="AO772" s="559" t="str">
        <f>IFERROR(VLOOKUP(K772,【参考】数式用!$A$2:$N$57,14,FALSE),"")</f>
        <v/>
      </c>
      <c r="AP772" s="559" t="str">
        <f t="shared" si="272"/>
        <v/>
      </c>
      <c r="AQ772" s="632" t="str">
        <f t="shared" si="273"/>
        <v/>
      </c>
      <c r="AR772" s="632" t="str">
        <f t="shared" si="274"/>
        <v>入力済</v>
      </c>
      <c r="AS772" s="559" t="str">
        <f t="shared" si="275"/>
        <v/>
      </c>
      <c r="AT772" s="632" t="str">
        <f t="shared" si="276"/>
        <v>入力済</v>
      </c>
      <c r="AU772" s="632" t="str">
        <f t="shared" si="277"/>
        <v/>
      </c>
      <c r="AV772" s="632" t="str">
        <f t="shared" si="278"/>
        <v/>
      </c>
      <c r="AW772" s="559" t="str">
        <f t="shared" si="279"/>
        <v/>
      </c>
      <c r="AX772" s="559" t="str">
        <f t="shared" si="280"/>
        <v/>
      </c>
      <c r="AY772" s="632" t="str">
        <f>IFERROR(VLOOKUP(K772,【参考】数式用!$AR$5:$AS$39,2, FALSE), "")</f>
        <v/>
      </c>
      <c r="AZ772" s="559" t="str">
        <f t="shared" si="281"/>
        <v/>
      </c>
      <c r="BA772" s="559" t="str">
        <f t="shared" si="282"/>
        <v>入力済</v>
      </c>
      <c r="BB772" s="632" t="str">
        <f>IFERROR(VLOOKUP(K772,【参考】数式用!$AX$3:$AY$59, 2, FALSE), "")</f>
        <v/>
      </c>
      <c r="BC772" s="559" t="str">
        <f t="shared" si="283"/>
        <v/>
      </c>
      <c r="BD772" s="559" t="str">
        <f t="shared" si="284"/>
        <v>入力済</v>
      </c>
      <c r="BE772" s="576" t="str">
        <f t="shared" si="285"/>
        <v/>
      </c>
      <c r="BF772" s="559" t="str">
        <f t="shared" si="286"/>
        <v/>
      </c>
      <c r="BG772" s="596"/>
      <c r="BH772" s="632" t="str">
        <f t="shared" si="287"/>
        <v/>
      </c>
      <c r="BI772" s="614" t="str">
        <f>IFERROR(IF(BH772="Ⅱロ有り",ROUNDDOWN(L772*VLOOKUP(K772,【参考】数式用!$A$4:$J$42,10,FALSE)*AA772,0),""),"")</f>
        <v/>
      </c>
      <c r="BJ772" s="614" t="str">
        <f>IFERROR(IF(BH772="Ⅱロなし",ROUNDDOWN(L772*VLOOKUP(K772,【参考】数式用!$A$4:$J$42,8,FALSE)*AA772,0),""),"")</f>
        <v/>
      </c>
    </row>
    <row r="773" spans="1:62" ht="110.1" customHeight="1" thickBot="1">
      <c r="A773" s="327">
        <v>760</v>
      </c>
      <c r="B773" s="1005" t="str">
        <f>IF(基本情報入力シート!B795="","",基本情報入力シート!B795)</f>
        <v/>
      </c>
      <c r="C773" s="1006"/>
      <c r="D773" s="1006"/>
      <c r="E773" s="1006"/>
      <c r="F773" s="1007"/>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58" t="str">
        <f>IF(基本情報入力シート!AF795=0, "",基本情報入力シート!AF795)</f>
        <v/>
      </c>
      <c r="M773" s="589"/>
      <c r="N773" s="521" t="str">
        <f>IFERROR(VLOOKUP(K773,【参考】数式用!$A$2:$F$57,MATCH(M773,【参考】数式用!$C$3:$F$3,0)+2,0),"")</f>
        <v/>
      </c>
      <c r="O773" s="513"/>
      <c r="P773" s="555" t="str">
        <f>IFERROR(VLOOKUP(K773,【参考】数式用!$A$2:$F$57,MATCH(O773,【参考】数式用!$C$3:$F$3,0)+2,0),"")</f>
        <v/>
      </c>
      <c r="Q773" s="338" t="s">
        <v>118</v>
      </c>
      <c r="R773" s="339"/>
      <c r="S773" s="340" t="s">
        <v>183</v>
      </c>
      <c r="T773" s="339"/>
      <c r="U773" s="340" t="s">
        <v>184</v>
      </c>
      <c r="V773" s="339"/>
      <c r="W773" s="340" t="s">
        <v>183</v>
      </c>
      <c r="X773" s="339"/>
      <c r="Y773" s="340" t="s">
        <v>185</v>
      </c>
      <c r="Z773" s="340" t="s">
        <v>186</v>
      </c>
      <c r="AA773" s="340" t="str">
        <f t="shared" si="267"/>
        <v/>
      </c>
      <c r="AB773" s="341" t="s">
        <v>187</v>
      </c>
      <c r="AC773" s="516" t="str">
        <f t="shared" si="268"/>
        <v/>
      </c>
      <c r="AD773" s="509" t="str">
        <f t="shared" si="269"/>
        <v/>
      </c>
      <c r="AE773" s="517" t="str">
        <f>IFERROR(ROUNDDOWN(ROUNDDOWN(ROUND(L773*VLOOKUP(K773,【参考】数式用!$A$4:$F$57,MATCH("処遇改善加算Ⅳ",【参考】数式用!$C$3:$F$3,0)+2,0),0),0)*AA773*0.5,0), "")</f>
        <v/>
      </c>
      <c r="AF773" s="329"/>
      <c r="AG773" s="330"/>
      <c r="AH773" s="330"/>
      <c r="AI773" s="344"/>
      <c r="AJ773" s="641"/>
      <c r="AK773" s="331"/>
      <c r="AL773" s="332" t="str">
        <f t="shared" si="270"/>
        <v/>
      </c>
      <c r="AM773" s="325" t="str">
        <f t="shared" si="271"/>
        <v/>
      </c>
      <c r="AN773" s="255"/>
      <c r="AO773" s="559" t="str">
        <f>IFERROR(VLOOKUP(K773,【参考】数式用!$A$2:$N$57,14,FALSE),"")</f>
        <v/>
      </c>
      <c r="AP773" s="559" t="str">
        <f t="shared" si="272"/>
        <v/>
      </c>
      <c r="AQ773" s="632" t="str">
        <f t="shared" si="273"/>
        <v/>
      </c>
      <c r="AR773" s="632" t="str">
        <f t="shared" si="274"/>
        <v>入力済</v>
      </c>
      <c r="AS773" s="559" t="str">
        <f t="shared" si="275"/>
        <v/>
      </c>
      <c r="AT773" s="632" t="str">
        <f t="shared" si="276"/>
        <v>入力済</v>
      </c>
      <c r="AU773" s="632" t="str">
        <f t="shared" si="277"/>
        <v/>
      </c>
      <c r="AV773" s="632" t="str">
        <f t="shared" si="278"/>
        <v/>
      </c>
      <c r="AW773" s="559" t="str">
        <f t="shared" si="279"/>
        <v/>
      </c>
      <c r="AX773" s="559" t="str">
        <f t="shared" si="280"/>
        <v/>
      </c>
      <c r="AY773" s="632" t="str">
        <f>IFERROR(VLOOKUP(K773,【参考】数式用!$AR$5:$AS$39,2, FALSE), "")</f>
        <v/>
      </c>
      <c r="AZ773" s="559" t="str">
        <f t="shared" si="281"/>
        <v/>
      </c>
      <c r="BA773" s="559" t="str">
        <f t="shared" si="282"/>
        <v>入力済</v>
      </c>
      <c r="BB773" s="632" t="str">
        <f>IFERROR(VLOOKUP(K773,【参考】数式用!$AX$3:$AY$59, 2, FALSE), "")</f>
        <v/>
      </c>
      <c r="BC773" s="559" t="str">
        <f t="shared" si="283"/>
        <v/>
      </c>
      <c r="BD773" s="559" t="str">
        <f t="shared" si="284"/>
        <v>入力済</v>
      </c>
      <c r="BE773" s="576" t="str">
        <f t="shared" si="285"/>
        <v/>
      </c>
      <c r="BF773" s="559" t="str">
        <f t="shared" si="286"/>
        <v/>
      </c>
      <c r="BG773" s="596"/>
      <c r="BH773" s="632" t="str">
        <f t="shared" si="287"/>
        <v/>
      </c>
      <c r="BI773" s="614" t="str">
        <f>IFERROR(IF(BH773="Ⅱロ有り",ROUNDDOWN(L773*VLOOKUP(K773,【参考】数式用!$A$4:$J$42,10,FALSE)*AA773,0),""),"")</f>
        <v/>
      </c>
      <c r="BJ773" s="614" t="str">
        <f>IFERROR(IF(BH773="Ⅱロなし",ROUNDDOWN(L773*VLOOKUP(K773,【参考】数式用!$A$4:$J$42,8,FALSE)*AA773,0),""),"")</f>
        <v/>
      </c>
    </row>
    <row r="774" spans="1:62" ht="110.1" customHeight="1" thickBot="1">
      <c r="A774" s="327">
        <v>761</v>
      </c>
      <c r="B774" s="1005" t="str">
        <f>IF(基本情報入力シート!B796="","",基本情報入力シート!B796)</f>
        <v/>
      </c>
      <c r="C774" s="1006"/>
      <c r="D774" s="1006"/>
      <c r="E774" s="1006"/>
      <c r="F774" s="1007"/>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58" t="str">
        <f>IF(基本情報入力シート!AF796=0, "",基本情報入力シート!AF796)</f>
        <v/>
      </c>
      <c r="M774" s="589"/>
      <c r="N774" s="521" t="str">
        <f>IFERROR(VLOOKUP(K774,【参考】数式用!$A$2:$F$57,MATCH(M774,【参考】数式用!$C$3:$F$3,0)+2,0),"")</f>
        <v/>
      </c>
      <c r="O774" s="513"/>
      <c r="P774" s="555" t="str">
        <f>IFERROR(VLOOKUP(K774,【参考】数式用!$A$2:$F$57,MATCH(O774,【参考】数式用!$C$3:$F$3,0)+2,0),"")</f>
        <v/>
      </c>
      <c r="Q774" s="338" t="s">
        <v>118</v>
      </c>
      <c r="R774" s="339"/>
      <c r="S774" s="340" t="s">
        <v>183</v>
      </c>
      <c r="T774" s="339"/>
      <c r="U774" s="340" t="s">
        <v>184</v>
      </c>
      <c r="V774" s="339"/>
      <c r="W774" s="340" t="s">
        <v>183</v>
      </c>
      <c r="X774" s="339"/>
      <c r="Y774" s="340" t="s">
        <v>185</v>
      </c>
      <c r="Z774" s="340" t="s">
        <v>186</v>
      </c>
      <c r="AA774" s="340" t="str">
        <f t="shared" si="267"/>
        <v/>
      </c>
      <c r="AB774" s="341" t="s">
        <v>187</v>
      </c>
      <c r="AC774" s="516" t="str">
        <f t="shared" si="268"/>
        <v/>
      </c>
      <c r="AD774" s="509" t="str">
        <f t="shared" si="269"/>
        <v/>
      </c>
      <c r="AE774" s="517" t="str">
        <f>IFERROR(ROUNDDOWN(ROUNDDOWN(ROUND(L774*VLOOKUP(K774,【参考】数式用!$A$4:$F$57,MATCH("処遇改善加算Ⅳ",【参考】数式用!$C$3:$F$3,0)+2,0),0),0)*AA774*0.5,0), "")</f>
        <v/>
      </c>
      <c r="AF774" s="329"/>
      <c r="AG774" s="330"/>
      <c r="AH774" s="330"/>
      <c r="AI774" s="344"/>
      <c r="AJ774" s="641"/>
      <c r="AK774" s="331"/>
      <c r="AL774" s="332" t="str">
        <f t="shared" si="270"/>
        <v/>
      </c>
      <c r="AM774" s="325" t="str">
        <f t="shared" si="271"/>
        <v/>
      </c>
      <c r="AN774" s="255"/>
      <c r="AO774" s="559" t="str">
        <f>IFERROR(VLOOKUP(K774,【参考】数式用!$A$2:$N$57,14,FALSE),"")</f>
        <v/>
      </c>
      <c r="AP774" s="559" t="str">
        <f t="shared" si="272"/>
        <v/>
      </c>
      <c r="AQ774" s="632" t="str">
        <f t="shared" si="273"/>
        <v/>
      </c>
      <c r="AR774" s="632" t="str">
        <f t="shared" si="274"/>
        <v>入力済</v>
      </c>
      <c r="AS774" s="559" t="str">
        <f t="shared" si="275"/>
        <v/>
      </c>
      <c r="AT774" s="632" t="str">
        <f t="shared" si="276"/>
        <v>入力済</v>
      </c>
      <c r="AU774" s="632" t="str">
        <f t="shared" si="277"/>
        <v/>
      </c>
      <c r="AV774" s="632" t="str">
        <f t="shared" si="278"/>
        <v/>
      </c>
      <c r="AW774" s="559" t="str">
        <f t="shared" si="279"/>
        <v/>
      </c>
      <c r="AX774" s="559" t="str">
        <f t="shared" si="280"/>
        <v/>
      </c>
      <c r="AY774" s="632" t="str">
        <f>IFERROR(VLOOKUP(K774,【参考】数式用!$AR$5:$AS$39,2, FALSE), "")</f>
        <v/>
      </c>
      <c r="AZ774" s="559" t="str">
        <f t="shared" si="281"/>
        <v/>
      </c>
      <c r="BA774" s="559" t="str">
        <f t="shared" si="282"/>
        <v>入力済</v>
      </c>
      <c r="BB774" s="632" t="str">
        <f>IFERROR(VLOOKUP(K774,【参考】数式用!$AX$3:$AY$59, 2, FALSE), "")</f>
        <v/>
      </c>
      <c r="BC774" s="559" t="str">
        <f t="shared" si="283"/>
        <v/>
      </c>
      <c r="BD774" s="559" t="str">
        <f t="shared" si="284"/>
        <v>入力済</v>
      </c>
      <c r="BE774" s="576" t="str">
        <f t="shared" si="285"/>
        <v/>
      </c>
      <c r="BF774" s="559" t="str">
        <f t="shared" si="286"/>
        <v/>
      </c>
      <c r="BG774" s="596"/>
      <c r="BH774" s="632" t="str">
        <f t="shared" si="287"/>
        <v/>
      </c>
      <c r="BI774" s="614" t="str">
        <f>IFERROR(IF(BH774="Ⅱロ有り",ROUNDDOWN(L774*VLOOKUP(K774,【参考】数式用!$A$4:$J$42,10,FALSE)*AA774,0),""),"")</f>
        <v/>
      </c>
      <c r="BJ774" s="614" t="str">
        <f>IFERROR(IF(BH774="Ⅱロなし",ROUNDDOWN(L774*VLOOKUP(K774,【参考】数式用!$A$4:$J$42,8,FALSE)*AA774,0),""),"")</f>
        <v/>
      </c>
    </row>
    <row r="775" spans="1:62" ht="110.1" customHeight="1" thickBot="1">
      <c r="A775" s="327">
        <v>762</v>
      </c>
      <c r="B775" s="1005" t="str">
        <f>IF(基本情報入力シート!B797="","",基本情報入力シート!B797)</f>
        <v/>
      </c>
      <c r="C775" s="1006"/>
      <c r="D775" s="1006"/>
      <c r="E775" s="1006"/>
      <c r="F775" s="1007"/>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58" t="str">
        <f>IF(基本情報入力シート!AF797=0, "",基本情報入力シート!AF797)</f>
        <v/>
      </c>
      <c r="M775" s="589"/>
      <c r="N775" s="521" t="str">
        <f>IFERROR(VLOOKUP(K775,【参考】数式用!$A$2:$F$57,MATCH(M775,【参考】数式用!$C$3:$F$3,0)+2,0),"")</f>
        <v/>
      </c>
      <c r="O775" s="513"/>
      <c r="P775" s="555" t="str">
        <f>IFERROR(VLOOKUP(K775,【参考】数式用!$A$2:$F$57,MATCH(O775,【参考】数式用!$C$3:$F$3,0)+2,0),"")</f>
        <v/>
      </c>
      <c r="Q775" s="338" t="s">
        <v>118</v>
      </c>
      <c r="R775" s="339"/>
      <c r="S775" s="340" t="s">
        <v>183</v>
      </c>
      <c r="T775" s="339"/>
      <c r="U775" s="340" t="s">
        <v>184</v>
      </c>
      <c r="V775" s="339"/>
      <c r="W775" s="340" t="s">
        <v>183</v>
      </c>
      <c r="X775" s="339"/>
      <c r="Y775" s="340" t="s">
        <v>185</v>
      </c>
      <c r="Z775" s="340" t="s">
        <v>186</v>
      </c>
      <c r="AA775" s="340" t="str">
        <f t="shared" si="267"/>
        <v/>
      </c>
      <c r="AB775" s="341" t="s">
        <v>187</v>
      </c>
      <c r="AC775" s="516" t="str">
        <f t="shared" si="268"/>
        <v/>
      </c>
      <c r="AD775" s="509" t="str">
        <f t="shared" si="269"/>
        <v/>
      </c>
      <c r="AE775" s="517" t="str">
        <f>IFERROR(ROUNDDOWN(ROUNDDOWN(ROUND(L775*VLOOKUP(K775,【参考】数式用!$A$4:$F$57,MATCH("処遇改善加算Ⅳ",【参考】数式用!$C$3:$F$3,0)+2,0),0),0)*AA775*0.5,0), "")</f>
        <v/>
      </c>
      <c r="AF775" s="329"/>
      <c r="AG775" s="330"/>
      <c r="AH775" s="330"/>
      <c r="AI775" s="344"/>
      <c r="AJ775" s="641"/>
      <c r="AK775" s="331"/>
      <c r="AL775" s="332" t="str">
        <f t="shared" si="270"/>
        <v/>
      </c>
      <c r="AM775" s="325" t="str">
        <f t="shared" si="271"/>
        <v/>
      </c>
      <c r="AN775" s="255"/>
      <c r="AO775" s="559" t="str">
        <f>IFERROR(VLOOKUP(K775,【参考】数式用!$A$2:$N$57,14,FALSE),"")</f>
        <v/>
      </c>
      <c r="AP775" s="559" t="str">
        <f t="shared" si="272"/>
        <v/>
      </c>
      <c r="AQ775" s="632" t="str">
        <f t="shared" si="273"/>
        <v/>
      </c>
      <c r="AR775" s="632" t="str">
        <f t="shared" si="274"/>
        <v>入力済</v>
      </c>
      <c r="AS775" s="559" t="str">
        <f t="shared" si="275"/>
        <v/>
      </c>
      <c r="AT775" s="632" t="str">
        <f t="shared" si="276"/>
        <v>入力済</v>
      </c>
      <c r="AU775" s="632" t="str">
        <f t="shared" si="277"/>
        <v/>
      </c>
      <c r="AV775" s="632" t="str">
        <f t="shared" si="278"/>
        <v/>
      </c>
      <c r="AW775" s="559" t="str">
        <f t="shared" si="279"/>
        <v/>
      </c>
      <c r="AX775" s="559" t="str">
        <f t="shared" si="280"/>
        <v/>
      </c>
      <c r="AY775" s="632" t="str">
        <f>IFERROR(VLOOKUP(K775,【参考】数式用!$AR$5:$AS$39,2, FALSE), "")</f>
        <v/>
      </c>
      <c r="AZ775" s="559" t="str">
        <f t="shared" si="281"/>
        <v/>
      </c>
      <c r="BA775" s="559" t="str">
        <f t="shared" si="282"/>
        <v>入力済</v>
      </c>
      <c r="BB775" s="632" t="str">
        <f>IFERROR(VLOOKUP(K775,【参考】数式用!$AX$3:$AY$59, 2, FALSE), "")</f>
        <v/>
      </c>
      <c r="BC775" s="559" t="str">
        <f t="shared" si="283"/>
        <v/>
      </c>
      <c r="BD775" s="559" t="str">
        <f t="shared" si="284"/>
        <v>入力済</v>
      </c>
      <c r="BE775" s="576" t="str">
        <f t="shared" si="285"/>
        <v/>
      </c>
      <c r="BF775" s="559" t="str">
        <f t="shared" si="286"/>
        <v/>
      </c>
      <c r="BG775" s="596"/>
      <c r="BH775" s="632" t="str">
        <f t="shared" si="287"/>
        <v/>
      </c>
      <c r="BI775" s="614" t="str">
        <f>IFERROR(IF(BH775="Ⅱロ有り",ROUNDDOWN(L775*VLOOKUP(K775,【参考】数式用!$A$4:$J$42,10,FALSE)*AA775,0),""),"")</f>
        <v/>
      </c>
      <c r="BJ775" s="614" t="str">
        <f>IFERROR(IF(BH775="Ⅱロなし",ROUNDDOWN(L775*VLOOKUP(K775,【参考】数式用!$A$4:$J$42,8,FALSE)*AA775,0),""),"")</f>
        <v/>
      </c>
    </row>
    <row r="776" spans="1:62" ht="110.1" customHeight="1" thickBot="1">
      <c r="A776" s="327">
        <v>763</v>
      </c>
      <c r="B776" s="1005" t="str">
        <f>IF(基本情報入力シート!B798="","",基本情報入力シート!B798)</f>
        <v/>
      </c>
      <c r="C776" s="1006"/>
      <c r="D776" s="1006"/>
      <c r="E776" s="1006"/>
      <c r="F776" s="1007"/>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58" t="str">
        <f>IF(基本情報入力シート!AF798=0, "",基本情報入力シート!AF798)</f>
        <v/>
      </c>
      <c r="M776" s="589"/>
      <c r="N776" s="521" t="str">
        <f>IFERROR(VLOOKUP(K776,【参考】数式用!$A$2:$F$57,MATCH(M776,【参考】数式用!$C$3:$F$3,0)+2,0),"")</f>
        <v/>
      </c>
      <c r="O776" s="513"/>
      <c r="P776" s="555" t="str">
        <f>IFERROR(VLOOKUP(K776,【参考】数式用!$A$2:$F$57,MATCH(O776,【参考】数式用!$C$3:$F$3,0)+2,0),"")</f>
        <v/>
      </c>
      <c r="Q776" s="338" t="s">
        <v>118</v>
      </c>
      <c r="R776" s="339"/>
      <c r="S776" s="340" t="s">
        <v>183</v>
      </c>
      <c r="T776" s="339"/>
      <c r="U776" s="340" t="s">
        <v>184</v>
      </c>
      <c r="V776" s="339"/>
      <c r="W776" s="340" t="s">
        <v>183</v>
      </c>
      <c r="X776" s="339"/>
      <c r="Y776" s="340" t="s">
        <v>185</v>
      </c>
      <c r="Z776" s="340" t="s">
        <v>186</v>
      </c>
      <c r="AA776" s="340" t="str">
        <f t="shared" si="267"/>
        <v/>
      </c>
      <c r="AB776" s="341" t="s">
        <v>187</v>
      </c>
      <c r="AC776" s="516" t="str">
        <f t="shared" si="268"/>
        <v/>
      </c>
      <c r="AD776" s="509" t="str">
        <f t="shared" si="269"/>
        <v/>
      </c>
      <c r="AE776" s="517" t="str">
        <f>IFERROR(ROUNDDOWN(ROUNDDOWN(ROUND(L776*VLOOKUP(K776,【参考】数式用!$A$4:$F$57,MATCH("処遇改善加算Ⅳ",【参考】数式用!$C$3:$F$3,0)+2,0),0),0)*AA776*0.5,0), "")</f>
        <v/>
      </c>
      <c r="AF776" s="329"/>
      <c r="AG776" s="330"/>
      <c r="AH776" s="330"/>
      <c r="AI776" s="344"/>
      <c r="AJ776" s="641"/>
      <c r="AK776" s="331"/>
      <c r="AL776" s="332" t="str">
        <f t="shared" si="270"/>
        <v/>
      </c>
      <c r="AM776" s="325" t="str">
        <f t="shared" si="271"/>
        <v/>
      </c>
      <c r="AN776" s="255"/>
      <c r="AO776" s="559" t="str">
        <f>IFERROR(VLOOKUP(K776,【参考】数式用!$A$2:$N$57,14,FALSE),"")</f>
        <v/>
      </c>
      <c r="AP776" s="559" t="str">
        <f t="shared" si="272"/>
        <v/>
      </c>
      <c r="AQ776" s="632" t="str">
        <f t="shared" si="273"/>
        <v/>
      </c>
      <c r="AR776" s="632" t="str">
        <f t="shared" si="274"/>
        <v>入力済</v>
      </c>
      <c r="AS776" s="559" t="str">
        <f t="shared" si="275"/>
        <v/>
      </c>
      <c r="AT776" s="632" t="str">
        <f t="shared" si="276"/>
        <v>入力済</v>
      </c>
      <c r="AU776" s="632" t="str">
        <f t="shared" si="277"/>
        <v/>
      </c>
      <c r="AV776" s="632" t="str">
        <f t="shared" si="278"/>
        <v/>
      </c>
      <c r="AW776" s="559" t="str">
        <f t="shared" si="279"/>
        <v/>
      </c>
      <c r="AX776" s="559" t="str">
        <f t="shared" si="280"/>
        <v/>
      </c>
      <c r="AY776" s="632" t="str">
        <f>IFERROR(VLOOKUP(K776,【参考】数式用!$AR$5:$AS$39,2, FALSE), "")</f>
        <v/>
      </c>
      <c r="AZ776" s="559" t="str">
        <f t="shared" si="281"/>
        <v/>
      </c>
      <c r="BA776" s="559" t="str">
        <f t="shared" si="282"/>
        <v>入力済</v>
      </c>
      <c r="BB776" s="632" t="str">
        <f>IFERROR(VLOOKUP(K776,【参考】数式用!$AX$3:$AY$59, 2, FALSE), "")</f>
        <v/>
      </c>
      <c r="BC776" s="559" t="str">
        <f t="shared" si="283"/>
        <v/>
      </c>
      <c r="BD776" s="559" t="str">
        <f t="shared" si="284"/>
        <v>入力済</v>
      </c>
      <c r="BE776" s="576" t="str">
        <f t="shared" si="285"/>
        <v/>
      </c>
      <c r="BF776" s="559" t="str">
        <f t="shared" si="286"/>
        <v/>
      </c>
      <c r="BG776" s="596"/>
      <c r="BH776" s="632" t="str">
        <f t="shared" si="287"/>
        <v/>
      </c>
      <c r="BI776" s="614" t="str">
        <f>IFERROR(IF(BH776="Ⅱロ有り",ROUNDDOWN(L776*VLOOKUP(K776,【参考】数式用!$A$4:$J$42,10,FALSE)*AA776,0),""),"")</f>
        <v/>
      </c>
      <c r="BJ776" s="614" t="str">
        <f>IFERROR(IF(BH776="Ⅱロなし",ROUNDDOWN(L776*VLOOKUP(K776,【参考】数式用!$A$4:$J$42,8,FALSE)*AA776,0),""),"")</f>
        <v/>
      </c>
    </row>
    <row r="777" spans="1:62" ht="110.1" customHeight="1" thickBot="1">
      <c r="A777" s="327">
        <v>764</v>
      </c>
      <c r="B777" s="1005" t="str">
        <f>IF(基本情報入力シート!B799="","",基本情報入力シート!B799)</f>
        <v/>
      </c>
      <c r="C777" s="1006"/>
      <c r="D777" s="1006"/>
      <c r="E777" s="1006"/>
      <c r="F777" s="1007"/>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58" t="str">
        <f>IF(基本情報入力シート!AF799=0, "",基本情報入力シート!AF799)</f>
        <v/>
      </c>
      <c r="M777" s="589"/>
      <c r="N777" s="521" t="str">
        <f>IFERROR(VLOOKUP(K777,【参考】数式用!$A$2:$F$57,MATCH(M777,【参考】数式用!$C$3:$F$3,0)+2,0),"")</f>
        <v/>
      </c>
      <c r="O777" s="513"/>
      <c r="P777" s="555" t="str">
        <f>IFERROR(VLOOKUP(K777,【参考】数式用!$A$2:$F$57,MATCH(O777,【参考】数式用!$C$3:$F$3,0)+2,0),"")</f>
        <v/>
      </c>
      <c r="Q777" s="338" t="s">
        <v>118</v>
      </c>
      <c r="R777" s="339"/>
      <c r="S777" s="340" t="s">
        <v>183</v>
      </c>
      <c r="T777" s="339"/>
      <c r="U777" s="340" t="s">
        <v>184</v>
      </c>
      <c r="V777" s="339"/>
      <c r="W777" s="340" t="s">
        <v>183</v>
      </c>
      <c r="X777" s="339"/>
      <c r="Y777" s="340" t="s">
        <v>185</v>
      </c>
      <c r="Z777" s="340" t="s">
        <v>186</v>
      </c>
      <c r="AA777" s="340" t="str">
        <f t="shared" si="267"/>
        <v/>
      </c>
      <c r="AB777" s="341" t="s">
        <v>187</v>
      </c>
      <c r="AC777" s="516" t="str">
        <f t="shared" si="268"/>
        <v/>
      </c>
      <c r="AD777" s="509" t="str">
        <f t="shared" si="269"/>
        <v/>
      </c>
      <c r="AE777" s="517" t="str">
        <f>IFERROR(ROUNDDOWN(ROUNDDOWN(ROUND(L777*VLOOKUP(K777,【参考】数式用!$A$4:$F$57,MATCH("処遇改善加算Ⅳ",【参考】数式用!$C$3:$F$3,0)+2,0),0),0)*AA777*0.5,0), "")</f>
        <v/>
      </c>
      <c r="AF777" s="329"/>
      <c r="AG777" s="330"/>
      <c r="AH777" s="330"/>
      <c r="AI777" s="344"/>
      <c r="AJ777" s="641"/>
      <c r="AK777" s="331"/>
      <c r="AL777" s="332" t="str">
        <f t="shared" si="270"/>
        <v/>
      </c>
      <c r="AM777" s="325" t="str">
        <f t="shared" si="271"/>
        <v/>
      </c>
      <c r="AN777" s="255"/>
      <c r="AO777" s="559" t="str">
        <f>IFERROR(VLOOKUP(K777,【参考】数式用!$A$2:$N$57,14,FALSE),"")</f>
        <v/>
      </c>
      <c r="AP777" s="559" t="str">
        <f t="shared" si="272"/>
        <v/>
      </c>
      <c r="AQ777" s="632" t="str">
        <f t="shared" si="273"/>
        <v/>
      </c>
      <c r="AR777" s="632" t="str">
        <f t="shared" si="274"/>
        <v>入力済</v>
      </c>
      <c r="AS777" s="559" t="str">
        <f t="shared" si="275"/>
        <v/>
      </c>
      <c r="AT777" s="632" t="str">
        <f t="shared" si="276"/>
        <v>入力済</v>
      </c>
      <c r="AU777" s="632" t="str">
        <f t="shared" si="277"/>
        <v/>
      </c>
      <c r="AV777" s="632" t="str">
        <f t="shared" si="278"/>
        <v/>
      </c>
      <c r="AW777" s="559" t="str">
        <f t="shared" si="279"/>
        <v/>
      </c>
      <c r="AX777" s="559" t="str">
        <f t="shared" si="280"/>
        <v/>
      </c>
      <c r="AY777" s="632" t="str">
        <f>IFERROR(VLOOKUP(K777,【参考】数式用!$AR$5:$AS$39,2, FALSE), "")</f>
        <v/>
      </c>
      <c r="AZ777" s="559" t="str">
        <f t="shared" si="281"/>
        <v/>
      </c>
      <c r="BA777" s="559" t="str">
        <f t="shared" si="282"/>
        <v>入力済</v>
      </c>
      <c r="BB777" s="632" t="str">
        <f>IFERROR(VLOOKUP(K777,【参考】数式用!$AX$3:$AY$59, 2, FALSE), "")</f>
        <v/>
      </c>
      <c r="BC777" s="559" t="str">
        <f t="shared" si="283"/>
        <v/>
      </c>
      <c r="BD777" s="559" t="str">
        <f t="shared" si="284"/>
        <v>入力済</v>
      </c>
      <c r="BE777" s="576" t="str">
        <f t="shared" si="285"/>
        <v/>
      </c>
      <c r="BF777" s="559" t="str">
        <f t="shared" si="286"/>
        <v/>
      </c>
      <c r="BG777" s="596"/>
      <c r="BH777" s="632" t="str">
        <f t="shared" si="287"/>
        <v/>
      </c>
      <c r="BI777" s="614" t="str">
        <f>IFERROR(IF(BH777="Ⅱロ有り",ROUNDDOWN(L777*VLOOKUP(K777,【参考】数式用!$A$4:$J$42,10,FALSE)*AA777,0),""),"")</f>
        <v/>
      </c>
      <c r="BJ777" s="614" t="str">
        <f>IFERROR(IF(BH777="Ⅱロなし",ROUNDDOWN(L777*VLOOKUP(K777,【参考】数式用!$A$4:$J$42,8,FALSE)*AA777,0),""),"")</f>
        <v/>
      </c>
    </row>
    <row r="778" spans="1:62" ht="110.1" customHeight="1" thickBot="1">
      <c r="A778" s="327">
        <v>765</v>
      </c>
      <c r="B778" s="1005" t="str">
        <f>IF(基本情報入力シート!B800="","",基本情報入力シート!B800)</f>
        <v/>
      </c>
      <c r="C778" s="1006"/>
      <c r="D778" s="1006"/>
      <c r="E778" s="1006"/>
      <c r="F778" s="1007"/>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58" t="str">
        <f>IF(基本情報入力シート!AF800=0, "",基本情報入力シート!AF800)</f>
        <v/>
      </c>
      <c r="M778" s="589"/>
      <c r="N778" s="521" t="str">
        <f>IFERROR(VLOOKUP(K778,【参考】数式用!$A$2:$F$57,MATCH(M778,【参考】数式用!$C$3:$F$3,0)+2,0),"")</f>
        <v/>
      </c>
      <c r="O778" s="513"/>
      <c r="P778" s="555" t="str">
        <f>IFERROR(VLOOKUP(K778,【参考】数式用!$A$2:$F$57,MATCH(O778,【参考】数式用!$C$3:$F$3,0)+2,0),"")</f>
        <v/>
      </c>
      <c r="Q778" s="338" t="s">
        <v>118</v>
      </c>
      <c r="R778" s="339"/>
      <c r="S778" s="340" t="s">
        <v>183</v>
      </c>
      <c r="T778" s="339"/>
      <c r="U778" s="340" t="s">
        <v>184</v>
      </c>
      <c r="V778" s="339"/>
      <c r="W778" s="340" t="s">
        <v>183</v>
      </c>
      <c r="X778" s="339"/>
      <c r="Y778" s="340" t="s">
        <v>185</v>
      </c>
      <c r="Z778" s="340" t="s">
        <v>186</v>
      </c>
      <c r="AA778" s="340" t="str">
        <f t="shared" si="267"/>
        <v/>
      </c>
      <c r="AB778" s="341" t="s">
        <v>187</v>
      </c>
      <c r="AC778" s="516" t="str">
        <f t="shared" si="268"/>
        <v/>
      </c>
      <c r="AD778" s="509" t="str">
        <f t="shared" si="269"/>
        <v/>
      </c>
      <c r="AE778" s="517" t="str">
        <f>IFERROR(ROUNDDOWN(ROUNDDOWN(ROUND(L778*VLOOKUP(K778,【参考】数式用!$A$4:$F$57,MATCH("処遇改善加算Ⅳ",【参考】数式用!$C$3:$F$3,0)+2,0),0),0)*AA778*0.5,0), "")</f>
        <v/>
      </c>
      <c r="AF778" s="329"/>
      <c r="AG778" s="330"/>
      <c r="AH778" s="330"/>
      <c r="AI778" s="344"/>
      <c r="AJ778" s="641"/>
      <c r="AK778" s="331"/>
      <c r="AL778" s="332" t="str">
        <f t="shared" si="270"/>
        <v/>
      </c>
      <c r="AM778" s="325" t="str">
        <f t="shared" si="271"/>
        <v/>
      </c>
      <c r="AN778" s="255"/>
      <c r="AO778" s="559" t="str">
        <f>IFERROR(VLOOKUP(K778,【参考】数式用!$A$2:$N$57,14,FALSE),"")</f>
        <v/>
      </c>
      <c r="AP778" s="559" t="str">
        <f t="shared" si="272"/>
        <v/>
      </c>
      <c r="AQ778" s="632" t="str">
        <f t="shared" si="273"/>
        <v/>
      </c>
      <c r="AR778" s="632" t="str">
        <f t="shared" si="274"/>
        <v>入力済</v>
      </c>
      <c r="AS778" s="559" t="str">
        <f t="shared" si="275"/>
        <v/>
      </c>
      <c r="AT778" s="632" t="str">
        <f t="shared" si="276"/>
        <v>入力済</v>
      </c>
      <c r="AU778" s="632" t="str">
        <f t="shared" si="277"/>
        <v/>
      </c>
      <c r="AV778" s="632" t="str">
        <f t="shared" si="278"/>
        <v/>
      </c>
      <c r="AW778" s="559" t="str">
        <f t="shared" si="279"/>
        <v/>
      </c>
      <c r="AX778" s="559" t="str">
        <f t="shared" si="280"/>
        <v/>
      </c>
      <c r="AY778" s="632" t="str">
        <f>IFERROR(VLOOKUP(K778,【参考】数式用!$AR$5:$AS$39,2, FALSE), "")</f>
        <v/>
      </c>
      <c r="AZ778" s="559" t="str">
        <f t="shared" si="281"/>
        <v/>
      </c>
      <c r="BA778" s="559" t="str">
        <f t="shared" si="282"/>
        <v>入力済</v>
      </c>
      <c r="BB778" s="632" t="str">
        <f>IFERROR(VLOOKUP(K778,【参考】数式用!$AX$3:$AY$59, 2, FALSE), "")</f>
        <v/>
      </c>
      <c r="BC778" s="559" t="str">
        <f t="shared" si="283"/>
        <v/>
      </c>
      <c r="BD778" s="559" t="str">
        <f t="shared" si="284"/>
        <v>入力済</v>
      </c>
      <c r="BE778" s="576" t="str">
        <f t="shared" si="285"/>
        <v/>
      </c>
      <c r="BF778" s="559" t="str">
        <f t="shared" si="286"/>
        <v/>
      </c>
      <c r="BG778" s="596"/>
      <c r="BH778" s="632" t="str">
        <f t="shared" si="287"/>
        <v/>
      </c>
      <c r="BI778" s="614" t="str">
        <f>IFERROR(IF(BH778="Ⅱロ有り",ROUNDDOWN(L778*VLOOKUP(K778,【参考】数式用!$A$4:$J$42,10,FALSE)*AA778,0),""),"")</f>
        <v/>
      </c>
      <c r="BJ778" s="614" t="str">
        <f>IFERROR(IF(BH778="Ⅱロなし",ROUNDDOWN(L778*VLOOKUP(K778,【参考】数式用!$A$4:$J$42,8,FALSE)*AA778,0),""),"")</f>
        <v/>
      </c>
    </row>
    <row r="779" spans="1:62" ht="110.1" customHeight="1" thickBot="1">
      <c r="A779" s="327">
        <v>766</v>
      </c>
      <c r="B779" s="1005" t="str">
        <f>IF(基本情報入力シート!B801="","",基本情報入力シート!B801)</f>
        <v/>
      </c>
      <c r="C779" s="1006"/>
      <c r="D779" s="1006"/>
      <c r="E779" s="1006"/>
      <c r="F779" s="1007"/>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58" t="str">
        <f>IF(基本情報入力シート!AF801=0, "",基本情報入力シート!AF801)</f>
        <v/>
      </c>
      <c r="M779" s="589"/>
      <c r="N779" s="521" t="str">
        <f>IFERROR(VLOOKUP(K779,【参考】数式用!$A$2:$F$57,MATCH(M779,【参考】数式用!$C$3:$F$3,0)+2,0),"")</f>
        <v/>
      </c>
      <c r="O779" s="513"/>
      <c r="P779" s="555" t="str">
        <f>IFERROR(VLOOKUP(K779,【参考】数式用!$A$2:$F$57,MATCH(O779,【参考】数式用!$C$3:$F$3,0)+2,0),"")</f>
        <v/>
      </c>
      <c r="Q779" s="338" t="s">
        <v>118</v>
      </c>
      <c r="R779" s="339"/>
      <c r="S779" s="340" t="s">
        <v>183</v>
      </c>
      <c r="T779" s="339"/>
      <c r="U779" s="340" t="s">
        <v>184</v>
      </c>
      <c r="V779" s="339"/>
      <c r="W779" s="340" t="s">
        <v>183</v>
      </c>
      <c r="X779" s="339"/>
      <c r="Y779" s="340" t="s">
        <v>185</v>
      </c>
      <c r="Z779" s="340" t="s">
        <v>186</v>
      </c>
      <c r="AA779" s="340" t="str">
        <f t="shared" si="267"/>
        <v/>
      </c>
      <c r="AB779" s="341" t="s">
        <v>187</v>
      </c>
      <c r="AC779" s="516" t="str">
        <f t="shared" si="268"/>
        <v/>
      </c>
      <c r="AD779" s="509" t="str">
        <f t="shared" si="269"/>
        <v/>
      </c>
      <c r="AE779" s="517" t="str">
        <f>IFERROR(ROUNDDOWN(ROUNDDOWN(ROUND(L779*VLOOKUP(K779,【参考】数式用!$A$4:$F$57,MATCH("処遇改善加算Ⅳ",【参考】数式用!$C$3:$F$3,0)+2,0),0),0)*AA779*0.5,0), "")</f>
        <v/>
      </c>
      <c r="AF779" s="329"/>
      <c r="AG779" s="330"/>
      <c r="AH779" s="330"/>
      <c r="AI779" s="344"/>
      <c r="AJ779" s="641"/>
      <c r="AK779" s="331"/>
      <c r="AL779" s="332" t="str">
        <f t="shared" si="270"/>
        <v/>
      </c>
      <c r="AM779" s="325" t="str">
        <f t="shared" si="271"/>
        <v/>
      </c>
      <c r="AN779" s="255"/>
      <c r="AO779" s="559" t="str">
        <f>IFERROR(VLOOKUP(K779,【参考】数式用!$A$2:$N$57,14,FALSE),"")</f>
        <v/>
      </c>
      <c r="AP779" s="559" t="str">
        <f t="shared" si="272"/>
        <v/>
      </c>
      <c r="AQ779" s="632" t="str">
        <f t="shared" si="273"/>
        <v/>
      </c>
      <c r="AR779" s="632" t="str">
        <f t="shared" si="274"/>
        <v>入力済</v>
      </c>
      <c r="AS779" s="559" t="str">
        <f t="shared" si="275"/>
        <v/>
      </c>
      <c r="AT779" s="632" t="str">
        <f t="shared" si="276"/>
        <v>入力済</v>
      </c>
      <c r="AU779" s="632" t="str">
        <f t="shared" si="277"/>
        <v/>
      </c>
      <c r="AV779" s="632" t="str">
        <f t="shared" si="278"/>
        <v/>
      </c>
      <c r="AW779" s="559" t="str">
        <f t="shared" si="279"/>
        <v/>
      </c>
      <c r="AX779" s="559" t="str">
        <f t="shared" si="280"/>
        <v/>
      </c>
      <c r="AY779" s="632" t="str">
        <f>IFERROR(VLOOKUP(K779,【参考】数式用!$AR$5:$AS$39,2, FALSE), "")</f>
        <v/>
      </c>
      <c r="AZ779" s="559" t="str">
        <f t="shared" si="281"/>
        <v/>
      </c>
      <c r="BA779" s="559" t="str">
        <f t="shared" si="282"/>
        <v>入力済</v>
      </c>
      <c r="BB779" s="632" t="str">
        <f>IFERROR(VLOOKUP(K779,【参考】数式用!$AX$3:$AY$59, 2, FALSE), "")</f>
        <v/>
      </c>
      <c r="BC779" s="559" t="str">
        <f t="shared" si="283"/>
        <v/>
      </c>
      <c r="BD779" s="559" t="str">
        <f t="shared" si="284"/>
        <v>入力済</v>
      </c>
      <c r="BE779" s="576" t="str">
        <f t="shared" si="285"/>
        <v/>
      </c>
      <c r="BF779" s="559" t="str">
        <f t="shared" si="286"/>
        <v/>
      </c>
      <c r="BG779" s="596"/>
      <c r="BH779" s="632" t="str">
        <f t="shared" si="287"/>
        <v/>
      </c>
      <c r="BI779" s="614" t="str">
        <f>IFERROR(IF(BH779="Ⅱロ有り",ROUNDDOWN(L779*VLOOKUP(K779,【参考】数式用!$A$4:$J$42,10,FALSE)*AA779,0),""),"")</f>
        <v/>
      </c>
      <c r="BJ779" s="614" t="str">
        <f>IFERROR(IF(BH779="Ⅱロなし",ROUNDDOWN(L779*VLOOKUP(K779,【参考】数式用!$A$4:$J$42,8,FALSE)*AA779,0),""),"")</f>
        <v/>
      </c>
    </row>
    <row r="780" spans="1:62" ht="110.1" customHeight="1" thickBot="1">
      <c r="A780" s="327">
        <v>767</v>
      </c>
      <c r="B780" s="1005" t="str">
        <f>IF(基本情報入力シート!B802="","",基本情報入力シート!B802)</f>
        <v/>
      </c>
      <c r="C780" s="1006"/>
      <c r="D780" s="1006"/>
      <c r="E780" s="1006"/>
      <c r="F780" s="1007"/>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58" t="str">
        <f>IF(基本情報入力シート!AF802=0, "",基本情報入力シート!AF802)</f>
        <v/>
      </c>
      <c r="M780" s="589"/>
      <c r="N780" s="521" t="str">
        <f>IFERROR(VLOOKUP(K780,【参考】数式用!$A$2:$F$57,MATCH(M780,【参考】数式用!$C$3:$F$3,0)+2,0),"")</f>
        <v/>
      </c>
      <c r="O780" s="513"/>
      <c r="P780" s="555" t="str">
        <f>IFERROR(VLOOKUP(K780,【参考】数式用!$A$2:$F$57,MATCH(O780,【参考】数式用!$C$3:$F$3,0)+2,0),"")</f>
        <v/>
      </c>
      <c r="Q780" s="338" t="s">
        <v>118</v>
      </c>
      <c r="R780" s="339"/>
      <c r="S780" s="340" t="s">
        <v>183</v>
      </c>
      <c r="T780" s="339"/>
      <c r="U780" s="340" t="s">
        <v>184</v>
      </c>
      <c r="V780" s="339"/>
      <c r="W780" s="340" t="s">
        <v>183</v>
      </c>
      <c r="X780" s="339"/>
      <c r="Y780" s="340" t="s">
        <v>185</v>
      </c>
      <c r="Z780" s="340" t="s">
        <v>186</v>
      </c>
      <c r="AA780" s="340" t="str">
        <f t="shared" si="267"/>
        <v/>
      </c>
      <c r="AB780" s="341" t="s">
        <v>187</v>
      </c>
      <c r="AC780" s="516" t="str">
        <f t="shared" si="268"/>
        <v/>
      </c>
      <c r="AD780" s="509" t="str">
        <f t="shared" si="269"/>
        <v/>
      </c>
      <c r="AE780" s="517" t="str">
        <f>IFERROR(ROUNDDOWN(ROUNDDOWN(ROUND(L780*VLOOKUP(K780,【参考】数式用!$A$4:$F$57,MATCH("処遇改善加算Ⅳ",【参考】数式用!$C$3:$F$3,0)+2,0),0),0)*AA780*0.5,0), "")</f>
        <v/>
      </c>
      <c r="AF780" s="329"/>
      <c r="AG780" s="330"/>
      <c r="AH780" s="330"/>
      <c r="AI780" s="344"/>
      <c r="AJ780" s="641"/>
      <c r="AK780" s="331"/>
      <c r="AL780" s="332" t="str">
        <f t="shared" si="270"/>
        <v/>
      </c>
      <c r="AM780" s="325" t="str">
        <f t="shared" si="271"/>
        <v/>
      </c>
      <c r="AN780" s="255"/>
      <c r="AO780" s="559" t="str">
        <f>IFERROR(VLOOKUP(K780,【参考】数式用!$A$2:$N$57,14,FALSE),"")</f>
        <v/>
      </c>
      <c r="AP780" s="559" t="str">
        <f t="shared" si="272"/>
        <v/>
      </c>
      <c r="AQ780" s="632" t="str">
        <f t="shared" si="273"/>
        <v/>
      </c>
      <c r="AR780" s="632" t="str">
        <f t="shared" si="274"/>
        <v>入力済</v>
      </c>
      <c r="AS780" s="559" t="str">
        <f t="shared" si="275"/>
        <v/>
      </c>
      <c r="AT780" s="632" t="str">
        <f t="shared" si="276"/>
        <v>入力済</v>
      </c>
      <c r="AU780" s="632" t="str">
        <f t="shared" si="277"/>
        <v/>
      </c>
      <c r="AV780" s="632" t="str">
        <f t="shared" si="278"/>
        <v/>
      </c>
      <c r="AW780" s="559" t="str">
        <f t="shared" si="279"/>
        <v/>
      </c>
      <c r="AX780" s="559" t="str">
        <f t="shared" si="280"/>
        <v/>
      </c>
      <c r="AY780" s="632" t="str">
        <f>IFERROR(VLOOKUP(K780,【参考】数式用!$AR$5:$AS$39,2, FALSE), "")</f>
        <v/>
      </c>
      <c r="AZ780" s="559" t="str">
        <f t="shared" si="281"/>
        <v/>
      </c>
      <c r="BA780" s="559" t="str">
        <f t="shared" si="282"/>
        <v>入力済</v>
      </c>
      <c r="BB780" s="632" t="str">
        <f>IFERROR(VLOOKUP(K780,【参考】数式用!$AX$3:$AY$59, 2, FALSE), "")</f>
        <v/>
      </c>
      <c r="BC780" s="559" t="str">
        <f t="shared" si="283"/>
        <v/>
      </c>
      <c r="BD780" s="559" t="str">
        <f t="shared" si="284"/>
        <v>入力済</v>
      </c>
      <c r="BE780" s="576" t="str">
        <f t="shared" si="285"/>
        <v/>
      </c>
      <c r="BF780" s="559" t="str">
        <f t="shared" si="286"/>
        <v/>
      </c>
      <c r="BG780" s="596"/>
      <c r="BH780" s="632" t="str">
        <f t="shared" si="287"/>
        <v/>
      </c>
      <c r="BI780" s="614" t="str">
        <f>IFERROR(IF(BH780="Ⅱロ有り",ROUNDDOWN(L780*VLOOKUP(K780,【参考】数式用!$A$4:$J$42,10,FALSE)*AA780,0),""),"")</f>
        <v/>
      </c>
      <c r="BJ780" s="614" t="str">
        <f>IFERROR(IF(BH780="Ⅱロなし",ROUNDDOWN(L780*VLOOKUP(K780,【参考】数式用!$A$4:$J$42,8,FALSE)*AA780,0),""),"")</f>
        <v/>
      </c>
    </row>
    <row r="781" spans="1:62" ht="110.1" customHeight="1" thickBot="1">
      <c r="A781" s="327">
        <v>768</v>
      </c>
      <c r="B781" s="1005" t="str">
        <f>IF(基本情報入力シート!B803="","",基本情報入力シート!B803)</f>
        <v/>
      </c>
      <c r="C781" s="1006"/>
      <c r="D781" s="1006"/>
      <c r="E781" s="1006"/>
      <c r="F781" s="1007"/>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58" t="str">
        <f>IF(基本情報入力シート!AF803=0, "",基本情報入力シート!AF803)</f>
        <v/>
      </c>
      <c r="M781" s="589"/>
      <c r="N781" s="521" t="str">
        <f>IFERROR(VLOOKUP(K781,【参考】数式用!$A$2:$F$57,MATCH(M781,【参考】数式用!$C$3:$F$3,0)+2,0),"")</f>
        <v/>
      </c>
      <c r="O781" s="513"/>
      <c r="P781" s="555" t="str">
        <f>IFERROR(VLOOKUP(K781,【参考】数式用!$A$2:$F$57,MATCH(O781,【参考】数式用!$C$3:$F$3,0)+2,0),"")</f>
        <v/>
      </c>
      <c r="Q781" s="338" t="s">
        <v>118</v>
      </c>
      <c r="R781" s="339"/>
      <c r="S781" s="340" t="s">
        <v>183</v>
      </c>
      <c r="T781" s="339"/>
      <c r="U781" s="340" t="s">
        <v>184</v>
      </c>
      <c r="V781" s="339"/>
      <c r="W781" s="340" t="s">
        <v>183</v>
      </c>
      <c r="X781" s="339"/>
      <c r="Y781" s="340" t="s">
        <v>185</v>
      </c>
      <c r="Z781" s="340" t="s">
        <v>186</v>
      </c>
      <c r="AA781" s="340" t="str">
        <f t="shared" si="267"/>
        <v/>
      </c>
      <c r="AB781" s="341" t="s">
        <v>187</v>
      </c>
      <c r="AC781" s="516" t="str">
        <f t="shared" si="268"/>
        <v/>
      </c>
      <c r="AD781" s="509" t="str">
        <f t="shared" si="269"/>
        <v/>
      </c>
      <c r="AE781" s="517" t="str">
        <f>IFERROR(ROUNDDOWN(ROUNDDOWN(ROUND(L781*VLOOKUP(K781,【参考】数式用!$A$4:$F$57,MATCH("処遇改善加算Ⅳ",【参考】数式用!$C$3:$F$3,0)+2,0),0),0)*AA781*0.5,0), "")</f>
        <v/>
      </c>
      <c r="AF781" s="329"/>
      <c r="AG781" s="330"/>
      <c r="AH781" s="330"/>
      <c r="AI781" s="344"/>
      <c r="AJ781" s="641"/>
      <c r="AK781" s="331"/>
      <c r="AL781" s="332" t="str">
        <f t="shared" si="270"/>
        <v/>
      </c>
      <c r="AM781" s="325" t="str">
        <f t="shared" si="271"/>
        <v/>
      </c>
      <c r="AN781" s="255"/>
      <c r="AO781" s="559" t="str">
        <f>IFERROR(VLOOKUP(K781,【参考】数式用!$A$2:$N$57,14,FALSE),"")</f>
        <v/>
      </c>
      <c r="AP781" s="559" t="str">
        <f t="shared" si="272"/>
        <v/>
      </c>
      <c r="AQ781" s="632" t="str">
        <f t="shared" si="273"/>
        <v/>
      </c>
      <c r="AR781" s="632" t="str">
        <f t="shared" si="274"/>
        <v>入力済</v>
      </c>
      <c r="AS781" s="559" t="str">
        <f t="shared" si="275"/>
        <v/>
      </c>
      <c r="AT781" s="632" t="str">
        <f t="shared" si="276"/>
        <v>入力済</v>
      </c>
      <c r="AU781" s="632" t="str">
        <f t="shared" si="277"/>
        <v/>
      </c>
      <c r="AV781" s="632" t="str">
        <f t="shared" si="278"/>
        <v/>
      </c>
      <c r="AW781" s="559" t="str">
        <f t="shared" si="279"/>
        <v/>
      </c>
      <c r="AX781" s="559" t="str">
        <f t="shared" si="280"/>
        <v/>
      </c>
      <c r="AY781" s="632" t="str">
        <f>IFERROR(VLOOKUP(K781,【参考】数式用!$AR$5:$AS$39,2, FALSE), "")</f>
        <v/>
      </c>
      <c r="AZ781" s="559" t="str">
        <f t="shared" si="281"/>
        <v/>
      </c>
      <c r="BA781" s="559" t="str">
        <f t="shared" si="282"/>
        <v>入力済</v>
      </c>
      <c r="BB781" s="632" t="str">
        <f>IFERROR(VLOOKUP(K781,【参考】数式用!$AX$3:$AY$59, 2, FALSE), "")</f>
        <v/>
      </c>
      <c r="BC781" s="559" t="str">
        <f t="shared" si="283"/>
        <v/>
      </c>
      <c r="BD781" s="559" t="str">
        <f t="shared" si="284"/>
        <v>入力済</v>
      </c>
      <c r="BE781" s="576" t="str">
        <f t="shared" si="285"/>
        <v/>
      </c>
      <c r="BF781" s="559" t="str">
        <f t="shared" si="286"/>
        <v/>
      </c>
      <c r="BG781" s="596"/>
      <c r="BH781" s="632" t="str">
        <f t="shared" si="287"/>
        <v/>
      </c>
      <c r="BI781" s="614" t="str">
        <f>IFERROR(IF(BH781="Ⅱロ有り",ROUNDDOWN(L781*VLOOKUP(K781,【参考】数式用!$A$4:$J$42,10,FALSE)*AA781,0),""),"")</f>
        <v/>
      </c>
      <c r="BJ781" s="614" t="str">
        <f>IFERROR(IF(BH781="Ⅱロなし",ROUNDDOWN(L781*VLOOKUP(K781,【参考】数式用!$A$4:$J$42,8,FALSE)*AA781,0),""),"")</f>
        <v/>
      </c>
    </row>
    <row r="782" spans="1:62" ht="110.1" customHeight="1" thickBot="1">
      <c r="A782" s="327">
        <v>769</v>
      </c>
      <c r="B782" s="1005" t="str">
        <f>IF(基本情報入力シート!B804="","",基本情報入力シート!B804)</f>
        <v/>
      </c>
      <c r="C782" s="1006"/>
      <c r="D782" s="1006"/>
      <c r="E782" s="1006"/>
      <c r="F782" s="1007"/>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58" t="str">
        <f>IF(基本情報入力シート!AF804=0, "",基本情報入力シート!AF804)</f>
        <v/>
      </c>
      <c r="M782" s="589"/>
      <c r="N782" s="521" t="str">
        <f>IFERROR(VLOOKUP(K782,【参考】数式用!$A$2:$F$57,MATCH(M782,【参考】数式用!$C$3:$F$3,0)+2,0),"")</f>
        <v/>
      </c>
      <c r="O782" s="513"/>
      <c r="P782" s="555" t="str">
        <f>IFERROR(VLOOKUP(K782,【参考】数式用!$A$2:$F$57,MATCH(O782,【参考】数式用!$C$3:$F$3,0)+2,0),"")</f>
        <v/>
      </c>
      <c r="Q782" s="338" t="s">
        <v>118</v>
      </c>
      <c r="R782" s="339"/>
      <c r="S782" s="340" t="s">
        <v>183</v>
      </c>
      <c r="T782" s="339"/>
      <c r="U782" s="340" t="s">
        <v>184</v>
      </c>
      <c r="V782" s="339"/>
      <c r="W782" s="340" t="s">
        <v>183</v>
      </c>
      <c r="X782" s="339"/>
      <c r="Y782" s="340" t="s">
        <v>185</v>
      </c>
      <c r="Z782" s="340" t="s">
        <v>186</v>
      </c>
      <c r="AA782" s="340" t="str">
        <f t="shared" si="267"/>
        <v/>
      </c>
      <c r="AB782" s="341" t="s">
        <v>187</v>
      </c>
      <c r="AC782" s="516" t="str">
        <f t="shared" si="268"/>
        <v/>
      </c>
      <c r="AD782" s="509" t="str">
        <f t="shared" si="269"/>
        <v/>
      </c>
      <c r="AE782" s="517" t="str">
        <f>IFERROR(ROUNDDOWN(ROUNDDOWN(ROUND(L782*VLOOKUP(K782,【参考】数式用!$A$4:$F$57,MATCH("処遇改善加算Ⅳ",【参考】数式用!$C$3:$F$3,0)+2,0),0),0)*AA782*0.5,0), "")</f>
        <v/>
      </c>
      <c r="AF782" s="329"/>
      <c r="AG782" s="330"/>
      <c r="AH782" s="330"/>
      <c r="AI782" s="344"/>
      <c r="AJ782" s="641"/>
      <c r="AK782" s="331"/>
      <c r="AL782" s="332" t="str">
        <f t="shared" si="270"/>
        <v/>
      </c>
      <c r="AM782" s="325" t="str">
        <f t="shared" si="271"/>
        <v/>
      </c>
      <c r="AN782" s="255"/>
      <c r="AO782" s="559" t="str">
        <f>IFERROR(VLOOKUP(K782,【参考】数式用!$A$2:$N$57,14,FALSE),"")</f>
        <v/>
      </c>
      <c r="AP782" s="559" t="str">
        <f t="shared" si="272"/>
        <v/>
      </c>
      <c r="AQ782" s="632" t="str">
        <f t="shared" si="273"/>
        <v/>
      </c>
      <c r="AR782" s="632" t="str">
        <f t="shared" si="274"/>
        <v>入力済</v>
      </c>
      <c r="AS782" s="559" t="str">
        <f t="shared" si="275"/>
        <v/>
      </c>
      <c r="AT782" s="632" t="str">
        <f t="shared" si="276"/>
        <v>入力済</v>
      </c>
      <c r="AU782" s="632" t="str">
        <f t="shared" si="277"/>
        <v/>
      </c>
      <c r="AV782" s="632" t="str">
        <f t="shared" si="278"/>
        <v/>
      </c>
      <c r="AW782" s="559" t="str">
        <f t="shared" si="279"/>
        <v/>
      </c>
      <c r="AX782" s="559" t="str">
        <f t="shared" si="280"/>
        <v/>
      </c>
      <c r="AY782" s="632" t="str">
        <f>IFERROR(VLOOKUP(K782,【参考】数式用!$AR$5:$AS$39,2, FALSE), "")</f>
        <v/>
      </c>
      <c r="AZ782" s="559" t="str">
        <f t="shared" si="281"/>
        <v/>
      </c>
      <c r="BA782" s="559" t="str">
        <f t="shared" si="282"/>
        <v>入力済</v>
      </c>
      <c r="BB782" s="632" t="str">
        <f>IFERROR(VLOOKUP(K782,【参考】数式用!$AX$3:$AY$59, 2, FALSE), "")</f>
        <v/>
      </c>
      <c r="BC782" s="559" t="str">
        <f t="shared" si="283"/>
        <v/>
      </c>
      <c r="BD782" s="559" t="str">
        <f t="shared" si="284"/>
        <v>入力済</v>
      </c>
      <c r="BE782" s="576" t="str">
        <f t="shared" si="285"/>
        <v/>
      </c>
      <c r="BF782" s="559" t="str">
        <f t="shared" si="286"/>
        <v/>
      </c>
      <c r="BG782" s="596"/>
      <c r="BH782" s="632" t="str">
        <f t="shared" si="287"/>
        <v/>
      </c>
      <c r="BI782" s="614" t="str">
        <f>IFERROR(IF(BH782="Ⅱロ有り",ROUNDDOWN(L782*VLOOKUP(K782,【参考】数式用!$A$4:$J$42,10,FALSE)*AA782,0),""),"")</f>
        <v/>
      </c>
      <c r="BJ782" s="614" t="str">
        <f>IFERROR(IF(BH782="Ⅱロなし",ROUNDDOWN(L782*VLOOKUP(K782,【参考】数式用!$A$4:$J$42,8,FALSE)*AA782,0),""),"")</f>
        <v/>
      </c>
    </row>
    <row r="783" spans="1:62" ht="110.1" customHeight="1" thickBot="1">
      <c r="A783" s="327">
        <v>770</v>
      </c>
      <c r="B783" s="1005" t="str">
        <f>IF(基本情報入力シート!B805="","",基本情報入力シート!B805)</f>
        <v/>
      </c>
      <c r="C783" s="1006"/>
      <c r="D783" s="1006"/>
      <c r="E783" s="1006"/>
      <c r="F783" s="1007"/>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58" t="str">
        <f>IF(基本情報入力シート!AF805=0, "",基本情報入力シート!AF805)</f>
        <v/>
      </c>
      <c r="M783" s="589"/>
      <c r="N783" s="521" t="str">
        <f>IFERROR(VLOOKUP(K783,【参考】数式用!$A$2:$F$57,MATCH(M783,【参考】数式用!$C$3:$F$3,0)+2,0),"")</f>
        <v/>
      </c>
      <c r="O783" s="513"/>
      <c r="P783" s="555" t="str">
        <f>IFERROR(VLOOKUP(K783,【参考】数式用!$A$2:$F$57,MATCH(O783,【参考】数式用!$C$3:$F$3,0)+2,0),"")</f>
        <v/>
      </c>
      <c r="Q783" s="338" t="s">
        <v>118</v>
      </c>
      <c r="R783" s="339"/>
      <c r="S783" s="340" t="s">
        <v>183</v>
      </c>
      <c r="T783" s="339"/>
      <c r="U783" s="340" t="s">
        <v>184</v>
      </c>
      <c r="V783" s="339"/>
      <c r="W783" s="340" t="s">
        <v>183</v>
      </c>
      <c r="X783" s="339"/>
      <c r="Y783" s="340" t="s">
        <v>185</v>
      </c>
      <c r="Z783" s="340" t="s">
        <v>186</v>
      </c>
      <c r="AA783" s="340" t="str">
        <f t="shared" si="267"/>
        <v/>
      </c>
      <c r="AB783" s="341" t="s">
        <v>187</v>
      </c>
      <c r="AC783" s="516" t="str">
        <f t="shared" si="268"/>
        <v/>
      </c>
      <c r="AD783" s="509" t="str">
        <f t="shared" si="269"/>
        <v/>
      </c>
      <c r="AE783" s="517" t="str">
        <f>IFERROR(ROUNDDOWN(ROUNDDOWN(ROUND(L783*VLOOKUP(K783,【参考】数式用!$A$4:$F$57,MATCH("処遇改善加算Ⅳ",【参考】数式用!$C$3:$F$3,0)+2,0),0),0)*AA783*0.5,0), "")</f>
        <v/>
      </c>
      <c r="AF783" s="329"/>
      <c r="AG783" s="330"/>
      <c r="AH783" s="330"/>
      <c r="AI783" s="344"/>
      <c r="AJ783" s="641"/>
      <c r="AK783" s="331"/>
      <c r="AL783" s="332" t="str">
        <f t="shared" si="270"/>
        <v/>
      </c>
      <c r="AM783" s="325" t="str">
        <f t="shared" si="271"/>
        <v/>
      </c>
      <c r="AN783" s="255"/>
      <c r="AO783" s="559" t="str">
        <f>IFERROR(VLOOKUP(K783,【参考】数式用!$A$2:$N$57,14,FALSE),"")</f>
        <v/>
      </c>
      <c r="AP783" s="559" t="str">
        <f t="shared" si="272"/>
        <v/>
      </c>
      <c r="AQ783" s="632" t="str">
        <f t="shared" si="273"/>
        <v/>
      </c>
      <c r="AR783" s="632" t="str">
        <f t="shared" si="274"/>
        <v>入力済</v>
      </c>
      <c r="AS783" s="559" t="str">
        <f t="shared" si="275"/>
        <v/>
      </c>
      <c r="AT783" s="632" t="str">
        <f t="shared" si="276"/>
        <v>入力済</v>
      </c>
      <c r="AU783" s="632" t="str">
        <f t="shared" si="277"/>
        <v/>
      </c>
      <c r="AV783" s="632" t="str">
        <f t="shared" si="278"/>
        <v/>
      </c>
      <c r="AW783" s="559" t="str">
        <f t="shared" si="279"/>
        <v/>
      </c>
      <c r="AX783" s="559" t="str">
        <f t="shared" si="280"/>
        <v/>
      </c>
      <c r="AY783" s="632" t="str">
        <f>IFERROR(VLOOKUP(K783,【参考】数式用!$AR$5:$AS$39,2, FALSE), "")</f>
        <v/>
      </c>
      <c r="AZ783" s="559" t="str">
        <f t="shared" si="281"/>
        <v/>
      </c>
      <c r="BA783" s="559" t="str">
        <f t="shared" si="282"/>
        <v>入力済</v>
      </c>
      <c r="BB783" s="632" t="str">
        <f>IFERROR(VLOOKUP(K783,【参考】数式用!$AX$3:$AY$59, 2, FALSE), "")</f>
        <v/>
      </c>
      <c r="BC783" s="559" t="str">
        <f t="shared" si="283"/>
        <v/>
      </c>
      <c r="BD783" s="559" t="str">
        <f t="shared" si="284"/>
        <v>入力済</v>
      </c>
      <c r="BE783" s="576" t="str">
        <f t="shared" si="285"/>
        <v/>
      </c>
      <c r="BF783" s="559" t="str">
        <f t="shared" si="286"/>
        <v/>
      </c>
      <c r="BG783" s="596"/>
      <c r="BH783" s="632" t="str">
        <f t="shared" si="287"/>
        <v/>
      </c>
      <c r="BI783" s="614" t="str">
        <f>IFERROR(IF(BH783="Ⅱロ有り",ROUNDDOWN(L783*VLOOKUP(K783,【参考】数式用!$A$4:$J$42,10,FALSE)*AA783,0),""),"")</f>
        <v/>
      </c>
      <c r="BJ783" s="614" t="str">
        <f>IFERROR(IF(BH783="Ⅱロなし",ROUNDDOWN(L783*VLOOKUP(K783,【参考】数式用!$A$4:$J$42,8,FALSE)*AA783,0),""),"")</f>
        <v/>
      </c>
    </row>
    <row r="784" spans="1:62" ht="110.1" customHeight="1" thickBot="1">
      <c r="A784" s="327">
        <v>771</v>
      </c>
      <c r="B784" s="1005" t="str">
        <f>IF(基本情報入力シート!B806="","",基本情報入力シート!B806)</f>
        <v/>
      </c>
      <c r="C784" s="1006"/>
      <c r="D784" s="1006"/>
      <c r="E784" s="1006"/>
      <c r="F784" s="1007"/>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58" t="str">
        <f>IF(基本情報入力シート!AF806=0, "",基本情報入力シート!AF806)</f>
        <v/>
      </c>
      <c r="M784" s="589"/>
      <c r="N784" s="521" t="str">
        <f>IFERROR(VLOOKUP(K784,【参考】数式用!$A$2:$F$57,MATCH(M784,【参考】数式用!$C$3:$F$3,0)+2,0),"")</f>
        <v/>
      </c>
      <c r="O784" s="513"/>
      <c r="P784" s="555" t="str">
        <f>IFERROR(VLOOKUP(K784,【参考】数式用!$A$2:$F$57,MATCH(O784,【参考】数式用!$C$3:$F$3,0)+2,0),"")</f>
        <v/>
      </c>
      <c r="Q784" s="338" t="s">
        <v>118</v>
      </c>
      <c r="R784" s="339"/>
      <c r="S784" s="340" t="s">
        <v>183</v>
      </c>
      <c r="T784" s="339"/>
      <c r="U784" s="340" t="s">
        <v>184</v>
      </c>
      <c r="V784" s="339"/>
      <c r="W784" s="340" t="s">
        <v>183</v>
      </c>
      <c r="X784" s="339"/>
      <c r="Y784" s="340" t="s">
        <v>185</v>
      </c>
      <c r="Z784" s="340" t="s">
        <v>186</v>
      </c>
      <c r="AA784" s="340" t="str">
        <f t="shared" si="267"/>
        <v/>
      </c>
      <c r="AB784" s="341" t="s">
        <v>187</v>
      </c>
      <c r="AC784" s="516" t="str">
        <f t="shared" si="268"/>
        <v/>
      </c>
      <c r="AD784" s="509" t="str">
        <f t="shared" si="269"/>
        <v/>
      </c>
      <c r="AE784" s="517" t="str">
        <f>IFERROR(ROUNDDOWN(ROUNDDOWN(ROUND(L784*VLOOKUP(K784,【参考】数式用!$A$4:$F$57,MATCH("処遇改善加算Ⅳ",【参考】数式用!$C$3:$F$3,0)+2,0),0),0)*AA784*0.5,0), "")</f>
        <v/>
      </c>
      <c r="AF784" s="329"/>
      <c r="AG784" s="330"/>
      <c r="AH784" s="330"/>
      <c r="AI784" s="344"/>
      <c r="AJ784" s="641"/>
      <c r="AK784" s="331"/>
      <c r="AL784" s="332" t="str">
        <f t="shared" si="270"/>
        <v/>
      </c>
      <c r="AM784" s="325" t="str">
        <f t="shared" si="271"/>
        <v/>
      </c>
      <c r="AN784" s="255"/>
      <c r="AO784" s="559" t="str">
        <f>IFERROR(VLOOKUP(K784,【参考】数式用!$A$2:$N$57,14,FALSE),"")</f>
        <v/>
      </c>
      <c r="AP784" s="559" t="str">
        <f t="shared" si="272"/>
        <v/>
      </c>
      <c r="AQ784" s="632" t="str">
        <f t="shared" si="273"/>
        <v/>
      </c>
      <c r="AR784" s="632" t="str">
        <f t="shared" si="274"/>
        <v>入力済</v>
      </c>
      <c r="AS784" s="559" t="str">
        <f t="shared" si="275"/>
        <v/>
      </c>
      <c r="AT784" s="632" t="str">
        <f t="shared" si="276"/>
        <v>入力済</v>
      </c>
      <c r="AU784" s="632" t="str">
        <f t="shared" si="277"/>
        <v/>
      </c>
      <c r="AV784" s="632" t="str">
        <f t="shared" si="278"/>
        <v/>
      </c>
      <c r="AW784" s="559" t="str">
        <f t="shared" si="279"/>
        <v/>
      </c>
      <c r="AX784" s="559" t="str">
        <f t="shared" si="280"/>
        <v/>
      </c>
      <c r="AY784" s="632" t="str">
        <f>IFERROR(VLOOKUP(K784,【参考】数式用!$AR$5:$AS$39,2, FALSE), "")</f>
        <v/>
      </c>
      <c r="AZ784" s="559" t="str">
        <f t="shared" si="281"/>
        <v/>
      </c>
      <c r="BA784" s="559" t="str">
        <f t="shared" si="282"/>
        <v>入力済</v>
      </c>
      <c r="BB784" s="632" t="str">
        <f>IFERROR(VLOOKUP(K784,【参考】数式用!$AX$3:$AY$59, 2, FALSE), "")</f>
        <v/>
      </c>
      <c r="BC784" s="559" t="str">
        <f t="shared" si="283"/>
        <v/>
      </c>
      <c r="BD784" s="559" t="str">
        <f t="shared" si="284"/>
        <v>入力済</v>
      </c>
      <c r="BE784" s="576" t="str">
        <f t="shared" si="285"/>
        <v/>
      </c>
      <c r="BF784" s="559" t="str">
        <f t="shared" si="286"/>
        <v/>
      </c>
      <c r="BG784" s="596"/>
      <c r="BH784" s="632" t="str">
        <f t="shared" si="287"/>
        <v/>
      </c>
      <c r="BI784" s="614" t="str">
        <f>IFERROR(IF(BH784="Ⅱロ有り",ROUNDDOWN(L784*VLOOKUP(K784,【参考】数式用!$A$4:$J$42,10,FALSE)*AA784,0),""),"")</f>
        <v/>
      </c>
      <c r="BJ784" s="614" t="str">
        <f>IFERROR(IF(BH784="Ⅱロなし",ROUNDDOWN(L784*VLOOKUP(K784,【参考】数式用!$A$4:$J$42,8,FALSE)*AA784,0),""),"")</f>
        <v/>
      </c>
    </row>
    <row r="785" spans="1:62" ht="110.1" customHeight="1" thickBot="1">
      <c r="A785" s="327">
        <v>772</v>
      </c>
      <c r="B785" s="1005" t="str">
        <f>IF(基本情報入力シート!B807="","",基本情報入力シート!B807)</f>
        <v/>
      </c>
      <c r="C785" s="1006"/>
      <c r="D785" s="1006"/>
      <c r="E785" s="1006"/>
      <c r="F785" s="1007"/>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58" t="str">
        <f>IF(基本情報入力シート!AF807=0, "",基本情報入力シート!AF807)</f>
        <v/>
      </c>
      <c r="M785" s="589"/>
      <c r="N785" s="521" t="str">
        <f>IFERROR(VLOOKUP(K785,【参考】数式用!$A$2:$F$57,MATCH(M785,【参考】数式用!$C$3:$F$3,0)+2,0),"")</f>
        <v/>
      </c>
      <c r="O785" s="513"/>
      <c r="P785" s="555" t="str">
        <f>IFERROR(VLOOKUP(K785,【参考】数式用!$A$2:$F$57,MATCH(O785,【参考】数式用!$C$3:$F$3,0)+2,0),"")</f>
        <v/>
      </c>
      <c r="Q785" s="338" t="s">
        <v>118</v>
      </c>
      <c r="R785" s="339"/>
      <c r="S785" s="340" t="s">
        <v>183</v>
      </c>
      <c r="T785" s="339"/>
      <c r="U785" s="340" t="s">
        <v>184</v>
      </c>
      <c r="V785" s="339"/>
      <c r="W785" s="340" t="s">
        <v>183</v>
      </c>
      <c r="X785" s="339"/>
      <c r="Y785" s="340" t="s">
        <v>185</v>
      </c>
      <c r="Z785" s="340" t="s">
        <v>186</v>
      </c>
      <c r="AA785" s="340" t="str">
        <f t="shared" si="267"/>
        <v/>
      </c>
      <c r="AB785" s="341" t="s">
        <v>187</v>
      </c>
      <c r="AC785" s="516" t="str">
        <f t="shared" si="268"/>
        <v/>
      </c>
      <c r="AD785" s="509" t="str">
        <f t="shared" si="269"/>
        <v/>
      </c>
      <c r="AE785" s="517" t="str">
        <f>IFERROR(ROUNDDOWN(ROUNDDOWN(ROUND(L785*VLOOKUP(K785,【参考】数式用!$A$4:$F$57,MATCH("処遇改善加算Ⅳ",【参考】数式用!$C$3:$F$3,0)+2,0),0),0)*AA785*0.5,0), "")</f>
        <v/>
      </c>
      <c r="AF785" s="329"/>
      <c r="AG785" s="330"/>
      <c r="AH785" s="330"/>
      <c r="AI785" s="344"/>
      <c r="AJ785" s="641"/>
      <c r="AK785" s="331"/>
      <c r="AL785" s="332" t="str">
        <f t="shared" si="270"/>
        <v/>
      </c>
      <c r="AM785" s="325" t="str">
        <f t="shared" si="271"/>
        <v/>
      </c>
      <c r="AN785" s="255"/>
      <c r="AO785" s="559" t="str">
        <f>IFERROR(VLOOKUP(K785,【参考】数式用!$A$2:$N$57,14,FALSE),"")</f>
        <v/>
      </c>
      <c r="AP785" s="559" t="str">
        <f t="shared" si="272"/>
        <v/>
      </c>
      <c r="AQ785" s="632" t="str">
        <f t="shared" si="273"/>
        <v/>
      </c>
      <c r="AR785" s="632" t="str">
        <f t="shared" si="274"/>
        <v>入力済</v>
      </c>
      <c r="AS785" s="559" t="str">
        <f t="shared" si="275"/>
        <v/>
      </c>
      <c r="AT785" s="632" t="str">
        <f t="shared" si="276"/>
        <v>入力済</v>
      </c>
      <c r="AU785" s="632" t="str">
        <f t="shared" si="277"/>
        <v/>
      </c>
      <c r="AV785" s="632" t="str">
        <f t="shared" si="278"/>
        <v/>
      </c>
      <c r="AW785" s="559" t="str">
        <f t="shared" si="279"/>
        <v/>
      </c>
      <c r="AX785" s="559" t="str">
        <f t="shared" si="280"/>
        <v/>
      </c>
      <c r="AY785" s="632" t="str">
        <f>IFERROR(VLOOKUP(K785,【参考】数式用!$AR$5:$AS$39,2, FALSE), "")</f>
        <v/>
      </c>
      <c r="AZ785" s="559" t="str">
        <f t="shared" si="281"/>
        <v/>
      </c>
      <c r="BA785" s="559" t="str">
        <f t="shared" si="282"/>
        <v>入力済</v>
      </c>
      <c r="BB785" s="632" t="str">
        <f>IFERROR(VLOOKUP(K785,【参考】数式用!$AX$3:$AY$59, 2, FALSE), "")</f>
        <v/>
      </c>
      <c r="BC785" s="559" t="str">
        <f t="shared" si="283"/>
        <v/>
      </c>
      <c r="BD785" s="559" t="str">
        <f t="shared" si="284"/>
        <v>入力済</v>
      </c>
      <c r="BE785" s="576" t="str">
        <f t="shared" si="285"/>
        <v/>
      </c>
      <c r="BF785" s="559" t="str">
        <f t="shared" si="286"/>
        <v/>
      </c>
      <c r="BG785" s="596"/>
      <c r="BH785" s="632" t="str">
        <f t="shared" si="287"/>
        <v/>
      </c>
      <c r="BI785" s="614" t="str">
        <f>IFERROR(IF(BH785="Ⅱロ有り",ROUNDDOWN(L785*VLOOKUP(K785,【参考】数式用!$A$4:$J$42,10,FALSE)*AA785,0),""),"")</f>
        <v/>
      </c>
      <c r="BJ785" s="614" t="str">
        <f>IFERROR(IF(BH785="Ⅱロなし",ROUNDDOWN(L785*VLOOKUP(K785,【参考】数式用!$A$4:$J$42,8,FALSE)*AA785,0),""),"")</f>
        <v/>
      </c>
    </row>
    <row r="786" spans="1:62" ht="110.1" customHeight="1" thickBot="1">
      <c r="A786" s="327">
        <v>773</v>
      </c>
      <c r="B786" s="1005" t="str">
        <f>IF(基本情報入力シート!B808="","",基本情報入力シート!B808)</f>
        <v/>
      </c>
      <c r="C786" s="1006"/>
      <c r="D786" s="1006"/>
      <c r="E786" s="1006"/>
      <c r="F786" s="1007"/>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58" t="str">
        <f>IF(基本情報入力シート!AF808=0, "",基本情報入力シート!AF808)</f>
        <v/>
      </c>
      <c r="M786" s="589"/>
      <c r="N786" s="521" t="str">
        <f>IFERROR(VLOOKUP(K786,【参考】数式用!$A$2:$F$57,MATCH(M786,【参考】数式用!$C$3:$F$3,0)+2,0),"")</f>
        <v/>
      </c>
      <c r="O786" s="513"/>
      <c r="P786" s="555" t="str">
        <f>IFERROR(VLOOKUP(K786,【参考】数式用!$A$2:$F$57,MATCH(O786,【参考】数式用!$C$3:$F$3,0)+2,0),"")</f>
        <v/>
      </c>
      <c r="Q786" s="338" t="s">
        <v>118</v>
      </c>
      <c r="R786" s="339"/>
      <c r="S786" s="340" t="s">
        <v>183</v>
      </c>
      <c r="T786" s="339"/>
      <c r="U786" s="340" t="s">
        <v>184</v>
      </c>
      <c r="V786" s="339"/>
      <c r="W786" s="340" t="s">
        <v>183</v>
      </c>
      <c r="X786" s="339"/>
      <c r="Y786" s="340" t="s">
        <v>185</v>
      </c>
      <c r="Z786" s="340" t="s">
        <v>186</v>
      </c>
      <c r="AA786" s="340" t="str">
        <f t="shared" si="267"/>
        <v/>
      </c>
      <c r="AB786" s="341" t="s">
        <v>187</v>
      </c>
      <c r="AC786" s="516" t="str">
        <f t="shared" si="268"/>
        <v/>
      </c>
      <c r="AD786" s="509" t="str">
        <f t="shared" si="269"/>
        <v/>
      </c>
      <c r="AE786" s="517" t="str">
        <f>IFERROR(ROUNDDOWN(ROUNDDOWN(ROUND(L786*VLOOKUP(K786,【参考】数式用!$A$4:$F$57,MATCH("処遇改善加算Ⅳ",【参考】数式用!$C$3:$F$3,0)+2,0),0),0)*AA786*0.5,0), "")</f>
        <v/>
      </c>
      <c r="AF786" s="329"/>
      <c r="AG786" s="330"/>
      <c r="AH786" s="330"/>
      <c r="AI786" s="344"/>
      <c r="AJ786" s="641"/>
      <c r="AK786" s="331"/>
      <c r="AL786" s="332" t="str">
        <f t="shared" si="270"/>
        <v/>
      </c>
      <c r="AM786" s="325" t="str">
        <f t="shared" si="271"/>
        <v/>
      </c>
      <c r="AN786" s="255"/>
      <c r="AO786" s="559" t="str">
        <f>IFERROR(VLOOKUP(K786,【参考】数式用!$A$2:$N$57,14,FALSE),"")</f>
        <v/>
      </c>
      <c r="AP786" s="559" t="str">
        <f t="shared" si="272"/>
        <v/>
      </c>
      <c r="AQ786" s="632" t="str">
        <f t="shared" si="273"/>
        <v/>
      </c>
      <c r="AR786" s="632" t="str">
        <f t="shared" si="274"/>
        <v>入力済</v>
      </c>
      <c r="AS786" s="559" t="str">
        <f t="shared" si="275"/>
        <v/>
      </c>
      <c r="AT786" s="632" t="str">
        <f t="shared" si="276"/>
        <v>入力済</v>
      </c>
      <c r="AU786" s="632" t="str">
        <f t="shared" si="277"/>
        <v/>
      </c>
      <c r="AV786" s="632" t="str">
        <f t="shared" si="278"/>
        <v/>
      </c>
      <c r="AW786" s="559" t="str">
        <f t="shared" si="279"/>
        <v/>
      </c>
      <c r="AX786" s="559" t="str">
        <f t="shared" si="280"/>
        <v/>
      </c>
      <c r="AY786" s="632" t="str">
        <f>IFERROR(VLOOKUP(K786,【参考】数式用!$AR$5:$AS$39,2, FALSE), "")</f>
        <v/>
      </c>
      <c r="AZ786" s="559" t="str">
        <f t="shared" si="281"/>
        <v/>
      </c>
      <c r="BA786" s="559" t="str">
        <f t="shared" si="282"/>
        <v>入力済</v>
      </c>
      <c r="BB786" s="632" t="str">
        <f>IFERROR(VLOOKUP(K786,【参考】数式用!$AX$3:$AY$59, 2, FALSE), "")</f>
        <v/>
      </c>
      <c r="BC786" s="559" t="str">
        <f t="shared" si="283"/>
        <v/>
      </c>
      <c r="BD786" s="559" t="str">
        <f t="shared" si="284"/>
        <v>入力済</v>
      </c>
      <c r="BE786" s="576" t="str">
        <f t="shared" si="285"/>
        <v/>
      </c>
      <c r="BF786" s="559" t="str">
        <f t="shared" si="286"/>
        <v/>
      </c>
      <c r="BG786" s="596"/>
      <c r="BH786" s="632" t="str">
        <f t="shared" si="287"/>
        <v/>
      </c>
      <c r="BI786" s="614" t="str">
        <f>IFERROR(IF(BH786="Ⅱロ有り",ROUNDDOWN(L786*VLOOKUP(K786,【参考】数式用!$A$4:$J$42,10,FALSE)*AA786,0),""),"")</f>
        <v/>
      </c>
      <c r="BJ786" s="614" t="str">
        <f>IFERROR(IF(BH786="Ⅱロなし",ROUNDDOWN(L786*VLOOKUP(K786,【参考】数式用!$A$4:$J$42,8,FALSE)*AA786,0),""),"")</f>
        <v/>
      </c>
    </row>
    <row r="787" spans="1:62" ht="110.1" customHeight="1" thickBot="1">
      <c r="A787" s="327">
        <v>774</v>
      </c>
      <c r="B787" s="1005" t="str">
        <f>IF(基本情報入力シート!B809="","",基本情報入力シート!B809)</f>
        <v/>
      </c>
      <c r="C787" s="1006"/>
      <c r="D787" s="1006"/>
      <c r="E787" s="1006"/>
      <c r="F787" s="1007"/>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58" t="str">
        <f>IF(基本情報入力シート!AF809=0, "",基本情報入力シート!AF809)</f>
        <v/>
      </c>
      <c r="M787" s="589"/>
      <c r="N787" s="521" t="str">
        <f>IFERROR(VLOOKUP(K787,【参考】数式用!$A$2:$F$57,MATCH(M787,【参考】数式用!$C$3:$F$3,0)+2,0),"")</f>
        <v/>
      </c>
      <c r="O787" s="513"/>
      <c r="P787" s="555" t="str">
        <f>IFERROR(VLOOKUP(K787,【参考】数式用!$A$2:$F$57,MATCH(O787,【参考】数式用!$C$3:$F$3,0)+2,0),"")</f>
        <v/>
      </c>
      <c r="Q787" s="338" t="s">
        <v>118</v>
      </c>
      <c r="R787" s="339"/>
      <c r="S787" s="340" t="s">
        <v>183</v>
      </c>
      <c r="T787" s="339"/>
      <c r="U787" s="340" t="s">
        <v>184</v>
      </c>
      <c r="V787" s="339"/>
      <c r="W787" s="340" t="s">
        <v>183</v>
      </c>
      <c r="X787" s="339"/>
      <c r="Y787" s="340" t="s">
        <v>185</v>
      </c>
      <c r="Z787" s="340" t="s">
        <v>186</v>
      </c>
      <c r="AA787" s="340" t="str">
        <f t="shared" si="267"/>
        <v/>
      </c>
      <c r="AB787" s="341" t="s">
        <v>187</v>
      </c>
      <c r="AC787" s="516" t="str">
        <f t="shared" si="268"/>
        <v/>
      </c>
      <c r="AD787" s="509" t="str">
        <f t="shared" si="269"/>
        <v/>
      </c>
      <c r="AE787" s="517" t="str">
        <f>IFERROR(ROUNDDOWN(ROUNDDOWN(ROUND(L787*VLOOKUP(K787,【参考】数式用!$A$4:$F$57,MATCH("処遇改善加算Ⅳ",【参考】数式用!$C$3:$F$3,0)+2,0),0),0)*AA787*0.5,0), "")</f>
        <v/>
      </c>
      <c r="AF787" s="329"/>
      <c r="AG787" s="330"/>
      <c r="AH787" s="330"/>
      <c r="AI787" s="344"/>
      <c r="AJ787" s="641"/>
      <c r="AK787" s="331"/>
      <c r="AL787" s="332" t="str">
        <f t="shared" si="270"/>
        <v/>
      </c>
      <c r="AM787" s="325" t="str">
        <f t="shared" si="271"/>
        <v/>
      </c>
      <c r="AN787" s="255"/>
      <c r="AO787" s="559" t="str">
        <f>IFERROR(VLOOKUP(K787,【参考】数式用!$A$2:$N$57,14,FALSE),"")</f>
        <v/>
      </c>
      <c r="AP787" s="559" t="str">
        <f t="shared" si="272"/>
        <v/>
      </c>
      <c r="AQ787" s="632" t="str">
        <f t="shared" si="273"/>
        <v/>
      </c>
      <c r="AR787" s="632" t="str">
        <f t="shared" si="274"/>
        <v>入力済</v>
      </c>
      <c r="AS787" s="559" t="str">
        <f t="shared" si="275"/>
        <v/>
      </c>
      <c r="AT787" s="632" t="str">
        <f t="shared" si="276"/>
        <v>入力済</v>
      </c>
      <c r="AU787" s="632" t="str">
        <f t="shared" si="277"/>
        <v/>
      </c>
      <c r="AV787" s="632" t="str">
        <f t="shared" si="278"/>
        <v/>
      </c>
      <c r="AW787" s="559" t="str">
        <f t="shared" si="279"/>
        <v/>
      </c>
      <c r="AX787" s="559" t="str">
        <f t="shared" si="280"/>
        <v/>
      </c>
      <c r="AY787" s="632" t="str">
        <f>IFERROR(VLOOKUP(K787,【参考】数式用!$AR$5:$AS$39,2, FALSE), "")</f>
        <v/>
      </c>
      <c r="AZ787" s="559" t="str">
        <f t="shared" si="281"/>
        <v/>
      </c>
      <c r="BA787" s="559" t="str">
        <f t="shared" si="282"/>
        <v>入力済</v>
      </c>
      <c r="BB787" s="632" t="str">
        <f>IFERROR(VLOOKUP(K787,【参考】数式用!$AX$3:$AY$59, 2, FALSE), "")</f>
        <v/>
      </c>
      <c r="BC787" s="559" t="str">
        <f t="shared" si="283"/>
        <v/>
      </c>
      <c r="BD787" s="559" t="str">
        <f t="shared" si="284"/>
        <v>入力済</v>
      </c>
      <c r="BE787" s="576" t="str">
        <f t="shared" si="285"/>
        <v/>
      </c>
      <c r="BF787" s="559" t="str">
        <f t="shared" si="286"/>
        <v/>
      </c>
      <c r="BG787" s="596"/>
      <c r="BH787" s="632" t="str">
        <f t="shared" si="287"/>
        <v/>
      </c>
      <c r="BI787" s="614" t="str">
        <f>IFERROR(IF(BH787="Ⅱロ有り",ROUNDDOWN(L787*VLOOKUP(K787,【参考】数式用!$A$4:$J$42,10,FALSE)*AA787,0),""),"")</f>
        <v/>
      </c>
      <c r="BJ787" s="614" t="str">
        <f>IFERROR(IF(BH787="Ⅱロなし",ROUNDDOWN(L787*VLOOKUP(K787,【参考】数式用!$A$4:$J$42,8,FALSE)*AA787,0),""),"")</f>
        <v/>
      </c>
    </row>
    <row r="788" spans="1:62" ht="110.1" customHeight="1" thickBot="1">
      <c r="A788" s="327">
        <v>775</v>
      </c>
      <c r="B788" s="1005" t="str">
        <f>IF(基本情報入力シート!B810="","",基本情報入力シート!B810)</f>
        <v/>
      </c>
      <c r="C788" s="1006"/>
      <c r="D788" s="1006"/>
      <c r="E788" s="1006"/>
      <c r="F788" s="1007"/>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58" t="str">
        <f>IF(基本情報入力シート!AF810=0, "",基本情報入力シート!AF810)</f>
        <v/>
      </c>
      <c r="M788" s="589"/>
      <c r="N788" s="521" t="str">
        <f>IFERROR(VLOOKUP(K788,【参考】数式用!$A$2:$F$57,MATCH(M788,【参考】数式用!$C$3:$F$3,0)+2,0),"")</f>
        <v/>
      </c>
      <c r="O788" s="513"/>
      <c r="P788" s="555" t="str">
        <f>IFERROR(VLOOKUP(K788,【参考】数式用!$A$2:$F$57,MATCH(O788,【参考】数式用!$C$3:$F$3,0)+2,0),"")</f>
        <v/>
      </c>
      <c r="Q788" s="338" t="s">
        <v>118</v>
      </c>
      <c r="R788" s="339"/>
      <c r="S788" s="340" t="s">
        <v>183</v>
      </c>
      <c r="T788" s="339"/>
      <c r="U788" s="340" t="s">
        <v>184</v>
      </c>
      <c r="V788" s="339"/>
      <c r="W788" s="340" t="s">
        <v>183</v>
      </c>
      <c r="X788" s="339"/>
      <c r="Y788" s="340" t="s">
        <v>185</v>
      </c>
      <c r="Z788" s="340" t="s">
        <v>186</v>
      </c>
      <c r="AA788" s="340" t="str">
        <f t="shared" si="267"/>
        <v/>
      </c>
      <c r="AB788" s="341" t="s">
        <v>187</v>
      </c>
      <c r="AC788" s="516" t="str">
        <f t="shared" si="268"/>
        <v/>
      </c>
      <c r="AD788" s="509" t="str">
        <f t="shared" si="269"/>
        <v/>
      </c>
      <c r="AE788" s="517" t="str">
        <f>IFERROR(ROUNDDOWN(ROUNDDOWN(ROUND(L788*VLOOKUP(K788,【参考】数式用!$A$4:$F$57,MATCH("処遇改善加算Ⅳ",【参考】数式用!$C$3:$F$3,0)+2,0),0),0)*AA788*0.5,0), "")</f>
        <v/>
      </c>
      <c r="AF788" s="329"/>
      <c r="AG788" s="330"/>
      <c r="AH788" s="330"/>
      <c r="AI788" s="344"/>
      <c r="AJ788" s="641"/>
      <c r="AK788" s="331"/>
      <c r="AL788" s="332" t="str">
        <f t="shared" si="270"/>
        <v/>
      </c>
      <c r="AM788" s="325" t="str">
        <f t="shared" si="271"/>
        <v/>
      </c>
      <c r="AN788" s="255"/>
      <c r="AO788" s="559" t="str">
        <f>IFERROR(VLOOKUP(K788,【参考】数式用!$A$2:$N$57,14,FALSE),"")</f>
        <v/>
      </c>
      <c r="AP788" s="559" t="str">
        <f t="shared" si="272"/>
        <v/>
      </c>
      <c r="AQ788" s="632" t="str">
        <f t="shared" si="273"/>
        <v/>
      </c>
      <c r="AR788" s="632" t="str">
        <f t="shared" si="274"/>
        <v>入力済</v>
      </c>
      <c r="AS788" s="559" t="str">
        <f t="shared" si="275"/>
        <v/>
      </c>
      <c r="AT788" s="632" t="str">
        <f t="shared" si="276"/>
        <v>入力済</v>
      </c>
      <c r="AU788" s="632" t="str">
        <f t="shared" si="277"/>
        <v/>
      </c>
      <c r="AV788" s="632" t="str">
        <f t="shared" si="278"/>
        <v/>
      </c>
      <c r="AW788" s="559" t="str">
        <f t="shared" si="279"/>
        <v/>
      </c>
      <c r="AX788" s="559" t="str">
        <f t="shared" si="280"/>
        <v/>
      </c>
      <c r="AY788" s="632" t="str">
        <f>IFERROR(VLOOKUP(K788,【参考】数式用!$AR$5:$AS$39,2, FALSE), "")</f>
        <v/>
      </c>
      <c r="AZ788" s="559" t="str">
        <f t="shared" si="281"/>
        <v/>
      </c>
      <c r="BA788" s="559" t="str">
        <f t="shared" si="282"/>
        <v>入力済</v>
      </c>
      <c r="BB788" s="632" t="str">
        <f>IFERROR(VLOOKUP(K788,【参考】数式用!$AX$3:$AY$59, 2, FALSE), "")</f>
        <v/>
      </c>
      <c r="BC788" s="559" t="str">
        <f t="shared" si="283"/>
        <v/>
      </c>
      <c r="BD788" s="559" t="str">
        <f t="shared" si="284"/>
        <v>入力済</v>
      </c>
      <c r="BE788" s="576" t="str">
        <f t="shared" si="285"/>
        <v/>
      </c>
      <c r="BF788" s="559" t="str">
        <f t="shared" si="286"/>
        <v/>
      </c>
      <c r="BG788" s="596"/>
      <c r="BH788" s="632" t="str">
        <f t="shared" si="287"/>
        <v/>
      </c>
      <c r="BI788" s="614" t="str">
        <f>IFERROR(IF(BH788="Ⅱロ有り",ROUNDDOWN(L788*VLOOKUP(K788,【参考】数式用!$A$4:$J$42,10,FALSE)*AA788,0),""),"")</f>
        <v/>
      </c>
      <c r="BJ788" s="614" t="str">
        <f>IFERROR(IF(BH788="Ⅱロなし",ROUNDDOWN(L788*VLOOKUP(K788,【参考】数式用!$A$4:$J$42,8,FALSE)*AA788,0),""),"")</f>
        <v/>
      </c>
    </row>
    <row r="789" spans="1:62" ht="110.1" customHeight="1" thickBot="1">
      <c r="A789" s="327">
        <v>776</v>
      </c>
      <c r="B789" s="1005" t="str">
        <f>IF(基本情報入力シート!B811="","",基本情報入力シート!B811)</f>
        <v/>
      </c>
      <c r="C789" s="1006"/>
      <c r="D789" s="1006"/>
      <c r="E789" s="1006"/>
      <c r="F789" s="1007"/>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58" t="str">
        <f>IF(基本情報入力シート!AF811=0, "",基本情報入力シート!AF811)</f>
        <v/>
      </c>
      <c r="M789" s="589"/>
      <c r="N789" s="521" t="str">
        <f>IFERROR(VLOOKUP(K789,【参考】数式用!$A$2:$F$57,MATCH(M789,【参考】数式用!$C$3:$F$3,0)+2,0),"")</f>
        <v/>
      </c>
      <c r="O789" s="513"/>
      <c r="P789" s="555" t="str">
        <f>IFERROR(VLOOKUP(K789,【参考】数式用!$A$2:$F$57,MATCH(O789,【参考】数式用!$C$3:$F$3,0)+2,0),"")</f>
        <v/>
      </c>
      <c r="Q789" s="338" t="s">
        <v>118</v>
      </c>
      <c r="R789" s="339"/>
      <c r="S789" s="340" t="s">
        <v>183</v>
      </c>
      <c r="T789" s="339"/>
      <c r="U789" s="340" t="s">
        <v>184</v>
      </c>
      <c r="V789" s="339"/>
      <c r="W789" s="340" t="s">
        <v>183</v>
      </c>
      <c r="X789" s="339"/>
      <c r="Y789" s="340" t="s">
        <v>185</v>
      </c>
      <c r="Z789" s="340" t="s">
        <v>186</v>
      </c>
      <c r="AA789" s="340" t="str">
        <f t="shared" si="267"/>
        <v/>
      </c>
      <c r="AB789" s="341" t="s">
        <v>187</v>
      </c>
      <c r="AC789" s="516" t="str">
        <f t="shared" si="268"/>
        <v/>
      </c>
      <c r="AD789" s="509" t="str">
        <f t="shared" si="269"/>
        <v/>
      </c>
      <c r="AE789" s="517" t="str">
        <f>IFERROR(ROUNDDOWN(ROUNDDOWN(ROUND(L789*VLOOKUP(K789,【参考】数式用!$A$4:$F$57,MATCH("処遇改善加算Ⅳ",【参考】数式用!$C$3:$F$3,0)+2,0),0),0)*AA789*0.5,0), "")</f>
        <v/>
      </c>
      <c r="AF789" s="329"/>
      <c r="AG789" s="330"/>
      <c r="AH789" s="330"/>
      <c r="AI789" s="344"/>
      <c r="AJ789" s="641"/>
      <c r="AK789" s="331"/>
      <c r="AL789" s="332" t="str">
        <f t="shared" si="270"/>
        <v/>
      </c>
      <c r="AM789" s="325" t="str">
        <f t="shared" si="271"/>
        <v/>
      </c>
      <c r="AN789" s="255"/>
      <c r="AO789" s="559" t="str">
        <f>IFERROR(VLOOKUP(K789,【参考】数式用!$A$2:$N$57,14,FALSE),"")</f>
        <v/>
      </c>
      <c r="AP789" s="559" t="str">
        <f t="shared" si="272"/>
        <v/>
      </c>
      <c r="AQ789" s="632" t="str">
        <f t="shared" si="273"/>
        <v/>
      </c>
      <c r="AR789" s="632" t="str">
        <f t="shared" si="274"/>
        <v>入力済</v>
      </c>
      <c r="AS789" s="559" t="str">
        <f t="shared" si="275"/>
        <v/>
      </c>
      <c r="AT789" s="632" t="str">
        <f t="shared" si="276"/>
        <v>入力済</v>
      </c>
      <c r="AU789" s="632" t="str">
        <f t="shared" si="277"/>
        <v/>
      </c>
      <c r="AV789" s="632" t="str">
        <f t="shared" si="278"/>
        <v/>
      </c>
      <c r="AW789" s="559" t="str">
        <f t="shared" si="279"/>
        <v/>
      </c>
      <c r="AX789" s="559" t="str">
        <f t="shared" si="280"/>
        <v/>
      </c>
      <c r="AY789" s="632" t="str">
        <f>IFERROR(VLOOKUP(K789,【参考】数式用!$AR$5:$AS$39,2, FALSE), "")</f>
        <v/>
      </c>
      <c r="AZ789" s="559" t="str">
        <f t="shared" si="281"/>
        <v/>
      </c>
      <c r="BA789" s="559" t="str">
        <f t="shared" si="282"/>
        <v>入力済</v>
      </c>
      <c r="BB789" s="632" t="str">
        <f>IFERROR(VLOOKUP(K789,【参考】数式用!$AX$3:$AY$59, 2, FALSE), "")</f>
        <v/>
      </c>
      <c r="BC789" s="559" t="str">
        <f t="shared" si="283"/>
        <v/>
      </c>
      <c r="BD789" s="559" t="str">
        <f t="shared" si="284"/>
        <v>入力済</v>
      </c>
      <c r="BE789" s="576" t="str">
        <f t="shared" si="285"/>
        <v/>
      </c>
      <c r="BF789" s="559" t="str">
        <f t="shared" si="286"/>
        <v/>
      </c>
      <c r="BG789" s="596"/>
      <c r="BH789" s="632" t="str">
        <f t="shared" si="287"/>
        <v/>
      </c>
      <c r="BI789" s="614" t="str">
        <f>IFERROR(IF(BH789="Ⅱロ有り",ROUNDDOWN(L789*VLOOKUP(K789,【参考】数式用!$A$4:$J$42,10,FALSE)*AA789,0),""),"")</f>
        <v/>
      </c>
      <c r="BJ789" s="614" t="str">
        <f>IFERROR(IF(BH789="Ⅱロなし",ROUNDDOWN(L789*VLOOKUP(K789,【参考】数式用!$A$4:$J$42,8,FALSE)*AA789,0),""),"")</f>
        <v/>
      </c>
    </row>
    <row r="790" spans="1:62" ht="110.1" customHeight="1" thickBot="1">
      <c r="A790" s="327">
        <v>777</v>
      </c>
      <c r="B790" s="1005" t="str">
        <f>IF(基本情報入力シート!B812="","",基本情報入力シート!B812)</f>
        <v/>
      </c>
      <c r="C790" s="1006"/>
      <c r="D790" s="1006"/>
      <c r="E790" s="1006"/>
      <c r="F790" s="1007"/>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58" t="str">
        <f>IF(基本情報入力シート!AF812=0, "",基本情報入力シート!AF812)</f>
        <v/>
      </c>
      <c r="M790" s="589"/>
      <c r="N790" s="521" t="str">
        <f>IFERROR(VLOOKUP(K790,【参考】数式用!$A$2:$F$57,MATCH(M790,【参考】数式用!$C$3:$F$3,0)+2,0),"")</f>
        <v/>
      </c>
      <c r="O790" s="513"/>
      <c r="P790" s="555" t="str">
        <f>IFERROR(VLOOKUP(K790,【参考】数式用!$A$2:$F$57,MATCH(O790,【参考】数式用!$C$3:$F$3,0)+2,0),"")</f>
        <v/>
      </c>
      <c r="Q790" s="338" t="s">
        <v>118</v>
      </c>
      <c r="R790" s="339"/>
      <c r="S790" s="340" t="s">
        <v>183</v>
      </c>
      <c r="T790" s="339"/>
      <c r="U790" s="340" t="s">
        <v>184</v>
      </c>
      <c r="V790" s="339"/>
      <c r="W790" s="340" t="s">
        <v>183</v>
      </c>
      <c r="X790" s="339"/>
      <c r="Y790" s="340" t="s">
        <v>185</v>
      </c>
      <c r="Z790" s="340" t="s">
        <v>186</v>
      </c>
      <c r="AA790" s="340" t="str">
        <f t="shared" si="267"/>
        <v/>
      </c>
      <c r="AB790" s="341" t="s">
        <v>187</v>
      </c>
      <c r="AC790" s="516" t="str">
        <f t="shared" si="268"/>
        <v/>
      </c>
      <c r="AD790" s="509" t="str">
        <f t="shared" si="269"/>
        <v/>
      </c>
      <c r="AE790" s="517" t="str">
        <f>IFERROR(ROUNDDOWN(ROUNDDOWN(ROUND(L790*VLOOKUP(K790,【参考】数式用!$A$4:$F$57,MATCH("処遇改善加算Ⅳ",【参考】数式用!$C$3:$F$3,0)+2,0),0),0)*AA790*0.5,0), "")</f>
        <v/>
      </c>
      <c r="AF790" s="329"/>
      <c r="AG790" s="330"/>
      <c r="AH790" s="330"/>
      <c r="AI790" s="344"/>
      <c r="AJ790" s="641"/>
      <c r="AK790" s="331"/>
      <c r="AL790" s="332" t="str">
        <f t="shared" si="270"/>
        <v/>
      </c>
      <c r="AM790" s="325" t="str">
        <f t="shared" si="271"/>
        <v/>
      </c>
      <c r="AN790" s="255"/>
      <c r="AO790" s="559" t="str">
        <f>IFERROR(VLOOKUP(K790,【参考】数式用!$A$2:$N$57,14,FALSE),"")</f>
        <v/>
      </c>
      <c r="AP790" s="559" t="str">
        <f t="shared" si="272"/>
        <v/>
      </c>
      <c r="AQ790" s="632" t="str">
        <f t="shared" si="273"/>
        <v/>
      </c>
      <c r="AR790" s="632" t="str">
        <f t="shared" si="274"/>
        <v>入力済</v>
      </c>
      <c r="AS790" s="559" t="str">
        <f t="shared" si="275"/>
        <v/>
      </c>
      <c r="AT790" s="632" t="str">
        <f t="shared" si="276"/>
        <v>入力済</v>
      </c>
      <c r="AU790" s="632" t="str">
        <f t="shared" si="277"/>
        <v/>
      </c>
      <c r="AV790" s="632" t="str">
        <f t="shared" si="278"/>
        <v/>
      </c>
      <c r="AW790" s="559" t="str">
        <f t="shared" si="279"/>
        <v/>
      </c>
      <c r="AX790" s="559" t="str">
        <f t="shared" si="280"/>
        <v/>
      </c>
      <c r="AY790" s="632" t="str">
        <f>IFERROR(VLOOKUP(K790,【参考】数式用!$AR$5:$AS$39,2, FALSE), "")</f>
        <v/>
      </c>
      <c r="AZ790" s="559" t="str">
        <f t="shared" si="281"/>
        <v/>
      </c>
      <c r="BA790" s="559" t="str">
        <f t="shared" si="282"/>
        <v>入力済</v>
      </c>
      <c r="BB790" s="632" t="str">
        <f>IFERROR(VLOOKUP(K790,【参考】数式用!$AX$3:$AY$59, 2, FALSE), "")</f>
        <v/>
      </c>
      <c r="BC790" s="559" t="str">
        <f t="shared" si="283"/>
        <v/>
      </c>
      <c r="BD790" s="559" t="str">
        <f t="shared" si="284"/>
        <v>入力済</v>
      </c>
      <c r="BE790" s="576" t="str">
        <f t="shared" si="285"/>
        <v/>
      </c>
      <c r="BF790" s="559" t="str">
        <f t="shared" si="286"/>
        <v/>
      </c>
      <c r="BG790" s="596"/>
      <c r="BH790" s="632" t="str">
        <f t="shared" si="287"/>
        <v/>
      </c>
      <c r="BI790" s="614" t="str">
        <f>IFERROR(IF(BH790="Ⅱロ有り",ROUNDDOWN(L790*VLOOKUP(K790,【参考】数式用!$A$4:$J$42,10,FALSE)*AA790,0),""),"")</f>
        <v/>
      </c>
      <c r="BJ790" s="614" t="str">
        <f>IFERROR(IF(BH790="Ⅱロなし",ROUNDDOWN(L790*VLOOKUP(K790,【参考】数式用!$A$4:$J$42,8,FALSE)*AA790,0),""),"")</f>
        <v/>
      </c>
    </row>
    <row r="791" spans="1:62" ht="110.1" customHeight="1" thickBot="1">
      <c r="A791" s="327">
        <v>778</v>
      </c>
      <c r="B791" s="1005" t="str">
        <f>IF(基本情報入力シート!B813="","",基本情報入力シート!B813)</f>
        <v/>
      </c>
      <c r="C791" s="1006"/>
      <c r="D791" s="1006"/>
      <c r="E791" s="1006"/>
      <c r="F791" s="1007"/>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58" t="str">
        <f>IF(基本情報入力シート!AF813=0, "",基本情報入力シート!AF813)</f>
        <v/>
      </c>
      <c r="M791" s="589"/>
      <c r="N791" s="521" t="str">
        <f>IFERROR(VLOOKUP(K791,【参考】数式用!$A$2:$F$57,MATCH(M791,【参考】数式用!$C$3:$F$3,0)+2,0),"")</f>
        <v/>
      </c>
      <c r="O791" s="513"/>
      <c r="P791" s="555" t="str">
        <f>IFERROR(VLOOKUP(K791,【参考】数式用!$A$2:$F$57,MATCH(O791,【参考】数式用!$C$3:$F$3,0)+2,0),"")</f>
        <v/>
      </c>
      <c r="Q791" s="338" t="s">
        <v>118</v>
      </c>
      <c r="R791" s="339"/>
      <c r="S791" s="340" t="s">
        <v>183</v>
      </c>
      <c r="T791" s="339"/>
      <c r="U791" s="340" t="s">
        <v>184</v>
      </c>
      <c r="V791" s="339"/>
      <c r="W791" s="340" t="s">
        <v>183</v>
      </c>
      <c r="X791" s="339"/>
      <c r="Y791" s="340" t="s">
        <v>185</v>
      </c>
      <c r="Z791" s="340" t="s">
        <v>186</v>
      </c>
      <c r="AA791" s="340" t="str">
        <f t="shared" si="267"/>
        <v/>
      </c>
      <c r="AB791" s="341" t="s">
        <v>187</v>
      </c>
      <c r="AC791" s="516" t="str">
        <f t="shared" si="268"/>
        <v/>
      </c>
      <c r="AD791" s="509" t="str">
        <f t="shared" si="269"/>
        <v/>
      </c>
      <c r="AE791" s="517" t="str">
        <f>IFERROR(ROUNDDOWN(ROUNDDOWN(ROUND(L791*VLOOKUP(K791,【参考】数式用!$A$4:$F$57,MATCH("処遇改善加算Ⅳ",【参考】数式用!$C$3:$F$3,0)+2,0),0),0)*AA791*0.5,0), "")</f>
        <v/>
      </c>
      <c r="AF791" s="329"/>
      <c r="AG791" s="330"/>
      <c r="AH791" s="330"/>
      <c r="AI791" s="344"/>
      <c r="AJ791" s="641"/>
      <c r="AK791" s="331"/>
      <c r="AL791" s="332" t="str">
        <f t="shared" si="270"/>
        <v/>
      </c>
      <c r="AM791" s="325" t="str">
        <f t="shared" si="271"/>
        <v/>
      </c>
      <c r="AN791" s="255"/>
      <c r="AO791" s="559" t="str">
        <f>IFERROR(VLOOKUP(K791,【参考】数式用!$A$2:$N$57,14,FALSE),"")</f>
        <v/>
      </c>
      <c r="AP791" s="559" t="str">
        <f t="shared" si="272"/>
        <v/>
      </c>
      <c r="AQ791" s="632" t="str">
        <f t="shared" si="273"/>
        <v/>
      </c>
      <c r="AR791" s="632" t="str">
        <f t="shared" si="274"/>
        <v>入力済</v>
      </c>
      <c r="AS791" s="559" t="str">
        <f t="shared" si="275"/>
        <v/>
      </c>
      <c r="AT791" s="632" t="str">
        <f t="shared" si="276"/>
        <v>入力済</v>
      </c>
      <c r="AU791" s="632" t="str">
        <f t="shared" si="277"/>
        <v/>
      </c>
      <c r="AV791" s="632" t="str">
        <f t="shared" si="278"/>
        <v/>
      </c>
      <c r="AW791" s="559" t="str">
        <f t="shared" si="279"/>
        <v/>
      </c>
      <c r="AX791" s="559" t="str">
        <f t="shared" si="280"/>
        <v/>
      </c>
      <c r="AY791" s="632" t="str">
        <f>IFERROR(VLOOKUP(K791,【参考】数式用!$AR$5:$AS$39,2, FALSE), "")</f>
        <v/>
      </c>
      <c r="AZ791" s="559" t="str">
        <f t="shared" si="281"/>
        <v/>
      </c>
      <c r="BA791" s="559" t="str">
        <f t="shared" si="282"/>
        <v>入力済</v>
      </c>
      <c r="BB791" s="632" t="str">
        <f>IFERROR(VLOOKUP(K791,【参考】数式用!$AX$3:$AY$59, 2, FALSE), "")</f>
        <v/>
      </c>
      <c r="BC791" s="559" t="str">
        <f t="shared" si="283"/>
        <v/>
      </c>
      <c r="BD791" s="559" t="str">
        <f t="shared" si="284"/>
        <v>入力済</v>
      </c>
      <c r="BE791" s="576" t="str">
        <f t="shared" si="285"/>
        <v/>
      </c>
      <c r="BF791" s="559" t="str">
        <f t="shared" si="286"/>
        <v/>
      </c>
      <c r="BG791" s="596"/>
      <c r="BH791" s="632" t="str">
        <f t="shared" si="287"/>
        <v/>
      </c>
      <c r="BI791" s="614" t="str">
        <f>IFERROR(IF(BH791="Ⅱロ有り",ROUNDDOWN(L791*VLOOKUP(K791,【参考】数式用!$A$4:$J$42,10,FALSE)*AA791,0),""),"")</f>
        <v/>
      </c>
      <c r="BJ791" s="614" t="str">
        <f>IFERROR(IF(BH791="Ⅱロなし",ROUNDDOWN(L791*VLOOKUP(K791,【参考】数式用!$A$4:$J$42,8,FALSE)*AA791,0),""),"")</f>
        <v/>
      </c>
    </row>
    <row r="792" spans="1:62" ht="110.1" customHeight="1" thickBot="1">
      <c r="A792" s="327">
        <v>779</v>
      </c>
      <c r="B792" s="1005" t="str">
        <f>IF(基本情報入力シート!B814="","",基本情報入力シート!B814)</f>
        <v/>
      </c>
      <c r="C792" s="1006"/>
      <c r="D792" s="1006"/>
      <c r="E792" s="1006"/>
      <c r="F792" s="1007"/>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58" t="str">
        <f>IF(基本情報入力シート!AF814=0, "",基本情報入力シート!AF814)</f>
        <v/>
      </c>
      <c r="M792" s="589"/>
      <c r="N792" s="521" t="str">
        <f>IFERROR(VLOOKUP(K792,【参考】数式用!$A$2:$F$57,MATCH(M792,【参考】数式用!$C$3:$F$3,0)+2,0),"")</f>
        <v/>
      </c>
      <c r="O792" s="513"/>
      <c r="P792" s="555" t="str">
        <f>IFERROR(VLOOKUP(K792,【参考】数式用!$A$2:$F$57,MATCH(O792,【参考】数式用!$C$3:$F$3,0)+2,0),"")</f>
        <v/>
      </c>
      <c r="Q792" s="338" t="s">
        <v>118</v>
      </c>
      <c r="R792" s="339"/>
      <c r="S792" s="340" t="s">
        <v>183</v>
      </c>
      <c r="T792" s="339"/>
      <c r="U792" s="340" t="s">
        <v>184</v>
      </c>
      <c r="V792" s="339"/>
      <c r="W792" s="340" t="s">
        <v>183</v>
      </c>
      <c r="X792" s="339"/>
      <c r="Y792" s="340" t="s">
        <v>185</v>
      </c>
      <c r="Z792" s="340" t="s">
        <v>186</v>
      </c>
      <c r="AA792" s="340" t="str">
        <f t="shared" si="267"/>
        <v/>
      </c>
      <c r="AB792" s="341" t="s">
        <v>187</v>
      </c>
      <c r="AC792" s="516" t="str">
        <f t="shared" si="268"/>
        <v/>
      </c>
      <c r="AD792" s="509" t="str">
        <f t="shared" si="269"/>
        <v/>
      </c>
      <c r="AE792" s="517" t="str">
        <f>IFERROR(ROUNDDOWN(ROUNDDOWN(ROUND(L792*VLOOKUP(K792,【参考】数式用!$A$4:$F$57,MATCH("処遇改善加算Ⅳ",【参考】数式用!$C$3:$F$3,0)+2,0),0),0)*AA792*0.5,0), "")</f>
        <v/>
      </c>
      <c r="AF792" s="329"/>
      <c r="AG792" s="330"/>
      <c r="AH792" s="330"/>
      <c r="AI792" s="344"/>
      <c r="AJ792" s="641"/>
      <c r="AK792" s="331"/>
      <c r="AL792" s="332" t="str">
        <f t="shared" si="270"/>
        <v/>
      </c>
      <c r="AM792" s="325" t="str">
        <f t="shared" si="271"/>
        <v/>
      </c>
      <c r="AN792" s="255"/>
      <c r="AO792" s="559" t="str">
        <f>IFERROR(VLOOKUP(K792,【参考】数式用!$A$2:$N$57,14,FALSE),"")</f>
        <v/>
      </c>
      <c r="AP792" s="559" t="str">
        <f t="shared" si="272"/>
        <v/>
      </c>
      <c r="AQ792" s="632" t="str">
        <f t="shared" si="273"/>
        <v/>
      </c>
      <c r="AR792" s="632" t="str">
        <f t="shared" si="274"/>
        <v>入力済</v>
      </c>
      <c r="AS792" s="559" t="str">
        <f t="shared" si="275"/>
        <v/>
      </c>
      <c r="AT792" s="632" t="str">
        <f t="shared" si="276"/>
        <v>入力済</v>
      </c>
      <c r="AU792" s="632" t="str">
        <f t="shared" si="277"/>
        <v/>
      </c>
      <c r="AV792" s="632" t="str">
        <f t="shared" si="278"/>
        <v/>
      </c>
      <c r="AW792" s="559" t="str">
        <f t="shared" si="279"/>
        <v/>
      </c>
      <c r="AX792" s="559" t="str">
        <f t="shared" si="280"/>
        <v/>
      </c>
      <c r="AY792" s="632" t="str">
        <f>IFERROR(VLOOKUP(K792,【参考】数式用!$AR$5:$AS$39,2, FALSE), "")</f>
        <v/>
      </c>
      <c r="AZ792" s="559" t="str">
        <f t="shared" si="281"/>
        <v/>
      </c>
      <c r="BA792" s="559" t="str">
        <f t="shared" si="282"/>
        <v>入力済</v>
      </c>
      <c r="BB792" s="632" t="str">
        <f>IFERROR(VLOOKUP(K792,【参考】数式用!$AX$3:$AY$59, 2, FALSE), "")</f>
        <v/>
      </c>
      <c r="BC792" s="559" t="str">
        <f t="shared" si="283"/>
        <v/>
      </c>
      <c r="BD792" s="559" t="str">
        <f t="shared" si="284"/>
        <v>入力済</v>
      </c>
      <c r="BE792" s="576" t="str">
        <f t="shared" si="285"/>
        <v/>
      </c>
      <c r="BF792" s="559" t="str">
        <f t="shared" si="286"/>
        <v/>
      </c>
      <c r="BG792" s="596"/>
      <c r="BH792" s="632" t="str">
        <f t="shared" si="287"/>
        <v/>
      </c>
      <c r="BI792" s="614" t="str">
        <f>IFERROR(IF(BH792="Ⅱロ有り",ROUNDDOWN(L792*VLOOKUP(K792,【参考】数式用!$A$4:$J$42,10,FALSE)*AA792,0),""),"")</f>
        <v/>
      </c>
      <c r="BJ792" s="614" t="str">
        <f>IFERROR(IF(BH792="Ⅱロなし",ROUNDDOWN(L792*VLOOKUP(K792,【参考】数式用!$A$4:$J$42,8,FALSE)*AA792,0),""),"")</f>
        <v/>
      </c>
    </row>
    <row r="793" spans="1:62" ht="110.1" customHeight="1" thickBot="1">
      <c r="A793" s="327">
        <v>780</v>
      </c>
      <c r="B793" s="1005" t="str">
        <f>IF(基本情報入力シート!B815="","",基本情報入力シート!B815)</f>
        <v/>
      </c>
      <c r="C793" s="1006"/>
      <c r="D793" s="1006"/>
      <c r="E793" s="1006"/>
      <c r="F793" s="1007"/>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58" t="str">
        <f>IF(基本情報入力シート!AF815=0, "",基本情報入力シート!AF815)</f>
        <v/>
      </c>
      <c r="M793" s="589"/>
      <c r="N793" s="521" t="str">
        <f>IFERROR(VLOOKUP(K793,【参考】数式用!$A$2:$F$57,MATCH(M793,【参考】数式用!$C$3:$F$3,0)+2,0),"")</f>
        <v/>
      </c>
      <c r="O793" s="513"/>
      <c r="P793" s="555" t="str">
        <f>IFERROR(VLOOKUP(K793,【参考】数式用!$A$2:$F$57,MATCH(O793,【参考】数式用!$C$3:$F$3,0)+2,0),"")</f>
        <v/>
      </c>
      <c r="Q793" s="338" t="s">
        <v>118</v>
      </c>
      <c r="R793" s="339"/>
      <c r="S793" s="340" t="s">
        <v>183</v>
      </c>
      <c r="T793" s="339"/>
      <c r="U793" s="340" t="s">
        <v>184</v>
      </c>
      <c r="V793" s="339"/>
      <c r="W793" s="340" t="s">
        <v>183</v>
      </c>
      <c r="X793" s="339"/>
      <c r="Y793" s="340" t="s">
        <v>185</v>
      </c>
      <c r="Z793" s="340" t="s">
        <v>186</v>
      </c>
      <c r="AA793" s="340" t="str">
        <f t="shared" si="267"/>
        <v/>
      </c>
      <c r="AB793" s="341" t="s">
        <v>187</v>
      </c>
      <c r="AC793" s="516" t="str">
        <f t="shared" si="268"/>
        <v/>
      </c>
      <c r="AD793" s="509" t="str">
        <f t="shared" si="269"/>
        <v/>
      </c>
      <c r="AE793" s="517" t="str">
        <f>IFERROR(ROUNDDOWN(ROUNDDOWN(ROUND(L793*VLOOKUP(K793,【参考】数式用!$A$4:$F$57,MATCH("処遇改善加算Ⅳ",【参考】数式用!$C$3:$F$3,0)+2,0),0),0)*AA793*0.5,0), "")</f>
        <v/>
      </c>
      <c r="AF793" s="329"/>
      <c r="AG793" s="330"/>
      <c r="AH793" s="330"/>
      <c r="AI793" s="344"/>
      <c r="AJ793" s="641"/>
      <c r="AK793" s="331"/>
      <c r="AL793" s="332" t="str">
        <f t="shared" si="270"/>
        <v/>
      </c>
      <c r="AM793" s="325" t="str">
        <f t="shared" si="271"/>
        <v/>
      </c>
      <c r="AN793" s="255"/>
      <c r="AO793" s="559" t="str">
        <f>IFERROR(VLOOKUP(K793,【参考】数式用!$A$2:$N$57,14,FALSE),"")</f>
        <v/>
      </c>
      <c r="AP793" s="559" t="str">
        <f t="shared" si="272"/>
        <v/>
      </c>
      <c r="AQ793" s="632" t="str">
        <f t="shared" si="273"/>
        <v/>
      </c>
      <c r="AR793" s="632" t="str">
        <f t="shared" si="274"/>
        <v>入力済</v>
      </c>
      <c r="AS793" s="559" t="str">
        <f t="shared" si="275"/>
        <v/>
      </c>
      <c r="AT793" s="632" t="str">
        <f t="shared" si="276"/>
        <v>入力済</v>
      </c>
      <c r="AU793" s="632" t="str">
        <f t="shared" si="277"/>
        <v/>
      </c>
      <c r="AV793" s="632" t="str">
        <f t="shared" si="278"/>
        <v/>
      </c>
      <c r="AW793" s="559" t="str">
        <f t="shared" si="279"/>
        <v/>
      </c>
      <c r="AX793" s="559" t="str">
        <f t="shared" si="280"/>
        <v/>
      </c>
      <c r="AY793" s="632" t="str">
        <f>IFERROR(VLOOKUP(K793,【参考】数式用!$AR$5:$AS$39,2, FALSE), "")</f>
        <v/>
      </c>
      <c r="AZ793" s="559" t="str">
        <f t="shared" si="281"/>
        <v/>
      </c>
      <c r="BA793" s="559" t="str">
        <f t="shared" si="282"/>
        <v>入力済</v>
      </c>
      <c r="BB793" s="632" t="str">
        <f>IFERROR(VLOOKUP(K793,【参考】数式用!$AX$3:$AY$59, 2, FALSE), "")</f>
        <v/>
      </c>
      <c r="BC793" s="559" t="str">
        <f t="shared" si="283"/>
        <v/>
      </c>
      <c r="BD793" s="559" t="str">
        <f t="shared" si="284"/>
        <v>入力済</v>
      </c>
      <c r="BE793" s="576" t="str">
        <f t="shared" si="285"/>
        <v/>
      </c>
      <c r="BF793" s="559" t="str">
        <f t="shared" si="286"/>
        <v/>
      </c>
      <c r="BG793" s="596"/>
      <c r="BH793" s="632" t="str">
        <f t="shared" si="287"/>
        <v/>
      </c>
      <c r="BI793" s="614" t="str">
        <f>IFERROR(IF(BH793="Ⅱロ有り",ROUNDDOWN(L793*VLOOKUP(K793,【参考】数式用!$A$4:$J$42,10,FALSE)*AA793,0),""),"")</f>
        <v/>
      </c>
      <c r="BJ793" s="614" t="str">
        <f>IFERROR(IF(BH793="Ⅱロなし",ROUNDDOWN(L793*VLOOKUP(K793,【参考】数式用!$A$4:$J$42,8,FALSE)*AA793,0),""),"")</f>
        <v/>
      </c>
    </row>
    <row r="794" spans="1:62" ht="110.1" customHeight="1" thickBot="1">
      <c r="A794" s="327">
        <v>781</v>
      </c>
      <c r="B794" s="1005" t="str">
        <f>IF(基本情報入力シート!B816="","",基本情報入力シート!B816)</f>
        <v/>
      </c>
      <c r="C794" s="1006"/>
      <c r="D794" s="1006"/>
      <c r="E794" s="1006"/>
      <c r="F794" s="1007"/>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58" t="str">
        <f>IF(基本情報入力シート!AF816=0, "",基本情報入力シート!AF816)</f>
        <v/>
      </c>
      <c r="M794" s="589"/>
      <c r="N794" s="521" t="str">
        <f>IFERROR(VLOOKUP(K794,【参考】数式用!$A$2:$F$57,MATCH(M794,【参考】数式用!$C$3:$F$3,0)+2,0),"")</f>
        <v/>
      </c>
      <c r="O794" s="513"/>
      <c r="P794" s="555" t="str">
        <f>IFERROR(VLOOKUP(K794,【参考】数式用!$A$2:$F$57,MATCH(O794,【参考】数式用!$C$3:$F$3,0)+2,0),"")</f>
        <v/>
      </c>
      <c r="Q794" s="338" t="s">
        <v>118</v>
      </c>
      <c r="R794" s="339"/>
      <c r="S794" s="340" t="s">
        <v>183</v>
      </c>
      <c r="T794" s="339"/>
      <c r="U794" s="340" t="s">
        <v>184</v>
      </c>
      <c r="V794" s="339"/>
      <c r="W794" s="340" t="s">
        <v>183</v>
      </c>
      <c r="X794" s="339"/>
      <c r="Y794" s="340" t="s">
        <v>185</v>
      </c>
      <c r="Z794" s="340" t="s">
        <v>186</v>
      </c>
      <c r="AA794" s="340" t="str">
        <f t="shared" si="267"/>
        <v/>
      </c>
      <c r="AB794" s="341" t="s">
        <v>187</v>
      </c>
      <c r="AC794" s="516" t="str">
        <f t="shared" si="268"/>
        <v/>
      </c>
      <c r="AD794" s="509" t="str">
        <f t="shared" si="269"/>
        <v/>
      </c>
      <c r="AE794" s="517" t="str">
        <f>IFERROR(ROUNDDOWN(ROUNDDOWN(ROUND(L794*VLOOKUP(K794,【参考】数式用!$A$4:$F$57,MATCH("処遇改善加算Ⅳ",【参考】数式用!$C$3:$F$3,0)+2,0),0),0)*AA794*0.5,0), "")</f>
        <v/>
      </c>
      <c r="AF794" s="329"/>
      <c r="AG794" s="330"/>
      <c r="AH794" s="330"/>
      <c r="AI794" s="344"/>
      <c r="AJ794" s="641"/>
      <c r="AK794" s="331"/>
      <c r="AL794" s="332" t="str">
        <f t="shared" si="270"/>
        <v/>
      </c>
      <c r="AM794" s="325" t="str">
        <f t="shared" si="271"/>
        <v/>
      </c>
      <c r="AN794" s="255"/>
      <c r="AO794" s="559" t="str">
        <f>IFERROR(VLOOKUP(K794,【参考】数式用!$A$2:$N$57,14,FALSE),"")</f>
        <v/>
      </c>
      <c r="AP794" s="559" t="str">
        <f t="shared" si="272"/>
        <v/>
      </c>
      <c r="AQ794" s="632" t="str">
        <f t="shared" si="273"/>
        <v/>
      </c>
      <c r="AR794" s="632" t="str">
        <f t="shared" si="274"/>
        <v>入力済</v>
      </c>
      <c r="AS794" s="559" t="str">
        <f t="shared" si="275"/>
        <v/>
      </c>
      <c r="AT794" s="632" t="str">
        <f t="shared" si="276"/>
        <v>入力済</v>
      </c>
      <c r="AU794" s="632" t="str">
        <f t="shared" si="277"/>
        <v/>
      </c>
      <c r="AV794" s="632" t="str">
        <f t="shared" si="278"/>
        <v/>
      </c>
      <c r="AW794" s="559" t="str">
        <f t="shared" si="279"/>
        <v/>
      </c>
      <c r="AX794" s="559" t="str">
        <f t="shared" si="280"/>
        <v/>
      </c>
      <c r="AY794" s="632" t="str">
        <f>IFERROR(VLOOKUP(K794,【参考】数式用!$AR$5:$AS$39,2, FALSE), "")</f>
        <v/>
      </c>
      <c r="AZ794" s="559" t="str">
        <f t="shared" si="281"/>
        <v/>
      </c>
      <c r="BA794" s="559" t="str">
        <f t="shared" si="282"/>
        <v>入力済</v>
      </c>
      <c r="BB794" s="632" t="str">
        <f>IFERROR(VLOOKUP(K794,【参考】数式用!$AX$3:$AY$59, 2, FALSE), "")</f>
        <v/>
      </c>
      <c r="BC794" s="559" t="str">
        <f t="shared" si="283"/>
        <v/>
      </c>
      <c r="BD794" s="559" t="str">
        <f t="shared" si="284"/>
        <v>入力済</v>
      </c>
      <c r="BE794" s="576" t="str">
        <f t="shared" si="285"/>
        <v/>
      </c>
      <c r="BF794" s="559" t="str">
        <f t="shared" si="286"/>
        <v/>
      </c>
      <c r="BG794" s="596"/>
      <c r="BH794" s="632" t="str">
        <f t="shared" si="287"/>
        <v/>
      </c>
      <c r="BI794" s="614" t="str">
        <f>IFERROR(IF(BH794="Ⅱロ有り",ROUNDDOWN(L794*VLOOKUP(K794,【参考】数式用!$A$4:$J$42,10,FALSE)*AA794,0),""),"")</f>
        <v/>
      </c>
      <c r="BJ794" s="614" t="str">
        <f>IFERROR(IF(BH794="Ⅱロなし",ROUNDDOWN(L794*VLOOKUP(K794,【参考】数式用!$A$4:$J$42,8,FALSE)*AA794,0),""),"")</f>
        <v/>
      </c>
    </row>
    <row r="795" spans="1:62" ht="110.1" customHeight="1" thickBot="1">
      <c r="A795" s="327">
        <v>782</v>
      </c>
      <c r="B795" s="1005" t="str">
        <f>IF(基本情報入力シート!B817="","",基本情報入力シート!B817)</f>
        <v/>
      </c>
      <c r="C795" s="1006"/>
      <c r="D795" s="1006"/>
      <c r="E795" s="1006"/>
      <c r="F795" s="1007"/>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58" t="str">
        <f>IF(基本情報入力シート!AF817=0, "",基本情報入力シート!AF817)</f>
        <v/>
      </c>
      <c r="M795" s="589"/>
      <c r="N795" s="521" t="str">
        <f>IFERROR(VLOOKUP(K795,【参考】数式用!$A$2:$F$57,MATCH(M795,【参考】数式用!$C$3:$F$3,0)+2,0),"")</f>
        <v/>
      </c>
      <c r="O795" s="513"/>
      <c r="P795" s="555" t="str">
        <f>IFERROR(VLOOKUP(K795,【参考】数式用!$A$2:$F$57,MATCH(O795,【参考】数式用!$C$3:$F$3,0)+2,0),"")</f>
        <v/>
      </c>
      <c r="Q795" s="338" t="s">
        <v>118</v>
      </c>
      <c r="R795" s="339"/>
      <c r="S795" s="340" t="s">
        <v>183</v>
      </c>
      <c r="T795" s="339"/>
      <c r="U795" s="340" t="s">
        <v>184</v>
      </c>
      <c r="V795" s="339"/>
      <c r="W795" s="340" t="s">
        <v>183</v>
      </c>
      <c r="X795" s="339"/>
      <c r="Y795" s="340" t="s">
        <v>185</v>
      </c>
      <c r="Z795" s="340" t="s">
        <v>186</v>
      </c>
      <c r="AA795" s="340" t="str">
        <f t="shared" si="267"/>
        <v/>
      </c>
      <c r="AB795" s="341" t="s">
        <v>187</v>
      </c>
      <c r="AC795" s="516" t="str">
        <f t="shared" si="268"/>
        <v/>
      </c>
      <c r="AD795" s="509" t="str">
        <f t="shared" si="269"/>
        <v/>
      </c>
      <c r="AE795" s="517" t="str">
        <f>IFERROR(ROUNDDOWN(ROUNDDOWN(ROUND(L795*VLOOKUP(K795,【参考】数式用!$A$4:$F$57,MATCH("処遇改善加算Ⅳ",【参考】数式用!$C$3:$F$3,0)+2,0),0),0)*AA795*0.5,0), "")</f>
        <v/>
      </c>
      <c r="AF795" s="329"/>
      <c r="AG795" s="330"/>
      <c r="AH795" s="330"/>
      <c r="AI795" s="344"/>
      <c r="AJ795" s="641"/>
      <c r="AK795" s="331"/>
      <c r="AL795" s="332" t="str">
        <f t="shared" si="270"/>
        <v/>
      </c>
      <c r="AM795" s="325" t="str">
        <f t="shared" si="271"/>
        <v/>
      </c>
      <c r="AN795" s="255"/>
      <c r="AO795" s="559" t="str">
        <f>IFERROR(VLOOKUP(K795,【参考】数式用!$A$2:$N$57,14,FALSE),"")</f>
        <v/>
      </c>
      <c r="AP795" s="559" t="str">
        <f t="shared" si="272"/>
        <v/>
      </c>
      <c r="AQ795" s="632" t="str">
        <f t="shared" si="273"/>
        <v/>
      </c>
      <c r="AR795" s="632" t="str">
        <f t="shared" si="274"/>
        <v>入力済</v>
      </c>
      <c r="AS795" s="559" t="str">
        <f t="shared" si="275"/>
        <v/>
      </c>
      <c r="AT795" s="632" t="str">
        <f t="shared" si="276"/>
        <v>入力済</v>
      </c>
      <c r="AU795" s="632" t="str">
        <f t="shared" si="277"/>
        <v/>
      </c>
      <c r="AV795" s="632" t="str">
        <f t="shared" si="278"/>
        <v/>
      </c>
      <c r="AW795" s="559" t="str">
        <f t="shared" si="279"/>
        <v/>
      </c>
      <c r="AX795" s="559" t="str">
        <f t="shared" si="280"/>
        <v/>
      </c>
      <c r="AY795" s="632" t="str">
        <f>IFERROR(VLOOKUP(K795,【参考】数式用!$AR$5:$AS$39,2, FALSE), "")</f>
        <v/>
      </c>
      <c r="AZ795" s="559" t="str">
        <f t="shared" si="281"/>
        <v/>
      </c>
      <c r="BA795" s="559" t="str">
        <f t="shared" si="282"/>
        <v>入力済</v>
      </c>
      <c r="BB795" s="632" t="str">
        <f>IFERROR(VLOOKUP(K795,【参考】数式用!$AX$3:$AY$59, 2, FALSE), "")</f>
        <v/>
      </c>
      <c r="BC795" s="559" t="str">
        <f t="shared" si="283"/>
        <v/>
      </c>
      <c r="BD795" s="559" t="str">
        <f t="shared" si="284"/>
        <v>入力済</v>
      </c>
      <c r="BE795" s="576" t="str">
        <f t="shared" si="285"/>
        <v/>
      </c>
      <c r="BF795" s="559" t="str">
        <f t="shared" si="286"/>
        <v/>
      </c>
      <c r="BG795" s="596"/>
      <c r="BH795" s="632" t="str">
        <f t="shared" si="287"/>
        <v/>
      </c>
      <c r="BI795" s="614" t="str">
        <f>IFERROR(IF(BH795="Ⅱロ有り",ROUNDDOWN(L795*VLOOKUP(K795,【参考】数式用!$A$4:$J$42,10,FALSE)*AA795,0),""),"")</f>
        <v/>
      </c>
      <c r="BJ795" s="614" t="str">
        <f>IFERROR(IF(BH795="Ⅱロなし",ROUNDDOWN(L795*VLOOKUP(K795,【参考】数式用!$A$4:$J$42,8,FALSE)*AA795,0),""),"")</f>
        <v/>
      </c>
    </row>
    <row r="796" spans="1:62" ht="110.1" customHeight="1" thickBot="1">
      <c r="A796" s="327">
        <v>783</v>
      </c>
      <c r="B796" s="1005" t="str">
        <f>IF(基本情報入力シート!B818="","",基本情報入力シート!B818)</f>
        <v/>
      </c>
      <c r="C796" s="1006"/>
      <c r="D796" s="1006"/>
      <c r="E796" s="1006"/>
      <c r="F796" s="1007"/>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58" t="str">
        <f>IF(基本情報入力シート!AF818=0, "",基本情報入力シート!AF818)</f>
        <v/>
      </c>
      <c r="M796" s="589"/>
      <c r="N796" s="521" t="str">
        <f>IFERROR(VLOOKUP(K796,【参考】数式用!$A$2:$F$57,MATCH(M796,【参考】数式用!$C$3:$F$3,0)+2,0),"")</f>
        <v/>
      </c>
      <c r="O796" s="513"/>
      <c r="P796" s="555" t="str">
        <f>IFERROR(VLOOKUP(K796,【参考】数式用!$A$2:$F$57,MATCH(O796,【参考】数式用!$C$3:$F$3,0)+2,0),"")</f>
        <v/>
      </c>
      <c r="Q796" s="338" t="s">
        <v>118</v>
      </c>
      <c r="R796" s="339"/>
      <c r="S796" s="340" t="s">
        <v>183</v>
      </c>
      <c r="T796" s="339"/>
      <c r="U796" s="340" t="s">
        <v>184</v>
      </c>
      <c r="V796" s="339"/>
      <c r="W796" s="340" t="s">
        <v>183</v>
      </c>
      <c r="X796" s="339"/>
      <c r="Y796" s="340" t="s">
        <v>185</v>
      </c>
      <c r="Z796" s="340" t="s">
        <v>186</v>
      </c>
      <c r="AA796" s="340" t="str">
        <f t="shared" si="267"/>
        <v/>
      </c>
      <c r="AB796" s="341" t="s">
        <v>187</v>
      </c>
      <c r="AC796" s="516" t="str">
        <f t="shared" si="268"/>
        <v/>
      </c>
      <c r="AD796" s="509" t="str">
        <f t="shared" si="269"/>
        <v/>
      </c>
      <c r="AE796" s="517" t="str">
        <f>IFERROR(ROUNDDOWN(ROUNDDOWN(ROUND(L796*VLOOKUP(K796,【参考】数式用!$A$4:$F$57,MATCH("処遇改善加算Ⅳ",【参考】数式用!$C$3:$F$3,0)+2,0),0),0)*AA796*0.5,0), "")</f>
        <v/>
      </c>
      <c r="AF796" s="329"/>
      <c r="AG796" s="330"/>
      <c r="AH796" s="330"/>
      <c r="AI796" s="344"/>
      <c r="AJ796" s="641"/>
      <c r="AK796" s="331"/>
      <c r="AL796" s="332" t="str">
        <f t="shared" si="270"/>
        <v/>
      </c>
      <c r="AM796" s="325" t="str">
        <f t="shared" si="271"/>
        <v/>
      </c>
      <c r="AN796" s="255"/>
      <c r="AO796" s="559" t="str">
        <f>IFERROR(VLOOKUP(K796,【参考】数式用!$A$2:$N$57,14,FALSE),"")</f>
        <v/>
      </c>
      <c r="AP796" s="559" t="str">
        <f t="shared" si="272"/>
        <v/>
      </c>
      <c r="AQ796" s="632" t="str">
        <f t="shared" si="273"/>
        <v/>
      </c>
      <c r="AR796" s="632" t="str">
        <f t="shared" si="274"/>
        <v>入力済</v>
      </c>
      <c r="AS796" s="559" t="str">
        <f t="shared" si="275"/>
        <v/>
      </c>
      <c r="AT796" s="632" t="str">
        <f t="shared" si="276"/>
        <v>入力済</v>
      </c>
      <c r="AU796" s="632" t="str">
        <f t="shared" si="277"/>
        <v/>
      </c>
      <c r="AV796" s="632" t="str">
        <f t="shared" si="278"/>
        <v/>
      </c>
      <c r="AW796" s="559" t="str">
        <f t="shared" si="279"/>
        <v/>
      </c>
      <c r="AX796" s="559" t="str">
        <f t="shared" si="280"/>
        <v/>
      </c>
      <c r="AY796" s="632" t="str">
        <f>IFERROR(VLOOKUP(K796,【参考】数式用!$AR$5:$AS$39,2, FALSE), "")</f>
        <v/>
      </c>
      <c r="AZ796" s="559" t="str">
        <f t="shared" si="281"/>
        <v/>
      </c>
      <c r="BA796" s="559" t="str">
        <f t="shared" si="282"/>
        <v>入力済</v>
      </c>
      <c r="BB796" s="632" t="str">
        <f>IFERROR(VLOOKUP(K796,【参考】数式用!$AX$3:$AY$59, 2, FALSE), "")</f>
        <v/>
      </c>
      <c r="BC796" s="559" t="str">
        <f t="shared" si="283"/>
        <v/>
      </c>
      <c r="BD796" s="559" t="str">
        <f t="shared" si="284"/>
        <v>入力済</v>
      </c>
      <c r="BE796" s="576" t="str">
        <f t="shared" si="285"/>
        <v/>
      </c>
      <c r="BF796" s="559" t="str">
        <f t="shared" si="286"/>
        <v/>
      </c>
      <c r="BG796" s="596"/>
      <c r="BH796" s="632" t="str">
        <f t="shared" si="287"/>
        <v/>
      </c>
      <c r="BI796" s="614" t="str">
        <f>IFERROR(IF(BH796="Ⅱロ有り",ROUNDDOWN(L796*VLOOKUP(K796,【参考】数式用!$A$4:$J$42,10,FALSE)*AA796,0),""),"")</f>
        <v/>
      </c>
      <c r="BJ796" s="614" t="str">
        <f>IFERROR(IF(BH796="Ⅱロなし",ROUNDDOWN(L796*VLOOKUP(K796,【参考】数式用!$A$4:$J$42,8,FALSE)*AA796,0),""),"")</f>
        <v/>
      </c>
    </row>
    <row r="797" spans="1:62" ht="110.1" customHeight="1" thickBot="1">
      <c r="A797" s="327">
        <v>784</v>
      </c>
      <c r="B797" s="1005" t="str">
        <f>IF(基本情報入力シート!B819="","",基本情報入力シート!B819)</f>
        <v/>
      </c>
      <c r="C797" s="1006"/>
      <c r="D797" s="1006"/>
      <c r="E797" s="1006"/>
      <c r="F797" s="1007"/>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58" t="str">
        <f>IF(基本情報入力シート!AF819=0, "",基本情報入力シート!AF819)</f>
        <v/>
      </c>
      <c r="M797" s="589"/>
      <c r="N797" s="521" t="str">
        <f>IFERROR(VLOOKUP(K797,【参考】数式用!$A$2:$F$57,MATCH(M797,【参考】数式用!$C$3:$F$3,0)+2,0),"")</f>
        <v/>
      </c>
      <c r="O797" s="513"/>
      <c r="P797" s="555" t="str">
        <f>IFERROR(VLOOKUP(K797,【参考】数式用!$A$2:$F$57,MATCH(O797,【参考】数式用!$C$3:$F$3,0)+2,0),"")</f>
        <v/>
      </c>
      <c r="Q797" s="338" t="s">
        <v>118</v>
      </c>
      <c r="R797" s="339"/>
      <c r="S797" s="340" t="s">
        <v>183</v>
      </c>
      <c r="T797" s="339"/>
      <c r="U797" s="340" t="s">
        <v>184</v>
      </c>
      <c r="V797" s="339"/>
      <c r="W797" s="340" t="s">
        <v>183</v>
      </c>
      <c r="X797" s="339"/>
      <c r="Y797" s="340" t="s">
        <v>185</v>
      </c>
      <c r="Z797" s="340" t="s">
        <v>186</v>
      </c>
      <c r="AA797" s="340" t="str">
        <f t="shared" si="267"/>
        <v/>
      </c>
      <c r="AB797" s="341" t="s">
        <v>187</v>
      </c>
      <c r="AC797" s="516" t="str">
        <f t="shared" si="268"/>
        <v/>
      </c>
      <c r="AD797" s="509" t="str">
        <f t="shared" si="269"/>
        <v/>
      </c>
      <c r="AE797" s="517" t="str">
        <f>IFERROR(ROUNDDOWN(ROUNDDOWN(ROUND(L797*VLOOKUP(K797,【参考】数式用!$A$4:$F$57,MATCH("処遇改善加算Ⅳ",【参考】数式用!$C$3:$F$3,0)+2,0),0),0)*AA797*0.5,0), "")</f>
        <v/>
      </c>
      <c r="AF797" s="329"/>
      <c r="AG797" s="330"/>
      <c r="AH797" s="330"/>
      <c r="AI797" s="344"/>
      <c r="AJ797" s="641"/>
      <c r="AK797" s="331"/>
      <c r="AL797" s="332" t="str">
        <f t="shared" si="270"/>
        <v/>
      </c>
      <c r="AM797" s="325" t="str">
        <f t="shared" si="271"/>
        <v/>
      </c>
      <c r="AN797" s="255"/>
      <c r="AO797" s="559" t="str">
        <f>IFERROR(VLOOKUP(K797,【参考】数式用!$A$2:$N$57,14,FALSE),"")</f>
        <v/>
      </c>
      <c r="AP797" s="559" t="str">
        <f t="shared" si="272"/>
        <v/>
      </c>
      <c r="AQ797" s="632" t="str">
        <f t="shared" si="273"/>
        <v/>
      </c>
      <c r="AR797" s="632" t="str">
        <f t="shared" si="274"/>
        <v>入力済</v>
      </c>
      <c r="AS797" s="559" t="str">
        <f t="shared" si="275"/>
        <v/>
      </c>
      <c r="AT797" s="632" t="str">
        <f t="shared" si="276"/>
        <v>入力済</v>
      </c>
      <c r="AU797" s="632" t="str">
        <f t="shared" si="277"/>
        <v/>
      </c>
      <c r="AV797" s="632" t="str">
        <f t="shared" si="278"/>
        <v/>
      </c>
      <c r="AW797" s="559" t="str">
        <f t="shared" si="279"/>
        <v/>
      </c>
      <c r="AX797" s="559" t="str">
        <f t="shared" si="280"/>
        <v/>
      </c>
      <c r="AY797" s="632" t="str">
        <f>IFERROR(VLOOKUP(K797,【参考】数式用!$AR$5:$AS$39,2, FALSE), "")</f>
        <v/>
      </c>
      <c r="AZ797" s="559" t="str">
        <f t="shared" si="281"/>
        <v/>
      </c>
      <c r="BA797" s="559" t="str">
        <f t="shared" si="282"/>
        <v>入力済</v>
      </c>
      <c r="BB797" s="632" t="str">
        <f>IFERROR(VLOOKUP(K797,【参考】数式用!$AX$3:$AY$59, 2, FALSE), "")</f>
        <v/>
      </c>
      <c r="BC797" s="559" t="str">
        <f t="shared" si="283"/>
        <v/>
      </c>
      <c r="BD797" s="559" t="str">
        <f t="shared" si="284"/>
        <v>入力済</v>
      </c>
      <c r="BE797" s="576" t="str">
        <f t="shared" si="285"/>
        <v/>
      </c>
      <c r="BF797" s="559" t="str">
        <f t="shared" si="286"/>
        <v/>
      </c>
      <c r="BG797" s="596"/>
      <c r="BH797" s="632" t="str">
        <f t="shared" si="287"/>
        <v/>
      </c>
      <c r="BI797" s="614" t="str">
        <f>IFERROR(IF(BH797="Ⅱロ有り",ROUNDDOWN(L797*VLOOKUP(K797,【参考】数式用!$A$4:$J$42,10,FALSE)*AA797,0),""),"")</f>
        <v/>
      </c>
      <c r="BJ797" s="614" t="str">
        <f>IFERROR(IF(BH797="Ⅱロなし",ROUNDDOWN(L797*VLOOKUP(K797,【参考】数式用!$A$4:$J$42,8,FALSE)*AA797,0),""),"")</f>
        <v/>
      </c>
    </row>
    <row r="798" spans="1:62" ht="110.1" customHeight="1" thickBot="1">
      <c r="A798" s="327">
        <v>785</v>
      </c>
      <c r="B798" s="1005" t="str">
        <f>IF(基本情報入力シート!B820="","",基本情報入力シート!B820)</f>
        <v/>
      </c>
      <c r="C798" s="1006"/>
      <c r="D798" s="1006"/>
      <c r="E798" s="1006"/>
      <c r="F798" s="1007"/>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58" t="str">
        <f>IF(基本情報入力シート!AF820=0, "",基本情報入力シート!AF820)</f>
        <v/>
      </c>
      <c r="M798" s="589"/>
      <c r="N798" s="521" t="str">
        <f>IFERROR(VLOOKUP(K798,【参考】数式用!$A$2:$F$57,MATCH(M798,【参考】数式用!$C$3:$F$3,0)+2,0),"")</f>
        <v/>
      </c>
      <c r="O798" s="513"/>
      <c r="P798" s="555" t="str">
        <f>IFERROR(VLOOKUP(K798,【参考】数式用!$A$2:$F$57,MATCH(O798,【参考】数式用!$C$3:$F$3,0)+2,0),"")</f>
        <v/>
      </c>
      <c r="Q798" s="338" t="s">
        <v>118</v>
      </c>
      <c r="R798" s="339"/>
      <c r="S798" s="340" t="s">
        <v>183</v>
      </c>
      <c r="T798" s="339"/>
      <c r="U798" s="340" t="s">
        <v>184</v>
      </c>
      <c r="V798" s="339"/>
      <c r="W798" s="340" t="s">
        <v>183</v>
      </c>
      <c r="X798" s="339"/>
      <c r="Y798" s="340" t="s">
        <v>185</v>
      </c>
      <c r="Z798" s="340" t="s">
        <v>186</v>
      </c>
      <c r="AA798" s="340" t="str">
        <f t="shared" si="267"/>
        <v/>
      </c>
      <c r="AB798" s="341" t="s">
        <v>187</v>
      </c>
      <c r="AC798" s="516" t="str">
        <f t="shared" si="268"/>
        <v/>
      </c>
      <c r="AD798" s="509" t="str">
        <f t="shared" si="269"/>
        <v/>
      </c>
      <c r="AE798" s="517" t="str">
        <f>IFERROR(ROUNDDOWN(ROUNDDOWN(ROUND(L798*VLOOKUP(K798,【参考】数式用!$A$4:$F$57,MATCH("処遇改善加算Ⅳ",【参考】数式用!$C$3:$F$3,0)+2,0),0),0)*AA798*0.5,0), "")</f>
        <v/>
      </c>
      <c r="AF798" s="329"/>
      <c r="AG798" s="330"/>
      <c r="AH798" s="330"/>
      <c r="AI798" s="344"/>
      <c r="AJ798" s="641"/>
      <c r="AK798" s="331"/>
      <c r="AL798" s="332" t="str">
        <f t="shared" si="270"/>
        <v/>
      </c>
      <c r="AM798" s="325" t="str">
        <f t="shared" si="271"/>
        <v/>
      </c>
      <c r="AN798" s="255"/>
      <c r="AO798" s="559" t="str">
        <f>IFERROR(VLOOKUP(K798,【参考】数式用!$A$2:$N$57,14,FALSE),"")</f>
        <v/>
      </c>
      <c r="AP798" s="559" t="str">
        <f t="shared" si="272"/>
        <v/>
      </c>
      <c r="AQ798" s="632" t="str">
        <f t="shared" si="273"/>
        <v/>
      </c>
      <c r="AR798" s="632" t="str">
        <f t="shared" si="274"/>
        <v>入力済</v>
      </c>
      <c r="AS798" s="559" t="str">
        <f t="shared" si="275"/>
        <v/>
      </c>
      <c r="AT798" s="632" t="str">
        <f t="shared" si="276"/>
        <v>入力済</v>
      </c>
      <c r="AU798" s="632" t="str">
        <f t="shared" si="277"/>
        <v/>
      </c>
      <c r="AV798" s="632" t="str">
        <f t="shared" si="278"/>
        <v/>
      </c>
      <c r="AW798" s="559" t="str">
        <f t="shared" si="279"/>
        <v/>
      </c>
      <c r="AX798" s="559" t="str">
        <f t="shared" si="280"/>
        <v/>
      </c>
      <c r="AY798" s="632" t="str">
        <f>IFERROR(VLOOKUP(K798,【参考】数式用!$AR$5:$AS$39,2, FALSE), "")</f>
        <v/>
      </c>
      <c r="AZ798" s="559" t="str">
        <f t="shared" si="281"/>
        <v/>
      </c>
      <c r="BA798" s="559" t="str">
        <f t="shared" si="282"/>
        <v>入力済</v>
      </c>
      <c r="BB798" s="632" t="str">
        <f>IFERROR(VLOOKUP(K798,【参考】数式用!$AX$3:$AY$59, 2, FALSE), "")</f>
        <v/>
      </c>
      <c r="BC798" s="559" t="str">
        <f t="shared" si="283"/>
        <v/>
      </c>
      <c r="BD798" s="559" t="str">
        <f t="shared" si="284"/>
        <v>入力済</v>
      </c>
      <c r="BE798" s="576" t="str">
        <f t="shared" si="285"/>
        <v/>
      </c>
      <c r="BF798" s="559" t="str">
        <f t="shared" si="286"/>
        <v/>
      </c>
      <c r="BG798" s="596"/>
      <c r="BH798" s="632" t="str">
        <f t="shared" si="287"/>
        <v/>
      </c>
      <c r="BI798" s="614" t="str">
        <f>IFERROR(IF(BH798="Ⅱロ有り",ROUNDDOWN(L798*VLOOKUP(K798,【参考】数式用!$A$4:$J$42,10,FALSE)*AA798,0),""),"")</f>
        <v/>
      </c>
      <c r="BJ798" s="614" t="str">
        <f>IFERROR(IF(BH798="Ⅱロなし",ROUNDDOWN(L798*VLOOKUP(K798,【参考】数式用!$A$4:$J$42,8,FALSE)*AA798,0),""),"")</f>
        <v/>
      </c>
    </row>
    <row r="799" spans="1:62" ht="110.1" customHeight="1" thickBot="1">
      <c r="A799" s="327">
        <v>786</v>
      </c>
      <c r="B799" s="1005" t="str">
        <f>IF(基本情報入力シート!B821="","",基本情報入力シート!B821)</f>
        <v/>
      </c>
      <c r="C799" s="1006"/>
      <c r="D799" s="1006"/>
      <c r="E799" s="1006"/>
      <c r="F799" s="1007"/>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58" t="str">
        <f>IF(基本情報入力シート!AF821=0, "",基本情報入力シート!AF821)</f>
        <v/>
      </c>
      <c r="M799" s="589"/>
      <c r="N799" s="521" t="str">
        <f>IFERROR(VLOOKUP(K799,【参考】数式用!$A$2:$F$57,MATCH(M799,【参考】数式用!$C$3:$F$3,0)+2,0),"")</f>
        <v/>
      </c>
      <c r="O799" s="513"/>
      <c r="P799" s="555" t="str">
        <f>IFERROR(VLOOKUP(K799,【参考】数式用!$A$2:$F$57,MATCH(O799,【参考】数式用!$C$3:$F$3,0)+2,0),"")</f>
        <v/>
      </c>
      <c r="Q799" s="338" t="s">
        <v>118</v>
      </c>
      <c r="R799" s="339"/>
      <c r="S799" s="340" t="s">
        <v>183</v>
      </c>
      <c r="T799" s="339"/>
      <c r="U799" s="340" t="s">
        <v>184</v>
      </c>
      <c r="V799" s="339"/>
      <c r="W799" s="340" t="s">
        <v>183</v>
      </c>
      <c r="X799" s="339"/>
      <c r="Y799" s="340" t="s">
        <v>185</v>
      </c>
      <c r="Z799" s="340" t="s">
        <v>186</v>
      </c>
      <c r="AA799" s="340" t="str">
        <f t="shared" si="267"/>
        <v/>
      </c>
      <c r="AB799" s="341" t="s">
        <v>187</v>
      </c>
      <c r="AC799" s="516" t="str">
        <f t="shared" si="268"/>
        <v/>
      </c>
      <c r="AD799" s="509" t="str">
        <f t="shared" si="269"/>
        <v/>
      </c>
      <c r="AE799" s="517" t="str">
        <f>IFERROR(ROUNDDOWN(ROUNDDOWN(ROUND(L799*VLOOKUP(K799,【参考】数式用!$A$4:$F$57,MATCH("処遇改善加算Ⅳ",【参考】数式用!$C$3:$F$3,0)+2,0),0),0)*AA799*0.5,0), "")</f>
        <v/>
      </c>
      <c r="AF799" s="329"/>
      <c r="AG799" s="330"/>
      <c r="AH799" s="330"/>
      <c r="AI799" s="344"/>
      <c r="AJ799" s="641"/>
      <c r="AK799" s="331"/>
      <c r="AL799" s="332" t="str">
        <f t="shared" si="270"/>
        <v/>
      </c>
      <c r="AM799" s="325" t="str">
        <f t="shared" si="271"/>
        <v/>
      </c>
      <c r="AN799" s="255"/>
      <c r="AO799" s="559" t="str">
        <f>IFERROR(VLOOKUP(K799,【参考】数式用!$A$2:$N$57,14,FALSE),"")</f>
        <v/>
      </c>
      <c r="AP799" s="559" t="str">
        <f t="shared" si="272"/>
        <v/>
      </c>
      <c r="AQ799" s="632" t="str">
        <f t="shared" si="273"/>
        <v/>
      </c>
      <c r="AR799" s="632" t="str">
        <f t="shared" si="274"/>
        <v>入力済</v>
      </c>
      <c r="AS799" s="559" t="str">
        <f t="shared" si="275"/>
        <v/>
      </c>
      <c r="AT799" s="632" t="str">
        <f t="shared" si="276"/>
        <v>入力済</v>
      </c>
      <c r="AU799" s="632" t="str">
        <f t="shared" si="277"/>
        <v/>
      </c>
      <c r="AV799" s="632" t="str">
        <f t="shared" si="278"/>
        <v/>
      </c>
      <c r="AW799" s="559" t="str">
        <f t="shared" si="279"/>
        <v/>
      </c>
      <c r="AX799" s="559" t="str">
        <f t="shared" si="280"/>
        <v/>
      </c>
      <c r="AY799" s="632" t="str">
        <f>IFERROR(VLOOKUP(K799,【参考】数式用!$AR$5:$AS$39,2, FALSE), "")</f>
        <v/>
      </c>
      <c r="AZ799" s="559" t="str">
        <f t="shared" si="281"/>
        <v/>
      </c>
      <c r="BA799" s="559" t="str">
        <f t="shared" si="282"/>
        <v>入力済</v>
      </c>
      <c r="BB799" s="632" t="str">
        <f>IFERROR(VLOOKUP(K799,【参考】数式用!$AX$3:$AY$59, 2, FALSE), "")</f>
        <v/>
      </c>
      <c r="BC799" s="559" t="str">
        <f t="shared" si="283"/>
        <v/>
      </c>
      <c r="BD799" s="559" t="str">
        <f t="shared" si="284"/>
        <v>入力済</v>
      </c>
      <c r="BE799" s="576" t="str">
        <f t="shared" si="285"/>
        <v/>
      </c>
      <c r="BF799" s="559" t="str">
        <f t="shared" si="286"/>
        <v/>
      </c>
      <c r="BG799" s="596"/>
      <c r="BH799" s="632" t="str">
        <f t="shared" si="287"/>
        <v/>
      </c>
      <c r="BI799" s="614" t="str">
        <f>IFERROR(IF(BH799="Ⅱロ有り",ROUNDDOWN(L799*VLOOKUP(K799,【参考】数式用!$A$4:$J$42,10,FALSE)*AA799,0),""),"")</f>
        <v/>
      </c>
      <c r="BJ799" s="614" t="str">
        <f>IFERROR(IF(BH799="Ⅱロなし",ROUNDDOWN(L799*VLOOKUP(K799,【参考】数式用!$A$4:$J$42,8,FALSE)*AA799,0),""),"")</f>
        <v/>
      </c>
    </row>
    <row r="800" spans="1:62" ht="110.1" customHeight="1" thickBot="1">
      <c r="A800" s="327">
        <v>787</v>
      </c>
      <c r="B800" s="1005" t="str">
        <f>IF(基本情報入力シート!B822="","",基本情報入力シート!B822)</f>
        <v/>
      </c>
      <c r="C800" s="1006"/>
      <c r="D800" s="1006"/>
      <c r="E800" s="1006"/>
      <c r="F800" s="1007"/>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58" t="str">
        <f>IF(基本情報入力シート!AF822=0, "",基本情報入力シート!AF822)</f>
        <v/>
      </c>
      <c r="M800" s="589"/>
      <c r="N800" s="521" t="str">
        <f>IFERROR(VLOOKUP(K800,【参考】数式用!$A$2:$F$57,MATCH(M800,【参考】数式用!$C$3:$F$3,0)+2,0),"")</f>
        <v/>
      </c>
      <c r="O800" s="513"/>
      <c r="P800" s="555" t="str">
        <f>IFERROR(VLOOKUP(K800,【参考】数式用!$A$2:$F$57,MATCH(O800,【参考】数式用!$C$3:$F$3,0)+2,0),"")</f>
        <v/>
      </c>
      <c r="Q800" s="338" t="s">
        <v>118</v>
      </c>
      <c r="R800" s="339"/>
      <c r="S800" s="340" t="s">
        <v>183</v>
      </c>
      <c r="T800" s="339"/>
      <c r="U800" s="340" t="s">
        <v>184</v>
      </c>
      <c r="V800" s="339"/>
      <c r="W800" s="340" t="s">
        <v>183</v>
      </c>
      <c r="X800" s="339"/>
      <c r="Y800" s="340" t="s">
        <v>185</v>
      </c>
      <c r="Z800" s="340" t="s">
        <v>186</v>
      </c>
      <c r="AA800" s="340" t="str">
        <f t="shared" si="267"/>
        <v/>
      </c>
      <c r="AB800" s="341" t="s">
        <v>187</v>
      </c>
      <c r="AC800" s="516" t="str">
        <f t="shared" si="268"/>
        <v/>
      </c>
      <c r="AD800" s="509" t="str">
        <f t="shared" si="269"/>
        <v/>
      </c>
      <c r="AE800" s="517" t="str">
        <f>IFERROR(ROUNDDOWN(ROUNDDOWN(ROUND(L800*VLOOKUP(K800,【参考】数式用!$A$4:$F$57,MATCH("処遇改善加算Ⅳ",【参考】数式用!$C$3:$F$3,0)+2,0),0),0)*AA800*0.5,0), "")</f>
        <v/>
      </c>
      <c r="AF800" s="329"/>
      <c r="AG800" s="330"/>
      <c r="AH800" s="330"/>
      <c r="AI800" s="344"/>
      <c r="AJ800" s="641"/>
      <c r="AK800" s="331"/>
      <c r="AL800" s="332" t="str">
        <f t="shared" si="270"/>
        <v/>
      </c>
      <c r="AM800" s="325" t="str">
        <f t="shared" si="271"/>
        <v/>
      </c>
      <c r="AN800" s="255"/>
      <c r="AO800" s="559" t="str">
        <f>IFERROR(VLOOKUP(K800,【参考】数式用!$A$2:$N$57,14,FALSE),"")</f>
        <v/>
      </c>
      <c r="AP800" s="559" t="str">
        <f t="shared" si="272"/>
        <v/>
      </c>
      <c r="AQ800" s="632" t="str">
        <f t="shared" si="273"/>
        <v/>
      </c>
      <c r="AR800" s="632" t="str">
        <f t="shared" si="274"/>
        <v>入力済</v>
      </c>
      <c r="AS800" s="559" t="str">
        <f t="shared" si="275"/>
        <v/>
      </c>
      <c r="AT800" s="632" t="str">
        <f t="shared" si="276"/>
        <v>入力済</v>
      </c>
      <c r="AU800" s="632" t="str">
        <f t="shared" si="277"/>
        <v/>
      </c>
      <c r="AV800" s="632" t="str">
        <f t="shared" si="278"/>
        <v/>
      </c>
      <c r="AW800" s="559" t="str">
        <f t="shared" si="279"/>
        <v/>
      </c>
      <c r="AX800" s="559" t="str">
        <f t="shared" si="280"/>
        <v/>
      </c>
      <c r="AY800" s="632" t="str">
        <f>IFERROR(VLOOKUP(K800,【参考】数式用!$AR$5:$AS$39,2, FALSE), "")</f>
        <v/>
      </c>
      <c r="AZ800" s="559" t="str">
        <f t="shared" si="281"/>
        <v/>
      </c>
      <c r="BA800" s="559" t="str">
        <f t="shared" si="282"/>
        <v>入力済</v>
      </c>
      <c r="BB800" s="632" t="str">
        <f>IFERROR(VLOOKUP(K800,【参考】数式用!$AX$3:$AY$59, 2, FALSE), "")</f>
        <v/>
      </c>
      <c r="BC800" s="559" t="str">
        <f t="shared" si="283"/>
        <v/>
      </c>
      <c r="BD800" s="559" t="str">
        <f t="shared" si="284"/>
        <v>入力済</v>
      </c>
      <c r="BE800" s="576" t="str">
        <f t="shared" si="285"/>
        <v/>
      </c>
      <c r="BF800" s="559" t="str">
        <f t="shared" si="286"/>
        <v/>
      </c>
      <c r="BG800" s="596"/>
      <c r="BH800" s="632" t="str">
        <f t="shared" si="287"/>
        <v/>
      </c>
      <c r="BI800" s="614" t="str">
        <f>IFERROR(IF(BH800="Ⅱロ有り",ROUNDDOWN(L800*VLOOKUP(K800,【参考】数式用!$A$4:$J$42,10,FALSE)*AA800,0),""),"")</f>
        <v/>
      </c>
      <c r="BJ800" s="614" t="str">
        <f>IFERROR(IF(BH800="Ⅱロなし",ROUNDDOWN(L800*VLOOKUP(K800,【参考】数式用!$A$4:$J$42,8,FALSE)*AA800,0),""),"")</f>
        <v/>
      </c>
    </row>
    <row r="801" spans="1:62" ht="110.1" customHeight="1" thickBot="1">
      <c r="A801" s="327">
        <v>788</v>
      </c>
      <c r="B801" s="1005" t="str">
        <f>IF(基本情報入力シート!B823="","",基本情報入力シート!B823)</f>
        <v/>
      </c>
      <c r="C801" s="1006"/>
      <c r="D801" s="1006"/>
      <c r="E801" s="1006"/>
      <c r="F801" s="1007"/>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58" t="str">
        <f>IF(基本情報入力シート!AF823=0, "",基本情報入力シート!AF823)</f>
        <v/>
      </c>
      <c r="M801" s="589"/>
      <c r="N801" s="521" t="str">
        <f>IFERROR(VLOOKUP(K801,【参考】数式用!$A$2:$F$57,MATCH(M801,【参考】数式用!$C$3:$F$3,0)+2,0),"")</f>
        <v/>
      </c>
      <c r="O801" s="513"/>
      <c r="P801" s="555" t="str">
        <f>IFERROR(VLOOKUP(K801,【参考】数式用!$A$2:$F$57,MATCH(O801,【参考】数式用!$C$3:$F$3,0)+2,0),"")</f>
        <v/>
      </c>
      <c r="Q801" s="338" t="s">
        <v>118</v>
      </c>
      <c r="R801" s="339"/>
      <c r="S801" s="340" t="s">
        <v>183</v>
      </c>
      <c r="T801" s="339"/>
      <c r="U801" s="340" t="s">
        <v>184</v>
      </c>
      <c r="V801" s="339"/>
      <c r="W801" s="340" t="s">
        <v>183</v>
      </c>
      <c r="X801" s="339"/>
      <c r="Y801" s="340" t="s">
        <v>185</v>
      </c>
      <c r="Z801" s="340" t="s">
        <v>186</v>
      </c>
      <c r="AA801" s="340" t="str">
        <f t="shared" si="267"/>
        <v/>
      </c>
      <c r="AB801" s="341" t="s">
        <v>187</v>
      </c>
      <c r="AC801" s="516" t="str">
        <f t="shared" si="268"/>
        <v/>
      </c>
      <c r="AD801" s="509" t="str">
        <f t="shared" si="269"/>
        <v/>
      </c>
      <c r="AE801" s="517" t="str">
        <f>IFERROR(ROUNDDOWN(ROUNDDOWN(ROUND(L801*VLOOKUP(K801,【参考】数式用!$A$4:$F$57,MATCH("処遇改善加算Ⅳ",【参考】数式用!$C$3:$F$3,0)+2,0),0),0)*AA801*0.5,0), "")</f>
        <v/>
      </c>
      <c r="AF801" s="329"/>
      <c r="AG801" s="330"/>
      <c r="AH801" s="330"/>
      <c r="AI801" s="344"/>
      <c r="AJ801" s="641"/>
      <c r="AK801" s="331"/>
      <c r="AL801" s="332" t="str">
        <f t="shared" si="270"/>
        <v/>
      </c>
      <c r="AM801" s="325" t="str">
        <f t="shared" si="271"/>
        <v/>
      </c>
      <c r="AN801" s="255"/>
      <c r="AO801" s="559" t="str">
        <f>IFERROR(VLOOKUP(K801,【参考】数式用!$A$2:$N$57,14,FALSE),"")</f>
        <v/>
      </c>
      <c r="AP801" s="559" t="str">
        <f t="shared" si="272"/>
        <v/>
      </c>
      <c r="AQ801" s="632" t="str">
        <f t="shared" si="273"/>
        <v/>
      </c>
      <c r="AR801" s="632" t="str">
        <f t="shared" si="274"/>
        <v>入力済</v>
      </c>
      <c r="AS801" s="559" t="str">
        <f t="shared" si="275"/>
        <v/>
      </c>
      <c r="AT801" s="632" t="str">
        <f t="shared" si="276"/>
        <v>入力済</v>
      </c>
      <c r="AU801" s="632" t="str">
        <f t="shared" si="277"/>
        <v/>
      </c>
      <c r="AV801" s="632" t="str">
        <f t="shared" si="278"/>
        <v/>
      </c>
      <c r="AW801" s="559" t="str">
        <f t="shared" si="279"/>
        <v/>
      </c>
      <c r="AX801" s="559" t="str">
        <f t="shared" si="280"/>
        <v/>
      </c>
      <c r="AY801" s="632" t="str">
        <f>IFERROR(VLOOKUP(K801,【参考】数式用!$AR$5:$AS$39,2, FALSE), "")</f>
        <v/>
      </c>
      <c r="AZ801" s="559" t="str">
        <f t="shared" si="281"/>
        <v/>
      </c>
      <c r="BA801" s="559" t="str">
        <f t="shared" si="282"/>
        <v>入力済</v>
      </c>
      <c r="BB801" s="632" t="str">
        <f>IFERROR(VLOOKUP(K801,【参考】数式用!$AX$3:$AY$59, 2, FALSE), "")</f>
        <v/>
      </c>
      <c r="BC801" s="559" t="str">
        <f t="shared" si="283"/>
        <v/>
      </c>
      <c r="BD801" s="559" t="str">
        <f t="shared" si="284"/>
        <v>入力済</v>
      </c>
      <c r="BE801" s="576" t="str">
        <f t="shared" si="285"/>
        <v/>
      </c>
      <c r="BF801" s="559" t="str">
        <f t="shared" si="286"/>
        <v/>
      </c>
      <c r="BG801" s="596"/>
      <c r="BH801" s="632" t="str">
        <f t="shared" si="287"/>
        <v/>
      </c>
      <c r="BI801" s="614" t="str">
        <f>IFERROR(IF(BH801="Ⅱロ有り",ROUNDDOWN(L801*VLOOKUP(K801,【参考】数式用!$A$4:$J$42,10,FALSE)*AA801,0),""),"")</f>
        <v/>
      </c>
      <c r="BJ801" s="614" t="str">
        <f>IFERROR(IF(BH801="Ⅱロなし",ROUNDDOWN(L801*VLOOKUP(K801,【参考】数式用!$A$4:$J$42,8,FALSE)*AA801,0),""),"")</f>
        <v/>
      </c>
    </row>
    <row r="802" spans="1:62" ht="110.1" customHeight="1" thickBot="1">
      <c r="A802" s="327">
        <v>789</v>
      </c>
      <c r="B802" s="1005" t="str">
        <f>IF(基本情報入力シート!B824="","",基本情報入力シート!B824)</f>
        <v/>
      </c>
      <c r="C802" s="1006"/>
      <c r="D802" s="1006"/>
      <c r="E802" s="1006"/>
      <c r="F802" s="1007"/>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58" t="str">
        <f>IF(基本情報入力シート!AF824=0, "",基本情報入力シート!AF824)</f>
        <v/>
      </c>
      <c r="M802" s="589"/>
      <c r="N802" s="521" t="str">
        <f>IFERROR(VLOOKUP(K802,【参考】数式用!$A$2:$F$57,MATCH(M802,【参考】数式用!$C$3:$F$3,0)+2,0),"")</f>
        <v/>
      </c>
      <c r="O802" s="513"/>
      <c r="P802" s="555" t="str">
        <f>IFERROR(VLOOKUP(K802,【参考】数式用!$A$2:$F$57,MATCH(O802,【参考】数式用!$C$3:$F$3,0)+2,0),"")</f>
        <v/>
      </c>
      <c r="Q802" s="338" t="s">
        <v>118</v>
      </c>
      <c r="R802" s="339"/>
      <c r="S802" s="340" t="s">
        <v>183</v>
      </c>
      <c r="T802" s="339"/>
      <c r="U802" s="340" t="s">
        <v>184</v>
      </c>
      <c r="V802" s="339"/>
      <c r="W802" s="340" t="s">
        <v>183</v>
      </c>
      <c r="X802" s="339"/>
      <c r="Y802" s="340" t="s">
        <v>185</v>
      </c>
      <c r="Z802" s="340" t="s">
        <v>186</v>
      </c>
      <c r="AA802" s="340" t="str">
        <f t="shared" si="267"/>
        <v/>
      </c>
      <c r="AB802" s="341" t="s">
        <v>187</v>
      </c>
      <c r="AC802" s="516" t="str">
        <f t="shared" si="268"/>
        <v/>
      </c>
      <c r="AD802" s="509" t="str">
        <f t="shared" si="269"/>
        <v/>
      </c>
      <c r="AE802" s="517" t="str">
        <f>IFERROR(ROUNDDOWN(ROUNDDOWN(ROUND(L802*VLOOKUP(K802,【参考】数式用!$A$4:$F$57,MATCH("処遇改善加算Ⅳ",【参考】数式用!$C$3:$F$3,0)+2,0),0),0)*AA802*0.5,0), "")</f>
        <v/>
      </c>
      <c r="AF802" s="329"/>
      <c r="AG802" s="330"/>
      <c r="AH802" s="330"/>
      <c r="AI802" s="344"/>
      <c r="AJ802" s="641"/>
      <c r="AK802" s="331"/>
      <c r="AL802" s="332" t="str">
        <f t="shared" si="270"/>
        <v/>
      </c>
      <c r="AM802" s="325" t="str">
        <f t="shared" si="271"/>
        <v/>
      </c>
      <c r="AN802" s="255"/>
      <c r="AO802" s="559" t="str">
        <f>IFERROR(VLOOKUP(K802,【参考】数式用!$A$2:$N$57,14,FALSE),"")</f>
        <v/>
      </c>
      <c r="AP802" s="559" t="str">
        <f t="shared" si="272"/>
        <v/>
      </c>
      <c r="AQ802" s="632" t="str">
        <f t="shared" si="273"/>
        <v/>
      </c>
      <c r="AR802" s="632" t="str">
        <f t="shared" si="274"/>
        <v>入力済</v>
      </c>
      <c r="AS802" s="559" t="str">
        <f t="shared" si="275"/>
        <v/>
      </c>
      <c r="AT802" s="632" t="str">
        <f t="shared" si="276"/>
        <v>入力済</v>
      </c>
      <c r="AU802" s="632" t="str">
        <f t="shared" si="277"/>
        <v/>
      </c>
      <c r="AV802" s="632" t="str">
        <f t="shared" si="278"/>
        <v/>
      </c>
      <c r="AW802" s="559" t="str">
        <f t="shared" si="279"/>
        <v/>
      </c>
      <c r="AX802" s="559" t="str">
        <f t="shared" si="280"/>
        <v/>
      </c>
      <c r="AY802" s="632" t="str">
        <f>IFERROR(VLOOKUP(K802,【参考】数式用!$AR$5:$AS$39,2, FALSE), "")</f>
        <v/>
      </c>
      <c r="AZ802" s="559" t="str">
        <f t="shared" si="281"/>
        <v/>
      </c>
      <c r="BA802" s="559" t="str">
        <f t="shared" si="282"/>
        <v>入力済</v>
      </c>
      <c r="BB802" s="632" t="str">
        <f>IFERROR(VLOOKUP(K802,【参考】数式用!$AX$3:$AY$59, 2, FALSE), "")</f>
        <v/>
      </c>
      <c r="BC802" s="559" t="str">
        <f t="shared" si="283"/>
        <v/>
      </c>
      <c r="BD802" s="559" t="str">
        <f t="shared" si="284"/>
        <v>入力済</v>
      </c>
      <c r="BE802" s="576" t="str">
        <f t="shared" si="285"/>
        <v/>
      </c>
      <c r="BF802" s="559" t="str">
        <f t="shared" si="286"/>
        <v/>
      </c>
      <c r="BG802" s="596"/>
      <c r="BH802" s="632" t="str">
        <f t="shared" si="287"/>
        <v/>
      </c>
      <c r="BI802" s="614" t="str">
        <f>IFERROR(IF(BH802="Ⅱロ有り",ROUNDDOWN(L802*VLOOKUP(K802,【参考】数式用!$A$4:$J$42,10,FALSE)*AA802,0),""),"")</f>
        <v/>
      </c>
      <c r="BJ802" s="614" t="str">
        <f>IFERROR(IF(BH802="Ⅱロなし",ROUNDDOWN(L802*VLOOKUP(K802,【参考】数式用!$A$4:$J$42,8,FALSE)*AA802,0),""),"")</f>
        <v/>
      </c>
    </row>
    <row r="803" spans="1:62" ht="110.1" customHeight="1" thickBot="1">
      <c r="A803" s="327">
        <v>790</v>
      </c>
      <c r="B803" s="1005" t="str">
        <f>IF(基本情報入力シート!B825="","",基本情報入力シート!B825)</f>
        <v/>
      </c>
      <c r="C803" s="1006"/>
      <c r="D803" s="1006"/>
      <c r="E803" s="1006"/>
      <c r="F803" s="1007"/>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58" t="str">
        <f>IF(基本情報入力シート!AF825=0, "",基本情報入力シート!AF825)</f>
        <v/>
      </c>
      <c r="M803" s="589"/>
      <c r="N803" s="521" t="str">
        <f>IFERROR(VLOOKUP(K803,【参考】数式用!$A$2:$F$57,MATCH(M803,【参考】数式用!$C$3:$F$3,0)+2,0),"")</f>
        <v/>
      </c>
      <c r="O803" s="513"/>
      <c r="P803" s="555" t="str">
        <f>IFERROR(VLOOKUP(K803,【参考】数式用!$A$2:$F$57,MATCH(O803,【参考】数式用!$C$3:$F$3,0)+2,0),"")</f>
        <v/>
      </c>
      <c r="Q803" s="338" t="s">
        <v>118</v>
      </c>
      <c r="R803" s="339"/>
      <c r="S803" s="340" t="s">
        <v>183</v>
      </c>
      <c r="T803" s="339"/>
      <c r="U803" s="340" t="s">
        <v>184</v>
      </c>
      <c r="V803" s="339"/>
      <c r="W803" s="340" t="s">
        <v>183</v>
      </c>
      <c r="X803" s="339"/>
      <c r="Y803" s="340" t="s">
        <v>185</v>
      </c>
      <c r="Z803" s="340" t="s">
        <v>186</v>
      </c>
      <c r="AA803" s="340" t="str">
        <f t="shared" si="267"/>
        <v/>
      </c>
      <c r="AB803" s="341" t="s">
        <v>187</v>
      </c>
      <c r="AC803" s="516" t="str">
        <f t="shared" si="268"/>
        <v/>
      </c>
      <c r="AD803" s="509" t="str">
        <f t="shared" si="269"/>
        <v/>
      </c>
      <c r="AE803" s="517" t="str">
        <f>IFERROR(ROUNDDOWN(ROUNDDOWN(ROUND(L803*VLOOKUP(K803,【参考】数式用!$A$4:$F$57,MATCH("処遇改善加算Ⅳ",【参考】数式用!$C$3:$F$3,0)+2,0),0),0)*AA803*0.5,0), "")</f>
        <v/>
      </c>
      <c r="AF803" s="329"/>
      <c r="AG803" s="330"/>
      <c r="AH803" s="330"/>
      <c r="AI803" s="344"/>
      <c r="AJ803" s="641"/>
      <c r="AK803" s="331"/>
      <c r="AL803" s="332" t="str">
        <f t="shared" si="270"/>
        <v/>
      </c>
      <c r="AM803" s="325" t="str">
        <f t="shared" si="271"/>
        <v/>
      </c>
      <c r="AN803" s="255"/>
      <c r="AO803" s="559" t="str">
        <f>IFERROR(VLOOKUP(K803,【参考】数式用!$A$2:$N$57,14,FALSE),"")</f>
        <v/>
      </c>
      <c r="AP803" s="559" t="str">
        <f t="shared" si="272"/>
        <v/>
      </c>
      <c r="AQ803" s="632" t="str">
        <f t="shared" si="273"/>
        <v/>
      </c>
      <c r="AR803" s="632" t="str">
        <f t="shared" si="274"/>
        <v>入力済</v>
      </c>
      <c r="AS803" s="559" t="str">
        <f t="shared" si="275"/>
        <v/>
      </c>
      <c r="AT803" s="632" t="str">
        <f t="shared" si="276"/>
        <v>入力済</v>
      </c>
      <c r="AU803" s="632" t="str">
        <f t="shared" si="277"/>
        <v/>
      </c>
      <c r="AV803" s="632" t="str">
        <f t="shared" si="278"/>
        <v/>
      </c>
      <c r="AW803" s="559" t="str">
        <f t="shared" si="279"/>
        <v/>
      </c>
      <c r="AX803" s="559" t="str">
        <f t="shared" si="280"/>
        <v/>
      </c>
      <c r="AY803" s="632" t="str">
        <f>IFERROR(VLOOKUP(K803,【参考】数式用!$AR$5:$AS$39,2, FALSE), "")</f>
        <v/>
      </c>
      <c r="AZ803" s="559" t="str">
        <f t="shared" si="281"/>
        <v/>
      </c>
      <c r="BA803" s="559" t="str">
        <f t="shared" si="282"/>
        <v>入力済</v>
      </c>
      <c r="BB803" s="632" t="str">
        <f>IFERROR(VLOOKUP(K803,【参考】数式用!$AX$3:$AY$59, 2, FALSE), "")</f>
        <v/>
      </c>
      <c r="BC803" s="559" t="str">
        <f t="shared" si="283"/>
        <v/>
      </c>
      <c r="BD803" s="559" t="str">
        <f t="shared" si="284"/>
        <v>入力済</v>
      </c>
      <c r="BE803" s="576" t="str">
        <f t="shared" si="285"/>
        <v/>
      </c>
      <c r="BF803" s="559" t="str">
        <f t="shared" si="286"/>
        <v/>
      </c>
      <c r="BG803" s="596"/>
      <c r="BH803" s="632" t="str">
        <f t="shared" si="287"/>
        <v/>
      </c>
      <c r="BI803" s="614" t="str">
        <f>IFERROR(IF(BH803="Ⅱロ有り",ROUNDDOWN(L803*VLOOKUP(K803,【参考】数式用!$A$4:$J$42,10,FALSE)*AA803,0),""),"")</f>
        <v/>
      </c>
      <c r="BJ803" s="614" t="str">
        <f>IFERROR(IF(BH803="Ⅱロなし",ROUNDDOWN(L803*VLOOKUP(K803,【参考】数式用!$A$4:$J$42,8,FALSE)*AA803,0),""),"")</f>
        <v/>
      </c>
    </row>
    <row r="804" spans="1:62" ht="110.1" customHeight="1" thickBot="1">
      <c r="A804" s="327">
        <v>791</v>
      </c>
      <c r="B804" s="1005" t="str">
        <f>IF(基本情報入力シート!B826="","",基本情報入力シート!B826)</f>
        <v/>
      </c>
      <c r="C804" s="1006"/>
      <c r="D804" s="1006"/>
      <c r="E804" s="1006"/>
      <c r="F804" s="1007"/>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58" t="str">
        <f>IF(基本情報入力シート!AF826=0, "",基本情報入力シート!AF826)</f>
        <v/>
      </c>
      <c r="M804" s="589"/>
      <c r="N804" s="521" t="str">
        <f>IFERROR(VLOOKUP(K804,【参考】数式用!$A$2:$F$57,MATCH(M804,【参考】数式用!$C$3:$F$3,0)+2,0),"")</f>
        <v/>
      </c>
      <c r="O804" s="513"/>
      <c r="P804" s="555" t="str">
        <f>IFERROR(VLOOKUP(K804,【参考】数式用!$A$2:$F$57,MATCH(O804,【参考】数式用!$C$3:$F$3,0)+2,0),"")</f>
        <v/>
      </c>
      <c r="Q804" s="338" t="s">
        <v>118</v>
      </c>
      <c r="R804" s="339"/>
      <c r="S804" s="340" t="s">
        <v>183</v>
      </c>
      <c r="T804" s="339"/>
      <c r="U804" s="340" t="s">
        <v>184</v>
      </c>
      <c r="V804" s="339"/>
      <c r="W804" s="340" t="s">
        <v>183</v>
      </c>
      <c r="X804" s="339"/>
      <c r="Y804" s="340" t="s">
        <v>185</v>
      </c>
      <c r="Z804" s="340" t="s">
        <v>186</v>
      </c>
      <c r="AA804" s="340" t="str">
        <f t="shared" si="267"/>
        <v/>
      </c>
      <c r="AB804" s="341" t="s">
        <v>187</v>
      </c>
      <c r="AC804" s="516" t="str">
        <f t="shared" si="268"/>
        <v/>
      </c>
      <c r="AD804" s="509" t="str">
        <f t="shared" si="269"/>
        <v/>
      </c>
      <c r="AE804" s="517" t="str">
        <f>IFERROR(ROUNDDOWN(ROUNDDOWN(ROUND(L804*VLOOKUP(K804,【参考】数式用!$A$4:$F$57,MATCH("処遇改善加算Ⅳ",【参考】数式用!$C$3:$F$3,0)+2,0),0),0)*AA804*0.5,0), "")</f>
        <v/>
      </c>
      <c r="AF804" s="329"/>
      <c r="AG804" s="330"/>
      <c r="AH804" s="330"/>
      <c r="AI804" s="344"/>
      <c r="AJ804" s="641"/>
      <c r="AK804" s="331"/>
      <c r="AL804" s="332" t="str">
        <f t="shared" si="270"/>
        <v/>
      </c>
      <c r="AM804" s="325" t="str">
        <f t="shared" si="271"/>
        <v/>
      </c>
      <c r="AN804" s="255"/>
      <c r="AO804" s="559" t="str">
        <f>IFERROR(VLOOKUP(K804,【参考】数式用!$A$2:$N$57,14,FALSE),"")</f>
        <v/>
      </c>
      <c r="AP804" s="559" t="str">
        <f t="shared" si="272"/>
        <v/>
      </c>
      <c r="AQ804" s="632" t="str">
        <f t="shared" si="273"/>
        <v/>
      </c>
      <c r="AR804" s="632" t="str">
        <f t="shared" si="274"/>
        <v>入力済</v>
      </c>
      <c r="AS804" s="559" t="str">
        <f t="shared" si="275"/>
        <v/>
      </c>
      <c r="AT804" s="632" t="str">
        <f t="shared" si="276"/>
        <v>入力済</v>
      </c>
      <c r="AU804" s="632" t="str">
        <f t="shared" si="277"/>
        <v/>
      </c>
      <c r="AV804" s="632" t="str">
        <f t="shared" si="278"/>
        <v/>
      </c>
      <c r="AW804" s="559" t="str">
        <f t="shared" si="279"/>
        <v/>
      </c>
      <c r="AX804" s="559" t="str">
        <f t="shared" si="280"/>
        <v/>
      </c>
      <c r="AY804" s="632" t="str">
        <f>IFERROR(VLOOKUP(K804,【参考】数式用!$AR$5:$AS$39,2, FALSE), "")</f>
        <v/>
      </c>
      <c r="AZ804" s="559" t="str">
        <f t="shared" si="281"/>
        <v/>
      </c>
      <c r="BA804" s="559" t="str">
        <f t="shared" si="282"/>
        <v>入力済</v>
      </c>
      <c r="BB804" s="632" t="str">
        <f>IFERROR(VLOOKUP(K804,【参考】数式用!$AX$3:$AY$59, 2, FALSE), "")</f>
        <v/>
      </c>
      <c r="BC804" s="559" t="str">
        <f t="shared" si="283"/>
        <v/>
      </c>
      <c r="BD804" s="559" t="str">
        <f t="shared" si="284"/>
        <v>入力済</v>
      </c>
      <c r="BE804" s="576" t="str">
        <f t="shared" si="285"/>
        <v/>
      </c>
      <c r="BF804" s="559" t="str">
        <f t="shared" si="286"/>
        <v/>
      </c>
      <c r="BG804" s="596"/>
      <c r="BH804" s="632" t="str">
        <f t="shared" si="287"/>
        <v/>
      </c>
      <c r="BI804" s="614" t="str">
        <f>IFERROR(IF(BH804="Ⅱロ有り",ROUNDDOWN(L804*VLOOKUP(K804,【参考】数式用!$A$4:$J$42,10,FALSE)*AA804,0),""),"")</f>
        <v/>
      </c>
      <c r="BJ804" s="614" t="str">
        <f>IFERROR(IF(BH804="Ⅱロなし",ROUNDDOWN(L804*VLOOKUP(K804,【参考】数式用!$A$4:$J$42,8,FALSE)*AA804,0),""),"")</f>
        <v/>
      </c>
    </row>
    <row r="805" spans="1:62" ht="110.1" customHeight="1" thickBot="1">
      <c r="A805" s="327">
        <v>792</v>
      </c>
      <c r="B805" s="1005" t="str">
        <f>IF(基本情報入力シート!B827="","",基本情報入力シート!B827)</f>
        <v/>
      </c>
      <c r="C805" s="1006"/>
      <c r="D805" s="1006"/>
      <c r="E805" s="1006"/>
      <c r="F805" s="1007"/>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58" t="str">
        <f>IF(基本情報入力シート!AF827=0, "",基本情報入力シート!AF827)</f>
        <v/>
      </c>
      <c r="M805" s="589"/>
      <c r="N805" s="521" t="str">
        <f>IFERROR(VLOOKUP(K805,【参考】数式用!$A$2:$F$57,MATCH(M805,【参考】数式用!$C$3:$F$3,0)+2,0),"")</f>
        <v/>
      </c>
      <c r="O805" s="513"/>
      <c r="P805" s="555" t="str">
        <f>IFERROR(VLOOKUP(K805,【参考】数式用!$A$2:$F$57,MATCH(O805,【参考】数式用!$C$3:$F$3,0)+2,0),"")</f>
        <v/>
      </c>
      <c r="Q805" s="338" t="s">
        <v>118</v>
      </c>
      <c r="R805" s="339"/>
      <c r="S805" s="340" t="s">
        <v>183</v>
      </c>
      <c r="T805" s="339"/>
      <c r="U805" s="340" t="s">
        <v>184</v>
      </c>
      <c r="V805" s="339"/>
      <c r="W805" s="340" t="s">
        <v>183</v>
      </c>
      <c r="X805" s="339"/>
      <c r="Y805" s="340" t="s">
        <v>185</v>
      </c>
      <c r="Z805" s="340" t="s">
        <v>186</v>
      </c>
      <c r="AA805" s="340" t="str">
        <f t="shared" si="267"/>
        <v/>
      </c>
      <c r="AB805" s="341" t="s">
        <v>187</v>
      </c>
      <c r="AC805" s="516" t="str">
        <f t="shared" si="268"/>
        <v/>
      </c>
      <c r="AD805" s="509" t="str">
        <f t="shared" si="269"/>
        <v/>
      </c>
      <c r="AE805" s="517" t="str">
        <f>IFERROR(ROUNDDOWN(ROUNDDOWN(ROUND(L805*VLOOKUP(K805,【参考】数式用!$A$4:$F$57,MATCH("処遇改善加算Ⅳ",【参考】数式用!$C$3:$F$3,0)+2,0),0),0)*AA805*0.5,0), "")</f>
        <v/>
      </c>
      <c r="AF805" s="329"/>
      <c r="AG805" s="330"/>
      <c r="AH805" s="330"/>
      <c r="AI805" s="344"/>
      <c r="AJ805" s="641"/>
      <c r="AK805" s="331"/>
      <c r="AL805" s="332" t="str">
        <f t="shared" si="270"/>
        <v/>
      </c>
      <c r="AM805" s="325" t="str">
        <f t="shared" si="271"/>
        <v/>
      </c>
      <c r="AN805" s="255"/>
      <c r="AO805" s="559" t="str">
        <f>IFERROR(VLOOKUP(K805,【参考】数式用!$A$2:$N$57,14,FALSE),"")</f>
        <v/>
      </c>
      <c r="AP805" s="559" t="str">
        <f t="shared" si="272"/>
        <v/>
      </c>
      <c r="AQ805" s="632" t="str">
        <f t="shared" si="273"/>
        <v/>
      </c>
      <c r="AR805" s="632" t="str">
        <f t="shared" si="274"/>
        <v>入力済</v>
      </c>
      <c r="AS805" s="559" t="str">
        <f t="shared" si="275"/>
        <v/>
      </c>
      <c r="AT805" s="632" t="str">
        <f t="shared" si="276"/>
        <v>入力済</v>
      </c>
      <c r="AU805" s="632" t="str">
        <f t="shared" si="277"/>
        <v/>
      </c>
      <c r="AV805" s="632" t="str">
        <f t="shared" si="278"/>
        <v/>
      </c>
      <c r="AW805" s="559" t="str">
        <f t="shared" si="279"/>
        <v/>
      </c>
      <c r="AX805" s="559" t="str">
        <f t="shared" si="280"/>
        <v/>
      </c>
      <c r="AY805" s="632" t="str">
        <f>IFERROR(VLOOKUP(K805,【参考】数式用!$AR$5:$AS$39,2, FALSE), "")</f>
        <v/>
      </c>
      <c r="AZ805" s="559" t="str">
        <f t="shared" si="281"/>
        <v/>
      </c>
      <c r="BA805" s="559" t="str">
        <f t="shared" si="282"/>
        <v>入力済</v>
      </c>
      <c r="BB805" s="632" t="str">
        <f>IFERROR(VLOOKUP(K805,【参考】数式用!$AX$3:$AY$59, 2, FALSE), "")</f>
        <v/>
      </c>
      <c r="BC805" s="559" t="str">
        <f t="shared" si="283"/>
        <v/>
      </c>
      <c r="BD805" s="559" t="str">
        <f t="shared" si="284"/>
        <v>入力済</v>
      </c>
      <c r="BE805" s="576" t="str">
        <f t="shared" si="285"/>
        <v/>
      </c>
      <c r="BF805" s="559" t="str">
        <f t="shared" si="286"/>
        <v/>
      </c>
      <c r="BG805" s="596"/>
      <c r="BH805" s="632" t="str">
        <f t="shared" si="287"/>
        <v/>
      </c>
      <c r="BI805" s="614" t="str">
        <f>IFERROR(IF(BH805="Ⅱロ有り",ROUNDDOWN(L805*VLOOKUP(K805,【参考】数式用!$A$4:$J$42,10,FALSE)*AA805,0),""),"")</f>
        <v/>
      </c>
      <c r="BJ805" s="614" t="str">
        <f>IFERROR(IF(BH805="Ⅱロなし",ROUNDDOWN(L805*VLOOKUP(K805,【参考】数式用!$A$4:$J$42,8,FALSE)*AA805,0),""),"")</f>
        <v/>
      </c>
    </row>
    <row r="806" spans="1:62" ht="110.1" customHeight="1" thickBot="1">
      <c r="A806" s="327">
        <v>793</v>
      </c>
      <c r="B806" s="1005" t="str">
        <f>IF(基本情報入力シート!B828="","",基本情報入力シート!B828)</f>
        <v/>
      </c>
      <c r="C806" s="1006"/>
      <c r="D806" s="1006"/>
      <c r="E806" s="1006"/>
      <c r="F806" s="1007"/>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58" t="str">
        <f>IF(基本情報入力シート!AF828=0, "",基本情報入力シート!AF828)</f>
        <v/>
      </c>
      <c r="M806" s="589"/>
      <c r="N806" s="521" t="str">
        <f>IFERROR(VLOOKUP(K806,【参考】数式用!$A$2:$F$57,MATCH(M806,【参考】数式用!$C$3:$F$3,0)+2,0),"")</f>
        <v/>
      </c>
      <c r="O806" s="513"/>
      <c r="P806" s="555" t="str">
        <f>IFERROR(VLOOKUP(K806,【参考】数式用!$A$2:$F$57,MATCH(O806,【参考】数式用!$C$3:$F$3,0)+2,0),"")</f>
        <v/>
      </c>
      <c r="Q806" s="338" t="s">
        <v>118</v>
      </c>
      <c r="R806" s="339"/>
      <c r="S806" s="340" t="s">
        <v>183</v>
      </c>
      <c r="T806" s="339"/>
      <c r="U806" s="340" t="s">
        <v>184</v>
      </c>
      <c r="V806" s="339"/>
      <c r="W806" s="340" t="s">
        <v>183</v>
      </c>
      <c r="X806" s="339"/>
      <c r="Y806" s="340" t="s">
        <v>185</v>
      </c>
      <c r="Z806" s="340" t="s">
        <v>186</v>
      </c>
      <c r="AA806" s="340" t="str">
        <f t="shared" si="267"/>
        <v/>
      </c>
      <c r="AB806" s="341" t="s">
        <v>187</v>
      </c>
      <c r="AC806" s="516" t="str">
        <f t="shared" si="268"/>
        <v/>
      </c>
      <c r="AD806" s="509" t="str">
        <f t="shared" si="269"/>
        <v/>
      </c>
      <c r="AE806" s="517" t="str">
        <f>IFERROR(ROUNDDOWN(ROUNDDOWN(ROUND(L806*VLOOKUP(K806,【参考】数式用!$A$4:$F$57,MATCH("処遇改善加算Ⅳ",【参考】数式用!$C$3:$F$3,0)+2,0),0),0)*AA806*0.5,0), "")</f>
        <v/>
      </c>
      <c r="AF806" s="329"/>
      <c r="AG806" s="330"/>
      <c r="AH806" s="330"/>
      <c r="AI806" s="344"/>
      <c r="AJ806" s="641"/>
      <c r="AK806" s="331"/>
      <c r="AL806" s="332" t="str">
        <f t="shared" si="270"/>
        <v/>
      </c>
      <c r="AM806" s="325" t="str">
        <f t="shared" si="271"/>
        <v/>
      </c>
      <c r="AN806" s="255"/>
      <c r="AO806" s="559" t="str">
        <f>IFERROR(VLOOKUP(K806,【参考】数式用!$A$2:$N$57,14,FALSE),"")</f>
        <v/>
      </c>
      <c r="AP806" s="559" t="str">
        <f t="shared" si="272"/>
        <v/>
      </c>
      <c r="AQ806" s="632" t="str">
        <f t="shared" si="273"/>
        <v/>
      </c>
      <c r="AR806" s="632" t="str">
        <f t="shared" si="274"/>
        <v>入力済</v>
      </c>
      <c r="AS806" s="559" t="str">
        <f t="shared" si="275"/>
        <v/>
      </c>
      <c r="AT806" s="632" t="str">
        <f t="shared" si="276"/>
        <v>入力済</v>
      </c>
      <c r="AU806" s="632" t="str">
        <f t="shared" si="277"/>
        <v/>
      </c>
      <c r="AV806" s="632" t="str">
        <f t="shared" si="278"/>
        <v/>
      </c>
      <c r="AW806" s="559" t="str">
        <f t="shared" si="279"/>
        <v/>
      </c>
      <c r="AX806" s="559" t="str">
        <f t="shared" si="280"/>
        <v/>
      </c>
      <c r="AY806" s="632" t="str">
        <f>IFERROR(VLOOKUP(K806,【参考】数式用!$AR$5:$AS$39,2, FALSE), "")</f>
        <v/>
      </c>
      <c r="AZ806" s="559" t="str">
        <f t="shared" si="281"/>
        <v/>
      </c>
      <c r="BA806" s="559" t="str">
        <f t="shared" si="282"/>
        <v>入力済</v>
      </c>
      <c r="BB806" s="632" t="str">
        <f>IFERROR(VLOOKUP(K806,【参考】数式用!$AX$3:$AY$59, 2, FALSE), "")</f>
        <v/>
      </c>
      <c r="BC806" s="559" t="str">
        <f t="shared" si="283"/>
        <v/>
      </c>
      <c r="BD806" s="559" t="str">
        <f t="shared" si="284"/>
        <v>入力済</v>
      </c>
      <c r="BE806" s="576" t="str">
        <f t="shared" si="285"/>
        <v/>
      </c>
      <c r="BF806" s="559" t="str">
        <f t="shared" si="286"/>
        <v/>
      </c>
      <c r="BG806" s="596"/>
      <c r="BH806" s="632" t="str">
        <f t="shared" si="287"/>
        <v/>
      </c>
      <c r="BI806" s="614" t="str">
        <f>IFERROR(IF(BH806="Ⅱロ有り",ROUNDDOWN(L806*VLOOKUP(K806,【参考】数式用!$A$4:$J$42,10,FALSE)*AA806,0),""),"")</f>
        <v/>
      </c>
      <c r="BJ806" s="614" t="str">
        <f>IFERROR(IF(BH806="Ⅱロなし",ROUNDDOWN(L806*VLOOKUP(K806,【参考】数式用!$A$4:$J$42,8,FALSE)*AA806,0),""),"")</f>
        <v/>
      </c>
    </row>
    <row r="807" spans="1:62" ht="110.1" customHeight="1" thickBot="1">
      <c r="A807" s="327">
        <v>794</v>
      </c>
      <c r="B807" s="1005" t="str">
        <f>IF(基本情報入力シート!B829="","",基本情報入力シート!B829)</f>
        <v/>
      </c>
      <c r="C807" s="1006"/>
      <c r="D807" s="1006"/>
      <c r="E807" s="1006"/>
      <c r="F807" s="1007"/>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58" t="str">
        <f>IF(基本情報入力シート!AF829=0, "",基本情報入力シート!AF829)</f>
        <v/>
      </c>
      <c r="M807" s="589"/>
      <c r="N807" s="521" t="str">
        <f>IFERROR(VLOOKUP(K807,【参考】数式用!$A$2:$F$57,MATCH(M807,【参考】数式用!$C$3:$F$3,0)+2,0),"")</f>
        <v/>
      </c>
      <c r="O807" s="513"/>
      <c r="P807" s="555" t="str">
        <f>IFERROR(VLOOKUP(K807,【参考】数式用!$A$2:$F$57,MATCH(O807,【参考】数式用!$C$3:$F$3,0)+2,0),"")</f>
        <v/>
      </c>
      <c r="Q807" s="338" t="s">
        <v>118</v>
      </c>
      <c r="R807" s="339"/>
      <c r="S807" s="340" t="s">
        <v>183</v>
      </c>
      <c r="T807" s="339"/>
      <c r="U807" s="340" t="s">
        <v>184</v>
      </c>
      <c r="V807" s="339"/>
      <c r="W807" s="340" t="s">
        <v>183</v>
      </c>
      <c r="X807" s="339"/>
      <c r="Y807" s="340" t="s">
        <v>185</v>
      </c>
      <c r="Z807" s="340" t="s">
        <v>186</v>
      </c>
      <c r="AA807" s="340" t="str">
        <f t="shared" si="267"/>
        <v/>
      </c>
      <c r="AB807" s="341" t="s">
        <v>187</v>
      </c>
      <c r="AC807" s="516" t="str">
        <f t="shared" si="268"/>
        <v/>
      </c>
      <c r="AD807" s="509" t="str">
        <f t="shared" si="269"/>
        <v/>
      </c>
      <c r="AE807" s="517" t="str">
        <f>IFERROR(ROUNDDOWN(ROUNDDOWN(ROUND(L807*VLOOKUP(K807,【参考】数式用!$A$4:$F$57,MATCH("処遇改善加算Ⅳ",【参考】数式用!$C$3:$F$3,0)+2,0),0),0)*AA807*0.5,0), "")</f>
        <v/>
      </c>
      <c r="AF807" s="329"/>
      <c r="AG807" s="330"/>
      <c r="AH807" s="330"/>
      <c r="AI807" s="344"/>
      <c r="AJ807" s="641"/>
      <c r="AK807" s="331"/>
      <c r="AL807" s="332" t="str">
        <f t="shared" si="270"/>
        <v/>
      </c>
      <c r="AM807" s="325" t="str">
        <f t="shared" si="271"/>
        <v/>
      </c>
      <c r="AN807" s="255"/>
      <c r="AO807" s="559" t="str">
        <f>IFERROR(VLOOKUP(K807,【参考】数式用!$A$2:$N$57,14,FALSE),"")</f>
        <v/>
      </c>
      <c r="AP807" s="559" t="str">
        <f t="shared" si="272"/>
        <v/>
      </c>
      <c r="AQ807" s="632" t="str">
        <f t="shared" si="273"/>
        <v/>
      </c>
      <c r="AR807" s="632" t="str">
        <f t="shared" si="274"/>
        <v>入力済</v>
      </c>
      <c r="AS807" s="559" t="str">
        <f t="shared" si="275"/>
        <v/>
      </c>
      <c r="AT807" s="632" t="str">
        <f t="shared" si="276"/>
        <v>入力済</v>
      </c>
      <c r="AU807" s="632" t="str">
        <f t="shared" si="277"/>
        <v/>
      </c>
      <c r="AV807" s="632" t="str">
        <f t="shared" si="278"/>
        <v/>
      </c>
      <c r="AW807" s="559" t="str">
        <f t="shared" si="279"/>
        <v/>
      </c>
      <c r="AX807" s="559" t="str">
        <f t="shared" si="280"/>
        <v/>
      </c>
      <c r="AY807" s="632" t="str">
        <f>IFERROR(VLOOKUP(K807,【参考】数式用!$AR$5:$AS$39,2, FALSE), "")</f>
        <v/>
      </c>
      <c r="AZ807" s="559" t="str">
        <f t="shared" si="281"/>
        <v/>
      </c>
      <c r="BA807" s="559" t="str">
        <f t="shared" si="282"/>
        <v>入力済</v>
      </c>
      <c r="BB807" s="632" t="str">
        <f>IFERROR(VLOOKUP(K807,【参考】数式用!$AX$3:$AY$59, 2, FALSE), "")</f>
        <v/>
      </c>
      <c r="BC807" s="559" t="str">
        <f t="shared" si="283"/>
        <v/>
      </c>
      <c r="BD807" s="559" t="str">
        <f t="shared" si="284"/>
        <v>入力済</v>
      </c>
      <c r="BE807" s="576" t="str">
        <f t="shared" si="285"/>
        <v/>
      </c>
      <c r="BF807" s="559" t="str">
        <f t="shared" si="286"/>
        <v/>
      </c>
      <c r="BG807" s="596"/>
      <c r="BH807" s="632" t="str">
        <f t="shared" si="287"/>
        <v/>
      </c>
      <c r="BI807" s="614" t="str">
        <f>IFERROR(IF(BH807="Ⅱロ有り",ROUNDDOWN(L807*VLOOKUP(K807,【参考】数式用!$A$4:$J$42,10,FALSE)*AA807,0),""),"")</f>
        <v/>
      </c>
      <c r="BJ807" s="614" t="str">
        <f>IFERROR(IF(BH807="Ⅱロなし",ROUNDDOWN(L807*VLOOKUP(K807,【参考】数式用!$A$4:$J$42,8,FALSE)*AA807,0),""),"")</f>
        <v/>
      </c>
    </row>
    <row r="808" spans="1:62" ht="110.1" customHeight="1" thickBot="1">
      <c r="A808" s="327">
        <v>795</v>
      </c>
      <c r="B808" s="1005" t="str">
        <f>IF(基本情報入力シート!B830="","",基本情報入力シート!B830)</f>
        <v/>
      </c>
      <c r="C808" s="1006"/>
      <c r="D808" s="1006"/>
      <c r="E808" s="1006"/>
      <c r="F808" s="1007"/>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58" t="str">
        <f>IF(基本情報入力シート!AF830=0, "",基本情報入力シート!AF830)</f>
        <v/>
      </c>
      <c r="M808" s="589"/>
      <c r="N808" s="521" t="str">
        <f>IFERROR(VLOOKUP(K808,【参考】数式用!$A$2:$F$57,MATCH(M808,【参考】数式用!$C$3:$F$3,0)+2,0),"")</f>
        <v/>
      </c>
      <c r="O808" s="513"/>
      <c r="P808" s="555" t="str">
        <f>IFERROR(VLOOKUP(K808,【参考】数式用!$A$2:$F$57,MATCH(O808,【参考】数式用!$C$3:$F$3,0)+2,0),"")</f>
        <v/>
      </c>
      <c r="Q808" s="338" t="s">
        <v>118</v>
      </c>
      <c r="R808" s="339"/>
      <c r="S808" s="340" t="s">
        <v>183</v>
      </c>
      <c r="T808" s="339"/>
      <c r="U808" s="340" t="s">
        <v>184</v>
      </c>
      <c r="V808" s="339"/>
      <c r="W808" s="340" t="s">
        <v>183</v>
      </c>
      <c r="X808" s="339"/>
      <c r="Y808" s="340" t="s">
        <v>185</v>
      </c>
      <c r="Z808" s="340" t="s">
        <v>186</v>
      </c>
      <c r="AA808" s="340" t="str">
        <f t="shared" si="267"/>
        <v/>
      </c>
      <c r="AB808" s="341" t="s">
        <v>187</v>
      </c>
      <c r="AC808" s="516" t="str">
        <f t="shared" si="268"/>
        <v/>
      </c>
      <c r="AD808" s="509" t="str">
        <f t="shared" si="269"/>
        <v/>
      </c>
      <c r="AE808" s="517" t="str">
        <f>IFERROR(ROUNDDOWN(ROUNDDOWN(ROUND(L808*VLOOKUP(K808,【参考】数式用!$A$4:$F$57,MATCH("処遇改善加算Ⅳ",【参考】数式用!$C$3:$F$3,0)+2,0),0),0)*AA808*0.5,0), "")</f>
        <v/>
      </c>
      <c r="AF808" s="329"/>
      <c r="AG808" s="330"/>
      <c r="AH808" s="330"/>
      <c r="AI808" s="344"/>
      <c r="AJ808" s="641"/>
      <c r="AK808" s="331"/>
      <c r="AL808" s="332" t="str">
        <f t="shared" si="270"/>
        <v/>
      </c>
      <c r="AM808" s="325" t="str">
        <f t="shared" si="271"/>
        <v/>
      </c>
      <c r="AN808" s="255"/>
      <c r="AO808" s="559" t="str">
        <f>IFERROR(VLOOKUP(K808,【参考】数式用!$A$2:$N$57,14,FALSE),"")</f>
        <v/>
      </c>
      <c r="AP808" s="559" t="str">
        <f t="shared" si="272"/>
        <v/>
      </c>
      <c r="AQ808" s="632" t="str">
        <f t="shared" si="273"/>
        <v/>
      </c>
      <c r="AR808" s="632" t="str">
        <f t="shared" si="274"/>
        <v>入力済</v>
      </c>
      <c r="AS808" s="559" t="str">
        <f t="shared" si="275"/>
        <v/>
      </c>
      <c r="AT808" s="632" t="str">
        <f t="shared" si="276"/>
        <v>入力済</v>
      </c>
      <c r="AU808" s="632" t="str">
        <f t="shared" si="277"/>
        <v/>
      </c>
      <c r="AV808" s="632" t="str">
        <f t="shared" si="278"/>
        <v/>
      </c>
      <c r="AW808" s="559" t="str">
        <f t="shared" si="279"/>
        <v/>
      </c>
      <c r="AX808" s="559" t="str">
        <f t="shared" si="280"/>
        <v/>
      </c>
      <c r="AY808" s="632" t="str">
        <f>IFERROR(VLOOKUP(K808,【参考】数式用!$AR$5:$AS$39,2, FALSE), "")</f>
        <v/>
      </c>
      <c r="AZ808" s="559" t="str">
        <f t="shared" si="281"/>
        <v/>
      </c>
      <c r="BA808" s="559" t="str">
        <f t="shared" si="282"/>
        <v>入力済</v>
      </c>
      <c r="BB808" s="632" t="str">
        <f>IFERROR(VLOOKUP(K808,【参考】数式用!$AX$3:$AY$59, 2, FALSE), "")</f>
        <v/>
      </c>
      <c r="BC808" s="559" t="str">
        <f t="shared" si="283"/>
        <v/>
      </c>
      <c r="BD808" s="559" t="str">
        <f t="shared" si="284"/>
        <v>入力済</v>
      </c>
      <c r="BE808" s="576" t="str">
        <f t="shared" si="285"/>
        <v/>
      </c>
      <c r="BF808" s="559" t="str">
        <f t="shared" si="286"/>
        <v/>
      </c>
      <c r="BG808" s="596"/>
      <c r="BH808" s="632" t="str">
        <f t="shared" si="287"/>
        <v/>
      </c>
      <c r="BI808" s="614" t="str">
        <f>IFERROR(IF(BH808="Ⅱロ有り",ROUNDDOWN(L808*VLOOKUP(K808,【参考】数式用!$A$4:$J$42,10,FALSE)*AA808,0),""),"")</f>
        <v/>
      </c>
      <c r="BJ808" s="614" t="str">
        <f>IFERROR(IF(BH808="Ⅱロなし",ROUNDDOWN(L808*VLOOKUP(K808,【参考】数式用!$A$4:$J$42,8,FALSE)*AA808,0),""),"")</f>
        <v/>
      </c>
    </row>
    <row r="809" spans="1:62" ht="110.1" customHeight="1" thickBot="1">
      <c r="A809" s="327">
        <v>796</v>
      </c>
      <c r="B809" s="1005" t="str">
        <f>IF(基本情報入力シート!B831="","",基本情報入力シート!B831)</f>
        <v/>
      </c>
      <c r="C809" s="1006"/>
      <c r="D809" s="1006"/>
      <c r="E809" s="1006"/>
      <c r="F809" s="1007"/>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58" t="str">
        <f>IF(基本情報入力シート!AF831=0, "",基本情報入力シート!AF831)</f>
        <v/>
      </c>
      <c r="M809" s="589"/>
      <c r="N809" s="521" t="str">
        <f>IFERROR(VLOOKUP(K809,【参考】数式用!$A$2:$F$57,MATCH(M809,【参考】数式用!$C$3:$F$3,0)+2,0),"")</f>
        <v/>
      </c>
      <c r="O809" s="513"/>
      <c r="P809" s="555" t="str">
        <f>IFERROR(VLOOKUP(K809,【参考】数式用!$A$2:$F$57,MATCH(O809,【参考】数式用!$C$3:$F$3,0)+2,0),"")</f>
        <v/>
      </c>
      <c r="Q809" s="338" t="s">
        <v>118</v>
      </c>
      <c r="R809" s="339"/>
      <c r="S809" s="340" t="s">
        <v>183</v>
      </c>
      <c r="T809" s="339"/>
      <c r="U809" s="340" t="s">
        <v>184</v>
      </c>
      <c r="V809" s="339"/>
      <c r="W809" s="340" t="s">
        <v>183</v>
      </c>
      <c r="X809" s="339"/>
      <c r="Y809" s="340" t="s">
        <v>185</v>
      </c>
      <c r="Z809" s="340" t="s">
        <v>186</v>
      </c>
      <c r="AA809" s="340" t="str">
        <f t="shared" si="267"/>
        <v/>
      </c>
      <c r="AB809" s="341" t="s">
        <v>187</v>
      </c>
      <c r="AC809" s="516" t="str">
        <f t="shared" si="268"/>
        <v/>
      </c>
      <c r="AD809" s="509" t="str">
        <f t="shared" si="269"/>
        <v/>
      </c>
      <c r="AE809" s="517" t="str">
        <f>IFERROR(ROUNDDOWN(ROUNDDOWN(ROUND(L809*VLOOKUP(K809,【参考】数式用!$A$4:$F$57,MATCH("処遇改善加算Ⅳ",【参考】数式用!$C$3:$F$3,0)+2,0),0),0)*AA809*0.5,0), "")</f>
        <v/>
      </c>
      <c r="AF809" s="329"/>
      <c r="AG809" s="330"/>
      <c r="AH809" s="330"/>
      <c r="AI809" s="344"/>
      <c r="AJ809" s="641"/>
      <c r="AK809" s="331"/>
      <c r="AL809" s="332" t="str">
        <f t="shared" si="270"/>
        <v/>
      </c>
      <c r="AM809" s="325" t="str">
        <f t="shared" si="271"/>
        <v/>
      </c>
      <c r="AN809" s="255"/>
      <c r="AO809" s="559" t="str">
        <f>IFERROR(VLOOKUP(K809,【参考】数式用!$A$2:$N$57,14,FALSE),"")</f>
        <v/>
      </c>
      <c r="AP809" s="559" t="str">
        <f t="shared" si="272"/>
        <v/>
      </c>
      <c r="AQ809" s="632" t="str">
        <f t="shared" si="273"/>
        <v/>
      </c>
      <c r="AR809" s="632" t="str">
        <f t="shared" si="274"/>
        <v>入力済</v>
      </c>
      <c r="AS809" s="559" t="str">
        <f t="shared" si="275"/>
        <v/>
      </c>
      <c r="AT809" s="632" t="str">
        <f t="shared" si="276"/>
        <v>入力済</v>
      </c>
      <c r="AU809" s="632" t="str">
        <f t="shared" si="277"/>
        <v/>
      </c>
      <c r="AV809" s="632" t="str">
        <f t="shared" si="278"/>
        <v/>
      </c>
      <c r="AW809" s="559" t="str">
        <f t="shared" si="279"/>
        <v/>
      </c>
      <c r="AX809" s="559" t="str">
        <f t="shared" si="280"/>
        <v/>
      </c>
      <c r="AY809" s="632" t="str">
        <f>IFERROR(VLOOKUP(K809,【参考】数式用!$AR$5:$AS$39,2, FALSE), "")</f>
        <v/>
      </c>
      <c r="AZ809" s="559" t="str">
        <f t="shared" si="281"/>
        <v/>
      </c>
      <c r="BA809" s="559" t="str">
        <f t="shared" si="282"/>
        <v>入力済</v>
      </c>
      <c r="BB809" s="632" t="str">
        <f>IFERROR(VLOOKUP(K809,【参考】数式用!$AX$3:$AY$59, 2, FALSE), "")</f>
        <v/>
      </c>
      <c r="BC809" s="559" t="str">
        <f t="shared" si="283"/>
        <v/>
      </c>
      <c r="BD809" s="559" t="str">
        <f t="shared" si="284"/>
        <v>入力済</v>
      </c>
      <c r="BE809" s="576" t="str">
        <f t="shared" si="285"/>
        <v/>
      </c>
      <c r="BF809" s="559" t="str">
        <f t="shared" si="286"/>
        <v/>
      </c>
      <c r="BG809" s="596"/>
      <c r="BH809" s="632" t="str">
        <f t="shared" si="287"/>
        <v/>
      </c>
      <c r="BI809" s="614" t="str">
        <f>IFERROR(IF(BH809="Ⅱロ有り",ROUNDDOWN(L809*VLOOKUP(K809,【参考】数式用!$A$4:$J$42,10,FALSE)*AA809,0),""),"")</f>
        <v/>
      </c>
      <c r="BJ809" s="614" t="str">
        <f>IFERROR(IF(BH809="Ⅱロなし",ROUNDDOWN(L809*VLOOKUP(K809,【参考】数式用!$A$4:$J$42,8,FALSE)*AA809,0),""),"")</f>
        <v/>
      </c>
    </row>
    <row r="810" spans="1:62" ht="110.1" customHeight="1" thickBot="1">
      <c r="A810" s="327">
        <v>797</v>
      </c>
      <c r="B810" s="1005" t="str">
        <f>IF(基本情報入力シート!B832="","",基本情報入力シート!B832)</f>
        <v/>
      </c>
      <c r="C810" s="1006"/>
      <c r="D810" s="1006"/>
      <c r="E810" s="1006"/>
      <c r="F810" s="1007"/>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58" t="str">
        <f>IF(基本情報入力シート!AF832=0, "",基本情報入力シート!AF832)</f>
        <v/>
      </c>
      <c r="M810" s="589"/>
      <c r="N810" s="521" t="str">
        <f>IFERROR(VLOOKUP(K810,【参考】数式用!$A$2:$F$57,MATCH(M810,【参考】数式用!$C$3:$F$3,0)+2,0),"")</f>
        <v/>
      </c>
      <c r="O810" s="513"/>
      <c r="P810" s="555" t="str">
        <f>IFERROR(VLOOKUP(K810,【参考】数式用!$A$2:$F$57,MATCH(O810,【参考】数式用!$C$3:$F$3,0)+2,0),"")</f>
        <v/>
      </c>
      <c r="Q810" s="338" t="s">
        <v>118</v>
      </c>
      <c r="R810" s="339"/>
      <c r="S810" s="340" t="s">
        <v>183</v>
      </c>
      <c r="T810" s="339"/>
      <c r="U810" s="340" t="s">
        <v>184</v>
      </c>
      <c r="V810" s="339"/>
      <c r="W810" s="340" t="s">
        <v>183</v>
      </c>
      <c r="X810" s="339"/>
      <c r="Y810" s="340" t="s">
        <v>185</v>
      </c>
      <c r="Z810" s="340" t="s">
        <v>186</v>
      </c>
      <c r="AA810" s="340" t="str">
        <f t="shared" si="267"/>
        <v/>
      </c>
      <c r="AB810" s="341" t="s">
        <v>187</v>
      </c>
      <c r="AC810" s="516" t="str">
        <f t="shared" si="268"/>
        <v/>
      </c>
      <c r="AD810" s="509" t="str">
        <f t="shared" si="269"/>
        <v/>
      </c>
      <c r="AE810" s="517" t="str">
        <f>IFERROR(ROUNDDOWN(ROUNDDOWN(ROUND(L810*VLOOKUP(K810,【参考】数式用!$A$4:$F$57,MATCH("処遇改善加算Ⅳ",【参考】数式用!$C$3:$F$3,0)+2,0),0),0)*AA810*0.5,0), "")</f>
        <v/>
      </c>
      <c r="AF810" s="329"/>
      <c r="AG810" s="330"/>
      <c r="AH810" s="330"/>
      <c r="AI810" s="344"/>
      <c r="AJ810" s="641"/>
      <c r="AK810" s="331"/>
      <c r="AL810" s="332" t="str">
        <f t="shared" si="270"/>
        <v/>
      </c>
      <c r="AM810" s="325" t="str">
        <f t="shared" si="271"/>
        <v/>
      </c>
      <c r="AN810" s="255"/>
      <c r="AO810" s="559" t="str">
        <f>IFERROR(VLOOKUP(K810,【参考】数式用!$A$2:$N$57,14,FALSE),"")</f>
        <v/>
      </c>
      <c r="AP810" s="559" t="str">
        <f t="shared" si="272"/>
        <v/>
      </c>
      <c r="AQ810" s="632" t="str">
        <f t="shared" si="273"/>
        <v/>
      </c>
      <c r="AR810" s="632" t="str">
        <f t="shared" si="274"/>
        <v>入力済</v>
      </c>
      <c r="AS810" s="559" t="str">
        <f t="shared" si="275"/>
        <v/>
      </c>
      <c r="AT810" s="632" t="str">
        <f t="shared" si="276"/>
        <v>入力済</v>
      </c>
      <c r="AU810" s="632" t="str">
        <f t="shared" si="277"/>
        <v/>
      </c>
      <c r="AV810" s="632" t="str">
        <f t="shared" si="278"/>
        <v/>
      </c>
      <c r="AW810" s="559" t="str">
        <f t="shared" si="279"/>
        <v/>
      </c>
      <c r="AX810" s="559" t="str">
        <f t="shared" si="280"/>
        <v/>
      </c>
      <c r="AY810" s="632" t="str">
        <f>IFERROR(VLOOKUP(K810,【参考】数式用!$AR$5:$AS$39,2, FALSE), "")</f>
        <v/>
      </c>
      <c r="AZ810" s="559" t="str">
        <f t="shared" si="281"/>
        <v/>
      </c>
      <c r="BA810" s="559" t="str">
        <f t="shared" si="282"/>
        <v>入力済</v>
      </c>
      <c r="BB810" s="632" t="str">
        <f>IFERROR(VLOOKUP(K810,【参考】数式用!$AX$3:$AY$59, 2, FALSE), "")</f>
        <v/>
      </c>
      <c r="BC810" s="559" t="str">
        <f t="shared" si="283"/>
        <v/>
      </c>
      <c r="BD810" s="559" t="str">
        <f t="shared" si="284"/>
        <v>入力済</v>
      </c>
      <c r="BE810" s="576" t="str">
        <f t="shared" si="285"/>
        <v/>
      </c>
      <c r="BF810" s="559" t="str">
        <f t="shared" si="286"/>
        <v/>
      </c>
      <c r="BG810" s="596"/>
      <c r="BH810" s="632" t="str">
        <f t="shared" si="287"/>
        <v/>
      </c>
      <c r="BI810" s="614" t="str">
        <f>IFERROR(IF(BH810="Ⅱロ有り",ROUNDDOWN(L810*VLOOKUP(K810,【参考】数式用!$A$4:$J$42,10,FALSE)*AA810,0),""),"")</f>
        <v/>
      </c>
      <c r="BJ810" s="614" t="str">
        <f>IFERROR(IF(BH810="Ⅱロなし",ROUNDDOWN(L810*VLOOKUP(K810,【参考】数式用!$A$4:$J$42,8,FALSE)*AA810,0),""),"")</f>
        <v/>
      </c>
    </row>
    <row r="811" spans="1:62" ht="110.1" customHeight="1" thickBot="1">
      <c r="A811" s="327">
        <v>798</v>
      </c>
      <c r="B811" s="1005" t="str">
        <f>IF(基本情報入力シート!B833="","",基本情報入力シート!B833)</f>
        <v/>
      </c>
      <c r="C811" s="1006"/>
      <c r="D811" s="1006"/>
      <c r="E811" s="1006"/>
      <c r="F811" s="1007"/>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58" t="str">
        <f>IF(基本情報入力シート!AF833=0, "",基本情報入力シート!AF833)</f>
        <v/>
      </c>
      <c r="M811" s="589"/>
      <c r="N811" s="521" t="str">
        <f>IFERROR(VLOOKUP(K811,【参考】数式用!$A$2:$F$57,MATCH(M811,【参考】数式用!$C$3:$F$3,0)+2,0),"")</f>
        <v/>
      </c>
      <c r="O811" s="513"/>
      <c r="P811" s="555" t="str">
        <f>IFERROR(VLOOKUP(K811,【参考】数式用!$A$2:$F$57,MATCH(O811,【参考】数式用!$C$3:$F$3,0)+2,0),"")</f>
        <v/>
      </c>
      <c r="Q811" s="338" t="s">
        <v>118</v>
      </c>
      <c r="R811" s="339"/>
      <c r="S811" s="340" t="s">
        <v>183</v>
      </c>
      <c r="T811" s="339"/>
      <c r="U811" s="340" t="s">
        <v>184</v>
      </c>
      <c r="V811" s="339"/>
      <c r="W811" s="340" t="s">
        <v>183</v>
      </c>
      <c r="X811" s="339"/>
      <c r="Y811" s="340" t="s">
        <v>185</v>
      </c>
      <c r="Z811" s="340" t="s">
        <v>186</v>
      </c>
      <c r="AA811" s="340" t="str">
        <f t="shared" si="267"/>
        <v/>
      </c>
      <c r="AB811" s="341" t="s">
        <v>187</v>
      </c>
      <c r="AC811" s="516" t="str">
        <f t="shared" si="268"/>
        <v/>
      </c>
      <c r="AD811" s="509" t="str">
        <f t="shared" si="269"/>
        <v/>
      </c>
      <c r="AE811" s="517" t="str">
        <f>IFERROR(ROUNDDOWN(ROUNDDOWN(ROUND(L811*VLOOKUP(K811,【参考】数式用!$A$4:$F$57,MATCH("処遇改善加算Ⅳ",【参考】数式用!$C$3:$F$3,0)+2,0),0),0)*AA811*0.5,0), "")</f>
        <v/>
      </c>
      <c r="AF811" s="329"/>
      <c r="AG811" s="330"/>
      <c r="AH811" s="330"/>
      <c r="AI811" s="344"/>
      <c r="AJ811" s="641"/>
      <c r="AK811" s="331"/>
      <c r="AL811" s="332" t="str">
        <f t="shared" si="270"/>
        <v/>
      </c>
      <c r="AM811" s="325" t="str">
        <f t="shared" si="271"/>
        <v/>
      </c>
      <c r="AN811" s="255"/>
      <c r="AO811" s="559" t="str">
        <f>IFERROR(VLOOKUP(K811,【参考】数式用!$A$2:$N$57,14,FALSE),"")</f>
        <v/>
      </c>
      <c r="AP811" s="559" t="str">
        <f t="shared" si="272"/>
        <v/>
      </c>
      <c r="AQ811" s="632" t="str">
        <f t="shared" si="273"/>
        <v/>
      </c>
      <c r="AR811" s="632" t="str">
        <f t="shared" si="274"/>
        <v>入力済</v>
      </c>
      <c r="AS811" s="559" t="str">
        <f t="shared" si="275"/>
        <v/>
      </c>
      <c r="AT811" s="632" t="str">
        <f t="shared" si="276"/>
        <v>入力済</v>
      </c>
      <c r="AU811" s="632" t="str">
        <f t="shared" si="277"/>
        <v/>
      </c>
      <c r="AV811" s="632" t="str">
        <f t="shared" si="278"/>
        <v/>
      </c>
      <c r="AW811" s="559" t="str">
        <f t="shared" si="279"/>
        <v/>
      </c>
      <c r="AX811" s="559" t="str">
        <f t="shared" si="280"/>
        <v/>
      </c>
      <c r="AY811" s="632" t="str">
        <f>IFERROR(VLOOKUP(K811,【参考】数式用!$AR$5:$AS$39,2, FALSE), "")</f>
        <v/>
      </c>
      <c r="AZ811" s="559" t="str">
        <f t="shared" si="281"/>
        <v/>
      </c>
      <c r="BA811" s="559" t="str">
        <f t="shared" si="282"/>
        <v>入力済</v>
      </c>
      <c r="BB811" s="632" t="str">
        <f>IFERROR(VLOOKUP(K811,【参考】数式用!$AX$3:$AY$59, 2, FALSE), "")</f>
        <v/>
      </c>
      <c r="BC811" s="559" t="str">
        <f t="shared" si="283"/>
        <v/>
      </c>
      <c r="BD811" s="559" t="str">
        <f t="shared" si="284"/>
        <v>入力済</v>
      </c>
      <c r="BE811" s="576" t="str">
        <f t="shared" si="285"/>
        <v/>
      </c>
      <c r="BF811" s="559" t="str">
        <f t="shared" si="286"/>
        <v/>
      </c>
      <c r="BG811" s="596"/>
      <c r="BH811" s="632" t="str">
        <f t="shared" si="287"/>
        <v/>
      </c>
      <c r="BI811" s="614" t="str">
        <f>IFERROR(IF(BH811="Ⅱロ有り",ROUNDDOWN(L811*VLOOKUP(K811,【参考】数式用!$A$4:$J$42,10,FALSE)*AA811,0),""),"")</f>
        <v/>
      </c>
      <c r="BJ811" s="614" t="str">
        <f>IFERROR(IF(BH811="Ⅱロなし",ROUNDDOWN(L811*VLOOKUP(K811,【参考】数式用!$A$4:$J$42,8,FALSE)*AA811,0),""),"")</f>
        <v/>
      </c>
    </row>
    <row r="812" spans="1:62" ht="110.1" customHeight="1" thickBot="1">
      <c r="A812" s="327">
        <v>799</v>
      </c>
      <c r="B812" s="1005" t="str">
        <f>IF(基本情報入力シート!B834="","",基本情報入力シート!B834)</f>
        <v/>
      </c>
      <c r="C812" s="1006"/>
      <c r="D812" s="1006"/>
      <c r="E812" s="1006"/>
      <c r="F812" s="1007"/>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58" t="str">
        <f>IF(基本情報入力シート!AF834=0, "",基本情報入力シート!AF834)</f>
        <v/>
      </c>
      <c r="M812" s="589"/>
      <c r="N812" s="521" t="str">
        <f>IFERROR(VLOOKUP(K812,【参考】数式用!$A$2:$F$57,MATCH(M812,【参考】数式用!$C$3:$F$3,0)+2,0),"")</f>
        <v/>
      </c>
      <c r="O812" s="513"/>
      <c r="P812" s="555" t="str">
        <f>IFERROR(VLOOKUP(K812,【参考】数式用!$A$2:$F$57,MATCH(O812,【参考】数式用!$C$3:$F$3,0)+2,0),"")</f>
        <v/>
      </c>
      <c r="Q812" s="338" t="s">
        <v>118</v>
      </c>
      <c r="R812" s="339"/>
      <c r="S812" s="340" t="s">
        <v>183</v>
      </c>
      <c r="T812" s="339"/>
      <c r="U812" s="340" t="s">
        <v>184</v>
      </c>
      <c r="V812" s="339"/>
      <c r="W812" s="340" t="s">
        <v>183</v>
      </c>
      <c r="X812" s="339"/>
      <c r="Y812" s="340" t="s">
        <v>185</v>
      </c>
      <c r="Z812" s="340" t="s">
        <v>186</v>
      </c>
      <c r="AA812" s="340" t="str">
        <f t="shared" si="267"/>
        <v/>
      </c>
      <c r="AB812" s="341" t="s">
        <v>187</v>
      </c>
      <c r="AC812" s="516" t="str">
        <f t="shared" si="268"/>
        <v/>
      </c>
      <c r="AD812" s="509" t="str">
        <f t="shared" si="269"/>
        <v/>
      </c>
      <c r="AE812" s="517" t="str">
        <f>IFERROR(ROUNDDOWN(ROUNDDOWN(ROUND(L812*VLOOKUP(K812,【参考】数式用!$A$4:$F$57,MATCH("処遇改善加算Ⅳ",【参考】数式用!$C$3:$F$3,0)+2,0),0),0)*AA812*0.5,0), "")</f>
        <v/>
      </c>
      <c r="AF812" s="329"/>
      <c r="AG812" s="330"/>
      <c r="AH812" s="330"/>
      <c r="AI812" s="344"/>
      <c r="AJ812" s="641"/>
      <c r="AK812" s="331"/>
      <c r="AL812" s="332" t="str">
        <f t="shared" si="270"/>
        <v/>
      </c>
      <c r="AM812" s="325" t="str">
        <f t="shared" si="271"/>
        <v/>
      </c>
      <c r="AN812" s="255"/>
      <c r="AO812" s="559" t="str">
        <f>IFERROR(VLOOKUP(K812,【参考】数式用!$A$2:$N$57,14,FALSE),"")</f>
        <v/>
      </c>
      <c r="AP812" s="559" t="str">
        <f t="shared" si="272"/>
        <v/>
      </c>
      <c r="AQ812" s="632" t="str">
        <f t="shared" si="273"/>
        <v/>
      </c>
      <c r="AR812" s="632" t="str">
        <f t="shared" si="274"/>
        <v>入力済</v>
      </c>
      <c r="AS812" s="559" t="str">
        <f t="shared" si="275"/>
        <v/>
      </c>
      <c r="AT812" s="632" t="str">
        <f t="shared" si="276"/>
        <v>入力済</v>
      </c>
      <c r="AU812" s="632" t="str">
        <f t="shared" si="277"/>
        <v/>
      </c>
      <c r="AV812" s="632" t="str">
        <f t="shared" si="278"/>
        <v/>
      </c>
      <c r="AW812" s="559" t="str">
        <f t="shared" si="279"/>
        <v/>
      </c>
      <c r="AX812" s="559" t="str">
        <f t="shared" si="280"/>
        <v/>
      </c>
      <c r="AY812" s="632" t="str">
        <f>IFERROR(VLOOKUP(K812,【参考】数式用!$AR$5:$AS$39,2, FALSE), "")</f>
        <v/>
      </c>
      <c r="AZ812" s="559" t="str">
        <f t="shared" si="281"/>
        <v/>
      </c>
      <c r="BA812" s="559" t="str">
        <f t="shared" si="282"/>
        <v>入力済</v>
      </c>
      <c r="BB812" s="632" t="str">
        <f>IFERROR(VLOOKUP(K812,【参考】数式用!$AX$3:$AY$59, 2, FALSE), "")</f>
        <v/>
      </c>
      <c r="BC812" s="559" t="str">
        <f t="shared" si="283"/>
        <v/>
      </c>
      <c r="BD812" s="559" t="str">
        <f t="shared" si="284"/>
        <v>入力済</v>
      </c>
      <c r="BE812" s="576" t="str">
        <f t="shared" si="285"/>
        <v/>
      </c>
      <c r="BF812" s="559" t="str">
        <f t="shared" si="286"/>
        <v/>
      </c>
      <c r="BG812" s="596"/>
      <c r="BH812" s="632" t="str">
        <f t="shared" si="287"/>
        <v/>
      </c>
      <c r="BI812" s="614" t="str">
        <f>IFERROR(IF(BH812="Ⅱロ有り",ROUNDDOWN(L812*VLOOKUP(K812,【参考】数式用!$A$4:$J$42,10,FALSE)*AA812,0),""),"")</f>
        <v/>
      </c>
      <c r="BJ812" s="614" t="str">
        <f>IFERROR(IF(BH812="Ⅱロなし",ROUNDDOWN(L812*VLOOKUP(K812,【参考】数式用!$A$4:$J$42,8,FALSE)*AA812,0),""),"")</f>
        <v/>
      </c>
    </row>
    <row r="813" spans="1:62" ht="110.1" customHeight="1" thickBot="1">
      <c r="A813" s="327">
        <v>800</v>
      </c>
      <c r="B813" s="1005" t="str">
        <f>IF(基本情報入力シート!B835="","",基本情報入力シート!B835)</f>
        <v/>
      </c>
      <c r="C813" s="1006"/>
      <c r="D813" s="1006"/>
      <c r="E813" s="1006"/>
      <c r="F813" s="1007"/>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58" t="str">
        <f>IF(基本情報入力シート!AF835=0, "",基本情報入力シート!AF835)</f>
        <v/>
      </c>
      <c r="M813" s="589"/>
      <c r="N813" s="521" t="str">
        <f>IFERROR(VLOOKUP(K813,【参考】数式用!$A$2:$F$57,MATCH(M813,【参考】数式用!$C$3:$F$3,0)+2,0),"")</f>
        <v/>
      </c>
      <c r="O813" s="513"/>
      <c r="P813" s="555" t="str">
        <f>IFERROR(VLOOKUP(K813,【参考】数式用!$A$2:$F$57,MATCH(O813,【参考】数式用!$C$3:$F$3,0)+2,0),"")</f>
        <v/>
      </c>
      <c r="Q813" s="338" t="s">
        <v>118</v>
      </c>
      <c r="R813" s="339"/>
      <c r="S813" s="340" t="s">
        <v>183</v>
      </c>
      <c r="T813" s="339"/>
      <c r="U813" s="340" t="s">
        <v>184</v>
      </c>
      <c r="V813" s="339"/>
      <c r="W813" s="340" t="s">
        <v>183</v>
      </c>
      <c r="X813" s="339"/>
      <c r="Y813" s="340" t="s">
        <v>185</v>
      </c>
      <c r="Z813" s="340" t="s">
        <v>186</v>
      </c>
      <c r="AA813" s="340" t="str">
        <f t="shared" si="267"/>
        <v/>
      </c>
      <c r="AB813" s="341" t="s">
        <v>187</v>
      </c>
      <c r="AC813" s="516" t="str">
        <f t="shared" si="268"/>
        <v/>
      </c>
      <c r="AD813" s="509" t="str">
        <f t="shared" si="269"/>
        <v/>
      </c>
      <c r="AE813" s="517" t="str">
        <f>IFERROR(ROUNDDOWN(ROUNDDOWN(ROUND(L813*VLOOKUP(K813,【参考】数式用!$A$4:$F$57,MATCH("処遇改善加算Ⅳ",【参考】数式用!$C$3:$F$3,0)+2,0),0),0)*AA813*0.5,0), "")</f>
        <v/>
      </c>
      <c r="AF813" s="329"/>
      <c r="AG813" s="330"/>
      <c r="AH813" s="330"/>
      <c r="AI813" s="344"/>
      <c r="AJ813" s="641"/>
      <c r="AK813" s="331"/>
      <c r="AL813" s="332" t="str">
        <f t="shared" si="270"/>
        <v/>
      </c>
      <c r="AM813" s="325" t="str">
        <f t="shared" si="271"/>
        <v/>
      </c>
      <c r="AN813" s="255"/>
      <c r="AO813" s="559" t="str">
        <f>IFERROR(VLOOKUP(K813,【参考】数式用!$A$2:$N$57,14,FALSE),"")</f>
        <v/>
      </c>
      <c r="AP813" s="559" t="str">
        <f t="shared" si="272"/>
        <v/>
      </c>
      <c r="AQ813" s="632" t="str">
        <f t="shared" si="273"/>
        <v/>
      </c>
      <c r="AR813" s="632" t="str">
        <f t="shared" si="274"/>
        <v>入力済</v>
      </c>
      <c r="AS813" s="559" t="str">
        <f t="shared" si="275"/>
        <v/>
      </c>
      <c r="AT813" s="632" t="str">
        <f t="shared" si="276"/>
        <v>入力済</v>
      </c>
      <c r="AU813" s="632" t="str">
        <f t="shared" si="277"/>
        <v/>
      </c>
      <c r="AV813" s="632" t="str">
        <f t="shared" si="278"/>
        <v/>
      </c>
      <c r="AW813" s="559" t="str">
        <f t="shared" si="279"/>
        <v/>
      </c>
      <c r="AX813" s="559" t="str">
        <f t="shared" si="280"/>
        <v/>
      </c>
      <c r="AY813" s="632" t="str">
        <f>IFERROR(VLOOKUP(K813,【参考】数式用!$AR$5:$AS$39,2, FALSE), "")</f>
        <v/>
      </c>
      <c r="AZ813" s="559" t="str">
        <f t="shared" si="281"/>
        <v/>
      </c>
      <c r="BA813" s="559" t="str">
        <f t="shared" si="282"/>
        <v>入力済</v>
      </c>
      <c r="BB813" s="632" t="str">
        <f>IFERROR(VLOOKUP(K813,【参考】数式用!$AX$3:$AY$59, 2, FALSE), "")</f>
        <v/>
      </c>
      <c r="BC813" s="559" t="str">
        <f t="shared" si="283"/>
        <v/>
      </c>
      <c r="BD813" s="559" t="str">
        <f t="shared" si="284"/>
        <v>入力済</v>
      </c>
      <c r="BE813" s="576" t="str">
        <f t="shared" si="285"/>
        <v/>
      </c>
      <c r="BF813" s="559" t="str">
        <f t="shared" si="286"/>
        <v/>
      </c>
      <c r="BG813" s="596"/>
      <c r="BH813" s="632" t="str">
        <f t="shared" si="287"/>
        <v/>
      </c>
      <c r="BI813" s="614" t="str">
        <f>IFERROR(IF(BH813="Ⅱロ有り",ROUNDDOWN(L813*VLOOKUP(K813,【参考】数式用!$A$4:$J$42,10,FALSE)*AA813,0),""),"")</f>
        <v/>
      </c>
      <c r="BJ813" s="614" t="str">
        <f>IFERROR(IF(BH813="Ⅱロなし",ROUNDDOWN(L813*VLOOKUP(K813,【参考】数式用!$A$4:$J$42,8,FALSE)*AA813,0),""),"")</f>
        <v/>
      </c>
    </row>
    <row r="814" spans="1:62" ht="110.1" customHeight="1" thickBot="1">
      <c r="A814" s="327">
        <v>801</v>
      </c>
      <c r="B814" s="1005" t="str">
        <f>IF(基本情報入力シート!B836="","",基本情報入力シート!B836)</f>
        <v/>
      </c>
      <c r="C814" s="1006"/>
      <c r="D814" s="1006"/>
      <c r="E814" s="1006"/>
      <c r="F814" s="1007"/>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58" t="str">
        <f>IF(基本情報入力シート!AF836=0, "",基本情報入力シート!AF836)</f>
        <v/>
      </c>
      <c r="M814" s="589"/>
      <c r="N814" s="521" t="str">
        <f>IFERROR(VLOOKUP(K814,【参考】数式用!$A$2:$F$57,MATCH(M814,【参考】数式用!$C$3:$F$3,0)+2,0),"")</f>
        <v/>
      </c>
      <c r="O814" s="513"/>
      <c r="P814" s="555" t="str">
        <f>IFERROR(VLOOKUP(K814,【参考】数式用!$A$2:$F$57,MATCH(O814,【参考】数式用!$C$3:$F$3,0)+2,0),"")</f>
        <v/>
      </c>
      <c r="Q814" s="338" t="s">
        <v>118</v>
      </c>
      <c r="R814" s="339"/>
      <c r="S814" s="340" t="s">
        <v>183</v>
      </c>
      <c r="T814" s="339"/>
      <c r="U814" s="340" t="s">
        <v>184</v>
      </c>
      <c r="V814" s="339"/>
      <c r="W814" s="340" t="s">
        <v>183</v>
      </c>
      <c r="X814" s="339"/>
      <c r="Y814" s="340" t="s">
        <v>185</v>
      </c>
      <c r="Z814" s="340" t="s">
        <v>186</v>
      </c>
      <c r="AA814" s="340" t="str">
        <f t="shared" si="267"/>
        <v/>
      </c>
      <c r="AB814" s="341" t="s">
        <v>187</v>
      </c>
      <c r="AC814" s="516" t="str">
        <f t="shared" si="268"/>
        <v/>
      </c>
      <c r="AD814" s="509" t="str">
        <f t="shared" si="269"/>
        <v/>
      </c>
      <c r="AE814" s="517" t="str">
        <f>IFERROR(ROUNDDOWN(ROUNDDOWN(ROUND(L814*VLOOKUP(K814,【参考】数式用!$A$4:$F$57,MATCH("処遇改善加算Ⅳ",【参考】数式用!$C$3:$F$3,0)+2,0),0),0)*AA814*0.5,0), "")</f>
        <v/>
      </c>
      <c r="AF814" s="329"/>
      <c r="AG814" s="330"/>
      <c r="AH814" s="330"/>
      <c r="AI814" s="344"/>
      <c r="AJ814" s="641"/>
      <c r="AK814" s="331"/>
      <c r="AL814" s="332" t="str">
        <f t="shared" si="270"/>
        <v/>
      </c>
      <c r="AM814" s="325" t="str">
        <f t="shared" si="271"/>
        <v/>
      </c>
      <c r="AN814" s="255"/>
      <c r="AO814" s="559" t="str">
        <f>IFERROR(VLOOKUP(K814,【参考】数式用!$A$2:$N$57,14,FALSE),"")</f>
        <v/>
      </c>
      <c r="AP814" s="559" t="str">
        <f t="shared" si="272"/>
        <v/>
      </c>
      <c r="AQ814" s="632" t="str">
        <f t="shared" si="273"/>
        <v/>
      </c>
      <c r="AR814" s="632" t="str">
        <f t="shared" si="274"/>
        <v>入力済</v>
      </c>
      <c r="AS814" s="559" t="str">
        <f t="shared" si="275"/>
        <v/>
      </c>
      <c r="AT814" s="632" t="str">
        <f t="shared" si="276"/>
        <v>入力済</v>
      </c>
      <c r="AU814" s="632" t="str">
        <f t="shared" si="277"/>
        <v/>
      </c>
      <c r="AV814" s="632" t="str">
        <f t="shared" si="278"/>
        <v/>
      </c>
      <c r="AW814" s="559" t="str">
        <f t="shared" si="279"/>
        <v/>
      </c>
      <c r="AX814" s="559" t="str">
        <f t="shared" si="280"/>
        <v/>
      </c>
      <c r="AY814" s="632" t="str">
        <f>IFERROR(VLOOKUP(K814,【参考】数式用!$AR$5:$AS$39,2, FALSE), "")</f>
        <v/>
      </c>
      <c r="AZ814" s="559" t="str">
        <f t="shared" si="281"/>
        <v/>
      </c>
      <c r="BA814" s="559" t="str">
        <f t="shared" si="282"/>
        <v>入力済</v>
      </c>
      <c r="BB814" s="632" t="str">
        <f>IFERROR(VLOOKUP(K814,【参考】数式用!$AX$3:$AY$59, 2, FALSE), "")</f>
        <v/>
      </c>
      <c r="BC814" s="559" t="str">
        <f t="shared" si="283"/>
        <v/>
      </c>
      <c r="BD814" s="559" t="str">
        <f t="shared" si="284"/>
        <v>入力済</v>
      </c>
      <c r="BE814" s="576" t="str">
        <f t="shared" si="285"/>
        <v/>
      </c>
      <c r="BF814" s="559" t="str">
        <f t="shared" si="286"/>
        <v/>
      </c>
      <c r="BG814" s="596"/>
      <c r="BH814" s="632" t="str">
        <f t="shared" si="287"/>
        <v/>
      </c>
      <c r="BI814" s="614" t="str">
        <f>IFERROR(IF(BH814="Ⅱロ有り",ROUNDDOWN(L814*VLOOKUP(K814,【参考】数式用!$A$4:$J$42,10,FALSE)*AA814,0),""),"")</f>
        <v/>
      </c>
      <c r="BJ814" s="614" t="str">
        <f>IFERROR(IF(BH814="Ⅱロなし",ROUNDDOWN(L814*VLOOKUP(K814,【参考】数式用!$A$4:$J$42,8,FALSE)*AA814,0),""),"")</f>
        <v/>
      </c>
    </row>
    <row r="815" spans="1:62" ht="110.1" customHeight="1" thickBot="1">
      <c r="A815" s="327">
        <v>802</v>
      </c>
      <c r="B815" s="1005" t="str">
        <f>IF(基本情報入力シート!B837="","",基本情報入力シート!B837)</f>
        <v/>
      </c>
      <c r="C815" s="1006"/>
      <c r="D815" s="1006"/>
      <c r="E815" s="1006"/>
      <c r="F815" s="1007"/>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58" t="str">
        <f>IF(基本情報入力シート!AF837=0, "",基本情報入力シート!AF837)</f>
        <v/>
      </c>
      <c r="M815" s="589"/>
      <c r="N815" s="521" t="str">
        <f>IFERROR(VLOOKUP(K815,【参考】数式用!$A$2:$F$57,MATCH(M815,【参考】数式用!$C$3:$F$3,0)+2,0),"")</f>
        <v/>
      </c>
      <c r="O815" s="513"/>
      <c r="P815" s="555" t="str">
        <f>IFERROR(VLOOKUP(K815,【参考】数式用!$A$2:$F$57,MATCH(O815,【参考】数式用!$C$3:$F$3,0)+2,0),"")</f>
        <v/>
      </c>
      <c r="Q815" s="338" t="s">
        <v>118</v>
      </c>
      <c r="R815" s="339"/>
      <c r="S815" s="340" t="s">
        <v>183</v>
      </c>
      <c r="T815" s="339"/>
      <c r="U815" s="340" t="s">
        <v>184</v>
      </c>
      <c r="V815" s="339"/>
      <c r="W815" s="340" t="s">
        <v>183</v>
      </c>
      <c r="X815" s="339"/>
      <c r="Y815" s="340" t="s">
        <v>185</v>
      </c>
      <c r="Z815" s="340" t="s">
        <v>186</v>
      </c>
      <c r="AA815" s="340" t="str">
        <f t="shared" si="267"/>
        <v/>
      </c>
      <c r="AB815" s="341" t="s">
        <v>187</v>
      </c>
      <c r="AC815" s="516" t="str">
        <f t="shared" si="268"/>
        <v/>
      </c>
      <c r="AD815" s="509" t="str">
        <f t="shared" si="269"/>
        <v/>
      </c>
      <c r="AE815" s="517" t="str">
        <f>IFERROR(ROUNDDOWN(ROUNDDOWN(ROUND(L815*VLOOKUP(K815,【参考】数式用!$A$4:$F$57,MATCH("処遇改善加算Ⅳ",【参考】数式用!$C$3:$F$3,0)+2,0),0),0)*AA815*0.5,0), "")</f>
        <v/>
      </c>
      <c r="AF815" s="329"/>
      <c r="AG815" s="330"/>
      <c r="AH815" s="330"/>
      <c r="AI815" s="344"/>
      <c r="AJ815" s="641"/>
      <c r="AK815" s="331"/>
      <c r="AL815" s="332" t="str">
        <f t="shared" si="270"/>
        <v/>
      </c>
      <c r="AM815" s="325" t="str">
        <f t="shared" si="271"/>
        <v/>
      </c>
      <c r="AN815" s="255"/>
      <c r="AO815" s="559" t="str">
        <f>IFERROR(VLOOKUP(K815,【参考】数式用!$A$2:$N$57,14,FALSE),"")</f>
        <v/>
      </c>
      <c r="AP815" s="559" t="str">
        <f t="shared" si="272"/>
        <v/>
      </c>
      <c r="AQ815" s="632" t="str">
        <f t="shared" si="273"/>
        <v/>
      </c>
      <c r="AR815" s="632" t="str">
        <f t="shared" si="274"/>
        <v>入力済</v>
      </c>
      <c r="AS815" s="559" t="str">
        <f t="shared" si="275"/>
        <v/>
      </c>
      <c r="AT815" s="632" t="str">
        <f t="shared" si="276"/>
        <v>入力済</v>
      </c>
      <c r="AU815" s="632" t="str">
        <f t="shared" si="277"/>
        <v/>
      </c>
      <c r="AV815" s="632" t="str">
        <f t="shared" si="278"/>
        <v/>
      </c>
      <c r="AW815" s="559" t="str">
        <f t="shared" si="279"/>
        <v/>
      </c>
      <c r="AX815" s="559" t="str">
        <f t="shared" si="280"/>
        <v/>
      </c>
      <c r="AY815" s="632" t="str">
        <f>IFERROR(VLOOKUP(K815,【参考】数式用!$AR$5:$AS$39,2, FALSE), "")</f>
        <v/>
      </c>
      <c r="AZ815" s="559" t="str">
        <f t="shared" si="281"/>
        <v/>
      </c>
      <c r="BA815" s="559" t="str">
        <f t="shared" si="282"/>
        <v>入力済</v>
      </c>
      <c r="BB815" s="632" t="str">
        <f>IFERROR(VLOOKUP(K815,【参考】数式用!$AX$3:$AY$59, 2, FALSE), "")</f>
        <v/>
      </c>
      <c r="BC815" s="559" t="str">
        <f t="shared" si="283"/>
        <v/>
      </c>
      <c r="BD815" s="559" t="str">
        <f t="shared" si="284"/>
        <v>入力済</v>
      </c>
      <c r="BE815" s="576" t="str">
        <f t="shared" si="285"/>
        <v/>
      </c>
      <c r="BF815" s="559" t="str">
        <f t="shared" si="286"/>
        <v/>
      </c>
      <c r="BG815" s="596"/>
      <c r="BH815" s="632" t="str">
        <f t="shared" si="287"/>
        <v/>
      </c>
      <c r="BI815" s="614" t="str">
        <f>IFERROR(IF(BH815="Ⅱロ有り",ROUNDDOWN(L815*VLOOKUP(K815,【参考】数式用!$A$4:$J$42,10,FALSE)*AA815,0),""),"")</f>
        <v/>
      </c>
      <c r="BJ815" s="614" t="str">
        <f>IFERROR(IF(BH815="Ⅱロなし",ROUNDDOWN(L815*VLOOKUP(K815,【参考】数式用!$A$4:$J$42,8,FALSE)*AA815,0),""),"")</f>
        <v/>
      </c>
    </row>
    <row r="816" spans="1:62" ht="110.1" customHeight="1" thickBot="1">
      <c r="A816" s="327">
        <v>803</v>
      </c>
      <c r="B816" s="1005" t="str">
        <f>IF(基本情報入力シート!B838="","",基本情報入力シート!B838)</f>
        <v/>
      </c>
      <c r="C816" s="1006"/>
      <c r="D816" s="1006"/>
      <c r="E816" s="1006"/>
      <c r="F816" s="1007"/>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58" t="str">
        <f>IF(基本情報入力シート!AF838=0, "",基本情報入力シート!AF838)</f>
        <v/>
      </c>
      <c r="M816" s="589"/>
      <c r="N816" s="521" t="str">
        <f>IFERROR(VLOOKUP(K816,【参考】数式用!$A$2:$F$57,MATCH(M816,【参考】数式用!$C$3:$F$3,0)+2,0),"")</f>
        <v/>
      </c>
      <c r="O816" s="513"/>
      <c r="P816" s="555" t="str">
        <f>IFERROR(VLOOKUP(K816,【参考】数式用!$A$2:$F$57,MATCH(O816,【参考】数式用!$C$3:$F$3,0)+2,0),"")</f>
        <v/>
      </c>
      <c r="Q816" s="338" t="s">
        <v>118</v>
      </c>
      <c r="R816" s="339"/>
      <c r="S816" s="340" t="s">
        <v>183</v>
      </c>
      <c r="T816" s="339"/>
      <c r="U816" s="340" t="s">
        <v>184</v>
      </c>
      <c r="V816" s="339"/>
      <c r="W816" s="340" t="s">
        <v>183</v>
      </c>
      <c r="X816" s="339"/>
      <c r="Y816" s="340" t="s">
        <v>185</v>
      </c>
      <c r="Z816" s="340" t="s">
        <v>186</v>
      </c>
      <c r="AA816" s="340" t="str">
        <f t="shared" si="267"/>
        <v/>
      </c>
      <c r="AB816" s="341" t="s">
        <v>187</v>
      </c>
      <c r="AC816" s="516" t="str">
        <f t="shared" si="268"/>
        <v/>
      </c>
      <c r="AD816" s="509" t="str">
        <f t="shared" si="269"/>
        <v/>
      </c>
      <c r="AE816" s="517" t="str">
        <f>IFERROR(ROUNDDOWN(ROUNDDOWN(ROUND(L816*VLOOKUP(K816,【参考】数式用!$A$4:$F$57,MATCH("処遇改善加算Ⅳ",【参考】数式用!$C$3:$F$3,0)+2,0),0),0)*AA816*0.5,0), "")</f>
        <v/>
      </c>
      <c r="AF816" s="329"/>
      <c r="AG816" s="330"/>
      <c r="AH816" s="330"/>
      <c r="AI816" s="344"/>
      <c r="AJ816" s="641"/>
      <c r="AK816" s="331"/>
      <c r="AL816" s="332" t="str">
        <f t="shared" si="270"/>
        <v/>
      </c>
      <c r="AM816" s="325" t="str">
        <f t="shared" si="271"/>
        <v/>
      </c>
      <c r="AN816" s="255"/>
      <c r="AO816" s="559" t="str">
        <f>IFERROR(VLOOKUP(K816,【参考】数式用!$A$2:$N$57,14,FALSE),"")</f>
        <v/>
      </c>
      <c r="AP816" s="559" t="str">
        <f t="shared" si="272"/>
        <v/>
      </c>
      <c r="AQ816" s="632" t="str">
        <f t="shared" si="273"/>
        <v/>
      </c>
      <c r="AR816" s="632" t="str">
        <f t="shared" si="274"/>
        <v>入力済</v>
      </c>
      <c r="AS816" s="559" t="str">
        <f t="shared" si="275"/>
        <v/>
      </c>
      <c r="AT816" s="632" t="str">
        <f t="shared" si="276"/>
        <v>入力済</v>
      </c>
      <c r="AU816" s="632" t="str">
        <f t="shared" si="277"/>
        <v/>
      </c>
      <c r="AV816" s="632" t="str">
        <f t="shared" si="278"/>
        <v/>
      </c>
      <c r="AW816" s="559" t="str">
        <f t="shared" si="279"/>
        <v/>
      </c>
      <c r="AX816" s="559" t="str">
        <f t="shared" si="280"/>
        <v/>
      </c>
      <c r="AY816" s="632" t="str">
        <f>IFERROR(VLOOKUP(K816,【参考】数式用!$AR$5:$AS$39,2, FALSE), "")</f>
        <v/>
      </c>
      <c r="AZ816" s="559" t="str">
        <f t="shared" si="281"/>
        <v/>
      </c>
      <c r="BA816" s="559" t="str">
        <f t="shared" si="282"/>
        <v>入力済</v>
      </c>
      <c r="BB816" s="632" t="str">
        <f>IFERROR(VLOOKUP(K816,【参考】数式用!$AX$3:$AY$59, 2, FALSE), "")</f>
        <v/>
      </c>
      <c r="BC816" s="559" t="str">
        <f t="shared" si="283"/>
        <v/>
      </c>
      <c r="BD816" s="559" t="str">
        <f t="shared" si="284"/>
        <v>入力済</v>
      </c>
      <c r="BE816" s="576" t="str">
        <f t="shared" si="285"/>
        <v/>
      </c>
      <c r="BF816" s="559" t="str">
        <f t="shared" si="286"/>
        <v/>
      </c>
      <c r="BG816" s="596"/>
      <c r="BH816" s="632" t="str">
        <f t="shared" si="287"/>
        <v/>
      </c>
      <c r="BI816" s="614" t="str">
        <f>IFERROR(IF(BH816="Ⅱロ有り",ROUNDDOWN(L816*VLOOKUP(K816,【参考】数式用!$A$4:$J$42,10,FALSE)*AA816,0),""),"")</f>
        <v/>
      </c>
      <c r="BJ816" s="614" t="str">
        <f>IFERROR(IF(BH816="Ⅱロなし",ROUNDDOWN(L816*VLOOKUP(K816,【参考】数式用!$A$4:$J$42,8,FALSE)*AA816,0),""),"")</f>
        <v/>
      </c>
    </row>
    <row r="817" spans="1:62" ht="110.1" customHeight="1" thickBot="1">
      <c r="A817" s="327">
        <v>804</v>
      </c>
      <c r="B817" s="1005" t="str">
        <f>IF(基本情報入力シート!B839="","",基本情報入力シート!B839)</f>
        <v/>
      </c>
      <c r="C817" s="1006"/>
      <c r="D817" s="1006"/>
      <c r="E817" s="1006"/>
      <c r="F817" s="1007"/>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58" t="str">
        <f>IF(基本情報入力シート!AF839=0, "",基本情報入力シート!AF839)</f>
        <v/>
      </c>
      <c r="M817" s="589"/>
      <c r="N817" s="521" t="str">
        <f>IFERROR(VLOOKUP(K817,【参考】数式用!$A$2:$F$57,MATCH(M817,【参考】数式用!$C$3:$F$3,0)+2,0),"")</f>
        <v/>
      </c>
      <c r="O817" s="513"/>
      <c r="P817" s="555" t="str">
        <f>IFERROR(VLOOKUP(K817,【参考】数式用!$A$2:$F$57,MATCH(O817,【参考】数式用!$C$3:$F$3,0)+2,0),"")</f>
        <v/>
      </c>
      <c r="Q817" s="338" t="s">
        <v>118</v>
      </c>
      <c r="R817" s="339"/>
      <c r="S817" s="340" t="s">
        <v>183</v>
      </c>
      <c r="T817" s="339"/>
      <c r="U817" s="340" t="s">
        <v>184</v>
      </c>
      <c r="V817" s="339"/>
      <c r="W817" s="340" t="s">
        <v>183</v>
      </c>
      <c r="X817" s="339"/>
      <c r="Y817" s="340" t="s">
        <v>185</v>
      </c>
      <c r="Z817" s="340" t="s">
        <v>186</v>
      </c>
      <c r="AA817" s="340" t="str">
        <f t="shared" si="267"/>
        <v/>
      </c>
      <c r="AB817" s="341" t="s">
        <v>187</v>
      </c>
      <c r="AC817" s="516" t="str">
        <f t="shared" si="268"/>
        <v/>
      </c>
      <c r="AD817" s="509" t="str">
        <f t="shared" si="269"/>
        <v/>
      </c>
      <c r="AE817" s="517" t="str">
        <f>IFERROR(ROUNDDOWN(ROUNDDOWN(ROUND(L817*VLOOKUP(K817,【参考】数式用!$A$4:$F$57,MATCH("処遇改善加算Ⅳ",【参考】数式用!$C$3:$F$3,0)+2,0),0),0)*AA817*0.5,0), "")</f>
        <v/>
      </c>
      <c r="AF817" s="329"/>
      <c r="AG817" s="330"/>
      <c r="AH817" s="330"/>
      <c r="AI817" s="344"/>
      <c r="AJ817" s="641"/>
      <c r="AK817" s="331"/>
      <c r="AL817" s="332" t="str">
        <f t="shared" si="270"/>
        <v/>
      </c>
      <c r="AM817" s="325" t="str">
        <f t="shared" si="271"/>
        <v/>
      </c>
      <c r="AN817" s="255"/>
      <c r="AO817" s="559" t="str">
        <f>IFERROR(VLOOKUP(K817,【参考】数式用!$A$2:$N$57,14,FALSE),"")</f>
        <v/>
      </c>
      <c r="AP817" s="559" t="str">
        <f t="shared" si="272"/>
        <v/>
      </c>
      <c r="AQ817" s="632" t="str">
        <f t="shared" si="273"/>
        <v/>
      </c>
      <c r="AR817" s="632" t="str">
        <f t="shared" si="274"/>
        <v>入力済</v>
      </c>
      <c r="AS817" s="559" t="str">
        <f t="shared" si="275"/>
        <v/>
      </c>
      <c r="AT817" s="632" t="str">
        <f t="shared" si="276"/>
        <v>入力済</v>
      </c>
      <c r="AU817" s="632" t="str">
        <f t="shared" si="277"/>
        <v/>
      </c>
      <c r="AV817" s="632" t="str">
        <f t="shared" si="278"/>
        <v/>
      </c>
      <c r="AW817" s="559" t="str">
        <f t="shared" si="279"/>
        <v/>
      </c>
      <c r="AX817" s="559" t="str">
        <f t="shared" si="280"/>
        <v/>
      </c>
      <c r="AY817" s="632" t="str">
        <f>IFERROR(VLOOKUP(K817,【参考】数式用!$AR$5:$AS$39,2, FALSE), "")</f>
        <v/>
      </c>
      <c r="AZ817" s="559" t="str">
        <f t="shared" si="281"/>
        <v/>
      </c>
      <c r="BA817" s="559" t="str">
        <f t="shared" si="282"/>
        <v>入力済</v>
      </c>
      <c r="BB817" s="632" t="str">
        <f>IFERROR(VLOOKUP(K817,【参考】数式用!$AX$3:$AY$59, 2, FALSE), "")</f>
        <v/>
      </c>
      <c r="BC817" s="559" t="str">
        <f t="shared" si="283"/>
        <v/>
      </c>
      <c r="BD817" s="559" t="str">
        <f t="shared" si="284"/>
        <v>入力済</v>
      </c>
      <c r="BE817" s="576" t="str">
        <f t="shared" si="285"/>
        <v/>
      </c>
      <c r="BF817" s="559" t="str">
        <f t="shared" si="286"/>
        <v/>
      </c>
      <c r="BG817" s="596"/>
      <c r="BH817" s="632" t="str">
        <f t="shared" si="287"/>
        <v/>
      </c>
      <c r="BI817" s="614" t="str">
        <f>IFERROR(IF(BH817="Ⅱロ有り",ROUNDDOWN(L817*VLOOKUP(K817,【参考】数式用!$A$4:$J$42,10,FALSE)*AA817,0),""),"")</f>
        <v/>
      </c>
      <c r="BJ817" s="614" t="str">
        <f>IFERROR(IF(BH817="Ⅱロなし",ROUNDDOWN(L817*VLOOKUP(K817,【参考】数式用!$A$4:$J$42,8,FALSE)*AA817,0),""),"")</f>
        <v/>
      </c>
    </row>
    <row r="818" spans="1:62" ht="110.1" customHeight="1" thickBot="1">
      <c r="A818" s="327">
        <v>805</v>
      </c>
      <c r="B818" s="1005" t="str">
        <f>IF(基本情報入力シート!B840="","",基本情報入力シート!B840)</f>
        <v/>
      </c>
      <c r="C818" s="1006"/>
      <c r="D818" s="1006"/>
      <c r="E818" s="1006"/>
      <c r="F818" s="1007"/>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58" t="str">
        <f>IF(基本情報入力シート!AF840=0, "",基本情報入力シート!AF840)</f>
        <v/>
      </c>
      <c r="M818" s="589"/>
      <c r="N818" s="521" t="str">
        <f>IFERROR(VLOOKUP(K818,【参考】数式用!$A$2:$F$57,MATCH(M818,【参考】数式用!$C$3:$F$3,0)+2,0),"")</f>
        <v/>
      </c>
      <c r="O818" s="513"/>
      <c r="P818" s="555" t="str">
        <f>IFERROR(VLOOKUP(K818,【参考】数式用!$A$2:$F$57,MATCH(O818,【参考】数式用!$C$3:$F$3,0)+2,0),"")</f>
        <v/>
      </c>
      <c r="Q818" s="338" t="s">
        <v>118</v>
      </c>
      <c r="R818" s="339"/>
      <c r="S818" s="340" t="s">
        <v>183</v>
      </c>
      <c r="T818" s="339"/>
      <c r="U818" s="340" t="s">
        <v>184</v>
      </c>
      <c r="V818" s="339"/>
      <c r="W818" s="340" t="s">
        <v>183</v>
      </c>
      <c r="X818" s="339"/>
      <c r="Y818" s="340" t="s">
        <v>185</v>
      </c>
      <c r="Z818" s="340" t="s">
        <v>186</v>
      </c>
      <c r="AA818" s="340" t="str">
        <f t="shared" ref="AA818:AA881" si="288">IF(R818&gt;=1,(V818*12+X818)-(R818*12+T818)+1,"")</f>
        <v/>
      </c>
      <c r="AB818" s="341" t="s">
        <v>187</v>
      </c>
      <c r="AC818" s="516" t="str">
        <f t="shared" ref="AC818:AC881" si="289">IFERROR(ROUNDDOWN(ROUND(L818*P818,0),0)*AA818,"")</f>
        <v/>
      </c>
      <c r="AD818" s="509" t="str">
        <f t="shared" ref="AD818:AD881" si="290">IFERROR(ROUNDDOWN(ROUND(L818*(P818-N818),0),0)*AA818,"")</f>
        <v/>
      </c>
      <c r="AE818" s="517" t="str">
        <f>IFERROR(ROUNDDOWN(ROUNDDOWN(ROUND(L818*VLOOKUP(K818,【参考】数式用!$A$4:$F$57,MATCH("処遇改善加算Ⅳ",【参考】数式用!$C$3:$F$3,0)+2,0),0),0)*AA818*0.5,0), "")</f>
        <v/>
      </c>
      <c r="AF818" s="329"/>
      <c r="AG818" s="330"/>
      <c r="AH818" s="330"/>
      <c r="AI818" s="344"/>
      <c r="AJ818" s="641"/>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9" t="str">
        <f>IFERROR(VLOOKUP(K818,【参考】数式用!$A$2:$N$57,14,FALSE),"")</f>
        <v/>
      </c>
      <c r="AP818" s="559" t="str">
        <f t="shared" ref="AP818:AP881" si="293">IF(AND(K818&lt;&gt;"",AO818="加算対象"),"N列に色付け","")</f>
        <v/>
      </c>
      <c r="AQ818" s="632" t="str">
        <f t="shared" ref="AQ818:AQ881" si="294">IF(AND(AE818&lt;&gt;0,AE818&lt;&gt;"",AO818="加算対象"),IF(AF818="○","入力済","未入力"),"")</f>
        <v/>
      </c>
      <c r="AR818" s="632" t="str">
        <f t="shared" ref="AR818:AR881" si="295">IF(AND(O818&lt;&gt;"", AG818="",AO818="加算対象"), "未入力", "入力済")</f>
        <v>入力済</v>
      </c>
      <c r="AS818" s="559" t="str">
        <f t="shared" ref="AS818:AS881" si="296">IF(AND(O818&lt;&gt;"", O818&lt;&gt;"処遇改善加算Ⅳ",AO818="加算対象"),"AH列に色付け","")</f>
        <v/>
      </c>
      <c r="AT818" s="632" t="str">
        <f t="shared" ref="AT818:AT881" si="297">IF(AND(O818&lt;&gt;"", O818&lt;&gt;"処遇改善加算Ⅳ", AH818=""), "未入力", "入力済")</f>
        <v>入力済</v>
      </c>
      <c r="AU818" s="632" t="str">
        <f t="shared" ref="AU818:AU881" si="298">IF(OR(O818="処遇改善加算Ⅰ",O818="処遇改善加算Ⅱ"),"対象","")</f>
        <v/>
      </c>
      <c r="AV818" s="632" t="str">
        <f t="shared" ref="AV818:AV881" si="299">IF(AND(AO818="加算対象",O818&lt;&gt;"処遇改善加算Ⅲ",O818&lt;&gt;"処遇改善加算Ⅳ", O818&lt;&gt;"", AU818&lt;&gt;"対象外"), 1,"")</f>
        <v/>
      </c>
      <c r="AW818" s="559" t="str">
        <f t="shared" ref="AW818:AW881" si="300">IF(AND(AV818=1, OR(AI818=0,AI818=""),AO818="加算対象"),"AH列に色付け","")</f>
        <v/>
      </c>
      <c r="AX818" s="559" t="str">
        <f t="shared" ref="AX818:AX881" si="301">IF(AND(O818&lt;&gt;"", O818&lt;&gt;"処遇改善加算Ⅲ", O818&lt;&gt;"処遇改善加算Ⅳ",O818&lt;&gt;"処遇改善加算"), "対象", "")</f>
        <v/>
      </c>
      <c r="AY818" s="632" t="str">
        <f>IFERROR(VLOOKUP(K818,【参考】数式用!$AR$5:$AS$39,2, FALSE), "")</f>
        <v/>
      </c>
      <c r="AZ818" s="559" t="str">
        <f t="shared" ref="AZ818:AZ881" si="302">IF(AND(AO818="加算対象",O818="処遇改善加算Ⅰ"),"AJ列に色付け","")</f>
        <v/>
      </c>
      <c r="BA818" s="559" t="str">
        <f t="shared" ref="BA818:BA881" si="303">IF(AND(O818="処遇改善加算Ⅰ", AJ818=""), "未入力","入力済")</f>
        <v>入力済</v>
      </c>
      <c r="BB818" s="632" t="str">
        <f>IFERROR(VLOOKUP(K818,【参考】数式用!$AX$3:$AY$59, 2, FALSE), "")</f>
        <v/>
      </c>
      <c r="BC818" s="559" t="str">
        <f t="shared" ref="BC818:BC881" si="304">IF(COUNTIF(AG818:AI818,"*令和８年度特例要件を*")&gt;0,"AK列に色付け","")</f>
        <v/>
      </c>
      <c r="BD818" s="559" t="str">
        <f t="shared" ref="BD818:BD881" si="305">IF(AND(COUNTIF(AG818:AI818,"*令和８年度特例要件を*")&gt;0,AK818=""), "未入力","入力済")</f>
        <v>入力済</v>
      </c>
      <c r="BE818" s="576" t="str">
        <f t="shared" ref="BE818:BE881" si="306">IF(BC818="AK列に色付け","入力必要","")</f>
        <v/>
      </c>
      <c r="BF818" s="559" t="str">
        <f t="shared" ref="BF818:BF881" si="307">G818</f>
        <v/>
      </c>
      <c r="BG818" s="596"/>
      <c r="BH818" s="632"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614" t="str">
        <f>IFERROR(IF(BH818="Ⅱロ有り",ROUNDDOWN(L818*VLOOKUP(K818,【参考】数式用!$A$4:$J$42,10,FALSE)*AA818,0),""),"")</f>
        <v/>
      </c>
      <c r="BJ818" s="614" t="str">
        <f>IFERROR(IF(BH818="Ⅱロなし",ROUNDDOWN(L818*VLOOKUP(K818,【参考】数式用!$A$4:$J$42,8,FALSE)*AA818,0),""),"")</f>
        <v/>
      </c>
    </row>
    <row r="819" spans="1:62" ht="110.1" customHeight="1" thickBot="1">
      <c r="A819" s="327">
        <v>806</v>
      </c>
      <c r="B819" s="1005" t="str">
        <f>IF(基本情報入力シート!B841="","",基本情報入力シート!B841)</f>
        <v/>
      </c>
      <c r="C819" s="1006"/>
      <c r="D819" s="1006"/>
      <c r="E819" s="1006"/>
      <c r="F819" s="1007"/>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58" t="str">
        <f>IF(基本情報入力シート!AF841=0, "",基本情報入力シート!AF841)</f>
        <v/>
      </c>
      <c r="M819" s="589"/>
      <c r="N819" s="521" t="str">
        <f>IFERROR(VLOOKUP(K819,【参考】数式用!$A$2:$F$57,MATCH(M819,【参考】数式用!$C$3:$F$3,0)+2,0),"")</f>
        <v/>
      </c>
      <c r="O819" s="513"/>
      <c r="P819" s="555" t="str">
        <f>IFERROR(VLOOKUP(K819,【参考】数式用!$A$2:$F$57,MATCH(O819,【参考】数式用!$C$3:$F$3,0)+2,0),"")</f>
        <v/>
      </c>
      <c r="Q819" s="338" t="s">
        <v>118</v>
      </c>
      <c r="R819" s="339"/>
      <c r="S819" s="340" t="s">
        <v>183</v>
      </c>
      <c r="T819" s="339"/>
      <c r="U819" s="340" t="s">
        <v>184</v>
      </c>
      <c r="V819" s="339"/>
      <c r="W819" s="340" t="s">
        <v>183</v>
      </c>
      <c r="X819" s="339"/>
      <c r="Y819" s="340" t="s">
        <v>185</v>
      </c>
      <c r="Z819" s="340" t="s">
        <v>186</v>
      </c>
      <c r="AA819" s="340" t="str">
        <f t="shared" si="288"/>
        <v/>
      </c>
      <c r="AB819" s="341" t="s">
        <v>187</v>
      </c>
      <c r="AC819" s="516" t="str">
        <f t="shared" si="289"/>
        <v/>
      </c>
      <c r="AD819" s="509" t="str">
        <f t="shared" si="290"/>
        <v/>
      </c>
      <c r="AE819" s="517" t="str">
        <f>IFERROR(ROUNDDOWN(ROUNDDOWN(ROUND(L819*VLOOKUP(K819,【参考】数式用!$A$4:$F$57,MATCH("処遇改善加算Ⅳ",【参考】数式用!$C$3:$F$3,0)+2,0),0),0)*AA819*0.5,0), "")</f>
        <v/>
      </c>
      <c r="AF819" s="329"/>
      <c r="AG819" s="330"/>
      <c r="AH819" s="330"/>
      <c r="AI819" s="344"/>
      <c r="AJ819" s="641"/>
      <c r="AK819" s="331"/>
      <c r="AL819" s="332" t="str">
        <f t="shared" si="291"/>
        <v/>
      </c>
      <c r="AM819" s="325" t="str">
        <f t="shared" si="292"/>
        <v/>
      </c>
      <c r="AN819" s="255"/>
      <c r="AO819" s="559" t="str">
        <f>IFERROR(VLOOKUP(K819,【参考】数式用!$A$2:$N$57,14,FALSE),"")</f>
        <v/>
      </c>
      <c r="AP819" s="559" t="str">
        <f t="shared" si="293"/>
        <v/>
      </c>
      <c r="AQ819" s="632" t="str">
        <f t="shared" si="294"/>
        <v/>
      </c>
      <c r="AR819" s="632" t="str">
        <f t="shared" si="295"/>
        <v>入力済</v>
      </c>
      <c r="AS819" s="559" t="str">
        <f t="shared" si="296"/>
        <v/>
      </c>
      <c r="AT819" s="632" t="str">
        <f t="shared" si="297"/>
        <v>入力済</v>
      </c>
      <c r="AU819" s="632" t="str">
        <f t="shared" si="298"/>
        <v/>
      </c>
      <c r="AV819" s="632" t="str">
        <f t="shared" si="299"/>
        <v/>
      </c>
      <c r="AW819" s="559" t="str">
        <f t="shared" si="300"/>
        <v/>
      </c>
      <c r="AX819" s="559" t="str">
        <f t="shared" si="301"/>
        <v/>
      </c>
      <c r="AY819" s="632" t="str">
        <f>IFERROR(VLOOKUP(K819,【参考】数式用!$AR$5:$AS$39,2, FALSE), "")</f>
        <v/>
      </c>
      <c r="AZ819" s="559" t="str">
        <f t="shared" si="302"/>
        <v/>
      </c>
      <c r="BA819" s="559" t="str">
        <f t="shared" si="303"/>
        <v>入力済</v>
      </c>
      <c r="BB819" s="632" t="str">
        <f>IFERROR(VLOOKUP(K819,【参考】数式用!$AX$3:$AY$59, 2, FALSE), "")</f>
        <v/>
      </c>
      <c r="BC819" s="559" t="str">
        <f t="shared" si="304"/>
        <v/>
      </c>
      <c r="BD819" s="559" t="str">
        <f t="shared" si="305"/>
        <v>入力済</v>
      </c>
      <c r="BE819" s="576" t="str">
        <f t="shared" si="306"/>
        <v/>
      </c>
      <c r="BF819" s="559" t="str">
        <f t="shared" si="307"/>
        <v/>
      </c>
      <c r="BG819" s="596"/>
      <c r="BH819" s="632" t="str">
        <f t="shared" si="308"/>
        <v/>
      </c>
      <c r="BI819" s="614" t="str">
        <f>IFERROR(IF(BH819="Ⅱロ有り",ROUNDDOWN(L819*VLOOKUP(K819,【参考】数式用!$A$4:$J$42,10,FALSE)*AA819,0),""),"")</f>
        <v/>
      </c>
      <c r="BJ819" s="614" t="str">
        <f>IFERROR(IF(BH819="Ⅱロなし",ROUNDDOWN(L819*VLOOKUP(K819,【参考】数式用!$A$4:$J$42,8,FALSE)*AA819,0),""),"")</f>
        <v/>
      </c>
    </row>
    <row r="820" spans="1:62" ht="110.1" customHeight="1" thickBot="1">
      <c r="A820" s="327">
        <v>807</v>
      </c>
      <c r="B820" s="1005" t="str">
        <f>IF(基本情報入力シート!B842="","",基本情報入力シート!B842)</f>
        <v/>
      </c>
      <c r="C820" s="1006"/>
      <c r="D820" s="1006"/>
      <c r="E820" s="1006"/>
      <c r="F820" s="1007"/>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58" t="str">
        <f>IF(基本情報入力シート!AF842=0, "",基本情報入力シート!AF842)</f>
        <v/>
      </c>
      <c r="M820" s="589"/>
      <c r="N820" s="521" t="str">
        <f>IFERROR(VLOOKUP(K820,【参考】数式用!$A$2:$F$57,MATCH(M820,【参考】数式用!$C$3:$F$3,0)+2,0),"")</f>
        <v/>
      </c>
      <c r="O820" s="513"/>
      <c r="P820" s="555" t="str">
        <f>IFERROR(VLOOKUP(K820,【参考】数式用!$A$2:$F$57,MATCH(O820,【参考】数式用!$C$3:$F$3,0)+2,0),"")</f>
        <v/>
      </c>
      <c r="Q820" s="338" t="s">
        <v>118</v>
      </c>
      <c r="R820" s="339"/>
      <c r="S820" s="340" t="s">
        <v>183</v>
      </c>
      <c r="T820" s="339"/>
      <c r="U820" s="340" t="s">
        <v>184</v>
      </c>
      <c r="V820" s="339"/>
      <c r="W820" s="340" t="s">
        <v>183</v>
      </c>
      <c r="X820" s="339"/>
      <c r="Y820" s="340" t="s">
        <v>185</v>
      </c>
      <c r="Z820" s="340" t="s">
        <v>186</v>
      </c>
      <c r="AA820" s="340" t="str">
        <f t="shared" si="288"/>
        <v/>
      </c>
      <c r="AB820" s="341" t="s">
        <v>187</v>
      </c>
      <c r="AC820" s="516" t="str">
        <f t="shared" si="289"/>
        <v/>
      </c>
      <c r="AD820" s="509" t="str">
        <f t="shared" si="290"/>
        <v/>
      </c>
      <c r="AE820" s="517" t="str">
        <f>IFERROR(ROUNDDOWN(ROUNDDOWN(ROUND(L820*VLOOKUP(K820,【参考】数式用!$A$4:$F$57,MATCH("処遇改善加算Ⅳ",【参考】数式用!$C$3:$F$3,0)+2,0),0),0)*AA820*0.5,0), "")</f>
        <v/>
      </c>
      <c r="AF820" s="329"/>
      <c r="AG820" s="330"/>
      <c r="AH820" s="330"/>
      <c r="AI820" s="344"/>
      <c r="AJ820" s="641"/>
      <c r="AK820" s="331"/>
      <c r="AL820" s="332" t="str">
        <f t="shared" si="291"/>
        <v/>
      </c>
      <c r="AM820" s="325" t="str">
        <f t="shared" si="292"/>
        <v/>
      </c>
      <c r="AN820" s="255"/>
      <c r="AO820" s="559" t="str">
        <f>IFERROR(VLOOKUP(K820,【参考】数式用!$A$2:$N$57,14,FALSE),"")</f>
        <v/>
      </c>
      <c r="AP820" s="559" t="str">
        <f t="shared" si="293"/>
        <v/>
      </c>
      <c r="AQ820" s="632" t="str">
        <f t="shared" si="294"/>
        <v/>
      </c>
      <c r="AR820" s="632" t="str">
        <f t="shared" si="295"/>
        <v>入力済</v>
      </c>
      <c r="AS820" s="559" t="str">
        <f t="shared" si="296"/>
        <v/>
      </c>
      <c r="AT820" s="632" t="str">
        <f t="shared" si="297"/>
        <v>入力済</v>
      </c>
      <c r="AU820" s="632" t="str">
        <f t="shared" si="298"/>
        <v/>
      </c>
      <c r="AV820" s="632" t="str">
        <f t="shared" si="299"/>
        <v/>
      </c>
      <c r="AW820" s="559" t="str">
        <f t="shared" si="300"/>
        <v/>
      </c>
      <c r="AX820" s="559" t="str">
        <f t="shared" si="301"/>
        <v/>
      </c>
      <c r="AY820" s="632" t="str">
        <f>IFERROR(VLOOKUP(K820,【参考】数式用!$AR$5:$AS$39,2, FALSE), "")</f>
        <v/>
      </c>
      <c r="AZ820" s="559" t="str">
        <f t="shared" si="302"/>
        <v/>
      </c>
      <c r="BA820" s="559" t="str">
        <f t="shared" si="303"/>
        <v>入力済</v>
      </c>
      <c r="BB820" s="632" t="str">
        <f>IFERROR(VLOOKUP(K820,【参考】数式用!$AX$3:$AY$59, 2, FALSE), "")</f>
        <v/>
      </c>
      <c r="BC820" s="559" t="str">
        <f t="shared" si="304"/>
        <v/>
      </c>
      <c r="BD820" s="559" t="str">
        <f t="shared" si="305"/>
        <v>入力済</v>
      </c>
      <c r="BE820" s="576" t="str">
        <f t="shared" si="306"/>
        <v/>
      </c>
      <c r="BF820" s="559" t="str">
        <f t="shared" si="307"/>
        <v/>
      </c>
      <c r="BG820" s="596"/>
      <c r="BH820" s="632" t="str">
        <f t="shared" si="308"/>
        <v/>
      </c>
      <c r="BI820" s="614" t="str">
        <f>IFERROR(IF(BH820="Ⅱロ有り",ROUNDDOWN(L820*VLOOKUP(K820,【参考】数式用!$A$4:$J$42,10,FALSE)*AA820,0),""),"")</f>
        <v/>
      </c>
      <c r="BJ820" s="614" t="str">
        <f>IFERROR(IF(BH820="Ⅱロなし",ROUNDDOWN(L820*VLOOKUP(K820,【参考】数式用!$A$4:$J$42,8,FALSE)*AA820,0),""),"")</f>
        <v/>
      </c>
    </row>
    <row r="821" spans="1:62" ht="110.1" customHeight="1" thickBot="1">
      <c r="A821" s="327">
        <v>808</v>
      </c>
      <c r="B821" s="1005" t="str">
        <f>IF(基本情報入力シート!B843="","",基本情報入力シート!B843)</f>
        <v/>
      </c>
      <c r="C821" s="1006"/>
      <c r="D821" s="1006"/>
      <c r="E821" s="1006"/>
      <c r="F821" s="1007"/>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58" t="str">
        <f>IF(基本情報入力シート!AF843=0, "",基本情報入力シート!AF843)</f>
        <v/>
      </c>
      <c r="M821" s="589"/>
      <c r="N821" s="521" t="str">
        <f>IFERROR(VLOOKUP(K821,【参考】数式用!$A$2:$F$57,MATCH(M821,【参考】数式用!$C$3:$F$3,0)+2,0),"")</f>
        <v/>
      </c>
      <c r="O821" s="513"/>
      <c r="P821" s="555" t="str">
        <f>IFERROR(VLOOKUP(K821,【参考】数式用!$A$2:$F$57,MATCH(O821,【参考】数式用!$C$3:$F$3,0)+2,0),"")</f>
        <v/>
      </c>
      <c r="Q821" s="338" t="s">
        <v>118</v>
      </c>
      <c r="R821" s="339"/>
      <c r="S821" s="340" t="s">
        <v>183</v>
      </c>
      <c r="T821" s="339"/>
      <c r="U821" s="340" t="s">
        <v>184</v>
      </c>
      <c r="V821" s="339"/>
      <c r="W821" s="340" t="s">
        <v>183</v>
      </c>
      <c r="X821" s="339"/>
      <c r="Y821" s="340" t="s">
        <v>185</v>
      </c>
      <c r="Z821" s="340" t="s">
        <v>186</v>
      </c>
      <c r="AA821" s="340" t="str">
        <f t="shared" si="288"/>
        <v/>
      </c>
      <c r="AB821" s="341" t="s">
        <v>187</v>
      </c>
      <c r="AC821" s="516" t="str">
        <f t="shared" si="289"/>
        <v/>
      </c>
      <c r="AD821" s="509" t="str">
        <f t="shared" si="290"/>
        <v/>
      </c>
      <c r="AE821" s="517" t="str">
        <f>IFERROR(ROUNDDOWN(ROUNDDOWN(ROUND(L821*VLOOKUP(K821,【参考】数式用!$A$4:$F$57,MATCH("処遇改善加算Ⅳ",【参考】数式用!$C$3:$F$3,0)+2,0),0),0)*AA821*0.5,0), "")</f>
        <v/>
      </c>
      <c r="AF821" s="329"/>
      <c r="AG821" s="330"/>
      <c r="AH821" s="330"/>
      <c r="AI821" s="344"/>
      <c r="AJ821" s="641"/>
      <c r="AK821" s="331"/>
      <c r="AL821" s="332" t="str">
        <f t="shared" si="291"/>
        <v/>
      </c>
      <c r="AM821" s="325" t="str">
        <f t="shared" si="292"/>
        <v/>
      </c>
      <c r="AN821" s="255"/>
      <c r="AO821" s="559" t="str">
        <f>IFERROR(VLOOKUP(K821,【参考】数式用!$A$2:$N$57,14,FALSE),"")</f>
        <v/>
      </c>
      <c r="AP821" s="559" t="str">
        <f t="shared" si="293"/>
        <v/>
      </c>
      <c r="AQ821" s="632" t="str">
        <f t="shared" si="294"/>
        <v/>
      </c>
      <c r="AR821" s="632" t="str">
        <f t="shared" si="295"/>
        <v>入力済</v>
      </c>
      <c r="AS821" s="559" t="str">
        <f t="shared" si="296"/>
        <v/>
      </c>
      <c r="AT821" s="632" t="str">
        <f t="shared" si="297"/>
        <v>入力済</v>
      </c>
      <c r="AU821" s="632" t="str">
        <f t="shared" si="298"/>
        <v/>
      </c>
      <c r="AV821" s="632" t="str">
        <f t="shared" si="299"/>
        <v/>
      </c>
      <c r="AW821" s="559" t="str">
        <f t="shared" si="300"/>
        <v/>
      </c>
      <c r="AX821" s="559" t="str">
        <f t="shared" si="301"/>
        <v/>
      </c>
      <c r="AY821" s="632" t="str">
        <f>IFERROR(VLOOKUP(K821,【参考】数式用!$AR$5:$AS$39,2, FALSE), "")</f>
        <v/>
      </c>
      <c r="AZ821" s="559" t="str">
        <f t="shared" si="302"/>
        <v/>
      </c>
      <c r="BA821" s="559" t="str">
        <f t="shared" si="303"/>
        <v>入力済</v>
      </c>
      <c r="BB821" s="632" t="str">
        <f>IFERROR(VLOOKUP(K821,【参考】数式用!$AX$3:$AY$59, 2, FALSE), "")</f>
        <v/>
      </c>
      <c r="BC821" s="559" t="str">
        <f t="shared" si="304"/>
        <v/>
      </c>
      <c r="BD821" s="559" t="str">
        <f t="shared" si="305"/>
        <v>入力済</v>
      </c>
      <c r="BE821" s="576" t="str">
        <f t="shared" si="306"/>
        <v/>
      </c>
      <c r="BF821" s="559" t="str">
        <f t="shared" si="307"/>
        <v/>
      </c>
      <c r="BG821" s="596"/>
      <c r="BH821" s="632" t="str">
        <f t="shared" si="308"/>
        <v/>
      </c>
      <c r="BI821" s="614" t="str">
        <f>IFERROR(IF(BH821="Ⅱロ有り",ROUNDDOWN(L821*VLOOKUP(K821,【参考】数式用!$A$4:$J$42,10,FALSE)*AA821,0),""),"")</f>
        <v/>
      </c>
      <c r="BJ821" s="614" t="str">
        <f>IFERROR(IF(BH821="Ⅱロなし",ROUNDDOWN(L821*VLOOKUP(K821,【参考】数式用!$A$4:$J$42,8,FALSE)*AA821,0),""),"")</f>
        <v/>
      </c>
    </row>
    <row r="822" spans="1:62" ht="110.1" customHeight="1" thickBot="1">
      <c r="A822" s="327">
        <v>809</v>
      </c>
      <c r="B822" s="1005" t="str">
        <f>IF(基本情報入力シート!B844="","",基本情報入力シート!B844)</f>
        <v/>
      </c>
      <c r="C822" s="1006"/>
      <c r="D822" s="1006"/>
      <c r="E822" s="1006"/>
      <c r="F822" s="1007"/>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58" t="str">
        <f>IF(基本情報入力シート!AF844=0, "",基本情報入力シート!AF844)</f>
        <v/>
      </c>
      <c r="M822" s="589"/>
      <c r="N822" s="521" t="str">
        <f>IFERROR(VLOOKUP(K822,【参考】数式用!$A$2:$F$57,MATCH(M822,【参考】数式用!$C$3:$F$3,0)+2,0),"")</f>
        <v/>
      </c>
      <c r="O822" s="513"/>
      <c r="P822" s="555" t="str">
        <f>IFERROR(VLOOKUP(K822,【参考】数式用!$A$2:$F$57,MATCH(O822,【参考】数式用!$C$3:$F$3,0)+2,0),"")</f>
        <v/>
      </c>
      <c r="Q822" s="338" t="s">
        <v>118</v>
      </c>
      <c r="R822" s="339"/>
      <c r="S822" s="340" t="s">
        <v>183</v>
      </c>
      <c r="T822" s="339"/>
      <c r="U822" s="340" t="s">
        <v>184</v>
      </c>
      <c r="V822" s="339"/>
      <c r="W822" s="340" t="s">
        <v>183</v>
      </c>
      <c r="X822" s="339"/>
      <c r="Y822" s="340" t="s">
        <v>185</v>
      </c>
      <c r="Z822" s="340" t="s">
        <v>186</v>
      </c>
      <c r="AA822" s="340" t="str">
        <f t="shared" si="288"/>
        <v/>
      </c>
      <c r="AB822" s="341" t="s">
        <v>187</v>
      </c>
      <c r="AC822" s="516" t="str">
        <f t="shared" si="289"/>
        <v/>
      </c>
      <c r="AD822" s="509" t="str">
        <f t="shared" si="290"/>
        <v/>
      </c>
      <c r="AE822" s="517" t="str">
        <f>IFERROR(ROUNDDOWN(ROUNDDOWN(ROUND(L822*VLOOKUP(K822,【参考】数式用!$A$4:$F$57,MATCH("処遇改善加算Ⅳ",【参考】数式用!$C$3:$F$3,0)+2,0),0),0)*AA822*0.5,0), "")</f>
        <v/>
      </c>
      <c r="AF822" s="329"/>
      <c r="AG822" s="330"/>
      <c r="AH822" s="330"/>
      <c r="AI822" s="344"/>
      <c r="AJ822" s="641"/>
      <c r="AK822" s="331"/>
      <c r="AL822" s="332" t="str">
        <f t="shared" si="291"/>
        <v/>
      </c>
      <c r="AM822" s="325" t="str">
        <f t="shared" si="292"/>
        <v/>
      </c>
      <c r="AN822" s="255"/>
      <c r="AO822" s="559" t="str">
        <f>IFERROR(VLOOKUP(K822,【参考】数式用!$A$2:$N$57,14,FALSE),"")</f>
        <v/>
      </c>
      <c r="AP822" s="559" t="str">
        <f t="shared" si="293"/>
        <v/>
      </c>
      <c r="AQ822" s="632" t="str">
        <f t="shared" si="294"/>
        <v/>
      </c>
      <c r="AR822" s="632" t="str">
        <f t="shared" si="295"/>
        <v>入力済</v>
      </c>
      <c r="AS822" s="559" t="str">
        <f t="shared" si="296"/>
        <v/>
      </c>
      <c r="AT822" s="632" t="str">
        <f t="shared" si="297"/>
        <v>入力済</v>
      </c>
      <c r="AU822" s="632" t="str">
        <f t="shared" si="298"/>
        <v/>
      </c>
      <c r="AV822" s="632" t="str">
        <f t="shared" si="299"/>
        <v/>
      </c>
      <c r="AW822" s="559" t="str">
        <f t="shared" si="300"/>
        <v/>
      </c>
      <c r="AX822" s="559" t="str">
        <f t="shared" si="301"/>
        <v/>
      </c>
      <c r="AY822" s="632" t="str">
        <f>IFERROR(VLOOKUP(K822,【参考】数式用!$AR$5:$AS$39,2, FALSE), "")</f>
        <v/>
      </c>
      <c r="AZ822" s="559" t="str">
        <f t="shared" si="302"/>
        <v/>
      </c>
      <c r="BA822" s="559" t="str">
        <f t="shared" si="303"/>
        <v>入力済</v>
      </c>
      <c r="BB822" s="632" t="str">
        <f>IFERROR(VLOOKUP(K822,【参考】数式用!$AX$3:$AY$59, 2, FALSE), "")</f>
        <v/>
      </c>
      <c r="BC822" s="559" t="str">
        <f t="shared" si="304"/>
        <v/>
      </c>
      <c r="BD822" s="559" t="str">
        <f t="shared" si="305"/>
        <v>入力済</v>
      </c>
      <c r="BE822" s="576" t="str">
        <f t="shared" si="306"/>
        <v/>
      </c>
      <c r="BF822" s="559" t="str">
        <f t="shared" si="307"/>
        <v/>
      </c>
      <c r="BG822" s="596"/>
      <c r="BH822" s="632" t="str">
        <f t="shared" si="308"/>
        <v/>
      </c>
      <c r="BI822" s="614" t="str">
        <f>IFERROR(IF(BH822="Ⅱロ有り",ROUNDDOWN(L822*VLOOKUP(K822,【参考】数式用!$A$4:$J$42,10,FALSE)*AA822,0),""),"")</f>
        <v/>
      </c>
      <c r="BJ822" s="614" t="str">
        <f>IFERROR(IF(BH822="Ⅱロなし",ROUNDDOWN(L822*VLOOKUP(K822,【参考】数式用!$A$4:$J$42,8,FALSE)*AA822,0),""),"")</f>
        <v/>
      </c>
    </row>
    <row r="823" spans="1:62" ht="110.1" customHeight="1" thickBot="1">
      <c r="A823" s="327">
        <v>810</v>
      </c>
      <c r="B823" s="1005" t="str">
        <f>IF(基本情報入力シート!B845="","",基本情報入力シート!B845)</f>
        <v/>
      </c>
      <c r="C823" s="1006"/>
      <c r="D823" s="1006"/>
      <c r="E823" s="1006"/>
      <c r="F823" s="1007"/>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58" t="str">
        <f>IF(基本情報入力シート!AF845=0, "",基本情報入力シート!AF845)</f>
        <v/>
      </c>
      <c r="M823" s="589"/>
      <c r="N823" s="521" t="str">
        <f>IFERROR(VLOOKUP(K823,【参考】数式用!$A$2:$F$57,MATCH(M823,【参考】数式用!$C$3:$F$3,0)+2,0),"")</f>
        <v/>
      </c>
      <c r="O823" s="513"/>
      <c r="P823" s="555" t="str">
        <f>IFERROR(VLOOKUP(K823,【参考】数式用!$A$2:$F$57,MATCH(O823,【参考】数式用!$C$3:$F$3,0)+2,0),"")</f>
        <v/>
      </c>
      <c r="Q823" s="338" t="s">
        <v>118</v>
      </c>
      <c r="R823" s="339"/>
      <c r="S823" s="340" t="s">
        <v>183</v>
      </c>
      <c r="T823" s="339"/>
      <c r="U823" s="340" t="s">
        <v>184</v>
      </c>
      <c r="V823" s="339"/>
      <c r="W823" s="340" t="s">
        <v>183</v>
      </c>
      <c r="X823" s="339"/>
      <c r="Y823" s="340" t="s">
        <v>185</v>
      </c>
      <c r="Z823" s="340" t="s">
        <v>186</v>
      </c>
      <c r="AA823" s="340" t="str">
        <f t="shared" si="288"/>
        <v/>
      </c>
      <c r="AB823" s="341" t="s">
        <v>187</v>
      </c>
      <c r="AC823" s="516" t="str">
        <f t="shared" si="289"/>
        <v/>
      </c>
      <c r="AD823" s="509" t="str">
        <f t="shared" si="290"/>
        <v/>
      </c>
      <c r="AE823" s="517" t="str">
        <f>IFERROR(ROUNDDOWN(ROUNDDOWN(ROUND(L823*VLOOKUP(K823,【参考】数式用!$A$4:$F$57,MATCH("処遇改善加算Ⅳ",【参考】数式用!$C$3:$F$3,0)+2,0),0),0)*AA823*0.5,0), "")</f>
        <v/>
      </c>
      <c r="AF823" s="329"/>
      <c r="AG823" s="330"/>
      <c r="AH823" s="330"/>
      <c r="AI823" s="344"/>
      <c r="AJ823" s="641"/>
      <c r="AK823" s="331"/>
      <c r="AL823" s="332" t="str">
        <f t="shared" si="291"/>
        <v/>
      </c>
      <c r="AM823" s="325" t="str">
        <f t="shared" si="292"/>
        <v/>
      </c>
      <c r="AN823" s="255"/>
      <c r="AO823" s="559" t="str">
        <f>IFERROR(VLOOKUP(K823,【参考】数式用!$A$2:$N$57,14,FALSE),"")</f>
        <v/>
      </c>
      <c r="AP823" s="559" t="str">
        <f t="shared" si="293"/>
        <v/>
      </c>
      <c r="AQ823" s="632" t="str">
        <f t="shared" si="294"/>
        <v/>
      </c>
      <c r="AR823" s="632" t="str">
        <f t="shared" si="295"/>
        <v>入力済</v>
      </c>
      <c r="AS823" s="559" t="str">
        <f t="shared" si="296"/>
        <v/>
      </c>
      <c r="AT823" s="632" t="str">
        <f t="shared" si="297"/>
        <v>入力済</v>
      </c>
      <c r="AU823" s="632" t="str">
        <f t="shared" si="298"/>
        <v/>
      </c>
      <c r="AV823" s="632" t="str">
        <f t="shared" si="299"/>
        <v/>
      </c>
      <c r="AW823" s="559" t="str">
        <f t="shared" si="300"/>
        <v/>
      </c>
      <c r="AX823" s="559" t="str">
        <f t="shared" si="301"/>
        <v/>
      </c>
      <c r="AY823" s="632" t="str">
        <f>IFERROR(VLOOKUP(K823,【参考】数式用!$AR$5:$AS$39,2, FALSE), "")</f>
        <v/>
      </c>
      <c r="AZ823" s="559" t="str">
        <f t="shared" si="302"/>
        <v/>
      </c>
      <c r="BA823" s="559" t="str">
        <f t="shared" si="303"/>
        <v>入力済</v>
      </c>
      <c r="BB823" s="632" t="str">
        <f>IFERROR(VLOOKUP(K823,【参考】数式用!$AX$3:$AY$59, 2, FALSE), "")</f>
        <v/>
      </c>
      <c r="BC823" s="559" t="str">
        <f t="shared" si="304"/>
        <v/>
      </c>
      <c r="BD823" s="559" t="str">
        <f t="shared" si="305"/>
        <v>入力済</v>
      </c>
      <c r="BE823" s="576" t="str">
        <f t="shared" si="306"/>
        <v/>
      </c>
      <c r="BF823" s="559" t="str">
        <f t="shared" si="307"/>
        <v/>
      </c>
      <c r="BG823" s="596"/>
      <c r="BH823" s="632" t="str">
        <f t="shared" si="308"/>
        <v/>
      </c>
      <c r="BI823" s="614" t="str">
        <f>IFERROR(IF(BH823="Ⅱロ有り",ROUNDDOWN(L823*VLOOKUP(K823,【参考】数式用!$A$4:$J$42,10,FALSE)*AA823,0),""),"")</f>
        <v/>
      </c>
      <c r="BJ823" s="614" t="str">
        <f>IFERROR(IF(BH823="Ⅱロなし",ROUNDDOWN(L823*VLOOKUP(K823,【参考】数式用!$A$4:$J$42,8,FALSE)*AA823,0),""),"")</f>
        <v/>
      </c>
    </row>
    <row r="824" spans="1:62" ht="110.1" customHeight="1" thickBot="1">
      <c r="A824" s="327">
        <v>811</v>
      </c>
      <c r="B824" s="1005" t="str">
        <f>IF(基本情報入力シート!B846="","",基本情報入力シート!B846)</f>
        <v/>
      </c>
      <c r="C824" s="1006"/>
      <c r="D824" s="1006"/>
      <c r="E824" s="1006"/>
      <c r="F824" s="1007"/>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58" t="str">
        <f>IF(基本情報入力シート!AF846=0, "",基本情報入力シート!AF846)</f>
        <v/>
      </c>
      <c r="M824" s="589"/>
      <c r="N824" s="521" t="str">
        <f>IFERROR(VLOOKUP(K824,【参考】数式用!$A$2:$F$57,MATCH(M824,【参考】数式用!$C$3:$F$3,0)+2,0),"")</f>
        <v/>
      </c>
      <c r="O824" s="513"/>
      <c r="P824" s="555" t="str">
        <f>IFERROR(VLOOKUP(K824,【参考】数式用!$A$2:$F$57,MATCH(O824,【参考】数式用!$C$3:$F$3,0)+2,0),"")</f>
        <v/>
      </c>
      <c r="Q824" s="338" t="s">
        <v>118</v>
      </c>
      <c r="R824" s="339"/>
      <c r="S824" s="340" t="s">
        <v>183</v>
      </c>
      <c r="T824" s="339"/>
      <c r="U824" s="340" t="s">
        <v>184</v>
      </c>
      <c r="V824" s="339"/>
      <c r="W824" s="340" t="s">
        <v>183</v>
      </c>
      <c r="X824" s="339"/>
      <c r="Y824" s="340" t="s">
        <v>185</v>
      </c>
      <c r="Z824" s="340" t="s">
        <v>186</v>
      </c>
      <c r="AA824" s="340" t="str">
        <f t="shared" si="288"/>
        <v/>
      </c>
      <c r="AB824" s="341" t="s">
        <v>187</v>
      </c>
      <c r="AC824" s="516" t="str">
        <f t="shared" si="289"/>
        <v/>
      </c>
      <c r="AD824" s="509" t="str">
        <f t="shared" si="290"/>
        <v/>
      </c>
      <c r="AE824" s="517" t="str">
        <f>IFERROR(ROUNDDOWN(ROUNDDOWN(ROUND(L824*VLOOKUP(K824,【参考】数式用!$A$4:$F$57,MATCH("処遇改善加算Ⅳ",【参考】数式用!$C$3:$F$3,0)+2,0),0),0)*AA824*0.5,0), "")</f>
        <v/>
      </c>
      <c r="AF824" s="329"/>
      <c r="AG824" s="330"/>
      <c r="AH824" s="330"/>
      <c r="AI824" s="344"/>
      <c r="AJ824" s="641"/>
      <c r="AK824" s="331"/>
      <c r="AL824" s="332" t="str">
        <f t="shared" si="291"/>
        <v/>
      </c>
      <c r="AM824" s="325" t="str">
        <f t="shared" si="292"/>
        <v/>
      </c>
      <c r="AN824" s="255"/>
      <c r="AO824" s="559" t="str">
        <f>IFERROR(VLOOKUP(K824,【参考】数式用!$A$2:$N$57,14,FALSE),"")</f>
        <v/>
      </c>
      <c r="AP824" s="559" t="str">
        <f t="shared" si="293"/>
        <v/>
      </c>
      <c r="AQ824" s="632" t="str">
        <f t="shared" si="294"/>
        <v/>
      </c>
      <c r="AR824" s="632" t="str">
        <f t="shared" si="295"/>
        <v>入力済</v>
      </c>
      <c r="AS824" s="559" t="str">
        <f t="shared" si="296"/>
        <v/>
      </c>
      <c r="AT824" s="632" t="str">
        <f t="shared" si="297"/>
        <v>入力済</v>
      </c>
      <c r="AU824" s="632" t="str">
        <f t="shared" si="298"/>
        <v/>
      </c>
      <c r="AV824" s="632" t="str">
        <f t="shared" si="299"/>
        <v/>
      </c>
      <c r="AW824" s="559" t="str">
        <f t="shared" si="300"/>
        <v/>
      </c>
      <c r="AX824" s="559" t="str">
        <f t="shared" si="301"/>
        <v/>
      </c>
      <c r="AY824" s="632" t="str">
        <f>IFERROR(VLOOKUP(K824,【参考】数式用!$AR$5:$AS$39,2, FALSE), "")</f>
        <v/>
      </c>
      <c r="AZ824" s="559" t="str">
        <f t="shared" si="302"/>
        <v/>
      </c>
      <c r="BA824" s="559" t="str">
        <f t="shared" si="303"/>
        <v>入力済</v>
      </c>
      <c r="BB824" s="632" t="str">
        <f>IFERROR(VLOOKUP(K824,【参考】数式用!$AX$3:$AY$59, 2, FALSE), "")</f>
        <v/>
      </c>
      <c r="BC824" s="559" t="str">
        <f t="shared" si="304"/>
        <v/>
      </c>
      <c r="BD824" s="559" t="str">
        <f t="shared" si="305"/>
        <v>入力済</v>
      </c>
      <c r="BE824" s="576" t="str">
        <f t="shared" si="306"/>
        <v/>
      </c>
      <c r="BF824" s="559" t="str">
        <f t="shared" si="307"/>
        <v/>
      </c>
      <c r="BG824" s="596"/>
      <c r="BH824" s="632" t="str">
        <f t="shared" si="308"/>
        <v/>
      </c>
      <c r="BI824" s="614" t="str">
        <f>IFERROR(IF(BH824="Ⅱロ有り",ROUNDDOWN(L824*VLOOKUP(K824,【参考】数式用!$A$4:$J$42,10,FALSE)*AA824,0),""),"")</f>
        <v/>
      </c>
      <c r="BJ824" s="614" t="str">
        <f>IFERROR(IF(BH824="Ⅱロなし",ROUNDDOWN(L824*VLOOKUP(K824,【参考】数式用!$A$4:$J$42,8,FALSE)*AA824,0),""),"")</f>
        <v/>
      </c>
    </row>
    <row r="825" spans="1:62" ht="110.1" customHeight="1" thickBot="1">
      <c r="A825" s="327">
        <v>812</v>
      </c>
      <c r="B825" s="1005" t="str">
        <f>IF(基本情報入力シート!B847="","",基本情報入力シート!B847)</f>
        <v/>
      </c>
      <c r="C825" s="1006"/>
      <c r="D825" s="1006"/>
      <c r="E825" s="1006"/>
      <c r="F825" s="1007"/>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58" t="str">
        <f>IF(基本情報入力シート!AF847=0, "",基本情報入力シート!AF847)</f>
        <v/>
      </c>
      <c r="M825" s="589"/>
      <c r="N825" s="521" t="str">
        <f>IFERROR(VLOOKUP(K825,【参考】数式用!$A$2:$F$57,MATCH(M825,【参考】数式用!$C$3:$F$3,0)+2,0),"")</f>
        <v/>
      </c>
      <c r="O825" s="513"/>
      <c r="P825" s="555" t="str">
        <f>IFERROR(VLOOKUP(K825,【参考】数式用!$A$2:$F$57,MATCH(O825,【参考】数式用!$C$3:$F$3,0)+2,0),"")</f>
        <v/>
      </c>
      <c r="Q825" s="338" t="s">
        <v>118</v>
      </c>
      <c r="R825" s="339"/>
      <c r="S825" s="340" t="s">
        <v>183</v>
      </c>
      <c r="T825" s="339"/>
      <c r="U825" s="340" t="s">
        <v>184</v>
      </c>
      <c r="V825" s="339"/>
      <c r="W825" s="340" t="s">
        <v>183</v>
      </c>
      <c r="X825" s="339"/>
      <c r="Y825" s="340" t="s">
        <v>185</v>
      </c>
      <c r="Z825" s="340" t="s">
        <v>186</v>
      </c>
      <c r="AA825" s="340" t="str">
        <f t="shared" si="288"/>
        <v/>
      </c>
      <c r="AB825" s="341" t="s">
        <v>187</v>
      </c>
      <c r="AC825" s="516" t="str">
        <f t="shared" si="289"/>
        <v/>
      </c>
      <c r="AD825" s="509" t="str">
        <f t="shared" si="290"/>
        <v/>
      </c>
      <c r="AE825" s="517" t="str">
        <f>IFERROR(ROUNDDOWN(ROUNDDOWN(ROUND(L825*VLOOKUP(K825,【参考】数式用!$A$4:$F$57,MATCH("処遇改善加算Ⅳ",【参考】数式用!$C$3:$F$3,0)+2,0),0),0)*AA825*0.5,0), "")</f>
        <v/>
      </c>
      <c r="AF825" s="329"/>
      <c r="AG825" s="330"/>
      <c r="AH825" s="330"/>
      <c r="AI825" s="344"/>
      <c r="AJ825" s="641"/>
      <c r="AK825" s="331"/>
      <c r="AL825" s="332" t="str">
        <f t="shared" si="291"/>
        <v/>
      </c>
      <c r="AM825" s="325" t="str">
        <f t="shared" si="292"/>
        <v/>
      </c>
      <c r="AN825" s="255"/>
      <c r="AO825" s="559" t="str">
        <f>IFERROR(VLOOKUP(K825,【参考】数式用!$A$2:$N$57,14,FALSE),"")</f>
        <v/>
      </c>
      <c r="AP825" s="559" t="str">
        <f t="shared" si="293"/>
        <v/>
      </c>
      <c r="AQ825" s="632" t="str">
        <f t="shared" si="294"/>
        <v/>
      </c>
      <c r="AR825" s="632" t="str">
        <f t="shared" si="295"/>
        <v>入力済</v>
      </c>
      <c r="AS825" s="559" t="str">
        <f t="shared" si="296"/>
        <v/>
      </c>
      <c r="AT825" s="632" t="str">
        <f t="shared" si="297"/>
        <v>入力済</v>
      </c>
      <c r="AU825" s="632" t="str">
        <f t="shared" si="298"/>
        <v/>
      </c>
      <c r="AV825" s="632" t="str">
        <f t="shared" si="299"/>
        <v/>
      </c>
      <c r="AW825" s="559" t="str">
        <f t="shared" si="300"/>
        <v/>
      </c>
      <c r="AX825" s="559" t="str">
        <f t="shared" si="301"/>
        <v/>
      </c>
      <c r="AY825" s="632" t="str">
        <f>IFERROR(VLOOKUP(K825,【参考】数式用!$AR$5:$AS$39,2, FALSE), "")</f>
        <v/>
      </c>
      <c r="AZ825" s="559" t="str">
        <f t="shared" si="302"/>
        <v/>
      </c>
      <c r="BA825" s="559" t="str">
        <f t="shared" si="303"/>
        <v>入力済</v>
      </c>
      <c r="BB825" s="632" t="str">
        <f>IFERROR(VLOOKUP(K825,【参考】数式用!$AX$3:$AY$59, 2, FALSE), "")</f>
        <v/>
      </c>
      <c r="BC825" s="559" t="str">
        <f t="shared" si="304"/>
        <v/>
      </c>
      <c r="BD825" s="559" t="str">
        <f t="shared" si="305"/>
        <v>入力済</v>
      </c>
      <c r="BE825" s="576" t="str">
        <f t="shared" si="306"/>
        <v/>
      </c>
      <c r="BF825" s="559" t="str">
        <f t="shared" si="307"/>
        <v/>
      </c>
      <c r="BG825" s="596"/>
      <c r="BH825" s="632" t="str">
        <f t="shared" si="308"/>
        <v/>
      </c>
      <c r="BI825" s="614" t="str">
        <f>IFERROR(IF(BH825="Ⅱロ有り",ROUNDDOWN(L825*VLOOKUP(K825,【参考】数式用!$A$4:$J$42,10,FALSE)*AA825,0),""),"")</f>
        <v/>
      </c>
      <c r="BJ825" s="614" t="str">
        <f>IFERROR(IF(BH825="Ⅱロなし",ROUNDDOWN(L825*VLOOKUP(K825,【参考】数式用!$A$4:$J$42,8,FALSE)*AA825,0),""),"")</f>
        <v/>
      </c>
    </row>
    <row r="826" spans="1:62" ht="110.1" customHeight="1" thickBot="1">
      <c r="A826" s="327">
        <v>813</v>
      </c>
      <c r="B826" s="1005" t="str">
        <f>IF(基本情報入力シート!B848="","",基本情報入力シート!B848)</f>
        <v/>
      </c>
      <c r="C826" s="1006"/>
      <c r="D826" s="1006"/>
      <c r="E826" s="1006"/>
      <c r="F826" s="1007"/>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58" t="str">
        <f>IF(基本情報入力シート!AF848=0, "",基本情報入力シート!AF848)</f>
        <v/>
      </c>
      <c r="M826" s="589"/>
      <c r="N826" s="521" t="str">
        <f>IFERROR(VLOOKUP(K826,【参考】数式用!$A$2:$F$57,MATCH(M826,【参考】数式用!$C$3:$F$3,0)+2,0),"")</f>
        <v/>
      </c>
      <c r="O826" s="513"/>
      <c r="P826" s="555" t="str">
        <f>IFERROR(VLOOKUP(K826,【参考】数式用!$A$2:$F$57,MATCH(O826,【参考】数式用!$C$3:$F$3,0)+2,0),"")</f>
        <v/>
      </c>
      <c r="Q826" s="338" t="s">
        <v>118</v>
      </c>
      <c r="R826" s="339"/>
      <c r="S826" s="340" t="s">
        <v>183</v>
      </c>
      <c r="T826" s="339"/>
      <c r="U826" s="340" t="s">
        <v>184</v>
      </c>
      <c r="V826" s="339"/>
      <c r="W826" s="340" t="s">
        <v>183</v>
      </c>
      <c r="X826" s="339"/>
      <c r="Y826" s="340" t="s">
        <v>185</v>
      </c>
      <c r="Z826" s="340" t="s">
        <v>186</v>
      </c>
      <c r="AA826" s="340" t="str">
        <f t="shared" si="288"/>
        <v/>
      </c>
      <c r="AB826" s="341" t="s">
        <v>187</v>
      </c>
      <c r="AC826" s="516" t="str">
        <f t="shared" si="289"/>
        <v/>
      </c>
      <c r="AD826" s="509" t="str">
        <f t="shared" si="290"/>
        <v/>
      </c>
      <c r="AE826" s="517" t="str">
        <f>IFERROR(ROUNDDOWN(ROUNDDOWN(ROUND(L826*VLOOKUP(K826,【参考】数式用!$A$4:$F$57,MATCH("処遇改善加算Ⅳ",【参考】数式用!$C$3:$F$3,0)+2,0),0),0)*AA826*0.5,0), "")</f>
        <v/>
      </c>
      <c r="AF826" s="329"/>
      <c r="AG826" s="330"/>
      <c r="AH826" s="330"/>
      <c r="AI826" s="344"/>
      <c r="AJ826" s="641"/>
      <c r="AK826" s="331"/>
      <c r="AL826" s="332" t="str">
        <f t="shared" si="291"/>
        <v/>
      </c>
      <c r="AM826" s="325" t="str">
        <f t="shared" si="292"/>
        <v/>
      </c>
      <c r="AN826" s="255"/>
      <c r="AO826" s="559" t="str">
        <f>IFERROR(VLOOKUP(K826,【参考】数式用!$A$2:$N$57,14,FALSE),"")</f>
        <v/>
      </c>
      <c r="AP826" s="559" t="str">
        <f t="shared" si="293"/>
        <v/>
      </c>
      <c r="AQ826" s="632" t="str">
        <f t="shared" si="294"/>
        <v/>
      </c>
      <c r="AR826" s="632" t="str">
        <f t="shared" si="295"/>
        <v>入力済</v>
      </c>
      <c r="AS826" s="559" t="str">
        <f t="shared" si="296"/>
        <v/>
      </c>
      <c r="AT826" s="632" t="str">
        <f t="shared" si="297"/>
        <v>入力済</v>
      </c>
      <c r="AU826" s="632" t="str">
        <f t="shared" si="298"/>
        <v/>
      </c>
      <c r="AV826" s="632" t="str">
        <f t="shared" si="299"/>
        <v/>
      </c>
      <c r="AW826" s="559" t="str">
        <f t="shared" si="300"/>
        <v/>
      </c>
      <c r="AX826" s="559" t="str">
        <f t="shared" si="301"/>
        <v/>
      </c>
      <c r="AY826" s="632" t="str">
        <f>IFERROR(VLOOKUP(K826,【参考】数式用!$AR$5:$AS$39,2, FALSE), "")</f>
        <v/>
      </c>
      <c r="AZ826" s="559" t="str">
        <f t="shared" si="302"/>
        <v/>
      </c>
      <c r="BA826" s="559" t="str">
        <f t="shared" si="303"/>
        <v>入力済</v>
      </c>
      <c r="BB826" s="632" t="str">
        <f>IFERROR(VLOOKUP(K826,【参考】数式用!$AX$3:$AY$59, 2, FALSE), "")</f>
        <v/>
      </c>
      <c r="BC826" s="559" t="str">
        <f t="shared" si="304"/>
        <v/>
      </c>
      <c r="BD826" s="559" t="str">
        <f t="shared" si="305"/>
        <v>入力済</v>
      </c>
      <c r="BE826" s="576" t="str">
        <f t="shared" si="306"/>
        <v/>
      </c>
      <c r="BF826" s="559" t="str">
        <f t="shared" si="307"/>
        <v/>
      </c>
      <c r="BG826" s="596"/>
      <c r="BH826" s="632" t="str">
        <f t="shared" si="308"/>
        <v/>
      </c>
      <c r="BI826" s="614" t="str">
        <f>IFERROR(IF(BH826="Ⅱロ有り",ROUNDDOWN(L826*VLOOKUP(K826,【参考】数式用!$A$4:$J$42,10,FALSE)*AA826,0),""),"")</f>
        <v/>
      </c>
      <c r="BJ826" s="614" t="str">
        <f>IFERROR(IF(BH826="Ⅱロなし",ROUNDDOWN(L826*VLOOKUP(K826,【参考】数式用!$A$4:$J$42,8,FALSE)*AA826,0),""),"")</f>
        <v/>
      </c>
    </row>
    <row r="827" spans="1:62" ht="110.1" customHeight="1" thickBot="1">
      <c r="A827" s="327">
        <v>814</v>
      </c>
      <c r="B827" s="1005" t="str">
        <f>IF(基本情報入力シート!B849="","",基本情報入力シート!B849)</f>
        <v/>
      </c>
      <c r="C827" s="1006"/>
      <c r="D827" s="1006"/>
      <c r="E827" s="1006"/>
      <c r="F827" s="1007"/>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58" t="str">
        <f>IF(基本情報入力シート!AF849=0, "",基本情報入力シート!AF849)</f>
        <v/>
      </c>
      <c r="M827" s="589"/>
      <c r="N827" s="521" t="str">
        <f>IFERROR(VLOOKUP(K827,【参考】数式用!$A$2:$F$57,MATCH(M827,【参考】数式用!$C$3:$F$3,0)+2,0),"")</f>
        <v/>
      </c>
      <c r="O827" s="513"/>
      <c r="P827" s="555" t="str">
        <f>IFERROR(VLOOKUP(K827,【参考】数式用!$A$2:$F$57,MATCH(O827,【参考】数式用!$C$3:$F$3,0)+2,0),"")</f>
        <v/>
      </c>
      <c r="Q827" s="338" t="s">
        <v>118</v>
      </c>
      <c r="R827" s="339"/>
      <c r="S827" s="340" t="s">
        <v>183</v>
      </c>
      <c r="T827" s="339"/>
      <c r="U827" s="340" t="s">
        <v>184</v>
      </c>
      <c r="V827" s="339"/>
      <c r="W827" s="340" t="s">
        <v>183</v>
      </c>
      <c r="X827" s="339"/>
      <c r="Y827" s="340" t="s">
        <v>185</v>
      </c>
      <c r="Z827" s="340" t="s">
        <v>186</v>
      </c>
      <c r="AA827" s="340" t="str">
        <f t="shared" si="288"/>
        <v/>
      </c>
      <c r="AB827" s="341" t="s">
        <v>187</v>
      </c>
      <c r="AC827" s="516" t="str">
        <f t="shared" si="289"/>
        <v/>
      </c>
      <c r="AD827" s="509" t="str">
        <f t="shared" si="290"/>
        <v/>
      </c>
      <c r="AE827" s="517" t="str">
        <f>IFERROR(ROUNDDOWN(ROUNDDOWN(ROUND(L827*VLOOKUP(K827,【参考】数式用!$A$4:$F$57,MATCH("処遇改善加算Ⅳ",【参考】数式用!$C$3:$F$3,0)+2,0),0),0)*AA827*0.5,0), "")</f>
        <v/>
      </c>
      <c r="AF827" s="329"/>
      <c r="AG827" s="330"/>
      <c r="AH827" s="330"/>
      <c r="AI827" s="344"/>
      <c r="AJ827" s="641"/>
      <c r="AK827" s="331"/>
      <c r="AL827" s="332" t="str">
        <f t="shared" si="291"/>
        <v/>
      </c>
      <c r="AM827" s="325" t="str">
        <f t="shared" si="292"/>
        <v/>
      </c>
      <c r="AN827" s="255"/>
      <c r="AO827" s="559" t="str">
        <f>IFERROR(VLOOKUP(K827,【参考】数式用!$A$2:$N$57,14,FALSE),"")</f>
        <v/>
      </c>
      <c r="AP827" s="559" t="str">
        <f t="shared" si="293"/>
        <v/>
      </c>
      <c r="AQ827" s="632" t="str">
        <f t="shared" si="294"/>
        <v/>
      </c>
      <c r="AR827" s="632" t="str">
        <f t="shared" si="295"/>
        <v>入力済</v>
      </c>
      <c r="AS827" s="559" t="str">
        <f t="shared" si="296"/>
        <v/>
      </c>
      <c r="AT827" s="632" t="str">
        <f t="shared" si="297"/>
        <v>入力済</v>
      </c>
      <c r="AU827" s="632" t="str">
        <f t="shared" si="298"/>
        <v/>
      </c>
      <c r="AV827" s="632" t="str">
        <f t="shared" si="299"/>
        <v/>
      </c>
      <c r="AW827" s="559" t="str">
        <f t="shared" si="300"/>
        <v/>
      </c>
      <c r="AX827" s="559" t="str">
        <f t="shared" si="301"/>
        <v/>
      </c>
      <c r="AY827" s="632" t="str">
        <f>IFERROR(VLOOKUP(K827,【参考】数式用!$AR$5:$AS$39,2, FALSE), "")</f>
        <v/>
      </c>
      <c r="AZ827" s="559" t="str">
        <f t="shared" si="302"/>
        <v/>
      </c>
      <c r="BA827" s="559" t="str">
        <f t="shared" si="303"/>
        <v>入力済</v>
      </c>
      <c r="BB827" s="632" t="str">
        <f>IFERROR(VLOOKUP(K827,【参考】数式用!$AX$3:$AY$59, 2, FALSE), "")</f>
        <v/>
      </c>
      <c r="BC827" s="559" t="str">
        <f t="shared" si="304"/>
        <v/>
      </c>
      <c r="BD827" s="559" t="str">
        <f t="shared" si="305"/>
        <v>入力済</v>
      </c>
      <c r="BE827" s="576" t="str">
        <f t="shared" si="306"/>
        <v/>
      </c>
      <c r="BF827" s="559" t="str">
        <f t="shared" si="307"/>
        <v/>
      </c>
      <c r="BG827" s="596"/>
      <c r="BH827" s="632" t="str">
        <f t="shared" si="308"/>
        <v/>
      </c>
      <c r="BI827" s="614" t="str">
        <f>IFERROR(IF(BH827="Ⅱロ有り",ROUNDDOWN(L827*VLOOKUP(K827,【参考】数式用!$A$4:$J$42,10,FALSE)*AA827,0),""),"")</f>
        <v/>
      </c>
      <c r="BJ827" s="614" t="str">
        <f>IFERROR(IF(BH827="Ⅱロなし",ROUNDDOWN(L827*VLOOKUP(K827,【参考】数式用!$A$4:$J$42,8,FALSE)*AA827,0),""),"")</f>
        <v/>
      </c>
    </row>
    <row r="828" spans="1:62" ht="110.1" customHeight="1" thickBot="1">
      <c r="A828" s="327">
        <v>815</v>
      </c>
      <c r="B828" s="1005" t="str">
        <f>IF(基本情報入力シート!B850="","",基本情報入力シート!B850)</f>
        <v/>
      </c>
      <c r="C828" s="1006"/>
      <c r="D828" s="1006"/>
      <c r="E828" s="1006"/>
      <c r="F828" s="1007"/>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58" t="str">
        <f>IF(基本情報入力シート!AF850=0, "",基本情報入力シート!AF850)</f>
        <v/>
      </c>
      <c r="M828" s="589"/>
      <c r="N828" s="521" t="str">
        <f>IFERROR(VLOOKUP(K828,【参考】数式用!$A$2:$F$57,MATCH(M828,【参考】数式用!$C$3:$F$3,0)+2,0),"")</f>
        <v/>
      </c>
      <c r="O828" s="513"/>
      <c r="P828" s="555" t="str">
        <f>IFERROR(VLOOKUP(K828,【参考】数式用!$A$2:$F$57,MATCH(O828,【参考】数式用!$C$3:$F$3,0)+2,0),"")</f>
        <v/>
      </c>
      <c r="Q828" s="338" t="s">
        <v>118</v>
      </c>
      <c r="R828" s="339"/>
      <c r="S828" s="340" t="s">
        <v>183</v>
      </c>
      <c r="T828" s="339"/>
      <c r="U828" s="340" t="s">
        <v>184</v>
      </c>
      <c r="V828" s="339"/>
      <c r="W828" s="340" t="s">
        <v>183</v>
      </c>
      <c r="X828" s="339"/>
      <c r="Y828" s="340" t="s">
        <v>185</v>
      </c>
      <c r="Z828" s="340" t="s">
        <v>186</v>
      </c>
      <c r="AA828" s="340" t="str">
        <f t="shared" si="288"/>
        <v/>
      </c>
      <c r="AB828" s="341" t="s">
        <v>187</v>
      </c>
      <c r="AC828" s="516" t="str">
        <f t="shared" si="289"/>
        <v/>
      </c>
      <c r="AD828" s="509" t="str">
        <f t="shared" si="290"/>
        <v/>
      </c>
      <c r="AE828" s="517" t="str">
        <f>IFERROR(ROUNDDOWN(ROUNDDOWN(ROUND(L828*VLOOKUP(K828,【参考】数式用!$A$4:$F$57,MATCH("処遇改善加算Ⅳ",【参考】数式用!$C$3:$F$3,0)+2,0),0),0)*AA828*0.5,0), "")</f>
        <v/>
      </c>
      <c r="AF828" s="329"/>
      <c r="AG828" s="330"/>
      <c r="AH828" s="330"/>
      <c r="AI828" s="344"/>
      <c r="AJ828" s="641"/>
      <c r="AK828" s="331"/>
      <c r="AL828" s="332" t="str">
        <f t="shared" si="291"/>
        <v/>
      </c>
      <c r="AM828" s="325" t="str">
        <f t="shared" si="292"/>
        <v/>
      </c>
      <c r="AN828" s="255"/>
      <c r="AO828" s="559" t="str">
        <f>IFERROR(VLOOKUP(K828,【参考】数式用!$A$2:$N$57,14,FALSE),"")</f>
        <v/>
      </c>
      <c r="AP828" s="559" t="str">
        <f t="shared" si="293"/>
        <v/>
      </c>
      <c r="AQ828" s="632" t="str">
        <f t="shared" si="294"/>
        <v/>
      </c>
      <c r="AR828" s="632" t="str">
        <f t="shared" si="295"/>
        <v>入力済</v>
      </c>
      <c r="AS828" s="559" t="str">
        <f t="shared" si="296"/>
        <v/>
      </c>
      <c r="AT828" s="632" t="str">
        <f t="shared" si="297"/>
        <v>入力済</v>
      </c>
      <c r="AU828" s="632" t="str">
        <f t="shared" si="298"/>
        <v/>
      </c>
      <c r="AV828" s="632" t="str">
        <f t="shared" si="299"/>
        <v/>
      </c>
      <c r="AW828" s="559" t="str">
        <f t="shared" si="300"/>
        <v/>
      </c>
      <c r="AX828" s="559" t="str">
        <f t="shared" si="301"/>
        <v/>
      </c>
      <c r="AY828" s="632" t="str">
        <f>IFERROR(VLOOKUP(K828,【参考】数式用!$AR$5:$AS$39,2, FALSE), "")</f>
        <v/>
      </c>
      <c r="AZ828" s="559" t="str">
        <f t="shared" si="302"/>
        <v/>
      </c>
      <c r="BA828" s="559" t="str">
        <f t="shared" si="303"/>
        <v>入力済</v>
      </c>
      <c r="BB828" s="632" t="str">
        <f>IFERROR(VLOOKUP(K828,【参考】数式用!$AX$3:$AY$59, 2, FALSE), "")</f>
        <v/>
      </c>
      <c r="BC828" s="559" t="str">
        <f t="shared" si="304"/>
        <v/>
      </c>
      <c r="BD828" s="559" t="str">
        <f t="shared" si="305"/>
        <v>入力済</v>
      </c>
      <c r="BE828" s="576" t="str">
        <f t="shared" si="306"/>
        <v/>
      </c>
      <c r="BF828" s="559" t="str">
        <f t="shared" si="307"/>
        <v/>
      </c>
      <c r="BG828" s="596"/>
      <c r="BH828" s="632" t="str">
        <f t="shared" si="308"/>
        <v/>
      </c>
      <c r="BI828" s="614" t="str">
        <f>IFERROR(IF(BH828="Ⅱロ有り",ROUNDDOWN(L828*VLOOKUP(K828,【参考】数式用!$A$4:$J$42,10,FALSE)*AA828,0),""),"")</f>
        <v/>
      </c>
      <c r="BJ828" s="614" t="str">
        <f>IFERROR(IF(BH828="Ⅱロなし",ROUNDDOWN(L828*VLOOKUP(K828,【参考】数式用!$A$4:$J$42,8,FALSE)*AA828,0),""),"")</f>
        <v/>
      </c>
    </row>
    <row r="829" spans="1:62" ht="110.1" customHeight="1" thickBot="1">
      <c r="A829" s="327">
        <v>816</v>
      </c>
      <c r="B829" s="1005" t="str">
        <f>IF(基本情報入力シート!B851="","",基本情報入力シート!B851)</f>
        <v/>
      </c>
      <c r="C829" s="1006"/>
      <c r="D829" s="1006"/>
      <c r="E829" s="1006"/>
      <c r="F829" s="1007"/>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58" t="str">
        <f>IF(基本情報入力シート!AF851=0, "",基本情報入力シート!AF851)</f>
        <v/>
      </c>
      <c r="M829" s="589"/>
      <c r="N829" s="521" t="str">
        <f>IFERROR(VLOOKUP(K829,【参考】数式用!$A$2:$F$57,MATCH(M829,【参考】数式用!$C$3:$F$3,0)+2,0),"")</f>
        <v/>
      </c>
      <c r="O829" s="513"/>
      <c r="P829" s="555" t="str">
        <f>IFERROR(VLOOKUP(K829,【参考】数式用!$A$2:$F$57,MATCH(O829,【参考】数式用!$C$3:$F$3,0)+2,0),"")</f>
        <v/>
      </c>
      <c r="Q829" s="338" t="s">
        <v>118</v>
      </c>
      <c r="R829" s="339"/>
      <c r="S829" s="340" t="s">
        <v>183</v>
      </c>
      <c r="T829" s="339"/>
      <c r="U829" s="340" t="s">
        <v>184</v>
      </c>
      <c r="V829" s="339"/>
      <c r="W829" s="340" t="s">
        <v>183</v>
      </c>
      <c r="X829" s="339"/>
      <c r="Y829" s="340" t="s">
        <v>185</v>
      </c>
      <c r="Z829" s="340" t="s">
        <v>186</v>
      </c>
      <c r="AA829" s="340" t="str">
        <f t="shared" si="288"/>
        <v/>
      </c>
      <c r="AB829" s="341" t="s">
        <v>187</v>
      </c>
      <c r="AC829" s="516" t="str">
        <f t="shared" si="289"/>
        <v/>
      </c>
      <c r="AD829" s="509" t="str">
        <f t="shared" si="290"/>
        <v/>
      </c>
      <c r="AE829" s="517" t="str">
        <f>IFERROR(ROUNDDOWN(ROUNDDOWN(ROUND(L829*VLOOKUP(K829,【参考】数式用!$A$4:$F$57,MATCH("処遇改善加算Ⅳ",【参考】数式用!$C$3:$F$3,0)+2,0),0),0)*AA829*0.5,0), "")</f>
        <v/>
      </c>
      <c r="AF829" s="329"/>
      <c r="AG829" s="330"/>
      <c r="AH829" s="330"/>
      <c r="AI829" s="344"/>
      <c r="AJ829" s="641"/>
      <c r="AK829" s="331"/>
      <c r="AL829" s="332" t="str">
        <f t="shared" si="291"/>
        <v/>
      </c>
      <c r="AM829" s="325" t="str">
        <f t="shared" si="292"/>
        <v/>
      </c>
      <c r="AN829" s="255"/>
      <c r="AO829" s="559" t="str">
        <f>IFERROR(VLOOKUP(K829,【参考】数式用!$A$2:$N$57,14,FALSE),"")</f>
        <v/>
      </c>
      <c r="AP829" s="559" t="str">
        <f t="shared" si="293"/>
        <v/>
      </c>
      <c r="AQ829" s="632" t="str">
        <f t="shared" si="294"/>
        <v/>
      </c>
      <c r="AR829" s="632" t="str">
        <f t="shared" si="295"/>
        <v>入力済</v>
      </c>
      <c r="AS829" s="559" t="str">
        <f t="shared" si="296"/>
        <v/>
      </c>
      <c r="AT829" s="632" t="str">
        <f t="shared" si="297"/>
        <v>入力済</v>
      </c>
      <c r="AU829" s="632" t="str">
        <f t="shared" si="298"/>
        <v/>
      </c>
      <c r="AV829" s="632" t="str">
        <f t="shared" si="299"/>
        <v/>
      </c>
      <c r="AW829" s="559" t="str">
        <f t="shared" si="300"/>
        <v/>
      </c>
      <c r="AX829" s="559" t="str">
        <f t="shared" si="301"/>
        <v/>
      </c>
      <c r="AY829" s="632" t="str">
        <f>IFERROR(VLOOKUP(K829,【参考】数式用!$AR$5:$AS$39,2, FALSE), "")</f>
        <v/>
      </c>
      <c r="AZ829" s="559" t="str">
        <f t="shared" si="302"/>
        <v/>
      </c>
      <c r="BA829" s="559" t="str">
        <f t="shared" si="303"/>
        <v>入力済</v>
      </c>
      <c r="BB829" s="632" t="str">
        <f>IFERROR(VLOOKUP(K829,【参考】数式用!$AX$3:$AY$59, 2, FALSE), "")</f>
        <v/>
      </c>
      <c r="BC829" s="559" t="str">
        <f t="shared" si="304"/>
        <v/>
      </c>
      <c r="BD829" s="559" t="str">
        <f t="shared" si="305"/>
        <v>入力済</v>
      </c>
      <c r="BE829" s="576" t="str">
        <f t="shared" si="306"/>
        <v/>
      </c>
      <c r="BF829" s="559" t="str">
        <f t="shared" si="307"/>
        <v/>
      </c>
      <c r="BG829" s="596"/>
      <c r="BH829" s="632" t="str">
        <f t="shared" si="308"/>
        <v/>
      </c>
      <c r="BI829" s="614" t="str">
        <f>IFERROR(IF(BH829="Ⅱロ有り",ROUNDDOWN(L829*VLOOKUP(K829,【参考】数式用!$A$4:$J$42,10,FALSE)*AA829,0),""),"")</f>
        <v/>
      </c>
      <c r="BJ829" s="614" t="str">
        <f>IFERROR(IF(BH829="Ⅱロなし",ROUNDDOWN(L829*VLOOKUP(K829,【参考】数式用!$A$4:$J$42,8,FALSE)*AA829,0),""),"")</f>
        <v/>
      </c>
    </row>
    <row r="830" spans="1:62" ht="110.1" customHeight="1" thickBot="1">
      <c r="A830" s="327">
        <v>817</v>
      </c>
      <c r="B830" s="1005" t="str">
        <f>IF(基本情報入力シート!B852="","",基本情報入力シート!B852)</f>
        <v/>
      </c>
      <c r="C830" s="1006"/>
      <c r="D830" s="1006"/>
      <c r="E830" s="1006"/>
      <c r="F830" s="1007"/>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58" t="str">
        <f>IF(基本情報入力シート!AF852=0, "",基本情報入力シート!AF852)</f>
        <v/>
      </c>
      <c r="M830" s="589"/>
      <c r="N830" s="521" t="str">
        <f>IFERROR(VLOOKUP(K830,【参考】数式用!$A$2:$F$57,MATCH(M830,【参考】数式用!$C$3:$F$3,0)+2,0),"")</f>
        <v/>
      </c>
      <c r="O830" s="513"/>
      <c r="P830" s="555" t="str">
        <f>IFERROR(VLOOKUP(K830,【参考】数式用!$A$2:$F$57,MATCH(O830,【参考】数式用!$C$3:$F$3,0)+2,0),"")</f>
        <v/>
      </c>
      <c r="Q830" s="338" t="s">
        <v>118</v>
      </c>
      <c r="R830" s="339"/>
      <c r="S830" s="340" t="s">
        <v>183</v>
      </c>
      <c r="T830" s="339"/>
      <c r="U830" s="340" t="s">
        <v>184</v>
      </c>
      <c r="V830" s="339"/>
      <c r="W830" s="340" t="s">
        <v>183</v>
      </c>
      <c r="X830" s="339"/>
      <c r="Y830" s="340" t="s">
        <v>185</v>
      </c>
      <c r="Z830" s="340" t="s">
        <v>186</v>
      </c>
      <c r="AA830" s="340" t="str">
        <f t="shared" si="288"/>
        <v/>
      </c>
      <c r="AB830" s="341" t="s">
        <v>187</v>
      </c>
      <c r="AC830" s="516" t="str">
        <f t="shared" si="289"/>
        <v/>
      </c>
      <c r="AD830" s="509" t="str">
        <f t="shared" si="290"/>
        <v/>
      </c>
      <c r="AE830" s="517" t="str">
        <f>IFERROR(ROUNDDOWN(ROUNDDOWN(ROUND(L830*VLOOKUP(K830,【参考】数式用!$A$4:$F$57,MATCH("処遇改善加算Ⅳ",【参考】数式用!$C$3:$F$3,0)+2,0),0),0)*AA830*0.5,0), "")</f>
        <v/>
      </c>
      <c r="AF830" s="329"/>
      <c r="AG830" s="330"/>
      <c r="AH830" s="330"/>
      <c r="AI830" s="344"/>
      <c r="AJ830" s="641"/>
      <c r="AK830" s="331"/>
      <c r="AL830" s="332" t="str">
        <f t="shared" si="291"/>
        <v/>
      </c>
      <c r="AM830" s="325" t="str">
        <f t="shared" si="292"/>
        <v/>
      </c>
      <c r="AN830" s="255"/>
      <c r="AO830" s="559" t="str">
        <f>IFERROR(VLOOKUP(K830,【参考】数式用!$A$2:$N$57,14,FALSE),"")</f>
        <v/>
      </c>
      <c r="AP830" s="559" t="str">
        <f t="shared" si="293"/>
        <v/>
      </c>
      <c r="AQ830" s="632" t="str">
        <f t="shared" si="294"/>
        <v/>
      </c>
      <c r="AR830" s="632" t="str">
        <f t="shared" si="295"/>
        <v>入力済</v>
      </c>
      <c r="AS830" s="559" t="str">
        <f t="shared" si="296"/>
        <v/>
      </c>
      <c r="AT830" s="632" t="str">
        <f t="shared" si="297"/>
        <v>入力済</v>
      </c>
      <c r="AU830" s="632" t="str">
        <f t="shared" si="298"/>
        <v/>
      </c>
      <c r="AV830" s="632" t="str">
        <f t="shared" si="299"/>
        <v/>
      </c>
      <c r="AW830" s="559" t="str">
        <f t="shared" si="300"/>
        <v/>
      </c>
      <c r="AX830" s="559" t="str">
        <f t="shared" si="301"/>
        <v/>
      </c>
      <c r="AY830" s="632" t="str">
        <f>IFERROR(VLOOKUP(K830,【参考】数式用!$AR$5:$AS$39,2, FALSE), "")</f>
        <v/>
      </c>
      <c r="AZ830" s="559" t="str">
        <f t="shared" si="302"/>
        <v/>
      </c>
      <c r="BA830" s="559" t="str">
        <f t="shared" si="303"/>
        <v>入力済</v>
      </c>
      <c r="BB830" s="632" t="str">
        <f>IFERROR(VLOOKUP(K830,【参考】数式用!$AX$3:$AY$59, 2, FALSE), "")</f>
        <v/>
      </c>
      <c r="BC830" s="559" t="str">
        <f t="shared" si="304"/>
        <v/>
      </c>
      <c r="BD830" s="559" t="str">
        <f t="shared" si="305"/>
        <v>入力済</v>
      </c>
      <c r="BE830" s="576" t="str">
        <f t="shared" si="306"/>
        <v/>
      </c>
      <c r="BF830" s="559" t="str">
        <f t="shared" si="307"/>
        <v/>
      </c>
      <c r="BG830" s="596"/>
      <c r="BH830" s="632" t="str">
        <f t="shared" si="308"/>
        <v/>
      </c>
      <c r="BI830" s="614" t="str">
        <f>IFERROR(IF(BH830="Ⅱロ有り",ROUNDDOWN(L830*VLOOKUP(K830,【参考】数式用!$A$4:$J$42,10,FALSE)*AA830,0),""),"")</f>
        <v/>
      </c>
      <c r="BJ830" s="614" t="str">
        <f>IFERROR(IF(BH830="Ⅱロなし",ROUNDDOWN(L830*VLOOKUP(K830,【参考】数式用!$A$4:$J$42,8,FALSE)*AA830,0),""),"")</f>
        <v/>
      </c>
    </row>
    <row r="831" spans="1:62" ht="110.1" customHeight="1" thickBot="1">
      <c r="A831" s="327">
        <v>818</v>
      </c>
      <c r="B831" s="1005" t="str">
        <f>IF(基本情報入力シート!B853="","",基本情報入力シート!B853)</f>
        <v/>
      </c>
      <c r="C831" s="1006"/>
      <c r="D831" s="1006"/>
      <c r="E831" s="1006"/>
      <c r="F831" s="1007"/>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58" t="str">
        <f>IF(基本情報入力シート!AF853=0, "",基本情報入力シート!AF853)</f>
        <v/>
      </c>
      <c r="M831" s="589"/>
      <c r="N831" s="521" t="str">
        <f>IFERROR(VLOOKUP(K831,【参考】数式用!$A$2:$F$57,MATCH(M831,【参考】数式用!$C$3:$F$3,0)+2,0),"")</f>
        <v/>
      </c>
      <c r="O831" s="513"/>
      <c r="P831" s="555" t="str">
        <f>IFERROR(VLOOKUP(K831,【参考】数式用!$A$2:$F$57,MATCH(O831,【参考】数式用!$C$3:$F$3,0)+2,0),"")</f>
        <v/>
      </c>
      <c r="Q831" s="338" t="s">
        <v>118</v>
      </c>
      <c r="R831" s="339"/>
      <c r="S831" s="340" t="s">
        <v>183</v>
      </c>
      <c r="T831" s="339"/>
      <c r="U831" s="340" t="s">
        <v>184</v>
      </c>
      <c r="V831" s="339"/>
      <c r="W831" s="340" t="s">
        <v>183</v>
      </c>
      <c r="X831" s="339"/>
      <c r="Y831" s="340" t="s">
        <v>185</v>
      </c>
      <c r="Z831" s="340" t="s">
        <v>186</v>
      </c>
      <c r="AA831" s="340" t="str">
        <f t="shared" si="288"/>
        <v/>
      </c>
      <c r="AB831" s="341" t="s">
        <v>187</v>
      </c>
      <c r="AC831" s="516" t="str">
        <f t="shared" si="289"/>
        <v/>
      </c>
      <c r="AD831" s="509" t="str">
        <f t="shared" si="290"/>
        <v/>
      </c>
      <c r="AE831" s="517" t="str">
        <f>IFERROR(ROUNDDOWN(ROUNDDOWN(ROUND(L831*VLOOKUP(K831,【参考】数式用!$A$4:$F$57,MATCH("処遇改善加算Ⅳ",【参考】数式用!$C$3:$F$3,0)+2,0),0),0)*AA831*0.5,0), "")</f>
        <v/>
      </c>
      <c r="AF831" s="329"/>
      <c r="AG831" s="330"/>
      <c r="AH831" s="330"/>
      <c r="AI831" s="344"/>
      <c r="AJ831" s="641"/>
      <c r="AK831" s="331"/>
      <c r="AL831" s="332" t="str">
        <f t="shared" si="291"/>
        <v/>
      </c>
      <c r="AM831" s="325" t="str">
        <f t="shared" si="292"/>
        <v/>
      </c>
      <c r="AN831" s="255"/>
      <c r="AO831" s="559" t="str">
        <f>IFERROR(VLOOKUP(K831,【参考】数式用!$A$2:$N$57,14,FALSE),"")</f>
        <v/>
      </c>
      <c r="AP831" s="559" t="str">
        <f t="shared" si="293"/>
        <v/>
      </c>
      <c r="AQ831" s="632" t="str">
        <f t="shared" si="294"/>
        <v/>
      </c>
      <c r="AR831" s="632" t="str">
        <f t="shared" si="295"/>
        <v>入力済</v>
      </c>
      <c r="AS831" s="559" t="str">
        <f t="shared" si="296"/>
        <v/>
      </c>
      <c r="AT831" s="632" t="str">
        <f t="shared" si="297"/>
        <v>入力済</v>
      </c>
      <c r="AU831" s="632" t="str">
        <f t="shared" si="298"/>
        <v/>
      </c>
      <c r="AV831" s="632" t="str">
        <f t="shared" si="299"/>
        <v/>
      </c>
      <c r="AW831" s="559" t="str">
        <f t="shared" si="300"/>
        <v/>
      </c>
      <c r="AX831" s="559" t="str">
        <f t="shared" si="301"/>
        <v/>
      </c>
      <c r="AY831" s="632" t="str">
        <f>IFERROR(VLOOKUP(K831,【参考】数式用!$AR$5:$AS$39,2, FALSE), "")</f>
        <v/>
      </c>
      <c r="AZ831" s="559" t="str">
        <f t="shared" si="302"/>
        <v/>
      </c>
      <c r="BA831" s="559" t="str">
        <f t="shared" si="303"/>
        <v>入力済</v>
      </c>
      <c r="BB831" s="632" t="str">
        <f>IFERROR(VLOOKUP(K831,【参考】数式用!$AX$3:$AY$59, 2, FALSE), "")</f>
        <v/>
      </c>
      <c r="BC831" s="559" t="str">
        <f t="shared" si="304"/>
        <v/>
      </c>
      <c r="BD831" s="559" t="str">
        <f t="shared" si="305"/>
        <v>入力済</v>
      </c>
      <c r="BE831" s="576" t="str">
        <f t="shared" si="306"/>
        <v/>
      </c>
      <c r="BF831" s="559" t="str">
        <f t="shared" si="307"/>
        <v/>
      </c>
      <c r="BG831" s="596"/>
      <c r="BH831" s="632" t="str">
        <f t="shared" si="308"/>
        <v/>
      </c>
      <c r="BI831" s="614" t="str">
        <f>IFERROR(IF(BH831="Ⅱロ有り",ROUNDDOWN(L831*VLOOKUP(K831,【参考】数式用!$A$4:$J$42,10,FALSE)*AA831,0),""),"")</f>
        <v/>
      </c>
      <c r="BJ831" s="614" t="str">
        <f>IFERROR(IF(BH831="Ⅱロなし",ROUNDDOWN(L831*VLOOKUP(K831,【参考】数式用!$A$4:$J$42,8,FALSE)*AA831,0),""),"")</f>
        <v/>
      </c>
    </row>
    <row r="832" spans="1:62" ht="110.1" customHeight="1" thickBot="1">
      <c r="A832" s="327">
        <v>819</v>
      </c>
      <c r="B832" s="1005" t="str">
        <f>IF(基本情報入力シート!B854="","",基本情報入力シート!B854)</f>
        <v/>
      </c>
      <c r="C832" s="1006"/>
      <c r="D832" s="1006"/>
      <c r="E832" s="1006"/>
      <c r="F832" s="1007"/>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58" t="str">
        <f>IF(基本情報入力シート!AF854=0, "",基本情報入力シート!AF854)</f>
        <v/>
      </c>
      <c r="M832" s="589"/>
      <c r="N832" s="521" t="str">
        <f>IFERROR(VLOOKUP(K832,【参考】数式用!$A$2:$F$57,MATCH(M832,【参考】数式用!$C$3:$F$3,0)+2,0),"")</f>
        <v/>
      </c>
      <c r="O832" s="513"/>
      <c r="P832" s="555" t="str">
        <f>IFERROR(VLOOKUP(K832,【参考】数式用!$A$2:$F$57,MATCH(O832,【参考】数式用!$C$3:$F$3,0)+2,0),"")</f>
        <v/>
      </c>
      <c r="Q832" s="338" t="s">
        <v>118</v>
      </c>
      <c r="R832" s="339"/>
      <c r="S832" s="340" t="s">
        <v>183</v>
      </c>
      <c r="T832" s="339"/>
      <c r="U832" s="340" t="s">
        <v>184</v>
      </c>
      <c r="V832" s="339"/>
      <c r="W832" s="340" t="s">
        <v>183</v>
      </c>
      <c r="X832" s="339"/>
      <c r="Y832" s="340" t="s">
        <v>185</v>
      </c>
      <c r="Z832" s="340" t="s">
        <v>186</v>
      </c>
      <c r="AA832" s="340" t="str">
        <f t="shared" si="288"/>
        <v/>
      </c>
      <c r="AB832" s="341" t="s">
        <v>187</v>
      </c>
      <c r="AC832" s="516" t="str">
        <f t="shared" si="289"/>
        <v/>
      </c>
      <c r="AD832" s="509" t="str">
        <f t="shared" si="290"/>
        <v/>
      </c>
      <c r="AE832" s="517" t="str">
        <f>IFERROR(ROUNDDOWN(ROUNDDOWN(ROUND(L832*VLOOKUP(K832,【参考】数式用!$A$4:$F$57,MATCH("処遇改善加算Ⅳ",【参考】数式用!$C$3:$F$3,0)+2,0),0),0)*AA832*0.5,0), "")</f>
        <v/>
      </c>
      <c r="AF832" s="329"/>
      <c r="AG832" s="330"/>
      <c r="AH832" s="330"/>
      <c r="AI832" s="344"/>
      <c r="AJ832" s="641"/>
      <c r="AK832" s="331"/>
      <c r="AL832" s="332" t="str">
        <f t="shared" si="291"/>
        <v/>
      </c>
      <c r="AM832" s="325" t="str">
        <f t="shared" si="292"/>
        <v/>
      </c>
      <c r="AN832" s="255"/>
      <c r="AO832" s="559" t="str">
        <f>IFERROR(VLOOKUP(K832,【参考】数式用!$A$2:$N$57,14,FALSE),"")</f>
        <v/>
      </c>
      <c r="AP832" s="559" t="str">
        <f t="shared" si="293"/>
        <v/>
      </c>
      <c r="AQ832" s="632" t="str">
        <f t="shared" si="294"/>
        <v/>
      </c>
      <c r="AR832" s="632" t="str">
        <f t="shared" si="295"/>
        <v>入力済</v>
      </c>
      <c r="AS832" s="559" t="str">
        <f t="shared" si="296"/>
        <v/>
      </c>
      <c r="AT832" s="632" t="str">
        <f t="shared" si="297"/>
        <v>入力済</v>
      </c>
      <c r="AU832" s="632" t="str">
        <f t="shared" si="298"/>
        <v/>
      </c>
      <c r="AV832" s="632" t="str">
        <f t="shared" si="299"/>
        <v/>
      </c>
      <c r="AW832" s="559" t="str">
        <f t="shared" si="300"/>
        <v/>
      </c>
      <c r="AX832" s="559" t="str">
        <f t="shared" si="301"/>
        <v/>
      </c>
      <c r="AY832" s="632" t="str">
        <f>IFERROR(VLOOKUP(K832,【参考】数式用!$AR$5:$AS$39,2, FALSE), "")</f>
        <v/>
      </c>
      <c r="AZ832" s="559" t="str">
        <f t="shared" si="302"/>
        <v/>
      </c>
      <c r="BA832" s="559" t="str">
        <f t="shared" si="303"/>
        <v>入力済</v>
      </c>
      <c r="BB832" s="632" t="str">
        <f>IFERROR(VLOOKUP(K832,【参考】数式用!$AX$3:$AY$59, 2, FALSE), "")</f>
        <v/>
      </c>
      <c r="BC832" s="559" t="str">
        <f t="shared" si="304"/>
        <v/>
      </c>
      <c r="BD832" s="559" t="str">
        <f t="shared" si="305"/>
        <v>入力済</v>
      </c>
      <c r="BE832" s="576" t="str">
        <f t="shared" si="306"/>
        <v/>
      </c>
      <c r="BF832" s="559" t="str">
        <f t="shared" si="307"/>
        <v/>
      </c>
      <c r="BG832" s="596"/>
      <c r="BH832" s="632" t="str">
        <f t="shared" si="308"/>
        <v/>
      </c>
      <c r="BI832" s="614" t="str">
        <f>IFERROR(IF(BH832="Ⅱロ有り",ROUNDDOWN(L832*VLOOKUP(K832,【参考】数式用!$A$4:$J$42,10,FALSE)*AA832,0),""),"")</f>
        <v/>
      </c>
      <c r="BJ832" s="614" t="str">
        <f>IFERROR(IF(BH832="Ⅱロなし",ROUNDDOWN(L832*VLOOKUP(K832,【参考】数式用!$A$4:$J$42,8,FALSE)*AA832,0),""),"")</f>
        <v/>
      </c>
    </row>
    <row r="833" spans="1:62" ht="110.1" customHeight="1" thickBot="1">
      <c r="A833" s="327">
        <v>820</v>
      </c>
      <c r="B833" s="1005" t="str">
        <f>IF(基本情報入力シート!B855="","",基本情報入力シート!B855)</f>
        <v/>
      </c>
      <c r="C833" s="1006"/>
      <c r="D833" s="1006"/>
      <c r="E833" s="1006"/>
      <c r="F833" s="1007"/>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58" t="str">
        <f>IF(基本情報入力シート!AF855=0, "",基本情報入力シート!AF855)</f>
        <v/>
      </c>
      <c r="M833" s="589"/>
      <c r="N833" s="521" t="str">
        <f>IFERROR(VLOOKUP(K833,【参考】数式用!$A$2:$F$57,MATCH(M833,【参考】数式用!$C$3:$F$3,0)+2,0),"")</f>
        <v/>
      </c>
      <c r="O833" s="513"/>
      <c r="P833" s="555" t="str">
        <f>IFERROR(VLOOKUP(K833,【参考】数式用!$A$2:$F$57,MATCH(O833,【参考】数式用!$C$3:$F$3,0)+2,0),"")</f>
        <v/>
      </c>
      <c r="Q833" s="338" t="s">
        <v>118</v>
      </c>
      <c r="R833" s="339"/>
      <c r="S833" s="340" t="s">
        <v>183</v>
      </c>
      <c r="T833" s="339"/>
      <c r="U833" s="340" t="s">
        <v>184</v>
      </c>
      <c r="V833" s="339"/>
      <c r="W833" s="340" t="s">
        <v>183</v>
      </c>
      <c r="X833" s="339"/>
      <c r="Y833" s="340" t="s">
        <v>185</v>
      </c>
      <c r="Z833" s="340" t="s">
        <v>186</v>
      </c>
      <c r="AA833" s="340" t="str">
        <f t="shared" si="288"/>
        <v/>
      </c>
      <c r="AB833" s="341" t="s">
        <v>187</v>
      </c>
      <c r="AC833" s="516" t="str">
        <f t="shared" si="289"/>
        <v/>
      </c>
      <c r="AD833" s="509" t="str">
        <f t="shared" si="290"/>
        <v/>
      </c>
      <c r="AE833" s="517" t="str">
        <f>IFERROR(ROUNDDOWN(ROUNDDOWN(ROUND(L833*VLOOKUP(K833,【参考】数式用!$A$4:$F$57,MATCH("処遇改善加算Ⅳ",【参考】数式用!$C$3:$F$3,0)+2,0),0),0)*AA833*0.5,0), "")</f>
        <v/>
      </c>
      <c r="AF833" s="329"/>
      <c r="AG833" s="330"/>
      <c r="AH833" s="330"/>
      <c r="AI833" s="344"/>
      <c r="AJ833" s="641"/>
      <c r="AK833" s="331"/>
      <c r="AL833" s="332" t="str">
        <f t="shared" si="291"/>
        <v/>
      </c>
      <c r="AM833" s="325" t="str">
        <f t="shared" si="292"/>
        <v/>
      </c>
      <c r="AN833" s="255"/>
      <c r="AO833" s="559" t="str">
        <f>IFERROR(VLOOKUP(K833,【参考】数式用!$A$2:$N$57,14,FALSE),"")</f>
        <v/>
      </c>
      <c r="AP833" s="559" t="str">
        <f t="shared" si="293"/>
        <v/>
      </c>
      <c r="AQ833" s="632" t="str">
        <f t="shared" si="294"/>
        <v/>
      </c>
      <c r="AR833" s="632" t="str">
        <f t="shared" si="295"/>
        <v>入力済</v>
      </c>
      <c r="AS833" s="559" t="str">
        <f t="shared" si="296"/>
        <v/>
      </c>
      <c r="AT833" s="632" t="str">
        <f t="shared" si="297"/>
        <v>入力済</v>
      </c>
      <c r="AU833" s="632" t="str">
        <f t="shared" si="298"/>
        <v/>
      </c>
      <c r="AV833" s="632" t="str">
        <f t="shared" si="299"/>
        <v/>
      </c>
      <c r="AW833" s="559" t="str">
        <f t="shared" si="300"/>
        <v/>
      </c>
      <c r="AX833" s="559" t="str">
        <f t="shared" si="301"/>
        <v/>
      </c>
      <c r="AY833" s="632" t="str">
        <f>IFERROR(VLOOKUP(K833,【参考】数式用!$AR$5:$AS$39,2, FALSE), "")</f>
        <v/>
      </c>
      <c r="AZ833" s="559" t="str">
        <f t="shared" si="302"/>
        <v/>
      </c>
      <c r="BA833" s="559" t="str">
        <f t="shared" si="303"/>
        <v>入力済</v>
      </c>
      <c r="BB833" s="632" t="str">
        <f>IFERROR(VLOOKUP(K833,【参考】数式用!$AX$3:$AY$59, 2, FALSE), "")</f>
        <v/>
      </c>
      <c r="BC833" s="559" t="str">
        <f t="shared" si="304"/>
        <v/>
      </c>
      <c r="BD833" s="559" t="str">
        <f t="shared" si="305"/>
        <v>入力済</v>
      </c>
      <c r="BE833" s="576" t="str">
        <f t="shared" si="306"/>
        <v/>
      </c>
      <c r="BF833" s="559" t="str">
        <f t="shared" si="307"/>
        <v/>
      </c>
      <c r="BG833" s="596"/>
      <c r="BH833" s="632" t="str">
        <f t="shared" si="308"/>
        <v/>
      </c>
      <c r="BI833" s="614" t="str">
        <f>IFERROR(IF(BH833="Ⅱロ有り",ROUNDDOWN(L833*VLOOKUP(K833,【参考】数式用!$A$4:$J$42,10,FALSE)*AA833,0),""),"")</f>
        <v/>
      </c>
      <c r="BJ833" s="614" t="str">
        <f>IFERROR(IF(BH833="Ⅱロなし",ROUNDDOWN(L833*VLOOKUP(K833,【参考】数式用!$A$4:$J$42,8,FALSE)*AA833,0),""),"")</f>
        <v/>
      </c>
    </row>
    <row r="834" spans="1:62" ht="110.1" customHeight="1" thickBot="1">
      <c r="A834" s="327">
        <v>821</v>
      </c>
      <c r="B834" s="1005" t="str">
        <f>IF(基本情報入力シート!B856="","",基本情報入力シート!B856)</f>
        <v/>
      </c>
      <c r="C834" s="1006"/>
      <c r="D834" s="1006"/>
      <c r="E834" s="1006"/>
      <c r="F834" s="1007"/>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58" t="str">
        <f>IF(基本情報入力シート!AF856=0, "",基本情報入力シート!AF856)</f>
        <v/>
      </c>
      <c r="M834" s="589"/>
      <c r="N834" s="521" t="str">
        <f>IFERROR(VLOOKUP(K834,【参考】数式用!$A$2:$F$57,MATCH(M834,【参考】数式用!$C$3:$F$3,0)+2,0),"")</f>
        <v/>
      </c>
      <c r="O834" s="513"/>
      <c r="P834" s="555" t="str">
        <f>IFERROR(VLOOKUP(K834,【参考】数式用!$A$2:$F$57,MATCH(O834,【参考】数式用!$C$3:$F$3,0)+2,0),"")</f>
        <v/>
      </c>
      <c r="Q834" s="338" t="s">
        <v>118</v>
      </c>
      <c r="R834" s="339"/>
      <c r="S834" s="340" t="s">
        <v>183</v>
      </c>
      <c r="T834" s="339"/>
      <c r="U834" s="340" t="s">
        <v>184</v>
      </c>
      <c r="V834" s="339"/>
      <c r="W834" s="340" t="s">
        <v>183</v>
      </c>
      <c r="X834" s="339"/>
      <c r="Y834" s="340" t="s">
        <v>185</v>
      </c>
      <c r="Z834" s="340" t="s">
        <v>186</v>
      </c>
      <c r="AA834" s="340" t="str">
        <f t="shared" si="288"/>
        <v/>
      </c>
      <c r="AB834" s="341" t="s">
        <v>187</v>
      </c>
      <c r="AC834" s="516" t="str">
        <f t="shared" si="289"/>
        <v/>
      </c>
      <c r="AD834" s="509" t="str">
        <f t="shared" si="290"/>
        <v/>
      </c>
      <c r="AE834" s="517" t="str">
        <f>IFERROR(ROUNDDOWN(ROUNDDOWN(ROUND(L834*VLOOKUP(K834,【参考】数式用!$A$4:$F$57,MATCH("処遇改善加算Ⅳ",【参考】数式用!$C$3:$F$3,0)+2,0),0),0)*AA834*0.5,0), "")</f>
        <v/>
      </c>
      <c r="AF834" s="329"/>
      <c r="AG834" s="330"/>
      <c r="AH834" s="330"/>
      <c r="AI834" s="344"/>
      <c r="AJ834" s="641"/>
      <c r="AK834" s="331"/>
      <c r="AL834" s="332" t="str">
        <f t="shared" si="291"/>
        <v/>
      </c>
      <c r="AM834" s="325" t="str">
        <f t="shared" si="292"/>
        <v/>
      </c>
      <c r="AN834" s="255"/>
      <c r="AO834" s="559" t="str">
        <f>IFERROR(VLOOKUP(K834,【参考】数式用!$A$2:$N$57,14,FALSE),"")</f>
        <v/>
      </c>
      <c r="AP834" s="559" t="str">
        <f t="shared" si="293"/>
        <v/>
      </c>
      <c r="AQ834" s="632" t="str">
        <f t="shared" si="294"/>
        <v/>
      </c>
      <c r="AR834" s="632" t="str">
        <f t="shared" si="295"/>
        <v>入力済</v>
      </c>
      <c r="AS834" s="559" t="str">
        <f t="shared" si="296"/>
        <v/>
      </c>
      <c r="AT834" s="632" t="str">
        <f t="shared" si="297"/>
        <v>入力済</v>
      </c>
      <c r="AU834" s="632" t="str">
        <f t="shared" si="298"/>
        <v/>
      </c>
      <c r="AV834" s="632" t="str">
        <f t="shared" si="299"/>
        <v/>
      </c>
      <c r="AW834" s="559" t="str">
        <f t="shared" si="300"/>
        <v/>
      </c>
      <c r="AX834" s="559" t="str">
        <f t="shared" si="301"/>
        <v/>
      </c>
      <c r="AY834" s="632" t="str">
        <f>IFERROR(VLOOKUP(K834,【参考】数式用!$AR$5:$AS$39,2, FALSE), "")</f>
        <v/>
      </c>
      <c r="AZ834" s="559" t="str">
        <f t="shared" si="302"/>
        <v/>
      </c>
      <c r="BA834" s="559" t="str">
        <f t="shared" si="303"/>
        <v>入力済</v>
      </c>
      <c r="BB834" s="632" t="str">
        <f>IFERROR(VLOOKUP(K834,【参考】数式用!$AX$3:$AY$59, 2, FALSE), "")</f>
        <v/>
      </c>
      <c r="BC834" s="559" t="str">
        <f t="shared" si="304"/>
        <v/>
      </c>
      <c r="BD834" s="559" t="str">
        <f t="shared" si="305"/>
        <v>入力済</v>
      </c>
      <c r="BE834" s="576" t="str">
        <f t="shared" si="306"/>
        <v/>
      </c>
      <c r="BF834" s="559" t="str">
        <f t="shared" si="307"/>
        <v/>
      </c>
      <c r="BG834" s="596"/>
      <c r="BH834" s="632" t="str">
        <f t="shared" si="308"/>
        <v/>
      </c>
      <c r="BI834" s="614" t="str">
        <f>IFERROR(IF(BH834="Ⅱロ有り",ROUNDDOWN(L834*VLOOKUP(K834,【参考】数式用!$A$4:$J$42,10,FALSE)*AA834,0),""),"")</f>
        <v/>
      </c>
      <c r="BJ834" s="614" t="str">
        <f>IFERROR(IF(BH834="Ⅱロなし",ROUNDDOWN(L834*VLOOKUP(K834,【参考】数式用!$A$4:$J$42,8,FALSE)*AA834,0),""),"")</f>
        <v/>
      </c>
    </row>
    <row r="835" spans="1:62" ht="110.1" customHeight="1" thickBot="1">
      <c r="A835" s="327">
        <v>822</v>
      </c>
      <c r="B835" s="1005" t="str">
        <f>IF(基本情報入力シート!B857="","",基本情報入力シート!B857)</f>
        <v/>
      </c>
      <c r="C835" s="1006"/>
      <c r="D835" s="1006"/>
      <c r="E835" s="1006"/>
      <c r="F835" s="1007"/>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58" t="str">
        <f>IF(基本情報入力シート!AF857=0, "",基本情報入力シート!AF857)</f>
        <v/>
      </c>
      <c r="M835" s="589"/>
      <c r="N835" s="521" t="str">
        <f>IFERROR(VLOOKUP(K835,【参考】数式用!$A$2:$F$57,MATCH(M835,【参考】数式用!$C$3:$F$3,0)+2,0),"")</f>
        <v/>
      </c>
      <c r="O835" s="513"/>
      <c r="P835" s="555" t="str">
        <f>IFERROR(VLOOKUP(K835,【参考】数式用!$A$2:$F$57,MATCH(O835,【参考】数式用!$C$3:$F$3,0)+2,0),"")</f>
        <v/>
      </c>
      <c r="Q835" s="338" t="s">
        <v>118</v>
      </c>
      <c r="R835" s="339"/>
      <c r="S835" s="340" t="s">
        <v>183</v>
      </c>
      <c r="T835" s="339"/>
      <c r="U835" s="340" t="s">
        <v>184</v>
      </c>
      <c r="V835" s="339"/>
      <c r="W835" s="340" t="s">
        <v>183</v>
      </c>
      <c r="X835" s="339"/>
      <c r="Y835" s="340" t="s">
        <v>185</v>
      </c>
      <c r="Z835" s="340" t="s">
        <v>186</v>
      </c>
      <c r="AA835" s="340" t="str">
        <f t="shared" si="288"/>
        <v/>
      </c>
      <c r="AB835" s="341" t="s">
        <v>187</v>
      </c>
      <c r="AC835" s="516" t="str">
        <f t="shared" si="289"/>
        <v/>
      </c>
      <c r="AD835" s="509" t="str">
        <f t="shared" si="290"/>
        <v/>
      </c>
      <c r="AE835" s="517" t="str">
        <f>IFERROR(ROUNDDOWN(ROUNDDOWN(ROUND(L835*VLOOKUP(K835,【参考】数式用!$A$4:$F$57,MATCH("処遇改善加算Ⅳ",【参考】数式用!$C$3:$F$3,0)+2,0),0),0)*AA835*0.5,0), "")</f>
        <v/>
      </c>
      <c r="AF835" s="329"/>
      <c r="AG835" s="330"/>
      <c r="AH835" s="330"/>
      <c r="AI835" s="344"/>
      <c r="AJ835" s="641"/>
      <c r="AK835" s="331"/>
      <c r="AL835" s="332" t="str">
        <f t="shared" si="291"/>
        <v/>
      </c>
      <c r="AM835" s="325" t="str">
        <f t="shared" si="292"/>
        <v/>
      </c>
      <c r="AN835" s="255"/>
      <c r="AO835" s="559" t="str">
        <f>IFERROR(VLOOKUP(K835,【参考】数式用!$A$2:$N$57,14,FALSE),"")</f>
        <v/>
      </c>
      <c r="AP835" s="559" t="str">
        <f t="shared" si="293"/>
        <v/>
      </c>
      <c r="AQ835" s="632" t="str">
        <f t="shared" si="294"/>
        <v/>
      </c>
      <c r="AR835" s="632" t="str">
        <f t="shared" si="295"/>
        <v>入力済</v>
      </c>
      <c r="AS835" s="559" t="str">
        <f t="shared" si="296"/>
        <v/>
      </c>
      <c r="AT835" s="632" t="str">
        <f t="shared" si="297"/>
        <v>入力済</v>
      </c>
      <c r="AU835" s="632" t="str">
        <f t="shared" si="298"/>
        <v/>
      </c>
      <c r="AV835" s="632" t="str">
        <f t="shared" si="299"/>
        <v/>
      </c>
      <c r="AW835" s="559" t="str">
        <f t="shared" si="300"/>
        <v/>
      </c>
      <c r="AX835" s="559" t="str">
        <f t="shared" si="301"/>
        <v/>
      </c>
      <c r="AY835" s="632" t="str">
        <f>IFERROR(VLOOKUP(K835,【参考】数式用!$AR$5:$AS$39,2, FALSE), "")</f>
        <v/>
      </c>
      <c r="AZ835" s="559" t="str">
        <f t="shared" si="302"/>
        <v/>
      </c>
      <c r="BA835" s="559" t="str">
        <f t="shared" si="303"/>
        <v>入力済</v>
      </c>
      <c r="BB835" s="632" t="str">
        <f>IFERROR(VLOOKUP(K835,【参考】数式用!$AX$3:$AY$59, 2, FALSE), "")</f>
        <v/>
      </c>
      <c r="BC835" s="559" t="str">
        <f t="shared" si="304"/>
        <v/>
      </c>
      <c r="BD835" s="559" t="str">
        <f t="shared" si="305"/>
        <v>入力済</v>
      </c>
      <c r="BE835" s="576" t="str">
        <f t="shared" si="306"/>
        <v/>
      </c>
      <c r="BF835" s="559" t="str">
        <f t="shared" si="307"/>
        <v/>
      </c>
      <c r="BG835" s="596"/>
      <c r="BH835" s="632" t="str">
        <f t="shared" si="308"/>
        <v/>
      </c>
      <c r="BI835" s="614" t="str">
        <f>IFERROR(IF(BH835="Ⅱロ有り",ROUNDDOWN(L835*VLOOKUP(K835,【参考】数式用!$A$4:$J$42,10,FALSE)*AA835,0),""),"")</f>
        <v/>
      </c>
      <c r="BJ835" s="614" t="str">
        <f>IFERROR(IF(BH835="Ⅱロなし",ROUNDDOWN(L835*VLOOKUP(K835,【参考】数式用!$A$4:$J$42,8,FALSE)*AA835,0),""),"")</f>
        <v/>
      </c>
    </row>
    <row r="836" spans="1:62" ht="110.1" customHeight="1" thickBot="1">
      <c r="A836" s="327">
        <v>823</v>
      </c>
      <c r="B836" s="1005" t="str">
        <f>IF(基本情報入力シート!B858="","",基本情報入力シート!B858)</f>
        <v/>
      </c>
      <c r="C836" s="1006"/>
      <c r="D836" s="1006"/>
      <c r="E836" s="1006"/>
      <c r="F836" s="1007"/>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58" t="str">
        <f>IF(基本情報入力シート!AF858=0, "",基本情報入力シート!AF858)</f>
        <v/>
      </c>
      <c r="M836" s="589"/>
      <c r="N836" s="521" t="str">
        <f>IFERROR(VLOOKUP(K836,【参考】数式用!$A$2:$F$57,MATCH(M836,【参考】数式用!$C$3:$F$3,0)+2,0),"")</f>
        <v/>
      </c>
      <c r="O836" s="513"/>
      <c r="P836" s="555" t="str">
        <f>IFERROR(VLOOKUP(K836,【参考】数式用!$A$2:$F$57,MATCH(O836,【参考】数式用!$C$3:$F$3,0)+2,0),"")</f>
        <v/>
      </c>
      <c r="Q836" s="338" t="s">
        <v>118</v>
      </c>
      <c r="R836" s="339"/>
      <c r="S836" s="340" t="s">
        <v>183</v>
      </c>
      <c r="T836" s="339"/>
      <c r="U836" s="340" t="s">
        <v>184</v>
      </c>
      <c r="V836" s="339"/>
      <c r="W836" s="340" t="s">
        <v>183</v>
      </c>
      <c r="X836" s="339"/>
      <c r="Y836" s="340" t="s">
        <v>185</v>
      </c>
      <c r="Z836" s="340" t="s">
        <v>186</v>
      </c>
      <c r="AA836" s="340" t="str">
        <f t="shared" si="288"/>
        <v/>
      </c>
      <c r="AB836" s="341" t="s">
        <v>187</v>
      </c>
      <c r="AC836" s="516" t="str">
        <f t="shared" si="289"/>
        <v/>
      </c>
      <c r="AD836" s="509" t="str">
        <f t="shared" si="290"/>
        <v/>
      </c>
      <c r="AE836" s="517" t="str">
        <f>IFERROR(ROUNDDOWN(ROUNDDOWN(ROUND(L836*VLOOKUP(K836,【参考】数式用!$A$4:$F$57,MATCH("処遇改善加算Ⅳ",【参考】数式用!$C$3:$F$3,0)+2,0),0),0)*AA836*0.5,0), "")</f>
        <v/>
      </c>
      <c r="AF836" s="329"/>
      <c r="AG836" s="330"/>
      <c r="AH836" s="330"/>
      <c r="AI836" s="344"/>
      <c r="AJ836" s="641"/>
      <c r="AK836" s="331"/>
      <c r="AL836" s="332" t="str">
        <f t="shared" si="291"/>
        <v/>
      </c>
      <c r="AM836" s="325" t="str">
        <f t="shared" si="292"/>
        <v/>
      </c>
      <c r="AN836" s="255"/>
      <c r="AO836" s="559" t="str">
        <f>IFERROR(VLOOKUP(K836,【参考】数式用!$A$2:$N$57,14,FALSE),"")</f>
        <v/>
      </c>
      <c r="AP836" s="559" t="str">
        <f t="shared" si="293"/>
        <v/>
      </c>
      <c r="AQ836" s="632" t="str">
        <f t="shared" si="294"/>
        <v/>
      </c>
      <c r="AR836" s="632" t="str">
        <f t="shared" si="295"/>
        <v>入力済</v>
      </c>
      <c r="AS836" s="559" t="str">
        <f t="shared" si="296"/>
        <v/>
      </c>
      <c r="AT836" s="632" t="str">
        <f t="shared" si="297"/>
        <v>入力済</v>
      </c>
      <c r="AU836" s="632" t="str">
        <f t="shared" si="298"/>
        <v/>
      </c>
      <c r="AV836" s="632" t="str">
        <f t="shared" si="299"/>
        <v/>
      </c>
      <c r="AW836" s="559" t="str">
        <f t="shared" si="300"/>
        <v/>
      </c>
      <c r="AX836" s="559" t="str">
        <f t="shared" si="301"/>
        <v/>
      </c>
      <c r="AY836" s="632" t="str">
        <f>IFERROR(VLOOKUP(K836,【参考】数式用!$AR$5:$AS$39,2, FALSE), "")</f>
        <v/>
      </c>
      <c r="AZ836" s="559" t="str">
        <f t="shared" si="302"/>
        <v/>
      </c>
      <c r="BA836" s="559" t="str">
        <f t="shared" si="303"/>
        <v>入力済</v>
      </c>
      <c r="BB836" s="632" t="str">
        <f>IFERROR(VLOOKUP(K836,【参考】数式用!$AX$3:$AY$59, 2, FALSE), "")</f>
        <v/>
      </c>
      <c r="BC836" s="559" t="str">
        <f t="shared" si="304"/>
        <v/>
      </c>
      <c r="BD836" s="559" t="str">
        <f t="shared" si="305"/>
        <v>入力済</v>
      </c>
      <c r="BE836" s="576" t="str">
        <f t="shared" si="306"/>
        <v/>
      </c>
      <c r="BF836" s="559" t="str">
        <f t="shared" si="307"/>
        <v/>
      </c>
      <c r="BG836" s="596"/>
      <c r="BH836" s="632" t="str">
        <f t="shared" si="308"/>
        <v/>
      </c>
      <c r="BI836" s="614" t="str">
        <f>IFERROR(IF(BH836="Ⅱロ有り",ROUNDDOWN(L836*VLOOKUP(K836,【参考】数式用!$A$4:$J$42,10,FALSE)*AA836,0),""),"")</f>
        <v/>
      </c>
      <c r="BJ836" s="614" t="str">
        <f>IFERROR(IF(BH836="Ⅱロなし",ROUNDDOWN(L836*VLOOKUP(K836,【参考】数式用!$A$4:$J$42,8,FALSE)*AA836,0),""),"")</f>
        <v/>
      </c>
    </row>
    <row r="837" spans="1:62" ht="110.1" customHeight="1" thickBot="1">
      <c r="A837" s="327">
        <v>824</v>
      </c>
      <c r="B837" s="1005" t="str">
        <f>IF(基本情報入力シート!B859="","",基本情報入力シート!B859)</f>
        <v/>
      </c>
      <c r="C837" s="1006"/>
      <c r="D837" s="1006"/>
      <c r="E837" s="1006"/>
      <c r="F837" s="1007"/>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58" t="str">
        <f>IF(基本情報入力シート!AF859=0, "",基本情報入力シート!AF859)</f>
        <v/>
      </c>
      <c r="M837" s="589"/>
      <c r="N837" s="521" t="str">
        <f>IFERROR(VLOOKUP(K837,【参考】数式用!$A$2:$F$57,MATCH(M837,【参考】数式用!$C$3:$F$3,0)+2,0),"")</f>
        <v/>
      </c>
      <c r="O837" s="513"/>
      <c r="P837" s="555" t="str">
        <f>IFERROR(VLOOKUP(K837,【参考】数式用!$A$2:$F$57,MATCH(O837,【参考】数式用!$C$3:$F$3,0)+2,0),"")</f>
        <v/>
      </c>
      <c r="Q837" s="338" t="s">
        <v>118</v>
      </c>
      <c r="R837" s="339"/>
      <c r="S837" s="340" t="s">
        <v>183</v>
      </c>
      <c r="T837" s="339"/>
      <c r="U837" s="340" t="s">
        <v>184</v>
      </c>
      <c r="V837" s="339"/>
      <c r="W837" s="340" t="s">
        <v>183</v>
      </c>
      <c r="X837" s="339"/>
      <c r="Y837" s="340" t="s">
        <v>185</v>
      </c>
      <c r="Z837" s="340" t="s">
        <v>186</v>
      </c>
      <c r="AA837" s="340" t="str">
        <f t="shared" si="288"/>
        <v/>
      </c>
      <c r="AB837" s="341" t="s">
        <v>187</v>
      </c>
      <c r="AC837" s="516" t="str">
        <f t="shared" si="289"/>
        <v/>
      </c>
      <c r="AD837" s="509" t="str">
        <f t="shared" si="290"/>
        <v/>
      </c>
      <c r="AE837" s="517" t="str">
        <f>IFERROR(ROUNDDOWN(ROUNDDOWN(ROUND(L837*VLOOKUP(K837,【参考】数式用!$A$4:$F$57,MATCH("処遇改善加算Ⅳ",【参考】数式用!$C$3:$F$3,0)+2,0),0),0)*AA837*0.5,0), "")</f>
        <v/>
      </c>
      <c r="AF837" s="329"/>
      <c r="AG837" s="330"/>
      <c r="AH837" s="330"/>
      <c r="AI837" s="344"/>
      <c r="AJ837" s="641"/>
      <c r="AK837" s="331"/>
      <c r="AL837" s="332" t="str">
        <f t="shared" si="291"/>
        <v/>
      </c>
      <c r="AM837" s="325" t="str">
        <f t="shared" si="292"/>
        <v/>
      </c>
      <c r="AN837" s="255"/>
      <c r="AO837" s="559" t="str">
        <f>IFERROR(VLOOKUP(K837,【参考】数式用!$A$2:$N$57,14,FALSE),"")</f>
        <v/>
      </c>
      <c r="AP837" s="559" t="str">
        <f t="shared" si="293"/>
        <v/>
      </c>
      <c r="AQ837" s="632" t="str">
        <f t="shared" si="294"/>
        <v/>
      </c>
      <c r="AR837" s="632" t="str">
        <f t="shared" si="295"/>
        <v>入力済</v>
      </c>
      <c r="AS837" s="559" t="str">
        <f t="shared" si="296"/>
        <v/>
      </c>
      <c r="AT837" s="632" t="str">
        <f t="shared" si="297"/>
        <v>入力済</v>
      </c>
      <c r="AU837" s="632" t="str">
        <f t="shared" si="298"/>
        <v/>
      </c>
      <c r="AV837" s="632" t="str">
        <f t="shared" si="299"/>
        <v/>
      </c>
      <c r="AW837" s="559" t="str">
        <f t="shared" si="300"/>
        <v/>
      </c>
      <c r="AX837" s="559" t="str">
        <f t="shared" si="301"/>
        <v/>
      </c>
      <c r="AY837" s="632" t="str">
        <f>IFERROR(VLOOKUP(K837,【参考】数式用!$AR$5:$AS$39,2, FALSE), "")</f>
        <v/>
      </c>
      <c r="AZ837" s="559" t="str">
        <f t="shared" si="302"/>
        <v/>
      </c>
      <c r="BA837" s="559" t="str">
        <f t="shared" si="303"/>
        <v>入力済</v>
      </c>
      <c r="BB837" s="632" t="str">
        <f>IFERROR(VLOOKUP(K837,【参考】数式用!$AX$3:$AY$59, 2, FALSE), "")</f>
        <v/>
      </c>
      <c r="BC837" s="559" t="str">
        <f t="shared" si="304"/>
        <v/>
      </c>
      <c r="BD837" s="559" t="str">
        <f t="shared" si="305"/>
        <v>入力済</v>
      </c>
      <c r="BE837" s="576" t="str">
        <f t="shared" si="306"/>
        <v/>
      </c>
      <c r="BF837" s="559" t="str">
        <f t="shared" si="307"/>
        <v/>
      </c>
      <c r="BG837" s="596"/>
      <c r="BH837" s="632" t="str">
        <f t="shared" si="308"/>
        <v/>
      </c>
      <c r="BI837" s="614" t="str">
        <f>IFERROR(IF(BH837="Ⅱロ有り",ROUNDDOWN(L837*VLOOKUP(K837,【参考】数式用!$A$4:$J$42,10,FALSE)*AA837,0),""),"")</f>
        <v/>
      </c>
      <c r="BJ837" s="614" t="str">
        <f>IFERROR(IF(BH837="Ⅱロなし",ROUNDDOWN(L837*VLOOKUP(K837,【参考】数式用!$A$4:$J$42,8,FALSE)*AA837,0),""),"")</f>
        <v/>
      </c>
    </row>
    <row r="838" spans="1:62" ht="110.1" customHeight="1" thickBot="1">
      <c r="A838" s="327">
        <v>825</v>
      </c>
      <c r="B838" s="1005" t="str">
        <f>IF(基本情報入力シート!B860="","",基本情報入力シート!B860)</f>
        <v/>
      </c>
      <c r="C838" s="1006"/>
      <c r="D838" s="1006"/>
      <c r="E838" s="1006"/>
      <c r="F838" s="1007"/>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58" t="str">
        <f>IF(基本情報入力シート!AF860=0, "",基本情報入力シート!AF860)</f>
        <v/>
      </c>
      <c r="M838" s="589"/>
      <c r="N838" s="521" t="str">
        <f>IFERROR(VLOOKUP(K838,【参考】数式用!$A$2:$F$57,MATCH(M838,【参考】数式用!$C$3:$F$3,0)+2,0),"")</f>
        <v/>
      </c>
      <c r="O838" s="513"/>
      <c r="P838" s="555" t="str">
        <f>IFERROR(VLOOKUP(K838,【参考】数式用!$A$2:$F$57,MATCH(O838,【参考】数式用!$C$3:$F$3,0)+2,0),"")</f>
        <v/>
      </c>
      <c r="Q838" s="338" t="s">
        <v>118</v>
      </c>
      <c r="R838" s="339"/>
      <c r="S838" s="340" t="s">
        <v>183</v>
      </c>
      <c r="T838" s="339"/>
      <c r="U838" s="340" t="s">
        <v>184</v>
      </c>
      <c r="V838" s="339"/>
      <c r="W838" s="340" t="s">
        <v>183</v>
      </c>
      <c r="X838" s="339"/>
      <c r="Y838" s="340" t="s">
        <v>185</v>
      </c>
      <c r="Z838" s="340" t="s">
        <v>186</v>
      </c>
      <c r="AA838" s="340" t="str">
        <f t="shared" si="288"/>
        <v/>
      </c>
      <c r="AB838" s="341" t="s">
        <v>187</v>
      </c>
      <c r="AC838" s="516" t="str">
        <f t="shared" si="289"/>
        <v/>
      </c>
      <c r="AD838" s="509" t="str">
        <f t="shared" si="290"/>
        <v/>
      </c>
      <c r="AE838" s="517" t="str">
        <f>IFERROR(ROUNDDOWN(ROUNDDOWN(ROUND(L838*VLOOKUP(K838,【参考】数式用!$A$4:$F$57,MATCH("処遇改善加算Ⅳ",【参考】数式用!$C$3:$F$3,0)+2,0),0),0)*AA838*0.5,0), "")</f>
        <v/>
      </c>
      <c r="AF838" s="329"/>
      <c r="AG838" s="330"/>
      <c r="AH838" s="330"/>
      <c r="AI838" s="344"/>
      <c r="AJ838" s="641"/>
      <c r="AK838" s="331"/>
      <c r="AL838" s="332" t="str">
        <f t="shared" si="291"/>
        <v/>
      </c>
      <c r="AM838" s="325" t="str">
        <f t="shared" si="292"/>
        <v/>
      </c>
      <c r="AN838" s="255"/>
      <c r="AO838" s="559" t="str">
        <f>IFERROR(VLOOKUP(K838,【参考】数式用!$A$2:$N$57,14,FALSE),"")</f>
        <v/>
      </c>
      <c r="AP838" s="559" t="str">
        <f t="shared" si="293"/>
        <v/>
      </c>
      <c r="AQ838" s="632" t="str">
        <f t="shared" si="294"/>
        <v/>
      </c>
      <c r="AR838" s="632" t="str">
        <f t="shared" si="295"/>
        <v>入力済</v>
      </c>
      <c r="AS838" s="559" t="str">
        <f t="shared" si="296"/>
        <v/>
      </c>
      <c r="AT838" s="632" t="str">
        <f t="shared" si="297"/>
        <v>入力済</v>
      </c>
      <c r="AU838" s="632" t="str">
        <f t="shared" si="298"/>
        <v/>
      </c>
      <c r="AV838" s="632" t="str">
        <f t="shared" si="299"/>
        <v/>
      </c>
      <c r="AW838" s="559" t="str">
        <f t="shared" si="300"/>
        <v/>
      </c>
      <c r="AX838" s="559" t="str">
        <f t="shared" si="301"/>
        <v/>
      </c>
      <c r="AY838" s="632" t="str">
        <f>IFERROR(VLOOKUP(K838,【参考】数式用!$AR$5:$AS$39,2, FALSE), "")</f>
        <v/>
      </c>
      <c r="AZ838" s="559" t="str">
        <f t="shared" si="302"/>
        <v/>
      </c>
      <c r="BA838" s="559" t="str">
        <f t="shared" si="303"/>
        <v>入力済</v>
      </c>
      <c r="BB838" s="632" t="str">
        <f>IFERROR(VLOOKUP(K838,【参考】数式用!$AX$3:$AY$59, 2, FALSE), "")</f>
        <v/>
      </c>
      <c r="BC838" s="559" t="str">
        <f t="shared" si="304"/>
        <v/>
      </c>
      <c r="BD838" s="559" t="str">
        <f t="shared" si="305"/>
        <v>入力済</v>
      </c>
      <c r="BE838" s="576" t="str">
        <f t="shared" si="306"/>
        <v/>
      </c>
      <c r="BF838" s="559" t="str">
        <f t="shared" si="307"/>
        <v/>
      </c>
      <c r="BG838" s="596"/>
      <c r="BH838" s="632" t="str">
        <f t="shared" si="308"/>
        <v/>
      </c>
      <c r="BI838" s="614" t="str">
        <f>IFERROR(IF(BH838="Ⅱロ有り",ROUNDDOWN(L838*VLOOKUP(K838,【参考】数式用!$A$4:$J$42,10,FALSE)*AA838,0),""),"")</f>
        <v/>
      </c>
      <c r="BJ838" s="614" t="str">
        <f>IFERROR(IF(BH838="Ⅱロなし",ROUNDDOWN(L838*VLOOKUP(K838,【参考】数式用!$A$4:$J$42,8,FALSE)*AA838,0),""),"")</f>
        <v/>
      </c>
    </row>
    <row r="839" spans="1:62" ht="110.1" customHeight="1" thickBot="1">
      <c r="A839" s="327">
        <v>826</v>
      </c>
      <c r="B839" s="1005" t="str">
        <f>IF(基本情報入力シート!B861="","",基本情報入力シート!B861)</f>
        <v/>
      </c>
      <c r="C839" s="1006"/>
      <c r="D839" s="1006"/>
      <c r="E839" s="1006"/>
      <c r="F839" s="1007"/>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58" t="str">
        <f>IF(基本情報入力シート!AF861=0, "",基本情報入力シート!AF861)</f>
        <v/>
      </c>
      <c r="M839" s="589"/>
      <c r="N839" s="521" t="str">
        <f>IFERROR(VLOOKUP(K839,【参考】数式用!$A$2:$F$57,MATCH(M839,【参考】数式用!$C$3:$F$3,0)+2,0),"")</f>
        <v/>
      </c>
      <c r="O839" s="513"/>
      <c r="P839" s="555" t="str">
        <f>IFERROR(VLOOKUP(K839,【参考】数式用!$A$2:$F$57,MATCH(O839,【参考】数式用!$C$3:$F$3,0)+2,0),"")</f>
        <v/>
      </c>
      <c r="Q839" s="338" t="s">
        <v>118</v>
      </c>
      <c r="R839" s="339"/>
      <c r="S839" s="340" t="s">
        <v>183</v>
      </c>
      <c r="T839" s="339"/>
      <c r="U839" s="340" t="s">
        <v>184</v>
      </c>
      <c r="V839" s="339"/>
      <c r="W839" s="340" t="s">
        <v>183</v>
      </c>
      <c r="X839" s="339"/>
      <c r="Y839" s="340" t="s">
        <v>185</v>
      </c>
      <c r="Z839" s="340" t="s">
        <v>186</v>
      </c>
      <c r="AA839" s="340" t="str">
        <f t="shared" si="288"/>
        <v/>
      </c>
      <c r="AB839" s="341" t="s">
        <v>187</v>
      </c>
      <c r="AC839" s="516" t="str">
        <f t="shared" si="289"/>
        <v/>
      </c>
      <c r="AD839" s="509" t="str">
        <f t="shared" si="290"/>
        <v/>
      </c>
      <c r="AE839" s="517" t="str">
        <f>IFERROR(ROUNDDOWN(ROUNDDOWN(ROUND(L839*VLOOKUP(K839,【参考】数式用!$A$4:$F$57,MATCH("処遇改善加算Ⅳ",【参考】数式用!$C$3:$F$3,0)+2,0),0),0)*AA839*0.5,0), "")</f>
        <v/>
      </c>
      <c r="AF839" s="329"/>
      <c r="AG839" s="330"/>
      <c r="AH839" s="330"/>
      <c r="AI839" s="344"/>
      <c r="AJ839" s="641"/>
      <c r="AK839" s="331"/>
      <c r="AL839" s="332" t="str">
        <f t="shared" si="291"/>
        <v/>
      </c>
      <c r="AM839" s="325" t="str">
        <f t="shared" si="292"/>
        <v/>
      </c>
      <c r="AN839" s="255"/>
      <c r="AO839" s="559" t="str">
        <f>IFERROR(VLOOKUP(K839,【参考】数式用!$A$2:$N$57,14,FALSE),"")</f>
        <v/>
      </c>
      <c r="AP839" s="559" t="str">
        <f t="shared" si="293"/>
        <v/>
      </c>
      <c r="AQ839" s="632" t="str">
        <f t="shared" si="294"/>
        <v/>
      </c>
      <c r="AR839" s="632" t="str">
        <f t="shared" si="295"/>
        <v>入力済</v>
      </c>
      <c r="AS839" s="559" t="str">
        <f t="shared" si="296"/>
        <v/>
      </c>
      <c r="AT839" s="632" t="str">
        <f t="shared" si="297"/>
        <v>入力済</v>
      </c>
      <c r="AU839" s="632" t="str">
        <f t="shared" si="298"/>
        <v/>
      </c>
      <c r="AV839" s="632" t="str">
        <f t="shared" si="299"/>
        <v/>
      </c>
      <c r="AW839" s="559" t="str">
        <f t="shared" si="300"/>
        <v/>
      </c>
      <c r="AX839" s="559" t="str">
        <f t="shared" si="301"/>
        <v/>
      </c>
      <c r="AY839" s="632" t="str">
        <f>IFERROR(VLOOKUP(K839,【参考】数式用!$AR$5:$AS$39,2, FALSE), "")</f>
        <v/>
      </c>
      <c r="AZ839" s="559" t="str">
        <f t="shared" si="302"/>
        <v/>
      </c>
      <c r="BA839" s="559" t="str">
        <f t="shared" si="303"/>
        <v>入力済</v>
      </c>
      <c r="BB839" s="632" t="str">
        <f>IFERROR(VLOOKUP(K839,【参考】数式用!$AX$3:$AY$59, 2, FALSE), "")</f>
        <v/>
      </c>
      <c r="BC839" s="559" t="str">
        <f t="shared" si="304"/>
        <v/>
      </c>
      <c r="BD839" s="559" t="str">
        <f t="shared" si="305"/>
        <v>入力済</v>
      </c>
      <c r="BE839" s="576" t="str">
        <f t="shared" si="306"/>
        <v/>
      </c>
      <c r="BF839" s="559" t="str">
        <f t="shared" si="307"/>
        <v/>
      </c>
      <c r="BG839" s="596"/>
      <c r="BH839" s="632" t="str">
        <f t="shared" si="308"/>
        <v/>
      </c>
      <c r="BI839" s="614" t="str">
        <f>IFERROR(IF(BH839="Ⅱロ有り",ROUNDDOWN(L839*VLOOKUP(K839,【参考】数式用!$A$4:$J$42,10,FALSE)*AA839,0),""),"")</f>
        <v/>
      </c>
      <c r="BJ839" s="614" t="str">
        <f>IFERROR(IF(BH839="Ⅱロなし",ROUNDDOWN(L839*VLOOKUP(K839,【参考】数式用!$A$4:$J$42,8,FALSE)*AA839,0),""),"")</f>
        <v/>
      </c>
    </row>
    <row r="840" spans="1:62" ht="110.1" customHeight="1" thickBot="1">
      <c r="A840" s="327">
        <v>827</v>
      </c>
      <c r="B840" s="1005" t="str">
        <f>IF(基本情報入力シート!B862="","",基本情報入力シート!B862)</f>
        <v/>
      </c>
      <c r="C840" s="1006"/>
      <c r="D840" s="1006"/>
      <c r="E840" s="1006"/>
      <c r="F840" s="1007"/>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58" t="str">
        <f>IF(基本情報入力シート!AF862=0, "",基本情報入力シート!AF862)</f>
        <v/>
      </c>
      <c r="M840" s="589"/>
      <c r="N840" s="521" t="str">
        <f>IFERROR(VLOOKUP(K840,【参考】数式用!$A$2:$F$57,MATCH(M840,【参考】数式用!$C$3:$F$3,0)+2,0),"")</f>
        <v/>
      </c>
      <c r="O840" s="513"/>
      <c r="P840" s="555" t="str">
        <f>IFERROR(VLOOKUP(K840,【参考】数式用!$A$2:$F$57,MATCH(O840,【参考】数式用!$C$3:$F$3,0)+2,0),"")</f>
        <v/>
      </c>
      <c r="Q840" s="338" t="s">
        <v>118</v>
      </c>
      <c r="R840" s="339"/>
      <c r="S840" s="340" t="s">
        <v>183</v>
      </c>
      <c r="T840" s="339"/>
      <c r="U840" s="340" t="s">
        <v>184</v>
      </c>
      <c r="V840" s="339"/>
      <c r="W840" s="340" t="s">
        <v>183</v>
      </c>
      <c r="X840" s="339"/>
      <c r="Y840" s="340" t="s">
        <v>185</v>
      </c>
      <c r="Z840" s="340" t="s">
        <v>186</v>
      </c>
      <c r="AA840" s="340" t="str">
        <f t="shared" si="288"/>
        <v/>
      </c>
      <c r="AB840" s="341" t="s">
        <v>187</v>
      </c>
      <c r="AC840" s="516" t="str">
        <f t="shared" si="289"/>
        <v/>
      </c>
      <c r="AD840" s="509" t="str">
        <f t="shared" si="290"/>
        <v/>
      </c>
      <c r="AE840" s="517" t="str">
        <f>IFERROR(ROUNDDOWN(ROUNDDOWN(ROUND(L840*VLOOKUP(K840,【参考】数式用!$A$4:$F$57,MATCH("処遇改善加算Ⅳ",【参考】数式用!$C$3:$F$3,0)+2,0),0),0)*AA840*0.5,0), "")</f>
        <v/>
      </c>
      <c r="AF840" s="329"/>
      <c r="AG840" s="330"/>
      <c r="AH840" s="330"/>
      <c r="AI840" s="344"/>
      <c r="AJ840" s="641"/>
      <c r="AK840" s="331"/>
      <c r="AL840" s="332" t="str">
        <f t="shared" si="291"/>
        <v/>
      </c>
      <c r="AM840" s="325" t="str">
        <f t="shared" si="292"/>
        <v/>
      </c>
      <c r="AN840" s="255"/>
      <c r="AO840" s="559" t="str">
        <f>IFERROR(VLOOKUP(K840,【参考】数式用!$A$2:$N$57,14,FALSE),"")</f>
        <v/>
      </c>
      <c r="AP840" s="559" t="str">
        <f t="shared" si="293"/>
        <v/>
      </c>
      <c r="AQ840" s="632" t="str">
        <f t="shared" si="294"/>
        <v/>
      </c>
      <c r="AR840" s="632" t="str">
        <f t="shared" si="295"/>
        <v>入力済</v>
      </c>
      <c r="AS840" s="559" t="str">
        <f t="shared" si="296"/>
        <v/>
      </c>
      <c r="AT840" s="632" t="str">
        <f t="shared" si="297"/>
        <v>入力済</v>
      </c>
      <c r="AU840" s="632" t="str">
        <f t="shared" si="298"/>
        <v/>
      </c>
      <c r="AV840" s="632" t="str">
        <f t="shared" si="299"/>
        <v/>
      </c>
      <c r="AW840" s="559" t="str">
        <f t="shared" si="300"/>
        <v/>
      </c>
      <c r="AX840" s="559" t="str">
        <f t="shared" si="301"/>
        <v/>
      </c>
      <c r="AY840" s="632" t="str">
        <f>IFERROR(VLOOKUP(K840,【参考】数式用!$AR$5:$AS$39,2, FALSE), "")</f>
        <v/>
      </c>
      <c r="AZ840" s="559" t="str">
        <f t="shared" si="302"/>
        <v/>
      </c>
      <c r="BA840" s="559" t="str">
        <f t="shared" si="303"/>
        <v>入力済</v>
      </c>
      <c r="BB840" s="632" t="str">
        <f>IFERROR(VLOOKUP(K840,【参考】数式用!$AX$3:$AY$59, 2, FALSE), "")</f>
        <v/>
      </c>
      <c r="BC840" s="559" t="str">
        <f t="shared" si="304"/>
        <v/>
      </c>
      <c r="BD840" s="559" t="str">
        <f t="shared" si="305"/>
        <v>入力済</v>
      </c>
      <c r="BE840" s="576" t="str">
        <f t="shared" si="306"/>
        <v/>
      </c>
      <c r="BF840" s="559" t="str">
        <f t="shared" si="307"/>
        <v/>
      </c>
      <c r="BG840" s="596"/>
      <c r="BH840" s="632" t="str">
        <f t="shared" si="308"/>
        <v/>
      </c>
      <c r="BI840" s="614" t="str">
        <f>IFERROR(IF(BH840="Ⅱロ有り",ROUNDDOWN(L840*VLOOKUP(K840,【参考】数式用!$A$4:$J$42,10,FALSE)*AA840,0),""),"")</f>
        <v/>
      </c>
      <c r="BJ840" s="614" t="str">
        <f>IFERROR(IF(BH840="Ⅱロなし",ROUNDDOWN(L840*VLOOKUP(K840,【参考】数式用!$A$4:$J$42,8,FALSE)*AA840,0),""),"")</f>
        <v/>
      </c>
    </row>
    <row r="841" spans="1:62" ht="110.1" customHeight="1" thickBot="1">
      <c r="A841" s="327">
        <v>828</v>
      </c>
      <c r="B841" s="1005" t="str">
        <f>IF(基本情報入力シート!B863="","",基本情報入力シート!B863)</f>
        <v/>
      </c>
      <c r="C841" s="1006"/>
      <c r="D841" s="1006"/>
      <c r="E841" s="1006"/>
      <c r="F841" s="1007"/>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58" t="str">
        <f>IF(基本情報入力シート!AF863=0, "",基本情報入力シート!AF863)</f>
        <v/>
      </c>
      <c r="M841" s="589"/>
      <c r="N841" s="521" t="str">
        <f>IFERROR(VLOOKUP(K841,【参考】数式用!$A$2:$F$57,MATCH(M841,【参考】数式用!$C$3:$F$3,0)+2,0),"")</f>
        <v/>
      </c>
      <c r="O841" s="513"/>
      <c r="P841" s="555" t="str">
        <f>IFERROR(VLOOKUP(K841,【参考】数式用!$A$2:$F$57,MATCH(O841,【参考】数式用!$C$3:$F$3,0)+2,0),"")</f>
        <v/>
      </c>
      <c r="Q841" s="338" t="s">
        <v>118</v>
      </c>
      <c r="R841" s="339"/>
      <c r="S841" s="340" t="s">
        <v>183</v>
      </c>
      <c r="T841" s="339"/>
      <c r="U841" s="340" t="s">
        <v>184</v>
      </c>
      <c r="V841" s="339"/>
      <c r="W841" s="340" t="s">
        <v>183</v>
      </c>
      <c r="X841" s="339"/>
      <c r="Y841" s="340" t="s">
        <v>185</v>
      </c>
      <c r="Z841" s="340" t="s">
        <v>186</v>
      </c>
      <c r="AA841" s="340" t="str">
        <f t="shared" si="288"/>
        <v/>
      </c>
      <c r="AB841" s="341" t="s">
        <v>187</v>
      </c>
      <c r="AC841" s="516" t="str">
        <f t="shared" si="289"/>
        <v/>
      </c>
      <c r="AD841" s="509" t="str">
        <f t="shared" si="290"/>
        <v/>
      </c>
      <c r="AE841" s="517" t="str">
        <f>IFERROR(ROUNDDOWN(ROUNDDOWN(ROUND(L841*VLOOKUP(K841,【参考】数式用!$A$4:$F$57,MATCH("処遇改善加算Ⅳ",【参考】数式用!$C$3:$F$3,0)+2,0),0),0)*AA841*0.5,0), "")</f>
        <v/>
      </c>
      <c r="AF841" s="329"/>
      <c r="AG841" s="330"/>
      <c r="AH841" s="330"/>
      <c r="AI841" s="344"/>
      <c r="AJ841" s="641"/>
      <c r="AK841" s="331"/>
      <c r="AL841" s="332" t="str">
        <f t="shared" si="291"/>
        <v/>
      </c>
      <c r="AM841" s="325" t="str">
        <f t="shared" si="292"/>
        <v/>
      </c>
      <c r="AN841" s="255"/>
      <c r="AO841" s="559" t="str">
        <f>IFERROR(VLOOKUP(K841,【参考】数式用!$A$2:$N$57,14,FALSE),"")</f>
        <v/>
      </c>
      <c r="AP841" s="559" t="str">
        <f t="shared" si="293"/>
        <v/>
      </c>
      <c r="AQ841" s="632" t="str">
        <f t="shared" si="294"/>
        <v/>
      </c>
      <c r="AR841" s="632" t="str">
        <f t="shared" si="295"/>
        <v>入力済</v>
      </c>
      <c r="AS841" s="559" t="str">
        <f t="shared" si="296"/>
        <v/>
      </c>
      <c r="AT841" s="632" t="str">
        <f t="shared" si="297"/>
        <v>入力済</v>
      </c>
      <c r="AU841" s="632" t="str">
        <f t="shared" si="298"/>
        <v/>
      </c>
      <c r="AV841" s="632" t="str">
        <f t="shared" si="299"/>
        <v/>
      </c>
      <c r="AW841" s="559" t="str">
        <f t="shared" si="300"/>
        <v/>
      </c>
      <c r="AX841" s="559" t="str">
        <f t="shared" si="301"/>
        <v/>
      </c>
      <c r="AY841" s="632" t="str">
        <f>IFERROR(VLOOKUP(K841,【参考】数式用!$AR$5:$AS$39,2, FALSE), "")</f>
        <v/>
      </c>
      <c r="AZ841" s="559" t="str">
        <f t="shared" si="302"/>
        <v/>
      </c>
      <c r="BA841" s="559" t="str">
        <f t="shared" si="303"/>
        <v>入力済</v>
      </c>
      <c r="BB841" s="632" t="str">
        <f>IFERROR(VLOOKUP(K841,【参考】数式用!$AX$3:$AY$59, 2, FALSE), "")</f>
        <v/>
      </c>
      <c r="BC841" s="559" t="str">
        <f t="shared" si="304"/>
        <v/>
      </c>
      <c r="BD841" s="559" t="str">
        <f t="shared" si="305"/>
        <v>入力済</v>
      </c>
      <c r="BE841" s="576" t="str">
        <f t="shared" si="306"/>
        <v/>
      </c>
      <c r="BF841" s="559" t="str">
        <f t="shared" si="307"/>
        <v/>
      </c>
      <c r="BG841" s="596"/>
      <c r="BH841" s="632" t="str">
        <f t="shared" si="308"/>
        <v/>
      </c>
      <c r="BI841" s="614" t="str">
        <f>IFERROR(IF(BH841="Ⅱロ有り",ROUNDDOWN(L841*VLOOKUP(K841,【参考】数式用!$A$4:$J$42,10,FALSE)*AA841,0),""),"")</f>
        <v/>
      </c>
      <c r="BJ841" s="614" t="str">
        <f>IFERROR(IF(BH841="Ⅱロなし",ROUNDDOWN(L841*VLOOKUP(K841,【参考】数式用!$A$4:$J$42,8,FALSE)*AA841,0),""),"")</f>
        <v/>
      </c>
    </row>
    <row r="842" spans="1:62" ht="110.1" customHeight="1" thickBot="1">
      <c r="A842" s="327">
        <v>829</v>
      </c>
      <c r="B842" s="1005" t="str">
        <f>IF(基本情報入力シート!B864="","",基本情報入力シート!B864)</f>
        <v/>
      </c>
      <c r="C842" s="1006"/>
      <c r="D842" s="1006"/>
      <c r="E842" s="1006"/>
      <c r="F842" s="1007"/>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58" t="str">
        <f>IF(基本情報入力シート!AF864=0, "",基本情報入力シート!AF864)</f>
        <v/>
      </c>
      <c r="M842" s="589"/>
      <c r="N842" s="521" t="str">
        <f>IFERROR(VLOOKUP(K842,【参考】数式用!$A$2:$F$57,MATCH(M842,【参考】数式用!$C$3:$F$3,0)+2,0),"")</f>
        <v/>
      </c>
      <c r="O842" s="513"/>
      <c r="P842" s="555" t="str">
        <f>IFERROR(VLOOKUP(K842,【参考】数式用!$A$2:$F$57,MATCH(O842,【参考】数式用!$C$3:$F$3,0)+2,0),"")</f>
        <v/>
      </c>
      <c r="Q842" s="338" t="s">
        <v>118</v>
      </c>
      <c r="R842" s="339"/>
      <c r="S842" s="340" t="s">
        <v>183</v>
      </c>
      <c r="T842" s="339"/>
      <c r="U842" s="340" t="s">
        <v>184</v>
      </c>
      <c r="V842" s="339"/>
      <c r="W842" s="340" t="s">
        <v>183</v>
      </c>
      <c r="X842" s="339"/>
      <c r="Y842" s="340" t="s">
        <v>185</v>
      </c>
      <c r="Z842" s="340" t="s">
        <v>186</v>
      </c>
      <c r="AA842" s="340" t="str">
        <f t="shared" si="288"/>
        <v/>
      </c>
      <c r="AB842" s="341" t="s">
        <v>187</v>
      </c>
      <c r="AC842" s="516" t="str">
        <f t="shared" si="289"/>
        <v/>
      </c>
      <c r="AD842" s="509" t="str">
        <f t="shared" si="290"/>
        <v/>
      </c>
      <c r="AE842" s="517" t="str">
        <f>IFERROR(ROUNDDOWN(ROUNDDOWN(ROUND(L842*VLOOKUP(K842,【参考】数式用!$A$4:$F$57,MATCH("処遇改善加算Ⅳ",【参考】数式用!$C$3:$F$3,0)+2,0),0),0)*AA842*0.5,0), "")</f>
        <v/>
      </c>
      <c r="AF842" s="329"/>
      <c r="AG842" s="330"/>
      <c r="AH842" s="330"/>
      <c r="AI842" s="344"/>
      <c r="AJ842" s="641"/>
      <c r="AK842" s="331"/>
      <c r="AL842" s="332" t="str">
        <f t="shared" si="291"/>
        <v/>
      </c>
      <c r="AM842" s="325" t="str">
        <f t="shared" si="292"/>
        <v/>
      </c>
      <c r="AN842" s="255"/>
      <c r="AO842" s="559" t="str">
        <f>IFERROR(VLOOKUP(K842,【参考】数式用!$A$2:$N$57,14,FALSE),"")</f>
        <v/>
      </c>
      <c r="AP842" s="559" t="str">
        <f t="shared" si="293"/>
        <v/>
      </c>
      <c r="AQ842" s="632" t="str">
        <f t="shared" si="294"/>
        <v/>
      </c>
      <c r="AR842" s="632" t="str">
        <f t="shared" si="295"/>
        <v>入力済</v>
      </c>
      <c r="AS842" s="559" t="str">
        <f t="shared" si="296"/>
        <v/>
      </c>
      <c r="AT842" s="632" t="str">
        <f t="shared" si="297"/>
        <v>入力済</v>
      </c>
      <c r="AU842" s="632" t="str">
        <f t="shared" si="298"/>
        <v/>
      </c>
      <c r="AV842" s="632" t="str">
        <f t="shared" si="299"/>
        <v/>
      </c>
      <c r="AW842" s="559" t="str">
        <f t="shared" si="300"/>
        <v/>
      </c>
      <c r="AX842" s="559" t="str">
        <f t="shared" si="301"/>
        <v/>
      </c>
      <c r="AY842" s="632" t="str">
        <f>IFERROR(VLOOKUP(K842,【参考】数式用!$AR$5:$AS$39,2, FALSE), "")</f>
        <v/>
      </c>
      <c r="AZ842" s="559" t="str">
        <f t="shared" si="302"/>
        <v/>
      </c>
      <c r="BA842" s="559" t="str">
        <f t="shared" si="303"/>
        <v>入力済</v>
      </c>
      <c r="BB842" s="632" t="str">
        <f>IFERROR(VLOOKUP(K842,【参考】数式用!$AX$3:$AY$59, 2, FALSE), "")</f>
        <v/>
      </c>
      <c r="BC842" s="559" t="str">
        <f t="shared" si="304"/>
        <v/>
      </c>
      <c r="BD842" s="559" t="str">
        <f t="shared" si="305"/>
        <v>入力済</v>
      </c>
      <c r="BE842" s="576" t="str">
        <f t="shared" si="306"/>
        <v/>
      </c>
      <c r="BF842" s="559" t="str">
        <f t="shared" si="307"/>
        <v/>
      </c>
      <c r="BG842" s="596"/>
      <c r="BH842" s="632" t="str">
        <f t="shared" si="308"/>
        <v/>
      </c>
      <c r="BI842" s="614" t="str">
        <f>IFERROR(IF(BH842="Ⅱロ有り",ROUNDDOWN(L842*VLOOKUP(K842,【参考】数式用!$A$4:$J$42,10,FALSE)*AA842,0),""),"")</f>
        <v/>
      </c>
      <c r="BJ842" s="614" t="str">
        <f>IFERROR(IF(BH842="Ⅱロなし",ROUNDDOWN(L842*VLOOKUP(K842,【参考】数式用!$A$4:$J$42,8,FALSE)*AA842,0),""),"")</f>
        <v/>
      </c>
    </row>
    <row r="843" spans="1:62" ht="110.1" customHeight="1" thickBot="1">
      <c r="A843" s="327">
        <v>830</v>
      </c>
      <c r="B843" s="1005" t="str">
        <f>IF(基本情報入力シート!B865="","",基本情報入力シート!B865)</f>
        <v/>
      </c>
      <c r="C843" s="1006"/>
      <c r="D843" s="1006"/>
      <c r="E843" s="1006"/>
      <c r="F843" s="1007"/>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58" t="str">
        <f>IF(基本情報入力シート!AF865=0, "",基本情報入力シート!AF865)</f>
        <v/>
      </c>
      <c r="M843" s="589"/>
      <c r="N843" s="521" t="str">
        <f>IFERROR(VLOOKUP(K843,【参考】数式用!$A$2:$F$57,MATCH(M843,【参考】数式用!$C$3:$F$3,0)+2,0),"")</f>
        <v/>
      </c>
      <c r="O843" s="513"/>
      <c r="P843" s="555" t="str">
        <f>IFERROR(VLOOKUP(K843,【参考】数式用!$A$2:$F$57,MATCH(O843,【参考】数式用!$C$3:$F$3,0)+2,0),"")</f>
        <v/>
      </c>
      <c r="Q843" s="338" t="s">
        <v>118</v>
      </c>
      <c r="R843" s="339"/>
      <c r="S843" s="340" t="s">
        <v>183</v>
      </c>
      <c r="T843" s="339"/>
      <c r="U843" s="340" t="s">
        <v>184</v>
      </c>
      <c r="V843" s="339"/>
      <c r="W843" s="340" t="s">
        <v>183</v>
      </c>
      <c r="X843" s="339"/>
      <c r="Y843" s="340" t="s">
        <v>185</v>
      </c>
      <c r="Z843" s="340" t="s">
        <v>186</v>
      </c>
      <c r="AA843" s="340" t="str">
        <f t="shared" si="288"/>
        <v/>
      </c>
      <c r="AB843" s="341" t="s">
        <v>187</v>
      </c>
      <c r="AC843" s="516" t="str">
        <f t="shared" si="289"/>
        <v/>
      </c>
      <c r="AD843" s="509" t="str">
        <f t="shared" si="290"/>
        <v/>
      </c>
      <c r="AE843" s="517" t="str">
        <f>IFERROR(ROUNDDOWN(ROUNDDOWN(ROUND(L843*VLOOKUP(K843,【参考】数式用!$A$4:$F$57,MATCH("処遇改善加算Ⅳ",【参考】数式用!$C$3:$F$3,0)+2,0),0),0)*AA843*0.5,0), "")</f>
        <v/>
      </c>
      <c r="AF843" s="329"/>
      <c r="AG843" s="330"/>
      <c r="AH843" s="330"/>
      <c r="AI843" s="344"/>
      <c r="AJ843" s="641"/>
      <c r="AK843" s="331"/>
      <c r="AL843" s="332" t="str">
        <f t="shared" si="291"/>
        <v/>
      </c>
      <c r="AM843" s="325" t="str">
        <f t="shared" si="292"/>
        <v/>
      </c>
      <c r="AN843" s="255"/>
      <c r="AO843" s="559" t="str">
        <f>IFERROR(VLOOKUP(K843,【参考】数式用!$A$2:$N$57,14,FALSE),"")</f>
        <v/>
      </c>
      <c r="AP843" s="559" t="str">
        <f t="shared" si="293"/>
        <v/>
      </c>
      <c r="AQ843" s="632" t="str">
        <f t="shared" si="294"/>
        <v/>
      </c>
      <c r="AR843" s="632" t="str">
        <f t="shared" si="295"/>
        <v>入力済</v>
      </c>
      <c r="AS843" s="559" t="str">
        <f t="shared" si="296"/>
        <v/>
      </c>
      <c r="AT843" s="632" t="str">
        <f t="shared" si="297"/>
        <v>入力済</v>
      </c>
      <c r="AU843" s="632" t="str">
        <f t="shared" si="298"/>
        <v/>
      </c>
      <c r="AV843" s="632" t="str">
        <f t="shared" si="299"/>
        <v/>
      </c>
      <c r="AW843" s="559" t="str">
        <f t="shared" si="300"/>
        <v/>
      </c>
      <c r="AX843" s="559" t="str">
        <f t="shared" si="301"/>
        <v/>
      </c>
      <c r="AY843" s="632" t="str">
        <f>IFERROR(VLOOKUP(K843,【参考】数式用!$AR$5:$AS$39,2, FALSE), "")</f>
        <v/>
      </c>
      <c r="AZ843" s="559" t="str">
        <f t="shared" si="302"/>
        <v/>
      </c>
      <c r="BA843" s="559" t="str">
        <f t="shared" si="303"/>
        <v>入力済</v>
      </c>
      <c r="BB843" s="632" t="str">
        <f>IFERROR(VLOOKUP(K843,【参考】数式用!$AX$3:$AY$59, 2, FALSE), "")</f>
        <v/>
      </c>
      <c r="BC843" s="559" t="str">
        <f t="shared" si="304"/>
        <v/>
      </c>
      <c r="BD843" s="559" t="str">
        <f t="shared" si="305"/>
        <v>入力済</v>
      </c>
      <c r="BE843" s="576" t="str">
        <f t="shared" si="306"/>
        <v/>
      </c>
      <c r="BF843" s="559" t="str">
        <f t="shared" si="307"/>
        <v/>
      </c>
      <c r="BG843" s="596"/>
      <c r="BH843" s="632" t="str">
        <f t="shared" si="308"/>
        <v/>
      </c>
      <c r="BI843" s="614" t="str">
        <f>IFERROR(IF(BH843="Ⅱロ有り",ROUNDDOWN(L843*VLOOKUP(K843,【参考】数式用!$A$4:$J$42,10,FALSE)*AA843,0),""),"")</f>
        <v/>
      </c>
      <c r="BJ843" s="614" t="str">
        <f>IFERROR(IF(BH843="Ⅱロなし",ROUNDDOWN(L843*VLOOKUP(K843,【参考】数式用!$A$4:$J$42,8,FALSE)*AA843,0),""),"")</f>
        <v/>
      </c>
    </row>
    <row r="844" spans="1:62" ht="110.1" customHeight="1" thickBot="1">
      <c r="A844" s="327">
        <v>831</v>
      </c>
      <c r="B844" s="1005" t="str">
        <f>IF(基本情報入力シート!B866="","",基本情報入力シート!B866)</f>
        <v/>
      </c>
      <c r="C844" s="1006"/>
      <c r="D844" s="1006"/>
      <c r="E844" s="1006"/>
      <c r="F844" s="1007"/>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58" t="str">
        <f>IF(基本情報入力シート!AF866=0, "",基本情報入力シート!AF866)</f>
        <v/>
      </c>
      <c r="M844" s="589"/>
      <c r="N844" s="521" t="str">
        <f>IFERROR(VLOOKUP(K844,【参考】数式用!$A$2:$F$57,MATCH(M844,【参考】数式用!$C$3:$F$3,0)+2,0),"")</f>
        <v/>
      </c>
      <c r="O844" s="513"/>
      <c r="P844" s="555" t="str">
        <f>IFERROR(VLOOKUP(K844,【参考】数式用!$A$2:$F$57,MATCH(O844,【参考】数式用!$C$3:$F$3,0)+2,0),"")</f>
        <v/>
      </c>
      <c r="Q844" s="338" t="s">
        <v>118</v>
      </c>
      <c r="R844" s="339"/>
      <c r="S844" s="340" t="s">
        <v>183</v>
      </c>
      <c r="T844" s="339"/>
      <c r="U844" s="340" t="s">
        <v>184</v>
      </c>
      <c r="V844" s="339"/>
      <c r="W844" s="340" t="s">
        <v>183</v>
      </c>
      <c r="X844" s="339"/>
      <c r="Y844" s="340" t="s">
        <v>185</v>
      </c>
      <c r="Z844" s="340" t="s">
        <v>186</v>
      </c>
      <c r="AA844" s="340" t="str">
        <f t="shared" si="288"/>
        <v/>
      </c>
      <c r="AB844" s="341" t="s">
        <v>187</v>
      </c>
      <c r="AC844" s="516" t="str">
        <f t="shared" si="289"/>
        <v/>
      </c>
      <c r="AD844" s="509" t="str">
        <f t="shared" si="290"/>
        <v/>
      </c>
      <c r="AE844" s="517" t="str">
        <f>IFERROR(ROUNDDOWN(ROUNDDOWN(ROUND(L844*VLOOKUP(K844,【参考】数式用!$A$4:$F$57,MATCH("処遇改善加算Ⅳ",【参考】数式用!$C$3:$F$3,0)+2,0),0),0)*AA844*0.5,0), "")</f>
        <v/>
      </c>
      <c r="AF844" s="329"/>
      <c r="AG844" s="330"/>
      <c r="AH844" s="330"/>
      <c r="AI844" s="344"/>
      <c r="AJ844" s="641"/>
      <c r="AK844" s="331"/>
      <c r="AL844" s="332" t="str">
        <f t="shared" si="291"/>
        <v/>
      </c>
      <c r="AM844" s="325" t="str">
        <f t="shared" si="292"/>
        <v/>
      </c>
      <c r="AN844" s="255"/>
      <c r="AO844" s="559" t="str">
        <f>IFERROR(VLOOKUP(K844,【参考】数式用!$A$2:$N$57,14,FALSE),"")</f>
        <v/>
      </c>
      <c r="AP844" s="559" t="str">
        <f t="shared" si="293"/>
        <v/>
      </c>
      <c r="AQ844" s="632" t="str">
        <f t="shared" si="294"/>
        <v/>
      </c>
      <c r="AR844" s="632" t="str">
        <f t="shared" si="295"/>
        <v>入力済</v>
      </c>
      <c r="AS844" s="559" t="str">
        <f t="shared" si="296"/>
        <v/>
      </c>
      <c r="AT844" s="632" t="str">
        <f t="shared" si="297"/>
        <v>入力済</v>
      </c>
      <c r="AU844" s="632" t="str">
        <f t="shared" si="298"/>
        <v/>
      </c>
      <c r="AV844" s="632" t="str">
        <f t="shared" si="299"/>
        <v/>
      </c>
      <c r="AW844" s="559" t="str">
        <f t="shared" si="300"/>
        <v/>
      </c>
      <c r="AX844" s="559" t="str">
        <f t="shared" si="301"/>
        <v/>
      </c>
      <c r="AY844" s="632" t="str">
        <f>IFERROR(VLOOKUP(K844,【参考】数式用!$AR$5:$AS$39,2, FALSE), "")</f>
        <v/>
      </c>
      <c r="AZ844" s="559" t="str">
        <f t="shared" si="302"/>
        <v/>
      </c>
      <c r="BA844" s="559" t="str">
        <f t="shared" si="303"/>
        <v>入力済</v>
      </c>
      <c r="BB844" s="632" t="str">
        <f>IFERROR(VLOOKUP(K844,【参考】数式用!$AX$3:$AY$59, 2, FALSE), "")</f>
        <v/>
      </c>
      <c r="BC844" s="559" t="str">
        <f t="shared" si="304"/>
        <v/>
      </c>
      <c r="BD844" s="559" t="str">
        <f t="shared" si="305"/>
        <v>入力済</v>
      </c>
      <c r="BE844" s="576" t="str">
        <f t="shared" si="306"/>
        <v/>
      </c>
      <c r="BF844" s="559" t="str">
        <f t="shared" si="307"/>
        <v/>
      </c>
      <c r="BG844" s="596"/>
      <c r="BH844" s="632" t="str">
        <f t="shared" si="308"/>
        <v/>
      </c>
      <c r="BI844" s="614" t="str">
        <f>IFERROR(IF(BH844="Ⅱロ有り",ROUNDDOWN(L844*VLOOKUP(K844,【参考】数式用!$A$4:$J$42,10,FALSE)*AA844,0),""),"")</f>
        <v/>
      </c>
      <c r="BJ844" s="614" t="str">
        <f>IFERROR(IF(BH844="Ⅱロなし",ROUNDDOWN(L844*VLOOKUP(K844,【参考】数式用!$A$4:$J$42,8,FALSE)*AA844,0),""),"")</f>
        <v/>
      </c>
    </row>
    <row r="845" spans="1:62" ht="110.1" customHeight="1" thickBot="1">
      <c r="A845" s="327">
        <v>832</v>
      </c>
      <c r="B845" s="1005" t="str">
        <f>IF(基本情報入力シート!B867="","",基本情報入力シート!B867)</f>
        <v/>
      </c>
      <c r="C845" s="1006"/>
      <c r="D845" s="1006"/>
      <c r="E845" s="1006"/>
      <c r="F845" s="1007"/>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58" t="str">
        <f>IF(基本情報入力シート!AF867=0, "",基本情報入力シート!AF867)</f>
        <v/>
      </c>
      <c r="M845" s="589"/>
      <c r="N845" s="521" t="str">
        <f>IFERROR(VLOOKUP(K845,【参考】数式用!$A$2:$F$57,MATCH(M845,【参考】数式用!$C$3:$F$3,0)+2,0),"")</f>
        <v/>
      </c>
      <c r="O845" s="513"/>
      <c r="P845" s="555" t="str">
        <f>IFERROR(VLOOKUP(K845,【参考】数式用!$A$2:$F$57,MATCH(O845,【参考】数式用!$C$3:$F$3,0)+2,0),"")</f>
        <v/>
      </c>
      <c r="Q845" s="338" t="s">
        <v>118</v>
      </c>
      <c r="R845" s="339"/>
      <c r="S845" s="340" t="s">
        <v>183</v>
      </c>
      <c r="T845" s="339"/>
      <c r="U845" s="340" t="s">
        <v>184</v>
      </c>
      <c r="V845" s="339"/>
      <c r="W845" s="340" t="s">
        <v>183</v>
      </c>
      <c r="X845" s="339"/>
      <c r="Y845" s="340" t="s">
        <v>185</v>
      </c>
      <c r="Z845" s="340" t="s">
        <v>186</v>
      </c>
      <c r="AA845" s="340" t="str">
        <f t="shared" si="288"/>
        <v/>
      </c>
      <c r="AB845" s="341" t="s">
        <v>187</v>
      </c>
      <c r="AC845" s="516" t="str">
        <f t="shared" si="289"/>
        <v/>
      </c>
      <c r="AD845" s="509" t="str">
        <f t="shared" si="290"/>
        <v/>
      </c>
      <c r="AE845" s="517" t="str">
        <f>IFERROR(ROUNDDOWN(ROUNDDOWN(ROUND(L845*VLOOKUP(K845,【参考】数式用!$A$4:$F$57,MATCH("処遇改善加算Ⅳ",【参考】数式用!$C$3:$F$3,0)+2,0),0),0)*AA845*0.5,0), "")</f>
        <v/>
      </c>
      <c r="AF845" s="329"/>
      <c r="AG845" s="330"/>
      <c r="AH845" s="330"/>
      <c r="AI845" s="344"/>
      <c r="AJ845" s="641"/>
      <c r="AK845" s="331"/>
      <c r="AL845" s="332" t="str">
        <f t="shared" si="291"/>
        <v/>
      </c>
      <c r="AM845" s="325" t="str">
        <f t="shared" si="292"/>
        <v/>
      </c>
      <c r="AN845" s="255"/>
      <c r="AO845" s="559" t="str">
        <f>IFERROR(VLOOKUP(K845,【参考】数式用!$A$2:$N$57,14,FALSE),"")</f>
        <v/>
      </c>
      <c r="AP845" s="559" t="str">
        <f t="shared" si="293"/>
        <v/>
      </c>
      <c r="AQ845" s="632" t="str">
        <f t="shared" si="294"/>
        <v/>
      </c>
      <c r="AR845" s="632" t="str">
        <f t="shared" si="295"/>
        <v>入力済</v>
      </c>
      <c r="AS845" s="559" t="str">
        <f t="shared" si="296"/>
        <v/>
      </c>
      <c r="AT845" s="632" t="str">
        <f t="shared" si="297"/>
        <v>入力済</v>
      </c>
      <c r="AU845" s="632" t="str">
        <f t="shared" si="298"/>
        <v/>
      </c>
      <c r="AV845" s="632" t="str">
        <f t="shared" si="299"/>
        <v/>
      </c>
      <c r="AW845" s="559" t="str">
        <f t="shared" si="300"/>
        <v/>
      </c>
      <c r="AX845" s="559" t="str">
        <f t="shared" si="301"/>
        <v/>
      </c>
      <c r="AY845" s="632" t="str">
        <f>IFERROR(VLOOKUP(K845,【参考】数式用!$AR$5:$AS$39,2, FALSE), "")</f>
        <v/>
      </c>
      <c r="AZ845" s="559" t="str">
        <f t="shared" si="302"/>
        <v/>
      </c>
      <c r="BA845" s="559" t="str">
        <f t="shared" si="303"/>
        <v>入力済</v>
      </c>
      <c r="BB845" s="632" t="str">
        <f>IFERROR(VLOOKUP(K845,【参考】数式用!$AX$3:$AY$59, 2, FALSE), "")</f>
        <v/>
      </c>
      <c r="BC845" s="559" t="str">
        <f t="shared" si="304"/>
        <v/>
      </c>
      <c r="BD845" s="559" t="str">
        <f t="shared" si="305"/>
        <v>入力済</v>
      </c>
      <c r="BE845" s="576" t="str">
        <f t="shared" si="306"/>
        <v/>
      </c>
      <c r="BF845" s="559" t="str">
        <f t="shared" si="307"/>
        <v/>
      </c>
      <c r="BG845" s="596"/>
      <c r="BH845" s="632" t="str">
        <f t="shared" si="308"/>
        <v/>
      </c>
      <c r="BI845" s="614" t="str">
        <f>IFERROR(IF(BH845="Ⅱロ有り",ROUNDDOWN(L845*VLOOKUP(K845,【参考】数式用!$A$4:$J$42,10,FALSE)*AA845,0),""),"")</f>
        <v/>
      </c>
      <c r="BJ845" s="614" t="str">
        <f>IFERROR(IF(BH845="Ⅱロなし",ROUNDDOWN(L845*VLOOKUP(K845,【参考】数式用!$A$4:$J$42,8,FALSE)*AA845,0),""),"")</f>
        <v/>
      </c>
    </row>
    <row r="846" spans="1:62" ht="110.1" customHeight="1" thickBot="1">
      <c r="A846" s="327">
        <v>833</v>
      </c>
      <c r="B846" s="1005" t="str">
        <f>IF(基本情報入力シート!B868="","",基本情報入力シート!B868)</f>
        <v/>
      </c>
      <c r="C846" s="1006"/>
      <c r="D846" s="1006"/>
      <c r="E846" s="1006"/>
      <c r="F846" s="1007"/>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58" t="str">
        <f>IF(基本情報入力シート!AF868=0, "",基本情報入力シート!AF868)</f>
        <v/>
      </c>
      <c r="M846" s="589"/>
      <c r="N846" s="521" t="str">
        <f>IFERROR(VLOOKUP(K846,【参考】数式用!$A$2:$F$57,MATCH(M846,【参考】数式用!$C$3:$F$3,0)+2,0),"")</f>
        <v/>
      </c>
      <c r="O846" s="513"/>
      <c r="P846" s="555" t="str">
        <f>IFERROR(VLOOKUP(K846,【参考】数式用!$A$2:$F$57,MATCH(O846,【参考】数式用!$C$3:$F$3,0)+2,0),"")</f>
        <v/>
      </c>
      <c r="Q846" s="338" t="s">
        <v>118</v>
      </c>
      <c r="R846" s="339"/>
      <c r="S846" s="340" t="s">
        <v>183</v>
      </c>
      <c r="T846" s="339"/>
      <c r="U846" s="340" t="s">
        <v>184</v>
      </c>
      <c r="V846" s="339"/>
      <c r="W846" s="340" t="s">
        <v>183</v>
      </c>
      <c r="X846" s="339"/>
      <c r="Y846" s="340" t="s">
        <v>185</v>
      </c>
      <c r="Z846" s="340" t="s">
        <v>186</v>
      </c>
      <c r="AA846" s="340" t="str">
        <f t="shared" si="288"/>
        <v/>
      </c>
      <c r="AB846" s="341" t="s">
        <v>187</v>
      </c>
      <c r="AC846" s="516" t="str">
        <f t="shared" si="289"/>
        <v/>
      </c>
      <c r="AD846" s="509" t="str">
        <f t="shared" si="290"/>
        <v/>
      </c>
      <c r="AE846" s="517" t="str">
        <f>IFERROR(ROUNDDOWN(ROUNDDOWN(ROUND(L846*VLOOKUP(K846,【参考】数式用!$A$4:$F$57,MATCH("処遇改善加算Ⅳ",【参考】数式用!$C$3:$F$3,0)+2,0),0),0)*AA846*0.5,0), "")</f>
        <v/>
      </c>
      <c r="AF846" s="329"/>
      <c r="AG846" s="330"/>
      <c r="AH846" s="330"/>
      <c r="AI846" s="344"/>
      <c r="AJ846" s="641"/>
      <c r="AK846" s="331"/>
      <c r="AL846" s="332" t="str">
        <f t="shared" si="291"/>
        <v/>
      </c>
      <c r="AM846" s="325" t="str">
        <f t="shared" si="292"/>
        <v/>
      </c>
      <c r="AN846" s="255"/>
      <c r="AO846" s="559" t="str">
        <f>IFERROR(VLOOKUP(K846,【参考】数式用!$A$2:$N$57,14,FALSE),"")</f>
        <v/>
      </c>
      <c r="AP846" s="559" t="str">
        <f t="shared" si="293"/>
        <v/>
      </c>
      <c r="AQ846" s="632" t="str">
        <f t="shared" si="294"/>
        <v/>
      </c>
      <c r="AR846" s="632" t="str">
        <f t="shared" si="295"/>
        <v>入力済</v>
      </c>
      <c r="AS846" s="559" t="str">
        <f t="shared" si="296"/>
        <v/>
      </c>
      <c r="AT846" s="632" t="str">
        <f t="shared" si="297"/>
        <v>入力済</v>
      </c>
      <c r="AU846" s="632" t="str">
        <f t="shared" si="298"/>
        <v/>
      </c>
      <c r="AV846" s="632" t="str">
        <f t="shared" si="299"/>
        <v/>
      </c>
      <c r="AW846" s="559" t="str">
        <f t="shared" si="300"/>
        <v/>
      </c>
      <c r="AX846" s="559" t="str">
        <f t="shared" si="301"/>
        <v/>
      </c>
      <c r="AY846" s="632" t="str">
        <f>IFERROR(VLOOKUP(K846,【参考】数式用!$AR$5:$AS$39,2, FALSE), "")</f>
        <v/>
      </c>
      <c r="AZ846" s="559" t="str">
        <f t="shared" si="302"/>
        <v/>
      </c>
      <c r="BA846" s="559" t="str">
        <f t="shared" si="303"/>
        <v>入力済</v>
      </c>
      <c r="BB846" s="632" t="str">
        <f>IFERROR(VLOOKUP(K846,【参考】数式用!$AX$3:$AY$59, 2, FALSE), "")</f>
        <v/>
      </c>
      <c r="BC846" s="559" t="str">
        <f t="shared" si="304"/>
        <v/>
      </c>
      <c r="BD846" s="559" t="str">
        <f t="shared" si="305"/>
        <v>入力済</v>
      </c>
      <c r="BE846" s="576" t="str">
        <f t="shared" si="306"/>
        <v/>
      </c>
      <c r="BF846" s="559" t="str">
        <f t="shared" si="307"/>
        <v/>
      </c>
      <c r="BG846" s="596"/>
      <c r="BH846" s="632" t="str">
        <f t="shared" si="308"/>
        <v/>
      </c>
      <c r="BI846" s="614" t="str">
        <f>IFERROR(IF(BH846="Ⅱロ有り",ROUNDDOWN(L846*VLOOKUP(K846,【参考】数式用!$A$4:$J$42,10,FALSE)*AA846,0),""),"")</f>
        <v/>
      </c>
      <c r="BJ846" s="614" t="str">
        <f>IFERROR(IF(BH846="Ⅱロなし",ROUNDDOWN(L846*VLOOKUP(K846,【参考】数式用!$A$4:$J$42,8,FALSE)*AA846,0),""),"")</f>
        <v/>
      </c>
    </row>
    <row r="847" spans="1:62" ht="110.1" customHeight="1" thickBot="1">
      <c r="A847" s="327">
        <v>834</v>
      </c>
      <c r="B847" s="1005" t="str">
        <f>IF(基本情報入力シート!B869="","",基本情報入力シート!B869)</f>
        <v/>
      </c>
      <c r="C847" s="1006"/>
      <c r="D847" s="1006"/>
      <c r="E847" s="1006"/>
      <c r="F847" s="1007"/>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58" t="str">
        <f>IF(基本情報入力シート!AF869=0, "",基本情報入力シート!AF869)</f>
        <v/>
      </c>
      <c r="M847" s="589"/>
      <c r="N847" s="521" t="str">
        <f>IFERROR(VLOOKUP(K847,【参考】数式用!$A$2:$F$57,MATCH(M847,【参考】数式用!$C$3:$F$3,0)+2,0),"")</f>
        <v/>
      </c>
      <c r="O847" s="513"/>
      <c r="P847" s="555" t="str">
        <f>IFERROR(VLOOKUP(K847,【参考】数式用!$A$2:$F$57,MATCH(O847,【参考】数式用!$C$3:$F$3,0)+2,0),"")</f>
        <v/>
      </c>
      <c r="Q847" s="338" t="s">
        <v>118</v>
      </c>
      <c r="R847" s="339"/>
      <c r="S847" s="340" t="s">
        <v>183</v>
      </c>
      <c r="T847" s="339"/>
      <c r="U847" s="340" t="s">
        <v>184</v>
      </c>
      <c r="V847" s="339"/>
      <c r="W847" s="340" t="s">
        <v>183</v>
      </c>
      <c r="X847" s="339"/>
      <c r="Y847" s="340" t="s">
        <v>185</v>
      </c>
      <c r="Z847" s="340" t="s">
        <v>186</v>
      </c>
      <c r="AA847" s="340" t="str">
        <f t="shared" si="288"/>
        <v/>
      </c>
      <c r="AB847" s="341" t="s">
        <v>187</v>
      </c>
      <c r="AC847" s="516" t="str">
        <f t="shared" si="289"/>
        <v/>
      </c>
      <c r="AD847" s="509" t="str">
        <f t="shared" si="290"/>
        <v/>
      </c>
      <c r="AE847" s="517" t="str">
        <f>IFERROR(ROUNDDOWN(ROUNDDOWN(ROUND(L847*VLOOKUP(K847,【参考】数式用!$A$4:$F$57,MATCH("処遇改善加算Ⅳ",【参考】数式用!$C$3:$F$3,0)+2,0),0),0)*AA847*0.5,0), "")</f>
        <v/>
      </c>
      <c r="AF847" s="329"/>
      <c r="AG847" s="330"/>
      <c r="AH847" s="330"/>
      <c r="AI847" s="344"/>
      <c r="AJ847" s="641"/>
      <c r="AK847" s="331"/>
      <c r="AL847" s="332" t="str">
        <f t="shared" si="291"/>
        <v/>
      </c>
      <c r="AM847" s="325" t="str">
        <f t="shared" si="292"/>
        <v/>
      </c>
      <c r="AN847" s="255"/>
      <c r="AO847" s="559" t="str">
        <f>IFERROR(VLOOKUP(K847,【参考】数式用!$A$2:$N$57,14,FALSE),"")</f>
        <v/>
      </c>
      <c r="AP847" s="559" t="str">
        <f t="shared" si="293"/>
        <v/>
      </c>
      <c r="AQ847" s="632" t="str">
        <f t="shared" si="294"/>
        <v/>
      </c>
      <c r="AR847" s="632" t="str">
        <f t="shared" si="295"/>
        <v>入力済</v>
      </c>
      <c r="AS847" s="559" t="str">
        <f t="shared" si="296"/>
        <v/>
      </c>
      <c r="AT847" s="632" t="str">
        <f t="shared" si="297"/>
        <v>入力済</v>
      </c>
      <c r="AU847" s="632" t="str">
        <f t="shared" si="298"/>
        <v/>
      </c>
      <c r="AV847" s="632" t="str">
        <f t="shared" si="299"/>
        <v/>
      </c>
      <c r="AW847" s="559" t="str">
        <f t="shared" si="300"/>
        <v/>
      </c>
      <c r="AX847" s="559" t="str">
        <f t="shared" si="301"/>
        <v/>
      </c>
      <c r="AY847" s="632" t="str">
        <f>IFERROR(VLOOKUP(K847,【参考】数式用!$AR$5:$AS$39,2, FALSE), "")</f>
        <v/>
      </c>
      <c r="AZ847" s="559" t="str">
        <f t="shared" si="302"/>
        <v/>
      </c>
      <c r="BA847" s="559" t="str">
        <f t="shared" si="303"/>
        <v>入力済</v>
      </c>
      <c r="BB847" s="632" t="str">
        <f>IFERROR(VLOOKUP(K847,【参考】数式用!$AX$3:$AY$59, 2, FALSE), "")</f>
        <v/>
      </c>
      <c r="BC847" s="559" t="str">
        <f t="shared" si="304"/>
        <v/>
      </c>
      <c r="BD847" s="559" t="str">
        <f t="shared" si="305"/>
        <v>入力済</v>
      </c>
      <c r="BE847" s="576" t="str">
        <f t="shared" si="306"/>
        <v/>
      </c>
      <c r="BF847" s="559" t="str">
        <f t="shared" si="307"/>
        <v/>
      </c>
      <c r="BG847" s="596"/>
      <c r="BH847" s="632" t="str">
        <f t="shared" si="308"/>
        <v/>
      </c>
      <c r="BI847" s="614" t="str">
        <f>IFERROR(IF(BH847="Ⅱロ有り",ROUNDDOWN(L847*VLOOKUP(K847,【参考】数式用!$A$4:$J$42,10,FALSE)*AA847,0),""),"")</f>
        <v/>
      </c>
      <c r="BJ847" s="614" t="str">
        <f>IFERROR(IF(BH847="Ⅱロなし",ROUNDDOWN(L847*VLOOKUP(K847,【参考】数式用!$A$4:$J$42,8,FALSE)*AA847,0),""),"")</f>
        <v/>
      </c>
    </row>
    <row r="848" spans="1:62" ht="110.1" customHeight="1" thickBot="1">
      <c r="A848" s="327">
        <v>835</v>
      </c>
      <c r="B848" s="1005" t="str">
        <f>IF(基本情報入力シート!B870="","",基本情報入力シート!B870)</f>
        <v/>
      </c>
      <c r="C848" s="1006"/>
      <c r="D848" s="1006"/>
      <c r="E848" s="1006"/>
      <c r="F848" s="1007"/>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58" t="str">
        <f>IF(基本情報入力シート!AF870=0, "",基本情報入力シート!AF870)</f>
        <v/>
      </c>
      <c r="M848" s="589"/>
      <c r="N848" s="521" t="str">
        <f>IFERROR(VLOOKUP(K848,【参考】数式用!$A$2:$F$57,MATCH(M848,【参考】数式用!$C$3:$F$3,0)+2,0),"")</f>
        <v/>
      </c>
      <c r="O848" s="513"/>
      <c r="P848" s="555" t="str">
        <f>IFERROR(VLOOKUP(K848,【参考】数式用!$A$2:$F$57,MATCH(O848,【参考】数式用!$C$3:$F$3,0)+2,0),"")</f>
        <v/>
      </c>
      <c r="Q848" s="338" t="s">
        <v>118</v>
      </c>
      <c r="R848" s="339"/>
      <c r="S848" s="340" t="s">
        <v>183</v>
      </c>
      <c r="T848" s="339"/>
      <c r="U848" s="340" t="s">
        <v>184</v>
      </c>
      <c r="V848" s="339"/>
      <c r="W848" s="340" t="s">
        <v>183</v>
      </c>
      <c r="X848" s="339"/>
      <c r="Y848" s="340" t="s">
        <v>185</v>
      </c>
      <c r="Z848" s="340" t="s">
        <v>186</v>
      </c>
      <c r="AA848" s="340" t="str">
        <f t="shared" si="288"/>
        <v/>
      </c>
      <c r="AB848" s="341" t="s">
        <v>187</v>
      </c>
      <c r="AC848" s="516" t="str">
        <f t="shared" si="289"/>
        <v/>
      </c>
      <c r="AD848" s="509" t="str">
        <f t="shared" si="290"/>
        <v/>
      </c>
      <c r="AE848" s="517" t="str">
        <f>IFERROR(ROUNDDOWN(ROUNDDOWN(ROUND(L848*VLOOKUP(K848,【参考】数式用!$A$4:$F$57,MATCH("処遇改善加算Ⅳ",【参考】数式用!$C$3:$F$3,0)+2,0),0),0)*AA848*0.5,0), "")</f>
        <v/>
      </c>
      <c r="AF848" s="329"/>
      <c r="AG848" s="330"/>
      <c r="AH848" s="330"/>
      <c r="AI848" s="344"/>
      <c r="AJ848" s="641"/>
      <c r="AK848" s="331"/>
      <c r="AL848" s="332" t="str">
        <f t="shared" si="291"/>
        <v/>
      </c>
      <c r="AM848" s="325" t="str">
        <f t="shared" si="292"/>
        <v/>
      </c>
      <c r="AN848" s="255"/>
      <c r="AO848" s="559" t="str">
        <f>IFERROR(VLOOKUP(K848,【参考】数式用!$A$2:$N$57,14,FALSE),"")</f>
        <v/>
      </c>
      <c r="AP848" s="559" t="str">
        <f t="shared" si="293"/>
        <v/>
      </c>
      <c r="AQ848" s="632" t="str">
        <f t="shared" si="294"/>
        <v/>
      </c>
      <c r="AR848" s="632" t="str">
        <f t="shared" si="295"/>
        <v>入力済</v>
      </c>
      <c r="AS848" s="559" t="str">
        <f t="shared" si="296"/>
        <v/>
      </c>
      <c r="AT848" s="632" t="str">
        <f t="shared" si="297"/>
        <v>入力済</v>
      </c>
      <c r="AU848" s="632" t="str">
        <f t="shared" si="298"/>
        <v/>
      </c>
      <c r="AV848" s="632" t="str">
        <f t="shared" si="299"/>
        <v/>
      </c>
      <c r="AW848" s="559" t="str">
        <f t="shared" si="300"/>
        <v/>
      </c>
      <c r="AX848" s="559" t="str">
        <f t="shared" si="301"/>
        <v/>
      </c>
      <c r="AY848" s="632" t="str">
        <f>IFERROR(VLOOKUP(K848,【参考】数式用!$AR$5:$AS$39,2, FALSE), "")</f>
        <v/>
      </c>
      <c r="AZ848" s="559" t="str">
        <f t="shared" si="302"/>
        <v/>
      </c>
      <c r="BA848" s="559" t="str">
        <f t="shared" si="303"/>
        <v>入力済</v>
      </c>
      <c r="BB848" s="632" t="str">
        <f>IFERROR(VLOOKUP(K848,【参考】数式用!$AX$3:$AY$59, 2, FALSE), "")</f>
        <v/>
      </c>
      <c r="BC848" s="559" t="str">
        <f t="shared" si="304"/>
        <v/>
      </c>
      <c r="BD848" s="559" t="str">
        <f t="shared" si="305"/>
        <v>入力済</v>
      </c>
      <c r="BE848" s="576" t="str">
        <f t="shared" si="306"/>
        <v/>
      </c>
      <c r="BF848" s="559" t="str">
        <f t="shared" si="307"/>
        <v/>
      </c>
      <c r="BG848" s="596"/>
      <c r="BH848" s="632" t="str">
        <f t="shared" si="308"/>
        <v/>
      </c>
      <c r="BI848" s="614" t="str">
        <f>IFERROR(IF(BH848="Ⅱロ有り",ROUNDDOWN(L848*VLOOKUP(K848,【参考】数式用!$A$4:$J$42,10,FALSE)*AA848,0),""),"")</f>
        <v/>
      </c>
      <c r="BJ848" s="614" t="str">
        <f>IFERROR(IF(BH848="Ⅱロなし",ROUNDDOWN(L848*VLOOKUP(K848,【参考】数式用!$A$4:$J$42,8,FALSE)*AA848,0),""),"")</f>
        <v/>
      </c>
    </row>
    <row r="849" spans="1:62" ht="110.1" customHeight="1" thickBot="1">
      <c r="A849" s="327">
        <v>836</v>
      </c>
      <c r="B849" s="1005" t="str">
        <f>IF(基本情報入力シート!B871="","",基本情報入力シート!B871)</f>
        <v/>
      </c>
      <c r="C849" s="1006"/>
      <c r="D849" s="1006"/>
      <c r="E849" s="1006"/>
      <c r="F849" s="1007"/>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58" t="str">
        <f>IF(基本情報入力シート!AF871=0, "",基本情報入力シート!AF871)</f>
        <v/>
      </c>
      <c r="M849" s="589"/>
      <c r="N849" s="521" t="str">
        <f>IFERROR(VLOOKUP(K849,【参考】数式用!$A$2:$F$57,MATCH(M849,【参考】数式用!$C$3:$F$3,0)+2,0),"")</f>
        <v/>
      </c>
      <c r="O849" s="513"/>
      <c r="P849" s="555" t="str">
        <f>IFERROR(VLOOKUP(K849,【参考】数式用!$A$2:$F$57,MATCH(O849,【参考】数式用!$C$3:$F$3,0)+2,0),"")</f>
        <v/>
      </c>
      <c r="Q849" s="338" t="s">
        <v>118</v>
      </c>
      <c r="R849" s="339"/>
      <c r="S849" s="340" t="s">
        <v>183</v>
      </c>
      <c r="T849" s="339"/>
      <c r="U849" s="340" t="s">
        <v>184</v>
      </c>
      <c r="V849" s="339"/>
      <c r="W849" s="340" t="s">
        <v>183</v>
      </c>
      <c r="X849" s="339"/>
      <c r="Y849" s="340" t="s">
        <v>185</v>
      </c>
      <c r="Z849" s="340" t="s">
        <v>186</v>
      </c>
      <c r="AA849" s="340" t="str">
        <f t="shared" si="288"/>
        <v/>
      </c>
      <c r="AB849" s="341" t="s">
        <v>187</v>
      </c>
      <c r="AC849" s="516" t="str">
        <f t="shared" si="289"/>
        <v/>
      </c>
      <c r="AD849" s="509" t="str">
        <f t="shared" si="290"/>
        <v/>
      </c>
      <c r="AE849" s="517" t="str">
        <f>IFERROR(ROUNDDOWN(ROUNDDOWN(ROUND(L849*VLOOKUP(K849,【参考】数式用!$A$4:$F$57,MATCH("処遇改善加算Ⅳ",【参考】数式用!$C$3:$F$3,0)+2,0),0),0)*AA849*0.5,0), "")</f>
        <v/>
      </c>
      <c r="AF849" s="329"/>
      <c r="AG849" s="330"/>
      <c r="AH849" s="330"/>
      <c r="AI849" s="344"/>
      <c r="AJ849" s="641"/>
      <c r="AK849" s="331"/>
      <c r="AL849" s="332" t="str">
        <f t="shared" si="291"/>
        <v/>
      </c>
      <c r="AM849" s="325" t="str">
        <f t="shared" si="292"/>
        <v/>
      </c>
      <c r="AN849" s="255"/>
      <c r="AO849" s="559" t="str">
        <f>IFERROR(VLOOKUP(K849,【参考】数式用!$A$2:$N$57,14,FALSE),"")</f>
        <v/>
      </c>
      <c r="AP849" s="559" t="str">
        <f t="shared" si="293"/>
        <v/>
      </c>
      <c r="AQ849" s="632" t="str">
        <f t="shared" si="294"/>
        <v/>
      </c>
      <c r="AR849" s="632" t="str">
        <f t="shared" si="295"/>
        <v>入力済</v>
      </c>
      <c r="AS849" s="559" t="str">
        <f t="shared" si="296"/>
        <v/>
      </c>
      <c r="AT849" s="632" t="str">
        <f t="shared" si="297"/>
        <v>入力済</v>
      </c>
      <c r="AU849" s="632" t="str">
        <f t="shared" si="298"/>
        <v/>
      </c>
      <c r="AV849" s="632" t="str">
        <f t="shared" si="299"/>
        <v/>
      </c>
      <c r="AW849" s="559" t="str">
        <f t="shared" si="300"/>
        <v/>
      </c>
      <c r="AX849" s="559" t="str">
        <f t="shared" si="301"/>
        <v/>
      </c>
      <c r="AY849" s="632" t="str">
        <f>IFERROR(VLOOKUP(K849,【参考】数式用!$AR$5:$AS$39,2, FALSE), "")</f>
        <v/>
      </c>
      <c r="AZ849" s="559" t="str">
        <f t="shared" si="302"/>
        <v/>
      </c>
      <c r="BA849" s="559" t="str">
        <f t="shared" si="303"/>
        <v>入力済</v>
      </c>
      <c r="BB849" s="632" t="str">
        <f>IFERROR(VLOOKUP(K849,【参考】数式用!$AX$3:$AY$59, 2, FALSE), "")</f>
        <v/>
      </c>
      <c r="BC849" s="559" t="str">
        <f t="shared" si="304"/>
        <v/>
      </c>
      <c r="BD849" s="559" t="str">
        <f t="shared" si="305"/>
        <v>入力済</v>
      </c>
      <c r="BE849" s="576" t="str">
        <f t="shared" si="306"/>
        <v/>
      </c>
      <c r="BF849" s="559" t="str">
        <f t="shared" si="307"/>
        <v/>
      </c>
      <c r="BG849" s="596"/>
      <c r="BH849" s="632" t="str">
        <f t="shared" si="308"/>
        <v/>
      </c>
      <c r="BI849" s="614" t="str">
        <f>IFERROR(IF(BH849="Ⅱロ有り",ROUNDDOWN(L849*VLOOKUP(K849,【参考】数式用!$A$4:$J$42,10,FALSE)*AA849,0),""),"")</f>
        <v/>
      </c>
      <c r="BJ849" s="614" t="str">
        <f>IFERROR(IF(BH849="Ⅱロなし",ROUNDDOWN(L849*VLOOKUP(K849,【参考】数式用!$A$4:$J$42,8,FALSE)*AA849,0),""),"")</f>
        <v/>
      </c>
    </row>
    <row r="850" spans="1:62" ht="110.1" customHeight="1" thickBot="1">
      <c r="A850" s="327">
        <v>837</v>
      </c>
      <c r="B850" s="1005" t="str">
        <f>IF(基本情報入力シート!B872="","",基本情報入力シート!B872)</f>
        <v/>
      </c>
      <c r="C850" s="1006"/>
      <c r="D850" s="1006"/>
      <c r="E850" s="1006"/>
      <c r="F850" s="1007"/>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58" t="str">
        <f>IF(基本情報入力シート!AF872=0, "",基本情報入力シート!AF872)</f>
        <v/>
      </c>
      <c r="M850" s="589"/>
      <c r="N850" s="521" t="str">
        <f>IFERROR(VLOOKUP(K850,【参考】数式用!$A$2:$F$57,MATCH(M850,【参考】数式用!$C$3:$F$3,0)+2,0),"")</f>
        <v/>
      </c>
      <c r="O850" s="513"/>
      <c r="P850" s="555" t="str">
        <f>IFERROR(VLOOKUP(K850,【参考】数式用!$A$2:$F$57,MATCH(O850,【参考】数式用!$C$3:$F$3,0)+2,0),"")</f>
        <v/>
      </c>
      <c r="Q850" s="338" t="s">
        <v>118</v>
      </c>
      <c r="R850" s="339"/>
      <c r="S850" s="340" t="s">
        <v>183</v>
      </c>
      <c r="T850" s="339"/>
      <c r="U850" s="340" t="s">
        <v>184</v>
      </c>
      <c r="V850" s="339"/>
      <c r="W850" s="340" t="s">
        <v>183</v>
      </c>
      <c r="X850" s="339"/>
      <c r="Y850" s="340" t="s">
        <v>185</v>
      </c>
      <c r="Z850" s="340" t="s">
        <v>186</v>
      </c>
      <c r="AA850" s="340" t="str">
        <f t="shared" si="288"/>
        <v/>
      </c>
      <c r="AB850" s="341" t="s">
        <v>187</v>
      </c>
      <c r="AC850" s="516" t="str">
        <f t="shared" si="289"/>
        <v/>
      </c>
      <c r="AD850" s="509" t="str">
        <f t="shared" si="290"/>
        <v/>
      </c>
      <c r="AE850" s="517" t="str">
        <f>IFERROR(ROUNDDOWN(ROUNDDOWN(ROUND(L850*VLOOKUP(K850,【参考】数式用!$A$4:$F$57,MATCH("処遇改善加算Ⅳ",【参考】数式用!$C$3:$F$3,0)+2,0),0),0)*AA850*0.5,0), "")</f>
        <v/>
      </c>
      <c r="AF850" s="329"/>
      <c r="AG850" s="330"/>
      <c r="AH850" s="330"/>
      <c r="AI850" s="344"/>
      <c r="AJ850" s="641"/>
      <c r="AK850" s="331"/>
      <c r="AL850" s="332" t="str">
        <f t="shared" si="291"/>
        <v/>
      </c>
      <c r="AM850" s="325" t="str">
        <f t="shared" si="292"/>
        <v/>
      </c>
      <c r="AN850" s="255"/>
      <c r="AO850" s="559" t="str">
        <f>IFERROR(VLOOKUP(K850,【参考】数式用!$A$2:$N$57,14,FALSE),"")</f>
        <v/>
      </c>
      <c r="AP850" s="559" t="str">
        <f t="shared" si="293"/>
        <v/>
      </c>
      <c r="AQ850" s="632" t="str">
        <f t="shared" si="294"/>
        <v/>
      </c>
      <c r="AR850" s="632" t="str">
        <f t="shared" si="295"/>
        <v>入力済</v>
      </c>
      <c r="AS850" s="559" t="str">
        <f t="shared" si="296"/>
        <v/>
      </c>
      <c r="AT850" s="632" t="str">
        <f t="shared" si="297"/>
        <v>入力済</v>
      </c>
      <c r="AU850" s="632" t="str">
        <f t="shared" si="298"/>
        <v/>
      </c>
      <c r="AV850" s="632" t="str">
        <f t="shared" si="299"/>
        <v/>
      </c>
      <c r="AW850" s="559" t="str">
        <f t="shared" si="300"/>
        <v/>
      </c>
      <c r="AX850" s="559" t="str">
        <f t="shared" si="301"/>
        <v/>
      </c>
      <c r="AY850" s="632" t="str">
        <f>IFERROR(VLOOKUP(K850,【参考】数式用!$AR$5:$AS$39,2, FALSE), "")</f>
        <v/>
      </c>
      <c r="AZ850" s="559" t="str">
        <f t="shared" si="302"/>
        <v/>
      </c>
      <c r="BA850" s="559" t="str">
        <f t="shared" si="303"/>
        <v>入力済</v>
      </c>
      <c r="BB850" s="632" t="str">
        <f>IFERROR(VLOOKUP(K850,【参考】数式用!$AX$3:$AY$59, 2, FALSE), "")</f>
        <v/>
      </c>
      <c r="BC850" s="559" t="str">
        <f t="shared" si="304"/>
        <v/>
      </c>
      <c r="BD850" s="559" t="str">
        <f t="shared" si="305"/>
        <v>入力済</v>
      </c>
      <c r="BE850" s="576" t="str">
        <f t="shared" si="306"/>
        <v/>
      </c>
      <c r="BF850" s="559" t="str">
        <f t="shared" si="307"/>
        <v/>
      </c>
      <c r="BG850" s="596"/>
      <c r="BH850" s="632" t="str">
        <f t="shared" si="308"/>
        <v/>
      </c>
      <c r="BI850" s="614" t="str">
        <f>IFERROR(IF(BH850="Ⅱロ有り",ROUNDDOWN(L850*VLOOKUP(K850,【参考】数式用!$A$4:$J$42,10,FALSE)*AA850,0),""),"")</f>
        <v/>
      </c>
      <c r="BJ850" s="614" t="str">
        <f>IFERROR(IF(BH850="Ⅱロなし",ROUNDDOWN(L850*VLOOKUP(K850,【参考】数式用!$A$4:$J$42,8,FALSE)*AA850,0),""),"")</f>
        <v/>
      </c>
    </row>
    <row r="851" spans="1:62" ht="110.1" customHeight="1" thickBot="1">
      <c r="A851" s="327">
        <v>838</v>
      </c>
      <c r="B851" s="1005" t="str">
        <f>IF(基本情報入力シート!B873="","",基本情報入力シート!B873)</f>
        <v/>
      </c>
      <c r="C851" s="1006"/>
      <c r="D851" s="1006"/>
      <c r="E851" s="1006"/>
      <c r="F851" s="1007"/>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58" t="str">
        <f>IF(基本情報入力シート!AF873=0, "",基本情報入力シート!AF873)</f>
        <v/>
      </c>
      <c r="M851" s="589"/>
      <c r="N851" s="521" t="str">
        <f>IFERROR(VLOOKUP(K851,【参考】数式用!$A$2:$F$57,MATCH(M851,【参考】数式用!$C$3:$F$3,0)+2,0),"")</f>
        <v/>
      </c>
      <c r="O851" s="513"/>
      <c r="P851" s="555" t="str">
        <f>IFERROR(VLOOKUP(K851,【参考】数式用!$A$2:$F$57,MATCH(O851,【参考】数式用!$C$3:$F$3,0)+2,0),"")</f>
        <v/>
      </c>
      <c r="Q851" s="338" t="s">
        <v>118</v>
      </c>
      <c r="R851" s="339"/>
      <c r="S851" s="340" t="s">
        <v>183</v>
      </c>
      <c r="T851" s="339"/>
      <c r="U851" s="340" t="s">
        <v>184</v>
      </c>
      <c r="V851" s="339"/>
      <c r="W851" s="340" t="s">
        <v>183</v>
      </c>
      <c r="X851" s="339"/>
      <c r="Y851" s="340" t="s">
        <v>185</v>
      </c>
      <c r="Z851" s="340" t="s">
        <v>186</v>
      </c>
      <c r="AA851" s="340" t="str">
        <f t="shared" si="288"/>
        <v/>
      </c>
      <c r="AB851" s="341" t="s">
        <v>187</v>
      </c>
      <c r="AC851" s="516" t="str">
        <f t="shared" si="289"/>
        <v/>
      </c>
      <c r="AD851" s="509" t="str">
        <f t="shared" si="290"/>
        <v/>
      </c>
      <c r="AE851" s="517" t="str">
        <f>IFERROR(ROUNDDOWN(ROUNDDOWN(ROUND(L851*VLOOKUP(K851,【参考】数式用!$A$4:$F$57,MATCH("処遇改善加算Ⅳ",【参考】数式用!$C$3:$F$3,0)+2,0),0),0)*AA851*0.5,0), "")</f>
        <v/>
      </c>
      <c r="AF851" s="329"/>
      <c r="AG851" s="330"/>
      <c r="AH851" s="330"/>
      <c r="AI851" s="344"/>
      <c r="AJ851" s="641"/>
      <c r="AK851" s="331"/>
      <c r="AL851" s="332" t="str">
        <f t="shared" si="291"/>
        <v/>
      </c>
      <c r="AM851" s="325" t="str">
        <f t="shared" si="292"/>
        <v/>
      </c>
      <c r="AN851" s="255"/>
      <c r="AO851" s="559" t="str">
        <f>IFERROR(VLOOKUP(K851,【参考】数式用!$A$2:$N$57,14,FALSE),"")</f>
        <v/>
      </c>
      <c r="AP851" s="559" t="str">
        <f t="shared" si="293"/>
        <v/>
      </c>
      <c r="AQ851" s="632" t="str">
        <f t="shared" si="294"/>
        <v/>
      </c>
      <c r="AR851" s="632" t="str">
        <f t="shared" si="295"/>
        <v>入力済</v>
      </c>
      <c r="AS851" s="559" t="str">
        <f t="shared" si="296"/>
        <v/>
      </c>
      <c r="AT851" s="632" t="str">
        <f t="shared" si="297"/>
        <v>入力済</v>
      </c>
      <c r="AU851" s="632" t="str">
        <f t="shared" si="298"/>
        <v/>
      </c>
      <c r="AV851" s="632" t="str">
        <f t="shared" si="299"/>
        <v/>
      </c>
      <c r="AW851" s="559" t="str">
        <f t="shared" si="300"/>
        <v/>
      </c>
      <c r="AX851" s="559" t="str">
        <f t="shared" si="301"/>
        <v/>
      </c>
      <c r="AY851" s="632" t="str">
        <f>IFERROR(VLOOKUP(K851,【参考】数式用!$AR$5:$AS$39,2, FALSE), "")</f>
        <v/>
      </c>
      <c r="AZ851" s="559" t="str">
        <f t="shared" si="302"/>
        <v/>
      </c>
      <c r="BA851" s="559" t="str">
        <f t="shared" si="303"/>
        <v>入力済</v>
      </c>
      <c r="BB851" s="632" t="str">
        <f>IFERROR(VLOOKUP(K851,【参考】数式用!$AX$3:$AY$59, 2, FALSE), "")</f>
        <v/>
      </c>
      <c r="BC851" s="559" t="str">
        <f t="shared" si="304"/>
        <v/>
      </c>
      <c r="BD851" s="559" t="str">
        <f t="shared" si="305"/>
        <v>入力済</v>
      </c>
      <c r="BE851" s="576" t="str">
        <f t="shared" si="306"/>
        <v/>
      </c>
      <c r="BF851" s="559" t="str">
        <f t="shared" si="307"/>
        <v/>
      </c>
      <c r="BG851" s="596"/>
      <c r="BH851" s="632" t="str">
        <f t="shared" si="308"/>
        <v/>
      </c>
      <c r="BI851" s="614" t="str">
        <f>IFERROR(IF(BH851="Ⅱロ有り",ROUNDDOWN(L851*VLOOKUP(K851,【参考】数式用!$A$4:$J$42,10,FALSE)*AA851,0),""),"")</f>
        <v/>
      </c>
      <c r="BJ851" s="614" t="str">
        <f>IFERROR(IF(BH851="Ⅱロなし",ROUNDDOWN(L851*VLOOKUP(K851,【参考】数式用!$A$4:$J$42,8,FALSE)*AA851,0),""),"")</f>
        <v/>
      </c>
    </row>
    <row r="852" spans="1:62" ht="110.1" customHeight="1" thickBot="1">
      <c r="A852" s="327">
        <v>839</v>
      </c>
      <c r="B852" s="1005" t="str">
        <f>IF(基本情報入力シート!B874="","",基本情報入力シート!B874)</f>
        <v/>
      </c>
      <c r="C852" s="1006"/>
      <c r="D852" s="1006"/>
      <c r="E852" s="1006"/>
      <c r="F852" s="1007"/>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58" t="str">
        <f>IF(基本情報入力シート!AF874=0, "",基本情報入力シート!AF874)</f>
        <v/>
      </c>
      <c r="M852" s="589"/>
      <c r="N852" s="521" t="str">
        <f>IFERROR(VLOOKUP(K852,【参考】数式用!$A$2:$F$57,MATCH(M852,【参考】数式用!$C$3:$F$3,0)+2,0),"")</f>
        <v/>
      </c>
      <c r="O852" s="513"/>
      <c r="P852" s="555" t="str">
        <f>IFERROR(VLOOKUP(K852,【参考】数式用!$A$2:$F$57,MATCH(O852,【参考】数式用!$C$3:$F$3,0)+2,0),"")</f>
        <v/>
      </c>
      <c r="Q852" s="338" t="s">
        <v>118</v>
      </c>
      <c r="R852" s="339"/>
      <c r="S852" s="340" t="s">
        <v>183</v>
      </c>
      <c r="T852" s="339"/>
      <c r="U852" s="340" t="s">
        <v>184</v>
      </c>
      <c r="V852" s="339"/>
      <c r="W852" s="340" t="s">
        <v>183</v>
      </c>
      <c r="X852" s="339"/>
      <c r="Y852" s="340" t="s">
        <v>185</v>
      </c>
      <c r="Z852" s="340" t="s">
        <v>186</v>
      </c>
      <c r="AA852" s="340" t="str">
        <f t="shared" si="288"/>
        <v/>
      </c>
      <c r="AB852" s="341" t="s">
        <v>187</v>
      </c>
      <c r="AC852" s="516" t="str">
        <f t="shared" si="289"/>
        <v/>
      </c>
      <c r="AD852" s="509" t="str">
        <f t="shared" si="290"/>
        <v/>
      </c>
      <c r="AE852" s="517" t="str">
        <f>IFERROR(ROUNDDOWN(ROUNDDOWN(ROUND(L852*VLOOKUP(K852,【参考】数式用!$A$4:$F$57,MATCH("処遇改善加算Ⅳ",【参考】数式用!$C$3:$F$3,0)+2,0),0),0)*AA852*0.5,0), "")</f>
        <v/>
      </c>
      <c r="AF852" s="329"/>
      <c r="AG852" s="330"/>
      <c r="AH852" s="330"/>
      <c r="AI852" s="344"/>
      <c r="AJ852" s="641"/>
      <c r="AK852" s="331"/>
      <c r="AL852" s="332" t="str">
        <f t="shared" si="291"/>
        <v/>
      </c>
      <c r="AM852" s="325" t="str">
        <f t="shared" si="292"/>
        <v/>
      </c>
      <c r="AN852" s="255"/>
      <c r="AO852" s="559" t="str">
        <f>IFERROR(VLOOKUP(K852,【参考】数式用!$A$2:$N$57,14,FALSE),"")</f>
        <v/>
      </c>
      <c r="AP852" s="559" t="str">
        <f t="shared" si="293"/>
        <v/>
      </c>
      <c r="AQ852" s="632" t="str">
        <f t="shared" si="294"/>
        <v/>
      </c>
      <c r="AR852" s="632" t="str">
        <f t="shared" si="295"/>
        <v>入力済</v>
      </c>
      <c r="AS852" s="559" t="str">
        <f t="shared" si="296"/>
        <v/>
      </c>
      <c r="AT852" s="632" t="str">
        <f t="shared" si="297"/>
        <v>入力済</v>
      </c>
      <c r="AU852" s="632" t="str">
        <f t="shared" si="298"/>
        <v/>
      </c>
      <c r="AV852" s="632" t="str">
        <f t="shared" si="299"/>
        <v/>
      </c>
      <c r="AW852" s="559" t="str">
        <f t="shared" si="300"/>
        <v/>
      </c>
      <c r="AX852" s="559" t="str">
        <f t="shared" si="301"/>
        <v/>
      </c>
      <c r="AY852" s="632" t="str">
        <f>IFERROR(VLOOKUP(K852,【参考】数式用!$AR$5:$AS$39,2, FALSE), "")</f>
        <v/>
      </c>
      <c r="AZ852" s="559" t="str">
        <f t="shared" si="302"/>
        <v/>
      </c>
      <c r="BA852" s="559" t="str">
        <f t="shared" si="303"/>
        <v>入力済</v>
      </c>
      <c r="BB852" s="632" t="str">
        <f>IFERROR(VLOOKUP(K852,【参考】数式用!$AX$3:$AY$59, 2, FALSE), "")</f>
        <v/>
      </c>
      <c r="BC852" s="559" t="str">
        <f t="shared" si="304"/>
        <v/>
      </c>
      <c r="BD852" s="559" t="str">
        <f t="shared" si="305"/>
        <v>入力済</v>
      </c>
      <c r="BE852" s="576" t="str">
        <f t="shared" si="306"/>
        <v/>
      </c>
      <c r="BF852" s="559" t="str">
        <f t="shared" si="307"/>
        <v/>
      </c>
      <c r="BG852" s="596"/>
      <c r="BH852" s="632" t="str">
        <f t="shared" si="308"/>
        <v/>
      </c>
      <c r="BI852" s="614" t="str">
        <f>IFERROR(IF(BH852="Ⅱロ有り",ROUNDDOWN(L852*VLOOKUP(K852,【参考】数式用!$A$4:$J$42,10,FALSE)*AA852,0),""),"")</f>
        <v/>
      </c>
      <c r="BJ852" s="614" t="str">
        <f>IFERROR(IF(BH852="Ⅱロなし",ROUNDDOWN(L852*VLOOKUP(K852,【参考】数式用!$A$4:$J$42,8,FALSE)*AA852,0),""),"")</f>
        <v/>
      </c>
    </row>
    <row r="853" spans="1:62" ht="110.1" customHeight="1" thickBot="1">
      <c r="A853" s="327">
        <v>840</v>
      </c>
      <c r="B853" s="1005" t="str">
        <f>IF(基本情報入力シート!B875="","",基本情報入力シート!B875)</f>
        <v/>
      </c>
      <c r="C853" s="1006"/>
      <c r="D853" s="1006"/>
      <c r="E853" s="1006"/>
      <c r="F853" s="1007"/>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58" t="str">
        <f>IF(基本情報入力シート!AF875=0, "",基本情報入力シート!AF875)</f>
        <v/>
      </c>
      <c r="M853" s="589"/>
      <c r="N853" s="521" t="str">
        <f>IFERROR(VLOOKUP(K853,【参考】数式用!$A$2:$F$57,MATCH(M853,【参考】数式用!$C$3:$F$3,0)+2,0),"")</f>
        <v/>
      </c>
      <c r="O853" s="513"/>
      <c r="P853" s="555" t="str">
        <f>IFERROR(VLOOKUP(K853,【参考】数式用!$A$2:$F$57,MATCH(O853,【参考】数式用!$C$3:$F$3,0)+2,0),"")</f>
        <v/>
      </c>
      <c r="Q853" s="338" t="s">
        <v>118</v>
      </c>
      <c r="R853" s="339"/>
      <c r="S853" s="340" t="s">
        <v>183</v>
      </c>
      <c r="T853" s="339"/>
      <c r="U853" s="340" t="s">
        <v>184</v>
      </c>
      <c r="V853" s="339"/>
      <c r="W853" s="340" t="s">
        <v>183</v>
      </c>
      <c r="X853" s="339"/>
      <c r="Y853" s="340" t="s">
        <v>185</v>
      </c>
      <c r="Z853" s="340" t="s">
        <v>186</v>
      </c>
      <c r="AA853" s="340" t="str">
        <f t="shared" si="288"/>
        <v/>
      </c>
      <c r="AB853" s="341" t="s">
        <v>187</v>
      </c>
      <c r="AC853" s="516" t="str">
        <f t="shared" si="289"/>
        <v/>
      </c>
      <c r="AD853" s="509" t="str">
        <f t="shared" si="290"/>
        <v/>
      </c>
      <c r="AE853" s="517" t="str">
        <f>IFERROR(ROUNDDOWN(ROUNDDOWN(ROUND(L853*VLOOKUP(K853,【参考】数式用!$A$4:$F$57,MATCH("処遇改善加算Ⅳ",【参考】数式用!$C$3:$F$3,0)+2,0),0),0)*AA853*0.5,0), "")</f>
        <v/>
      </c>
      <c r="AF853" s="329"/>
      <c r="AG853" s="330"/>
      <c r="AH853" s="330"/>
      <c r="AI853" s="344"/>
      <c r="AJ853" s="641"/>
      <c r="AK853" s="331"/>
      <c r="AL853" s="332" t="str">
        <f t="shared" si="291"/>
        <v/>
      </c>
      <c r="AM853" s="325" t="str">
        <f t="shared" si="292"/>
        <v/>
      </c>
      <c r="AN853" s="255"/>
      <c r="AO853" s="559" t="str">
        <f>IFERROR(VLOOKUP(K853,【参考】数式用!$A$2:$N$57,14,FALSE),"")</f>
        <v/>
      </c>
      <c r="AP853" s="559" t="str">
        <f t="shared" si="293"/>
        <v/>
      </c>
      <c r="AQ853" s="632" t="str">
        <f t="shared" si="294"/>
        <v/>
      </c>
      <c r="AR853" s="632" t="str">
        <f t="shared" si="295"/>
        <v>入力済</v>
      </c>
      <c r="AS853" s="559" t="str">
        <f t="shared" si="296"/>
        <v/>
      </c>
      <c r="AT853" s="632" t="str">
        <f t="shared" si="297"/>
        <v>入力済</v>
      </c>
      <c r="AU853" s="632" t="str">
        <f t="shared" si="298"/>
        <v/>
      </c>
      <c r="AV853" s="632" t="str">
        <f t="shared" si="299"/>
        <v/>
      </c>
      <c r="AW853" s="559" t="str">
        <f t="shared" si="300"/>
        <v/>
      </c>
      <c r="AX853" s="559" t="str">
        <f t="shared" si="301"/>
        <v/>
      </c>
      <c r="AY853" s="632" t="str">
        <f>IFERROR(VLOOKUP(K853,【参考】数式用!$AR$5:$AS$39,2, FALSE), "")</f>
        <v/>
      </c>
      <c r="AZ853" s="559" t="str">
        <f t="shared" si="302"/>
        <v/>
      </c>
      <c r="BA853" s="559" t="str">
        <f t="shared" si="303"/>
        <v>入力済</v>
      </c>
      <c r="BB853" s="632" t="str">
        <f>IFERROR(VLOOKUP(K853,【参考】数式用!$AX$3:$AY$59, 2, FALSE), "")</f>
        <v/>
      </c>
      <c r="BC853" s="559" t="str">
        <f t="shared" si="304"/>
        <v/>
      </c>
      <c r="BD853" s="559" t="str">
        <f t="shared" si="305"/>
        <v>入力済</v>
      </c>
      <c r="BE853" s="576" t="str">
        <f t="shared" si="306"/>
        <v/>
      </c>
      <c r="BF853" s="559" t="str">
        <f t="shared" si="307"/>
        <v/>
      </c>
      <c r="BG853" s="596"/>
      <c r="BH853" s="632" t="str">
        <f t="shared" si="308"/>
        <v/>
      </c>
      <c r="BI853" s="614" t="str">
        <f>IFERROR(IF(BH853="Ⅱロ有り",ROUNDDOWN(L853*VLOOKUP(K853,【参考】数式用!$A$4:$J$42,10,FALSE)*AA853,0),""),"")</f>
        <v/>
      </c>
      <c r="BJ853" s="614" t="str">
        <f>IFERROR(IF(BH853="Ⅱロなし",ROUNDDOWN(L853*VLOOKUP(K853,【参考】数式用!$A$4:$J$42,8,FALSE)*AA853,0),""),"")</f>
        <v/>
      </c>
    </row>
    <row r="854" spans="1:62" ht="110.1" customHeight="1" thickBot="1">
      <c r="A854" s="327">
        <v>841</v>
      </c>
      <c r="B854" s="1005" t="str">
        <f>IF(基本情報入力シート!B876="","",基本情報入力シート!B876)</f>
        <v/>
      </c>
      <c r="C854" s="1006"/>
      <c r="D854" s="1006"/>
      <c r="E854" s="1006"/>
      <c r="F854" s="1007"/>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58" t="str">
        <f>IF(基本情報入力シート!AF876=0, "",基本情報入力シート!AF876)</f>
        <v/>
      </c>
      <c r="M854" s="589"/>
      <c r="N854" s="521" t="str">
        <f>IFERROR(VLOOKUP(K854,【参考】数式用!$A$2:$F$57,MATCH(M854,【参考】数式用!$C$3:$F$3,0)+2,0),"")</f>
        <v/>
      </c>
      <c r="O854" s="513"/>
      <c r="P854" s="555" t="str">
        <f>IFERROR(VLOOKUP(K854,【参考】数式用!$A$2:$F$57,MATCH(O854,【参考】数式用!$C$3:$F$3,0)+2,0),"")</f>
        <v/>
      </c>
      <c r="Q854" s="338" t="s">
        <v>118</v>
      </c>
      <c r="R854" s="339"/>
      <c r="S854" s="340" t="s">
        <v>183</v>
      </c>
      <c r="T854" s="339"/>
      <c r="U854" s="340" t="s">
        <v>184</v>
      </c>
      <c r="V854" s="339"/>
      <c r="W854" s="340" t="s">
        <v>183</v>
      </c>
      <c r="X854" s="339"/>
      <c r="Y854" s="340" t="s">
        <v>185</v>
      </c>
      <c r="Z854" s="340" t="s">
        <v>186</v>
      </c>
      <c r="AA854" s="340" t="str">
        <f t="shared" si="288"/>
        <v/>
      </c>
      <c r="AB854" s="341" t="s">
        <v>187</v>
      </c>
      <c r="AC854" s="516" t="str">
        <f t="shared" si="289"/>
        <v/>
      </c>
      <c r="AD854" s="509" t="str">
        <f t="shared" si="290"/>
        <v/>
      </c>
      <c r="AE854" s="517" t="str">
        <f>IFERROR(ROUNDDOWN(ROUNDDOWN(ROUND(L854*VLOOKUP(K854,【参考】数式用!$A$4:$F$57,MATCH("処遇改善加算Ⅳ",【参考】数式用!$C$3:$F$3,0)+2,0),0),0)*AA854*0.5,0), "")</f>
        <v/>
      </c>
      <c r="AF854" s="329"/>
      <c r="AG854" s="330"/>
      <c r="AH854" s="330"/>
      <c r="AI854" s="344"/>
      <c r="AJ854" s="641"/>
      <c r="AK854" s="331"/>
      <c r="AL854" s="332" t="str">
        <f t="shared" si="291"/>
        <v/>
      </c>
      <c r="AM854" s="325" t="str">
        <f t="shared" si="292"/>
        <v/>
      </c>
      <c r="AN854" s="255"/>
      <c r="AO854" s="559" t="str">
        <f>IFERROR(VLOOKUP(K854,【参考】数式用!$A$2:$N$57,14,FALSE),"")</f>
        <v/>
      </c>
      <c r="AP854" s="559" t="str">
        <f t="shared" si="293"/>
        <v/>
      </c>
      <c r="AQ854" s="632" t="str">
        <f t="shared" si="294"/>
        <v/>
      </c>
      <c r="AR854" s="632" t="str">
        <f t="shared" si="295"/>
        <v>入力済</v>
      </c>
      <c r="AS854" s="559" t="str">
        <f t="shared" si="296"/>
        <v/>
      </c>
      <c r="AT854" s="632" t="str">
        <f t="shared" si="297"/>
        <v>入力済</v>
      </c>
      <c r="AU854" s="632" t="str">
        <f t="shared" si="298"/>
        <v/>
      </c>
      <c r="AV854" s="632" t="str">
        <f t="shared" si="299"/>
        <v/>
      </c>
      <c r="AW854" s="559" t="str">
        <f t="shared" si="300"/>
        <v/>
      </c>
      <c r="AX854" s="559" t="str">
        <f t="shared" si="301"/>
        <v/>
      </c>
      <c r="AY854" s="632" t="str">
        <f>IFERROR(VLOOKUP(K854,【参考】数式用!$AR$5:$AS$39,2, FALSE), "")</f>
        <v/>
      </c>
      <c r="AZ854" s="559" t="str">
        <f t="shared" si="302"/>
        <v/>
      </c>
      <c r="BA854" s="559" t="str">
        <f t="shared" si="303"/>
        <v>入力済</v>
      </c>
      <c r="BB854" s="632" t="str">
        <f>IFERROR(VLOOKUP(K854,【参考】数式用!$AX$3:$AY$59, 2, FALSE), "")</f>
        <v/>
      </c>
      <c r="BC854" s="559" t="str">
        <f t="shared" si="304"/>
        <v/>
      </c>
      <c r="BD854" s="559" t="str">
        <f t="shared" si="305"/>
        <v>入力済</v>
      </c>
      <c r="BE854" s="576" t="str">
        <f t="shared" si="306"/>
        <v/>
      </c>
      <c r="BF854" s="559" t="str">
        <f t="shared" si="307"/>
        <v/>
      </c>
      <c r="BG854" s="596"/>
      <c r="BH854" s="632" t="str">
        <f t="shared" si="308"/>
        <v/>
      </c>
      <c r="BI854" s="614" t="str">
        <f>IFERROR(IF(BH854="Ⅱロ有り",ROUNDDOWN(L854*VLOOKUP(K854,【参考】数式用!$A$4:$J$42,10,FALSE)*AA854,0),""),"")</f>
        <v/>
      </c>
      <c r="BJ854" s="614" t="str">
        <f>IFERROR(IF(BH854="Ⅱロなし",ROUNDDOWN(L854*VLOOKUP(K854,【参考】数式用!$A$4:$J$42,8,FALSE)*AA854,0),""),"")</f>
        <v/>
      </c>
    </row>
    <row r="855" spans="1:62" ht="110.1" customHeight="1" thickBot="1">
      <c r="A855" s="327">
        <v>842</v>
      </c>
      <c r="B855" s="1005" t="str">
        <f>IF(基本情報入力シート!B877="","",基本情報入力シート!B877)</f>
        <v/>
      </c>
      <c r="C855" s="1006"/>
      <c r="D855" s="1006"/>
      <c r="E855" s="1006"/>
      <c r="F855" s="1007"/>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58" t="str">
        <f>IF(基本情報入力シート!AF877=0, "",基本情報入力シート!AF877)</f>
        <v/>
      </c>
      <c r="M855" s="589"/>
      <c r="N855" s="521" t="str">
        <f>IFERROR(VLOOKUP(K855,【参考】数式用!$A$2:$F$57,MATCH(M855,【参考】数式用!$C$3:$F$3,0)+2,0),"")</f>
        <v/>
      </c>
      <c r="O855" s="513"/>
      <c r="P855" s="555" t="str">
        <f>IFERROR(VLOOKUP(K855,【参考】数式用!$A$2:$F$57,MATCH(O855,【参考】数式用!$C$3:$F$3,0)+2,0),"")</f>
        <v/>
      </c>
      <c r="Q855" s="338" t="s">
        <v>118</v>
      </c>
      <c r="R855" s="339"/>
      <c r="S855" s="340" t="s">
        <v>183</v>
      </c>
      <c r="T855" s="339"/>
      <c r="U855" s="340" t="s">
        <v>184</v>
      </c>
      <c r="V855" s="339"/>
      <c r="W855" s="340" t="s">
        <v>183</v>
      </c>
      <c r="X855" s="339"/>
      <c r="Y855" s="340" t="s">
        <v>185</v>
      </c>
      <c r="Z855" s="340" t="s">
        <v>186</v>
      </c>
      <c r="AA855" s="340" t="str">
        <f t="shared" si="288"/>
        <v/>
      </c>
      <c r="AB855" s="341" t="s">
        <v>187</v>
      </c>
      <c r="AC855" s="516" t="str">
        <f t="shared" si="289"/>
        <v/>
      </c>
      <c r="AD855" s="509" t="str">
        <f t="shared" si="290"/>
        <v/>
      </c>
      <c r="AE855" s="517" t="str">
        <f>IFERROR(ROUNDDOWN(ROUNDDOWN(ROUND(L855*VLOOKUP(K855,【参考】数式用!$A$4:$F$57,MATCH("処遇改善加算Ⅳ",【参考】数式用!$C$3:$F$3,0)+2,0),0),0)*AA855*0.5,0), "")</f>
        <v/>
      </c>
      <c r="AF855" s="329"/>
      <c r="AG855" s="330"/>
      <c r="AH855" s="330"/>
      <c r="AI855" s="344"/>
      <c r="AJ855" s="641"/>
      <c r="AK855" s="331"/>
      <c r="AL855" s="332" t="str">
        <f t="shared" si="291"/>
        <v/>
      </c>
      <c r="AM855" s="325" t="str">
        <f t="shared" si="292"/>
        <v/>
      </c>
      <c r="AN855" s="255"/>
      <c r="AO855" s="559" t="str">
        <f>IFERROR(VLOOKUP(K855,【参考】数式用!$A$2:$N$57,14,FALSE),"")</f>
        <v/>
      </c>
      <c r="AP855" s="559" t="str">
        <f t="shared" si="293"/>
        <v/>
      </c>
      <c r="AQ855" s="632" t="str">
        <f t="shared" si="294"/>
        <v/>
      </c>
      <c r="AR855" s="632" t="str">
        <f t="shared" si="295"/>
        <v>入力済</v>
      </c>
      <c r="AS855" s="559" t="str">
        <f t="shared" si="296"/>
        <v/>
      </c>
      <c r="AT855" s="632" t="str">
        <f t="shared" si="297"/>
        <v>入力済</v>
      </c>
      <c r="AU855" s="632" t="str">
        <f t="shared" si="298"/>
        <v/>
      </c>
      <c r="AV855" s="632" t="str">
        <f t="shared" si="299"/>
        <v/>
      </c>
      <c r="AW855" s="559" t="str">
        <f t="shared" si="300"/>
        <v/>
      </c>
      <c r="AX855" s="559" t="str">
        <f t="shared" si="301"/>
        <v/>
      </c>
      <c r="AY855" s="632" t="str">
        <f>IFERROR(VLOOKUP(K855,【参考】数式用!$AR$5:$AS$39,2, FALSE), "")</f>
        <v/>
      </c>
      <c r="AZ855" s="559" t="str">
        <f t="shared" si="302"/>
        <v/>
      </c>
      <c r="BA855" s="559" t="str">
        <f t="shared" si="303"/>
        <v>入力済</v>
      </c>
      <c r="BB855" s="632" t="str">
        <f>IFERROR(VLOOKUP(K855,【参考】数式用!$AX$3:$AY$59, 2, FALSE), "")</f>
        <v/>
      </c>
      <c r="BC855" s="559" t="str">
        <f t="shared" si="304"/>
        <v/>
      </c>
      <c r="BD855" s="559" t="str">
        <f t="shared" si="305"/>
        <v>入力済</v>
      </c>
      <c r="BE855" s="576" t="str">
        <f t="shared" si="306"/>
        <v/>
      </c>
      <c r="BF855" s="559" t="str">
        <f t="shared" si="307"/>
        <v/>
      </c>
      <c r="BG855" s="596"/>
      <c r="BH855" s="632" t="str">
        <f t="shared" si="308"/>
        <v/>
      </c>
      <c r="BI855" s="614" t="str">
        <f>IFERROR(IF(BH855="Ⅱロ有り",ROUNDDOWN(L855*VLOOKUP(K855,【参考】数式用!$A$4:$J$42,10,FALSE)*AA855,0),""),"")</f>
        <v/>
      </c>
      <c r="BJ855" s="614" t="str">
        <f>IFERROR(IF(BH855="Ⅱロなし",ROUNDDOWN(L855*VLOOKUP(K855,【参考】数式用!$A$4:$J$42,8,FALSE)*AA855,0),""),"")</f>
        <v/>
      </c>
    </row>
    <row r="856" spans="1:62" ht="110.1" customHeight="1" thickBot="1">
      <c r="A856" s="327">
        <v>843</v>
      </c>
      <c r="B856" s="1005" t="str">
        <f>IF(基本情報入力シート!B878="","",基本情報入力シート!B878)</f>
        <v/>
      </c>
      <c r="C856" s="1006"/>
      <c r="D856" s="1006"/>
      <c r="E856" s="1006"/>
      <c r="F856" s="1007"/>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58" t="str">
        <f>IF(基本情報入力シート!AF878=0, "",基本情報入力シート!AF878)</f>
        <v/>
      </c>
      <c r="M856" s="589"/>
      <c r="N856" s="521" t="str">
        <f>IFERROR(VLOOKUP(K856,【参考】数式用!$A$2:$F$57,MATCH(M856,【参考】数式用!$C$3:$F$3,0)+2,0),"")</f>
        <v/>
      </c>
      <c r="O856" s="513"/>
      <c r="P856" s="555" t="str">
        <f>IFERROR(VLOOKUP(K856,【参考】数式用!$A$2:$F$57,MATCH(O856,【参考】数式用!$C$3:$F$3,0)+2,0),"")</f>
        <v/>
      </c>
      <c r="Q856" s="338" t="s">
        <v>118</v>
      </c>
      <c r="R856" s="339"/>
      <c r="S856" s="340" t="s">
        <v>183</v>
      </c>
      <c r="T856" s="339"/>
      <c r="U856" s="340" t="s">
        <v>184</v>
      </c>
      <c r="V856" s="339"/>
      <c r="W856" s="340" t="s">
        <v>183</v>
      </c>
      <c r="X856" s="339"/>
      <c r="Y856" s="340" t="s">
        <v>185</v>
      </c>
      <c r="Z856" s="340" t="s">
        <v>186</v>
      </c>
      <c r="AA856" s="340" t="str">
        <f t="shared" si="288"/>
        <v/>
      </c>
      <c r="AB856" s="341" t="s">
        <v>187</v>
      </c>
      <c r="AC856" s="516" t="str">
        <f t="shared" si="289"/>
        <v/>
      </c>
      <c r="AD856" s="509" t="str">
        <f t="shared" si="290"/>
        <v/>
      </c>
      <c r="AE856" s="517" t="str">
        <f>IFERROR(ROUNDDOWN(ROUNDDOWN(ROUND(L856*VLOOKUP(K856,【参考】数式用!$A$4:$F$57,MATCH("処遇改善加算Ⅳ",【参考】数式用!$C$3:$F$3,0)+2,0),0),0)*AA856*0.5,0), "")</f>
        <v/>
      </c>
      <c r="AF856" s="329"/>
      <c r="AG856" s="330"/>
      <c r="AH856" s="330"/>
      <c r="AI856" s="344"/>
      <c r="AJ856" s="641"/>
      <c r="AK856" s="331"/>
      <c r="AL856" s="332" t="str">
        <f t="shared" si="291"/>
        <v/>
      </c>
      <c r="AM856" s="325" t="str">
        <f t="shared" si="292"/>
        <v/>
      </c>
      <c r="AN856" s="255"/>
      <c r="AO856" s="559" t="str">
        <f>IFERROR(VLOOKUP(K856,【参考】数式用!$A$2:$N$57,14,FALSE),"")</f>
        <v/>
      </c>
      <c r="AP856" s="559" t="str">
        <f t="shared" si="293"/>
        <v/>
      </c>
      <c r="AQ856" s="632" t="str">
        <f t="shared" si="294"/>
        <v/>
      </c>
      <c r="AR856" s="632" t="str">
        <f t="shared" si="295"/>
        <v>入力済</v>
      </c>
      <c r="AS856" s="559" t="str">
        <f t="shared" si="296"/>
        <v/>
      </c>
      <c r="AT856" s="632" t="str">
        <f t="shared" si="297"/>
        <v>入力済</v>
      </c>
      <c r="AU856" s="632" t="str">
        <f t="shared" si="298"/>
        <v/>
      </c>
      <c r="AV856" s="632" t="str">
        <f t="shared" si="299"/>
        <v/>
      </c>
      <c r="AW856" s="559" t="str">
        <f t="shared" si="300"/>
        <v/>
      </c>
      <c r="AX856" s="559" t="str">
        <f t="shared" si="301"/>
        <v/>
      </c>
      <c r="AY856" s="632" t="str">
        <f>IFERROR(VLOOKUP(K856,【参考】数式用!$AR$5:$AS$39,2, FALSE), "")</f>
        <v/>
      </c>
      <c r="AZ856" s="559" t="str">
        <f t="shared" si="302"/>
        <v/>
      </c>
      <c r="BA856" s="559" t="str">
        <f t="shared" si="303"/>
        <v>入力済</v>
      </c>
      <c r="BB856" s="632" t="str">
        <f>IFERROR(VLOOKUP(K856,【参考】数式用!$AX$3:$AY$59, 2, FALSE), "")</f>
        <v/>
      </c>
      <c r="BC856" s="559" t="str">
        <f t="shared" si="304"/>
        <v/>
      </c>
      <c r="BD856" s="559" t="str">
        <f t="shared" si="305"/>
        <v>入力済</v>
      </c>
      <c r="BE856" s="576" t="str">
        <f t="shared" si="306"/>
        <v/>
      </c>
      <c r="BF856" s="559" t="str">
        <f t="shared" si="307"/>
        <v/>
      </c>
      <c r="BG856" s="596"/>
      <c r="BH856" s="632" t="str">
        <f t="shared" si="308"/>
        <v/>
      </c>
      <c r="BI856" s="614" t="str">
        <f>IFERROR(IF(BH856="Ⅱロ有り",ROUNDDOWN(L856*VLOOKUP(K856,【参考】数式用!$A$4:$J$42,10,FALSE)*AA856,0),""),"")</f>
        <v/>
      </c>
      <c r="BJ856" s="614" t="str">
        <f>IFERROR(IF(BH856="Ⅱロなし",ROUNDDOWN(L856*VLOOKUP(K856,【参考】数式用!$A$4:$J$42,8,FALSE)*AA856,0),""),"")</f>
        <v/>
      </c>
    </row>
    <row r="857" spans="1:62" ht="110.1" customHeight="1" thickBot="1">
      <c r="A857" s="327">
        <v>844</v>
      </c>
      <c r="B857" s="1005" t="str">
        <f>IF(基本情報入力シート!B879="","",基本情報入力シート!B879)</f>
        <v/>
      </c>
      <c r="C857" s="1006"/>
      <c r="D857" s="1006"/>
      <c r="E857" s="1006"/>
      <c r="F857" s="1007"/>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58" t="str">
        <f>IF(基本情報入力シート!AF879=0, "",基本情報入力シート!AF879)</f>
        <v/>
      </c>
      <c r="M857" s="589"/>
      <c r="N857" s="521" t="str">
        <f>IFERROR(VLOOKUP(K857,【参考】数式用!$A$2:$F$57,MATCH(M857,【参考】数式用!$C$3:$F$3,0)+2,0),"")</f>
        <v/>
      </c>
      <c r="O857" s="513"/>
      <c r="P857" s="555" t="str">
        <f>IFERROR(VLOOKUP(K857,【参考】数式用!$A$2:$F$57,MATCH(O857,【参考】数式用!$C$3:$F$3,0)+2,0),"")</f>
        <v/>
      </c>
      <c r="Q857" s="338" t="s">
        <v>118</v>
      </c>
      <c r="R857" s="339"/>
      <c r="S857" s="340" t="s">
        <v>183</v>
      </c>
      <c r="T857" s="339"/>
      <c r="U857" s="340" t="s">
        <v>184</v>
      </c>
      <c r="V857" s="339"/>
      <c r="W857" s="340" t="s">
        <v>183</v>
      </c>
      <c r="X857" s="339"/>
      <c r="Y857" s="340" t="s">
        <v>185</v>
      </c>
      <c r="Z857" s="340" t="s">
        <v>186</v>
      </c>
      <c r="AA857" s="340" t="str">
        <f t="shared" si="288"/>
        <v/>
      </c>
      <c r="AB857" s="341" t="s">
        <v>187</v>
      </c>
      <c r="AC857" s="516" t="str">
        <f t="shared" si="289"/>
        <v/>
      </c>
      <c r="AD857" s="509" t="str">
        <f t="shared" si="290"/>
        <v/>
      </c>
      <c r="AE857" s="517" t="str">
        <f>IFERROR(ROUNDDOWN(ROUNDDOWN(ROUND(L857*VLOOKUP(K857,【参考】数式用!$A$4:$F$57,MATCH("処遇改善加算Ⅳ",【参考】数式用!$C$3:$F$3,0)+2,0),0),0)*AA857*0.5,0), "")</f>
        <v/>
      </c>
      <c r="AF857" s="329"/>
      <c r="AG857" s="330"/>
      <c r="AH857" s="330"/>
      <c r="AI857" s="344"/>
      <c r="AJ857" s="641"/>
      <c r="AK857" s="331"/>
      <c r="AL857" s="332" t="str">
        <f t="shared" si="291"/>
        <v/>
      </c>
      <c r="AM857" s="325" t="str">
        <f t="shared" si="292"/>
        <v/>
      </c>
      <c r="AN857" s="255"/>
      <c r="AO857" s="559" t="str">
        <f>IFERROR(VLOOKUP(K857,【参考】数式用!$A$2:$N$57,14,FALSE),"")</f>
        <v/>
      </c>
      <c r="AP857" s="559" t="str">
        <f t="shared" si="293"/>
        <v/>
      </c>
      <c r="AQ857" s="632" t="str">
        <f t="shared" si="294"/>
        <v/>
      </c>
      <c r="AR857" s="632" t="str">
        <f t="shared" si="295"/>
        <v>入力済</v>
      </c>
      <c r="AS857" s="559" t="str">
        <f t="shared" si="296"/>
        <v/>
      </c>
      <c r="AT857" s="632" t="str">
        <f t="shared" si="297"/>
        <v>入力済</v>
      </c>
      <c r="AU857" s="632" t="str">
        <f t="shared" si="298"/>
        <v/>
      </c>
      <c r="AV857" s="632" t="str">
        <f t="shared" si="299"/>
        <v/>
      </c>
      <c r="AW857" s="559" t="str">
        <f t="shared" si="300"/>
        <v/>
      </c>
      <c r="AX857" s="559" t="str">
        <f t="shared" si="301"/>
        <v/>
      </c>
      <c r="AY857" s="632" t="str">
        <f>IFERROR(VLOOKUP(K857,【参考】数式用!$AR$5:$AS$39,2, FALSE), "")</f>
        <v/>
      </c>
      <c r="AZ857" s="559" t="str">
        <f t="shared" si="302"/>
        <v/>
      </c>
      <c r="BA857" s="559" t="str">
        <f t="shared" si="303"/>
        <v>入力済</v>
      </c>
      <c r="BB857" s="632" t="str">
        <f>IFERROR(VLOOKUP(K857,【参考】数式用!$AX$3:$AY$59, 2, FALSE), "")</f>
        <v/>
      </c>
      <c r="BC857" s="559" t="str">
        <f t="shared" si="304"/>
        <v/>
      </c>
      <c r="BD857" s="559" t="str">
        <f t="shared" si="305"/>
        <v>入力済</v>
      </c>
      <c r="BE857" s="576" t="str">
        <f t="shared" si="306"/>
        <v/>
      </c>
      <c r="BF857" s="559" t="str">
        <f t="shared" si="307"/>
        <v/>
      </c>
      <c r="BG857" s="596"/>
      <c r="BH857" s="632" t="str">
        <f t="shared" si="308"/>
        <v/>
      </c>
      <c r="BI857" s="614" t="str">
        <f>IFERROR(IF(BH857="Ⅱロ有り",ROUNDDOWN(L857*VLOOKUP(K857,【参考】数式用!$A$4:$J$42,10,FALSE)*AA857,0),""),"")</f>
        <v/>
      </c>
      <c r="BJ857" s="614" t="str">
        <f>IFERROR(IF(BH857="Ⅱロなし",ROUNDDOWN(L857*VLOOKUP(K857,【参考】数式用!$A$4:$J$42,8,FALSE)*AA857,0),""),"")</f>
        <v/>
      </c>
    </row>
    <row r="858" spans="1:62" ht="110.1" customHeight="1" thickBot="1">
      <c r="A858" s="327">
        <v>845</v>
      </c>
      <c r="B858" s="1005" t="str">
        <f>IF(基本情報入力シート!B880="","",基本情報入力シート!B880)</f>
        <v/>
      </c>
      <c r="C858" s="1006"/>
      <c r="D858" s="1006"/>
      <c r="E858" s="1006"/>
      <c r="F858" s="1007"/>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58" t="str">
        <f>IF(基本情報入力シート!AF880=0, "",基本情報入力シート!AF880)</f>
        <v/>
      </c>
      <c r="M858" s="589"/>
      <c r="N858" s="521" t="str">
        <f>IFERROR(VLOOKUP(K858,【参考】数式用!$A$2:$F$57,MATCH(M858,【参考】数式用!$C$3:$F$3,0)+2,0),"")</f>
        <v/>
      </c>
      <c r="O858" s="513"/>
      <c r="P858" s="555" t="str">
        <f>IFERROR(VLOOKUP(K858,【参考】数式用!$A$2:$F$57,MATCH(O858,【参考】数式用!$C$3:$F$3,0)+2,0),"")</f>
        <v/>
      </c>
      <c r="Q858" s="338" t="s">
        <v>118</v>
      </c>
      <c r="R858" s="339"/>
      <c r="S858" s="340" t="s">
        <v>183</v>
      </c>
      <c r="T858" s="339"/>
      <c r="U858" s="340" t="s">
        <v>184</v>
      </c>
      <c r="V858" s="339"/>
      <c r="W858" s="340" t="s">
        <v>183</v>
      </c>
      <c r="X858" s="339"/>
      <c r="Y858" s="340" t="s">
        <v>185</v>
      </c>
      <c r="Z858" s="340" t="s">
        <v>186</v>
      </c>
      <c r="AA858" s="340" t="str">
        <f t="shared" si="288"/>
        <v/>
      </c>
      <c r="AB858" s="341" t="s">
        <v>187</v>
      </c>
      <c r="AC858" s="516" t="str">
        <f t="shared" si="289"/>
        <v/>
      </c>
      <c r="AD858" s="509" t="str">
        <f t="shared" si="290"/>
        <v/>
      </c>
      <c r="AE858" s="517" t="str">
        <f>IFERROR(ROUNDDOWN(ROUNDDOWN(ROUND(L858*VLOOKUP(K858,【参考】数式用!$A$4:$F$57,MATCH("処遇改善加算Ⅳ",【参考】数式用!$C$3:$F$3,0)+2,0),0),0)*AA858*0.5,0), "")</f>
        <v/>
      </c>
      <c r="AF858" s="329"/>
      <c r="AG858" s="330"/>
      <c r="AH858" s="330"/>
      <c r="AI858" s="344"/>
      <c r="AJ858" s="641"/>
      <c r="AK858" s="331"/>
      <c r="AL858" s="332" t="str">
        <f t="shared" si="291"/>
        <v/>
      </c>
      <c r="AM858" s="325" t="str">
        <f t="shared" si="292"/>
        <v/>
      </c>
      <c r="AN858" s="255"/>
      <c r="AO858" s="559" t="str">
        <f>IFERROR(VLOOKUP(K858,【参考】数式用!$A$2:$N$57,14,FALSE),"")</f>
        <v/>
      </c>
      <c r="AP858" s="559" t="str">
        <f t="shared" si="293"/>
        <v/>
      </c>
      <c r="AQ858" s="632" t="str">
        <f t="shared" si="294"/>
        <v/>
      </c>
      <c r="AR858" s="632" t="str">
        <f t="shared" si="295"/>
        <v>入力済</v>
      </c>
      <c r="AS858" s="559" t="str">
        <f t="shared" si="296"/>
        <v/>
      </c>
      <c r="AT858" s="632" t="str">
        <f t="shared" si="297"/>
        <v>入力済</v>
      </c>
      <c r="AU858" s="632" t="str">
        <f t="shared" si="298"/>
        <v/>
      </c>
      <c r="AV858" s="632" t="str">
        <f t="shared" si="299"/>
        <v/>
      </c>
      <c r="AW858" s="559" t="str">
        <f t="shared" si="300"/>
        <v/>
      </c>
      <c r="AX858" s="559" t="str">
        <f t="shared" si="301"/>
        <v/>
      </c>
      <c r="AY858" s="632" t="str">
        <f>IFERROR(VLOOKUP(K858,【参考】数式用!$AR$5:$AS$39,2, FALSE), "")</f>
        <v/>
      </c>
      <c r="AZ858" s="559" t="str">
        <f t="shared" si="302"/>
        <v/>
      </c>
      <c r="BA858" s="559" t="str">
        <f t="shared" si="303"/>
        <v>入力済</v>
      </c>
      <c r="BB858" s="632" t="str">
        <f>IFERROR(VLOOKUP(K858,【参考】数式用!$AX$3:$AY$59, 2, FALSE), "")</f>
        <v/>
      </c>
      <c r="BC858" s="559" t="str">
        <f t="shared" si="304"/>
        <v/>
      </c>
      <c r="BD858" s="559" t="str">
        <f t="shared" si="305"/>
        <v>入力済</v>
      </c>
      <c r="BE858" s="576" t="str">
        <f t="shared" si="306"/>
        <v/>
      </c>
      <c r="BF858" s="559" t="str">
        <f t="shared" si="307"/>
        <v/>
      </c>
      <c r="BG858" s="596"/>
      <c r="BH858" s="632" t="str">
        <f t="shared" si="308"/>
        <v/>
      </c>
      <c r="BI858" s="614" t="str">
        <f>IFERROR(IF(BH858="Ⅱロ有り",ROUNDDOWN(L858*VLOOKUP(K858,【参考】数式用!$A$4:$J$42,10,FALSE)*AA858,0),""),"")</f>
        <v/>
      </c>
      <c r="BJ858" s="614" t="str">
        <f>IFERROR(IF(BH858="Ⅱロなし",ROUNDDOWN(L858*VLOOKUP(K858,【参考】数式用!$A$4:$J$42,8,FALSE)*AA858,0),""),"")</f>
        <v/>
      </c>
    </row>
    <row r="859" spans="1:62" ht="110.1" customHeight="1" thickBot="1">
      <c r="A859" s="327">
        <v>846</v>
      </c>
      <c r="B859" s="1005" t="str">
        <f>IF(基本情報入力シート!B881="","",基本情報入力シート!B881)</f>
        <v/>
      </c>
      <c r="C859" s="1006"/>
      <c r="D859" s="1006"/>
      <c r="E859" s="1006"/>
      <c r="F859" s="1007"/>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58" t="str">
        <f>IF(基本情報入力シート!AF881=0, "",基本情報入力シート!AF881)</f>
        <v/>
      </c>
      <c r="M859" s="589"/>
      <c r="N859" s="521" t="str">
        <f>IFERROR(VLOOKUP(K859,【参考】数式用!$A$2:$F$57,MATCH(M859,【参考】数式用!$C$3:$F$3,0)+2,0),"")</f>
        <v/>
      </c>
      <c r="O859" s="513"/>
      <c r="P859" s="555" t="str">
        <f>IFERROR(VLOOKUP(K859,【参考】数式用!$A$2:$F$57,MATCH(O859,【参考】数式用!$C$3:$F$3,0)+2,0),"")</f>
        <v/>
      </c>
      <c r="Q859" s="338" t="s">
        <v>118</v>
      </c>
      <c r="R859" s="339"/>
      <c r="S859" s="340" t="s">
        <v>183</v>
      </c>
      <c r="T859" s="339"/>
      <c r="U859" s="340" t="s">
        <v>184</v>
      </c>
      <c r="V859" s="339"/>
      <c r="W859" s="340" t="s">
        <v>183</v>
      </c>
      <c r="X859" s="339"/>
      <c r="Y859" s="340" t="s">
        <v>185</v>
      </c>
      <c r="Z859" s="340" t="s">
        <v>186</v>
      </c>
      <c r="AA859" s="340" t="str">
        <f t="shared" si="288"/>
        <v/>
      </c>
      <c r="AB859" s="341" t="s">
        <v>187</v>
      </c>
      <c r="AC859" s="516" t="str">
        <f t="shared" si="289"/>
        <v/>
      </c>
      <c r="AD859" s="509" t="str">
        <f t="shared" si="290"/>
        <v/>
      </c>
      <c r="AE859" s="517" t="str">
        <f>IFERROR(ROUNDDOWN(ROUNDDOWN(ROUND(L859*VLOOKUP(K859,【参考】数式用!$A$4:$F$57,MATCH("処遇改善加算Ⅳ",【参考】数式用!$C$3:$F$3,0)+2,0),0),0)*AA859*0.5,0), "")</f>
        <v/>
      </c>
      <c r="AF859" s="329"/>
      <c r="AG859" s="330"/>
      <c r="AH859" s="330"/>
      <c r="AI859" s="344"/>
      <c r="AJ859" s="641"/>
      <c r="AK859" s="331"/>
      <c r="AL859" s="332" t="str">
        <f t="shared" si="291"/>
        <v/>
      </c>
      <c r="AM859" s="325" t="str">
        <f t="shared" si="292"/>
        <v/>
      </c>
      <c r="AN859" s="255"/>
      <c r="AO859" s="559" t="str">
        <f>IFERROR(VLOOKUP(K859,【参考】数式用!$A$2:$N$57,14,FALSE),"")</f>
        <v/>
      </c>
      <c r="AP859" s="559" t="str">
        <f t="shared" si="293"/>
        <v/>
      </c>
      <c r="AQ859" s="632" t="str">
        <f t="shared" si="294"/>
        <v/>
      </c>
      <c r="AR859" s="632" t="str">
        <f t="shared" si="295"/>
        <v>入力済</v>
      </c>
      <c r="AS859" s="559" t="str">
        <f t="shared" si="296"/>
        <v/>
      </c>
      <c r="AT859" s="632" t="str">
        <f t="shared" si="297"/>
        <v>入力済</v>
      </c>
      <c r="AU859" s="632" t="str">
        <f t="shared" si="298"/>
        <v/>
      </c>
      <c r="AV859" s="632" t="str">
        <f t="shared" si="299"/>
        <v/>
      </c>
      <c r="AW859" s="559" t="str">
        <f t="shared" si="300"/>
        <v/>
      </c>
      <c r="AX859" s="559" t="str">
        <f t="shared" si="301"/>
        <v/>
      </c>
      <c r="AY859" s="632" t="str">
        <f>IFERROR(VLOOKUP(K859,【参考】数式用!$AR$5:$AS$39,2, FALSE), "")</f>
        <v/>
      </c>
      <c r="AZ859" s="559" t="str">
        <f t="shared" si="302"/>
        <v/>
      </c>
      <c r="BA859" s="559" t="str">
        <f t="shared" si="303"/>
        <v>入力済</v>
      </c>
      <c r="BB859" s="632" t="str">
        <f>IFERROR(VLOOKUP(K859,【参考】数式用!$AX$3:$AY$59, 2, FALSE), "")</f>
        <v/>
      </c>
      <c r="BC859" s="559" t="str">
        <f t="shared" si="304"/>
        <v/>
      </c>
      <c r="BD859" s="559" t="str">
        <f t="shared" si="305"/>
        <v>入力済</v>
      </c>
      <c r="BE859" s="576" t="str">
        <f t="shared" si="306"/>
        <v/>
      </c>
      <c r="BF859" s="559" t="str">
        <f t="shared" si="307"/>
        <v/>
      </c>
      <c r="BG859" s="596"/>
      <c r="BH859" s="632" t="str">
        <f t="shared" si="308"/>
        <v/>
      </c>
      <c r="BI859" s="614" t="str">
        <f>IFERROR(IF(BH859="Ⅱロ有り",ROUNDDOWN(L859*VLOOKUP(K859,【参考】数式用!$A$4:$J$42,10,FALSE)*AA859,0),""),"")</f>
        <v/>
      </c>
      <c r="BJ859" s="614" t="str">
        <f>IFERROR(IF(BH859="Ⅱロなし",ROUNDDOWN(L859*VLOOKUP(K859,【参考】数式用!$A$4:$J$42,8,FALSE)*AA859,0),""),"")</f>
        <v/>
      </c>
    </row>
    <row r="860" spans="1:62" ht="110.1" customHeight="1" thickBot="1">
      <c r="A860" s="327">
        <v>847</v>
      </c>
      <c r="B860" s="1005" t="str">
        <f>IF(基本情報入力シート!B882="","",基本情報入力シート!B882)</f>
        <v/>
      </c>
      <c r="C860" s="1006"/>
      <c r="D860" s="1006"/>
      <c r="E860" s="1006"/>
      <c r="F860" s="1007"/>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58" t="str">
        <f>IF(基本情報入力シート!AF882=0, "",基本情報入力シート!AF882)</f>
        <v/>
      </c>
      <c r="M860" s="589"/>
      <c r="N860" s="521" t="str">
        <f>IFERROR(VLOOKUP(K860,【参考】数式用!$A$2:$F$57,MATCH(M860,【参考】数式用!$C$3:$F$3,0)+2,0),"")</f>
        <v/>
      </c>
      <c r="O860" s="513"/>
      <c r="P860" s="555" t="str">
        <f>IFERROR(VLOOKUP(K860,【参考】数式用!$A$2:$F$57,MATCH(O860,【参考】数式用!$C$3:$F$3,0)+2,0),"")</f>
        <v/>
      </c>
      <c r="Q860" s="338" t="s">
        <v>118</v>
      </c>
      <c r="R860" s="339"/>
      <c r="S860" s="340" t="s">
        <v>183</v>
      </c>
      <c r="T860" s="339"/>
      <c r="U860" s="340" t="s">
        <v>184</v>
      </c>
      <c r="V860" s="339"/>
      <c r="W860" s="340" t="s">
        <v>183</v>
      </c>
      <c r="X860" s="339"/>
      <c r="Y860" s="340" t="s">
        <v>185</v>
      </c>
      <c r="Z860" s="340" t="s">
        <v>186</v>
      </c>
      <c r="AA860" s="340" t="str">
        <f t="shared" si="288"/>
        <v/>
      </c>
      <c r="AB860" s="341" t="s">
        <v>187</v>
      </c>
      <c r="AC860" s="516" t="str">
        <f t="shared" si="289"/>
        <v/>
      </c>
      <c r="AD860" s="509" t="str">
        <f t="shared" si="290"/>
        <v/>
      </c>
      <c r="AE860" s="517" t="str">
        <f>IFERROR(ROUNDDOWN(ROUNDDOWN(ROUND(L860*VLOOKUP(K860,【参考】数式用!$A$4:$F$57,MATCH("処遇改善加算Ⅳ",【参考】数式用!$C$3:$F$3,0)+2,0),0),0)*AA860*0.5,0), "")</f>
        <v/>
      </c>
      <c r="AF860" s="329"/>
      <c r="AG860" s="330"/>
      <c r="AH860" s="330"/>
      <c r="AI860" s="344"/>
      <c r="AJ860" s="641"/>
      <c r="AK860" s="331"/>
      <c r="AL860" s="332" t="str">
        <f t="shared" si="291"/>
        <v/>
      </c>
      <c r="AM860" s="325" t="str">
        <f t="shared" si="292"/>
        <v/>
      </c>
      <c r="AN860" s="255"/>
      <c r="AO860" s="559" t="str">
        <f>IFERROR(VLOOKUP(K860,【参考】数式用!$A$2:$N$57,14,FALSE),"")</f>
        <v/>
      </c>
      <c r="AP860" s="559" t="str">
        <f t="shared" si="293"/>
        <v/>
      </c>
      <c r="AQ860" s="632" t="str">
        <f t="shared" si="294"/>
        <v/>
      </c>
      <c r="AR860" s="632" t="str">
        <f t="shared" si="295"/>
        <v>入力済</v>
      </c>
      <c r="AS860" s="559" t="str">
        <f t="shared" si="296"/>
        <v/>
      </c>
      <c r="AT860" s="632" t="str">
        <f t="shared" si="297"/>
        <v>入力済</v>
      </c>
      <c r="AU860" s="632" t="str">
        <f t="shared" si="298"/>
        <v/>
      </c>
      <c r="AV860" s="632" t="str">
        <f t="shared" si="299"/>
        <v/>
      </c>
      <c r="AW860" s="559" t="str">
        <f t="shared" si="300"/>
        <v/>
      </c>
      <c r="AX860" s="559" t="str">
        <f t="shared" si="301"/>
        <v/>
      </c>
      <c r="AY860" s="632" t="str">
        <f>IFERROR(VLOOKUP(K860,【参考】数式用!$AR$5:$AS$39,2, FALSE), "")</f>
        <v/>
      </c>
      <c r="AZ860" s="559" t="str">
        <f t="shared" si="302"/>
        <v/>
      </c>
      <c r="BA860" s="559" t="str">
        <f t="shared" si="303"/>
        <v>入力済</v>
      </c>
      <c r="BB860" s="632" t="str">
        <f>IFERROR(VLOOKUP(K860,【参考】数式用!$AX$3:$AY$59, 2, FALSE), "")</f>
        <v/>
      </c>
      <c r="BC860" s="559" t="str">
        <f t="shared" si="304"/>
        <v/>
      </c>
      <c r="BD860" s="559" t="str">
        <f t="shared" si="305"/>
        <v>入力済</v>
      </c>
      <c r="BE860" s="576" t="str">
        <f t="shared" si="306"/>
        <v/>
      </c>
      <c r="BF860" s="559" t="str">
        <f t="shared" si="307"/>
        <v/>
      </c>
      <c r="BG860" s="596"/>
      <c r="BH860" s="632" t="str">
        <f t="shared" si="308"/>
        <v/>
      </c>
      <c r="BI860" s="614" t="str">
        <f>IFERROR(IF(BH860="Ⅱロ有り",ROUNDDOWN(L860*VLOOKUP(K860,【参考】数式用!$A$4:$J$42,10,FALSE)*AA860,0),""),"")</f>
        <v/>
      </c>
      <c r="BJ860" s="614" t="str">
        <f>IFERROR(IF(BH860="Ⅱロなし",ROUNDDOWN(L860*VLOOKUP(K860,【参考】数式用!$A$4:$J$42,8,FALSE)*AA860,0),""),"")</f>
        <v/>
      </c>
    </row>
    <row r="861" spans="1:62" ht="110.1" customHeight="1" thickBot="1">
      <c r="A861" s="327">
        <v>848</v>
      </c>
      <c r="B861" s="1005" t="str">
        <f>IF(基本情報入力シート!B883="","",基本情報入力シート!B883)</f>
        <v/>
      </c>
      <c r="C861" s="1006"/>
      <c r="D861" s="1006"/>
      <c r="E861" s="1006"/>
      <c r="F861" s="1007"/>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58" t="str">
        <f>IF(基本情報入力シート!AF883=0, "",基本情報入力シート!AF883)</f>
        <v/>
      </c>
      <c r="M861" s="589"/>
      <c r="N861" s="521" t="str">
        <f>IFERROR(VLOOKUP(K861,【参考】数式用!$A$2:$F$57,MATCH(M861,【参考】数式用!$C$3:$F$3,0)+2,0),"")</f>
        <v/>
      </c>
      <c r="O861" s="513"/>
      <c r="P861" s="555" t="str">
        <f>IFERROR(VLOOKUP(K861,【参考】数式用!$A$2:$F$57,MATCH(O861,【参考】数式用!$C$3:$F$3,0)+2,0),"")</f>
        <v/>
      </c>
      <c r="Q861" s="338" t="s">
        <v>118</v>
      </c>
      <c r="R861" s="339"/>
      <c r="S861" s="340" t="s">
        <v>183</v>
      </c>
      <c r="T861" s="339"/>
      <c r="U861" s="340" t="s">
        <v>184</v>
      </c>
      <c r="V861" s="339"/>
      <c r="W861" s="340" t="s">
        <v>183</v>
      </c>
      <c r="X861" s="339"/>
      <c r="Y861" s="340" t="s">
        <v>185</v>
      </c>
      <c r="Z861" s="340" t="s">
        <v>186</v>
      </c>
      <c r="AA861" s="340" t="str">
        <f t="shared" si="288"/>
        <v/>
      </c>
      <c r="AB861" s="341" t="s">
        <v>187</v>
      </c>
      <c r="AC861" s="516" t="str">
        <f t="shared" si="289"/>
        <v/>
      </c>
      <c r="AD861" s="509" t="str">
        <f t="shared" si="290"/>
        <v/>
      </c>
      <c r="AE861" s="517" t="str">
        <f>IFERROR(ROUNDDOWN(ROUNDDOWN(ROUND(L861*VLOOKUP(K861,【参考】数式用!$A$4:$F$57,MATCH("処遇改善加算Ⅳ",【参考】数式用!$C$3:$F$3,0)+2,0),0),0)*AA861*0.5,0), "")</f>
        <v/>
      </c>
      <c r="AF861" s="329"/>
      <c r="AG861" s="330"/>
      <c r="AH861" s="330"/>
      <c r="AI861" s="344"/>
      <c r="AJ861" s="641"/>
      <c r="AK861" s="331"/>
      <c r="AL861" s="332" t="str">
        <f t="shared" si="291"/>
        <v/>
      </c>
      <c r="AM861" s="325" t="str">
        <f t="shared" si="292"/>
        <v/>
      </c>
      <c r="AN861" s="255"/>
      <c r="AO861" s="559" t="str">
        <f>IFERROR(VLOOKUP(K861,【参考】数式用!$A$2:$N$57,14,FALSE),"")</f>
        <v/>
      </c>
      <c r="AP861" s="559" t="str">
        <f t="shared" si="293"/>
        <v/>
      </c>
      <c r="AQ861" s="632" t="str">
        <f t="shared" si="294"/>
        <v/>
      </c>
      <c r="AR861" s="632" t="str">
        <f t="shared" si="295"/>
        <v>入力済</v>
      </c>
      <c r="AS861" s="559" t="str">
        <f t="shared" si="296"/>
        <v/>
      </c>
      <c r="AT861" s="632" t="str">
        <f t="shared" si="297"/>
        <v>入力済</v>
      </c>
      <c r="AU861" s="632" t="str">
        <f t="shared" si="298"/>
        <v/>
      </c>
      <c r="AV861" s="632" t="str">
        <f t="shared" si="299"/>
        <v/>
      </c>
      <c r="AW861" s="559" t="str">
        <f t="shared" si="300"/>
        <v/>
      </c>
      <c r="AX861" s="559" t="str">
        <f t="shared" si="301"/>
        <v/>
      </c>
      <c r="AY861" s="632" t="str">
        <f>IFERROR(VLOOKUP(K861,【参考】数式用!$AR$5:$AS$39,2, FALSE), "")</f>
        <v/>
      </c>
      <c r="AZ861" s="559" t="str">
        <f t="shared" si="302"/>
        <v/>
      </c>
      <c r="BA861" s="559" t="str">
        <f t="shared" si="303"/>
        <v>入力済</v>
      </c>
      <c r="BB861" s="632" t="str">
        <f>IFERROR(VLOOKUP(K861,【参考】数式用!$AX$3:$AY$59, 2, FALSE), "")</f>
        <v/>
      </c>
      <c r="BC861" s="559" t="str">
        <f t="shared" si="304"/>
        <v/>
      </c>
      <c r="BD861" s="559" t="str">
        <f t="shared" si="305"/>
        <v>入力済</v>
      </c>
      <c r="BE861" s="576" t="str">
        <f t="shared" si="306"/>
        <v/>
      </c>
      <c r="BF861" s="559" t="str">
        <f t="shared" si="307"/>
        <v/>
      </c>
      <c r="BG861" s="596"/>
      <c r="BH861" s="632" t="str">
        <f t="shared" si="308"/>
        <v/>
      </c>
      <c r="BI861" s="614" t="str">
        <f>IFERROR(IF(BH861="Ⅱロ有り",ROUNDDOWN(L861*VLOOKUP(K861,【参考】数式用!$A$4:$J$42,10,FALSE)*AA861,0),""),"")</f>
        <v/>
      </c>
      <c r="BJ861" s="614" t="str">
        <f>IFERROR(IF(BH861="Ⅱロなし",ROUNDDOWN(L861*VLOOKUP(K861,【参考】数式用!$A$4:$J$42,8,FALSE)*AA861,0),""),"")</f>
        <v/>
      </c>
    </row>
    <row r="862" spans="1:62" ht="110.1" customHeight="1" thickBot="1">
      <c r="A862" s="327">
        <v>849</v>
      </c>
      <c r="B862" s="1005" t="str">
        <f>IF(基本情報入力シート!B884="","",基本情報入力シート!B884)</f>
        <v/>
      </c>
      <c r="C862" s="1006"/>
      <c r="D862" s="1006"/>
      <c r="E862" s="1006"/>
      <c r="F862" s="1007"/>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58" t="str">
        <f>IF(基本情報入力シート!AF884=0, "",基本情報入力シート!AF884)</f>
        <v/>
      </c>
      <c r="M862" s="589"/>
      <c r="N862" s="521" t="str">
        <f>IFERROR(VLOOKUP(K862,【参考】数式用!$A$2:$F$57,MATCH(M862,【参考】数式用!$C$3:$F$3,0)+2,0),"")</f>
        <v/>
      </c>
      <c r="O862" s="513"/>
      <c r="P862" s="555" t="str">
        <f>IFERROR(VLOOKUP(K862,【参考】数式用!$A$2:$F$57,MATCH(O862,【参考】数式用!$C$3:$F$3,0)+2,0),"")</f>
        <v/>
      </c>
      <c r="Q862" s="338" t="s">
        <v>118</v>
      </c>
      <c r="R862" s="339"/>
      <c r="S862" s="340" t="s">
        <v>183</v>
      </c>
      <c r="T862" s="339"/>
      <c r="U862" s="340" t="s">
        <v>184</v>
      </c>
      <c r="V862" s="339"/>
      <c r="W862" s="340" t="s">
        <v>183</v>
      </c>
      <c r="X862" s="339"/>
      <c r="Y862" s="340" t="s">
        <v>185</v>
      </c>
      <c r="Z862" s="340" t="s">
        <v>186</v>
      </c>
      <c r="AA862" s="340" t="str">
        <f t="shared" si="288"/>
        <v/>
      </c>
      <c r="AB862" s="341" t="s">
        <v>187</v>
      </c>
      <c r="AC862" s="516" t="str">
        <f t="shared" si="289"/>
        <v/>
      </c>
      <c r="AD862" s="509" t="str">
        <f t="shared" si="290"/>
        <v/>
      </c>
      <c r="AE862" s="517" t="str">
        <f>IFERROR(ROUNDDOWN(ROUNDDOWN(ROUND(L862*VLOOKUP(K862,【参考】数式用!$A$4:$F$57,MATCH("処遇改善加算Ⅳ",【参考】数式用!$C$3:$F$3,0)+2,0),0),0)*AA862*0.5,0), "")</f>
        <v/>
      </c>
      <c r="AF862" s="329"/>
      <c r="AG862" s="330"/>
      <c r="AH862" s="330"/>
      <c r="AI862" s="344"/>
      <c r="AJ862" s="641"/>
      <c r="AK862" s="331"/>
      <c r="AL862" s="332" t="str">
        <f t="shared" si="291"/>
        <v/>
      </c>
      <c r="AM862" s="325" t="str">
        <f t="shared" si="292"/>
        <v/>
      </c>
      <c r="AN862" s="255"/>
      <c r="AO862" s="559" t="str">
        <f>IFERROR(VLOOKUP(K862,【参考】数式用!$A$2:$N$57,14,FALSE),"")</f>
        <v/>
      </c>
      <c r="AP862" s="559" t="str">
        <f t="shared" si="293"/>
        <v/>
      </c>
      <c r="AQ862" s="632" t="str">
        <f t="shared" si="294"/>
        <v/>
      </c>
      <c r="AR862" s="632" t="str">
        <f t="shared" si="295"/>
        <v>入力済</v>
      </c>
      <c r="AS862" s="559" t="str">
        <f t="shared" si="296"/>
        <v/>
      </c>
      <c r="AT862" s="632" t="str">
        <f t="shared" si="297"/>
        <v>入力済</v>
      </c>
      <c r="AU862" s="632" t="str">
        <f t="shared" si="298"/>
        <v/>
      </c>
      <c r="AV862" s="632" t="str">
        <f t="shared" si="299"/>
        <v/>
      </c>
      <c r="AW862" s="559" t="str">
        <f t="shared" si="300"/>
        <v/>
      </c>
      <c r="AX862" s="559" t="str">
        <f t="shared" si="301"/>
        <v/>
      </c>
      <c r="AY862" s="632" t="str">
        <f>IFERROR(VLOOKUP(K862,【参考】数式用!$AR$5:$AS$39,2, FALSE), "")</f>
        <v/>
      </c>
      <c r="AZ862" s="559" t="str">
        <f t="shared" si="302"/>
        <v/>
      </c>
      <c r="BA862" s="559" t="str">
        <f t="shared" si="303"/>
        <v>入力済</v>
      </c>
      <c r="BB862" s="632" t="str">
        <f>IFERROR(VLOOKUP(K862,【参考】数式用!$AX$3:$AY$59, 2, FALSE), "")</f>
        <v/>
      </c>
      <c r="BC862" s="559" t="str">
        <f t="shared" si="304"/>
        <v/>
      </c>
      <c r="BD862" s="559" t="str">
        <f t="shared" si="305"/>
        <v>入力済</v>
      </c>
      <c r="BE862" s="576" t="str">
        <f t="shared" si="306"/>
        <v/>
      </c>
      <c r="BF862" s="559" t="str">
        <f t="shared" si="307"/>
        <v/>
      </c>
      <c r="BG862" s="596"/>
      <c r="BH862" s="632" t="str">
        <f t="shared" si="308"/>
        <v/>
      </c>
      <c r="BI862" s="614" t="str">
        <f>IFERROR(IF(BH862="Ⅱロ有り",ROUNDDOWN(L862*VLOOKUP(K862,【参考】数式用!$A$4:$J$42,10,FALSE)*AA862,0),""),"")</f>
        <v/>
      </c>
      <c r="BJ862" s="614" t="str">
        <f>IFERROR(IF(BH862="Ⅱロなし",ROUNDDOWN(L862*VLOOKUP(K862,【参考】数式用!$A$4:$J$42,8,FALSE)*AA862,0),""),"")</f>
        <v/>
      </c>
    </row>
    <row r="863" spans="1:62" ht="110.1" customHeight="1" thickBot="1">
      <c r="A863" s="327">
        <v>850</v>
      </c>
      <c r="B863" s="1005" t="str">
        <f>IF(基本情報入力シート!B885="","",基本情報入力シート!B885)</f>
        <v/>
      </c>
      <c r="C863" s="1006"/>
      <c r="D863" s="1006"/>
      <c r="E863" s="1006"/>
      <c r="F863" s="1007"/>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58" t="str">
        <f>IF(基本情報入力シート!AF885=0, "",基本情報入力シート!AF885)</f>
        <v/>
      </c>
      <c r="M863" s="589"/>
      <c r="N863" s="521" t="str">
        <f>IFERROR(VLOOKUP(K863,【参考】数式用!$A$2:$F$57,MATCH(M863,【参考】数式用!$C$3:$F$3,0)+2,0),"")</f>
        <v/>
      </c>
      <c r="O863" s="513"/>
      <c r="P863" s="555" t="str">
        <f>IFERROR(VLOOKUP(K863,【参考】数式用!$A$2:$F$57,MATCH(O863,【参考】数式用!$C$3:$F$3,0)+2,0),"")</f>
        <v/>
      </c>
      <c r="Q863" s="338" t="s">
        <v>118</v>
      </c>
      <c r="R863" s="339"/>
      <c r="S863" s="340" t="s">
        <v>183</v>
      </c>
      <c r="T863" s="339"/>
      <c r="U863" s="340" t="s">
        <v>184</v>
      </c>
      <c r="V863" s="339"/>
      <c r="W863" s="340" t="s">
        <v>183</v>
      </c>
      <c r="X863" s="339"/>
      <c r="Y863" s="340" t="s">
        <v>185</v>
      </c>
      <c r="Z863" s="340" t="s">
        <v>186</v>
      </c>
      <c r="AA863" s="340" t="str">
        <f t="shared" si="288"/>
        <v/>
      </c>
      <c r="AB863" s="341" t="s">
        <v>187</v>
      </c>
      <c r="AC863" s="516" t="str">
        <f t="shared" si="289"/>
        <v/>
      </c>
      <c r="AD863" s="509" t="str">
        <f t="shared" si="290"/>
        <v/>
      </c>
      <c r="AE863" s="517" t="str">
        <f>IFERROR(ROUNDDOWN(ROUNDDOWN(ROUND(L863*VLOOKUP(K863,【参考】数式用!$A$4:$F$57,MATCH("処遇改善加算Ⅳ",【参考】数式用!$C$3:$F$3,0)+2,0),0),0)*AA863*0.5,0), "")</f>
        <v/>
      </c>
      <c r="AF863" s="329"/>
      <c r="AG863" s="330"/>
      <c r="AH863" s="330"/>
      <c r="AI863" s="344"/>
      <c r="AJ863" s="641"/>
      <c r="AK863" s="331"/>
      <c r="AL863" s="332" t="str">
        <f t="shared" si="291"/>
        <v/>
      </c>
      <c r="AM863" s="325" t="str">
        <f t="shared" si="292"/>
        <v/>
      </c>
      <c r="AN863" s="255"/>
      <c r="AO863" s="559" t="str">
        <f>IFERROR(VLOOKUP(K863,【参考】数式用!$A$2:$N$57,14,FALSE),"")</f>
        <v/>
      </c>
      <c r="AP863" s="559" t="str">
        <f t="shared" si="293"/>
        <v/>
      </c>
      <c r="AQ863" s="632" t="str">
        <f t="shared" si="294"/>
        <v/>
      </c>
      <c r="AR863" s="632" t="str">
        <f t="shared" si="295"/>
        <v>入力済</v>
      </c>
      <c r="AS863" s="559" t="str">
        <f t="shared" si="296"/>
        <v/>
      </c>
      <c r="AT863" s="632" t="str">
        <f t="shared" si="297"/>
        <v>入力済</v>
      </c>
      <c r="AU863" s="632" t="str">
        <f t="shared" si="298"/>
        <v/>
      </c>
      <c r="AV863" s="632" t="str">
        <f t="shared" si="299"/>
        <v/>
      </c>
      <c r="AW863" s="559" t="str">
        <f t="shared" si="300"/>
        <v/>
      </c>
      <c r="AX863" s="559" t="str">
        <f t="shared" si="301"/>
        <v/>
      </c>
      <c r="AY863" s="632" t="str">
        <f>IFERROR(VLOOKUP(K863,【参考】数式用!$AR$5:$AS$39,2, FALSE), "")</f>
        <v/>
      </c>
      <c r="AZ863" s="559" t="str">
        <f t="shared" si="302"/>
        <v/>
      </c>
      <c r="BA863" s="559" t="str">
        <f t="shared" si="303"/>
        <v>入力済</v>
      </c>
      <c r="BB863" s="632" t="str">
        <f>IFERROR(VLOOKUP(K863,【参考】数式用!$AX$3:$AY$59, 2, FALSE), "")</f>
        <v/>
      </c>
      <c r="BC863" s="559" t="str">
        <f t="shared" si="304"/>
        <v/>
      </c>
      <c r="BD863" s="559" t="str">
        <f t="shared" si="305"/>
        <v>入力済</v>
      </c>
      <c r="BE863" s="576" t="str">
        <f t="shared" si="306"/>
        <v/>
      </c>
      <c r="BF863" s="559" t="str">
        <f t="shared" si="307"/>
        <v/>
      </c>
      <c r="BG863" s="596"/>
      <c r="BH863" s="632" t="str">
        <f t="shared" si="308"/>
        <v/>
      </c>
      <c r="BI863" s="614" t="str">
        <f>IFERROR(IF(BH863="Ⅱロ有り",ROUNDDOWN(L863*VLOOKUP(K863,【参考】数式用!$A$4:$J$42,10,FALSE)*AA863,0),""),"")</f>
        <v/>
      </c>
      <c r="BJ863" s="614" t="str">
        <f>IFERROR(IF(BH863="Ⅱロなし",ROUNDDOWN(L863*VLOOKUP(K863,【参考】数式用!$A$4:$J$42,8,FALSE)*AA863,0),""),"")</f>
        <v/>
      </c>
    </row>
    <row r="864" spans="1:62" ht="110.1" customHeight="1" thickBot="1">
      <c r="A864" s="327">
        <v>851</v>
      </c>
      <c r="B864" s="1005" t="str">
        <f>IF(基本情報入力シート!B886="","",基本情報入力シート!B886)</f>
        <v/>
      </c>
      <c r="C864" s="1006"/>
      <c r="D864" s="1006"/>
      <c r="E864" s="1006"/>
      <c r="F864" s="1007"/>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58" t="str">
        <f>IF(基本情報入力シート!AF886=0, "",基本情報入力シート!AF886)</f>
        <v/>
      </c>
      <c r="M864" s="589"/>
      <c r="N864" s="521" t="str">
        <f>IFERROR(VLOOKUP(K864,【参考】数式用!$A$2:$F$57,MATCH(M864,【参考】数式用!$C$3:$F$3,0)+2,0),"")</f>
        <v/>
      </c>
      <c r="O864" s="513"/>
      <c r="P864" s="555" t="str">
        <f>IFERROR(VLOOKUP(K864,【参考】数式用!$A$2:$F$57,MATCH(O864,【参考】数式用!$C$3:$F$3,0)+2,0),"")</f>
        <v/>
      </c>
      <c r="Q864" s="338" t="s">
        <v>118</v>
      </c>
      <c r="R864" s="339"/>
      <c r="S864" s="340" t="s">
        <v>183</v>
      </c>
      <c r="T864" s="339"/>
      <c r="U864" s="340" t="s">
        <v>184</v>
      </c>
      <c r="V864" s="339"/>
      <c r="W864" s="340" t="s">
        <v>183</v>
      </c>
      <c r="X864" s="339"/>
      <c r="Y864" s="340" t="s">
        <v>185</v>
      </c>
      <c r="Z864" s="340" t="s">
        <v>186</v>
      </c>
      <c r="AA864" s="340" t="str">
        <f t="shared" si="288"/>
        <v/>
      </c>
      <c r="AB864" s="341" t="s">
        <v>187</v>
      </c>
      <c r="AC864" s="516" t="str">
        <f t="shared" si="289"/>
        <v/>
      </c>
      <c r="AD864" s="509" t="str">
        <f t="shared" si="290"/>
        <v/>
      </c>
      <c r="AE864" s="517" t="str">
        <f>IFERROR(ROUNDDOWN(ROUNDDOWN(ROUND(L864*VLOOKUP(K864,【参考】数式用!$A$4:$F$57,MATCH("処遇改善加算Ⅳ",【参考】数式用!$C$3:$F$3,0)+2,0),0),0)*AA864*0.5,0), "")</f>
        <v/>
      </c>
      <c r="AF864" s="329"/>
      <c r="AG864" s="330"/>
      <c r="AH864" s="330"/>
      <c r="AI864" s="344"/>
      <c r="AJ864" s="641"/>
      <c r="AK864" s="331"/>
      <c r="AL864" s="332" t="str">
        <f t="shared" si="291"/>
        <v/>
      </c>
      <c r="AM864" s="325" t="str">
        <f t="shared" si="292"/>
        <v/>
      </c>
      <c r="AN864" s="255"/>
      <c r="AO864" s="559" t="str">
        <f>IFERROR(VLOOKUP(K864,【参考】数式用!$A$2:$N$57,14,FALSE),"")</f>
        <v/>
      </c>
      <c r="AP864" s="559" t="str">
        <f t="shared" si="293"/>
        <v/>
      </c>
      <c r="AQ864" s="632" t="str">
        <f t="shared" si="294"/>
        <v/>
      </c>
      <c r="AR864" s="632" t="str">
        <f t="shared" si="295"/>
        <v>入力済</v>
      </c>
      <c r="AS864" s="559" t="str">
        <f t="shared" si="296"/>
        <v/>
      </c>
      <c r="AT864" s="632" t="str">
        <f t="shared" si="297"/>
        <v>入力済</v>
      </c>
      <c r="AU864" s="632" t="str">
        <f t="shared" si="298"/>
        <v/>
      </c>
      <c r="AV864" s="632" t="str">
        <f t="shared" si="299"/>
        <v/>
      </c>
      <c r="AW864" s="559" t="str">
        <f t="shared" si="300"/>
        <v/>
      </c>
      <c r="AX864" s="559" t="str">
        <f t="shared" si="301"/>
        <v/>
      </c>
      <c r="AY864" s="632" t="str">
        <f>IFERROR(VLOOKUP(K864,【参考】数式用!$AR$5:$AS$39,2, FALSE), "")</f>
        <v/>
      </c>
      <c r="AZ864" s="559" t="str">
        <f t="shared" si="302"/>
        <v/>
      </c>
      <c r="BA864" s="559" t="str">
        <f t="shared" si="303"/>
        <v>入力済</v>
      </c>
      <c r="BB864" s="632" t="str">
        <f>IFERROR(VLOOKUP(K864,【参考】数式用!$AX$3:$AY$59, 2, FALSE), "")</f>
        <v/>
      </c>
      <c r="BC864" s="559" t="str">
        <f t="shared" si="304"/>
        <v/>
      </c>
      <c r="BD864" s="559" t="str">
        <f t="shared" si="305"/>
        <v>入力済</v>
      </c>
      <c r="BE864" s="576" t="str">
        <f t="shared" si="306"/>
        <v/>
      </c>
      <c r="BF864" s="559" t="str">
        <f t="shared" si="307"/>
        <v/>
      </c>
      <c r="BG864" s="596"/>
      <c r="BH864" s="632" t="str">
        <f t="shared" si="308"/>
        <v/>
      </c>
      <c r="BI864" s="614" t="str">
        <f>IFERROR(IF(BH864="Ⅱロ有り",ROUNDDOWN(L864*VLOOKUP(K864,【参考】数式用!$A$4:$J$42,10,FALSE)*AA864,0),""),"")</f>
        <v/>
      </c>
      <c r="BJ864" s="614" t="str">
        <f>IFERROR(IF(BH864="Ⅱロなし",ROUNDDOWN(L864*VLOOKUP(K864,【参考】数式用!$A$4:$J$42,8,FALSE)*AA864,0),""),"")</f>
        <v/>
      </c>
    </row>
    <row r="865" spans="1:62" ht="110.1" customHeight="1" thickBot="1">
      <c r="A865" s="327">
        <v>852</v>
      </c>
      <c r="B865" s="1005" t="str">
        <f>IF(基本情報入力シート!B887="","",基本情報入力シート!B887)</f>
        <v/>
      </c>
      <c r="C865" s="1006"/>
      <c r="D865" s="1006"/>
      <c r="E865" s="1006"/>
      <c r="F865" s="1007"/>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58" t="str">
        <f>IF(基本情報入力シート!AF887=0, "",基本情報入力シート!AF887)</f>
        <v/>
      </c>
      <c r="M865" s="589"/>
      <c r="N865" s="521" t="str">
        <f>IFERROR(VLOOKUP(K865,【参考】数式用!$A$2:$F$57,MATCH(M865,【参考】数式用!$C$3:$F$3,0)+2,0),"")</f>
        <v/>
      </c>
      <c r="O865" s="513"/>
      <c r="P865" s="555" t="str">
        <f>IFERROR(VLOOKUP(K865,【参考】数式用!$A$2:$F$57,MATCH(O865,【参考】数式用!$C$3:$F$3,0)+2,0),"")</f>
        <v/>
      </c>
      <c r="Q865" s="338" t="s">
        <v>118</v>
      </c>
      <c r="R865" s="339"/>
      <c r="S865" s="340" t="s">
        <v>183</v>
      </c>
      <c r="T865" s="339"/>
      <c r="U865" s="340" t="s">
        <v>184</v>
      </c>
      <c r="V865" s="339"/>
      <c r="W865" s="340" t="s">
        <v>183</v>
      </c>
      <c r="X865" s="339"/>
      <c r="Y865" s="340" t="s">
        <v>185</v>
      </c>
      <c r="Z865" s="340" t="s">
        <v>186</v>
      </c>
      <c r="AA865" s="340" t="str">
        <f t="shared" si="288"/>
        <v/>
      </c>
      <c r="AB865" s="341" t="s">
        <v>187</v>
      </c>
      <c r="AC865" s="516" t="str">
        <f t="shared" si="289"/>
        <v/>
      </c>
      <c r="AD865" s="509" t="str">
        <f t="shared" si="290"/>
        <v/>
      </c>
      <c r="AE865" s="517" t="str">
        <f>IFERROR(ROUNDDOWN(ROUNDDOWN(ROUND(L865*VLOOKUP(K865,【参考】数式用!$A$4:$F$57,MATCH("処遇改善加算Ⅳ",【参考】数式用!$C$3:$F$3,0)+2,0),0),0)*AA865*0.5,0), "")</f>
        <v/>
      </c>
      <c r="AF865" s="329"/>
      <c r="AG865" s="330"/>
      <c r="AH865" s="330"/>
      <c r="AI865" s="344"/>
      <c r="AJ865" s="641"/>
      <c r="AK865" s="331"/>
      <c r="AL865" s="332" t="str">
        <f t="shared" si="291"/>
        <v/>
      </c>
      <c r="AM865" s="325" t="str">
        <f t="shared" si="292"/>
        <v/>
      </c>
      <c r="AN865" s="255"/>
      <c r="AO865" s="559" t="str">
        <f>IFERROR(VLOOKUP(K865,【参考】数式用!$A$2:$N$57,14,FALSE),"")</f>
        <v/>
      </c>
      <c r="AP865" s="559" t="str">
        <f t="shared" si="293"/>
        <v/>
      </c>
      <c r="AQ865" s="632" t="str">
        <f t="shared" si="294"/>
        <v/>
      </c>
      <c r="AR865" s="632" t="str">
        <f t="shared" si="295"/>
        <v>入力済</v>
      </c>
      <c r="AS865" s="559" t="str">
        <f t="shared" si="296"/>
        <v/>
      </c>
      <c r="AT865" s="632" t="str">
        <f t="shared" si="297"/>
        <v>入力済</v>
      </c>
      <c r="AU865" s="632" t="str">
        <f t="shared" si="298"/>
        <v/>
      </c>
      <c r="AV865" s="632" t="str">
        <f t="shared" si="299"/>
        <v/>
      </c>
      <c r="AW865" s="559" t="str">
        <f t="shared" si="300"/>
        <v/>
      </c>
      <c r="AX865" s="559" t="str">
        <f t="shared" si="301"/>
        <v/>
      </c>
      <c r="AY865" s="632" t="str">
        <f>IFERROR(VLOOKUP(K865,【参考】数式用!$AR$5:$AS$39,2, FALSE), "")</f>
        <v/>
      </c>
      <c r="AZ865" s="559" t="str">
        <f t="shared" si="302"/>
        <v/>
      </c>
      <c r="BA865" s="559" t="str">
        <f t="shared" si="303"/>
        <v>入力済</v>
      </c>
      <c r="BB865" s="632" t="str">
        <f>IFERROR(VLOOKUP(K865,【参考】数式用!$AX$3:$AY$59, 2, FALSE), "")</f>
        <v/>
      </c>
      <c r="BC865" s="559" t="str">
        <f t="shared" si="304"/>
        <v/>
      </c>
      <c r="BD865" s="559" t="str">
        <f t="shared" si="305"/>
        <v>入力済</v>
      </c>
      <c r="BE865" s="576" t="str">
        <f t="shared" si="306"/>
        <v/>
      </c>
      <c r="BF865" s="559" t="str">
        <f t="shared" si="307"/>
        <v/>
      </c>
      <c r="BG865" s="596"/>
      <c r="BH865" s="632" t="str">
        <f t="shared" si="308"/>
        <v/>
      </c>
      <c r="BI865" s="614" t="str">
        <f>IFERROR(IF(BH865="Ⅱロ有り",ROUNDDOWN(L865*VLOOKUP(K865,【参考】数式用!$A$4:$J$42,10,FALSE)*AA865,0),""),"")</f>
        <v/>
      </c>
      <c r="BJ865" s="614" t="str">
        <f>IFERROR(IF(BH865="Ⅱロなし",ROUNDDOWN(L865*VLOOKUP(K865,【参考】数式用!$A$4:$J$42,8,FALSE)*AA865,0),""),"")</f>
        <v/>
      </c>
    </row>
    <row r="866" spans="1:62" ht="110.1" customHeight="1" thickBot="1">
      <c r="A866" s="327">
        <v>853</v>
      </c>
      <c r="B866" s="1005" t="str">
        <f>IF(基本情報入力シート!B888="","",基本情報入力シート!B888)</f>
        <v/>
      </c>
      <c r="C866" s="1006"/>
      <c r="D866" s="1006"/>
      <c r="E866" s="1006"/>
      <c r="F866" s="1007"/>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58" t="str">
        <f>IF(基本情報入力シート!AF888=0, "",基本情報入力シート!AF888)</f>
        <v/>
      </c>
      <c r="M866" s="589"/>
      <c r="N866" s="521" t="str">
        <f>IFERROR(VLOOKUP(K866,【参考】数式用!$A$2:$F$57,MATCH(M866,【参考】数式用!$C$3:$F$3,0)+2,0),"")</f>
        <v/>
      </c>
      <c r="O866" s="513"/>
      <c r="P866" s="555" t="str">
        <f>IFERROR(VLOOKUP(K866,【参考】数式用!$A$2:$F$57,MATCH(O866,【参考】数式用!$C$3:$F$3,0)+2,0),"")</f>
        <v/>
      </c>
      <c r="Q866" s="338" t="s">
        <v>118</v>
      </c>
      <c r="R866" s="339"/>
      <c r="S866" s="340" t="s">
        <v>183</v>
      </c>
      <c r="T866" s="339"/>
      <c r="U866" s="340" t="s">
        <v>184</v>
      </c>
      <c r="V866" s="339"/>
      <c r="W866" s="340" t="s">
        <v>183</v>
      </c>
      <c r="X866" s="339"/>
      <c r="Y866" s="340" t="s">
        <v>185</v>
      </c>
      <c r="Z866" s="340" t="s">
        <v>186</v>
      </c>
      <c r="AA866" s="340" t="str">
        <f t="shared" si="288"/>
        <v/>
      </c>
      <c r="AB866" s="341" t="s">
        <v>187</v>
      </c>
      <c r="AC866" s="516" t="str">
        <f t="shared" si="289"/>
        <v/>
      </c>
      <c r="AD866" s="509" t="str">
        <f t="shared" si="290"/>
        <v/>
      </c>
      <c r="AE866" s="517" t="str">
        <f>IFERROR(ROUNDDOWN(ROUNDDOWN(ROUND(L866*VLOOKUP(K866,【参考】数式用!$A$4:$F$57,MATCH("処遇改善加算Ⅳ",【参考】数式用!$C$3:$F$3,0)+2,0),0),0)*AA866*0.5,0), "")</f>
        <v/>
      </c>
      <c r="AF866" s="329"/>
      <c r="AG866" s="330"/>
      <c r="AH866" s="330"/>
      <c r="AI866" s="344"/>
      <c r="AJ866" s="641"/>
      <c r="AK866" s="331"/>
      <c r="AL866" s="332" t="str">
        <f t="shared" si="291"/>
        <v/>
      </c>
      <c r="AM866" s="325" t="str">
        <f t="shared" si="292"/>
        <v/>
      </c>
      <c r="AN866" s="255"/>
      <c r="AO866" s="559" t="str">
        <f>IFERROR(VLOOKUP(K866,【参考】数式用!$A$2:$N$57,14,FALSE),"")</f>
        <v/>
      </c>
      <c r="AP866" s="559" t="str">
        <f t="shared" si="293"/>
        <v/>
      </c>
      <c r="AQ866" s="632" t="str">
        <f t="shared" si="294"/>
        <v/>
      </c>
      <c r="AR866" s="632" t="str">
        <f t="shared" si="295"/>
        <v>入力済</v>
      </c>
      <c r="AS866" s="559" t="str">
        <f t="shared" si="296"/>
        <v/>
      </c>
      <c r="AT866" s="632" t="str">
        <f t="shared" si="297"/>
        <v>入力済</v>
      </c>
      <c r="AU866" s="632" t="str">
        <f t="shared" si="298"/>
        <v/>
      </c>
      <c r="AV866" s="632" t="str">
        <f t="shared" si="299"/>
        <v/>
      </c>
      <c r="AW866" s="559" t="str">
        <f t="shared" si="300"/>
        <v/>
      </c>
      <c r="AX866" s="559" t="str">
        <f t="shared" si="301"/>
        <v/>
      </c>
      <c r="AY866" s="632" t="str">
        <f>IFERROR(VLOOKUP(K866,【参考】数式用!$AR$5:$AS$39,2, FALSE), "")</f>
        <v/>
      </c>
      <c r="AZ866" s="559" t="str">
        <f t="shared" si="302"/>
        <v/>
      </c>
      <c r="BA866" s="559" t="str">
        <f t="shared" si="303"/>
        <v>入力済</v>
      </c>
      <c r="BB866" s="632" t="str">
        <f>IFERROR(VLOOKUP(K866,【参考】数式用!$AX$3:$AY$59, 2, FALSE), "")</f>
        <v/>
      </c>
      <c r="BC866" s="559" t="str">
        <f t="shared" si="304"/>
        <v/>
      </c>
      <c r="BD866" s="559" t="str">
        <f t="shared" si="305"/>
        <v>入力済</v>
      </c>
      <c r="BE866" s="576" t="str">
        <f t="shared" si="306"/>
        <v/>
      </c>
      <c r="BF866" s="559" t="str">
        <f t="shared" si="307"/>
        <v/>
      </c>
      <c r="BG866" s="596"/>
      <c r="BH866" s="632" t="str">
        <f t="shared" si="308"/>
        <v/>
      </c>
      <c r="BI866" s="614" t="str">
        <f>IFERROR(IF(BH866="Ⅱロ有り",ROUNDDOWN(L866*VLOOKUP(K866,【参考】数式用!$A$4:$J$42,10,FALSE)*AA866,0),""),"")</f>
        <v/>
      </c>
      <c r="BJ866" s="614" t="str">
        <f>IFERROR(IF(BH866="Ⅱロなし",ROUNDDOWN(L866*VLOOKUP(K866,【参考】数式用!$A$4:$J$42,8,FALSE)*AA866,0),""),"")</f>
        <v/>
      </c>
    </row>
    <row r="867" spans="1:62" ht="110.1" customHeight="1" thickBot="1">
      <c r="A867" s="327">
        <v>854</v>
      </c>
      <c r="B867" s="1005" t="str">
        <f>IF(基本情報入力シート!B889="","",基本情報入力シート!B889)</f>
        <v/>
      </c>
      <c r="C867" s="1006"/>
      <c r="D867" s="1006"/>
      <c r="E867" s="1006"/>
      <c r="F867" s="1007"/>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58" t="str">
        <f>IF(基本情報入力シート!AF889=0, "",基本情報入力シート!AF889)</f>
        <v/>
      </c>
      <c r="M867" s="589"/>
      <c r="N867" s="521" t="str">
        <f>IFERROR(VLOOKUP(K867,【参考】数式用!$A$2:$F$57,MATCH(M867,【参考】数式用!$C$3:$F$3,0)+2,0),"")</f>
        <v/>
      </c>
      <c r="O867" s="513"/>
      <c r="P867" s="555" t="str">
        <f>IFERROR(VLOOKUP(K867,【参考】数式用!$A$2:$F$57,MATCH(O867,【参考】数式用!$C$3:$F$3,0)+2,0),"")</f>
        <v/>
      </c>
      <c r="Q867" s="338" t="s">
        <v>118</v>
      </c>
      <c r="R867" s="339"/>
      <c r="S867" s="340" t="s">
        <v>183</v>
      </c>
      <c r="T867" s="339"/>
      <c r="U867" s="340" t="s">
        <v>184</v>
      </c>
      <c r="V867" s="339"/>
      <c r="W867" s="340" t="s">
        <v>183</v>
      </c>
      <c r="X867" s="339"/>
      <c r="Y867" s="340" t="s">
        <v>185</v>
      </c>
      <c r="Z867" s="340" t="s">
        <v>186</v>
      </c>
      <c r="AA867" s="340" t="str">
        <f t="shared" si="288"/>
        <v/>
      </c>
      <c r="AB867" s="341" t="s">
        <v>187</v>
      </c>
      <c r="AC867" s="516" t="str">
        <f t="shared" si="289"/>
        <v/>
      </c>
      <c r="AD867" s="509" t="str">
        <f t="shared" si="290"/>
        <v/>
      </c>
      <c r="AE867" s="517" t="str">
        <f>IFERROR(ROUNDDOWN(ROUNDDOWN(ROUND(L867*VLOOKUP(K867,【参考】数式用!$A$4:$F$57,MATCH("処遇改善加算Ⅳ",【参考】数式用!$C$3:$F$3,0)+2,0),0),0)*AA867*0.5,0), "")</f>
        <v/>
      </c>
      <c r="AF867" s="329"/>
      <c r="AG867" s="330"/>
      <c r="AH867" s="330"/>
      <c r="AI867" s="344"/>
      <c r="AJ867" s="641"/>
      <c r="AK867" s="331"/>
      <c r="AL867" s="332" t="str">
        <f t="shared" si="291"/>
        <v/>
      </c>
      <c r="AM867" s="325" t="str">
        <f t="shared" si="292"/>
        <v/>
      </c>
      <c r="AN867" s="255"/>
      <c r="AO867" s="559" t="str">
        <f>IFERROR(VLOOKUP(K867,【参考】数式用!$A$2:$N$57,14,FALSE),"")</f>
        <v/>
      </c>
      <c r="AP867" s="559" t="str">
        <f t="shared" si="293"/>
        <v/>
      </c>
      <c r="AQ867" s="632" t="str">
        <f t="shared" si="294"/>
        <v/>
      </c>
      <c r="AR867" s="632" t="str">
        <f t="shared" si="295"/>
        <v>入力済</v>
      </c>
      <c r="AS867" s="559" t="str">
        <f t="shared" si="296"/>
        <v/>
      </c>
      <c r="AT867" s="632" t="str">
        <f t="shared" si="297"/>
        <v>入力済</v>
      </c>
      <c r="AU867" s="632" t="str">
        <f t="shared" si="298"/>
        <v/>
      </c>
      <c r="AV867" s="632" t="str">
        <f t="shared" si="299"/>
        <v/>
      </c>
      <c r="AW867" s="559" t="str">
        <f t="shared" si="300"/>
        <v/>
      </c>
      <c r="AX867" s="559" t="str">
        <f t="shared" si="301"/>
        <v/>
      </c>
      <c r="AY867" s="632" t="str">
        <f>IFERROR(VLOOKUP(K867,【参考】数式用!$AR$5:$AS$39,2, FALSE), "")</f>
        <v/>
      </c>
      <c r="AZ867" s="559" t="str">
        <f t="shared" si="302"/>
        <v/>
      </c>
      <c r="BA867" s="559" t="str">
        <f t="shared" si="303"/>
        <v>入力済</v>
      </c>
      <c r="BB867" s="632" t="str">
        <f>IFERROR(VLOOKUP(K867,【参考】数式用!$AX$3:$AY$59, 2, FALSE), "")</f>
        <v/>
      </c>
      <c r="BC867" s="559" t="str">
        <f t="shared" si="304"/>
        <v/>
      </c>
      <c r="BD867" s="559" t="str">
        <f t="shared" si="305"/>
        <v>入力済</v>
      </c>
      <c r="BE867" s="576" t="str">
        <f t="shared" si="306"/>
        <v/>
      </c>
      <c r="BF867" s="559" t="str">
        <f t="shared" si="307"/>
        <v/>
      </c>
      <c r="BG867" s="596"/>
      <c r="BH867" s="632" t="str">
        <f t="shared" si="308"/>
        <v/>
      </c>
      <c r="BI867" s="614" t="str">
        <f>IFERROR(IF(BH867="Ⅱロ有り",ROUNDDOWN(L867*VLOOKUP(K867,【参考】数式用!$A$4:$J$42,10,FALSE)*AA867,0),""),"")</f>
        <v/>
      </c>
      <c r="BJ867" s="614" t="str">
        <f>IFERROR(IF(BH867="Ⅱロなし",ROUNDDOWN(L867*VLOOKUP(K867,【参考】数式用!$A$4:$J$42,8,FALSE)*AA867,0),""),"")</f>
        <v/>
      </c>
    </row>
    <row r="868" spans="1:62" ht="110.1" customHeight="1" thickBot="1">
      <c r="A868" s="327">
        <v>855</v>
      </c>
      <c r="B868" s="1005" t="str">
        <f>IF(基本情報入力シート!B890="","",基本情報入力シート!B890)</f>
        <v/>
      </c>
      <c r="C868" s="1006"/>
      <c r="D868" s="1006"/>
      <c r="E868" s="1006"/>
      <c r="F868" s="1007"/>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58" t="str">
        <f>IF(基本情報入力シート!AF890=0, "",基本情報入力シート!AF890)</f>
        <v/>
      </c>
      <c r="M868" s="589"/>
      <c r="N868" s="521" t="str">
        <f>IFERROR(VLOOKUP(K868,【参考】数式用!$A$2:$F$57,MATCH(M868,【参考】数式用!$C$3:$F$3,0)+2,0),"")</f>
        <v/>
      </c>
      <c r="O868" s="513"/>
      <c r="P868" s="555" t="str">
        <f>IFERROR(VLOOKUP(K868,【参考】数式用!$A$2:$F$57,MATCH(O868,【参考】数式用!$C$3:$F$3,0)+2,0),"")</f>
        <v/>
      </c>
      <c r="Q868" s="338" t="s">
        <v>118</v>
      </c>
      <c r="R868" s="339"/>
      <c r="S868" s="340" t="s">
        <v>183</v>
      </c>
      <c r="T868" s="339"/>
      <c r="U868" s="340" t="s">
        <v>184</v>
      </c>
      <c r="V868" s="339"/>
      <c r="W868" s="340" t="s">
        <v>183</v>
      </c>
      <c r="X868" s="339"/>
      <c r="Y868" s="340" t="s">
        <v>185</v>
      </c>
      <c r="Z868" s="340" t="s">
        <v>186</v>
      </c>
      <c r="AA868" s="340" t="str">
        <f t="shared" si="288"/>
        <v/>
      </c>
      <c r="AB868" s="341" t="s">
        <v>187</v>
      </c>
      <c r="AC868" s="516" t="str">
        <f t="shared" si="289"/>
        <v/>
      </c>
      <c r="AD868" s="509" t="str">
        <f t="shared" si="290"/>
        <v/>
      </c>
      <c r="AE868" s="517" t="str">
        <f>IFERROR(ROUNDDOWN(ROUNDDOWN(ROUND(L868*VLOOKUP(K868,【参考】数式用!$A$4:$F$57,MATCH("処遇改善加算Ⅳ",【参考】数式用!$C$3:$F$3,0)+2,0),0),0)*AA868*0.5,0), "")</f>
        <v/>
      </c>
      <c r="AF868" s="329"/>
      <c r="AG868" s="330"/>
      <c r="AH868" s="330"/>
      <c r="AI868" s="344"/>
      <c r="AJ868" s="641"/>
      <c r="AK868" s="331"/>
      <c r="AL868" s="332" t="str">
        <f t="shared" si="291"/>
        <v/>
      </c>
      <c r="AM868" s="325" t="str">
        <f t="shared" si="292"/>
        <v/>
      </c>
      <c r="AN868" s="255"/>
      <c r="AO868" s="559" t="str">
        <f>IFERROR(VLOOKUP(K868,【参考】数式用!$A$2:$N$57,14,FALSE),"")</f>
        <v/>
      </c>
      <c r="AP868" s="559" t="str">
        <f t="shared" si="293"/>
        <v/>
      </c>
      <c r="AQ868" s="632" t="str">
        <f t="shared" si="294"/>
        <v/>
      </c>
      <c r="AR868" s="632" t="str">
        <f t="shared" si="295"/>
        <v>入力済</v>
      </c>
      <c r="AS868" s="559" t="str">
        <f t="shared" si="296"/>
        <v/>
      </c>
      <c r="AT868" s="632" t="str">
        <f t="shared" si="297"/>
        <v>入力済</v>
      </c>
      <c r="AU868" s="632" t="str">
        <f t="shared" si="298"/>
        <v/>
      </c>
      <c r="AV868" s="632" t="str">
        <f t="shared" si="299"/>
        <v/>
      </c>
      <c r="AW868" s="559" t="str">
        <f t="shared" si="300"/>
        <v/>
      </c>
      <c r="AX868" s="559" t="str">
        <f t="shared" si="301"/>
        <v/>
      </c>
      <c r="AY868" s="632" t="str">
        <f>IFERROR(VLOOKUP(K868,【参考】数式用!$AR$5:$AS$39,2, FALSE), "")</f>
        <v/>
      </c>
      <c r="AZ868" s="559" t="str">
        <f t="shared" si="302"/>
        <v/>
      </c>
      <c r="BA868" s="559" t="str">
        <f t="shared" si="303"/>
        <v>入力済</v>
      </c>
      <c r="BB868" s="632" t="str">
        <f>IFERROR(VLOOKUP(K868,【参考】数式用!$AX$3:$AY$59, 2, FALSE), "")</f>
        <v/>
      </c>
      <c r="BC868" s="559" t="str">
        <f t="shared" si="304"/>
        <v/>
      </c>
      <c r="BD868" s="559" t="str">
        <f t="shared" si="305"/>
        <v>入力済</v>
      </c>
      <c r="BE868" s="576" t="str">
        <f t="shared" si="306"/>
        <v/>
      </c>
      <c r="BF868" s="559" t="str">
        <f t="shared" si="307"/>
        <v/>
      </c>
      <c r="BG868" s="596"/>
      <c r="BH868" s="632" t="str">
        <f t="shared" si="308"/>
        <v/>
      </c>
      <c r="BI868" s="614" t="str">
        <f>IFERROR(IF(BH868="Ⅱロ有り",ROUNDDOWN(L868*VLOOKUP(K868,【参考】数式用!$A$4:$J$42,10,FALSE)*AA868,0),""),"")</f>
        <v/>
      </c>
      <c r="BJ868" s="614" t="str">
        <f>IFERROR(IF(BH868="Ⅱロなし",ROUNDDOWN(L868*VLOOKUP(K868,【参考】数式用!$A$4:$J$42,8,FALSE)*AA868,0),""),"")</f>
        <v/>
      </c>
    </row>
    <row r="869" spans="1:62" ht="110.1" customHeight="1" thickBot="1">
      <c r="A869" s="327">
        <v>856</v>
      </c>
      <c r="B869" s="1005" t="str">
        <f>IF(基本情報入力シート!B891="","",基本情報入力シート!B891)</f>
        <v/>
      </c>
      <c r="C869" s="1006"/>
      <c r="D869" s="1006"/>
      <c r="E869" s="1006"/>
      <c r="F869" s="1007"/>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58" t="str">
        <f>IF(基本情報入力シート!AF891=0, "",基本情報入力シート!AF891)</f>
        <v/>
      </c>
      <c r="M869" s="589"/>
      <c r="N869" s="521" t="str">
        <f>IFERROR(VLOOKUP(K869,【参考】数式用!$A$2:$F$57,MATCH(M869,【参考】数式用!$C$3:$F$3,0)+2,0),"")</f>
        <v/>
      </c>
      <c r="O869" s="513"/>
      <c r="P869" s="555" t="str">
        <f>IFERROR(VLOOKUP(K869,【参考】数式用!$A$2:$F$57,MATCH(O869,【参考】数式用!$C$3:$F$3,0)+2,0),"")</f>
        <v/>
      </c>
      <c r="Q869" s="338" t="s">
        <v>118</v>
      </c>
      <c r="R869" s="339"/>
      <c r="S869" s="340" t="s">
        <v>183</v>
      </c>
      <c r="T869" s="339"/>
      <c r="U869" s="340" t="s">
        <v>184</v>
      </c>
      <c r="V869" s="339"/>
      <c r="W869" s="340" t="s">
        <v>183</v>
      </c>
      <c r="X869" s="339"/>
      <c r="Y869" s="340" t="s">
        <v>185</v>
      </c>
      <c r="Z869" s="340" t="s">
        <v>186</v>
      </c>
      <c r="AA869" s="340" t="str">
        <f t="shared" si="288"/>
        <v/>
      </c>
      <c r="AB869" s="341" t="s">
        <v>187</v>
      </c>
      <c r="AC869" s="516" t="str">
        <f t="shared" si="289"/>
        <v/>
      </c>
      <c r="AD869" s="509" t="str">
        <f t="shared" si="290"/>
        <v/>
      </c>
      <c r="AE869" s="517" t="str">
        <f>IFERROR(ROUNDDOWN(ROUNDDOWN(ROUND(L869*VLOOKUP(K869,【参考】数式用!$A$4:$F$57,MATCH("処遇改善加算Ⅳ",【参考】数式用!$C$3:$F$3,0)+2,0),0),0)*AA869*0.5,0), "")</f>
        <v/>
      </c>
      <c r="AF869" s="329"/>
      <c r="AG869" s="330"/>
      <c r="AH869" s="330"/>
      <c r="AI869" s="344"/>
      <c r="AJ869" s="641"/>
      <c r="AK869" s="331"/>
      <c r="AL869" s="332" t="str">
        <f t="shared" si="291"/>
        <v/>
      </c>
      <c r="AM869" s="325" t="str">
        <f t="shared" si="292"/>
        <v/>
      </c>
      <c r="AN869" s="255"/>
      <c r="AO869" s="559" t="str">
        <f>IFERROR(VLOOKUP(K869,【参考】数式用!$A$2:$N$57,14,FALSE),"")</f>
        <v/>
      </c>
      <c r="AP869" s="559" t="str">
        <f t="shared" si="293"/>
        <v/>
      </c>
      <c r="AQ869" s="632" t="str">
        <f t="shared" si="294"/>
        <v/>
      </c>
      <c r="AR869" s="632" t="str">
        <f t="shared" si="295"/>
        <v>入力済</v>
      </c>
      <c r="AS869" s="559" t="str">
        <f t="shared" si="296"/>
        <v/>
      </c>
      <c r="AT869" s="632" t="str">
        <f t="shared" si="297"/>
        <v>入力済</v>
      </c>
      <c r="AU869" s="632" t="str">
        <f t="shared" si="298"/>
        <v/>
      </c>
      <c r="AV869" s="632" t="str">
        <f t="shared" si="299"/>
        <v/>
      </c>
      <c r="AW869" s="559" t="str">
        <f t="shared" si="300"/>
        <v/>
      </c>
      <c r="AX869" s="559" t="str">
        <f t="shared" si="301"/>
        <v/>
      </c>
      <c r="AY869" s="632" t="str">
        <f>IFERROR(VLOOKUP(K869,【参考】数式用!$AR$5:$AS$39,2, FALSE), "")</f>
        <v/>
      </c>
      <c r="AZ869" s="559" t="str">
        <f t="shared" si="302"/>
        <v/>
      </c>
      <c r="BA869" s="559" t="str">
        <f t="shared" si="303"/>
        <v>入力済</v>
      </c>
      <c r="BB869" s="632" t="str">
        <f>IFERROR(VLOOKUP(K869,【参考】数式用!$AX$3:$AY$59, 2, FALSE), "")</f>
        <v/>
      </c>
      <c r="BC869" s="559" t="str">
        <f t="shared" si="304"/>
        <v/>
      </c>
      <c r="BD869" s="559" t="str">
        <f t="shared" si="305"/>
        <v>入力済</v>
      </c>
      <c r="BE869" s="576" t="str">
        <f t="shared" si="306"/>
        <v/>
      </c>
      <c r="BF869" s="559" t="str">
        <f t="shared" si="307"/>
        <v/>
      </c>
      <c r="BG869" s="596"/>
      <c r="BH869" s="632" t="str">
        <f t="shared" si="308"/>
        <v/>
      </c>
      <c r="BI869" s="614" t="str">
        <f>IFERROR(IF(BH869="Ⅱロ有り",ROUNDDOWN(L869*VLOOKUP(K869,【参考】数式用!$A$4:$J$42,10,FALSE)*AA869,0),""),"")</f>
        <v/>
      </c>
      <c r="BJ869" s="614" t="str">
        <f>IFERROR(IF(BH869="Ⅱロなし",ROUNDDOWN(L869*VLOOKUP(K869,【参考】数式用!$A$4:$J$42,8,FALSE)*AA869,0),""),"")</f>
        <v/>
      </c>
    </row>
    <row r="870" spans="1:62" ht="110.1" customHeight="1" thickBot="1">
      <c r="A870" s="327">
        <v>857</v>
      </c>
      <c r="B870" s="1005" t="str">
        <f>IF(基本情報入力シート!B892="","",基本情報入力シート!B892)</f>
        <v/>
      </c>
      <c r="C870" s="1006"/>
      <c r="D870" s="1006"/>
      <c r="E870" s="1006"/>
      <c r="F870" s="1007"/>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58" t="str">
        <f>IF(基本情報入力シート!AF892=0, "",基本情報入力シート!AF892)</f>
        <v/>
      </c>
      <c r="M870" s="589"/>
      <c r="N870" s="521" t="str">
        <f>IFERROR(VLOOKUP(K870,【参考】数式用!$A$2:$F$57,MATCH(M870,【参考】数式用!$C$3:$F$3,0)+2,0),"")</f>
        <v/>
      </c>
      <c r="O870" s="513"/>
      <c r="P870" s="555" t="str">
        <f>IFERROR(VLOOKUP(K870,【参考】数式用!$A$2:$F$57,MATCH(O870,【参考】数式用!$C$3:$F$3,0)+2,0),"")</f>
        <v/>
      </c>
      <c r="Q870" s="338" t="s">
        <v>118</v>
      </c>
      <c r="R870" s="339"/>
      <c r="S870" s="340" t="s">
        <v>183</v>
      </c>
      <c r="T870" s="339"/>
      <c r="U870" s="340" t="s">
        <v>184</v>
      </c>
      <c r="V870" s="339"/>
      <c r="W870" s="340" t="s">
        <v>183</v>
      </c>
      <c r="X870" s="339"/>
      <c r="Y870" s="340" t="s">
        <v>185</v>
      </c>
      <c r="Z870" s="340" t="s">
        <v>186</v>
      </c>
      <c r="AA870" s="340" t="str">
        <f t="shared" si="288"/>
        <v/>
      </c>
      <c r="AB870" s="341" t="s">
        <v>187</v>
      </c>
      <c r="AC870" s="516" t="str">
        <f t="shared" si="289"/>
        <v/>
      </c>
      <c r="AD870" s="509" t="str">
        <f t="shared" si="290"/>
        <v/>
      </c>
      <c r="AE870" s="517" t="str">
        <f>IFERROR(ROUNDDOWN(ROUNDDOWN(ROUND(L870*VLOOKUP(K870,【参考】数式用!$A$4:$F$57,MATCH("処遇改善加算Ⅳ",【参考】数式用!$C$3:$F$3,0)+2,0),0),0)*AA870*0.5,0), "")</f>
        <v/>
      </c>
      <c r="AF870" s="329"/>
      <c r="AG870" s="330"/>
      <c r="AH870" s="330"/>
      <c r="AI870" s="344"/>
      <c r="AJ870" s="641"/>
      <c r="AK870" s="331"/>
      <c r="AL870" s="332" t="str">
        <f t="shared" si="291"/>
        <v/>
      </c>
      <c r="AM870" s="325" t="str">
        <f t="shared" si="292"/>
        <v/>
      </c>
      <c r="AN870" s="255"/>
      <c r="AO870" s="559" t="str">
        <f>IFERROR(VLOOKUP(K870,【参考】数式用!$A$2:$N$57,14,FALSE),"")</f>
        <v/>
      </c>
      <c r="AP870" s="559" t="str">
        <f t="shared" si="293"/>
        <v/>
      </c>
      <c r="AQ870" s="632" t="str">
        <f t="shared" si="294"/>
        <v/>
      </c>
      <c r="AR870" s="632" t="str">
        <f t="shared" si="295"/>
        <v>入力済</v>
      </c>
      <c r="AS870" s="559" t="str">
        <f t="shared" si="296"/>
        <v/>
      </c>
      <c r="AT870" s="632" t="str">
        <f t="shared" si="297"/>
        <v>入力済</v>
      </c>
      <c r="AU870" s="632" t="str">
        <f t="shared" si="298"/>
        <v/>
      </c>
      <c r="AV870" s="632" t="str">
        <f t="shared" si="299"/>
        <v/>
      </c>
      <c r="AW870" s="559" t="str">
        <f t="shared" si="300"/>
        <v/>
      </c>
      <c r="AX870" s="559" t="str">
        <f t="shared" si="301"/>
        <v/>
      </c>
      <c r="AY870" s="632" t="str">
        <f>IFERROR(VLOOKUP(K870,【参考】数式用!$AR$5:$AS$39,2, FALSE), "")</f>
        <v/>
      </c>
      <c r="AZ870" s="559" t="str">
        <f t="shared" si="302"/>
        <v/>
      </c>
      <c r="BA870" s="559" t="str">
        <f t="shared" si="303"/>
        <v>入力済</v>
      </c>
      <c r="BB870" s="632" t="str">
        <f>IFERROR(VLOOKUP(K870,【参考】数式用!$AX$3:$AY$59, 2, FALSE), "")</f>
        <v/>
      </c>
      <c r="BC870" s="559" t="str">
        <f t="shared" si="304"/>
        <v/>
      </c>
      <c r="BD870" s="559" t="str">
        <f t="shared" si="305"/>
        <v>入力済</v>
      </c>
      <c r="BE870" s="576" t="str">
        <f t="shared" si="306"/>
        <v/>
      </c>
      <c r="BF870" s="559" t="str">
        <f t="shared" si="307"/>
        <v/>
      </c>
      <c r="BG870" s="596"/>
      <c r="BH870" s="632" t="str">
        <f t="shared" si="308"/>
        <v/>
      </c>
      <c r="BI870" s="614" t="str">
        <f>IFERROR(IF(BH870="Ⅱロ有り",ROUNDDOWN(L870*VLOOKUP(K870,【参考】数式用!$A$4:$J$42,10,FALSE)*AA870,0),""),"")</f>
        <v/>
      </c>
      <c r="BJ870" s="614" t="str">
        <f>IFERROR(IF(BH870="Ⅱロなし",ROUNDDOWN(L870*VLOOKUP(K870,【参考】数式用!$A$4:$J$42,8,FALSE)*AA870,0),""),"")</f>
        <v/>
      </c>
    </row>
    <row r="871" spans="1:62" ht="110.1" customHeight="1" thickBot="1">
      <c r="A871" s="327">
        <v>858</v>
      </c>
      <c r="B871" s="1005" t="str">
        <f>IF(基本情報入力シート!B893="","",基本情報入力シート!B893)</f>
        <v/>
      </c>
      <c r="C871" s="1006"/>
      <c r="D871" s="1006"/>
      <c r="E871" s="1006"/>
      <c r="F871" s="1007"/>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58" t="str">
        <f>IF(基本情報入力シート!AF893=0, "",基本情報入力シート!AF893)</f>
        <v/>
      </c>
      <c r="M871" s="589"/>
      <c r="N871" s="521" t="str">
        <f>IFERROR(VLOOKUP(K871,【参考】数式用!$A$2:$F$57,MATCH(M871,【参考】数式用!$C$3:$F$3,0)+2,0),"")</f>
        <v/>
      </c>
      <c r="O871" s="513"/>
      <c r="P871" s="555" t="str">
        <f>IFERROR(VLOOKUP(K871,【参考】数式用!$A$2:$F$57,MATCH(O871,【参考】数式用!$C$3:$F$3,0)+2,0),"")</f>
        <v/>
      </c>
      <c r="Q871" s="338" t="s">
        <v>118</v>
      </c>
      <c r="R871" s="339"/>
      <c r="S871" s="340" t="s">
        <v>183</v>
      </c>
      <c r="T871" s="339"/>
      <c r="U871" s="340" t="s">
        <v>184</v>
      </c>
      <c r="V871" s="339"/>
      <c r="W871" s="340" t="s">
        <v>183</v>
      </c>
      <c r="X871" s="339"/>
      <c r="Y871" s="340" t="s">
        <v>185</v>
      </c>
      <c r="Z871" s="340" t="s">
        <v>186</v>
      </c>
      <c r="AA871" s="340" t="str">
        <f t="shared" si="288"/>
        <v/>
      </c>
      <c r="AB871" s="341" t="s">
        <v>187</v>
      </c>
      <c r="AC871" s="516" t="str">
        <f t="shared" si="289"/>
        <v/>
      </c>
      <c r="AD871" s="509" t="str">
        <f t="shared" si="290"/>
        <v/>
      </c>
      <c r="AE871" s="517" t="str">
        <f>IFERROR(ROUNDDOWN(ROUNDDOWN(ROUND(L871*VLOOKUP(K871,【参考】数式用!$A$4:$F$57,MATCH("処遇改善加算Ⅳ",【参考】数式用!$C$3:$F$3,0)+2,0),0),0)*AA871*0.5,0), "")</f>
        <v/>
      </c>
      <c r="AF871" s="329"/>
      <c r="AG871" s="330"/>
      <c r="AH871" s="330"/>
      <c r="AI871" s="344"/>
      <c r="AJ871" s="641"/>
      <c r="AK871" s="331"/>
      <c r="AL871" s="332" t="str">
        <f t="shared" si="291"/>
        <v/>
      </c>
      <c r="AM871" s="325" t="str">
        <f t="shared" si="292"/>
        <v/>
      </c>
      <c r="AN871" s="255"/>
      <c r="AO871" s="559" t="str">
        <f>IFERROR(VLOOKUP(K871,【参考】数式用!$A$2:$N$57,14,FALSE),"")</f>
        <v/>
      </c>
      <c r="AP871" s="559" t="str">
        <f t="shared" si="293"/>
        <v/>
      </c>
      <c r="AQ871" s="632" t="str">
        <f t="shared" si="294"/>
        <v/>
      </c>
      <c r="AR871" s="632" t="str">
        <f t="shared" si="295"/>
        <v>入力済</v>
      </c>
      <c r="AS871" s="559" t="str">
        <f t="shared" si="296"/>
        <v/>
      </c>
      <c r="AT871" s="632" t="str">
        <f t="shared" si="297"/>
        <v>入力済</v>
      </c>
      <c r="AU871" s="632" t="str">
        <f t="shared" si="298"/>
        <v/>
      </c>
      <c r="AV871" s="632" t="str">
        <f t="shared" si="299"/>
        <v/>
      </c>
      <c r="AW871" s="559" t="str">
        <f t="shared" si="300"/>
        <v/>
      </c>
      <c r="AX871" s="559" t="str">
        <f t="shared" si="301"/>
        <v/>
      </c>
      <c r="AY871" s="632" t="str">
        <f>IFERROR(VLOOKUP(K871,【参考】数式用!$AR$5:$AS$39,2, FALSE), "")</f>
        <v/>
      </c>
      <c r="AZ871" s="559" t="str">
        <f t="shared" si="302"/>
        <v/>
      </c>
      <c r="BA871" s="559" t="str">
        <f t="shared" si="303"/>
        <v>入力済</v>
      </c>
      <c r="BB871" s="632" t="str">
        <f>IFERROR(VLOOKUP(K871,【参考】数式用!$AX$3:$AY$59, 2, FALSE), "")</f>
        <v/>
      </c>
      <c r="BC871" s="559" t="str">
        <f t="shared" si="304"/>
        <v/>
      </c>
      <c r="BD871" s="559" t="str">
        <f t="shared" si="305"/>
        <v>入力済</v>
      </c>
      <c r="BE871" s="576" t="str">
        <f t="shared" si="306"/>
        <v/>
      </c>
      <c r="BF871" s="559" t="str">
        <f t="shared" si="307"/>
        <v/>
      </c>
      <c r="BG871" s="596"/>
      <c r="BH871" s="632" t="str">
        <f t="shared" si="308"/>
        <v/>
      </c>
      <c r="BI871" s="614" t="str">
        <f>IFERROR(IF(BH871="Ⅱロ有り",ROUNDDOWN(L871*VLOOKUP(K871,【参考】数式用!$A$4:$J$42,10,FALSE)*AA871,0),""),"")</f>
        <v/>
      </c>
      <c r="BJ871" s="614" t="str">
        <f>IFERROR(IF(BH871="Ⅱロなし",ROUNDDOWN(L871*VLOOKUP(K871,【参考】数式用!$A$4:$J$42,8,FALSE)*AA871,0),""),"")</f>
        <v/>
      </c>
    </row>
    <row r="872" spans="1:62" ht="110.1" customHeight="1" thickBot="1">
      <c r="A872" s="327">
        <v>859</v>
      </c>
      <c r="B872" s="1005" t="str">
        <f>IF(基本情報入力シート!B894="","",基本情報入力シート!B894)</f>
        <v/>
      </c>
      <c r="C872" s="1006"/>
      <c r="D872" s="1006"/>
      <c r="E872" s="1006"/>
      <c r="F872" s="1007"/>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58" t="str">
        <f>IF(基本情報入力シート!AF894=0, "",基本情報入力シート!AF894)</f>
        <v/>
      </c>
      <c r="M872" s="589"/>
      <c r="N872" s="521" t="str">
        <f>IFERROR(VLOOKUP(K872,【参考】数式用!$A$2:$F$57,MATCH(M872,【参考】数式用!$C$3:$F$3,0)+2,0),"")</f>
        <v/>
      </c>
      <c r="O872" s="513"/>
      <c r="P872" s="555" t="str">
        <f>IFERROR(VLOOKUP(K872,【参考】数式用!$A$2:$F$57,MATCH(O872,【参考】数式用!$C$3:$F$3,0)+2,0),"")</f>
        <v/>
      </c>
      <c r="Q872" s="338" t="s">
        <v>118</v>
      </c>
      <c r="R872" s="339"/>
      <c r="S872" s="340" t="s">
        <v>183</v>
      </c>
      <c r="T872" s="339"/>
      <c r="U872" s="340" t="s">
        <v>184</v>
      </c>
      <c r="V872" s="339"/>
      <c r="W872" s="340" t="s">
        <v>183</v>
      </c>
      <c r="X872" s="339"/>
      <c r="Y872" s="340" t="s">
        <v>185</v>
      </c>
      <c r="Z872" s="340" t="s">
        <v>186</v>
      </c>
      <c r="AA872" s="340" t="str">
        <f t="shared" si="288"/>
        <v/>
      </c>
      <c r="AB872" s="341" t="s">
        <v>187</v>
      </c>
      <c r="AC872" s="516" t="str">
        <f t="shared" si="289"/>
        <v/>
      </c>
      <c r="AD872" s="509" t="str">
        <f t="shared" si="290"/>
        <v/>
      </c>
      <c r="AE872" s="517" t="str">
        <f>IFERROR(ROUNDDOWN(ROUNDDOWN(ROUND(L872*VLOOKUP(K872,【参考】数式用!$A$4:$F$57,MATCH("処遇改善加算Ⅳ",【参考】数式用!$C$3:$F$3,0)+2,0),0),0)*AA872*0.5,0), "")</f>
        <v/>
      </c>
      <c r="AF872" s="329"/>
      <c r="AG872" s="330"/>
      <c r="AH872" s="330"/>
      <c r="AI872" s="344"/>
      <c r="AJ872" s="641"/>
      <c r="AK872" s="331"/>
      <c r="AL872" s="332" t="str">
        <f t="shared" si="291"/>
        <v/>
      </c>
      <c r="AM872" s="325" t="str">
        <f t="shared" si="292"/>
        <v/>
      </c>
      <c r="AN872" s="255"/>
      <c r="AO872" s="559" t="str">
        <f>IFERROR(VLOOKUP(K872,【参考】数式用!$A$2:$N$57,14,FALSE),"")</f>
        <v/>
      </c>
      <c r="AP872" s="559" t="str">
        <f t="shared" si="293"/>
        <v/>
      </c>
      <c r="AQ872" s="632" t="str">
        <f t="shared" si="294"/>
        <v/>
      </c>
      <c r="AR872" s="632" t="str">
        <f t="shared" si="295"/>
        <v>入力済</v>
      </c>
      <c r="AS872" s="559" t="str">
        <f t="shared" si="296"/>
        <v/>
      </c>
      <c r="AT872" s="632" t="str">
        <f t="shared" si="297"/>
        <v>入力済</v>
      </c>
      <c r="AU872" s="632" t="str">
        <f t="shared" si="298"/>
        <v/>
      </c>
      <c r="AV872" s="632" t="str">
        <f t="shared" si="299"/>
        <v/>
      </c>
      <c r="AW872" s="559" t="str">
        <f t="shared" si="300"/>
        <v/>
      </c>
      <c r="AX872" s="559" t="str">
        <f t="shared" si="301"/>
        <v/>
      </c>
      <c r="AY872" s="632" t="str">
        <f>IFERROR(VLOOKUP(K872,【参考】数式用!$AR$5:$AS$39,2, FALSE), "")</f>
        <v/>
      </c>
      <c r="AZ872" s="559" t="str">
        <f t="shared" si="302"/>
        <v/>
      </c>
      <c r="BA872" s="559" t="str">
        <f t="shared" si="303"/>
        <v>入力済</v>
      </c>
      <c r="BB872" s="632" t="str">
        <f>IFERROR(VLOOKUP(K872,【参考】数式用!$AX$3:$AY$59, 2, FALSE), "")</f>
        <v/>
      </c>
      <c r="BC872" s="559" t="str">
        <f t="shared" si="304"/>
        <v/>
      </c>
      <c r="BD872" s="559" t="str">
        <f t="shared" si="305"/>
        <v>入力済</v>
      </c>
      <c r="BE872" s="576" t="str">
        <f t="shared" si="306"/>
        <v/>
      </c>
      <c r="BF872" s="559" t="str">
        <f t="shared" si="307"/>
        <v/>
      </c>
      <c r="BG872" s="596"/>
      <c r="BH872" s="632" t="str">
        <f t="shared" si="308"/>
        <v/>
      </c>
      <c r="BI872" s="614" t="str">
        <f>IFERROR(IF(BH872="Ⅱロ有り",ROUNDDOWN(L872*VLOOKUP(K872,【参考】数式用!$A$4:$J$42,10,FALSE)*AA872,0),""),"")</f>
        <v/>
      </c>
      <c r="BJ872" s="614" t="str">
        <f>IFERROR(IF(BH872="Ⅱロなし",ROUNDDOWN(L872*VLOOKUP(K872,【参考】数式用!$A$4:$J$42,8,FALSE)*AA872,0),""),"")</f>
        <v/>
      </c>
    </row>
    <row r="873" spans="1:62" ht="110.1" customHeight="1" thickBot="1">
      <c r="A873" s="327">
        <v>860</v>
      </c>
      <c r="B873" s="1005" t="str">
        <f>IF(基本情報入力シート!B895="","",基本情報入力シート!B895)</f>
        <v/>
      </c>
      <c r="C873" s="1006"/>
      <c r="D873" s="1006"/>
      <c r="E873" s="1006"/>
      <c r="F873" s="1007"/>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58" t="str">
        <f>IF(基本情報入力シート!AF895=0, "",基本情報入力シート!AF895)</f>
        <v/>
      </c>
      <c r="M873" s="589"/>
      <c r="N873" s="521" t="str">
        <f>IFERROR(VLOOKUP(K873,【参考】数式用!$A$2:$F$57,MATCH(M873,【参考】数式用!$C$3:$F$3,0)+2,0),"")</f>
        <v/>
      </c>
      <c r="O873" s="513"/>
      <c r="P873" s="555" t="str">
        <f>IFERROR(VLOOKUP(K873,【参考】数式用!$A$2:$F$57,MATCH(O873,【参考】数式用!$C$3:$F$3,0)+2,0),"")</f>
        <v/>
      </c>
      <c r="Q873" s="338" t="s">
        <v>118</v>
      </c>
      <c r="R873" s="339"/>
      <c r="S873" s="340" t="s">
        <v>183</v>
      </c>
      <c r="T873" s="339"/>
      <c r="U873" s="340" t="s">
        <v>184</v>
      </c>
      <c r="V873" s="339"/>
      <c r="W873" s="340" t="s">
        <v>183</v>
      </c>
      <c r="X873" s="339"/>
      <c r="Y873" s="340" t="s">
        <v>185</v>
      </c>
      <c r="Z873" s="340" t="s">
        <v>186</v>
      </c>
      <c r="AA873" s="340" t="str">
        <f t="shared" si="288"/>
        <v/>
      </c>
      <c r="AB873" s="341" t="s">
        <v>187</v>
      </c>
      <c r="AC873" s="516" t="str">
        <f t="shared" si="289"/>
        <v/>
      </c>
      <c r="AD873" s="509" t="str">
        <f t="shared" si="290"/>
        <v/>
      </c>
      <c r="AE873" s="517" t="str">
        <f>IFERROR(ROUNDDOWN(ROUNDDOWN(ROUND(L873*VLOOKUP(K873,【参考】数式用!$A$4:$F$57,MATCH("処遇改善加算Ⅳ",【参考】数式用!$C$3:$F$3,0)+2,0),0),0)*AA873*0.5,0), "")</f>
        <v/>
      </c>
      <c r="AF873" s="329"/>
      <c r="AG873" s="330"/>
      <c r="AH873" s="330"/>
      <c r="AI873" s="344"/>
      <c r="AJ873" s="641"/>
      <c r="AK873" s="331"/>
      <c r="AL873" s="332" t="str">
        <f t="shared" si="291"/>
        <v/>
      </c>
      <c r="AM873" s="325" t="str">
        <f t="shared" si="292"/>
        <v/>
      </c>
      <c r="AN873" s="255"/>
      <c r="AO873" s="559" t="str">
        <f>IFERROR(VLOOKUP(K873,【参考】数式用!$A$2:$N$57,14,FALSE),"")</f>
        <v/>
      </c>
      <c r="AP873" s="559" t="str">
        <f t="shared" si="293"/>
        <v/>
      </c>
      <c r="AQ873" s="632" t="str">
        <f t="shared" si="294"/>
        <v/>
      </c>
      <c r="AR873" s="632" t="str">
        <f t="shared" si="295"/>
        <v>入力済</v>
      </c>
      <c r="AS873" s="559" t="str">
        <f t="shared" si="296"/>
        <v/>
      </c>
      <c r="AT873" s="632" t="str">
        <f t="shared" si="297"/>
        <v>入力済</v>
      </c>
      <c r="AU873" s="632" t="str">
        <f t="shared" si="298"/>
        <v/>
      </c>
      <c r="AV873" s="632" t="str">
        <f t="shared" si="299"/>
        <v/>
      </c>
      <c r="AW873" s="559" t="str">
        <f t="shared" si="300"/>
        <v/>
      </c>
      <c r="AX873" s="559" t="str">
        <f t="shared" si="301"/>
        <v/>
      </c>
      <c r="AY873" s="632" t="str">
        <f>IFERROR(VLOOKUP(K873,【参考】数式用!$AR$5:$AS$39,2, FALSE), "")</f>
        <v/>
      </c>
      <c r="AZ873" s="559" t="str">
        <f t="shared" si="302"/>
        <v/>
      </c>
      <c r="BA873" s="559" t="str">
        <f t="shared" si="303"/>
        <v>入力済</v>
      </c>
      <c r="BB873" s="632" t="str">
        <f>IFERROR(VLOOKUP(K873,【参考】数式用!$AX$3:$AY$59, 2, FALSE), "")</f>
        <v/>
      </c>
      <c r="BC873" s="559" t="str">
        <f t="shared" si="304"/>
        <v/>
      </c>
      <c r="BD873" s="559" t="str">
        <f t="shared" si="305"/>
        <v>入力済</v>
      </c>
      <c r="BE873" s="576" t="str">
        <f t="shared" si="306"/>
        <v/>
      </c>
      <c r="BF873" s="559" t="str">
        <f t="shared" si="307"/>
        <v/>
      </c>
      <c r="BG873" s="596"/>
      <c r="BH873" s="632" t="str">
        <f t="shared" si="308"/>
        <v/>
      </c>
      <c r="BI873" s="614" t="str">
        <f>IFERROR(IF(BH873="Ⅱロ有り",ROUNDDOWN(L873*VLOOKUP(K873,【参考】数式用!$A$4:$J$42,10,FALSE)*AA873,0),""),"")</f>
        <v/>
      </c>
      <c r="BJ873" s="614" t="str">
        <f>IFERROR(IF(BH873="Ⅱロなし",ROUNDDOWN(L873*VLOOKUP(K873,【参考】数式用!$A$4:$J$42,8,FALSE)*AA873,0),""),"")</f>
        <v/>
      </c>
    </row>
    <row r="874" spans="1:62" ht="110.1" customHeight="1" thickBot="1">
      <c r="A874" s="327">
        <v>861</v>
      </c>
      <c r="B874" s="1005" t="str">
        <f>IF(基本情報入力シート!B896="","",基本情報入力シート!B896)</f>
        <v/>
      </c>
      <c r="C874" s="1006"/>
      <c r="D874" s="1006"/>
      <c r="E874" s="1006"/>
      <c r="F874" s="1007"/>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58" t="str">
        <f>IF(基本情報入力シート!AF896=0, "",基本情報入力シート!AF896)</f>
        <v/>
      </c>
      <c r="M874" s="589"/>
      <c r="N874" s="521" t="str">
        <f>IFERROR(VLOOKUP(K874,【参考】数式用!$A$2:$F$57,MATCH(M874,【参考】数式用!$C$3:$F$3,0)+2,0),"")</f>
        <v/>
      </c>
      <c r="O874" s="513"/>
      <c r="P874" s="555" t="str">
        <f>IFERROR(VLOOKUP(K874,【参考】数式用!$A$2:$F$57,MATCH(O874,【参考】数式用!$C$3:$F$3,0)+2,0),"")</f>
        <v/>
      </c>
      <c r="Q874" s="338" t="s">
        <v>118</v>
      </c>
      <c r="R874" s="339"/>
      <c r="S874" s="340" t="s">
        <v>183</v>
      </c>
      <c r="T874" s="339"/>
      <c r="U874" s="340" t="s">
        <v>184</v>
      </c>
      <c r="V874" s="339"/>
      <c r="W874" s="340" t="s">
        <v>183</v>
      </c>
      <c r="X874" s="339"/>
      <c r="Y874" s="340" t="s">
        <v>185</v>
      </c>
      <c r="Z874" s="340" t="s">
        <v>186</v>
      </c>
      <c r="AA874" s="340" t="str">
        <f t="shared" si="288"/>
        <v/>
      </c>
      <c r="AB874" s="341" t="s">
        <v>187</v>
      </c>
      <c r="AC874" s="516" t="str">
        <f t="shared" si="289"/>
        <v/>
      </c>
      <c r="AD874" s="509" t="str">
        <f t="shared" si="290"/>
        <v/>
      </c>
      <c r="AE874" s="517" t="str">
        <f>IFERROR(ROUNDDOWN(ROUNDDOWN(ROUND(L874*VLOOKUP(K874,【参考】数式用!$A$4:$F$57,MATCH("処遇改善加算Ⅳ",【参考】数式用!$C$3:$F$3,0)+2,0),0),0)*AA874*0.5,0), "")</f>
        <v/>
      </c>
      <c r="AF874" s="329"/>
      <c r="AG874" s="330"/>
      <c r="AH874" s="330"/>
      <c r="AI874" s="344"/>
      <c r="AJ874" s="641"/>
      <c r="AK874" s="331"/>
      <c r="AL874" s="332" t="str">
        <f t="shared" si="291"/>
        <v/>
      </c>
      <c r="AM874" s="325" t="str">
        <f t="shared" si="292"/>
        <v/>
      </c>
      <c r="AN874" s="255"/>
      <c r="AO874" s="559" t="str">
        <f>IFERROR(VLOOKUP(K874,【参考】数式用!$A$2:$N$57,14,FALSE),"")</f>
        <v/>
      </c>
      <c r="AP874" s="559" t="str">
        <f t="shared" si="293"/>
        <v/>
      </c>
      <c r="AQ874" s="632" t="str">
        <f t="shared" si="294"/>
        <v/>
      </c>
      <c r="AR874" s="632" t="str">
        <f t="shared" si="295"/>
        <v>入力済</v>
      </c>
      <c r="AS874" s="559" t="str">
        <f t="shared" si="296"/>
        <v/>
      </c>
      <c r="AT874" s="632" t="str">
        <f t="shared" si="297"/>
        <v>入力済</v>
      </c>
      <c r="AU874" s="632" t="str">
        <f t="shared" si="298"/>
        <v/>
      </c>
      <c r="AV874" s="632" t="str">
        <f t="shared" si="299"/>
        <v/>
      </c>
      <c r="AW874" s="559" t="str">
        <f t="shared" si="300"/>
        <v/>
      </c>
      <c r="AX874" s="559" t="str">
        <f t="shared" si="301"/>
        <v/>
      </c>
      <c r="AY874" s="632" t="str">
        <f>IFERROR(VLOOKUP(K874,【参考】数式用!$AR$5:$AS$39,2, FALSE), "")</f>
        <v/>
      </c>
      <c r="AZ874" s="559" t="str">
        <f t="shared" si="302"/>
        <v/>
      </c>
      <c r="BA874" s="559" t="str">
        <f t="shared" si="303"/>
        <v>入力済</v>
      </c>
      <c r="BB874" s="632" t="str">
        <f>IFERROR(VLOOKUP(K874,【参考】数式用!$AX$3:$AY$59, 2, FALSE), "")</f>
        <v/>
      </c>
      <c r="BC874" s="559" t="str">
        <f t="shared" si="304"/>
        <v/>
      </c>
      <c r="BD874" s="559" t="str">
        <f t="shared" si="305"/>
        <v>入力済</v>
      </c>
      <c r="BE874" s="576" t="str">
        <f t="shared" si="306"/>
        <v/>
      </c>
      <c r="BF874" s="559" t="str">
        <f t="shared" si="307"/>
        <v/>
      </c>
      <c r="BG874" s="596"/>
      <c r="BH874" s="632" t="str">
        <f t="shared" si="308"/>
        <v/>
      </c>
      <c r="BI874" s="614" t="str">
        <f>IFERROR(IF(BH874="Ⅱロ有り",ROUNDDOWN(L874*VLOOKUP(K874,【参考】数式用!$A$4:$J$42,10,FALSE)*AA874,0),""),"")</f>
        <v/>
      </c>
      <c r="BJ874" s="614" t="str">
        <f>IFERROR(IF(BH874="Ⅱロなし",ROUNDDOWN(L874*VLOOKUP(K874,【参考】数式用!$A$4:$J$42,8,FALSE)*AA874,0),""),"")</f>
        <v/>
      </c>
    </row>
    <row r="875" spans="1:62" ht="110.1" customHeight="1" thickBot="1">
      <c r="A875" s="327">
        <v>862</v>
      </c>
      <c r="B875" s="1005" t="str">
        <f>IF(基本情報入力シート!B897="","",基本情報入力シート!B897)</f>
        <v/>
      </c>
      <c r="C875" s="1006"/>
      <c r="D875" s="1006"/>
      <c r="E875" s="1006"/>
      <c r="F875" s="1007"/>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58" t="str">
        <f>IF(基本情報入力シート!AF897=0, "",基本情報入力シート!AF897)</f>
        <v/>
      </c>
      <c r="M875" s="589"/>
      <c r="N875" s="521" t="str">
        <f>IFERROR(VLOOKUP(K875,【参考】数式用!$A$2:$F$57,MATCH(M875,【参考】数式用!$C$3:$F$3,0)+2,0),"")</f>
        <v/>
      </c>
      <c r="O875" s="513"/>
      <c r="P875" s="555" t="str">
        <f>IFERROR(VLOOKUP(K875,【参考】数式用!$A$2:$F$57,MATCH(O875,【参考】数式用!$C$3:$F$3,0)+2,0),"")</f>
        <v/>
      </c>
      <c r="Q875" s="338" t="s">
        <v>118</v>
      </c>
      <c r="R875" s="339"/>
      <c r="S875" s="340" t="s">
        <v>183</v>
      </c>
      <c r="T875" s="339"/>
      <c r="U875" s="340" t="s">
        <v>184</v>
      </c>
      <c r="V875" s="339"/>
      <c r="W875" s="340" t="s">
        <v>183</v>
      </c>
      <c r="X875" s="339"/>
      <c r="Y875" s="340" t="s">
        <v>185</v>
      </c>
      <c r="Z875" s="340" t="s">
        <v>186</v>
      </c>
      <c r="AA875" s="340" t="str">
        <f t="shared" si="288"/>
        <v/>
      </c>
      <c r="AB875" s="341" t="s">
        <v>187</v>
      </c>
      <c r="AC875" s="516" t="str">
        <f t="shared" si="289"/>
        <v/>
      </c>
      <c r="AD875" s="509" t="str">
        <f t="shared" si="290"/>
        <v/>
      </c>
      <c r="AE875" s="517" t="str">
        <f>IFERROR(ROUNDDOWN(ROUNDDOWN(ROUND(L875*VLOOKUP(K875,【参考】数式用!$A$4:$F$57,MATCH("処遇改善加算Ⅳ",【参考】数式用!$C$3:$F$3,0)+2,0),0),0)*AA875*0.5,0), "")</f>
        <v/>
      </c>
      <c r="AF875" s="329"/>
      <c r="AG875" s="330"/>
      <c r="AH875" s="330"/>
      <c r="AI875" s="344"/>
      <c r="AJ875" s="641"/>
      <c r="AK875" s="331"/>
      <c r="AL875" s="332" t="str">
        <f t="shared" si="291"/>
        <v/>
      </c>
      <c r="AM875" s="325" t="str">
        <f t="shared" si="292"/>
        <v/>
      </c>
      <c r="AN875" s="255"/>
      <c r="AO875" s="559" t="str">
        <f>IFERROR(VLOOKUP(K875,【参考】数式用!$A$2:$N$57,14,FALSE),"")</f>
        <v/>
      </c>
      <c r="AP875" s="559" t="str">
        <f t="shared" si="293"/>
        <v/>
      </c>
      <c r="AQ875" s="632" t="str">
        <f t="shared" si="294"/>
        <v/>
      </c>
      <c r="AR875" s="632" t="str">
        <f t="shared" si="295"/>
        <v>入力済</v>
      </c>
      <c r="AS875" s="559" t="str">
        <f t="shared" si="296"/>
        <v/>
      </c>
      <c r="AT875" s="632" t="str">
        <f t="shared" si="297"/>
        <v>入力済</v>
      </c>
      <c r="AU875" s="632" t="str">
        <f t="shared" si="298"/>
        <v/>
      </c>
      <c r="AV875" s="632" t="str">
        <f t="shared" si="299"/>
        <v/>
      </c>
      <c r="AW875" s="559" t="str">
        <f t="shared" si="300"/>
        <v/>
      </c>
      <c r="AX875" s="559" t="str">
        <f t="shared" si="301"/>
        <v/>
      </c>
      <c r="AY875" s="632" t="str">
        <f>IFERROR(VLOOKUP(K875,【参考】数式用!$AR$5:$AS$39,2, FALSE), "")</f>
        <v/>
      </c>
      <c r="AZ875" s="559" t="str">
        <f t="shared" si="302"/>
        <v/>
      </c>
      <c r="BA875" s="559" t="str">
        <f t="shared" si="303"/>
        <v>入力済</v>
      </c>
      <c r="BB875" s="632" t="str">
        <f>IFERROR(VLOOKUP(K875,【参考】数式用!$AX$3:$AY$59, 2, FALSE), "")</f>
        <v/>
      </c>
      <c r="BC875" s="559" t="str">
        <f t="shared" si="304"/>
        <v/>
      </c>
      <c r="BD875" s="559" t="str">
        <f t="shared" si="305"/>
        <v>入力済</v>
      </c>
      <c r="BE875" s="576" t="str">
        <f t="shared" si="306"/>
        <v/>
      </c>
      <c r="BF875" s="559" t="str">
        <f t="shared" si="307"/>
        <v/>
      </c>
      <c r="BG875" s="596"/>
      <c r="BH875" s="632" t="str">
        <f t="shared" si="308"/>
        <v/>
      </c>
      <c r="BI875" s="614" t="str">
        <f>IFERROR(IF(BH875="Ⅱロ有り",ROUNDDOWN(L875*VLOOKUP(K875,【参考】数式用!$A$4:$J$42,10,FALSE)*AA875,0),""),"")</f>
        <v/>
      </c>
      <c r="BJ875" s="614" t="str">
        <f>IFERROR(IF(BH875="Ⅱロなし",ROUNDDOWN(L875*VLOOKUP(K875,【参考】数式用!$A$4:$J$42,8,FALSE)*AA875,0),""),"")</f>
        <v/>
      </c>
    </row>
    <row r="876" spans="1:62" ht="110.1" customHeight="1" thickBot="1">
      <c r="A876" s="327">
        <v>863</v>
      </c>
      <c r="B876" s="1005" t="str">
        <f>IF(基本情報入力シート!B898="","",基本情報入力シート!B898)</f>
        <v/>
      </c>
      <c r="C876" s="1006"/>
      <c r="D876" s="1006"/>
      <c r="E876" s="1006"/>
      <c r="F876" s="1007"/>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58" t="str">
        <f>IF(基本情報入力シート!AF898=0, "",基本情報入力シート!AF898)</f>
        <v/>
      </c>
      <c r="M876" s="589"/>
      <c r="N876" s="521" t="str">
        <f>IFERROR(VLOOKUP(K876,【参考】数式用!$A$2:$F$57,MATCH(M876,【参考】数式用!$C$3:$F$3,0)+2,0),"")</f>
        <v/>
      </c>
      <c r="O876" s="513"/>
      <c r="P876" s="555" t="str">
        <f>IFERROR(VLOOKUP(K876,【参考】数式用!$A$2:$F$57,MATCH(O876,【参考】数式用!$C$3:$F$3,0)+2,0),"")</f>
        <v/>
      </c>
      <c r="Q876" s="338" t="s">
        <v>118</v>
      </c>
      <c r="R876" s="339"/>
      <c r="S876" s="340" t="s">
        <v>183</v>
      </c>
      <c r="T876" s="339"/>
      <c r="U876" s="340" t="s">
        <v>184</v>
      </c>
      <c r="V876" s="339"/>
      <c r="W876" s="340" t="s">
        <v>183</v>
      </c>
      <c r="X876" s="339"/>
      <c r="Y876" s="340" t="s">
        <v>185</v>
      </c>
      <c r="Z876" s="340" t="s">
        <v>186</v>
      </c>
      <c r="AA876" s="340" t="str">
        <f t="shared" si="288"/>
        <v/>
      </c>
      <c r="AB876" s="341" t="s">
        <v>187</v>
      </c>
      <c r="AC876" s="516" t="str">
        <f t="shared" si="289"/>
        <v/>
      </c>
      <c r="AD876" s="509" t="str">
        <f t="shared" si="290"/>
        <v/>
      </c>
      <c r="AE876" s="517" t="str">
        <f>IFERROR(ROUNDDOWN(ROUNDDOWN(ROUND(L876*VLOOKUP(K876,【参考】数式用!$A$4:$F$57,MATCH("処遇改善加算Ⅳ",【参考】数式用!$C$3:$F$3,0)+2,0),0),0)*AA876*0.5,0), "")</f>
        <v/>
      </c>
      <c r="AF876" s="329"/>
      <c r="AG876" s="330"/>
      <c r="AH876" s="330"/>
      <c r="AI876" s="344"/>
      <c r="AJ876" s="641"/>
      <c r="AK876" s="331"/>
      <c r="AL876" s="332" t="str">
        <f t="shared" si="291"/>
        <v/>
      </c>
      <c r="AM876" s="325" t="str">
        <f t="shared" si="292"/>
        <v/>
      </c>
      <c r="AN876" s="255"/>
      <c r="AO876" s="559" t="str">
        <f>IFERROR(VLOOKUP(K876,【参考】数式用!$A$2:$N$57,14,FALSE),"")</f>
        <v/>
      </c>
      <c r="AP876" s="559" t="str">
        <f t="shared" si="293"/>
        <v/>
      </c>
      <c r="AQ876" s="632" t="str">
        <f t="shared" si="294"/>
        <v/>
      </c>
      <c r="AR876" s="632" t="str">
        <f t="shared" si="295"/>
        <v>入力済</v>
      </c>
      <c r="AS876" s="559" t="str">
        <f t="shared" si="296"/>
        <v/>
      </c>
      <c r="AT876" s="632" t="str">
        <f t="shared" si="297"/>
        <v>入力済</v>
      </c>
      <c r="AU876" s="632" t="str">
        <f t="shared" si="298"/>
        <v/>
      </c>
      <c r="AV876" s="632" t="str">
        <f t="shared" si="299"/>
        <v/>
      </c>
      <c r="AW876" s="559" t="str">
        <f t="shared" si="300"/>
        <v/>
      </c>
      <c r="AX876" s="559" t="str">
        <f t="shared" si="301"/>
        <v/>
      </c>
      <c r="AY876" s="632" t="str">
        <f>IFERROR(VLOOKUP(K876,【参考】数式用!$AR$5:$AS$39,2, FALSE), "")</f>
        <v/>
      </c>
      <c r="AZ876" s="559" t="str">
        <f t="shared" si="302"/>
        <v/>
      </c>
      <c r="BA876" s="559" t="str">
        <f t="shared" si="303"/>
        <v>入力済</v>
      </c>
      <c r="BB876" s="632" t="str">
        <f>IFERROR(VLOOKUP(K876,【参考】数式用!$AX$3:$AY$59, 2, FALSE), "")</f>
        <v/>
      </c>
      <c r="BC876" s="559" t="str">
        <f t="shared" si="304"/>
        <v/>
      </c>
      <c r="BD876" s="559" t="str">
        <f t="shared" si="305"/>
        <v>入力済</v>
      </c>
      <c r="BE876" s="576" t="str">
        <f t="shared" si="306"/>
        <v/>
      </c>
      <c r="BF876" s="559" t="str">
        <f t="shared" si="307"/>
        <v/>
      </c>
      <c r="BG876" s="596"/>
      <c r="BH876" s="632" t="str">
        <f t="shared" si="308"/>
        <v/>
      </c>
      <c r="BI876" s="614" t="str">
        <f>IFERROR(IF(BH876="Ⅱロ有り",ROUNDDOWN(L876*VLOOKUP(K876,【参考】数式用!$A$4:$J$42,10,FALSE)*AA876,0),""),"")</f>
        <v/>
      </c>
      <c r="BJ876" s="614" t="str">
        <f>IFERROR(IF(BH876="Ⅱロなし",ROUNDDOWN(L876*VLOOKUP(K876,【参考】数式用!$A$4:$J$42,8,FALSE)*AA876,0),""),"")</f>
        <v/>
      </c>
    </row>
    <row r="877" spans="1:62" ht="110.1" customHeight="1" thickBot="1">
      <c r="A877" s="327">
        <v>864</v>
      </c>
      <c r="B877" s="1005" t="str">
        <f>IF(基本情報入力シート!B899="","",基本情報入力シート!B899)</f>
        <v/>
      </c>
      <c r="C877" s="1006"/>
      <c r="D877" s="1006"/>
      <c r="E877" s="1006"/>
      <c r="F877" s="1007"/>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58" t="str">
        <f>IF(基本情報入力シート!AF899=0, "",基本情報入力シート!AF899)</f>
        <v/>
      </c>
      <c r="M877" s="589"/>
      <c r="N877" s="521" t="str">
        <f>IFERROR(VLOOKUP(K877,【参考】数式用!$A$2:$F$57,MATCH(M877,【参考】数式用!$C$3:$F$3,0)+2,0),"")</f>
        <v/>
      </c>
      <c r="O877" s="513"/>
      <c r="P877" s="555" t="str">
        <f>IFERROR(VLOOKUP(K877,【参考】数式用!$A$2:$F$57,MATCH(O877,【参考】数式用!$C$3:$F$3,0)+2,0),"")</f>
        <v/>
      </c>
      <c r="Q877" s="338" t="s">
        <v>118</v>
      </c>
      <c r="R877" s="339"/>
      <c r="S877" s="340" t="s">
        <v>183</v>
      </c>
      <c r="T877" s="339"/>
      <c r="U877" s="340" t="s">
        <v>184</v>
      </c>
      <c r="V877" s="339"/>
      <c r="W877" s="340" t="s">
        <v>183</v>
      </c>
      <c r="X877" s="339"/>
      <c r="Y877" s="340" t="s">
        <v>185</v>
      </c>
      <c r="Z877" s="340" t="s">
        <v>186</v>
      </c>
      <c r="AA877" s="340" t="str">
        <f t="shared" si="288"/>
        <v/>
      </c>
      <c r="AB877" s="341" t="s">
        <v>187</v>
      </c>
      <c r="AC877" s="516" t="str">
        <f t="shared" si="289"/>
        <v/>
      </c>
      <c r="AD877" s="509" t="str">
        <f t="shared" si="290"/>
        <v/>
      </c>
      <c r="AE877" s="517" t="str">
        <f>IFERROR(ROUNDDOWN(ROUNDDOWN(ROUND(L877*VLOOKUP(K877,【参考】数式用!$A$4:$F$57,MATCH("処遇改善加算Ⅳ",【参考】数式用!$C$3:$F$3,0)+2,0),0),0)*AA877*0.5,0), "")</f>
        <v/>
      </c>
      <c r="AF877" s="329"/>
      <c r="AG877" s="330"/>
      <c r="AH877" s="330"/>
      <c r="AI877" s="344"/>
      <c r="AJ877" s="641"/>
      <c r="AK877" s="331"/>
      <c r="AL877" s="332" t="str">
        <f t="shared" si="291"/>
        <v/>
      </c>
      <c r="AM877" s="325" t="str">
        <f t="shared" si="292"/>
        <v/>
      </c>
      <c r="AN877" s="255"/>
      <c r="AO877" s="559" t="str">
        <f>IFERROR(VLOOKUP(K877,【参考】数式用!$A$2:$N$57,14,FALSE),"")</f>
        <v/>
      </c>
      <c r="AP877" s="559" t="str">
        <f t="shared" si="293"/>
        <v/>
      </c>
      <c r="AQ877" s="632" t="str">
        <f t="shared" si="294"/>
        <v/>
      </c>
      <c r="AR877" s="632" t="str">
        <f t="shared" si="295"/>
        <v>入力済</v>
      </c>
      <c r="AS877" s="559" t="str">
        <f t="shared" si="296"/>
        <v/>
      </c>
      <c r="AT877" s="632" t="str">
        <f t="shared" si="297"/>
        <v>入力済</v>
      </c>
      <c r="AU877" s="632" t="str">
        <f t="shared" si="298"/>
        <v/>
      </c>
      <c r="AV877" s="632" t="str">
        <f t="shared" si="299"/>
        <v/>
      </c>
      <c r="AW877" s="559" t="str">
        <f t="shared" si="300"/>
        <v/>
      </c>
      <c r="AX877" s="559" t="str">
        <f t="shared" si="301"/>
        <v/>
      </c>
      <c r="AY877" s="632" t="str">
        <f>IFERROR(VLOOKUP(K877,【参考】数式用!$AR$5:$AS$39,2, FALSE), "")</f>
        <v/>
      </c>
      <c r="AZ877" s="559" t="str">
        <f t="shared" si="302"/>
        <v/>
      </c>
      <c r="BA877" s="559" t="str">
        <f t="shared" si="303"/>
        <v>入力済</v>
      </c>
      <c r="BB877" s="632" t="str">
        <f>IFERROR(VLOOKUP(K877,【参考】数式用!$AX$3:$AY$59, 2, FALSE), "")</f>
        <v/>
      </c>
      <c r="BC877" s="559" t="str">
        <f t="shared" si="304"/>
        <v/>
      </c>
      <c r="BD877" s="559" t="str">
        <f t="shared" si="305"/>
        <v>入力済</v>
      </c>
      <c r="BE877" s="576" t="str">
        <f t="shared" si="306"/>
        <v/>
      </c>
      <c r="BF877" s="559" t="str">
        <f t="shared" si="307"/>
        <v/>
      </c>
      <c r="BG877" s="596"/>
      <c r="BH877" s="632" t="str">
        <f t="shared" si="308"/>
        <v/>
      </c>
      <c r="BI877" s="614" t="str">
        <f>IFERROR(IF(BH877="Ⅱロ有り",ROUNDDOWN(L877*VLOOKUP(K877,【参考】数式用!$A$4:$J$42,10,FALSE)*AA877,0),""),"")</f>
        <v/>
      </c>
      <c r="BJ877" s="614" t="str">
        <f>IFERROR(IF(BH877="Ⅱロなし",ROUNDDOWN(L877*VLOOKUP(K877,【参考】数式用!$A$4:$J$42,8,FALSE)*AA877,0),""),"")</f>
        <v/>
      </c>
    </row>
    <row r="878" spans="1:62" ht="110.1" customHeight="1" thickBot="1">
      <c r="A878" s="327">
        <v>865</v>
      </c>
      <c r="B878" s="1005" t="str">
        <f>IF(基本情報入力シート!B900="","",基本情報入力シート!B900)</f>
        <v/>
      </c>
      <c r="C878" s="1006"/>
      <c r="D878" s="1006"/>
      <c r="E878" s="1006"/>
      <c r="F878" s="1007"/>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58" t="str">
        <f>IF(基本情報入力シート!AF900=0, "",基本情報入力シート!AF900)</f>
        <v/>
      </c>
      <c r="M878" s="589"/>
      <c r="N878" s="521" t="str">
        <f>IFERROR(VLOOKUP(K878,【参考】数式用!$A$2:$F$57,MATCH(M878,【参考】数式用!$C$3:$F$3,0)+2,0),"")</f>
        <v/>
      </c>
      <c r="O878" s="513"/>
      <c r="P878" s="555" t="str">
        <f>IFERROR(VLOOKUP(K878,【参考】数式用!$A$2:$F$57,MATCH(O878,【参考】数式用!$C$3:$F$3,0)+2,0),"")</f>
        <v/>
      </c>
      <c r="Q878" s="338" t="s">
        <v>118</v>
      </c>
      <c r="R878" s="339"/>
      <c r="S878" s="340" t="s">
        <v>183</v>
      </c>
      <c r="T878" s="339"/>
      <c r="U878" s="340" t="s">
        <v>184</v>
      </c>
      <c r="V878" s="339"/>
      <c r="W878" s="340" t="s">
        <v>183</v>
      </c>
      <c r="X878" s="339"/>
      <c r="Y878" s="340" t="s">
        <v>185</v>
      </c>
      <c r="Z878" s="340" t="s">
        <v>186</v>
      </c>
      <c r="AA878" s="340" t="str">
        <f t="shared" si="288"/>
        <v/>
      </c>
      <c r="AB878" s="341" t="s">
        <v>187</v>
      </c>
      <c r="AC878" s="516" t="str">
        <f t="shared" si="289"/>
        <v/>
      </c>
      <c r="AD878" s="509" t="str">
        <f t="shared" si="290"/>
        <v/>
      </c>
      <c r="AE878" s="517" t="str">
        <f>IFERROR(ROUNDDOWN(ROUNDDOWN(ROUND(L878*VLOOKUP(K878,【参考】数式用!$A$4:$F$57,MATCH("処遇改善加算Ⅳ",【参考】数式用!$C$3:$F$3,0)+2,0),0),0)*AA878*0.5,0), "")</f>
        <v/>
      </c>
      <c r="AF878" s="329"/>
      <c r="AG878" s="330"/>
      <c r="AH878" s="330"/>
      <c r="AI878" s="344"/>
      <c r="AJ878" s="641"/>
      <c r="AK878" s="331"/>
      <c r="AL878" s="332" t="str">
        <f t="shared" si="291"/>
        <v/>
      </c>
      <c r="AM878" s="325" t="str">
        <f t="shared" si="292"/>
        <v/>
      </c>
      <c r="AN878" s="255"/>
      <c r="AO878" s="559" t="str">
        <f>IFERROR(VLOOKUP(K878,【参考】数式用!$A$2:$N$57,14,FALSE),"")</f>
        <v/>
      </c>
      <c r="AP878" s="559" t="str">
        <f t="shared" si="293"/>
        <v/>
      </c>
      <c r="AQ878" s="632" t="str">
        <f t="shared" si="294"/>
        <v/>
      </c>
      <c r="AR878" s="632" t="str">
        <f t="shared" si="295"/>
        <v>入力済</v>
      </c>
      <c r="AS878" s="559" t="str">
        <f t="shared" si="296"/>
        <v/>
      </c>
      <c r="AT878" s="632" t="str">
        <f t="shared" si="297"/>
        <v>入力済</v>
      </c>
      <c r="AU878" s="632" t="str">
        <f t="shared" si="298"/>
        <v/>
      </c>
      <c r="AV878" s="632" t="str">
        <f t="shared" si="299"/>
        <v/>
      </c>
      <c r="AW878" s="559" t="str">
        <f t="shared" si="300"/>
        <v/>
      </c>
      <c r="AX878" s="559" t="str">
        <f t="shared" si="301"/>
        <v/>
      </c>
      <c r="AY878" s="632" t="str">
        <f>IFERROR(VLOOKUP(K878,【参考】数式用!$AR$5:$AS$39,2, FALSE), "")</f>
        <v/>
      </c>
      <c r="AZ878" s="559" t="str">
        <f t="shared" si="302"/>
        <v/>
      </c>
      <c r="BA878" s="559" t="str">
        <f t="shared" si="303"/>
        <v>入力済</v>
      </c>
      <c r="BB878" s="632" t="str">
        <f>IFERROR(VLOOKUP(K878,【参考】数式用!$AX$3:$AY$59, 2, FALSE), "")</f>
        <v/>
      </c>
      <c r="BC878" s="559" t="str">
        <f t="shared" si="304"/>
        <v/>
      </c>
      <c r="BD878" s="559" t="str">
        <f t="shared" si="305"/>
        <v>入力済</v>
      </c>
      <c r="BE878" s="576" t="str">
        <f t="shared" si="306"/>
        <v/>
      </c>
      <c r="BF878" s="559" t="str">
        <f t="shared" si="307"/>
        <v/>
      </c>
      <c r="BG878" s="596"/>
      <c r="BH878" s="632" t="str">
        <f t="shared" si="308"/>
        <v/>
      </c>
      <c r="BI878" s="614" t="str">
        <f>IFERROR(IF(BH878="Ⅱロ有り",ROUNDDOWN(L878*VLOOKUP(K878,【参考】数式用!$A$4:$J$42,10,FALSE)*AA878,0),""),"")</f>
        <v/>
      </c>
      <c r="BJ878" s="614" t="str">
        <f>IFERROR(IF(BH878="Ⅱロなし",ROUNDDOWN(L878*VLOOKUP(K878,【参考】数式用!$A$4:$J$42,8,FALSE)*AA878,0),""),"")</f>
        <v/>
      </c>
    </row>
    <row r="879" spans="1:62" ht="110.1" customHeight="1" thickBot="1">
      <c r="A879" s="327">
        <v>866</v>
      </c>
      <c r="B879" s="1005" t="str">
        <f>IF(基本情報入力シート!B901="","",基本情報入力シート!B901)</f>
        <v/>
      </c>
      <c r="C879" s="1006"/>
      <c r="D879" s="1006"/>
      <c r="E879" s="1006"/>
      <c r="F879" s="1007"/>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58" t="str">
        <f>IF(基本情報入力シート!AF901=0, "",基本情報入力シート!AF901)</f>
        <v/>
      </c>
      <c r="M879" s="589"/>
      <c r="N879" s="521" t="str">
        <f>IFERROR(VLOOKUP(K879,【参考】数式用!$A$2:$F$57,MATCH(M879,【参考】数式用!$C$3:$F$3,0)+2,0),"")</f>
        <v/>
      </c>
      <c r="O879" s="513"/>
      <c r="P879" s="555" t="str">
        <f>IFERROR(VLOOKUP(K879,【参考】数式用!$A$2:$F$57,MATCH(O879,【参考】数式用!$C$3:$F$3,0)+2,0),"")</f>
        <v/>
      </c>
      <c r="Q879" s="338" t="s">
        <v>118</v>
      </c>
      <c r="R879" s="339"/>
      <c r="S879" s="340" t="s">
        <v>183</v>
      </c>
      <c r="T879" s="339"/>
      <c r="U879" s="340" t="s">
        <v>184</v>
      </c>
      <c r="V879" s="339"/>
      <c r="W879" s="340" t="s">
        <v>183</v>
      </c>
      <c r="X879" s="339"/>
      <c r="Y879" s="340" t="s">
        <v>185</v>
      </c>
      <c r="Z879" s="340" t="s">
        <v>186</v>
      </c>
      <c r="AA879" s="340" t="str">
        <f t="shared" si="288"/>
        <v/>
      </c>
      <c r="AB879" s="341" t="s">
        <v>187</v>
      </c>
      <c r="AC879" s="516" t="str">
        <f t="shared" si="289"/>
        <v/>
      </c>
      <c r="AD879" s="509" t="str">
        <f t="shared" si="290"/>
        <v/>
      </c>
      <c r="AE879" s="517" t="str">
        <f>IFERROR(ROUNDDOWN(ROUNDDOWN(ROUND(L879*VLOOKUP(K879,【参考】数式用!$A$4:$F$57,MATCH("処遇改善加算Ⅳ",【参考】数式用!$C$3:$F$3,0)+2,0),0),0)*AA879*0.5,0), "")</f>
        <v/>
      </c>
      <c r="AF879" s="329"/>
      <c r="AG879" s="330"/>
      <c r="AH879" s="330"/>
      <c r="AI879" s="344"/>
      <c r="AJ879" s="641"/>
      <c r="AK879" s="331"/>
      <c r="AL879" s="332" t="str">
        <f t="shared" si="291"/>
        <v/>
      </c>
      <c r="AM879" s="325" t="str">
        <f t="shared" si="292"/>
        <v/>
      </c>
      <c r="AN879" s="255"/>
      <c r="AO879" s="559" t="str">
        <f>IFERROR(VLOOKUP(K879,【参考】数式用!$A$2:$N$57,14,FALSE),"")</f>
        <v/>
      </c>
      <c r="AP879" s="559" t="str">
        <f t="shared" si="293"/>
        <v/>
      </c>
      <c r="AQ879" s="632" t="str">
        <f t="shared" si="294"/>
        <v/>
      </c>
      <c r="AR879" s="632" t="str">
        <f t="shared" si="295"/>
        <v>入力済</v>
      </c>
      <c r="AS879" s="559" t="str">
        <f t="shared" si="296"/>
        <v/>
      </c>
      <c r="AT879" s="632" t="str">
        <f t="shared" si="297"/>
        <v>入力済</v>
      </c>
      <c r="AU879" s="632" t="str">
        <f t="shared" si="298"/>
        <v/>
      </c>
      <c r="AV879" s="632" t="str">
        <f t="shared" si="299"/>
        <v/>
      </c>
      <c r="AW879" s="559" t="str">
        <f t="shared" si="300"/>
        <v/>
      </c>
      <c r="AX879" s="559" t="str">
        <f t="shared" si="301"/>
        <v/>
      </c>
      <c r="AY879" s="632" t="str">
        <f>IFERROR(VLOOKUP(K879,【参考】数式用!$AR$5:$AS$39,2, FALSE), "")</f>
        <v/>
      </c>
      <c r="AZ879" s="559" t="str">
        <f t="shared" si="302"/>
        <v/>
      </c>
      <c r="BA879" s="559" t="str">
        <f t="shared" si="303"/>
        <v>入力済</v>
      </c>
      <c r="BB879" s="632" t="str">
        <f>IFERROR(VLOOKUP(K879,【参考】数式用!$AX$3:$AY$59, 2, FALSE), "")</f>
        <v/>
      </c>
      <c r="BC879" s="559" t="str">
        <f t="shared" si="304"/>
        <v/>
      </c>
      <c r="BD879" s="559" t="str">
        <f t="shared" si="305"/>
        <v>入力済</v>
      </c>
      <c r="BE879" s="576" t="str">
        <f t="shared" si="306"/>
        <v/>
      </c>
      <c r="BF879" s="559" t="str">
        <f t="shared" si="307"/>
        <v/>
      </c>
      <c r="BG879" s="596"/>
      <c r="BH879" s="632" t="str">
        <f t="shared" si="308"/>
        <v/>
      </c>
      <c r="BI879" s="614" t="str">
        <f>IFERROR(IF(BH879="Ⅱロ有り",ROUNDDOWN(L879*VLOOKUP(K879,【参考】数式用!$A$4:$J$42,10,FALSE)*AA879,0),""),"")</f>
        <v/>
      </c>
      <c r="BJ879" s="614" t="str">
        <f>IFERROR(IF(BH879="Ⅱロなし",ROUNDDOWN(L879*VLOOKUP(K879,【参考】数式用!$A$4:$J$42,8,FALSE)*AA879,0),""),"")</f>
        <v/>
      </c>
    </row>
    <row r="880" spans="1:62" ht="110.1" customHeight="1" thickBot="1">
      <c r="A880" s="327">
        <v>867</v>
      </c>
      <c r="B880" s="1005" t="str">
        <f>IF(基本情報入力シート!B902="","",基本情報入力シート!B902)</f>
        <v/>
      </c>
      <c r="C880" s="1006"/>
      <c r="D880" s="1006"/>
      <c r="E880" s="1006"/>
      <c r="F880" s="1007"/>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58" t="str">
        <f>IF(基本情報入力シート!AF902=0, "",基本情報入力シート!AF902)</f>
        <v/>
      </c>
      <c r="M880" s="589"/>
      <c r="N880" s="521" t="str">
        <f>IFERROR(VLOOKUP(K880,【参考】数式用!$A$2:$F$57,MATCH(M880,【参考】数式用!$C$3:$F$3,0)+2,0),"")</f>
        <v/>
      </c>
      <c r="O880" s="513"/>
      <c r="P880" s="555" t="str">
        <f>IFERROR(VLOOKUP(K880,【参考】数式用!$A$2:$F$57,MATCH(O880,【参考】数式用!$C$3:$F$3,0)+2,0),"")</f>
        <v/>
      </c>
      <c r="Q880" s="338" t="s">
        <v>118</v>
      </c>
      <c r="R880" s="339"/>
      <c r="S880" s="340" t="s">
        <v>183</v>
      </c>
      <c r="T880" s="339"/>
      <c r="U880" s="340" t="s">
        <v>184</v>
      </c>
      <c r="V880" s="339"/>
      <c r="W880" s="340" t="s">
        <v>183</v>
      </c>
      <c r="X880" s="339"/>
      <c r="Y880" s="340" t="s">
        <v>185</v>
      </c>
      <c r="Z880" s="340" t="s">
        <v>186</v>
      </c>
      <c r="AA880" s="340" t="str">
        <f t="shared" si="288"/>
        <v/>
      </c>
      <c r="AB880" s="341" t="s">
        <v>187</v>
      </c>
      <c r="AC880" s="516" t="str">
        <f t="shared" si="289"/>
        <v/>
      </c>
      <c r="AD880" s="509" t="str">
        <f t="shared" si="290"/>
        <v/>
      </c>
      <c r="AE880" s="517" t="str">
        <f>IFERROR(ROUNDDOWN(ROUNDDOWN(ROUND(L880*VLOOKUP(K880,【参考】数式用!$A$4:$F$57,MATCH("処遇改善加算Ⅳ",【参考】数式用!$C$3:$F$3,0)+2,0),0),0)*AA880*0.5,0), "")</f>
        <v/>
      </c>
      <c r="AF880" s="329"/>
      <c r="AG880" s="330"/>
      <c r="AH880" s="330"/>
      <c r="AI880" s="344"/>
      <c r="AJ880" s="641"/>
      <c r="AK880" s="331"/>
      <c r="AL880" s="332" t="str">
        <f t="shared" si="291"/>
        <v/>
      </c>
      <c r="AM880" s="325" t="str">
        <f t="shared" si="292"/>
        <v/>
      </c>
      <c r="AN880" s="255"/>
      <c r="AO880" s="559" t="str">
        <f>IFERROR(VLOOKUP(K880,【参考】数式用!$A$2:$N$57,14,FALSE),"")</f>
        <v/>
      </c>
      <c r="AP880" s="559" t="str">
        <f t="shared" si="293"/>
        <v/>
      </c>
      <c r="AQ880" s="632" t="str">
        <f t="shared" si="294"/>
        <v/>
      </c>
      <c r="AR880" s="632" t="str">
        <f t="shared" si="295"/>
        <v>入力済</v>
      </c>
      <c r="AS880" s="559" t="str">
        <f t="shared" si="296"/>
        <v/>
      </c>
      <c r="AT880" s="632" t="str">
        <f t="shared" si="297"/>
        <v>入力済</v>
      </c>
      <c r="AU880" s="632" t="str">
        <f t="shared" si="298"/>
        <v/>
      </c>
      <c r="AV880" s="632" t="str">
        <f t="shared" si="299"/>
        <v/>
      </c>
      <c r="AW880" s="559" t="str">
        <f t="shared" si="300"/>
        <v/>
      </c>
      <c r="AX880" s="559" t="str">
        <f t="shared" si="301"/>
        <v/>
      </c>
      <c r="AY880" s="632" t="str">
        <f>IFERROR(VLOOKUP(K880,【参考】数式用!$AR$5:$AS$39,2, FALSE), "")</f>
        <v/>
      </c>
      <c r="AZ880" s="559" t="str">
        <f t="shared" si="302"/>
        <v/>
      </c>
      <c r="BA880" s="559" t="str">
        <f t="shared" si="303"/>
        <v>入力済</v>
      </c>
      <c r="BB880" s="632" t="str">
        <f>IFERROR(VLOOKUP(K880,【参考】数式用!$AX$3:$AY$59, 2, FALSE), "")</f>
        <v/>
      </c>
      <c r="BC880" s="559" t="str">
        <f t="shared" si="304"/>
        <v/>
      </c>
      <c r="BD880" s="559" t="str">
        <f t="shared" si="305"/>
        <v>入力済</v>
      </c>
      <c r="BE880" s="576" t="str">
        <f t="shared" si="306"/>
        <v/>
      </c>
      <c r="BF880" s="559" t="str">
        <f t="shared" si="307"/>
        <v/>
      </c>
      <c r="BG880" s="596"/>
      <c r="BH880" s="632" t="str">
        <f t="shared" si="308"/>
        <v/>
      </c>
      <c r="BI880" s="614" t="str">
        <f>IFERROR(IF(BH880="Ⅱロ有り",ROUNDDOWN(L880*VLOOKUP(K880,【参考】数式用!$A$4:$J$42,10,FALSE)*AA880,0),""),"")</f>
        <v/>
      </c>
      <c r="BJ880" s="614" t="str">
        <f>IFERROR(IF(BH880="Ⅱロなし",ROUNDDOWN(L880*VLOOKUP(K880,【参考】数式用!$A$4:$J$42,8,FALSE)*AA880,0),""),"")</f>
        <v/>
      </c>
    </row>
    <row r="881" spans="1:62" ht="110.1" customHeight="1" thickBot="1">
      <c r="A881" s="327">
        <v>868</v>
      </c>
      <c r="B881" s="1005" t="str">
        <f>IF(基本情報入力シート!B903="","",基本情報入力シート!B903)</f>
        <v/>
      </c>
      <c r="C881" s="1006"/>
      <c r="D881" s="1006"/>
      <c r="E881" s="1006"/>
      <c r="F881" s="1007"/>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58" t="str">
        <f>IF(基本情報入力シート!AF903=0, "",基本情報入力シート!AF903)</f>
        <v/>
      </c>
      <c r="M881" s="589"/>
      <c r="N881" s="521" t="str">
        <f>IFERROR(VLOOKUP(K881,【参考】数式用!$A$2:$F$57,MATCH(M881,【参考】数式用!$C$3:$F$3,0)+2,0),"")</f>
        <v/>
      </c>
      <c r="O881" s="513"/>
      <c r="P881" s="555" t="str">
        <f>IFERROR(VLOOKUP(K881,【参考】数式用!$A$2:$F$57,MATCH(O881,【参考】数式用!$C$3:$F$3,0)+2,0),"")</f>
        <v/>
      </c>
      <c r="Q881" s="338" t="s">
        <v>118</v>
      </c>
      <c r="R881" s="339"/>
      <c r="S881" s="340" t="s">
        <v>183</v>
      </c>
      <c r="T881" s="339"/>
      <c r="U881" s="340" t="s">
        <v>184</v>
      </c>
      <c r="V881" s="339"/>
      <c r="W881" s="340" t="s">
        <v>183</v>
      </c>
      <c r="X881" s="339"/>
      <c r="Y881" s="340" t="s">
        <v>185</v>
      </c>
      <c r="Z881" s="340" t="s">
        <v>186</v>
      </c>
      <c r="AA881" s="340" t="str">
        <f t="shared" si="288"/>
        <v/>
      </c>
      <c r="AB881" s="341" t="s">
        <v>187</v>
      </c>
      <c r="AC881" s="516" t="str">
        <f t="shared" si="289"/>
        <v/>
      </c>
      <c r="AD881" s="509" t="str">
        <f t="shared" si="290"/>
        <v/>
      </c>
      <c r="AE881" s="517" t="str">
        <f>IFERROR(ROUNDDOWN(ROUNDDOWN(ROUND(L881*VLOOKUP(K881,【参考】数式用!$A$4:$F$57,MATCH("処遇改善加算Ⅳ",【参考】数式用!$C$3:$F$3,0)+2,0),0),0)*AA881*0.5,0), "")</f>
        <v/>
      </c>
      <c r="AF881" s="329"/>
      <c r="AG881" s="330"/>
      <c r="AH881" s="330"/>
      <c r="AI881" s="344"/>
      <c r="AJ881" s="641"/>
      <c r="AK881" s="331"/>
      <c r="AL881" s="332" t="str">
        <f t="shared" si="291"/>
        <v/>
      </c>
      <c r="AM881" s="325" t="str">
        <f t="shared" si="292"/>
        <v/>
      </c>
      <c r="AN881" s="255"/>
      <c r="AO881" s="559" t="str">
        <f>IFERROR(VLOOKUP(K881,【参考】数式用!$A$2:$N$57,14,FALSE),"")</f>
        <v/>
      </c>
      <c r="AP881" s="559" t="str">
        <f t="shared" si="293"/>
        <v/>
      </c>
      <c r="AQ881" s="632" t="str">
        <f t="shared" si="294"/>
        <v/>
      </c>
      <c r="AR881" s="632" t="str">
        <f t="shared" si="295"/>
        <v>入力済</v>
      </c>
      <c r="AS881" s="559" t="str">
        <f t="shared" si="296"/>
        <v/>
      </c>
      <c r="AT881" s="632" t="str">
        <f t="shared" si="297"/>
        <v>入力済</v>
      </c>
      <c r="AU881" s="632" t="str">
        <f t="shared" si="298"/>
        <v/>
      </c>
      <c r="AV881" s="632" t="str">
        <f t="shared" si="299"/>
        <v/>
      </c>
      <c r="AW881" s="559" t="str">
        <f t="shared" si="300"/>
        <v/>
      </c>
      <c r="AX881" s="559" t="str">
        <f t="shared" si="301"/>
        <v/>
      </c>
      <c r="AY881" s="632" t="str">
        <f>IFERROR(VLOOKUP(K881,【参考】数式用!$AR$5:$AS$39,2, FALSE), "")</f>
        <v/>
      </c>
      <c r="AZ881" s="559" t="str">
        <f t="shared" si="302"/>
        <v/>
      </c>
      <c r="BA881" s="559" t="str">
        <f t="shared" si="303"/>
        <v>入力済</v>
      </c>
      <c r="BB881" s="632" t="str">
        <f>IFERROR(VLOOKUP(K881,【参考】数式用!$AX$3:$AY$59, 2, FALSE), "")</f>
        <v/>
      </c>
      <c r="BC881" s="559" t="str">
        <f t="shared" si="304"/>
        <v/>
      </c>
      <c r="BD881" s="559" t="str">
        <f t="shared" si="305"/>
        <v>入力済</v>
      </c>
      <c r="BE881" s="576" t="str">
        <f t="shared" si="306"/>
        <v/>
      </c>
      <c r="BF881" s="559" t="str">
        <f t="shared" si="307"/>
        <v/>
      </c>
      <c r="BG881" s="596"/>
      <c r="BH881" s="632" t="str">
        <f t="shared" si="308"/>
        <v/>
      </c>
      <c r="BI881" s="614" t="str">
        <f>IFERROR(IF(BH881="Ⅱロ有り",ROUNDDOWN(L881*VLOOKUP(K881,【参考】数式用!$A$4:$J$42,10,FALSE)*AA881,0),""),"")</f>
        <v/>
      </c>
      <c r="BJ881" s="614" t="str">
        <f>IFERROR(IF(BH881="Ⅱロなし",ROUNDDOWN(L881*VLOOKUP(K881,【参考】数式用!$A$4:$J$42,8,FALSE)*AA881,0),""),"")</f>
        <v/>
      </c>
    </row>
    <row r="882" spans="1:62" ht="110.1" customHeight="1" thickBot="1">
      <c r="A882" s="327">
        <v>869</v>
      </c>
      <c r="B882" s="1005" t="str">
        <f>IF(基本情報入力シート!B904="","",基本情報入力シート!B904)</f>
        <v/>
      </c>
      <c r="C882" s="1006"/>
      <c r="D882" s="1006"/>
      <c r="E882" s="1006"/>
      <c r="F882" s="1007"/>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58" t="str">
        <f>IF(基本情報入力シート!AF904=0, "",基本情報入力シート!AF904)</f>
        <v/>
      </c>
      <c r="M882" s="589"/>
      <c r="N882" s="521" t="str">
        <f>IFERROR(VLOOKUP(K882,【参考】数式用!$A$2:$F$57,MATCH(M882,【参考】数式用!$C$3:$F$3,0)+2,0),"")</f>
        <v/>
      </c>
      <c r="O882" s="513"/>
      <c r="P882" s="555" t="str">
        <f>IFERROR(VLOOKUP(K882,【参考】数式用!$A$2:$F$57,MATCH(O882,【参考】数式用!$C$3:$F$3,0)+2,0),"")</f>
        <v/>
      </c>
      <c r="Q882" s="338" t="s">
        <v>118</v>
      </c>
      <c r="R882" s="339"/>
      <c r="S882" s="340" t="s">
        <v>183</v>
      </c>
      <c r="T882" s="339"/>
      <c r="U882" s="340" t="s">
        <v>184</v>
      </c>
      <c r="V882" s="339"/>
      <c r="W882" s="340" t="s">
        <v>183</v>
      </c>
      <c r="X882" s="339"/>
      <c r="Y882" s="340" t="s">
        <v>185</v>
      </c>
      <c r="Z882" s="340" t="s">
        <v>186</v>
      </c>
      <c r="AA882" s="340" t="str">
        <f t="shared" ref="AA882:AA945" si="309">IF(R882&gt;=1,(V882*12+X882)-(R882*12+T882)+1,"")</f>
        <v/>
      </c>
      <c r="AB882" s="341" t="s">
        <v>187</v>
      </c>
      <c r="AC882" s="516" t="str">
        <f t="shared" ref="AC882:AC945" si="310">IFERROR(ROUNDDOWN(ROUND(L882*P882,0),0)*AA882,"")</f>
        <v/>
      </c>
      <c r="AD882" s="509" t="str">
        <f t="shared" ref="AD882:AD945" si="311">IFERROR(ROUNDDOWN(ROUND(L882*(P882-N882),0),0)*AA882,"")</f>
        <v/>
      </c>
      <c r="AE882" s="517" t="str">
        <f>IFERROR(ROUNDDOWN(ROUNDDOWN(ROUND(L882*VLOOKUP(K882,【参考】数式用!$A$4:$F$57,MATCH("処遇改善加算Ⅳ",【参考】数式用!$C$3:$F$3,0)+2,0),0),0)*AA882*0.5,0), "")</f>
        <v/>
      </c>
      <c r="AF882" s="329"/>
      <c r="AG882" s="330"/>
      <c r="AH882" s="330"/>
      <c r="AI882" s="344"/>
      <c r="AJ882" s="641"/>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9" t="str">
        <f>IFERROR(VLOOKUP(K882,【参考】数式用!$A$2:$N$57,14,FALSE),"")</f>
        <v/>
      </c>
      <c r="AP882" s="559" t="str">
        <f t="shared" ref="AP882:AP945" si="314">IF(AND(K882&lt;&gt;"",AO882="加算対象"),"N列に色付け","")</f>
        <v/>
      </c>
      <c r="AQ882" s="632" t="str">
        <f t="shared" ref="AQ882:AQ945" si="315">IF(AND(AE882&lt;&gt;0,AE882&lt;&gt;"",AO882="加算対象"),IF(AF882="○","入力済","未入力"),"")</f>
        <v/>
      </c>
      <c r="AR882" s="632" t="str">
        <f t="shared" ref="AR882:AR945" si="316">IF(AND(O882&lt;&gt;"", AG882="",AO882="加算対象"), "未入力", "入力済")</f>
        <v>入力済</v>
      </c>
      <c r="AS882" s="559" t="str">
        <f t="shared" ref="AS882:AS945" si="317">IF(AND(O882&lt;&gt;"", O882&lt;&gt;"処遇改善加算Ⅳ",AO882="加算対象"),"AH列に色付け","")</f>
        <v/>
      </c>
      <c r="AT882" s="632" t="str">
        <f t="shared" ref="AT882:AT945" si="318">IF(AND(O882&lt;&gt;"", O882&lt;&gt;"処遇改善加算Ⅳ", AH882=""), "未入力", "入力済")</f>
        <v>入力済</v>
      </c>
      <c r="AU882" s="632" t="str">
        <f t="shared" ref="AU882:AU945" si="319">IF(OR(O882="処遇改善加算Ⅰ",O882="処遇改善加算Ⅱ"),"対象","")</f>
        <v/>
      </c>
      <c r="AV882" s="632" t="str">
        <f t="shared" ref="AV882:AV945" si="320">IF(AND(AO882="加算対象",O882&lt;&gt;"処遇改善加算Ⅲ",O882&lt;&gt;"処遇改善加算Ⅳ", O882&lt;&gt;"", AU882&lt;&gt;"対象外"), 1,"")</f>
        <v/>
      </c>
      <c r="AW882" s="559" t="str">
        <f t="shared" ref="AW882:AW945" si="321">IF(AND(AV882=1, OR(AI882=0,AI882=""),AO882="加算対象"),"AH列に色付け","")</f>
        <v/>
      </c>
      <c r="AX882" s="559" t="str">
        <f t="shared" ref="AX882:AX945" si="322">IF(AND(O882&lt;&gt;"", O882&lt;&gt;"処遇改善加算Ⅲ", O882&lt;&gt;"処遇改善加算Ⅳ",O882&lt;&gt;"処遇改善加算"), "対象", "")</f>
        <v/>
      </c>
      <c r="AY882" s="632" t="str">
        <f>IFERROR(VLOOKUP(K882,【参考】数式用!$AR$5:$AS$39,2, FALSE), "")</f>
        <v/>
      </c>
      <c r="AZ882" s="559" t="str">
        <f t="shared" ref="AZ882:AZ945" si="323">IF(AND(AO882="加算対象",O882="処遇改善加算Ⅰ"),"AJ列に色付け","")</f>
        <v/>
      </c>
      <c r="BA882" s="559" t="str">
        <f t="shared" ref="BA882:BA945" si="324">IF(AND(O882="処遇改善加算Ⅰ", AJ882=""), "未入力","入力済")</f>
        <v>入力済</v>
      </c>
      <c r="BB882" s="632" t="str">
        <f>IFERROR(VLOOKUP(K882,【参考】数式用!$AX$3:$AY$59, 2, FALSE), "")</f>
        <v/>
      </c>
      <c r="BC882" s="559" t="str">
        <f t="shared" ref="BC882:BC945" si="325">IF(COUNTIF(AG882:AI882,"*令和８年度特例要件を*")&gt;0,"AK列に色付け","")</f>
        <v/>
      </c>
      <c r="BD882" s="559" t="str">
        <f t="shared" ref="BD882:BD945" si="326">IF(AND(COUNTIF(AG882:AI882,"*令和８年度特例要件を*")&gt;0,AK882=""), "未入力","入力済")</f>
        <v>入力済</v>
      </c>
      <c r="BE882" s="576" t="str">
        <f t="shared" ref="BE882:BE945" si="327">IF(BC882="AK列に色付け","入力必要","")</f>
        <v/>
      </c>
      <c r="BF882" s="559" t="str">
        <f t="shared" ref="BF882:BF945" si="328">G882</f>
        <v/>
      </c>
      <c r="BG882" s="596"/>
      <c r="BH882" s="632"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614" t="str">
        <f>IFERROR(IF(BH882="Ⅱロ有り",ROUNDDOWN(L882*VLOOKUP(K882,【参考】数式用!$A$4:$J$42,10,FALSE)*AA882,0),""),"")</f>
        <v/>
      </c>
      <c r="BJ882" s="614" t="str">
        <f>IFERROR(IF(BH882="Ⅱロなし",ROUNDDOWN(L882*VLOOKUP(K882,【参考】数式用!$A$4:$J$42,8,FALSE)*AA882,0),""),"")</f>
        <v/>
      </c>
    </row>
    <row r="883" spans="1:62" ht="110.1" customHeight="1" thickBot="1">
      <c r="A883" s="327">
        <v>870</v>
      </c>
      <c r="B883" s="1005" t="str">
        <f>IF(基本情報入力シート!B905="","",基本情報入力シート!B905)</f>
        <v/>
      </c>
      <c r="C883" s="1006"/>
      <c r="D883" s="1006"/>
      <c r="E883" s="1006"/>
      <c r="F883" s="1007"/>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58" t="str">
        <f>IF(基本情報入力シート!AF905=0, "",基本情報入力シート!AF905)</f>
        <v/>
      </c>
      <c r="M883" s="589"/>
      <c r="N883" s="521" t="str">
        <f>IFERROR(VLOOKUP(K883,【参考】数式用!$A$2:$F$57,MATCH(M883,【参考】数式用!$C$3:$F$3,0)+2,0),"")</f>
        <v/>
      </c>
      <c r="O883" s="513"/>
      <c r="P883" s="555" t="str">
        <f>IFERROR(VLOOKUP(K883,【参考】数式用!$A$2:$F$57,MATCH(O883,【参考】数式用!$C$3:$F$3,0)+2,0),"")</f>
        <v/>
      </c>
      <c r="Q883" s="338" t="s">
        <v>118</v>
      </c>
      <c r="R883" s="339"/>
      <c r="S883" s="340" t="s">
        <v>183</v>
      </c>
      <c r="T883" s="339"/>
      <c r="U883" s="340" t="s">
        <v>184</v>
      </c>
      <c r="V883" s="339"/>
      <c r="W883" s="340" t="s">
        <v>183</v>
      </c>
      <c r="X883" s="339"/>
      <c r="Y883" s="340" t="s">
        <v>185</v>
      </c>
      <c r="Z883" s="340" t="s">
        <v>186</v>
      </c>
      <c r="AA883" s="340" t="str">
        <f t="shared" si="309"/>
        <v/>
      </c>
      <c r="AB883" s="341" t="s">
        <v>187</v>
      </c>
      <c r="AC883" s="516" t="str">
        <f t="shared" si="310"/>
        <v/>
      </c>
      <c r="AD883" s="509" t="str">
        <f t="shared" si="311"/>
        <v/>
      </c>
      <c r="AE883" s="517" t="str">
        <f>IFERROR(ROUNDDOWN(ROUNDDOWN(ROUND(L883*VLOOKUP(K883,【参考】数式用!$A$4:$F$57,MATCH("処遇改善加算Ⅳ",【参考】数式用!$C$3:$F$3,0)+2,0),0),0)*AA883*0.5,0), "")</f>
        <v/>
      </c>
      <c r="AF883" s="329"/>
      <c r="AG883" s="330"/>
      <c r="AH883" s="330"/>
      <c r="AI883" s="344"/>
      <c r="AJ883" s="641"/>
      <c r="AK883" s="331"/>
      <c r="AL883" s="332" t="str">
        <f t="shared" si="312"/>
        <v/>
      </c>
      <c r="AM883" s="325" t="str">
        <f t="shared" si="313"/>
        <v/>
      </c>
      <c r="AN883" s="255"/>
      <c r="AO883" s="559" t="str">
        <f>IFERROR(VLOOKUP(K883,【参考】数式用!$A$2:$N$57,14,FALSE),"")</f>
        <v/>
      </c>
      <c r="AP883" s="559" t="str">
        <f t="shared" si="314"/>
        <v/>
      </c>
      <c r="AQ883" s="632" t="str">
        <f t="shared" si="315"/>
        <v/>
      </c>
      <c r="AR883" s="632" t="str">
        <f t="shared" si="316"/>
        <v>入力済</v>
      </c>
      <c r="AS883" s="559" t="str">
        <f t="shared" si="317"/>
        <v/>
      </c>
      <c r="AT883" s="632" t="str">
        <f t="shared" si="318"/>
        <v>入力済</v>
      </c>
      <c r="AU883" s="632" t="str">
        <f t="shared" si="319"/>
        <v/>
      </c>
      <c r="AV883" s="632" t="str">
        <f t="shared" si="320"/>
        <v/>
      </c>
      <c r="AW883" s="559" t="str">
        <f t="shared" si="321"/>
        <v/>
      </c>
      <c r="AX883" s="559" t="str">
        <f t="shared" si="322"/>
        <v/>
      </c>
      <c r="AY883" s="632" t="str">
        <f>IFERROR(VLOOKUP(K883,【参考】数式用!$AR$5:$AS$39,2, FALSE), "")</f>
        <v/>
      </c>
      <c r="AZ883" s="559" t="str">
        <f t="shared" si="323"/>
        <v/>
      </c>
      <c r="BA883" s="559" t="str">
        <f t="shared" si="324"/>
        <v>入力済</v>
      </c>
      <c r="BB883" s="632" t="str">
        <f>IFERROR(VLOOKUP(K883,【参考】数式用!$AX$3:$AY$59, 2, FALSE), "")</f>
        <v/>
      </c>
      <c r="BC883" s="559" t="str">
        <f t="shared" si="325"/>
        <v/>
      </c>
      <c r="BD883" s="559" t="str">
        <f t="shared" si="326"/>
        <v>入力済</v>
      </c>
      <c r="BE883" s="576" t="str">
        <f t="shared" si="327"/>
        <v/>
      </c>
      <c r="BF883" s="559" t="str">
        <f t="shared" si="328"/>
        <v/>
      </c>
      <c r="BG883" s="596"/>
      <c r="BH883" s="632" t="str">
        <f t="shared" si="329"/>
        <v/>
      </c>
      <c r="BI883" s="614" t="str">
        <f>IFERROR(IF(BH883="Ⅱロ有り",ROUNDDOWN(L883*VLOOKUP(K883,【参考】数式用!$A$4:$J$42,10,FALSE)*AA883,0),""),"")</f>
        <v/>
      </c>
      <c r="BJ883" s="614" t="str">
        <f>IFERROR(IF(BH883="Ⅱロなし",ROUNDDOWN(L883*VLOOKUP(K883,【参考】数式用!$A$4:$J$42,8,FALSE)*AA883,0),""),"")</f>
        <v/>
      </c>
    </row>
    <row r="884" spans="1:62" ht="110.1" customHeight="1" thickBot="1">
      <c r="A884" s="327">
        <v>871</v>
      </c>
      <c r="B884" s="1005" t="str">
        <f>IF(基本情報入力シート!B906="","",基本情報入力シート!B906)</f>
        <v/>
      </c>
      <c r="C884" s="1006"/>
      <c r="D884" s="1006"/>
      <c r="E884" s="1006"/>
      <c r="F884" s="1007"/>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58" t="str">
        <f>IF(基本情報入力シート!AF906=0, "",基本情報入力シート!AF906)</f>
        <v/>
      </c>
      <c r="M884" s="589"/>
      <c r="N884" s="521" t="str">
        <f>IFERROR(VLOOKUP(K884,【参考】数式用!$A$2:$F$57,MATCH(M884,【参考】数式用!$C$3:$F$3,0)+2,0),"")</f>
        <v/>
      </c>
      <c r="O884" s="513"/>
      <c r="P884" s="555" t="str">
        <f>IFERROR(VLOOKUP(K884,【参考】数式用!$A$2:$F$57,MATCH(O884,【参考】数式用!$C$3:$F$3,0)+2,0),"")</f>
        <v/>
      </c>
      <c r="Q884" s="338" t="s">
        <v>118</v>
      </c>
      <c r="R884" s="339"/>
      <c r="S884" s="340" t="s">
        <v>183</v>
      </c>
      <c r="T884" s="339"/>
      <c r="U884" s="340" t="s">
        <v>184</v>
      </c>
      <c r="V884" s="339"/>
      <c r="W884" s="340" t="s">
        <v>183</v>
      </c>
      <c r="X884" s="339"/>
      <c r="Y884" s="340" t="s">
        <v>185</v>
      </c>
      <c r="Z884" s="340" t="s">
        <v>186</v>
      </c>
      <c r="AA884" s="340" t="str">
        <f t="shared" si="309"/>
        <v/>
      </c>
      <c r="AB884" s="341" t="s">
        <v>187</v>
      </c>
      <c r="AC884" s="516" t="str">
        <f t="shared" si="310"/>
        <v/>
      </c>
      <c r="AD884" s="509" t="str">
        <f t="shared" si="311"/>
        <v/>
      </c>
      <c r="AE884" s="517" t="str">
        <f>IFERROR(ROUNDDOWN(ROUNDDOWN(ROUND(L884*VLOOKUP(K884,【参考】数式用!$A$4:$F$57,MATCH("処遇改善加算Ⅳ",【参考】数式用!$C$3:$F$3,0)+2,0),0),0)*AA884*0.5,0), "")</f>
        <v/>
      </c>
      <c r="AF884" s="329"/>
      <c r="AG884" s="330"/>
      <c r="AH884" s="330"/>
      <c r="AI884" s="344"/>
      <c r="AJ884" s="641"/>
      <c r="AK884" s="331"/>
      <c r="AL884" s="332" t="str">
        <f t="shared" si="312"/>
        <v/>
      </c>
      <c r="AM884" s="325" t="str">
        <f t="shared" si="313"/>
        <v/>
      </c>
      <c r="AN884" s="255"/>
      <c r="AO884" s="559" t="str">
        <f>IFERROR(VLOOKUP(K884,【参考】数式用!$A$2:$N$57,14,FALSE),"")</f>
        <v/>
      </c>
      <c r="AP884" s="559" t="str">
        <f t="shared" si="314"/>
        <v/>
      </c>
      <c r="AQ884" s="632" t="str">
        <f t="shared" si="315"/>
        <v/>
      </c>
      <c r="AR884" s="632" t="str">
        <f t="shared" si="316"/>
        <v>入力済</v>
      </c>
      <c r="AS884" s="559" t="str">
        <f t="shared" si="317"/>
        <v/>
      </c>
      <c r="AT884" s="632" t="str">
        <f t="shared" si="318"/>
        <v>入力済</v>
      </c>
      <c r="AU884" s="632" t="str">
        <f t="shared" si="319"/>
        <v/>
      </c>
      <c r="AV884" s="632" t="str">
        <f t="shared" si="320"/>
        <v/>
      </c>
      <c r="AW884" s="559" t="str">
        <f t="shared" si="321"/>
        <v/>
      </c>
      <c r="AX884" s="559" t="str">
        <f t="shared" si="322"/>
        <v/>
      </c>
      <c r="AY884" s="632" t="str">
        <f>IFERROR(VLOOKUP(K884,【参考】数式用!$AR$5:$AS$39,2, FALSE), "")</f>
        <v/>
      </c>
      <c r="AZ884" s="559" t="str">
        <f t="shared" si="323"/>
        <v/>
      </c>
      <c r="BA884" s="559" t="str">
        <f t="shared" si="324"/>
        <v>入力済</v>
      </c>
      <c r="BB884" s="632" t="str">
        <f>IFERROR(VLOOKUP(K884,【参考】数式用!$AX$3:$AY$59, 2, FALSE), "")</f>
        <v/>
      </c>
      <c r="BC884" s="559" t="str">
        <f t="shared" si="325"/>
        <v/>
      </c>
      <c r="BD884" s="559" t="str">
        <f t="shared" si="326"/>
        <v>入力済</v>
      </c>
      <c r="BE884" s="576" t="str">
        <f t="shared" si="327"/>
        <v/>
      </c>
      <c r="BF884" s="559" t="str">
        <f t="shared" si="328"/>
        <v/>
      </c>
      <c r="BG884" s="596"/>
      <c r="BH884" s="632" t="str">
        <f t="shared" si="329"/>
        <v/>
      </c>
      <c r="BI884" s="614" t="str">
        <f>IFERROR(IF(BH884="Ⅱロ有り",ROUNDDOWN(L884*VLOOKUP(K884,【参考】数式用!$A$4:$J$42,10,FALSE)*AA884,0),""),"")</f>
        <v/>
      </c>
      <c r="BJ884" s="614" t="str">
        <f>IFERROR(IF(BH884="Ⅱロなし",ROUNDDOWN(L884*VLOOKUP(K884,【参考】数式用!$A$4:$J$42,8,FALSE)*AA884,0),""),"")</f>
        <v/>
      </c>
    </row>
    <row r="885" spans="1:62" ht="110.1" customHeight="1" thickBot="1">
      <c r="A885" s="327">
        <v>872</v>
      </c>
      <c r="B885" s="1005" t="str">
        <f>IF(基本情報入力シート!B907="","",基本情報入力シート!B907)</f>
        <v/>
      </c>
      <c r="C885" s="1006"/>
      <c r="D885" s="1006"/>
      <c r="E885" s="1006"/>
      <c r="F885" s="1007"/>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58" t="str">
        <f>IF(基本情報入力シート!AF907=0, "",基本情報入力シート!AF907)</f>
        <v/>
      </c>
      <c r="M885" s="589"/>
      <c r="N885" s="521" t="str">
        <f>IFERROR(VLOOKUP(K885,【参考】数式用!$A$2:$F$57,MATCH(M885,【参考】数式用!$C$3:$F$3,0)+2,0),"")</f>
        <v/>
      </c>
      <c r="O885" s="513"/>
      <c r="P885" s="555" t="str">
        <f>IFERROR(VLOOKUP(K885,【参考】数式用!$A$2:$F$57,MATCH(O885,【参考】数式用!$C$3:$F$3,0)+2,0),"")</f>
        <v/>
      </c>
      <c r="Q885" s="338" t="s">
        <v>118</v>
      </c>
      <c r="R885" s="339"/>
      <c r="S885" s="340" t="s">
        <v>183</v>
      </c>
      <c r="T885" s="339"/>
      <c r="U885" s="340" t="s">
        <v>184</v>
      </c>
      <c r="V885" s="339"/>
      <c r="W885" s="340" t="s">
        <v>183</v>
      </c>
      <c r="X885" s="339"/>
      <c r="Y885" s="340" t="s">
        <v>185</v>
      </c>
      <c r="Z885" s="340" t="s">
        <v>186</v>
      </c>
      <c r="AA885" s="340" t="str">
        <f t="shared" si="309"/>
        <v/>
      </c>
      <c r="AB885" s="341" t="s">
        <v>187</v>
      </c>
      <c r="AC885" s="516" t="str">
        <f t="shared" si="310"/>
        <v/>
      </c>
      <c r="AD885" s="509" t="str">
        <f t="shared" si="311"/>
        <v/>
      </c>
      <c r="AE885" s="517" t="str">
        <f>IFERROR(ROUNDDOWN(ROUNDDOWN(ROUND(L885*VLOOKUP(K885,【参考】数式用!$A$4:$F$57,MATCH("処遇改善加算Ⅳ",【参考】数式用!$C$3:$F$3,0)+2,0),0),0)*AA885*0.5,0), "")</f>
        <v/>
      </c>
      <c r="AF885" s="329"/>
      <c r="AG885" s="330"/>
      <c r="AH885" s="330"/>
      <c r="AI885" s="344"/>
      <c r="AJ885" s="641"/>
      <c r="AK885" s="331"/>
      <c r="AL885" s="332" t="str">
        <f t="shared" si="312"/>
        <v/>
      </c>
      <c r="AM885" s="325" t="str">
        <f t="shared" si="313"/>
        <v/>
      </c>
      <c r="AN885" s="255"/>
      <c r="AO885" s="559" t="str">
        <f>IFERROR(VLOOKUP(K885,【参考】数式用!$A$2:$N$57,14,FALSE),"")</f>
        <v/>
      </c>
      <c r="AP885" s="559" t="str">
        <f t="shared" si="314"/>
        <v/>
      </c>
      <c r="AQ885" s="632" t="str">
        <f t="shared" si="315"/>
        <v/>
      </c>
      <c r="AR885" s="632" t="str">
        <f t="shared" si="316"/>
        <v>入力済</v>
      </c>
      <c r="AS885" s="559" t="str">
        <f t="shared" si="317"/>
        <v/>
      </c>
      <c r="AT885" s="632" t="str">
        <f t="shared" si="318"/>
        <v>入力済</v>
      </c>
      <c r="AU885" s="632" t="str">
        <f t="shared" si="319"/>
        <v/>
      </c>
      <c r="AV885" s="632" t="str">
        <f t="shared" si="320"/>
        <v/>
      </c>
      <c r="AW885" s="559" t="str">
        <f t="shared" si="321"/>
        <v/>
      </c>
      <c r="AX885" s="559" t="str">
        <f t="shared" si="322"/>
        <v/>
      </c>
      <c r="AY885" s="632" t="str">
        <f>IFERROR(VLOOKUP(K885,【参考】数式用!$AR$5:$AS$39,2, FALSE), "")</f>
        <v/>
      </c>
      <c r="AZ885" s="559" t="str">
        <f t="shared" si="323"/>
        <v/>
      </c>
      <c r="BA885" s="559" t="str">
        <f t="shared" si="324"/>
        <v>入力済</v>
      </c>
      <c r="BB885" s="632" t="str">
        <f>IFERROR(VLOOKUP(K885,【参考】数式用!$AX$3:$AY$59, 2, FALSE), "")</f>
        <v/>
      </c>
      <c r="BC885" s="559" t="str">
        <f t="shared" si="325"/>
        <v/>
      </c>
      <c r="BD885" s="559" t="str">
        <f t="shared" si="326"/>
        <v>入力済</v>
      </c>
      <c r="BE885" s="576" t="str">
        <f t="shared" si="327"/>
        <v/>
      </c>
      <c r="BF885" s="559" t="str">
        <f t="shared" si="328"/>
        <v/>
      </c>
      <c r="BG885" s="596"/>
      <c r="BH885" s="632" t="str">
        <f t="shared" si="329"/>
        <v/>
      </c>
      <c r="BI885" s="614" t="str">
        <f>IFERROR(IF(BH885="Ⅱロ有り",ROUNDDOWN(L885*VLOOKUP(K885,【参考】数式用!$A$4:$J$42,10,FALSE)*AA885,0),""),"")</f>
        <v/>
      </c>
      <c r="BJ885" s="614" t="str">
        <f>IFERROR(IF(BH885="Ⅱロなし",ROUNDDOWN(L885*VLOOKUP(K885,【参考】数式用!$A$4:$J$42,8,FALSE)*AA885,0),""),"")</f>
        <v/>
      </c>
    </row>
    <row r="886" spans="1:62" ht="110.1" customHeight="1" thickBot="1">
      <c r="A886" s="327">
        <v>873</v>
      </c>
      <c r="B886" s="1005" t="str">
        <f>IF(基本情報入力シート!B908="","",基本情報入力シート!B908)</f>
        <v/>
      </c>
      <c r="C886" s="1006"/>
      <c r="D886" s="1006"/>
      <c r="E886" s="1006"/>
      <c r="F886" s="1007"/>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58" t="str">
        <f>IF(基本情報入力シート!AF908=0, "",基本情報入力シート!AF908)</f>
        <v/>
      </c>
      <c r="M886" s="589"/>
      <c r="N886" s="521" t="str">
        <f>IFERROR(VLOOKUP(K886,【参考】数式用!$A$2:$F$57,MATCH(M886,【参考】数式用!$C$3:$F$3,0)+2,0),"")</f>
        <v/>
      </c>
      <c r="O886" s="513"/>
      <c r="P886" s="555" t="str">
        <f>IFERROR(VLOOKUP(K886,【参考】数式用!$A$2:$F$57,MATCH(O886,【参考】数式用!$C$3:$F$3,0)+2,0),"")</f>
        <v/>
      </c>
      <c r="Q886" s="338" t="s">
        <v>118</v>
      </c>
      <c r="R886" s="339"/>
      <c r="S886" s="340" t="s">
        <v>183</v>
      </c>
      <c r="T886" s="339"/>
      <c r="U886" s="340" t="s">
        <v>184</v>
      </c>
      <c r="V886" s="339"/>
      <c r="W886" s="340" t="s">
        <v>183</v>
      </c>
      <c r="X886" s="339"/>
      <c r="Y886" s="340" t="s">
        <v>185</v>
      </c>
      <c r="Z886" s="340" t="s">
        <v>186</v>
      </c>
      <c r="AA886" s="340" t="str">
        <f t="shared" si="309"/>
        <v/>
      </c>
      <c r="AB886" s="341" t="s">
        <v>187</v>
      </c>
      <c r="AC886" s="516" t="str">
        <f t="shared" si="310"/>
        <v/>
      </c>
      <c r="AD886" s="509" t="str">
        <f t="shared" si="311"/>
        <v/>
      </c>
      <c r="AE886" s="517" t="str">
        <f>IFERROR(ROUNDDOWN(ROUNDDOWN(ROUND(L886*VLOOKUP(K886,【参考】数式用!$A$4:$F$57,MATCH("処遇改善加算Ⅳ",【参考】数式用!$C$3:$F$3,0)+2,0),0),0)*AA886*0.5,0), "")</f>
        <v/>
      </c>
      <c r="AF886" s="329"/>
      <c r="AG886" s="330"/>
      <c r="AH886" s="330"/>
      <c r="AI886" s="344"/>
      <c r="AJ886" s="641"/>
      <c r="AK886" s="331"/>
      <c r="AL886" s="332" t="str">
        <f t="shared" si="312"/>
        <v/>
      </c>
      <c r="AM886" s="325" t="str">
        <f t="shared" si="313"/>
        <v/>
      </c>
      <c r="AN886" s="255"/>
      <c r="AO886" s="559" t="str">
        <f>IFERROR(VLOOKUP(K886,【参考】数式用!$A$2:$N$57,14,FALSE),"")</f>
        <v/>
      </c>
      <c r="AP886" s="559" t="str">
        <f t="shared" si="314"/>
        <v/>
      </c>
      <c r="AQ886" s="632" t="str">
        <f t="shared" si="315"/>
        <v/>
      </c>
      <c r="AR886" s="632" t="str">
        <f t="shared" si="316"/>
        <v>入力済</v>
      </c>
      <c r="AS886" s="559" t="str">
        <f t="shared" si="317"/>
        <v/>
      </c>
      <c r="AT886" s="632" t="str">
        <f t="shared" si="318"/>
        <v>入力済</v>
      </c>
      <c r="AU886" s="632" t="str">
        <f t="shared" si="319"/>
        <v/>
      </c>
      <c r="AV886" s="632" t="str">
        <f t="shared" si="320"/>
        <v/>
      </c>
      <c r="AW886" s="559" t="str">
        <f t="shared" si="321"/>
        <v/>
      </c>
      <c r="AX886" s="559" t="str">
        <f t="shared" si="322"/>
        <v/>
      </c>
      <c r="AY886" s="632" t="str">
        <f>IFERROR(VLOOKUP(K886,【参考】数式用!$AR$5:$AS$39,2, FALSE), "")</f>
        <v/>
      </c>
      <c r="AZ886" s="559" t="str">
        <f t="shared" si="323"/>
        <v/>
      </c>
      <c r="BA886" s="559" t="str">
        <f t="shared" si="324"/>
        <v>入力済</v>
      </c>
      <c r="BB886" s="632" t="str">
        <f>IFERROR(VLOOKUP(K886,【参考】数式用!$AX$3:$AY$59, 2, FALSE), "")</f>
        <v/>
      </c>
      <c r="BC886" s="559" t="str">
        <f t="shared" si="325"/>
        <v/>
      </c>
      <c r="BD886" s="559" t="str">
        <f t="shared" si="326"/>
        <v>入力済</v>
      </c>
      <c r="BE886" s="576" t="str">
        <f t="shared" si="327"/>
        <v/>
      </c>
      <c r="BF886" s="559" t="str">
        <f t="shared" si="328"/>
        <v/>
      </c>
      <c r="BG886" s="596"/>
      <c r="BH886" s="632" t="str">
        <f t="shared" si="329"/>
        <v/>
      </c>
      <c r="BI886" s="614" t="str">
        <f>IFERROR(IF(BH886="Ⅱロ有り",ROUNDDOWN(L886*VLOOKUP(K886,【参考】数式用!$A$4:$J$42,10,FALSE)*AA886,0),""),"")</f>
        <v/>
      </c>
      <c r="BJ886" s="614" t="str">
        <f>IFERROR(IF(BH886="Ⅱロなし",ROUNDDOWN(L886*VLOOKUP(K886,【参考】数式用!$A$4:$J$42,8,FALSE)*AA886,0),""),"")</f>
        <v/>
      </c>
    </row>
    <row r="887" spans="1:62" ht="110.1" customHeight="1" thickBot="1">
      <c r="A887" s="327">
        <v>874</v>
      </c>
      <c r="B887" s="1005" t="str">
        <f>IF(基本情報入力シート!B909="","",基本情報入力シート!B909)</f>
        <v/>
      </c>
      <c r="C887" s="1006"/>
      <c r="D887" s="1006"/>
      <c r="E887" s="1006"/>
      <c r="F887" s="1007"/>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58" t="str">
        <f>IF(基本情報入力シート!AF909=0, "",基本情報入力シート!AF909)</f>
        <v/>
      </c>
      <c r="M887" s="589"/>
      <c r="N887" s="521" t="str">
        <f>IFERROR(VLOOKUP(K887,【参考】数式用!$A$2:$F$57,MATCH(M887,【参考】数式用!$C$3:$F$3,0)+2,0),"")</f>
        <v/>
      </c>
      <c r="O887" s="513"/>
      <c r="P887" s="555" t="str">
        <f>IFERROR(VLOOKUP(K887,【参考】数式用!$A$2:$F$57,MATCH(O887,【参考】数式用!$C$3:$F$3,0)+2,0),"")</f>
        <v/>
      </c>
      <c r="Q887" s="338" t="s">
        <v>118</v>
      </c>
      <c r="R887" s="339"/>
      <c r="S887" s="340" t="s">
        <v>183</v>
      </c>
      <c r="T887" s="339"/>
      <c r="U887" s="340" t="s">
        <v>184</v>
      </c>
      <c r="V887" s="339"/>
      <c r="W887" s="340" t="s">
        <v>183</v>
      </c>
      <c r="X887" s="339"/>
      <c r="Y887" s="340" t="s">
        <v>185</v>
      </c>
      <c r="Z887" s="340" t="s">
        <v>186</v>
      </c>
      <c r="AA887" s="340" t="str">
        <f t="shared" si="309"/>
        <v/>
      </c>
      <c r="AB887" s="341" t="s">
        <v>187</v>
      </c>
      <c r="AC887" s="516" t="str">
        <f t="shared" si="310"/>
        <v/>
      </c>
      <c r="AD887" s="509" t="str">
        <f t="shared" si="311"/>
        <v/>
      </c>
      <c r="AE887" s="517" t="str">
        <f>IFERROR(ROUNDDOWN(ROUNDDOWN(ROUND(L887*VLOOKUP(K887,【参考】数式用!$A$4:$F$57,MATCH("処遇改善加算Ⅳ",【参考】数式用!$C$3:$F$3,0)+2,0),0),0)*AA887*0.5,0), "")</f>
        <v/>
      </c>
      <c r="AF887" s="329"/>
      <c r="AG887" s="330"/>
      <c r="AH887" s="330"/>
      <c r="AI887" s="344"/>
      <c r="AJ887" s="641"/>
      <c r="AK887" s="331"/>
      <c r="AL887" s="332" t="str">
        <f t="shared" si="312"/>
        <v/>
      </c>
      <c r="AM887" s="325" t="str">
        <f t="shared" si="313"/>
        <v/>
      </c>
      <c r="AN887" s="255"/>
      <c r="AO887" s="559" t="str">
        <f>IFERROR(VLOOKUP(K887,【参考】数式用!$A$2:$N$57,14,FALSE),"")</f>
        <v/>
      </c>
      <c r="AP887" s="559" t="str">
        <f t="shared" si="314"/>
        <v/>
      </c>
      <c r="AQ887" s="632" t="str">
        <f t="shared" si="315"/>
        <v/>
      </c>
      <c r="AR887" s="632" t="str">
        <f t="shared" si="316"/>
        <v>入力済</v>
      </c>
      <c r="AS887" s="559" t="str">
        <f t="shared" si="317"/>
        <v/>
      </c>
      <c r="AT887" s="632" t="str">
        <f t="shared" si="318"/>
        <v>入力済</v>
      </c>
      <c r="AU887" s="632" t="str">
        <f t="shared" si="319"/>
        <v/>
      </c>
      <c r="AV887" s="632" t="str">
        <f t="shared" si="320"/>
        <v/>
      </c>
      <c r="AW887" s="559" t="str">
        <f t="shared" si="321"/>
        <v/>
      </c>
      <c r="AX887" s="559" t="str">
        <f t="shared" si="322"/>
        <v/>
      </c>
      <c r="AY887" s="632" t="str">
        <f>IFERROR(VLOOKUP(K887,【参考】数式用!$AR$5:$AS$39,2, FALSE), "")</f>
        <v/>
      </c>
      <c r="AZ887" s="559" t="str">
        <f t="shared" si="323"/>
        <v/>
      </c>
      <c r="BA887" s="559" t="str">
        <f t="shared" si="324"/>
        <v>入力済</v>
      </c>
      <c r="BB887" s="632" t="str">
        <f>IFERROR(VLOOKUP(K887,【参考】数式用!$AX$3:$AY$59, 2, FALSE), "")</f>
        <v/>
      </c>
      <c r="BC887" s="559" t="str">
        <f t="shared" si="325"/>
        <v/>
      </c>
      <c r="BD887" s="559" t="str">
        <f t="shared" si="326"/>
        <v>入力済</v>
      </c>
      <c r="BE887" s="576" t="str">
        <f t="shared" si="327"/>
        <v/>
      </c>
      <c r="BF887" s="559" t="str">
        <f t="shared" si="328"/>
        <v/>
      </c>
      <c r="BG887" s="596"/>
      <c r="BH887" s="632" t="str">
        <f t="shared" si="329"/>
        <v/>
      </c>
      <c r="BI887" s="614" t="str">
        <f>IFERROR(IF(BH887="Ⅱロ有り",ROUNDDOWN(L887*VLOOKUP(K887,【参考】数式用!$A$4:$J$42,10,FALSE)*AA887,0),""),"")</f>
        <v/>
      </c>
      <c r="BJ887" s="614" t="str">
        <f>IFERROR(IF(BH887="Ⅱロなし",ROUNDDOWN(L887*VLOOKUP(K887,【参考】数式用!$A$4:$J$42,8,FALSE)*AA887,0),""),"")</f>
        <v/>
      </c>
    </row>
    <row r="888" spans="1:62" ht="110.1" customHeight="1" thickBot="1">
      <c r="A888" s="327">
        <v>875</v>
      </c>
      <c r="B888" s="1005" t="str">
        <f>IF(基本情報入力シート!B910="","",基本情報入力シート!B910)</f>
        <v/>
      </c>
      <c r="C888" s="1006"/>
      <c r="D888" s="1006"/>
      <c r="E888" s="1006"/>
      <c r="F888" s="1007"/>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58" t="str">
        <f>IF(基本情報入力シート!AF910=0, "",基本情報入力シート!AF910)</f>
        <v/>
      </c>
      <c r="M888" s="589"/>
      <c r="N888" s="521" t="str">
        <f>IFERROR(VLOOKUP(K888,【参考】数式用!$A$2:$F$57,MATCH(M888,【参考】数式用!$C$3:$F$3,0)+2,0),"")</f>
        <v/>
      </c>
      <c r="O888" s="513"/>
      <c r="P888" s="555" t="str">
        <f>IFERROR(VLOOKUP(K888,【参考】数式用!$A$2:$F$57,MATCH(O888,【参考】数式用!$C$3:$F$3,0)+2,0),"")</f>
        <v/>
      </c>
      <c r="Q888" s="338" t="s">
        <v>118</v>
      </c>
      <c r="R888" s="339"/>
      <c r="S888" s="340" t="s">
        <v>183</v>
      </c>
      <c r="T888" s="339"/>
      <c r="U888" s="340" t="s">
        <v>184</v>
      </c>
      <c r="V888" s="339"/>
      <c r="W888" s="340" t="s">
        <v>183</v>
      </c>
      <c r="X888" s="339"/>
      <c r="Y888" s="340" t="s">
        <v>185</v>
      </c>
      <c r="Z888" s="340" t="s">
        <v>186</v>
      </c>
      <c r="AA888" s="340" t="str">
        <f t="shared" si="309"/>
        <v/>
      </c>
      <c r="AB888" s="341" t="s">
        <v>187</v>
      </c>
      <c r="AC888" s="516" t="str">
        <f t="shared" si="310"/>
        <v/>
      </c>
      <c r="AD888" s="509" t="str">
        <f t="shared" si="311"/>
        <v/>
      </c>
      <c r="AE888" s="517" t="str">
        <f>IFERROR(ROUNDDOWN(ROUNDDOWN(ROUND(L888*VLOOKUP(K888,【参考】数式用!$A$4:$F$57,MATCH("処遇改善加算Ⅳ",【参考】数式用!$C$3:$F$3,0)+2,0),0),0)*AA888*0.5,0), "")</f>
        <v/>
      </c>
      <c r="AF888" s="329"/>
      <c r="AG888" s="330"/>
      <c r="AH888" s="330"/>
      <c r="AI888" s="344"/>
      <c r="AJ888" s="641"/>
      <c r="AK888" s="331"/>
      <c r="AL888" s="332" t="str">
        <f t="shared" si="312"/>
        <v/>
      </c>
      <c r="AM888" s="325" t="str">
        <f t="shared" si="313"/>
        <v/>
      </c>
      <c r="AN888" s="255"/>
      <c r="AO888" s="559" t="str">
        <f>IFERROR(VLOOKUP(K888,【参考】数式用!$A$2:$N$57,14,FALSE),"")</f>
        <v/>
      </c>
      <c r="AP888" s="559" t="str">
        <f t="shared" si="314"/>
        <v/>
      </c>
      <c r="AQ888" s="632" t="str">
        <f t="shared" si="315"/>
        <v/>
      </c>
      <c r="AR888" s="632" t="str">
        <f t="shared" si="316"/>
        <v>入力済</v>
      </c>
      <c r="AS888" s="559" t="str">
        <f t="shared" si="317"/>
        <v/>
      </c>
      <c r="AT888" s="632" t="str">
        <f t="shared" si="318"/>
        <v>入力済</v>
      </c>
      <c r="AU888" s="632" t="str">
        <f t="shared" si="319"/>
        <v/>
      </c>
      <c r="AV888" s="632" t="str">
        <f t="shared" si="320"/>
        <v/>
      </c>
      <c r="AW888" s="559" t="str">
        <f t="shared" si="321"/>
        <v/>
      </c>
      <c r="AX888" s="559" t="str">
        <f t="shared" si="322"/>
        <v/>
      </c>
      <c r="AY888" s="632" t="str">
        <f>IFERROR(VLOOKUP(K888,【参考】数式用!$AR$5:$AS$39,2, FALSE), "")</f>
        <v/>
      </c>
      <c r="AZ888" s="559" t="str">
        <f t="shared" si="323"/>
        <v/>
      </c>
      <c r="BA888" s="559" t="str">
        <f t="shared" si="324"/>
        <v>入力済</v>
      </c>
      <c r="BB888" s="632" t="str">
        <f>IFERROR(VLOOKUP(K888,【参考】数式用!$AX$3:$AY$59, 2, FALSE), "")</f>
        <v/>
      </c>
      <c r="BC888" s="559" t="str">
        <f t="shared" si="325"/>
        <v/>
      </c>
      <c r="BD888" s="559" t="str">
        <f t="shared" si="326"/>
        <v>入力済</v>
      </c>
      <c r="BE888" s="576" t="str">
        <f t="shared" si="327"/>
        <v/>
      </c>
      <c r="BF888" s="559" t="str">
        <f t="shared" si="328"/>
        <v/>
      </c>
      <c r="BG888" s="596"/>
      <c r="BH888" s="632" t="str">
        <f t="shared" si="329"/>
        <v/>
      </c>
      <c r="BI888" s="614" t="str">
        <f>IFERROR(IF(BH888="Ⅱロ有り",ROUNDDOWN(L888*VLOOKUP(K888,【参考】数式用!$A$4:$J$42,10,FALSE)*AA888,0),""),"")</f>
        <v/>
      </c>
      <c r="BJ888" s="614" t="str">
        <f>IFERROR(IF(BH888="Ⅱロなし",ROUNDDOWN(L888*VLOOKUP(K888,【参考】数式用!$A$4:$J$42,8,FALSE)*AA888,0),""),"")</f>
        <v/>
      </c>
    </row>
    <row r="889" spans="1:62" ht="110.1" customHeight="1" thickBot="1">
      <c r="A889" s="327">
        <v>876</v>
      </c>
      <c r="B889" s="1005" t="str">
        <f>IF(基本情報入力シート!B911="","",基本情報入力シート!B911)</f>
        <v/>
      </c>
      <c r="C889" s="1006"/>
      <c r="D889" s="1006"/>
      <c r="E889" s="1006"/>
      <c r="F889" s="1007"/>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58" t="str">
        <f>IF(基本情報入力シート!AF911=0, "",基本情報入力シート!AF911)</f>
        <v/>
      </c>
      <c r="M889" s="589"/>
      <c r="N889" s="521" t="str">
        <f>IFERROR(VLOOKUP(K889,【参考】数式用!$A$2:$F$57,MATCH(M889,【参考】数式用!$C$3:$F$3,0)+2,0),"")</f>
        <v/>
      </c>
      <c r="O889" s="513"/>
      <c r="P889" s="555" t="str">
        <f>IFERROR(VLOOKUP(K889,【参考】数式用!$A$2:$F$57,MATCH(O889,【参考】数式用!$C$3:$F$3,0)+2,0),"")</f>
        <v/>
      </c>
      <c r="Q889" s="338" t="s">
        <v>118</v>
      </c>
      <c r="R889" s="339"/>
      <c r="S889" s="340" t="s">
        <v>183</v>
      </c>
      <c r="T889" s="339"/>
      <c r="U889" s="340" t="s">
        <v>184</v>
      </c>
      <c r="V889" s="339"/>
      <c r="W889" s="340" t="s">
        <v>183</v>
      </c>
      <c r="X889" s="339"/>
      <c r="Y889" s="340" t="s">
        <v>185</v>
      </c>
      <c r="Z889" s="340" t="s">
        <v>186</v>
      </c>
      <c r="AA889" s="340" t="str">
        <f t="shared" si="309"/>
        <v/>
      </c>
      <c r="AB889" s="341" t="s">
        <v>187</v>
      </c>
      <c r="AC889" s="516" t="str">
        <f t="shared" si="310"/>
        <v/>
      </c>
      <c r="AD889" s="509" t="str">
        <f t="shared" si="311"/>
        <v/>
      </c>
      <c r="AE889" s="517" t="str">
        <f>IFERROR(ROUNDDOWN(ROUNDDOWN(ROUND(L889*VLOOKUP(K889,【参考】数式用!$A$4:$F$57,MATCH("処遇改善加算Ⅳ",【参考】数式用!$C$3:$F$3,0)+2,0),0),0)*AA889*0.5,0), "")</f>
        <v/>
      </c>
      <c r="AF889" s="329"/>
      <c r="AG889" s="330"/>
      <c r="AH889" s="330"/>
      <c r="AI889" s="344"/>
      <c r="AJ889" s="641"/>
      <c r="AK889" s="331"/>
      <c r="AL889" s="332" t="str">
        <f t="shared" si="312"/>
        <v/>
      </c>
      <c r="AM889" s="325" t="str">
        <f t="shared" si="313"/>
        <v/>
      </c>
      <c r="AN889" s="255"/>
      <c r="AO889" s="559" t="str">
        <f>IFERROR(VLOOKUP(K889,【参考】数式用!$A$2:$N$57,14,FALSE),"")</f>
        <v/>
      </c>
      <c r="AP889" s="559" t="str">
        <f t="shared" si="314"/>
        <v/>
      </c>
      <c r="AQ889" s="632" t="str">
        <f t="shared" si="315"/>
        <v/>
      </c>
      <c r="AR889" s="632" t="str">
        <f t="shared" si="316"/>
        <v>入力済</v>
      </c>
      <c r="AS889" s="559" t="str">
        <f t="shared" si="317"/>
        <v/>
      </c>
      <c r="AT889" s="632" t="str">
        <f t="shared" si="318"/>
        <v>入力済</v>
      </c>
      <c r="AU889" s="632" t="str">
        <f t="shared" si="319"/>
        <v/>
      </c>
      <c r="AV889" s="632" t="str">
        <f t="shared" si="320"/>
        <v/>
      </c>
      <c r="AW889" s="559" t="str">
        <f t="shared" si="321"/>
        <v/>
      </c>
      <c r="AX889" s="559" t="str">
        <f t="shared" si="322"/>
        <v/>
      </c>
      <c r="AY889" s="632" t="str">
        <f>IFERROR(VLOOKUP(K889,【参考】数式用!$AR$5:$AS$39,2, FALSE), "")</f>
        <v/>
      </c>
      <c r="AZ889" s="559" t="str">
        <f t="shared" si="323"/>
        <v/>
      </c>
      <c r="BA889" s="559" t="str">
        <f t="shared" si="324"/>
        <v>入力済</v>
      </c>
      <c r="BB889" s="632" t="str">
        <f>IFERROR(VLOOKUP(K889,【参考】数式用!$AX$3:$AY$59, 2, FALSE), "")</f>
        <v/>
      </c>
      <c r="BC889" s="559" t="str">
        <f t="shared" si="325"/>
        <v/>
      </c>
      <c r="BD889" s="559" t="str">
        <f t="shared" si="326"/>
        <v>入力済</v>
      </c>
      <c r="BE889" s="576" t="str">
        <f t="shared" si="327"/>
        <v/>
      </c>
      <c r="BF889" s="559" t="str">
        <f t="shared" si="328"/>
        <v/>
      </c>
      <c r="BG889" s="596"/>
      <c r="BH889" s="632" t="str">
        <f t="shared" si="329"/>
        <v/>
      </c>
      <c r="BI889" s="614" t="str">
        <f>IFERROR(IF(BH889="Ⅱロ有り",ROUNDDOWN(L889*VLOOKUP(K889,【参考】数式用!$A$4:$J$42,10,FALSE)*AA889,0),""),"")</f>
        <v/>
      </c>
      <c r="BJ889" s="614" t="str">
        <f>IFERROR(IF(BH889="Ⅱロなし",ROUNDDOWN(L889*VLOOKUP(K889,【参考】数式用!$A$4:$J$42,8,FALSE)*AA889,0),""),"")</f>
        <v/>
      </c>
    </row>
    <row r="890" spans="1:62" ht="110.1" customHeight="1" thickBot="1">
      <c r="A890" s="327">
        <v>877</v>
      </c>
      <c r="B890" s="1005" t="str">
        <f>IF(基本情報入力シート!B912="","",基本情報入力シート!B912)</f>
        <v/>
      </c>
      <c r="C890" s="1006"/>
      <c r="D890" s="1006"/>
      <c r="E890" s="1006"/>
      <c r="F890" s="1007"/>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58" t="str">
        <f>IF(基本情報入力シート!AF912=0, "",基本情報入力シート!AF912)</f>
        <v/>
      </c>
      <c r="M890" s="589"/>
      <c r="N890" s="521" t="str">
        <f>IFERROR(VLOOKUP(K890,【参考】数式用!$A$2:$F$57,MATCH(M890,【参考】数式用!$C$3:$F$3,0)+2,0),"")</f>
        <v/>
      </c>
      <c r="O890" s="513"/>
      <c r="P890" s="555" t="str">
        <f>IFERROR(VLOOKUP(K890,【参考】数式用!$A$2:$F$57,MATCH(O890,【参考】数式用!$C$3:$F$3,0)+2,0),"")</f>
        <v/>
      </c>
      <c r="Q890" s="338" t="s">
        <v>118</v>
      </c>
      <c r="R890" s="339"/>
      <c r="S890" s="340" t="s">
        <v>183</v>
      </c>
      <c r="T890" s="339"/>
      <c r="U890" s="340" t="s">
        <v>184</v>
      </c>
      <c r="V890" s="339"/>
      <c r="W890" s="340" t="s">
        <v>183</v>
      </c>
      <c r="X890" s="339"/>
      <c r="Y890" s="340" t="s">
        <v>185</v>
      </c>
      <c r="Z890" s="340" t="s">
        <v>186</v>
      </c>
      <c r="AA890" s="340" t="str">
        <f t="shared" si="309"/>
        <v/>
      </c>
      <c r="AB890" s="341" t="s">
        <v>187</v>
      </c>
      <c r="AC890" s="516" t="str">
        <f t="shared" si="310"/>
        <v/>
      </c>
      <c r="AD890" s="509" t="str">
        <f t="shared" si="311"/>
        <v/>
      </c>
      <c r="AE890" s="517" t="str">
        <f>IFERROR(ROUNDDOWN(ROUNDDOWN(ROUND(L890*VLOOKUP(K890,【参考】数式用!$A$4:$F$57,MATCH("処遇改善加算Ⅳ",【参考】数式用!$C$3:$F$3,0)+2,0),0),0)*AA890*0.5,0), "")</f>
        <v/>
      </c>
      <c r="AF890" s="329"/>
      <c r="AG890" s="330"/>
      <c r="AH890" s="330"/>
      <c r="AI890" s="344"/>
      <c r="AJ890" s="641"/>
      <c r="AK890" s="331"/>
      <c r="AL890" s="332" t="str">
        <f t="shared" si="312"/>
        <v/>
      </c>
      <c r="AM890" s="325" t="str">
        <f t="shared" si="313"/>
        <v/>
      </c>
      <c r="AN890" s="255"/>
      <c r="AO890" s="559" t="str">
        <f>IFERROR(VLOOKUP(K890,【参考】数式用!$A$2:$N$57,14,FALSE),"")</f>
        <v/>
      </c>
      <c r="AP890" s="559" t="str">
        <f t="shared" si="314"/>
        <v/>
      </c>
      <c r="AQ890" s="632" t="str">
        <f t="shared" si="315"/>
        <v/>
      </c>
      <c r="AR890" s="632" t="str">
        <f t="shared" si="316"/>
        <v>入力済</v>
      </c>
      <c r="AS890" s="559" t="str">
        <f t="shared" si="317"/>
        <v/>
      </c>
      <c r="AT890" s="632" t="str">
        <f t="shared" si="318"/>
        <v>入力済</v>
      </c>
      <c r="AU890" s="632" t="str">
        <f t="shared" si="319"/>
        <v/>
      </c>
      <c r="AV890" s="632" t="str">
        <f t="shared" si="320"/>
        <v/>
      </c>
      <c r="AW890" s="559" t="str">
        <f t="shared" si="321"/>
        <v/>
      </c>
      <c r="AX890" s="559" t="str">
        <f t="shared" si="322"/>
        <v/>
      </c>
      <c r="AY890" s="632" t="str">
        <f>IFERROR(VLOOKUP(K890,【参考】数式用!$AR$5:$AS$39,2, FALSE), "")</f>
        <v/>
      </c>
      <c r="AZ890" s="559" t="str">
        <f t="shared" si="323"/>
        <v/>
      </c>
      <c r="BA890" s="559" t="str">
        <f t="shared" si="324"/>
        <v>入力済</v>
      </c>
      <c r="BB890" s="632" t="str">
        <f>IFERROR(VLOOKUP(K890,【参考】数式用!$AX$3:$AY$59, 2, FALSE), "")</f>
        <v/>
      </c>
      <c r="BC890" s="559" t="str">
        <f t="shared" si="325"/>
        <v/>
      </c>
      <c r="BD890" s="559" t="str">
        <f t="shared" si="326"/>
        <v>入力済</v>
      </c>
      <c r="BE890" s="576" t="str">
        <f t="shared" si="327"/>
        <v/>
      </c>
      <c r="BF890" s="559" t="str">
        <f t="shared" si="328"/>
        <v/>
      </c>
      <c r="BG890" s="596"/>
      <c r="BH890" s="632" t="str">
        <f t="shared" si="329"/>
        <v/>
      </c>
      <c r="BI890" s="614" t="str">
        <f>IFERROR(IF(BH890="Ⅱロ有り",ROUNDDOWN(L890*VLOOKUP(K890,【参考】数式用!$A$4:$J$42,10,FALSE)*AA890,0),""),"")</f>
        <v/>
      </c>
      <c r="BJ890" s="614" t="str">
        <f>IFERROR(IF(BH890="Ⅱロなし",ROUNDDOWN(L890*VLOOKUP(K890,【参考】数式用!$A$4:$J$42,8,FALSE)*AA890,0),""),"")</f>
        <v/>
      </c>
    </row>
    <row r="891" spans="1:62" ht="110.1" customHeight="1" thickBot="1">
      <c r="A891" s="327">
        <v>878</v>
      </c>
      <c r="B891" s="1005" t="str">
        <f>IF(基本情報入力シート!B913="","",基本情報入力シート!B913)</f>
        <v/>
      </c>
      <c r="C891" s="1006"/>
      <c r="D891" s="1006"/>
      <c r="E891" s="1006"/>
      <c r="F891" s="1007"/>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58" t="str">
        <f>IF(基本情報入力シート!AF913=0, "",基本情報入力シート!AF913)</f>
        <v/>
      </c>
      <c r="M891" s="589"/>
      <c r="N891" s="521" t="str">
        <f>IFERROR(VLOOKUP(K891,【参考】数式用!$A$2:$F$57,MATCH(M891,【参考】数式用!$C$3:$F$3,0)+2,0),"")</f>
        <v/>
      </c>
      <c r="O891" s="513"/>
      <c r="P891" s="555" t="str">
        <f>IFERROR(VLOOKUP(K891,【参考】数式用!$A$2:$F$57,MATCH(O891,【参考】数式用!$C$3:$F$3,0)+2,0),"")</f>
        <v/>
      </c>
      <c r="Q891" s="338" t="s">
        <v>118</v>
      </c>
      <c r="R891" s="339"/>
      <c r="S891" s="340" t="s">
        <v>183</v>
      </c>
      <c r="T891" s="339"/>
      <c r="U891" s="340" t="s">
        <v>184</v>
      </c>
      <c r="V891" s="339"/>
      <c r="W891" s="340" t="s">
        <v>183</v>
      </c>
      <c r="X891" s="339"/>
      <c r="Y891" s="340" t="s">
        <v>185</v>
      </c>
      <c r="Z891" s="340" t="s">
        <v>186</v>
      </c>
      <c r="AA891" s="340" t="str">
        <f t="shared" si="309"/>
        <v/>
      </c>
      <c r="AB891" s="341" t="s">
        <v>187</v>
      </c>
      <c r="AC891" s="516" t="str">
        <f t="shared" si="310"/>
        <v/>
      </c>
      <c r="AD891" s="509" t="str">
        <f t="shared" si="311"/>
        <v/>
      </c>
      <c r="AE891" s="517" t="str">
        <f>IFERROR(ROUNDDOWN(ROUNDDOWN(ROUND(L891*VLOOKUP(K891,【参考】数式用!$A$4:$F$57,MATCH("処遇改善加算Ⅳ",【参考】数式用!$C$3:$F$3,0)+2,0),0),0)*AA891*0.5,0), "")</f>
        <v/>
      </c>
      <c r="AF891" s="329"/>
      <c r="AG891" s="330"/>
      <c r="AH891" s="330"/>
      <c r="AI891" s="344"/>
      <c r="AJ891" s="641"/>
      <c r="AK891" s="331"/>
      <c r="AL891" s="332" t="str">
        <f t="shared" si="312"/>
        <v/>
      </c>
      <c r="AM891" s="325" t="str">
        <f t="shared" si="313"/>
        <v/>
      </c>
      <c r="AN891" s="255"/>
      <c r="AO891" s="559" t="str">
        <f>IFERROR(VLOOKUP(K891,【参考】数式用!$A$2:$N$57,14,FALSE),"")</f>
        <v/>
      </c>
      <c r="AP891" s="559" t="str">
        <f t="shared" si="314"/>
        <v/>
      </c>
      <c r="AQ891" s="632" t="str">
        <f t="shared" si="315"/>
        <v/>
      </c>
      <c r="AR891" s="632" t="str">
        <f t="shared" si="316"/>
        <v>入力済</v>
      </c>
      <c r="AS891" s="559" t="str">
        <f t="shared" si="317"/>
        <v/>
      </c>
      <c r="AT891" s="632" t="str">
        <f t="shared" si="318"/>
        <v>入力済</v>
      </c>
      <c r="AU891" s="632" t="str">
        <f t="shared" si="319"/>
        <v/>
      </c>
      <c r="AV891" s="632" t="str">
        <f t="shared" si="320"/>
        <v/>
      </c>
      <c r="AW891" s="559" t="str">
        <f t="shared" si="321"/>
        <v/>
      </c>
      <c r="AX891" s="559" t="str">
        <f t="shared" si="322"/>
        <v/>
      </c>
      <c r="AY891" s="632" t="str">
        <f>IFERROR(VLOOKUP(K891,【参考】数式用!$AR$5:$AS$39,2, FALSE), "")</f>
        <v/>
      </c>
      <c r="AZ891" s="559" t="str">
        <f t="shared" si="323"/>
        <v/>
      </c>
      <c r="BA891" s="559" t="str">
        <f t="shared" si="324"/>
        <v>入力済</v>
      </c>
      <c r="BB891" s="632" t="str">
        <f>IFERROR(VLOOKUP(K891,【参考】数式用!$AX$3:$AY$59, 2, FALSE), "")</f>
        <v/>
      </c>
      <c r="BC891" s="559" t="str">
        <f t="shared" si="325"/>
        <v/>
      </c>
      <c r="BD891" s="559" t="str">
        <f t="shared" si="326"/>
        <v>入力済</v>
      </c>
      <c r="BE891" s="576" t="str">
        <f t="shared" si="327"/>
        <v/>
      </c>
      <c r="BF891" s="559" t="str">
        <f t="shared" si="328"/>
        <v/>
      </c>
      <c r="BG891" s="596"/>
      <c r="BH891" s="632" t="str">
        <f t="shared" si="329"/>
        <v/>
      </c>
      <c r="BI891" s="614" t="str">
        <f>IFERROR(IF(BH891="Ⅱロ有り",ROUNDDOWN(L891*VLOOKUP(K891,【参考】数式用!$A$4:$J$42,10,FALSE)*AA891,0),""),"")</f>
        <v/>
      </c>
      <c r="BJ891" s="614" t="str">
        <f>IFERROR(IF(BH891="Ⅱロなし",ROUNDDOWN(L891*VLOOKUP(K891,【参考】数式用!$A$4:$J$42,8,FALSE)*AA891,0),""),"")</f>
        <v/>
      </c>
    </row>
    <row r="892" spans="1:62" ht="110.1" customHeight="1" thickBot="1">
      <c r="A892" s="327">
        <v>879</v>
      </c>
      <c r="B892" s="1005" t="str">
        <f>IF(基本情報入力シート!B914="","",基本情報入力シート!B914)</f>
        <v/>
      </c>
      <c r="C892" s="1006"/>
      <c r="D892" s="1006"/>
      <c r="E892" s="1006"/>
      <c r="F892" s="1007"/>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58" t="str">
        <f>IF(基本情報入力シート!AF914=0, "",基本情報入力シート!AF914)</f>
        <v/>
      </c>
      <c r="M892" s="589"/>
      <c r="N892" s="521" t="str">
        <f>IFERROR(VLOOKUP(K892,【参考】数式用!$A$2:$F$57,MATCH(M892,【参考】数式用!$C$3:$F$3,0)+2,0),"")</f>
        <v/>
      </c>
      <c r="O892" s="513"/>
      <c r="P892" s="555" t="str">
        <f>IFERROR(VLOOKUP(K892,【参考】数式用!$A$2:$F$57,MATCH(O892,【参考】数式用!$C$3:$F$3,0)+2,0),"")</f>
        <v/>
      </c>
      <c r="Q892" s="338" t="s">
        <v>118</v>
      </c>
      <c r="R892" s="339"/>
      <c r="S892" s="340" t="s">
        <v>183</v>
      </c>
      <c r="T892" s="339"/>
      <c r="U892" s="340" t="s">
        <v>184</v>
      </c>
      <c r="V892" s="339"/>
      <c r="W892" s="340" t="s">
        <v>183</v>
      </c>
      <c r="X892" s="339"/>
      <c r="Y892" s="340" t="s">
        <v>185</v>
      </c>
      <c r="Z892" s="340" t="s">
        <v>186</v>
      </c>
      <c r="AA892" s="340" t="str">
        <f t="shared" si="309"/>
        <v/>
      </c>
      <c r="AB892" s="341" t="s">
        <v>187</v>
      </c>
      <c r="AC892" s="516" t="str">
        <f t="shared" si="310"/>
        <v/>
      </c>
      <c r="AD892" s="509" t="str">
        <f t="shared" si="311"/>
        <v/>
      </c>
      <c r="AE892" s="517" t="str">
        <f>IFERROR(ROUNDDOWN(ROUNDDOWN(ROUND(L892*VLOOKUP(K892,【参考】数式用!$A$4:$F$57,MATCH("処遇改善加算Ⅳ",【参考】数式用!$C$3:$F$3,0)+2,0),0),0)*AA892*0.5,0), "")</f>
        <v/>
      </c>
      <c r="AF892" s="329"/>
      <c r="AG892" s="330"/>
      <c r="AH892" s="330"/>
      <c r="AI892" s="344"/>
      <c r="AJ892" s="641"/>
      <c r="AK892" s="331"/>
      <c r="AL892" s="332" t="str">
        <f t="shared" si="312"/>
        <v/>
      </c>
      <c r="AM892" s="325" t="str">
        <f t="shared" si="313"/>
        <v/>
      </c>
      <c r="AN892" s="255"/>
      <c r="AO892" s="559" t="str">
        <f>IFERROR(VLOOKUP(K892,【参考】数式用!$A$2:$N$57,14,FALSE),"")</f>
        <v/>
      </c>
      <c r="AP892" s="559" t="str">
        <f t="shared" si="314"/>
        <v/>
      </c>
      <c r="AQ892" s="632" t="str">
        <f t="shared" si="315"/>
        <v/>
      </c>
      <c r="AR892" s="632" t="str">
        <f t="shared" si="316"/>
        <v>入力済</v>
      </c>
      <c r="AS892" s="559" t="str">
        <f t="shared" si="317"/>
        <v/>
      </c>
      <c r="AT892" s="632" t="str">
        <f t="shared" si="318"/>
        <v>入力済</v>
      </c>
      <c r="AU892" s="632" t="str">
        <f t="shared" si="319"/>
        <v/>
      </c>
      <c r="AV892" s="632" t="str">
        <f t="shared" si="320"/>
        <v/>
      </c>
      <c r="AW892" s="559" t="str">
        <f t="shared" si="321"/>
        <v/>
      </c>
      <c r="AX892" s="559" t="str">
        <f t="shared" si="322"/>
        <v/>
      </c>
      <c r="AY892" s="632" t="str">
        <f>IFERROR(VLOOKUP(K892,【参考】数式用!$AR$5:$AS$39,2, FALSE), "")</f>
        <v/>
      </c>
      <c r="AZ892" s="559" t="str">
        <f t="shared" si="323"/>
        <v/>
      </c>
      <c r="BA892" s="559" t="str">
        <f t="shared" si="324"/>
        <v>入力済</v>
      </c>
      <c r="BB892" s="632" t="str">
        <f>IFERROR(VLOOKUP(K892,【参考】数式用!$AX$3:$AY$59, 2, FALSE), "")</f>
        <v/>
      </c>
      <c r="BC892" s="559" t="str">
        <f t="shared" si="325"/>
        <v/>
      </c>
      <c r="BD892" s="559" t="str">
        <f t="shared" si="326"/>
        <v>入力済</v>
      </c>
      <c r="BE892" s="576" t="str">
        <f t="shared" si="327"/>
        <v/>
      </c>
      <c r="BF892" s="559" t="str">
        <f t="shared" si="328"/>
        <v/>
      </c>
      <c r="BG892" s="596"/>
      <c r="BH892" s="632" t="str">
        <f t="shared" si="329"/>
        <v/>
      </c>
      <c r="BI892" s="614" t="str">
        <f>IFERROR(IF(BH892="Ⅱロ有り",ROUNDDOWN(L892*VLOOKUP(K892,【参考】数式用!$A$4:$J$42,10,FALSE)*AA892,0),""),"")</f>
        <v/>
      </c>
      <c r="BJ892" s="614" t="str">
        <f>IFERROR(IF(BH892="Ⅱロなし",ROUNDDOWN(L892*VLOOKUP(K892,【参考】数式用!$A$4:$J$42,8,FALSE)*AA892,0),""),"")</f>
        <v/>
      </c>
    </row>
    <row r="893" spans="1:62" ht="110.1" customHeight="1" thickBot="1">
      <c r="A893" s="327">
        <v>880</v>
      </c>
      <c r="B893" s="1005" t="str">
        <f>IF(基本情報入力シート!B915="","",基本情報入力シート!B915)</f>
        <v/>
      </c>
      <c r="C893" s="1006"/>
      <c r="D893" s="1006"/>
      <c r="E893" s="1006"/>
      <c r="F893" s="1007"/>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58" t="str">
        <f>IF(基本情報入力シート!AF915=0, "",基本情報入力シート!AF915)</f>
        <v/>
      </c>
      <c r="M893" s="589"/>
      <c r="N893" s="521" t="str">
        <f>IFERROR(VLOOKUP(K893,【参考】数式用!$A$2:$F$57,MATCH(M893,【参考】数式用!$C$3:$F$3,0)+2,0),"")</f>
        <v/>
      </c>
      <c r="O893" s="513"/>
      <c r="P893" s="555" t="str">
        <f>IFERROR(VLOOKUP(K893,【参考】数式用!$A$2:$F$57,MATCH(O893,【参考】数式用!$C$3:$F$3,0)+2,0),"")</f>
        <v/>
      </c>
      <c r="Q893" s="338" t="s">
        <v>118</v>
      </c>
      <c r="R893" s="339"/>
      <c r="S893" s="340" t="s">
        <v>183</v>
      </c>
      <c r="T893" s="339"/>
      <c r="U893" s="340" t="s">
        <v>184</v>
      </c>
      <c r="V893" s="339"/>
      <c r="W893" s="340" t="s">
        <v>183</v>
      </c>
      <c r="X893" s="339"/>
      <c r="Y893" s="340" t="s">
        <v>185</v>
      </c>
      <c r="Z893" s="340" t="s">
        <v>186</v>
      </c>
      <c r="AA893" s="340" t="str">
        <f t="shared" si="309"/>
        <v/>
      </c>
      <c r="AB893" s="341" t="s">
        <v>187</v>
      </c>
      <c r="AC893" s="516" t="str">
        <f t="shared" si="310"/>
        <v/>
      </c>
      <c r="AD893" s="509" t="str">
        <f t="shared" si="311"/>
        <v/>
      </c>
      <c r="AE893" s="517" t="str">
        <f>IFERROR(ROUNDDOWN(ROUNDDOWN(ROUND(L893*VLOOKUP(K893,【参考】数式用!$A$4:$F$57,MATCH("処遇改善加算Ⅳ",【参考】数式用!$C$3:$F$3,0)+2,0),0),0)*AA893*0.5,0), "")</f>
        <v/>
      </c>
      <c r="AF893" s="329"/>
      <c r="AG893" s="330"/>
      <c r="AH893" s="330"/>
      <c r="AI893" s="344"/>
      <c r="AJ893" s="641"/>
      <c r="AK893" s="331"/>
      <c r="AL893" s="332" t="str">
        <f t="shared" si="312"/>
        <v/>
      </c>
      <c r="AM893" s="325" t="str">
        <f t="shared" si="313"/>
        <v/>
      </c>
      <c r="AN893" s="255"/>
      <c r="AO893" s="559" t="str">
        <f>IFERROR(VLOOKUP(K893,【参考】数式用!$A$2:$N$57,14,FALSE),"")</f>
        <v/>
      </c>
      <c r="AP893" s="559" t="str">
        <f t="shared" si="314"/>
        <v/>
      </c>
      <c r="AQ893" s="632" t="str">
        <f t="shared" si="315"/>
        <v/>
      </c>
      <c r="AR893" s="632" t="str">
        <f t="shared" si="316"/>
        <v>入力済</v>
      </c>
      <c r="AS893" s="559" t="str">
        <f t="shared" si="317"/>
        <v/>
      </c>
      <c r="AT893" s="632" t="str">
        <f t="shared" si="318"/>
        <v>入力済</v>
      </c>
      <c r="AU893" s="632" t="str">
        <f t="shared" si="319"/>
        <v/>
      </c>
      <c r="AV893" s="632" t="str">
        <f t="shared" si="320"/>
        <v/>
      </c>
      <c r="AW893" s="559" t="str">
        <f t="shared" si="321"/>
        <v/>
      </c>
      <c r="AX893" s="559" t="str">
        <f t="shared" si="322"/>
        <v/>
      </c>
      <c r="AY893" s="632" t="str">
        <f>IFERROR(VLOOKUP(K893,【参考】数式用!$AR$5:$AS$39,2, FALSE), "")</f>
        <v/>
      </c>
      <c r="AZ893" s="559" t="str">
        <f t="shared" si="323"/>
        <v/>
      </c>
      <c r="BA893" s="559" t="str">
        <f t="shared" si="324"/>
        <v>入力済</v>
      </c>
      <c r="BB893" s="632" t="str">
        <f>IFERROR(VLOOKUP(K893,【参考】数式用!$AX$3:$AY$59, 2, FALSE), "")</f>
        <v/>
      </c>
      <c r="BC893" s="559" t="str">
        <f t="shared" si="325"/>
        <v/>
      </c>
      <c r="BD893" s="559" t="str">
        <f t="shared" si="326"/>
        <v>入力済</v>
      </c>
      <c r="BE893" s="576" t="str">
        <f t="shared" si="327"/>
        <v/>
      </c>
      <c r="BF893" s="559" t="str">
        <f t="shared" si="328"/>
        <v/>
      </c>
      <c r="BG893" s="596"/>
      <c r="BH893" s="632" t="str">
        <f t="shared" si="329"/>
        <v/>
      </c>
      <c r="BI893" s="614" t="str">
        <f>IFERROR(IF(BH893="Ⅱロ有り",ROUNDDOWN(L893*VLOOKUP(K893,【参考】数式用!$A$4:$J$42,10,FALSE)*AA893,0),""),"")</f>
        <v/>
      </c>
      <c r="BJ893" s="614" t="str">
        <f>IFERROR(IF(BH893="Ⅱロなし",ROUNDDOWN(L893*VLOOKUP(K893,【参考】数式用!$A$4:$J$42,8,FALSE)*AA893,0),""),"")</f>
        <v/>
      </c>
    </row>
    <row r="894" spans="1:62" ht="110.1" customHeight="1" thickBot="1">
      <c r="A894" s="327">
        <v>881</v>
      </c>
      <c r="B894" s="1005" t="str">
        <f>IF(基本情報入力シート!B916="","",基本情報入力シート!B916)</f>
        <v/>
      </c>
      <c r="C894" s="1006"/>
      <c r="D894" s="1006"/>
      <c r="E894" s="1006"/>
      <c r="F894" s="1007"/>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58" t="str">
        <f>IF(基本情報入力シート!AF916=0, "",基本情報入力シート!AF916)</f>
        <v/>
      </c>
      <c r="M894" s="589"/>
      <c r="N894" s="521" t="str">
        <f>IFERROR(VLOOKUP(K894,【参考】数式用!$A$2:$F$57,MATCH(M894,【参考】数式用!$C$3:$F$3,0)+2,0),"")</f>
        <v/>
      </c>
      <c r="O894" s="513"/>
      <c r="P894" s="555" t="str">
        <f>IFERROR(VLOOKUP(K894,【参考】数式用!$A$2:$F$57,MATCH(O894,【参考】数式用!$C$3:$F$3,0)+2,0),"")</f>
        <v/>
      </c>
      <c r="Q894" s="338" t="s">
        <v>118</v>
      </c>
      <c r="R894" s="339"/>
      <c r="S894" s="340" t="s">
        <v>183</v>
      </c>
      <c r="T894" s="339"/>
      <c r="U894" s="340" t="s">
        <v>184</v>
      </c>
      <c r="V894" s="339"/>
      <c r="W894" s="340" t="s">
        <v>183</v>
      </c>
      <c r="X894" s="339"/>
      <c r="Y894" s="340" t="s">
        <v>185</v>
      </c>
      <c r="Z894" s="340" t="s">
        <v>186</v>
      </c>
      <c r="AA894" s="340" t="str">
        <f t="shared" si="309"/>
        <v/>
      </c>
      <c r="AB894" s="341" t="s">
        <v>187</v>
      </c>
      <c r="AC894" s="516" t="str">
        <f t="shared" si="310"/>
        <v/>
      </c>
      <c r="AD894" s="509" t="str">
        <f t="shared" si="311"/>
        <v/>
      </c>
      <c r="AE894" s="517" t="str">
        <f>IFERROR(ROUNDDOWN(ROUNDDOWN(ROUND(L894*VLOOKUP(K894,【参考】数式用!$A$4:$F$57,MATCH("処遇改善加算Ⅳ",【参考】数式用!$C$3:$F$3,0)+2,0),0),0)*AA894*0.5,0), "")</f>
        <v/>
      </c>
      <c r="AF894" s="329"/>
      <c r="AG894" s="330"/>
      <c r="AH894" s="330"/>
      <c r="AI894" s="344"/>
      <c r="AJ894" s="641"/>
      <c r="AK894" s="331"/>
      <c r="AL894" s="332" t="str">
        <f t="shared" si="312"/>
        <v/>
      </c>
      <c r="AM894" s="325" t="str">
        <f t="shared" si="313"/>
        <v/>
      </c>
      <c r="AN894" s="255"/>
      <c r="AO894" s="559" t="str">
        <f>IFERROR(VLOOKUP(K894,【参考】数式用!$A$2:$N$57,14,FALSE),"")</f>
        <v/>
      </c>
      <c r="AP894" s="559" t="str">
        <f t="shared" si="314"/>
        <v/>
      </c>
      <c r="AQ894" s="632" t="str">
        <f t="shared" si="315"/>
        <v/>
      </c>
      <c r="AR894" s="632" t="str">
        <f t="shared" si="316"/>
        <v>入力済</v>
      </c>
      <c r="AS894" s="559" t="str">
        <f t="shared" si="317"/>
        <v/>
      </c>
      <c r="AT894" s="632" t="str">
        <f t="shared" si="318"/>
        <v>入力済</v>
      </c>
      <c r="AU894" s="632" t="str">
        <f t="shared" si="319"/>
        <v/>
      </c>
      <c r="AV894" s="632" t="str">
        <f t="shared" si="320"/>
        <v/>
      </c>
      <c r="AW894" s="559" t="str">
        <f t="shared" si="321"/>
        <v/>
      </c>
      <c r="AX894" s="559" t="str">
        <f t="shared" si="322"/>
        <v/>
      </c>
      <c r="AY894" s="632" t="str">
        <f>IFERROR(VLOOKUP(K894,【参考】数式用!$AR$5:$AS$39,2, FALSE), "")</f>
        <v/>
      </c>
      <c r="AZ894" s="559" t="str">
        <f t="shared" si="323"/>
        <v/>
      </c>
      <c r="BA894" s="559" t="str">
        <f t="shared" si="324"/>
        <v>入力済</v>
      </c>
      <c r="BB894" s="632" t="str">
        <f>IFERROR(VLOOKUP(K894,【参考】数式用!$AX$3:$AY$59, 2, FALSE), "")</f>
        <v/>
      </c>
      <c r="BC894" s="559" t="str">
        <f t="shared" si="325"/>
        <v/>
      </c>
      <c r="BD894" s="559" t="str">
        <f t="shared" si="326"/>
        <v>入力済</v>
      </c>
      <c r="BE894" s="576" t="str">
        <f t="shared" si="327"/>
        <v/>
      </c>
      <c r="BF894" s="559" t="str">
        <f t="shared" si="328"/>
        <v/>
      </c>
      <c r="BG894" s="596"/>
      <c r="BH894" s="632" t="str">
        <f t="shared" si="329"/>
        <v/>
      </c>
      <c r="BI894" s="614" t="str">
        <f>IFERROR(IF(BH894="Ⅱロ有り",ROUNDDOWN(L894*VLOOKUP(K894,【参考】数式用!$A$4:$J$42,10,FALSE)*AA894,0),""),"")</f>
        <v/>
      </c>
      <c r="BJ894" s="614" t="str">
        <f>IFERROR(IF(BH894="Ⅱロなし",ROUNDDOWN(L894*VLOOKUP(K894,【参考】数式用!$A$4:$J$42,8,FALSE)*AA894,0),""),"")</f>
        <v/>
      </c>
    </row>
    <row r="895" spans="1:62" ht="110.1" customHeight="1" thickBot="1">
      <c r="A895" s="327">
        <v>882</v>
      </c>
      <c r="B895" s="1005" t="str">
        <f>IF(基本情報入力シート!B917="","",基本情報入力シート!B917)</f>
        <v/>
      </c>
      <c r="C895" s="1006"/>
      <c r="D895" s="1006"/>
      <c r="E895" s="1006"/>
      <c r="F895" s="1007"/>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58" t="str">
        <f>IF(基本情報入力シート!AF917=0, "",基本情報入力シート!AF917)</f>
        <v/>
      </c>
      <c r="M895" s="589"/>
      <c r="N895" s="521" t="str">
        <f>IFERROR(VLOOKUP(K895,【参考】数式用!$A$2:$F$57,MATCH(M895,【参考】数式用!$C$3:$F$3,0)+2,0),"")</f>
        <v/>
      </c>
      <c r="O895" s="513"/>
      <c r="P895" s="555" t="str">
        <f>IFERROR(VLOOKUP(K895,【参考】数式用!$A$2:$F$57,MATCH(O895,【参考】数式用!$C$3:$F$3,0)+2,0),"")</f>
        <v/>
      </c>
      <c r="Q895" s="338" t="s">
        <v>118</v>
      </c>
      <c r="R895" s="339"/>
      <c r="S895" s="340" t="s">
        <v>183</v>
      </c>
      <c r="T895" s="339"/>
      <c r="U895" s="340" t="s">
        <v>184</v>
      </c>
      <c r="V895" s="339"/>
      <c r="W895" s="340" t="s">
        <v>183</v>
      </c>
      <c r="X895" s="339"/>
      <c r="Y895" s="340" t="s">
        <v>185</v>
      </c>
      <c r="Z895" s="340" t="s">
        <v>186</v>
      </c>
      <c r="AA895" s="340" t="str">
        <f t="shared" si="309"/>
        <v/>
      </c>
      <c r="AB895" s="341" t="s">
        <v>187</v>
      </c>
      <c r="AC895" s="516" t="str">
        <f t="shared" si="310"/>
        <v/>
      </c>
      <c r="AD895" s="509" t="str">
        <f t="shared" si="311"/>
        <v/>
      </c>
      <c r="AE895" s="517" t="str">
        <f>IFERROR(ROUNDDOWN(ROUNDDOWN(ROUND(L895*VLOOKUP(K895,【参考】数式用!$A$4:$F$57,MATCH("処遇改善加算Ⅳ",【参考】数式用!$C$3:$F$3,0)+2,0),0),0)*AA895*0.5,0), "")</f>
        <v/>
      </c>
      <c r="AF895" s="329"/>
      <c r="AG895" s="330"/>
      <c r="AH895" s="330"/>
      <c r="AI895" s="344"/>
      <c r="AJ895" s="641"/>
      <c r="AK895" s="331"/>
      <c r="AL895" s="332" t="str">
        <f t="shared" si="312"/>
        <v/>
      </c>
      <c r="AM895" s="325" t="str">
        <f t="shared" si="313"/>
        <v/>
      </c>
      <c r="AN895" s="255"/>
      <c r="AO895" s="559" t="str">
        <f>IFERROR(VLOOKUP(K895,【参考】数式用!$A$2:$N$57,14,FALSE),"")</f>
        <v/>
      </c>
      <c r="AP895" s="559" t="str">
        <f t="shared" si="314"/>
        <v/>
      </c>
      <c r="AQ895" s="632" t="str">
        <f t="shared" si="315"/>
        <v/>
      </c>
      <c r="AR895" s="632" t="str">
        <f t="shared" si="316"/>
        <v>入力済</v>
      </c>
      <c r="AS895" s="559" t="str">
        <f t="shared" si="317"/>
        <v/>
      </c>
      <c r="AT895" s="632" t="str">
        <f t="shared" si="318"/>
        <v>入力済</v>
      </c>
      <c r="AU895" s="632" t="str">
        <f t="shared" si="319"/>
        <v/>
      </c>
      <c r="AV895" s="632" t="str">
        <f t="shared" si="320"/>
        <v/>
      </c>
      <c r="AW895" s="559" t="str">
        <f t="shared" si="321"/>
        <v/>
      </c>
      <c r="AX895" s="559" t="str">
        <f t="shared" si="322"/>
        <v/>
      </c>
      <c r="AY895" s="632" t="str">
        <f>IFERROR(VLOOKUP(K895,【参考】数式用!$AR$5:$AS$39,2, FALSE), "")</f>
        <v/>
      </c>
      <c r="AZ895" s="559" t="str">
        <f t="shared" si="323"/>
        <v/>
      </c>
      <c r="BA895" s="559" t="str">
        <f t="shared" si="324"/>
        <v>入力済</v>
      </c>
      <c r="BB895" s="632" t="str">
        <f>IFERROR(VLOOKUP(K895,【参考】数式用!$AX$3:$AY$59, 2, FALSE), "")</f>
        <v/>
      </c>
      <c r="BC895" s="559" t="str">
        <f t="shared" si="325"/>
        <v/>
      </c>
      <c r="BD895" s="559" t="str">
        <f t="shared" si="326"/>
        <v>入力済</v>
      </c>
      <c r="BE895" s="576" t="str">
        <f t="shared" si="327"/>
        <v/>
      </c>
      <c r="BF895" s="559" t="str">
        <f t="shared" si="328"/>
        <v/>
      </c>
      <c r="BG895" s="596"/>
      <c r="BH895" s="632" t="str">
        <f t="shared" si="329"/>
        <v/>
      </c>
      <c r="BI895" s="614" t="str">
        <f>IFERROR(IF(BH895="Ⅱロ有り",ROUNDDOWN(L895*VLOOKUP(K895,【参考】数式用!$A$4:$J$42,10,FALSE)*AA895,0),""),"")</f>
        <v/>
      </c>
      <c r="BJ895" s="614" t="str">
        <f>IFERROR(IF(BH895="Ⅱロなし",ROUNDDOWN(L895*VLOOKUP(K895,【参考】数式用!$A$4:$J$42,8,FALSE)*AA895,0),""),"")</f>
        <v/>
      </c>
    </row>
    <row r="896" spans="1:62" ht="110.1" customHeight="1" thickBot="1">
      <c r="A896" s="327">
        <v>883</v>
      </c>
      <c r="B896" s="1005" t="str">
        <f>IF(基本情報入力シート!B918="","",基本情報入力シート!B918)</f>
        <v/>
      </c>
      <c r="C896" s="1006"/>
      <c r="D896" s="1006"/>
      <c r="E896" s="1006"/>
      <c r="F896" s="1007"/>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58" t="str">
        <f>IF(基本情報入力シート!AF918=0, "",基本情報入力シート!AF918)</f>
        <v/>
      </c>
      <c r="M896" s="589"/>
      <c r="N896" s="521" t="str">
        <f>IFERROR(VLOOKUP(K896,【参考】数式用!$A$2:$F$57,MATCH(M896,【参考】数式用!$C$3:$F$3,0)+2,0),"")</f>
        <v/>
      </c>
      <c r="O896" s="513"/>
      <c r="P896" s="555" t="str">
        <f>IFERROR(VLOOKUP(K896,【参考】数式用!$A$2:$F$57,MATCH(O896,【参考】数式用!$C$3:$F$3,0)+2,0),"")</f>
        <v/>
      </c>
      <c r="Q896" s="338" t="s">
        <v>118</v>
      </c>
      <c r="R896" s="339"/>
      <c r="S896" s="340" t="s">
        <v>183</v>
      </c>
      <c r="T896" s="339"/>
      <c r="U896" s="340" t="s">
        <v>184</v>
      </c>
      <c r="V896" s="339"/>
      <c r="W896" s="340" t="s">
        <v>183</v>
      </c>
      <c r="X896" s="339"/>
      <c r="Y896" s="340" t="s">
        <v>185</v>
      </c>
      <c r="Z896" s="340" t="s">
        <v>186</v>
      </c>
      <c r="AA896" s="340" t="str">
        <f t="shared" si="309"/>
        <v/>
      </c>
      <c r="AB896" s="341" t="s">
        <v>187</v>
      </c>
      <c r="AC896" s="516" t="str">
        <f t="shared" si="310"/>
        <v/>
      </c>
      <c r="AD896" s="509" t="str">
        <f t="shared" si="311"/>
        <v/>
      </c>
      <c r="AE896" s="517" t="str">
        <f>IFERROR(ROUNDDOWN(ROUNDDOWN(ROUND(L896*VLOOKUP(K896,【参考】数式用!$A$4:$F$57,MATCH("処遇改善加算Ⅳ",【参考】数式用!$C$3:$F$3,0)+2,0),0),0)*AA896*0.5,0), "")</f>
        <v/>
      </c>
      <c r="AF896" s="329"/>
      <c r="AG896" s="330"/>
      <c r="AH896" s="330"/>
      <c r="AI896" s="344"/>
      <c r="AJ896" s="641"/>
      <c r="AK896" s="331"/>
      <c r="AL896" s="332" t="str">
        <f t="shared" si="312"/>
        <v/>
      </c>
      <c r="AM896" s="325" t="str">
        <f t="shared" si="313"/>
        <v/>
      </c>
      <c r="AN896" s="255"/>
      <c r="AO896" s="559" t="str">
        <f>IFERROR(VLOOKUP(K896,【参考】数式用!$A$2:$N$57,14,FALSE),"")</f>
        <v/>
      </c>
      <c r="AP896" s="559" t="str">
        <f t="shared" si="314"/>
        <v/>
      </c>
      <c r="AQ896" s="632" t="str">
        <f t="shared" si="315"/>
        <v/>
      </c>
      <c r="AR896" s="632" t="str">
        <f t="shared" si="316"/>
        <v>入力済</v>
      </c>
      <c r="AS896" s="559" t="str">
        <f t="shared" si="317"/>
        <v/>
      </c>
      <c r="AT896" s="632" t="str">
        <f t="shared" si="318"/>
        <v>入力済</v>
      </c>
      <c r="AU896" s="632" t="str">
        <f t="shared" si="319"/>
        <v/>
      </c>
      <c r="AV896" s="632" t="str">
        <f t="shared" si="320"/>
        <v/>
      </c>
      <c r="AW896" s="559" t="str">
        <f t="shared" si="321"/>
        <v/>
      </c>
      <c r="AX896" s="559" t="str">
        <f t="shared" si="322"/>
        <v/>
      </c>
      <c r="AY896" s="632" t="str">
        <f>IFERROR(VLOOKUP(K896,【参考】数式用!$AR$5:$AS$39,2, FALSE), "")</f>
        <v/>
      </c>
      <c r="AZ896" s="559" t="str">
        <f t="shared" si="323"/>
        <v/>
      </c>
      <c r="BA896" s="559" t="str">
        <f t="shared" si="324"/>
        <v>入力済</v>
      </c>
      <c r="BB896" s="632" t="str">
        <f>IFERROR(VLOOKUP(K896,【参考】数式用!$AX$3:$AY$59, 2, FALSE), "")</f>
        <v/>
      </c>
      <c r="BC896" s="559" t="str">
        <f t="shared" si="325"/>
        <v/>
      </c>
      <c r="BD896" s="559" t="str">
        <f t="shared" si="326"/>
        <v>入力済</v>
      </c>
      <c r="BE896" s="576" t="str">
        <f t="shared" si="327"/>
        <v/>
      </c>
      <c r="BF896" s="559" t="str">
        <f t="shared" si="328"/>
        <v/>
      </c>
      <c r="BG896" s="596"/>
      <c r="BH896" s="632" t="str">
        <f t="shared" si="329"/>
        <v/>
      </c>
      <c r="BI896" s="614" t="str">
        <f>IFERROR(IF(BH896="Ⅱロ有り",ROUNDDOWN(L896*VLOOKUP(K896,【参考】数式用!$A$4:$J$42,10,FALSE)*AA896,0),""),"")</f>
        <v/>
      </c>
      <c r="BJ896" s="614" t="str">
        <f>IFERROR(IF(BH896="Ⅱロなし",ROUNDDOWN(L896*VLOOKUP(K896,【参考】数式用!$A$4:$J$42,8,FALSE)*AA896,0),""),"")</f>
        <v/>
      </c>
    </row>
    <row r="897" spans="1:62" ht="110.1" customHeight="1" thickBot="1">
      <c r="A897" s="327">
        <v>884</v>
      </c>
      <c r="B897" s="1005" t="str">
        <f>IF(基本情報入力シート!B919="","",基本情報入力シート!B919)</f>
        <v/>
      </c>
      <c r="C897" s="1006"/>
      <c r="D897" s="1006"/>
      <c r="E897" s="1006"/>
      <c r="F897" s="1007"/>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58" t="str">
        <f>IF(基本情報入力シート!AF919=0, "",基本情報入力シート!AF919)</f>
        <v/>
      </c>
      <c r="M897" s="589"/>
      <c r="N897" s="521" t="str">
        <f>IFERROR(VLOOKUP(K897,【参考】数式用!$A$2:$F$57,MATCH(M897,【参考】数式用!$C$3:$F$3,0)+2,0),"")</f>
        <v/>
      </c>
      <c r="O897" s="513"/>
      <c r="P897" s="555" t="str">
        <f>IFERROR(VLOOKUP(K897,【参考】数式用!$A$2:$F$57,MATCH(O897,【参考】数式用!$C$3:$F$3,0)+2,0),"")</f>
        <v/>
      </c>
      <c r="Q897" s="338" t="s">
        <v>118</v>
      </c>
      <c r="R897" s="339"/>
      <c r="S897" s="340" t="s">
        <v>183</v>
      </c>
      <c r="T897" s="339"/>
      <c r="U897" s="340" t="s">
        <v>184</v>
      </c>
      <c r="V897" s="339"/>
      <c r="W897" s="340" t="s">
        <v>183</v>
      </c>
      <c r="X897" s="339"/>
      <c r="Y897" s="340" t="s">
        <v>185</v>
      </c>
      <c r="Z897" s="340" t="s">
        <v>186</v>
      </c>
      <c r="AA897" s="340" t="str">
        <f t="shared" si="309"/>
        <v/>
      </c>
      <c r="AB897" s="341" t="s">
        <v>187</v>
      </c>
      <c r="AC897" s="516" t="str">
        <f t="shared" si="310"/>
        <v/>
      </c>
      <c r="AD897" s="509" t="str">
        <f t="shared" si="311"/>
        <v/>
      </c>
      <c r="AE897" s="517" t="str">
        <f>IFERROR(ROUNDDOWN(ROUNDDOWN(ROUND(L897*VLOOKUP(K897,【参考】数式用!$A$4:$F$57,MATCH("処遇改善加算Ⅳ",【参考】数式用!$C$3:$F$3,0)+2,0),0),0)*AA897*0.5,0), "")</f>
        <v/>
      </c>
      <c r="AF897" s="329"/>
      <c r="AG897" s="330"/>
      <c r="AH897" s="330"/>
      <c r="AI897" s="344"/>
      <c r="AJ897" s="641"/>
      <c r="AK897" s="331"/>
      <c r="AL897" s="332" t="str">
        <f t="shared" si="312"/>
        <v/>
      </c>
      <c r="AM897" s="325" t="str">
        <f t="shared" si="313"/>
        <v/>
      </c>
      <c r="AN897" s="255"/>
      <c r="AO897" s="559" t="str">
        <f>IFERROR(VLOOKUP(K897,【参考】数式用!$A$2:$N$57,14,FALSE),"")</f>
        <v/>
      </c>
      <c r="AP897" s="559" t="str">
        <f t="shared" si="314"/>
        <v/>
      </c>
      <c r="AQ897" s="632" t="str">
        <f t="shared" si="315"/>
        <v/>
      </c>
      <c r="AR897" s="632" t="str">
        <f t="shared" si="316"/>
        <v>入力済</v>
      </c>
      <c r="AS897" s="559" t="str">
        <f t="shared" si="317"/>
        <v/>
      </c>
      <c r="AT897" s="632" t="str">
        <f t="shared" si="318"/>
        <v>入力済</v>
      </c>
      <c r="AU897" s="632" t="str">
        <f t="shared" si="319"/>
        <v/>
      </c>
      <c r="AV897" s="632" t="str">
        <f t="shared" si="320"/>
        <v/>
      </c>
      <c r="AW897" s="559" t="str">
        <f t="shared" si="321"/>
        <v/>
      </c>
      <c r="AX897" s="559" t="str">
        <f t="shared" si="322"/>
        <v/>
      </c>
      <c r="AY897" s="632" t="str">
        <f>IFERROR(VLOOKUP(K897,【参考】数式用!$AR$5:$AS$39,2, FALSE), "")</f>
        <v/>
      </c>
      <c r="AZ897" s="559" t="str">
        <f t="shared" si="323"/>
        <v/>
      </c>
      <c r="BA897" s="559" t="str">
        <f t="shared" si="324"/>
        <v>入力済</v>
      </c>
      <c r="BB897" s="632" t="str">
        <f>IFERROR(VLOOKUP(K897,【参考】数式用!$AX$3:$AY$59, 2, FALSE), "")</f>
        <v/>
      </c>
      <c r="BC897" s="559" t="str">
        <f t="shared" si="325"/>
        <v/>
      </c>
      <c r="BD897" s="559" t="str">
        <f t="shared" si="326"/>
        <v>入力済</v>
      </c>
      <c r="BE897" s="576" t="str">
        <f t="shared" si="327"/>
        <v/>
      </c>
      <c r="BF897" s="559" t="str">
        <f t="shared" si="328"/>
        <v/>
      </c>
      <c r="BG897" s="596"/>
      <c r="BH897" s="632" t="str">
        <f t="shared" si="329"/>
        <v/>
      </c>
      <c r="BI897" s="614" t="str">
        <f>IFERROR(IF(BH897="Ⅱロ有り",ROUNDDOWN(L897*VLOOKUP(K897,【参考】数式用!$A$4:$J$42,10,FALSE)*AA897,0),""),"")</f>
        <v/>
      </c>
      <c r="BJ897" s="614" t="str">
        <f>IFERROR(IF(BH897="Ⅱロなし",ROUNDDOWN(L897*VLOOKUP(K897,【参考】数式用!$A$4:$J$42,8,FALSE)*AA897,0),""),"")</f>
        <v/>
      </c>
    </row>
    <row r="898" spans="1:62" ht="110.1" customHeight="1" thickBot="1">
      <c r="A898" s="327">
        <v>885</v>
      </c>
      <c r="B898" s="1005" t="str">
        <f>IF(基本情報入力シート!B920="","",基本情報入力シート!B920)</f>
        <v/>
      </c>
      <c r="C898" s="1006"/>
      <c r="D898" s="1006"/>
      <c r="E898" s="1006"/>
      <c r="F898" s="1007"/>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58" t="str">
        <f>IF(基本情報入力シート!AF920=0, "",基本情報入力シート!AF920)</f>
        <v/>
      </c>
      <c r="M898" s="589"/>
      <c r="N898" s="521" t="str">
        <f>IFERROR(VLOOKUP(K898,【参考】数式用!$A$2:$F$57,MATCH(M898,【参考】数式用!$C$3:$F$3,0)+2,0),"")</f>
        <v/>
      </c>
      <c r="O898" s="513"/>
      <c r="P898" s="555" t="str">
        <f>IFERROR(VLOOKUP(K898,【参考】数式用!$A$2:$F$57,MATCH(O898,【参考】数式用!$C$3:$F$3,0)+2,0),"")</f>
        <v/>
      </c>
      <c r="Q898" s="338" t="s">
        <v>118</v>
      </c>
      <c r="R898" s="339"/>
      <c r="S898" s="340" t="s">
        <v>183</v>
      </c>
      <c r="T898" s="339"/>
      <c r="U898" s="340" t="s">
        <v>184</v>
      </c>
      <c r="V898" s="339"/>
      <c r="W898" s="340" t="s">
        <v>183</v>
      </c>
      <c r="X898" s="339"/>
      <c r="Y898" s="340" t="s">
        <v>185</v>
      </c>
      <c r="Z898" s="340" t="s">
        <v>186</v>
      </c>
      <c r="AA898" s="340" t="str">
        <f t="shared" si="309"/>
        <v/>
      </c>
      <c r="AB898" s="341" t="s">
        <v>187</v>
      </c>
      <c r="AC898" s="516" t="str">
        <f t="shared" si="310"/>
        <v/>
      </c>
      <c r="AD898" s="509" t="str">
        <f t="shared" si="311"/>
        <v/>
      </c>
      <c r="AE898" s="517" t="str">
        <f>IFERROR(ROUNDDOWN(ROUNDDOWN(ROUND(L898*VLOOKUP(K898,【参考】数式用!$A$4:$F$57,MATCH("処遇改善加算Ⅳ",【参考】数式用!$C$3:$F$3,0)+2,0),0),0)*AA898*0.5,0), "")</f>
        <v/>
      </c>
      <c r="AF898" s="329"/>
      <c r="AG898" s="330"/>
      <c r="AH898" s="330"/>
      <c r="AI898" s="344"/>
      <c r="AJ898" s="641"/>
      <c r="AK898" s="331"/>
      <c r="AL898" s="332" t="str">
        <f t="shared" si="312"/>
        <v/>
      </c>
      <c r="AM898" s="325" t="str">
        <f t="shared" si="313"/>
        <v/>
      </c>
      <c r="AN898" s="255"/>
      <c r="AO898" s="559" t="str">
        <f>IFERROR(VLOOKUP(K898,【参考】数式用!$A$2:$N$57,14,FALSE),"")</f>
        <v/>
      </c>
      <c r="AP898" s="559" t="str">
        <f t="shared" si="314"/>
        <v/>
      </c>
      <c r="AQ898" s="632" t="str">
        <f t="shared" si="315"/>
        <v/>
      </c>
      <c r="AR898" s="632" t="str">
        <f t="shared" si="316"/>
        <v>入力済</v>
      </c>
      <c r="AS898" s="559" t="str">
        <f t="shared" si="317"/>
        <v/>
      </c>
      <c r="AT898" s="632" t="str">
        <f t="shared" si="318"/>
        <v>入力済</v>
      </c>
      <c r="AU898" s="632" t="str">
        <f t="shared" si="319"/>
        <v/>
      </c>
      <c r="AV898" s="632" t="str">
        <f t="shared" si="320"/>
        <v/>
      </c>
      <c r="AW898" s="559" t="str">
        <f t="shared" si="321"/>
        <v/>
      </c>
      <c r="AX898" s="559" t="str">
        <f t="shared" si="322"/>
        <v/>
      </c>
      <c r="AY898" s="632" t="str">
        <f>IFERROR(VLOOKUP(K898,【参考】数式用!$AR$5:$AS$39,2, FALSE), "")</f>
        <v/>
      </c>
      <c r="AZ898" s="559" t="str">
        <f t="shared" si="323"/>
        <v/>
      </c>
      <c r="BA898" s="559" t="str">
        <f t="shared" si="324"/>
        <v>入力済</v>
      </c>
      <c r="BB898" s="632" t="str">
        <f>IFERROR(VLOOKUP(K898,【参考】数式用!$AX$3:$AY$59, 2, FALSE), "")</f>
        <v/>
      </c>
      <c r="BC898" s="559" t="str">
        <f t="shared" si="325"/>
        <v/>
      </c>
      <c r="BD898" s="559" t="str">
        <f t="shared" si="326"/>
        <v>入力済</v>
      </c>
      <c r="BE898" s="576" t="str">
        <f t="shared" si="327"/>
        <v/>
      </c>
      <c r="BF898" s="559" t="str">
        <f t="shared" si="328"/>
        <v/>
      </c>
      <c r="BG898" s="596"/>
      <c r="BH898" s="632" t="str">
        <f t="shared" si="329"/>
        <v/>
      </c>
      <c r="BI898" s="614" t="str">
        <f>IFERROR(IF(BH898="Ⅱロ有り",ROUNDDOWN(L898*VLOOKUP(K898,【参考】数式用!$A$4:$J$42,10,FALSE)*AA898,0),""),"")</f>
        <v/>
      </c>
      <c r="BJ898" s="614" t="str">
        <f>IFERROR(IF(BH898="Ⅱロなし",ROUNDDOWN(L898*VLOOKUP(K898,【参考】数式用!$A$4:$J$42,8,FALSE)*AA898,0),""),"")</f>
        <v/>
      </c>
    </row>
    <row r="899" spans="1:62" ht="110.1" customHeight="1" thickBot="1">
      <c r="A899" s="327">
        <v>886</v>
      </c>
      <c r="B899" s="1005" t="str">
        <f>IF(基本情報入力シート!B921="","",基本情報入力シート!B921)</f>
        <v/>
      </c>
      <c r="C899" s="1006"/>
      <c r="D899" s="1006"/>
      <c r="E899" s="1006"/>
      <c r="F899" s="1007"/>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58" t="str">
        <f>IF(基本情報入力シート!AF921=0, "",基本情報入力シート!AF921)</f>
        <v/>
      </c>
      <c r="M899" s="589"/>
      <c r="N899" s="521" t="str">
        <f>IFERROR(VLOOKUP(K899,【参考】数式用!$A$2:$F$57,MATCH(M899,【参考】数式用!$C$3:$F$3,0)+2,0),"")</f>
        <v/>
      </c>
      <c r="O899" s="513"/>
      <c r="P899" s="555" t="str">
        <f>IFERROR(VLOOKUP(K899,【参考】数式用!$A$2:$F$57,MATCH(O899,【参考】数式用!$C$3:$F$3,0)+2,0),"")</f>
        <v/>
      </c>
      <c r="Q899" s="338" t="s">
        <v>118</v>
      </c>
      <c r="R899" s="339"/>
      <c r="S899" s="340" t="s">
        <v>183</v>
      </c>
      <c r="T899" s="339"/>
      <c r="U899" s="340" t="s">
        <v>184</v>
      </c>
      <c r="V899" s="339"/>
      <c r="W899" s="340" t="s">
        <v>183</v>
      </c>
      <c r="X899" s="339"/>
      <c r="Y899" s="340" t="s">
        <v>185</v>
      </c>
      <c r="Z899" s="340" t="s">
        <v>186</v>
      </c>
      <c r="AA899" s="340" t="str">
        <f t="shared" si="309"/>
        <v/>
      </c>
      <c r="AB899" s="341" t="s">
        <v>187</v>
      </c>
      <c r="AC899" s="516" t="str">
        <f t="shared" si="310"/>
        <v/>
      </c>
      <c r="AD899" s="509" t="str">
        <f t="shared" si="311"/>
        <v/>
      </c>
      <c r="AE899" s="517" t="str">
        <f>IFERROR(ROUNDDOWN(ROUNDDOWN(ROUND(L899*VLOOKUP(K899,【参考】数式用!$A$4:$F$57,MATCH("処遇改善加算Ⅳ",【参考】数式用!$C$3:$F$3,0)+2,0),0),0)*AA899*0.5,0), "")</f>
        <v/>
      </c>
      <c r="AF899" s="329"/>
      <c r="AG899" s="330"/>
      <c r="AH899" s="330"/>
      <c r="AI899" s="344"/>
      <c r="AJ899" s="641"/>
      <c r="AK899" s="331"/>
      <c r="AL899" s="332" t="str">
        <f t="shared" si="312"/>
        <v/>
      </c>
      <c r="AM899" s="325" t="str">
        <f t="shared" si="313"/>
        <v/>
      </c>
      <c r="AN899" s="255"/>
      <c r="AO899" s="559" t="str">
        <f>IFERROR(VLOOKUP(K899,【参考】数式用!$A$2:$N$57,14,FALSE),"")</f>
        <v/>
      </c>
      <c r="AP899" s="559" t="str">
        <f t="shared" si="314"/>
        <v/>
      </c>
      <c r="AQ899" s="632" t="str">
        <f t="shared" si="315"/>
        <v/>
      </c>
      <c r="AR899" s="632" t="str">
        <f t="shared" si="316"/>
        <v>入力済</v>
      </c>
      <c r="AS899" s="559" t="str">
        <f t="shared" si="317"/>
        <v/>
      </c>
      <c r="AT899" s="632" t="str">
        <f t="shared" si="318"/>
        <v>入力済</v>
      </c>
      <c r="AU899" s="632" t="str">
        <f t="shared" si="319"/>
        <v/>
      </c>
      <c r="AV899" s="632" t="str">
        <f t="shared" si="320"/>
        <v/>
      </c>
      <c r="AW899" s="559" t="str">
        <f t="shared" si="321"/>
        <v/>
      </c>
      <c r="AX899" s="559" t="str">
        <f t="shared" si="322"/>
        <v/>
      </c>
      <c r="AY899" s="632" t="str">
        <f>IFERROR(VLOOKUP(K899,【参考】数式用!$AR$5:$AS$39,2, FALSE), "")</f>
        <v/>
      </c>
      <c r="AZ899" s="559" t="str">
        <f t="shared" si="323"/>
        <v/>
      </c>
      <c r="BA899" s="559" t="str">
        <f t="shared" si="324"/>
        <v>入力済</v>
      </c>
      <c r="BB899" s="632" t="str">
        <f>IFERROR(VLOOKUP(K899,【参考】数式用!$AX$3:$AY$59, 2, FALSE), "")</f>
        <v/>
      </c>
      <c r="BC899" s="559" t="str">
        <f t="shared" si="325"/>
        <v/>
      </c>
      <c r="BD899" s="559" t="str">
        <f t="shared" si="326"/>
        <v>入力済</v>
      </c>
      <c r="BE899" s="576" t="str">
        <f t="shared" si="327"/>
        <v/>
      </c>
      <c r="BF899" s="559" t="str">
        <f t="shared" si="328"/>
        <v/>
      </c>
      <c r="BG899" s="596"/>
      <c r="BH899" s="632" t="str">
        <f t="shared" si="329"/>
        <v/>
      </c>
      <c r="BI899" s="614" t="str">
        <f>IFERROR(IF(BH899="Ⅱロ有り",ROUNDDOWN(L899*VLOOKUP(K899,【参考】数式用!$A$4:$J$42,10,FALSE)*AA899,0),""),"")</f>
        <v/>
      </c>
      <c r="BJ899" s="614" t="str">
        <f>IFERROR(IF(BH899="Ⅱロなし",ROUNDDOWN(L899*VLOOKUP(K899,【参考】数式用!$A$4:$J$42,8,FALSE)*AA899,0),""),"")</f>
        <v/>
      </c>
    </row>
    <row r="900" spans="1:62" ht="110.1" customHeight="1" thickBot="1">
      <c r="A900" s="327">
        <v>887</v>
      </c>
      <c r="B900" s="1005" t="str">
        <f>IF(基本情報入力シート!B922="","",基本情報入力シート!B922)</f>
        <v/>
      </c>
      <c r="C900" s="1006"/>
      <c r="D900" s="1006"/>
      <c r="E900" s="1006"/>
      <c r="F900" s="1007"/>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58" t="str">
        <f>IF(基本情報入力シート!AF922=0, "",基本情報入力シート!AF922)</f>
        <v/>
      </c>
      <c r="M900" s="589"/>
      <c r="N900" s="521" t="str">
        <f>IFERROR(VLOOKUP(K900,【参考】数式用!$A$2:$F$57,MATCH(M900,【参考】数式用!$C$3:$F$3,0)+2,0),"")</f>
        <v/>
      </c>
      <c r="O900" s="513"/>
      <c r="P900" s="555" t="str">
        <f>IFERROR(VLOOKUP(K900,【参考】数式用!$A$2:$F$57,MATCH(O900,【参考】数式用!$C$3:$F$3,0)+2,0),"")</f>
        <v/>
      </c>
      <c r="Q900" s="338" t="s">
        <v>118</v>
      </c>
      <c r="R900" s="339"/>
      <c r="S900" s="340" t="s">
        <v>183</v>
      </c>
      <c r="T900" s="339"/>
      <c r="U900" s="340" t="s">
        <v>184</v>
      </c>
      <c r="V900" s="339"/>
      <c r="W900" s="340" t="s">
        <v>183</v>
      </c>
      <c r="X900" s="339"/>
      <c r="Y900" s="340" t="s">
        <v>185</v>
      </c>
      <c r="Z900" s="340" t="s">
        <v>186</v>
      </c>
      <c r="AA900" s="340" t="str">
        <f t="shared" si="309"/>
        <v/>
      </c>
      <c r="AB900" s="341" t="s">
        <v>187</v>
      </c>
      <c r="AC900" s="516" t="str">
        <f t="shared" si="310"/>
        <v/>
      </c>
      <c r="AD900" s="509" t="str">
        <f t="shared" si="311"/>
        <v/>
      </c>
      <c r="AE900" s="517" t="str">
        <f>IFERROR(ROUNDDOWN(ROUNDDOWN(ROUND(L900*VLOOKUP(K900,【参考】数式用!$A$4:$F$57,MATCH("処遇改善加算Ⅳ",【参考】数式用!$C$3:$F$3,0)+2,0),0),0)*AA900*0.5,0), "")</f>
        <v/>
      </c>
      <c r="AF900" s="329"/>
      <c r="AG900" s="330"/>
      <c r="AH900" s="330"/>
      <c r="AI900" s="344"/>
      <c r="AJ900" s="641"/>
      <c r="AK900" s="331"/>
      <c r="AL900" s="332" t="str">
        <f t="shared" si="312"/>
        <v/>
      </c>
      <c r="AM900" s="325" t="str">
        <f t="shared" si="313"/>
        <v/>
      </c>
      <c r="AN900" s="255"/>
      <c r="AO900" s="559" t="str">
        <f>IFERROR(VLOOKUP(K900,【参考】数式用!$A$2:$N$57,14,FALSE),"")</f>
        <v/>
      </c>
      <c r="AP900" s="559" t="str">
        <f t="shared" si="314"/>
        <v/>
      </c>
      <c r="AQ900" s="632" t="str">
        <f t="shared" si="315"/>
        <v/>
      </c>
      <c r="AR900" s="632" t="str">
        <f t="shared" si="316"/>
        <v>入力済</v>
      </c>
      <c r="AS900" s="559" t="str">
        <f t="shared" si="317"/>
        <v/>
      </c>
      <c r="AT900" s="632" t="str">
        <f t="shared" si="318"/>
        <v>入力済</v>
      </c>
      <c r="AU900" s="632" t="str">
        <f t="shared" si="319"/>
        <v/>
      </c>
      <c r="AV900" s="632" t="str">
        <f t="shared" si="320"/>
        <v/>
      </c>
      <c r="AW900" s="559" t="str">
        <f t="shared" si="321"/>
        <v/>
      </c>
      <c r="AX900" s="559" t="str">
        <f t="shared" si="322"/>
        <v/>
      </c>
      <c r="AY900" s="632" t="str">
        <f>IFERROR(VLOOKUP(K900,【参考】数式用!$AR$5:$AS$39,2, FALSE), "")</f>
        <v/>
      </c>
      <c r="AZ900" s="559" t="str">
        <f t="shared" si="323"/>
        <v/>
      </c>
      <c r="BA900" s="559" t="str">
        <f t="shared" si="324"/>
        <v>入力済</v>
      </c>
      <c r="BB900" s="632" t="str">
        <f>IFERROR(VLOOKUP(K900,【参考】数式用!$AX$3:$AY$59, 2, FALSE), "")</f>
        <v/>
      </c>
      <c r="BC900" s="559" t="str">
        <f t="shared" si="325"/>
        <v/>
      </c>
      <c r="BD900" s="559" t="str">
        <f t="shared" si="326"/>
        <v>入力済</v>
      </c>
      <c r="BE900" s="576" t="str">
        <f t="shared" si="327"/>
        <v/>
      </c>
      <c r="BF900" s="559" t="str">
        <f t="shared" si="328"/>
        <v/>
      </c>
      <c r="BG900" s="596"/>
      <c r="BH900" s="632" t="str">
        <f t="shared" si="329"/>
        <v/>
      </c>
      <c r="BI900" s="614" t="str">
        <f>IFERROR(IF(BH900="Ⅱロ有り",ROUNDDOWN(L900*VLOOKUP(K900,【参考】数式用!$A$4:$J$42,10,FALSE)*AA900,0),""),"")</f>
        <v/>
      </c>
      <c r="BJ900" s="614" t="str">
        <f>IFERROR(IF(BH900="Ⅱロなし",ROUNDDOWN(L900*VLOOKUP(K900,【参考】数式用!$A$4:$J$42,8,FALSE)*AA900,0),""),"")</f>
        <v/>
      </c>
    </row>
    <row r="901" spans="1:62" ht="110.1" customHeight="1" thickBot="1">
      <c r="A901" s="327">
        <v>888</v>
      </c>
      <c r="B901" s="1005" t="str">
        <f>IF(基本情報入力シート!B923="","",基本情報入力シート!B923)</f>
        <v/>
      </c>
      <c r="C901" s="1006"/>
      <c r="D901" s="1006"/>
      <c r="E901" s="1006"/>
      <c r="F901" s="1007"/>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58" t="str">
        <f>IF(基本情報入力シート!AF923=0, "",基本情報入力シート!AF923)</f>
        <v/>
      </c>
      <c r="M901" s="589"/>
      <c r="N901" s="521" t="str">
        <f>IFERROR(VLOOKUP(K901,【参考】数式用!$A$2:$F$57,MATCH(M901,【参考】数式用!$C$3:$F$3,0)+2,0),"")</f>
        <v/>
      </c>
      <c r="O901" s="513"/>
      <c r="P901" s="555" t="str">
        <f>IFERROR(VLOOKUP(K901,【参考】数式用!$A$2:$F$57,MATCH(O901,【参考】数式用!$C$3:$F$3,0)+2,0),"")</f>
        <v/>
      </c>
      <c r="Q901" s="338" t="s">
        <v>118</v>
      </c>
      <c r="R901" s="339"/>
      <c r="S901" s="340" t="s">
        <v>183</v>
      </c>
      <c r="T901" s="339"/>
      <c r="U901" s="340" t="s">
        <v>184</v>
      </c>
      <c r="V901" s="339"/>
      <c r="W901" s="340" t="s">
        <v>183</v>
      </c>
      <c r="X901" s="339"/>
      <c r="Y901" s="340" t="s">
        <v>185</v>
      </c>
      <c r="Z901" s="340" t="s">
        <v>186</v>
      </c>
      <c r="AA901" s="340" t="str">
        <f t="shared" si="309"/>
        <v/>
      </c>
      <c r="AB901" s="341" t="s">
        <v>187</v>
      </c>
      <c r="AC901" s="516" t="str">
        <f t="shared" si="310"/>
        <v/>
      </c>
      <c r="AD901" s="509" t="str">
        <f t="shared" si="311"/>
        <v/>
      </c>
      <c r="AE901" s="517" t="str">
        <f>IFERROR(ROUNDDOWN(ROUNDDOWN(ROUND(L901*VLOOKUP(K901,【参考】数式用!$A$4:$F$57,MATCH("処遇改善加算Ⅳ",【参考】数式用!$C$3:$F$3,0)+2,0),0),0)*AA901*0.5,0), "")</f>
        <v/>
      </c>
      <c r="AF901" s="329"/>
      <c r="AG901" s="330"/>
      <c r="AH901" s="330"/>
      <c r="AI901" s="344"/>
      <c r="AJ901" s="641"/>
      <c r="AK901" s="331"/>
      <c r="AL901" s="332" t="str">
        <f t="shared" si="312"/>
        <v/>
      </c>
      <c r="AM901" s="325" t="str">
        <f t="shared" si="313"/>
        <v/>
      </c>
      <c r="AN901" s="255"/>
      <c r="AO901" s="559" t="str">
        <f>IFERROR(VLOOKUP(K901,【参考】数式用!$A$2:$N$57,14,FALSE),"")</f>
        <v/>
      </c>
      <c r="AP901" s="559" t="str">
        <f t="shared" si="314"/>
        <v/>
      </c>
      <c r="AQ901" s="632" t="str">
        <f t="shared" si="315"/>
        <v/>
      </c>
      <c r="AR901" s="632" t="str">
        <f t="shared" si="316"/>
        <v>入力済</v>
      </c>
      <c r="AS901" s="559" t="str">
        <f t="shared" si="317"/>
        <v/>
      </c>
      <c r="AT901" s="632" t="str">
        <f t="shared" si="318"/>
        <v>入力済</v>
      </c>
      <c r="AU901" s="632" t="str">
        <f t="shared" si="319"/>
        <v/>
      </c>
      <c r="AV901" s="632" t="str">
        <f t="shared" si="320"/>
        <v/>
      </c>
      <c r="AW901" s="559" t="str">
        <f t="shared" si="321"/>
        <v/>
      </c>
      <c r="AX901" s="559" t="str">
        <f t="shared" si="322"/>
        <v/>
      </c>
      <c r="AY901" s="632" t="str">
        <f>IFERROR(VLOOKUP(K901,【参考】数式用!$AR$5:$AS$39,2, FALSE), "")</f>
        <v/>
      </c>
      <c r="AZ901" s="559" t="str">
        <f t="shared" si="323"/>
        <v/>
      </c>
      <c r="BA901" s="559" t="str">
        <f t="shared" si="324"/>
        <v>入力済</v>
      </c>
      <c r="BB901" s="632" t="str">
        <f>IFERROR(VLOOKUP(K901,【参考】数式用!$AX$3:$AY$59, 2, FALSE), "")</f>
        <v/>
      </c>
      <c r="BC901" s="559" t="str">
        <f t="shared" si="325"/>
        <v/>
      </c>
      <c r="BD901" s="559" t="str">
        <f t="shared" si="326"/>
        <v>入力済</v>
      </c>
      <c r="BE901" s="576" t="str">
        <f t="shared" si="327"/>
        <v/>
      </c>
      <c r="BF901" s="559" t="str">
        <f t="shared" si="328"/>
        <v/>
      </c>
      <c r="BG901" s="596"/>
      <c r="BH901" s="632" t="str">
        <f t="shared" si="329"/>
        <v/>
      </c>
      <c r="BI901" s="614" t="str">
        <f>IFERROR(IF(BH901="Ⅱロ有り",ROUNDDOWN(L901*VLOOKUP(K901,【参考】数式用!$A$4:$J$42,10,FALSE)*AA901,0),""),"")</f>
        <v/>
      </c>
      <c r="BJ901" s="614" t="str">
        <f>IFERROR(IF(BH901="Ⅱロなし",ROUNDDOWN(L901*VLOOKUP(K901,【参考】数式用!$A$4:$J$42,8,FALSE)*AA901,0),""),"")</f>
        <v/>
      </c>
    </row>
    <row r="902" spans="1:62" ht="110.1" customHeight="1" thickBot="1">
      <c r="A902" s="327">
        <v>889</v>
      </c>
      <c r="B902" s="1005" t="str">
        <f>IF(基本情報入力シート!B924="","",基本情報入力シート!B924)</f>
        <v/>
      </c>
      <c r="C902" s="1006"/>
      <c r="D902" s="1006"/>
      <c r="E902" s="1006"/>
      <c r="F902" s="1007"/>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58" t="str">
        <f>IF(基本情報入力シート!AF924=0, "",基本情報入力シート!AF924)</f>
        <v/>
      </c>
      <c r="M902" s="589"/>
      <c r="N902" s="521" t="str">
        <f>IFERROR(VLOOKUP(K902,【参考】数式用!$A$2:$F$57,MATCH(M902,【参考】数式用!$C$3:$F$3,0)+2,0),"")</f>
        <v/>
      </c>
      <c r="O902" s="513"/>
      <c r="P902" s="555" t="str">
        <f>IFERROR(VLOOKUP(K902,【参考】数式用!$A$2:$F$57,MATCH(O902,【参考】数式用!$C$3:$F$3,0)+2,0),"")</f>
        <v/>
      </c>
      <c r="Q902" s="338" t="s">
        <v>118</v>
      </c>
      <c r="R902" s="339"/>
      <c r="S902" s="340" t="s">
        <v>183</v>
      </c>
      <c r="T902" s="339"/>
      <c r="U902" s="340" t="s">
        <v>184</v>
      </c>
      <c r="V902" s="339"/>
      <c r="W902" s="340" t="s">
        <v>183</v>
      </c>
      <c r="X902" s="339"/>
      <c r="Y902" s="340" t="s">
        <v>185</v>
      </c>
      <c r="Z902" s="340" t="s">
        <v>186</v>
      </c>
      <c r="AA902" s="340" t="str">
        <f t="shared" si="309"/>
        <v/>
      </c>
      <c r="AB902" s="341" t="s">
        <v>187</v>
      </c>
      <c r="AC902" s="516" t="str">
        <f t="shared" si="310"/>
        <v/>
      </c>
      <c r="AD902" s="509" t="str">
        <f t="shared" si="311"/>
        <v/>
      </c>
      <c r="AE902" s="517" t="str">
        <f>IFERROR(ROUNDDOWN(ROUNDDOWN(ROUND(L902*VLOOKUP(K902,【参考】数式用!$A$4:$F$57,MATCH("処遇改善加算Ⅳ",【参考】数式用!$C$3:$F$3,0)+2,0),0),0)*AA902*0.5,0), "")</f>
        <v/>
      </c>
      <c r="AF902" s="329"/>
      <c r="AG902" s="330"/>
      <c r="AH902" s="330"/>
      <c r="AI902" s="344"/>
      <c r="AJ902" s="641"/>
      <c r="AK902" s="331"/>
      <c r="AL902" s="332" t="str">
        <f t="shared" si="312"/>
        <v/>
      </c>
      <c r="AM902" s="325" t="str">
        <f t="shared" si="313"/>
        <v/>
      </c>
      <c r="AN902" s="255"/>
      <c r="AO902" s="559" t="str">
        <f>IFERROR(VLOOKUP(K902,【参考】数式用!$A$2:$N$57,14,FALSE),"")</f>
        <v/>
      </c>
      <c r="AP902" s="559" t="str">
        <f t="shared" si="314"/>
        <v/>
      </c>
      <c r="AQ902" s="632" t="str">
        <f t="shared" si="315"/>
        <v/>
      </c>
      <c r="AR902" s="632" t="str">
        <f t="shared" si="316"/>
        <v>入力済</v>
      </c>
      <c r="AS902" s="559" t="str">
        <f t="shared" si="317"/>
        <v/>
      </c>
      <c r="AT902" s="632" t="str">
        <f t="shared" si="318"/>
        <v>入力済</v>
      </c>
      <c r="AU902" s="632" t="str">
        <f t="shared" si="319"/>
        <v/>
      </c>
      <c r="AV902" s="632" t="str">
        <f t="shared" si="320"/>
        <v/>
      </c>
      <c r="AW902" s="559" t="str">
        <f t="shared" si="321"/>
        <v/>
      </c>
      <c r="AX902" s="559" t="str">
        <f t="shared" si="322"/>
        <v/>
      </c>
      <c r="AY902" s="632" t="str">
        <f>IFERROR(VLOOKUP(K902,【参考】数式用!$AR$5:$AS$39,2, FALSE), "")</f>
        <v/>
      </c>
      <c r="AZ902" s="559" t="str">
        <f t="shared" si="323"/>
        <v/>
      </c>
      <c r="BA902" s="559" t="str">
        <f t="shared" si="324"/>
        <v>入力済</v>
      </c>
      <c r="BB902" s="632" t="str">
        <f>IFERROR(VLOOKUP(K902,【参考】数式用!$AX$3:$AY$59, 2, FALSE), "")</f>
        <v/>
      </c>
      <c r="BC902" s="559" t="str">
        <f t="shared" si="325"/>
        <v/>
      </c>
      <c r="BD902" s="559" t="str">
        <f t="shared" si="326"/>
        <v>入力済</v>
      </c>
      <c r="BE902" s="576" t="str">
        <f t="shared" si="327"/>
        <v/>
      </c>
      <c r="BF902" s="559" t="str">
        <f t="shared" si="328"/>
        <v/>
      </c>
      <c r="BG902" s="596"/>
      <c r="BH902" s="632" t="str">
        <f t="shared" si="329"/>
        <v/>
      </c>
      <c r="BI902" s="614" t="str">
        <f>IFERROR(IF(BH902="Ⅱロ有り",ROUNDDOWN(L902*VLOOKUP(K902,【参考】数式用!$A$4:$J$42,10,FALSE)*AA902,0),""),"")</f>
        <v/>
      </c>
      <c r="BJ902" s="614" t="str">
        <f>IFERROR(IF(BH902="Ⅱロなし",ROUNDDOWN(L902*VLOOKUP(K902,【参考】数式用!$A$4:$J$42,8,FALSE)*AA902,0),""),"")</f>
        <v/>
      </c>
    </row>
    <row r="903" spans="1:62" ht="110.1" customHeight="1" thickBot="1">
      <c r="A903" s="327">
        <v>890</v>
      </c>
      <c r="B903" s="1005" t="str">
        <f>IF(基本情報入力シート!B925="","",基本情報入力シート!B925)</f>
        <v/>
      </c>
      <c r="C903" s="1006"/>
      <c r="D903" s="1006"/>
      <c r="E903" s="1006"/>
      <c r="F903" s="1007"/>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58" t="str">
        <f>IF(基本情報入力シート!AF925=0, "",基本情報入力シート!AF925)</f>
        <v/>
      </c>
      <c r="M903" s="589"/>
      <c r="N903" s="521" t="str">
        <f>IFERROR(VLOOKUP(K903,【参考】数式用!$A$2:$F$57,MATCH(M903,【参考】数式用!$C$3:$F$3,0)+2,0),"")</f>
        <v/>
      </c>
      <c r="O903" s="513"/>
      <c r="P903" s="555" t="str">
        <f>IFERROR(VLOOKUP(K903,【参考】数式用!$A$2:$F$57,MATCH(O903,【参考】数式用!$C$3:$F$3,0)+2,0),"")</f>
        <v/>
      </c>
      <c r="Q903" s="338" t="s">
        <v>118</v>
      </c>
      <c r="R903" s="339"/>
      <c r="S903" s="340" t="s">
        <v>183</v>
      </c>
      <c r="T903" s="339"/>
      <c r="U903" s="340" t="s">
        <v>184</v>
      </c>
      <c r="V903" s="339"/>
      <c r="W903" s="340" t="s">
        <v>183</v>
      </c>
      <c r="X903" s="339"/>
      <c r="Y903" s="340" t="s">
        <v>185</v>
      </c>
      <c r="Z903" s="340" t="s">
        <v>186</v>
      </c>
      <c r="AA903" s="340" t="str">
        <f t="shared" si="309"/>
        <v/>
      </c>
      <c r="AB903" s="341" t="s">
        <v>187</v>
      </c>
      <c r="AC903" s="516" t="str">
        <f t="shared" si="310"/>
        <v/>
      </c>
      <c r="AD903" s="509" t="str">
        <f t="shared" si="311"/>
        <v/>
      </c>
      <c r="AE903" s="517" t="str">
        <f>IFERROR(ROUNDDOWN(ROUNDDOWN(ROUND(L903*VLOOKUP(K903,【参考】数式用!$A$4:$F$57,MATCH("処遇改善加算Ⅳ",【参考】数式用!$C$3:$F$3,0)+2,0),0),0)*AA903*0.5,0), "")</f>
        <v/>
      </c>
      <c r="AF903" s="329"/>
      <c r="AG903" s="330"/>
      <c r="AH903" s="330"/>
      <c r="AI903" s="344"/>
      <c r="AJ903" s="641"/>
      <c r="AK903" s="331"/>
      <c r="AL903" s="332" t="str">
        <f t="shared" si="312"/>
        <v/>
      </c>
      <c r="AM903" s="325" t="str">
        <f t="shared" si="313"/>
        <v/>
      </c>
      <c r="AN903" s="255"/>
      <c r="AO903" s="559" t="str">
        <f>IFERROR(VLOOKUP(K903,【参考】数式用!$A$2:$N$57,14,FALSE),"")</f>
        <v/>
      </c>
      <c r="AP903" s="559" t="str">
        <f t="shared" si="314"/>
        <v/>
      </c>
      <c r="AQ903" s="632" t="str">
        <f t="shared" si="315"/>
        <v/>
      </c>
      <c r="AR903" s="632" t="str">
        <f t="shared" si="316"/>
        <v>入力済</v>
      </c>
      <c r="AS903" s="559" t="str">
        <f t="shared" si="317"/>
        <v/>
      </c>
      <c r="AT903" s="632" t="str">
        <f t="shared" si="318"/>
        <v>入力済</v>
      </c>
      <c r="AU903" s="632" t="str">
        <f t="shared" si="319"/>
        <v/>
      </c>
      <c r="AV903" s="632" t="str">
        <f t="shared" si="320"/>
        <v/>
      </c>
      <c r="AW903" s="559" t="str">
        <f t="shared" si="321"/>
        <v/>
      </c>
      <c r="AX903" s="559" t="str">
        <f t="shared" si="322"/>
        <v/>
      </c>
      <c r="AY903" s="632" t="str">
        <f>IFERROR(VLOOKUP(K903,【参考】数式用!$AR$5:$AS$39,2, FALSE), "")</f>
        <v/>
      </c>
      <c r="AZ903" s="559" t="str">
        <f t="shared" si="323"/>
        <v/>
      </c>
      <c r="BA903" s="559" t="str">
        <f t="shared" si="324"/>
        <v>入力済</v>
      </c>
      <c r="BB903" s="632" t="str">
        <f>IFERROR(VLOOKUP(K903,【参考】数式用!$AX$3:$AY$59, 2, FALSE), "")</f>
        <v/>
      </c>
      <c r="BC903" s="559" t="str">
        <f t="shared" si="325"/>
        <v/>
      </c>
      <c r="BD903" s="559" t="str">
        <f t="shared" si="326"/>
        <v>入力済</v>
      </c>
      <c r="BE903" s="576" t="str">
        <f t="shared" si="327"/>
        <v/>
      </c>
      <c r="BF903" s="559" t="str">
        <f t="shared" si="328"/>
        <v/>
      </c>
      <c r="BG903" s="596"/>
      <c r="BH903" s="632" t="str">
        <f t="shared" si="329"/>
        <v/>
      </c>
      <c r="BI903" s="614" t="str">
        <f>IFERROR(IF(BH903="Ⅱロ有り",ROUNDDOWN(L903*VLOOKUP(K903,【参考】数式用!$A$4:$J$42,10,FALSE)*AA903,0),""),"")</f>
        <v/>
      </c>
      <c r="BJ903" s="614" t="str">
        <f>IFERROR(IF(BH903="Ⅱロなし",ROUNDDOWN(L903*VLOOKUP(K903,【参考】数式用!$A$4:$J$42,8,FALSE)*AA903,0),""),"")</f>
        <v/>
      </c>
    </row>
    <row r="904" spans="1:62" ht="110.1" customHeight="1" thickBot="1">
      <c r="A904" s="327">
        <v>891</v>
      </c>
      <c r="B904" s="1005" t="str">
        <f>IF(基本情報入力シート!B926="","",基本情報入力シート!B926)</f>
        <v/>
      </c>
      <c r="C904" s="1006"/>
      <c r="D904" s="1006"/>
      <c r="E904" s="1006"/>
      <c r="F904" s="1007"/>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58" t="str">
        <f>IF(基本情報入力シート!AF926=0, "",基本情報入力シート!AF926)</f>
        <v/>
      </c>
      <c r="M904" s="589"/>
      <c r="N904" s="521" t="str">
        <f>IFERROR(VLOOKUP(K904,【参考】数式用!$A$2:$F$57,MATCH(M904,【参考】数式用!$C$3:$F$3,0)+2,0),"")</f>
        <v/>
      </c>
      <c r="O904" s="513"/>
      <c r="P904" s="555" t="str">
        <f>IFERROR(VLOOKUP(K904,【参考】数式用!$A$2:$F$57,MATCH(O904,【参考】数式用!$C$3:$F$3,0)+2,0),"")</f>
        <v/>
      </c>
      <c r="Q904" s="338" t="s">
        <v>118</v>
      </c>
      <c r="R904" s="339"/>
      <c r="S904" s="340" t="s">
        <v>183</v>
      </c>
      <c r="T904" s="339"/>
      <c r="U904" s="340" t="s">
        <v>184</v>
      </c>
      <c r="V904" s="339"/>
      <c r="W904" s="340" t="s">
        <v>183</v>
      </c>
      <c r="X904" s="339"/>
      <c r="Y904" s="340" t="s">
        <v>185</v>
      </c>
      <c r="Z904" s="340" t="s">
        <v>186</v>
      </c>
      <c r="AA904" s="340" t="str">
        <f t="shared" si="309"/>
        <v/>
      </c>
      <c r="AB904" s="341" t="s">
        <v>187</v>
      </c>
      <c r="AC904" s="516" t="str">
        <f t="shared" si="310"/>
        <v/>
      </c>
      <c r="AD904" s="509" t="str">
        <f t="shared" si="311"/>
        <v/>
      </c>
      <c r="AE904" s="517" t="str">
        <f>IFERROR(ROUNDDOWN(ROUNDDOWN(ROUND(L904*VLOOKUP(K904,【参考】数式用!$A$4:$F$57,MATCH("処遇改善加算Ⅳ",【参考】数式用!$C$3:$F$3,0)+2,0),0),0)*AA904*0.5,0), "")</f>
        <v/>
      </c>
      <c r="AF904" s="329"/>
      <c r="AG904" s="330"/>
      <c r="AH904" s="330"/>
      <c r="AI904" s="344"/>
      <c r="AJ904" s="641"/>
      <c r="AK904" s="331"/>
      <c r="AL904" s="332" t="str">
        <f t="shared" si="312"/>
        <v/>
      </c>
      <c r="AM904" s="325" t="str">
        <f t="shared" si="313"/>
        <v/>
      </c>
      <c r="AN904" s="255"/>
      <c r="AO904" s="559" t="str">
        <f>IFERROR(VLOOKUP(K904,【参考】数式用!$A$2:$N$57,14,FALSE),"")</f>
        <v/>
      </c>
      <c r="AP904" s="559" t="str">
        <f t="shared" si="314"/>
        <v/>
      </c>
      <c r="AQ904" s="632" t="str">
        <f t="shared" si="315"/>
        <v/>
      </c>
      <c r="AR904" s="632" t="str">
        <f t="shared" si="316"/>
        <v>入力済</v>
      </c>
      <c r="AS904" s="559" t="str">
        <f t="shared" si="317"/>
        <v/>
      </c>
      <c r="AT904" s="632" t="str">
        <f t="shared" si="318"/>
        <v>入力済</v>
      </c>
      <c r="AU904" s="632" t="str">
        <f t="shared" si="319"/>
        <v/>
      </c>
      <c r="AV904" s="632" t="str">
        <f t="shared" si="320"/>
        <v/>
      </c>
      <c r="AW904" s="559" t="str">
        <f t="shared" si="321"/>
        <v/>
      </c>
      <c r="AX904" s="559" t="str">
        <f t="shared" si="322"/>
        <v/>
      </c>
      <c r="AY904" s="632" t="str">
        <f>IFERROR(VLOOKUP(K904,【参考】数式用!$AR$5:$AS$39,2, FALSE), "")</f>
        <v/>
      </c>
      <c r="AZ904" s="559" t="str">
        <f t="shared" si="323"/>
        <v/>
      </c>
      <c r="BA904" s="559" t="str">
        <f t="shared" si="324"/>
        <v>入力済</v>
      </c>
      <c r="BB904" s="632" t="str">
        <f>IFERROR(VLOOKUP(K904,【参考】数式用!$AX$3:$AY$59, 2, FALSE), "")</f>
        <v/>
      </c>
      <c r="BC904" s="559" t="str">
        <f t="shared" si="325"/>
        <v/>
      </c>
      <c r="BD904" s="559" t="str">
        <f t="shared" si="326"/>
        <v>入力済</v>
      </c>
      <c r="BE904" s="576" t="str">
        <f t="shared" si="327"/>
        <v/>
      </c>
      <c r="BF904" s="559" t="str">
        <f t="shared" si="328"/>
        <v/>
      </c>
      <c r="BG904" s="596"/>
      <c r="BH904" s="632" t="str">
        <f t="shared" si="329"/>
        <v/>
      </c>
      <c r="BI904" s="614" t="str">
        <f>IFERROR(IF(BH904="Ⅱロ有り",ROUNDDOWN(L904*VLOOKUP(K904,【参考】数式用!$A$4:$J$42,10,FALSE)*AA904,0),""),"")</f>
        <v/>
      </c>
      <c r="BJ904" s="614" t="str">
        <f>IFERROR(IF(BH904="Ⅱロなし",ROUNDDOWN(L904*VLOOKUP(K904,【参考】数式用!$A$4:$J$42,8,FALSE)*AA904,0),""),"")</f>
        <v/>
      </c>
    </row>
    <row r="905" spans="1:62" ht="110.1" customHeight="1" thickBot="1">
      <c r="A905" s="327">
        <v>892</v>
      </c>
      <c r="B905" s="1005" t="str">
        <f>IF(基本情報入力シート!B927="","",基本情報入力シート!B927)</f>
        <v/>
      </c>
      <c r="C905" s="1006"/>
      <c r="D905" s="1006"/>
      <c r="E905" s="1006"/>
      <c r="F905" s="1007"/>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58" t="str">
        <f>IF(基本情報入力シート!AF927=0, "",基本情報入力シート!AF927)</f>
        <v/>
      </c>
      <c r="M905" s="589"/>
      <c r="N905" s="521" t="str">
        <f>IFERROR(VLOOKUP(K905,【参考】数式用!$A$2:$F$57,MATCH(M905,【参考】数式用!$C$3:$F$3,0)+2,0),"")</f>
        <v/>
      </c>
      <c r="O905" s="513"/>
      <c r="P905" s="555" t="str">
        <f>IFERROR(VLOOKUP(K905,【参考】数式用!$A$2:$F$57,MATCH(O905,【参考】数式用!$C$3:$F$3,0)+2,0),"")</f>
        <v/>
      </c>
      <c r="Q905" s="338" t="s">
        <v>118</v>
      </c>
      <c r="R905" s="339"/>
      <c r="S905" s="340" t="s">
        <v>183</v>
      </c>
      <c r="T905" s="339"/>
      <c r="U905" s="340" t="s">
        <v>184</v>
      </c>
      <c r="V905" s="339"/>
      <c r="W905" s="340" t="s">
        <v>183</v>
      </c>
      <c r="X905" s="339"/>
      <c r="Y905" s="340" t="s">
        <v>185</v>
      </c>
      <c r="Z905" s="340" t="s">
        <v>186</v>
      </c>
      <c r="AA905" s="340" t="str">
        <f t="shared" si="309"/>
        <v/>
      </c>
      <c r="AB905" s="341" t="s">
        <v>187</v>
      </c>
      <c r="AC905" s="516" t="str">
        <f t="shared" si="310"/>
        <v/>
      </c>
      <c r="AD905" s="509" t="str">
        <f t="shared" si="311"/>
        <v/>
      </c>
      <c r="AE905" s="517" t="str">
        <f>IFERROR(ROUNDDOWN(ROUNDDOWN(ROUND(L905*VLOOKUP(K905,【参考】数式用!$A$4:$F$57,MATCH("処遇改善加算Ⅳ",【参考】数式用!$C$3:$F$3,0)+2,0),0),0)*AA905*0.5,0), "")</f>
        <v/>
      </c>
      <c r="AF905" s="329"/>
      <c r="AG905" s="330"/>
      <c r="AH905" s="330"/>
      <c r="AI905" s="344"/>
      <c r="AJ905" s="641"/>
      <c r="AK905" s="331"/>
      <c r="AL905" s="332" t="str">
        <f t="shared" si="312"/>
        <v/>
      </c>
      <c r="AM905" s="325" t="str">
        <f t="shared" si="313"/>
        <v/>
      </c>
      <c r="AN905" s="255"/>
      <c r="AO905" s="559" t="str">
        <f>IFERROR(VLOOKUP(K905,【参考】数式用!$A$2:$N$57,14,FALSE),"")</f>
        <v/>
      </c>
      <c r="AP905" s="559" t="str">
        <f t="shared" si="314"/>
        <v/>
      </c>
      <c r="AQ905" s="632" t="str">
        <f t="shared" si="315"/>
        <v/>
      </c>
      <c r="AR905" s="632" t="str">
        <f t="shared" si="316"/>
        <v>入力済</v>
      </c>
      <c r="AS905" s="559" t="str">
        <f t="shared" si="317"/>
        <v/>
      </c>
      <c r="AT905" s="632" t="str">
        <f t="shared" si="318"/>
        <v>入力済</v>
      </c>
      <c r="AU905" s="632" t="str">
        <f t="shared" si="319"/>
        <v/>
      </c>
      <c r="AV905" s="632" t="str">
        <f t="shared" si="320"/>
        <v/>
      </c>
      <c r="AW905" s="559" t="str">
        <f t="shared" si="321"/>
        <v/>
      </c>
      <c r="AX905" s="559" t="str">
        <f t="shared" si="322"/>
        <v/>
      </c>
      <c r="AY905" s="632" t="str">
        <f>IFERROR(VLOOKUP(K905,【参考】数式用!$AR$5:$AS$39,2, FALSE), "")</f>
        <v/>
      </c>
      <c r="AZ905" s="559" t="str">
        <f t="shared" si="323"/>
        <v/>
      </c>
      <c r="BA905" s="559" t="str">
        <f t="shared" si="324"/>
        <v>入力済</v>
      </c>
      <c r="BB905" s="632" t="str">
        <f>IFERROR(VLOOKUP(K905,【参考】数式用!$AX$3:$AY$59, 2, FALSE), "")</f>
        <v/>
      </c>
      <c r="BC905" s="559" t="str">
        <f t="shared" si="325"/>
        <v/>
      </c>
      <c r="BD905" s="559" t="str">
        <f t="shared" si="326"/>
        <v>入力済</v>
      </c>
      <c r="BE905" s="576" t="str">
        <f t="shared" si="327"/>
        <v/>
      </c>
      <c r="BF905" s="559" t="str">
        <f t="shared" si="328"/>
        <v/>
      </c>
      <c r="BG905" s="596"/>
      <c r="BH905" s="632" t="str">
        <f t="shared" si="329"/>
        <v/>
      </c>
      <c r="BI905" s="614" t="str">
        <f>IFERROR(IF(BH905="Ⅱロ有り",ROUNDDOWN(L905*VLOOKUP(K905,【参考】数式用!$A$4:$J$42,10,FALSE)*AA905,0),""),"")</f>
        <v/>
      </c>
      <c r="BJ905" s="614" t="str">
        <f>IFERROR(IF(BH905="Ⅱロなし",ROUNDDOWN(L905*VLOOKUP(K905,【参考】数式用!$A$4:$J$42,8,FALSE)*AA905,0),""),"")</f>
        <v/>
      </c>
    </row>
    <row r="906" spans="1:62" ht="110.1" customHeight="1" thickBot="1">
      <c r="A906" s="327">
        <v>893</v>
      </c>
      <c r="B906" s="1005" t="str">
        <f>IF(基本情報入力シート!B928="","",基本情報入力シート!B928)</f>
        <v/>
      </c>
      <c r="C906" s="1006"/>
      <c r="D906" s="1006"/>
      <c r="E906" s="1006"/>
      <c r="F906" s="1007"/>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58" t="str">
        <f>IF(基本情報入力シート!AF928=0, "",基本情報入力シート!AF928)</f>
        <v/>
      </c>
      <c r="M906" s="589"/>
      <c r="N906" s="521" t="str">
        <f>IFERROR(VLOOKUP(K906,【参考】数式用!$A$2:$F$57,MATCH(M906,【参考】数式用!$C$3:$F$3,0)+2,0),"")</f>
        <v/>
      </c>
      <c r="O906" s="513"/>
      <c r="P906" s="555" t="str">
        <f>IFERROR(VLOOKUP(K906,【参考】数式用!$A$2:$F$57,MATCH(O906,【参考】数式用!$C$3:$F$3,0)+2,0),"")</f>
        <v/>
      </c>
      <c r="Q906" s="338" t="s">
        <v>118</v>
      </c>
      <c r="R906" s="339"/>
      <c r="S906" s="340" t="s">
        <v>183</v>
      </c>
      <c r="T906" s="339"/>
      <c r="U906" s="340" t="s">
        <v>184</v>
      </c>
      <c r="V906" s="339"/>
      <c r="W906" s="340" t="s">
        <v>183</v>
      </c>
      <c r="X906" s="339"/>
      <c r="Y906" s="340" t="s">
        <v>185</v>
      </c>
      <c r="Z906" s="340" t="s">
        <v>186</v>
      </c>
      <c r="AA906" s="340" t="str">
        <f t="shared" si="309"/>
        <v/>
      </c>
      <c r="AB906" s="341" t="s">
        <v>187</v>
      </c>
      <c r="AC906" s="516" t="str">
        <f t="shared" si="310"/>
        <v/>
      </c>
      <c r="AD906" s="509" t="str">
        <f t="shared" si="311"/>
        <v/>
      </c>
      <c r="AE906" s="517" t="str">
        <f>IFERROR(ROUNDDOWN(ROUNDDOWN(ROUND(L906*VLOOKUP(K906,【参考】数式用!$A$4:$F$57,MATCH("処遇改善加算Ⅳ",【参考】数式用!$C$3:$F$3,0)+2,0),0),0)*AA906*0.5,0), "")</f>
        <v/>
      </c>
      <c r="AF906" s="329"/>
      <c r="AG906" s="330"/>
      <c r="AH906" s="330"/>
      <c r="AI906" s="344"/>
      <c r="AJ906" s="641"/>
      <c r="AK906" s="331"/>
      <c r="AL906" s="332" t="str">
        <f t="shared" si="312"/>
        <v/>
      </c>
      <c r="AM906" s="325" t="str">
        <f t="shared" si="313"/>
        <v/>
      </c>
      <c r="AN906" s="255"/>
      <c r="AO906" s="559" t="str">
        <f>IFERROR(VLOOKUP(K906,【参考】数式用!$A$2:$N$57,14,FALSE),"")</f>
        <v/>
      </c>
      <c r="AP906" s="559" t="str">
        <f t="shared" si="314"/>
        <v/>
      </c>
      <c r="AQ906" s="632" t="str">
        <f t="shared" si="315"/>
        <v/>
      </c>
      <c r="AR906" s="632" t="str">
        <f t="shared" si="316"/>
        <v>入力済</v>
      </c>
      <c r="AS906" s="559" t="str">
        <f t="shared" si="317"/>
        <v/>
      </c>
      <c r="AT906" s="632" t="str">
        <f t="shared" si="318"/>
        <v>入力済</v>
      </c>
      <c r="AU906" s="632" t="str">
        <f t="shared" si="319"/>
        <v/>
      </c>
      <c r="AV906" s="632" t="str">
        <f t="shared" si="320"/>
        <v/>
      </c>
      <c r="AW906" s="559" t="str">
        <f t="shared" si="321"/>
        <v/>
      </c>
      <c r="AX906" s="559" t="str">
        <f t="shared" si="322"/>
        <v/>
      </c>
      <c r="AY906" s="632" t="str">
        <f>IFERROR(VLOOKUP(K906,【参考】数式用!$AR$5:$AS$39,2, FALSE), "")</f>
        <v/>
      </c>
      <c r="AZ906" s="559" t="str">
        <f t="shared" si="323"/>
        <v/>
      </c>
      <c r="BA906" s="559" t="str">
        <f t="shared" si="324"/>
        <v>入力済</v>
      </c>
      <c r="BB906" s="632" t="str">
        <f>IFERROR(VLOOKUP(K906,【参考】数式用!$AX$3:$AY$59, 2, FALSE), "")</f>
        <v/>
      </c>
      <c r="BC906" s="559" t="str">
        <f t="shared" si="325"/>
        <v/>
      </c>
      <c r="BD906" s="559" t="str">
        <f t="shared" si="326"/>
        <v>入力済</v>
      </c>
      <c r="BE906" s="576" t="str">
        <f t="shared" si="327"/>
        <v/>
      </c>
      <c r="BF906" s="559" t="str">
        <f t="shared" si="328"/>
        <v/>
      </c>
      <c r="BG906" s="596"/>
      <c r="BH906" s="632" t="str">
        <f t="shared" si="329"/>
        <v/>
      </c>
      <c r="BI906" s="614" t="str">
        <f>IFERROR(IF(BH906="Ⅱロ有り",ROUNDDOWN(L906*VLOOKUP(K906,【参考】数式用!$A$4:$J$42,10,FALSE)*AA906,0),""),"")</f>
        <v/>
      </c>
      <c r="BJ906" s="614" t="str">
        <f>IFERROR(IF(BH906="Ⅱロなし",ROUNDDOWN(L906*VLOOKUP(K906,【参考】数式用!$A$4:$J$42,8,FALSE)*AA906,0),""),"")</f>
        <v/>
      </c>
    </row>
    <row r="907" spans="1:62" ht="110.1" customHeight="1" thickBot="1">
      <c r="A907" s="327">
        <v>894</v>
      </c>
      <c r="B907" s="1005" t="str">
        <f>IF(基本情報入力シート!B929="","",基本情報入力シート!B929)</f>
        <v/>
      </c>
      <c r="C907" s="1006"/>
      <c r="D907" s="1006"/>
      <c r="E907" s="1006"/>
      <c r="F907" s="1007"/>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58" t="str">
        <f>IF(基本情報入力シート!AF929=0, "",基本情報入力シート!AF929)</f>
        <v/>
      </c>
      <c r="M907" s="589"/>
      <c r="N907" s="521" t="str">
        <f>IFERROR(VLOOKUP(K907,【参考】数式用!$A$2:$F$57,MATCH(M907,【参考】数式用!$C$3:$F$3,0)+2,0),"")</f>
        <v/>
      </c>
      <c r="O907" s="513"/>
      <c r="P907" s="555" t="str">
        <f>IFERROR(VLOOKUP(K907,【参考】数式用!$A$2:$F$57,MATCH(O907,【参考】数式用!$C$3:$F$3,0)+2,0),"")</f>
        <v/>
      </c>
      <c r="Q907" s="338" t="s">
        <v>118</v>
      </c>
      <c r="R907" s="339"/>
      <c r="S907" s="340" t="s">
        <v>183</v>
      </c>
      <c r="T907" s="339"/>
      <c r="U907" s="340" t="s">
        <v>184</v>
      </c>
      <c r="V907" s="339"/>
      <c r="W907" s="340" t="s">
        <v>183</v>
      </c>
      <c r="X907" s="339"/>
      <c r="Y907" s="340" t="s">
        <v>185</v>
      </c>
      <c r="Z907" s="340" t="s">
        <v>186</v>
      </c>
      <c r="AA907" s="340" t="str">
        <f t="shared" si="309"/>
        <v/>
      </c>
      <c r="AB907" s="341" t="s">
        <v>187</v>
      </c>
      <c r="AC907" s="516" t="str">
        <f t="shared" si="310"/>
        <v/>
      </c>
      <c r="AD907" s="509" t="str">
        <f t="shared" si="311"/>
        <v/>
      </c>
      <c r="AE907" s="517" t="str">
        <f>IFERROR(ROUNDDOWN(ROUNDDOWN(ROUND(L907*VLOOKUP(K907,【参考】数式用!$A$4:$F$57,MATCH("処遇改善加算Ⅳ",【参考】数式用!$C$3:$F$3,0)+2,0),0),0)*AA907*0.5,0), "")</f>
        <v/>
      </c>
      <c r="AF907" s="329"/>
      <c r="AG907" s="330"/>
      <c r="AH907" s="330"/>
      <c r="AI907" s="344"/>
      <c r="AJ907" s="641"/>
      <c r="AK907" s="331"/>
      <c r="AL907" s="332" t="str">
        <f t="shared" si="312"/>
        <v/>
      </c>
      <c r="AM907" s="325" t="str">
        <f t="shared" si="313"/>
        <v/>
      </c>
      <c r="AN907" s="255"/>
      <c r="AO907" s="559" t="str">
        <f>IFERROR(VLOOKUP(K907,【参考】数式用!$A$2:$N$57,14,FALSE),"")</f>
        <v/>
      </c>
      <c r="AP907" s="559" t="str">
        <f t="shared" si="314"/>
        <v/>
      </c>
      <c r="AQ907" s="632" t="str">
        <f t="shared" si="315"/>
        <v/>
      </c>
      <c r="AR907" s="632" t="str">
        <f t="shared" si="316"/>
        <v>入力済</v>
      </c>
      <c r="AS907" s="559" t="str">
        <f t="shared" si="317"/>
        <v/>
      </c>
      <c r="AT907" s="632" t="str">
        <f t="shared" si="318"/>
        <v>入力済</v>
      </c>
      <c r="AU907" s="632" t="str">
        <f t="shared" si="319"/>
        <v/>
      </c>
      <c r="AV907" s="632" t="str">
        <f t="shared" si="320"/>
        <v/>
      </c>
      <c r="AW907" s="559" t="str">
        <f t="shared" si="321"/>
        <v/>
      </c>
      <c r="AX907" s="559" t="str">
        <f t="shared" si="322"/>
        <v/>
      </c>
      <c r="AY907" s="632" t="str">
        <f>IFERROR(VLOOKUP(K907,【参考】数式用!$AR$5:$AS$39,2, FALSE), "")</f>
        <v/>
      </c>
      <c r="AZ907" s="559" t="str">
        <f t="shared" si="323"/>
        <v/>
      </c>
      <c r="BA907" s="559" t="str">
        <f t="shared" si="324"/>
        <v>入力済</v>
      </c>
      <c r="BB907" s="632" t="str">
        <f>IFERROR(VLOOKUP(K907,【参考】数式用!$AX$3:$AY$59, 2, FALSE), "")</f>
        <v/>
      </c>
      <c r="BC907" s="559" t="str">
        <f t="shared" si="325"/>
        <v/>
      </c>
      <c r="BD907" s="559" t="str">
        <f t="shared" si="326"/>
        <v>入力済</v>
      </c>
      <c r="BE907" s="576" t="str">
        <f t="shared" si="327"/>
        <v/>
      </c>
      <c r="BF907" s="559" t="str">
        <f t="shared" si="328"/>
        <v/>
      </c>
      <c r="BG907" s="596"/>
      <c r="BH907" s="632" t="str">
        <f t="shared" si="329"/>
        <v/>
      </c>
      <c r="BI907" s="614" t="str">
        <f>IFERROR(IF(BH907="Ⅱロ有り",ROUNDDOWN(L907*VLOOKUP(K907,【参考】数式用!$A$4:$J$42,10,FALSE)*AA907,0),""),"")</f>
        <v/>
      </c>
      <c r="BJ907" s="614" t="str">
        <f>IFERROR(IF(BH907="Ⅱロなし",ROUNDDOWN(L907*VLOOKUP(K907,【参考】数式用!$A$4:$J$42,8,FALSE)*AA907,0),""),"")</f>
        <v/>
      </c>
    </row>
    <row r="908" spans="1:62" ht="110.1" customHeight="1" thickBot="1">
      <c r="A908" s="327">
        <v>895</v>
      </c>
      <c r="B908" s="1005" t="str">
        <f>IF(基本情報入力シート!B930="","",基本情報入力シート!B930)</f>
        <v/>
      </c>
      <c r="C908" s="1006"/>
      <c r="D908" s="1006"/>
      <c r="E908" s="1006"/>
      <c r="F908" s="1007"/>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58" t="str">
        <f>IF(基本情報入力シート!AF930=0, "",基本情報入力シート!AF930)</f>
        <v/>
      </c>
      <c r="M908" s="589"/>
      <c r="N908" s="521" t="str">
        <f>IFERROR(VLOOKUP(K908,【参考】数式用!$A$2:$F$57,MATCH(M908,【参考】数式用!$C$3:$F$3,0)+2,0),"")</f>
        <v/>
      </c>
      <c r="O908" s="513"/>
      <c r="P908" s="555" t="str">
        <f>IFERROR(VLOOKUP(K908,【参考】数式用!$A$2:$F$57,MATCH(O908,【参考】数式用!$C$3:$F$3,0)+2,0),"")</f>
        <v/>
      </c>
      <c r="Q908" s="338" t="s">
        <v>118</v>
      </c>
      <c r="R908" s="339"/>
      <c r="S908" s="340" t="s">
        <v>183</v>
      </c>
      <c r="T908" s="339"/>
      <c r="U908" s="340" t="s">
        <v>184</v>
      </c>
      <c r="V908" s="339"/>
      <c r="W908" s="340" t="s">
        <v>183</v>
      </c>
      <c r="X908" s="339"/>
      <c r="Y908" s="340" t="s">
        <v>185</v>
      </c>
      <c r="Z908" s="340" t="s">
        <v>186</v>
      </c>
      <c r="AA908" s="340" t="str">
        <f t="shared" si="309"/>
        <v/>
      </c>
      <c r="AB908" s="341" t="s">
        <v>187</v>
      </c>
      <c r="AC908" s="516" t="str">
        <f t="shared" si="310"/>
        <v/>
      </c>
      <c r="AD908" s="509" t="str">
        <f t="shared" si="311"/>
        <v/>
      </c>
      <c r="AE908" s="517" t="str">
        <f>IFERROR(ROUNDDOWN(ROUNDDOWN(ROUND(L908*VLOOKUP(K908,【参考】数式用!$A$4:$F$57,MATCH("処遇改善加算Ⅳ",【参考】数式用!$C$3:$F$3,0)+2,0),0),0)*AA908*0.5,0), "")</f>
        <v/>
      </c>
      <c r="AF908" s="329"/>
      <c r="AG908" s="330"/>
      <c r="AH908" s="330"/>
      <c r="AI908" s="344"/>
      <c r="AJ908" s="641"/>
      <c r="AK908" s="331"/>
      <c r="AL908" s="332" t="str">
        <f t="shared" si="312"/>
        <v/>
      </c>
      <c r="AM908" s="325" t="str">
        <f t="shared" si="313"/>
        <v/>
      </c>
      <c r="AN908" s="255"/>
      <c r="AO908" s="559" t="str">
        <f>IFERROR(VLOOKUP(K908,【参考】数式用!$A$2:$N$57,14,FALSE),"")</f>
        <v/>
      </c>
      <c r="AP908" s="559" t="str">
        <f t="shared" si="314"/>
        <v/>
      </c>
      <c r="AQ908" s="632" t="str">
        <f t="shared" si="315"/>
        <v/>
      </c>
      <c r="AR908" s="632" t="str">
        <f t="shared" si="316"/>
        <v>入力済</v>
      </c>
      <c r="AS908" s="559" t="str">
        <f t="shared" si="317"/>
        <v/>
      </c>
      <c r="AT908" s="632" t="str">
        <f t="shared" si="318"/>
        <v>入力済</v>
      </c>
      <c r="AU908" s="632" t="str">
        <f t="shared" si="319"/>
        <v/>
      </c>
      <c r="AV908" s="632" t="str">
        <f t="shared" si="320"/>
        <v/>
      </c>
      <c r="AW908" s="559" t="str">
        <f t="shared" si="321"/>
        <v/>
      </c>
      <c r="AX908" s="559" t="str">
        <f t="shared" si="322"/>
        <v/>
      </c>
      <c r="AY908" s="632" t="str">
        <f>IFERROR(VLOOKUP(K908,【参考】数式用!$AR$5:$AS$39,2, FALSE), "")</f>
        <v/>
      </c>
      <c r="AZ908" s="559" t="str">
        <f t="shared" si="323"/>
        <v/>
      </c>
      <c r="BA908" s="559" t="str">
        <f t="shared" si="324"/>
        <v>入力済</v>
      </c>
      <c r="BB908" s="632" t="str">
        <f>IFERROR(VLOOKUP(K908,【参考】数式用!$AX$3:$AY$59, 2, FALSE), "")</f>
        <v/>
      </c>
      <c r="BC908" s="559" t="str">
        <f t="shared" si="325"/>
        <v/>
      </c>
      <c r="BD908" s="559" t="str">
        <f t="shared" si="326"/>
        <v>入力済</v>
      </c>
      <c r="BE908" s="576" t="str">
        <f t="shared" si="327"/>
        <v/>
      </c>
      <c r="BF908" s="559" t="str">
        <f t="shared" si="328"/>
        <v/>
      </c>
      <c r="BG908" s="596"/>
      <c r="BH908" s="632" t="str">
        <f t="shared" si="329"/>
        <v/>
      </c>
      <c r="BI908" s="614" t="str">
        <f>IFERROR(IF(BH908="Ⅱロ有り",ROUNDDOWN(L908*VLOOKUP(K908,【参考】数式用!$A$4:$J$42,10,FALSE)*AA908,0),""),"")</f>
        <v/>
      </c>
      <c r="BJ908" s="614" t="str">
        <f>IFERROR(IF(BH908="Ⅱロなし",ROUNDDOWN(L908*VLOOKUP(K908,【参考】数式用!$A$4:$J$42,8,FALSE)*AA908,0),""),"")</f>
        <v/>
      </c>
    </row>
    <row r="909" spans="1:62" ht="110.1" customHeight="1" thickBot="1">
      <c r="A909" s="327">
        <v>896</v>
      </c>
      <c r="B909" s="1005" t="str">
        <f>IF(基本情報入力シート!B931="","",基本情報入力シート!B931)</f>
        <v/>
      </c>
      <c r="C909" s="1006"/>
      <c r="D909" s="1006"/>
      <c r="E909" s="1006"/>
      <c r="F909" s="1007"/>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58" t="str">
        <f>IF(基本情報入力シート!AF931=0, "",基本情報入力シート!AF931)</f>
        <v/>
      </c>
      <c r="M909" s="589"/>
      <c r="N909" s="521" t="str">
        <f>IFERROR(VLOOKUP(K909,【参考】数式用!$A$2:$F$57,MATCH(M909,【参考】数式用!$C$3:$F$3,0)+2,0),"")</f>
        <v/>
      </c>
      <c r="O909" s="513"/>
      <c r="P909" s="555" t="str">
        <f>IFERROR(VLOOKUP(K909,【参考】数式用!$A$2:$F$57,MATCH(O909,【参考】数式用!$C$3:$F$3,0)+2,0),"")</f>
        <v/>
      </c>
      <c r="Q909" s="338" t="s">
        <v>118</v>
      </c>
      <c r="R909" s="339"/>
      <c r="S909" s="340" t="s">
        <v>183</v>
      </c>
      <c r="T909" s="339"/>
      <c r="U909" s="340" t="s">
        <v>184</v>
      </c>
      <c r="V909" s="339"/>
      <c r="W909" s="340" t="s">
        <v>183</v>
      </c>
      <c r="X909" s="339"/>
      <c r="Y909" s="340" t="s">
        <v>185</v>
      </c>
      <c r="Z909" s="340" t="s">
        <v>186</v>
      </c>
      <c r="AA909" s="340" t="str">
        <f t="shared" si="309"/>
        <v/>
      </c>
      <c r="AB909" s="341" t="s">
        <v>187</v>
      </c>
      <c r="AC909" s="516" t="str">
        <f t="shared" si="310"/>
        <v/>
      </c>
      <c r="AD909" s="509" t="str">
        <f t="shared" si="311"/>
        <v/>
      </c>
      <c r="AE909" s="517" t="str">
        <f>IFERROR(ROUNDDOWN(ROUNDDOWN(ROUND(L909*VLOOKUP(K909,【参考】数式用!$A$4:$F$57,MATCH("処遇改善加算Ⅳ",【参考】数式用!$C$3:$F$3,0)+2,0),0),0)*AA909*0.5,0), "")</f>
        <v/>
      </c>
      <c r="AF909" s="329"/>
      <c r="AG909" s="330"/>
      <c r="AH909" s="330"/>
      <c r="AI909" s="344"/>
      <c r="AJ909" s="641"/>
      <c r="AK909" s="331"/>
      <c r="AL909" s="332" t="str">
        <f t="shared" si="312"/>
        <v/>
      </c>
      <c r="AM909" s="325" t="str">
        <f t="shared" si="313"/>
        <v/>
      </c>
      <c r="AN909" s="255"/>
      <c r="AO909" s="559" t="str">
        <f>IFERROR(VLOOKUP(K909,【参考】数式用!$A$2:$N$57,14,FALSE),"")</f>
        <v/>
      </c>
      <c r="AP909" s="559" t="str">
        <f t="shared" si="314"/>
        <v/>
      </c>
      <c r="AQ909" s="632" t="str">
        <f t="shared" si="315"/>
        <v/>
      </c>
      <c r="AR909" s="632" t="str">
        <f t="shared" si="316"/>
        <v>入力済</v>
      </c>
      <c r="AS909" s="559" t="str">
        <f t="shared" si="317"/>
        <v/>
      </c>
      <c r="AT909" s="632" t="str">
        <f t="shared" si="318"/>
        <v>入力済</v>
      </c>
      <c r="AU909" s="632" t="str">
        <f t="shared" si="319"/>
        <v/>
      </c>
      <c r="AV909" s="632" t="str">
        <f t="shared" si="320"/>
        <v/>
      </c>
      <c r="AW909" s="559" t="str">
        <f t="shared" si="321"/>
        <v/>
      </c>
      <c r="AX909" s="559" t="str">
        <f t="shared" si="322"/>
        <v/>
      </c>
      <c r="AY909" s="632" t="str">
        <f>IFERROR(VLOOKUP(K909,【参考】数式用!$AR$5:$AS$39,2, FALSE), "")</f>
        <v/>
      </c>
      <c r="AZ909" s="559" t="str">
        <f t="shared" si="323"/>
        <v/>
      </c>
      <c r="BA909" s="559" t="str">
        <f t="shared" si="324"/>
        <v>入力済</v>
      </c>
      <c r="BB909" s="632" t="str">
        <f>IFERROR(VLOOKUP(K909,【参考】数式用!$AX$3:$AY$59, 2, FALSE), "")</f>
        <v/>
      </c>
      <c r="BC909" s="559" t="str">
        <f t="shared" si="325"/>
        <v/>
      </c>
      <c r="BD909" s="559" t="str">
        <f t="shared" si="326"/>
        <v>入力済</v>
      </c>
      <c r="BE909" s="576" t="str">
        <f t="shared" si="327"/>
        <v/>
      </c>
      <c r="BF909" s="559" t="str">
        <f t="shared" si="328"/>
        <v/>
      </c>
      <c r="BG909" s="596"/>
      <c r="BH909" s="632" t="str">
        <f t="shared" si="329"/>
        <v/>
      </c>
      <c r="BI909" s="614" t="str">
        <f>IFERROR(IF(BH909="Ⅱロ有り",ROUNDDOWN(L909*VLOOKUP(K909,【参考】数式用!$A$4:$J$42,10,FALSE)*AA909,0),""),"")</f>
        <v/>
      </c>
      <c r="BJ909" s="614" t="str">
        <f>IFERROR(IF(BH909="Ⅱロなし",ROUNDDOWN(L909*VLOOKUP(K909,【参考】数式用!$A$4:$J$42,8,FALSE)*AA909,0),""),"")</f>
        <v/>
      </c>
    </row>
    <row r="910" spans="1:62" ht="110.1" customHeight="1" thickBot="1">
      <c r="A910" s="327">
        <v>897</v>
      </c>
      <c r="B910" s="1005" t="str">
        <f>IF(基本情報入力シート!B932="","",基本情報入力シート!B932)</f>
        <v/>
      </c>
      <c r="C910" s="1006"/>
      <c r="D910" s="1006"/>
      <c r="E910" s="1006"/>
      <c r="F910" s="1007"/>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58" t="str">
        <f>IF(基本情報入力シート!AF932=0, "",基本情報入力シート!AF932)</f>
        <v/>
      </c>
      <c r="M910" s="589"/>
      <c r="N910" s="521" t="str">
        <f>IFERROR(VLOOKUP(K910,【参考】数式用!$A$2:$F$57,MATCH(M910,【参考】数式用!$C$3:$F$3,0)+2,0),"")</f>
        <v/>
      </c>
      <c r="O910" s="513"/>
      <c r="P910" s="555" t="str">
        <f>IFERROR(VLOOKUP(K910,【参考】数式用!$A$2:$F$57,MATCH(O910,【参考】数式用!$C$3:$F$3,0)+2,0),"")</f>
        <v/>
      </c>
      <c r="Q910" s="338" t="s">
        <v>118</v>
      </c>
      <c r="R910" s="339"/>
      <c r="S910" s="340" t="s">
        <v>183</v>
      </c>
      <c r="T910" s="339"/>
      <c r="U910" s="340" t="s">
        <v>184</v>
      </c>
      <c r="V910" s="339"/>
      <c r="W910" s="340" t="s">
        <v>183</v>
      </c>
      <c r="X910" s="339"/>
      <c r="Y910" s="340" t="s">
        <v>185</v>
      </c>
      <c r="Z910" s="340" t="s">
        <v>186</v>
      </c>
      <c r="AA910" s="340" t="str">
        <f t="shared" si="309"/>
        <v/>
      </c>
      <c r="AB910" s="341" t="s">
        <v>187</v>
      </c>
      <c r="AC910" s="516" t="str">
        <f t="shared" si="310"/>
        <v/>
      </c>
      <c r="AD910" s="509" t="str">
        <f t="shared" si="311"/>
        <v/>
      </c>
      <c r="AE910" s="517" t="str">
        <f>IFERROR(ROUNDDOWN(ROUNDDOWN(ROUND(L910*VLOOKUP(K910,【参考】数式用!$A$4:$F$57,MATCH("処遇改善加算Ⅳ",【参考】数式用!$C$3:$F$3,0)+2,0),0),0)*AA910*0.5,0), "")</f>
        <v/>
      </c>
      <c r="AF910" s="329"/>
      <c r="AG910" s="330"/>
      <c r="AH910" s="330"/>
      <c r="AI910" s="344"/>
      <c r="AJ910" s="641"/>
      <c r="AK910" s="331"/>
      <c r="AL910" s="332" t="str">
        <f t="shared" si="312"/>
        <v/>
      </c>
      <c r="AM910" s="325" t="str">
        <f t="shared" si="313"/>
        <v/>
      </c>
      <c r="AN910" s="255"/>
      <c r="AO910" s="559" t="str">
        <f>IFERROR(VLOOKUP(K910,【参考】数式用!$A$2:$N$57,14,FALSE),"")</f>
        <v/>
      </c>
      <c r="AP910" s="559" t="str">
        <f t="shared" si="314"/>
        <v/>
      </c>
      <c r="AQ910" s="632" t="str">
        <f t="shared" si="315"/>
        <v/>
      </c>
      <c r="AR910" s="632" t="str">
        <f t="shared" si="316"/>
        <v>入力済</v>
      </c>
      <c r="AS910" s="559" t="str">
        <f t="shared" si="317"/>
        <v/>
      </c>
      <c r="AT910" s="632" t="str">
        <f t="shared" si="318"/>
        <v>入力済</v>
      </c>
      <c r="AU910" s="632" t="str">
        <f t="shared" si="319"/>
        <v/>
      </c>
      <c r="AV910" s="632" t="str">
        <f t="shared" si="320"/>
        <v/>
      </c>
      <c r="AW910" s="559" t="str">
        <f t="shared" si="321"/>
        <v/>
      </c>
      <c r="AX910" s="559" t="str">
        <f t="shared" si="322"/>
        <v/>
      </c>
      <c r="AY910" s="632" t="str">
        <f>IFERROR(VLOOKUP(K910,【参考】数式用!$AR$5:$AS$39,2, FALSE), "")</f>
        <v/>
      </c>
      <c r="AZ910" s="559" t="str">
        <f t="shared" si="323"/>
        <v/>
      </c>
      <c r="BA910" s="559" t="str">
        <f t="shared" si="324"/>
        <v>入力済</v>
      </c>
      <c r="BB910" s="632" t="str">
        <f>IFERROR(VLOOKUP(K910,【参考】数式用!$AX$3:$AY$59, 2, FALSE), "")</f>
        <v/>
      </c>
      <c r="BC910" s="559" t="str">
        <f t="shared" si="325"/>
        <v/>
      </c>
      <c r="BD910" s="559" t="str">
        <f t="shared" si="326"/>
        <v>入力済</v>
      </c>
      <c r="BE910" s="576" t="str">
        <f t="shared" si="327"/>
        <v/>
      </c>
      <c r="BF910" s="559" t="str">
        <f t="shared" si="328"/>
        <v/>
      </c>
      <c r="BG910" s="596"/>
      <c r="BH910" s="632" t="str">
        <f t="shared" si="329"/>
        <v/>
      </c>
      <c r="BI910" s="614" t="str">
        <f>IFERROR(IF(BH910="Ⅱロ有り",ROUNDDOWN(L910*VLOOKUP(K910,【参考】数式用!$A$4:$J$42,10,FALSE)*AA910,0),""),"")</f>
        <v/>
      </c>
      <c r="BJ910" s="614" t="str">
        <f>IFERROR(IF(BH910="Ⅱロなし",ROUNDDOWN(L910*VLOOKUP(K910,【参考】数式用!$A$4:$J$42,8,FALSE)*AA910,0),""),"")</f>
        <v/>
      </c>
    </row>
    <row r="911" spans="1:62" ht="110.1" customHeight="1" thickBot="1">
      <c r="A911" s="327">
        <v>898</v>
      </c>
      <c r="B911" s="1005" t="str">
        <f>IF(基本情報入力シート!B933="","",基本情報入力シート!B933)</f>
        <v/>
      </c>
      <c r="C911" s="1006"/>
      <c r="D911" s="1006"/>
      <c r="E911" s="1006"/>
      <c r="F911" s="1007"/>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58" t="str">
        <f>IF(基本情報入力シート!AF933=0, "",基本情報入力シート!AF933)</f>
        <v/>
      </c>
      <c r="M911" s="589"/>
      <c r="N911" s="521" t="str">
        <f>IFERROR(VLOOKUP(K911,【参考】数式用!$A$2:$F$57,MATCH(M911,【参考】数式用!$C$3:$F$3,0)+2,0),"")</f>
        <v/>
      </c>
      <c r="O911" s="513"/>
      <c r="P911" s="555" t="str">
        <f>IFERROR(VLOOKUP(K911,【参考】数式用!$A$2:$F$57,MATCH(O911,【参考】数式用!$C$3:$F$3,0)+2,0),"")</f>
        <v/>
      </c>
      <c r="Q911" s="338" t="s">
        <v>118</v>
      </c>
      <c r="R911" s="339"/>
      <c r="S911" s="340" t="s">
        <v>183</v>
      </c>
      <c r="T911" s="339"/>
      <c r="U911" s="340" t="s">
        <v>184</v>
      </c>
      <c r="V911" s="339"/>
      <c r="W911" s="340" t="s">
        <v>183</v>
      </c>
      <c r="X911" s="339"/>
      <c r="Y911" s="340" t="s">
        <v>185</v>
      </c>
      <c r="Z911" s="340" t="s">
        <v>186</v>
      </c>
      <c r="AA911" s="340" t="str">
        <f t="shared" si="309"/>
        <v/>
      </c>
      <c r="AB911" s="341" t="s">
        <v>187</v>
      </c>
      <c r="AC911" s="516" t="str">
        <f t="shared" si="310"/>
        <v/>
      </c>
      <c r="AD911" s="509" t="str">
        <f t="shared" si="311"/>
        <v/>
      </c>
      <c r="AE911" s="517" t="str">
        <f>IFERROR(ROUNDDOWN(ROUNDDOWN(ROUND(L911*VLOOKUP(K911,【参考】数式用!$A$4:$F$57,MATCH("処遇改善加算Ⅳ",【参考】数式用!$C$3:$F$3,0)+2,0),0),0)*AA911*0.5,0), "")</f>
        <v/>
      </c>
      <c r="AF911" s="329"/>
      <c r="AG911" s="330"/>
      <c r="AH911" s="330"/>
      <c r="AI911" s="344"/>
      <c r="AJ911" s="641"/>
      <c r="AK911" s="331"/>
      <c r="AL911" s="332" t="str">
        <f t="shared" si="312"/>
        <v/>
      </c>
      <c r="AM911" s="325" t="str">
        <f t="shared" si="313"/>
        <v/>
      </c>
      <c r="AN911" s="255"/>
      <c r="AO911" s="559" t="str">
        <f>IFERROR(VLOOKUP(K911,【参考】数式用!$A$2:$N$57,14,FALSE),"")</f>
        <v/>
      </c>
      <c r="AP911" s="559" t="str">
        <f t="shared" si="314"/>
        <v/>
      </c>
      <c r="AQ911" s="632" t="str">
        <f t="shared" si="315"/>
        <v/>
      </c>
      <c r="AR911" s="632" t="str">
        <f t="shared" si="316"/>
        <v>入力済</v>
      </c>
      <c r="AS911" s="559" t="str">
        <f t="shared" si="317"/>
        <v/>
      </c>
      <c r="AT911" s="632" t="str">
        <f t="shared" si="318"/>
        <v>入力済</v>
      </c>
      <c r="AU911" s="632" t="str">
        <f t="shared" si="319"/>
        <v/>
      </c>
      <c r="AV911" s="632" t="str">
        <f t="shared" si="320"/>
        <v/>
      </c>
      <c r="AW911" s="559" t="str">
        <f t="shared" si="321"/>
        <v/>
      </c>
      <c r="AX911" s="559" t="str">
        <f t="shared" si="322"/>
        <v/>
      </c>
      <c r="AY911" s="632" t="str">
        <f>IFERROR(VLOOKUP(K911,【参考】数式用!$AR$5:$AS$39,2, FALSE), "")</f>
        <v/>
      </c>
      <c r="AZ911" s="559" t="str">
        <f t="shared" si="323"/>
        <v/>
      </c>
      <c r="BA911" s="559" t="str">
        <f t="shared" si="324"/>
        <v>入力済</v>
      </c>
      <c r="BB911" s="632" t="str">
        <f>IFERROR(VLOOKUP(K911,【参考】数式用!$AX$3:$AY$59, 2, FALSE), "")</f>
        <v/>
      </c>
      <c r="BC911" s="559" t="str">
        <f t="shared" si="325"/>
        <v/>
      </c>
      <c r="BD911" s="559" t="str">
        <f t="shared" si="326"/>
        <v>入力済</v>
      </c>
      <c r="BE911" s="576" t="str">
        <f t="shared" si="327"/>
        <v/>
      </c>
      <c r="BF911" s="559" t="str">
        <f t="shared" si="328"/>
        <v/>
      </c>
      <c r="BG911" s="596"/>
      <c r="BH911" s="632" t="str">
        <f t="shared" si="329"/>
        <v/>
      </c>
      <c r="BI911" s="614" t="str">
        <f>IFERROR(IF(BH911="Ⅱロ有り",ROUNDDOWN(L911*VLOOKUP(K911,【参考】数式用!$A$4:$J$42,10,FALSE)*AA911,0),""),"")</f>
        <v/>
      </c>
      <c r="BJ911" s="614" t="str">
        <f>IFERROR(IF(BH911="Ⅱロなし",ROUNDDOWN(L911*VLOOKUP(K911,【参考】数式用!$A$4:$J$42,8,FALSE)*AA911,0),""),"")</f>
        <v/>
      </c>
    </row>
    <row r="912" spans="1:62" ht="110.1" customHeight="1" thickBot="1">
      <c r="A912" s="327">
        <v>899</v>
      </c>
      <c r="B912" s="1005" t="str">
        <f>IF(基本情報入力シート!B934="","",基本情報入力シート!B934)</f>
        <v/>
      </c>
      <c r="C912" s="1006"/>
      <c r="D912" s="1006"/>
      <c r="E912" s="1006"/>
      <c r="F912" s="1007"/>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58" t="str">
        <f>IF(基本情報入力シート!AF934=0, "",基本情報入力シート!AF934)</f>
        <v/>
      </c>
      <c r="M912" s="589"/>
      <c r="N912" s="521" t="str">
        <f>IFERROR(VLOOKUP(K912,【参考】数式用!$A$2:$F$57,MATCH(M912,【参考】数式用!$C$3:$F$3,0)+2,0),"")</f>
        <v/>
      </c>
      <c r="O912" s="513"/>
      <c r="P912" s="555" t="str">
        <f>IFERROR(VLOOKUP(K912,【参考】数式用!$A$2:$F$57,MATCH(O912,【参考】数式用!$C$3:$F$3,0)+2,0),"")</f>
        <v/>
      </c>
      <c r="Q912" s="338" t="s">
        <v>118</v>
      </c>
      <c r="R912" s="339"/>
      <c r="S912" s="340" t="s">
        <v>183</v>
      </c>
      <c r="T912" s="339"/>
      <c r="U912" s="340" t="s">
        <v>184</v>
      </c>
      <c r="V912" s="339"/>
      <c r="W912" s="340" t="s">
        <v>183</v>
      </c>
      <c r="X912" s="339"/>
      <c r="Y912" s="340" t="s">
        <v>185</v>
      </c>
      <c r="Z912" s="340" t="s">
        <v>186</v>
      </c>
      <c r="AA912" s="340" t="str">
        <f t="shared" si="309"/>
        <v/>
      </c>
      <c r="AB912" s="341" t="s">
        <v>187</v>
      </c>
      <c r="AC912" s="516" t="str">
        <f t="shared" si="310"/>
        <v/>
      </c>
      <c r="AD912" s="509" t="str">
        <f t="shared" si="311"/>
        <v/>
      </c>
      <c r="AE912" s="517" t="str">
        <f>IFERROR(ROUNDDOWN(ROUNDDOWN(ROUND(L912*VLOOKUP(K912,【参考】数式用!$A$4:$F$57,MATCH("処遇改善加算Ⅳ",【参考】数式用!$C$3:$F$3,0)+2,0),0),0)*AA912*0.5,0), "")</f>
        <v/>
      </c>
      <c r="AF912" s="329"/>
      <c r="AG912" s="330"/>
      <c r="AH912" s="330"/>
      <c r="AI912" s="344"/>
      <c r="AJ912" s="641"/>
      <c r="AK912" s="331"/>
      <c r="AL912" s="332" t="str">
        <f t="shared" si="312"/>
        <v/>
      </c>
      <c r="AM912" s="325" t="str">
        <f t="shared" si="313"/>
        <v/>
      </c>
      <c r="AN912" s="255"/>
      <c r="AO912" s="559" t="str">
        <f>IFERROR(VLOOKUP(K912,【参考】数式用!$A$2:$N$57,14,FALSE),"")</f>
        <v/>
      </c>
      <c r="AP912" s="559" t="str">
        <f t="shared" si="314"/>
        <v/>
      </c>
      <c r="AQ912" s="632" t="str">
        <f t="shared" si="315"/>
        <v/>
      </c>
      <c r="AR912" s="632" t="str">
        <f t="shared" si="316"/>
        <v>入力済</v>
      </c>
      <c r="AS912" s="559" t="str">
        <f t="shared" si="317"/>
        <v/>
      </c>
      <c r="AT912" s="632" t="str">
        <f t="shared" si="318"/>
        <v>入力済</v>
      </c>
      <c r="AU912" s="632" t="str">
        <f t="shared" si="319"/>
        <v/>
      </c>
      <c r="AV912" s="632" t="str">
        <f t="shared" si="320"/>
        <v/>
      </c>
      <c r="AW912" s="559" t="str">
        <f t="shared" si="321"/>
        <v/>
      </c>
      <c r="AX912" s="559" t="str">
        <f t="shared" si="322"/>
        <v/>
      </c>
      <c r="AY912" s="632" t="str">
        <f>IFERROR(VLOOKUP(K912,【参考】数式用!$AR$5:$AS$39,2, FALSE), "")</f>
        <v/>
      </c>
      <c r="AZ912" s="559" t="str">
        <f t="shared" si="323"/>
        <v/>
      </c>
      <c r="BA912" s="559" t="str">
        <f t="shared" si="324"/>
        <v>入力済</v>
      </c>
      <c r="BB912" s="632" t="str">
        <f>IFERROR(VLOOKUP(K912,【参考】数式用!$AX$3:$AY$59, 2, FALSE), "")</f>
        <v/>
      </c>
      <c r="BC912" s="559" t="str">
        <f t="shared" si="325"/>
        <v/>
      </c>
      <c r="BD912" s="559" t="str">
        <f t="shared" si="326"/>
        <v>入力済</v>
      </c>
      <c r="BE912" s="576" t="str">
        <f t="shared" si="327"/>
        <v/>
      </c>
      <c r="BF912" s="559" t="str">
        <f t="shared" si="328"/>
        <v/>
      </c>
      <c r="BG912" s="596"/>
      <c r="BH912" s="632" t="str">
        <f t="shared" si="329"/>
        <v/>
      </c>
      <c r="BI912" s="614" t="str">
        <f>IFERROR(IF(BH912="Ⅱロ有り",ROUNDDOWN(L912*VLOOKUP(K912,【参考】数式用!$A$4:$J$42,10,FALSE)*AA912,0),""),"")</f>
        <v/>
      </c>
      <c r="BJ912" s="614" t="str">
        <f>IFERROR(IF(BH912="Ⅱロなし",ROUNDDOWN(L912*VLOOKUP(K912,【参考】数式用!$A$4:$J$42,8,FALSE)*AA912,0),""),"")</f>
        <v/>
      </c>
    </row>
    <row r="913" spans="1:62" ht="110.1" customHeight="1" thickBot="1">
      <c r="A913" s="327">
        <v>900</v>
      </c>
      <c r="B913" s="1005" t="str">
        <f>IF(基本情報入力シート!B935="","",基本情報入力シート!B935)</f>
        <v/>
      </c>
      <c r="C913" s="1006"/>
      <c r="D913" s="1006"/>
      <c r="E913" s="1006"/>
      <c r="F913" s="1007"/>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58" t="str">
        <f>IF(基本情報入力シート!AF935=0, "",基本情報入力シート!AF935)</f>
        <v/>
      </c>
      <c r="M913" s="589"/>
      <c r="N913" s="521" t="str">
        <f>IFERROR(VLOOKUP(K913,【参考】数式用!$A$2:$F$57,MATCH(M913,【参考】数式用!$C$3:$F$3,0)+2,0),"")</f>
        <v/>
      </c>
      <c r="O913" s="513"/>
      <c r="P913" s="555" t="str">
        <f>IFERROR(VLOOKUP(K913,【参考】数式用!$A$2:$F$57,MATCH(O913,【参考】数式用!$C$3:$F$3,0)+2,0),"")</f>
        <v/>
      </c>
      <c r="Q913" s="338" t="s">
        <v>118</v>
      </c>
      <c r="R913" s="339"/>
      <c r="S913" s="340" t="s">
        <v>183</v>
      </c>
      <c r="T913" s="339"/>
      <c r="U913" s="340" t="s">
        <v>184</v>
      </c>
      <c r="V913" s="339"/>
      <c r="W913" s="340" t="s">
        <v>183</v>
      </c>
      <c r="X913" s="339"/>
      <c r="Y913" s="340" t="s">
        <v>185</v>
      </c>
      <c r="Z913" s="340" t="s">
        <v>186</v>
      </c>
      <c r="AA913" s="340" t="str">
        <f t="shared" si="309"/>
        <v/>
      </c>
      <c r="AB913" s="341" t="s">
        <v>187</v>
      </c>
      <c r="AC913" s="516" t="str">
        <f t="shared" si="310"/>
        <v/>
      </c>
      <c r="AD913" s="509" t="str">
        <f t="shared" si="311"/>
        <v/>
      </c>
      <c r="AE913" s="517" t="str">
        <f>IFERROR(ROUNDDOWN(ROUNDDOWN(ROUND(L913*VLOOKUP(K913,【参考】数式用!$A$4:$F$57,MATCH("処遇改善加算Ⅳ",【参考】数式用!$C$3:$F$3,0)+2,0),0),0)*AA913*0.5,0), "")</f>
        <v/>
      </c>
      <c r="AF913" s="329"/>
      <c r="AG913" s="330"/>
      <c r="AH913" s="330"/>
      <c r="AI913" s="344"/>
      <c r="AJ913" s="641"/>
      <c r="AK913" s="331"/>
      <c r="AL913" s="332" t="str">
        <f t="shared" si="312"/>
        <v/>
      </c>
      <c r="AM913" s="325" t="str">
        <f t="shared" si="313"/>
        <v/>
      </c>
      <c r="AN913" s="255"/>
      <c r="AO913" s="559" t="str">
        <f>IFERROR(VLOOKUP(K913,【参考】数式用!$A$2:$N$57,14,FALSE),"")</f>
        <v/>
      </c>
      <c r="AP913" s="559" t="str">
        <f t="shared" si="314"/>
        <v/>
      </c>
      <c r="AQ913" s="632" t="str">
        <f t="shared" si="315"/>
        <v/>
      </c>
      <c r="AR913" s="632" t="str">
        <f t="shared" si="316"/>
        <v>入力済</v>
      </c>
      <c r="AS913" s="559" t="str">
        <f t="shared" si="317"/>
        <v/>
      </c>
      <c r="AT913" s="632" t="str">
        <f t="shared" si="318"/>
        <v>入力済</v>
      </c>
      <c r="AU913" s="632" t="str">
        <f t="shared" si="319"/>
        <v/>
      </c>
      <c r="AV913" s="632" t="str">
        <f t="shared" si="320"/>
        <v/>
      </c>
      <c r="AW913" s="559" t="str">
        <f t="shared" si="321"/>
        <v/>
      </c>
      <c r="AX913" s="559" t="str">
        <f t="shared" si="322"/>
        <v/>
      </c>
      <c r="AY913" s="632" t="str">
        <f>IFERROR(VLOOKUP(K913,【参考】数式用!$AR$5:$AS$39,2, FALSE), "")</f>
        <v/>
      </c>
      <c r="AZ913" s="559" t="str">
        <f t="shared" si="323"/>
        <v/>
      </c>
      <c r="BA913" s="559" t="str">
        <f t="shared" si="324"/>
        <v>入力済</v>
      </c>
      <c r="BB913" s="632" t="str">
        <f>IFERROR(VLOOKUP(K913,【参考】数式用!$AX$3:$AY$59, 2, FALSE), "")</f>
        <v/>
      </c>
      <c r="BC913" s="559" t="str">
        <f t="shared" si="325"/>
        <v/>
      </c>
      <c r="BD913" s="559" t="str">
        <f t="shared" si="326"/>
        <v>入力済</v>
      </c>
      <c r="BE913" s="576" t="str">
        <f t="shared" si="327"/>
        <v/>
      </c>
      <c r="BF913" s="559" t="str">
        <f t="shared" si="328"/>
        <v/>
      </c>
      <c r="BG913" s="596"/>
      <c r="BH913" s="632" t="str">
        <f t="shared" si="329"/>
        <v/>
      </c>
      <c r="BI913" s="614" t="str">
        <f>IFERROR(IF(BH913="Ⅱロ有り",ROUNDDOWN(L913*VLOOKUP(K913,【参考】数式用!$A$4:$J$42,10,FALSE)*AA913,0),""),"")</f>
        <v/>
      </c>
      <c r="BJ913" s="614" t="str">
        <f>IFERROR(IF(BH913="Ⅱロなし",ROUNDDOWN(L913*VLOOKUP(K913,【参考】数式用!$A$4:$J$42,8,FALSE)*AA913,0),""),"")</f>
        <v/>
      </c>
    </row>
    <row r="914" spans="1:62" ht="110.1" customHeight="1" thickBot="1">
      <c r="A914" s="327">
        <v>901</v>
      </c>
      <c r="B914" s="1005" t="str">
        <f>IF(基本情報入力シート!B936="","",基本情報入力シート!B936)</f>
        <v/>
      </c>
      <c r="C914" s="1006"/>
      <c r="D914" s="1006"/>
      <c r="E914" s="1006"/>
      <c r="F914" s="1007"/>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58" t="str">
        <f>IF(基本情報入力シート!AF936=0, "",基本情報入力シート!AF936)</f>
        <v/>
      </c>
      <c r="M914" s="589"/>
      <c r="N914" s="521" t="str">
        <f>IFERROR(VLOOKUP(K914,【参考】数式用!$A$2:$F$57,MATCH(M914,【参考】数式用!$C$3:$F$3,0)+2,0),"")</f>
        <v/>
      </c>
      <c r="O914" s="513"/>
      <c r="P914" s="555" t="str">
        <f>IFERROR(VLOOKUP(K914,【参考】数式用!$A$2:$F$57,MATCH(O914,【参考】数式用!$C$3:$F$3,0)+2,0),"")</f>
        <v/>
      </c>
      <c r="Q914" s="338" t="s">
        <v>118</v>
      </c>
      <c r="R914" s="339"/>
      <c r="S914" s="340" t="s">
        <v>183</v>
      </c>
      <c r="T914" s="339"/>
      <c r="U914" s="340" t="s">
        <v>184</v>
      </c>
      <c r="V914" s="339"/>
      <c r="W914" s="340" t="s">
        <v>183</v>
      </c>
      <c r="X914" s="339"/>
      <c r="Y914" s="340" t="s">
        <v>185</v>
      </c>
      <c r="Z914" s="340" t="s">
        <v>186</v>
      </c>
      <c r="AA914" s="340" t="str">
        <f t="shared" si="309"/>
        <v/>
      </c>
      <c r="AB914" s="341" t="s">
        <v>187</v>
      </c>
      <c r="AC914" s="516" t="str">
        <f t="shared" si="310"/>
        <v/>
      </c>
      <c r="AD914" s="509" t="str">
        <f t="shared" si="311"/>
        <v/>
      </c>
      <c r="AE914" s="517" t="str">
        <f>IFERROR(ROUNDDOWN(ROUNDDOWN(ROUND(L914*VLOOKUP(K914,【参考】数式用!$A$4:$F$57,MATCH("処遇改善加算Ⅳ",【参考】数式用!$C$3:$F$3,0)+2,0),0),0)*AA914*0.5,0), "")</f>
        <v/>
      </c>
      <c r="AF914" s="329"/>
      <c r="AG914" s="330"/>
      <c r="AH914" s="330"/>
      <c r="AI914" s="344"/>
      <c r="AJ914" s="641"/>
      <c r="AK914" s="331"/>
      <c r="AL914" s="332" t="str">
        <f t="shared" si="312"/>
        <v/>
      </c>
      <c r="AM914" s="325" t="str">
        <f t="shared" si="313"/>
        <v/>
      </c>
      <c r="AN914" s="255"/>
      <c r="AO914" s="559" t="str">
        <f>IFERROR(VLOOKUP(K914,【参考】数式用!$A$2:$N$57,14,FALSE),"")</f>
        <v/>
      </c>
      <c r="AP914" s="559" t="str">
        <f t="shared" si="314"/>
        <v/>
      </c>
      <c r="AQ914" s="632" t="str">
        <f t="shared" si="315"/>
        <v/>
      </c>
      <c r="AR914" s="632" t="str">
        <f t="shared" si="316"/>
        <v>入力済</v>
      </c>
      <c r="AS914" s="559" t="str">
        <f t="shared" si="317"/>
        <v/>
      </c>
      <c r="AT914" s="632" t="str">
        <f t="shared" si="318"/>
        <v>入力済</v>
      </c>
      <c r="AU914" s="632" t="str">
        <f t="shared" si="319"/>
        <v/>
      </c>
      <c r="AV914" s="632" t="str">
        <f t="shared" si="320"/>
        <v/>
      </c>
      <c r="AW914" s="559" t="str">
        <f t="shared" si="321"/>
        <v/>
      </c>
      <c r="AX914" s="559" t="str">
        <f t="shared" si="322"/>
        <v/>
      </c>
      <c r="AY914" s="632" t="str">
        <f>IFERROR(VLOOKUP(K914,【参考】数式用!$AR$5:$AS$39,2, FALSE), "")</f>
        <v/>
      </c>
      <c r="AZ914" s="559" t="str">
        <f t="shared" si="323"/>
        <v/>
      </c>
      <c r="BA914" s="559" t="str">
        <f t="shared" si="324"/>
        <v>入力済</v>
      </c>
      <c r="BB914" s="632" t="str">
        <f>IFERROR(VLOOKUP(K914,【参考】数式用!$AX$3:$AY$59, 2, FALSE), "")</f>
        <v/>
      </c>
      <c r="BC914" s="559" t="str">
        <f t="shared" si="325"/>
        <v/>
      </c>
      <c r="BD914" s="559" t="str">
        <f t="shared" si="326"/>
        <v>入力済</v>
      </c>
      <c r="BE914" s="576" t="str">
        <f t="shared" si="327"/>
        <v/>
      </c>
      <c r="BF914" s="559" t="str">
        <f t="shared" si="328"/>
        <v/>
      </c>
      <c r="BG914" s="596"/>
      <c r="BH914" s="632" t="str">
        <f t="shared" si="329"/>
        <v/>
      </c>
      <c r="BI914" s="614" t="str">
        <f>IFERROR(IF(BH914="Ⅱロ有り",ROUNDDOWN(L914*VLOOKUP(K914,【参考】数式用!$A$4:$J$42,10,FALSE)*AA914,0),""),"")</f>
        <v/>
      </c>
      <c r="BJ914" s="614" t="str">
        <f>IFERROR(IF(BH914="Ⅱロなし",ROUNDDOWN(L914*VLOOKUP(K914,【参考】数式用!$A$4:$J$42,8,FALSE)*AA914,0),""),"")</f>
        <v/>
      </c>
    </row>
    <row r="915" spans="1:62" ht="110.1" customHeight="1" thickBot="1">
      <c r="A915" s="327">
        <v>902</v>
      </c>
      <c r="B915" s="1005" t="str">
        <f>IF(基本情報入力シート!B937="","",基本情報入力シート!B937)</f>
        <v/>
      </c>
      <c r="C915" s="1006"/>
      <c r="D915" s="1006"/>
      <c r="E915" s="1006"/>
      <c r="F915" s="1007"/>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58" t="str">
        <f>IF(基本情報入力シート!AF937=0, "",基本情報入力シート!AF937)</f>
        <v/>
      </c>
      <c r="M915" s="589"/>
      <c r="N915" s="521" t="str">
        <f>IFERROR(VLOOKUP(K915,【参考】数式用!$A$2:$F$57,MATCH(M915,【参考】数式用!$C$3:$F$3,0)+2,0),"")</f>
        <v/>
      </c>
      <c r="O915" s="513"/>
      <c r="P915" s="555" t="str">
        <f>IFERROR(VLOOKUP(K915,【参考】数式用!$A$2:$F$57,MATCH(O915,【参考】数式用!$C$3:$F$3,0)+2,0),"")</f>
        <v/>
      </c>
      <c r="Q915" s="338" t="s">
        <v>118</v>
      </c>
      <c r="R915" s="339"/>
      <c r="S915" s="340" t="s">
        <v>183</v>
      </c>
      <c r="T915" s="339"/>
      <c r="U915" s="340" t="s">
        <v>184</v>
      </c>
      <c r="V915" s="339"/>
      <c r="W915" s="340" t="s">
        <v>183</v>
      </c>
      <c r="X915" s="339"/>
      <c r="Y915" s="340" t="s">
        <v>185</v>
      </c>
      <c r="Z915" s="340" t="s">
        <v>186</v>
      </c>
      <c r="AA915" s="340" t="str">
        <f t="shared" si="309"/>
        <v/>
      </c>
      <c r="AB915" s="341" t="s">
        <v>187</v>
      </c>
      <c r="AC915" s="516" t="str">
        <f t="shared" si="310"/>
        <v/>
      </c>
      <c r="AD915" s="509" t="str">
        <f t="shared" si="311"/>
        <v/>
      </c>
      <c r="AE915" s="517" t="str">
        <f>IFERROR(ROUNDDOWN(ROUNDDOWN(ROUND(L915*VLOOKUP(K915,【参考】数式用!$A$4:$F$57,MATCH("処遇改善加算Ⅳ",【参考】数式用!$C$3:$F$3,0)+2,0),0),0)*AA915*0.5,0), "")</f>
        <v/>
      </c>
      <c r="AF915" s="329"/>
      <c r="AG915" s="330"/>
      <c r="AH915" s="330"/>
      <c r="AI915" s="344"/>
      <c r="AJ915" s="641"/>
      <c r="AK915" s="331"/>
      <c r="AL915" s="332" t="str">
        <f t="shared" si="312"/>
        <v/>
      </c>
      <c r="AM915" s="325" t="str">
        <f t="shared" si="313"/>
        <v/>
      </c>
      <c r="AN915" s="255"/>
      <c r="AO915" s="559" t="str">
        <f>IFERROR(VLOOKUP(K915,【参考】数式用!$A$2:$N$57,14,FALSE),"")</f>
        <v/>
      </c>
      <c r="AP915" s="559" t="str">
        <f t="shared" si="314"/>
        <v/>
      </c>
      <c r="AQ915" s="632" t="str">
        <f t="shared" si="315"/>
        <v/>
      </c>
      <c r="AR915" s="632" t="str">
        <f t="shared" si="316"/>
        <v>入力済</v>
      </c>
      <c r="AS915" s="559" t="str">
        <f t="shared" si="317"/>
        <v/>
      </c>
      <c r="AT915" s="632" t="str">
        <f t="shared" si="318"/>
        <v>入力済</v>
      </c>
      <c r="AU915" s="632" t="str">
        <f t="shared" si="319"/>
        <v/>
      </c>
      <c r="AV915" s="632" t="str">
        <f t="shared" si="320"/>
        <v/>
      </c>
      <c r="AW915" s="559" t="str">
        <f t="shared" si="321"/>
        <v/>
      </c>
      <c r="AX915" s="559" t="str">
        <f t="shared" si="322"/>
        <v/>
      </c>
      <c r="AY915" s="632" t="str">
        <f>IFERROR(VLOOKUP(K915,【参考】数式用!$AR$5:$AS$39,2, FALSE), "")</f>
        <v/>
      </c>
      <c r="AZ915" s="559" t="str">
        <f t="shared" si="323"/>
        <v/>
      </c>
      <c r="BA915" s="559" t="str">
        <f t="shared" si="324"/>
        <v>入力済</v>
      </c>
      <c r="BB915" s="632" t="str">
        <f>IFERROR(VLOOKUP(K915,【参考】数式用!$AX$3:$AY$59, 2, FALSE), "")</f>
        <v/>
      </c>
      <c r="BC915" s="559" t="str">
        <f t="shared" si="325"/>
        <v/>
      </c>
      <c r="BD915" s="559" t="str">
        <f t="shared" si="326"/>
        <v>入力済</v>
      </c>
      <c r="BE915" s="576" t="str">
        <f t="shared" si="327"/>
        <v/>
      </c>
      <c r="BF915" s="559" t="str">
        <f t="shared" si="328"/>
        <v/>
      </c>
      <c r="BG915" s="596"/>
      <c r="BH915" s="632" t="str">
        <f t="shared" si="329"/>
        <v/>
      </c>
      <c r="BI915" s="614" t="str">
        <f>IFERROR(IF(BH915="Ⅱロ有り",ROUNDDOWN(L915*VLOOKUP(K915,【参考】数式用!$A$4:$J$42,10,FALSE)*AA915,0),""),"")</f>
        <v/>
      </c>
      <c r="BJ915" s="614" t="str">
        <f>IFERROR(IF(BH915="Ⅱロなし",ROUNDDOWN(L915*VLOOKUP(K915,【参考】数式用!$A$4:$J$42,8,FALSE)*AA915,0),""),"")</f>
        <v/>
      </c>
    </row>
    <row r="916" spans="1:62" ht="110.1" customHeight="1" thickBot="1">
      <c r="A916" s="327">
        <v>903</v>
      </c>
      <c r="B916" s="1005" t="str">
        <f>IF(基本情報入力シート!B938="","",基本情報入力シート!B938)</f>
        <v/>
      </c>
      <c r="C916" s="1006"/>
      <c r="D916" s="1006"/>
      <c r="E916" s="1006"/>
      <c r="F916" s="1007"/>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58" t="str">
        <f>IF(基本情報入力シート!AF938=0, "",基本情報入力シート!AF938)</f>
        <v/>
      </c>
      <c r="M916" s="589"/>
      <c r="N916" s="521" t="str">
        <f>IFERROR(VLOOKUP(K916,【参考】数式用!$A$2:$F$57,MATCH(M916,【参考】数式用!$C$3:$F$3,0)+2,0),"")</f>
        <v/>
      </c>
      <c r="O916" s="513"/>
      <c r="P916" s="555" t="str">
        <f>IFERROR(VLOOKUP(K916,【参考】数式用!$A$2:$F$57,MATCH(O916,【参考】数式用!$C$3:$F$3,0)+2,0),"")</f>
        <v/>
      </c>
      <c r="Q916" s="338" t="s">
        <v>118</v>
      </c>
      <c r="R916" s="339"/>
      <c r="S916" s="340" t="s">
        <v>183</v>
      </c>
      <c r="T916" s="339"/>
      <c r="U916" s="340" t="s">
        <v>184</v>
      </c>
      <c r="V916" s="339"/>
      <c r="W916" s="340" t="s">
        <v>183</v>
      </c>
      <c r="X916" s="339"/>
      <c r="Y916" s="340" t="s">
        <v>185</v>
      </c>
      <c r="Z916" s="340" t="s">
        <v>186</v>
      </c>
      <c r="AA916" s="340" t="str">
        <f t="shared" si="309"/>
        <v/>
      </c>
      <c r="AB916" s="341" t="s">
        <v>187</v>
      </c>
      <c r="AC916" s="516" t="str">
        <f t="shared" si="310"/>
        <v/>
      </c>
      <c r="AD916" s="509" t="str">
        <f t="shared" si="311"/>
        <v/>
      </c>
      <c r="AE916" s="517" t="str">
        <f>IFERROR(ROUNDDOWN(ROUNDDOWN(ROUND(L916*VLOOKUP(K916,【参考】数式用!$A$4:$F$57,MATCH("処遇改善加算Ⅳ",【参考】数式用!$C$3:$F$3,0)+2,0),0),0)*AA916*0.5,0), "")</f>
        <v/>
      </c>
      <c r="AF916" s="329"/>
      <c r="AG916" s="330"/>
      <c r="AH916" s="330"/>
      <c r="AI916" s="344"/>
      <c r="AJ916" s="641"/>
      <c r="AK916" s="331"/>
      <c r="AL916" s="332" t="str">
        <f t="shared" si="312"/>
        <v/>
      </c>
      <c r="AM916" s="325" t="str">
        <f t="shared" si="313"/>
        <v/>
      </c>
      <c r="AN916" s="255"/>
      <c r="AO916" s="559" t="str">
        <f>IFERROR(VLOOKUP(K916,【参考】数式用!$A$2:$N$57,14,FALSE),"")</f>
        <v/>
      </c>
      <c r="AP916" s="559" t="str">
        <f t="shared" si="314"/>
        <v/>
      </c>
      <c r="AQ916" s="632" t="str">
        <f t="shared" si="315"/>
        <v/>
      </c>
      <c r="AR916" s="632" t="str">
        <f t="shared" si="316"/>
        <v>入力済</v>
      </c>
      <c r="AS916" s="559" t="str">
        <f t="shared" si="317"/>
        <v/>
      </c>
      <c r="AT916" s="632" t="str">
        <f t="shared" si="318"/>
        <v>入力済</v>
      </c>
      <c r="AU916" s="632" t="str">
        <f t="shared" si="319"/>
        <v/>
      </c>
      <c r="AV916" s="632" t="str">
        <f t="shared" si="320"/>
        <v/>
      </c>
      <c r="AW916" s="559" t="str">
        <f t="shared" si="321"/>
        <v/>
      </c>
      <c r="AX916" s="559" t="str">
        <f t="shared" si="322"/>
        <v/>
      </c>
      <c r="AY916" s="632" t="str">
        <f>IFERROR(VLOOKUP(K916,【参考】数式用!$AR$5:$AS$39,2, FALSE), "")</f>
        <v/>
      </c>
      <c r="AZ916" s="559" t="str">
        <f t="shared" si="323"/>
        <v/>
      </c>
      <c r="BA916" s="559" t="str">
        <f t="shared" si="324"/>
        <v>入力済</v>
      </c>
      <c r="BB916" s="632" t="str">
        <f>IFERROR(VLOOKUP(K916,【参考】数式用!$AX$3:$AY$59, 2, FALSE), "")</f>
        <v/>
      </c>
      <c r="BC916" s="559" t="str">
        <f t="shared" si="325"/>
        <v/>
      </c>
      <c r="BD916" s="559" t="str">
        <f t="shared" si="326"/>
        <v>入力済</v>
      </c>
      <c r="BE916" s="576" t="str">
        <f t="shared" si="327"/>
        <v/>
      </c>
      <c r="BF916" s="559" t="str">
        <f t="shared" si="328"/>
        <v/>
      </c>
      <c r="BG916" s="596"/>
      <c r="BH916" s="632" t="str">
        <f t="shared" si="329"/>
        <v/>
      </c>
      <c r="BI916" s="614" t="str">
        <f>IFERROR(IF(BH916="Ⅱロ有り",ROUNDDOWN(L916*VLOOKUP(K916,【参考】数式用!$A$4:$J$42,10,FALSE)*AA916,0),""),"")</f>
        <v/>
      </c>
      <c r="BJ916" s="614" t="str">
        <f>IFERROR(IF(BH916="Ⅱロなし",ROUNDDOWN(L916*VLOOKUP(K916,【参考】数式用!$A$4:$J$42,8,FALSE)*AA916,0),""),"")</f>
        <v/>
      </c>
    </row>
    <row r="917" spans="1:62" ht="110.1" customHeight="1" thickBot="1">
      <c r="A917" s="327">
        <v>904</v>
      </c>
      <c r="B917" s="1005" t="str">
        <f>IF(基本情報入力シート!B939="","",基本情報入力シート!B939)</f>
        <v/>
      </c>
      <c r="C917" s="1006"/>
      <c r="D917" s="1006"/>
      <c r="E917" s="1006"/>
      <c r="F917" s="1007"/>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58" t="str">
        <f>IF(基本情報入力シート!AF939=0, "",基本情報入力シート!AF939)</f>
        <v/>
      </c>
      <c r="M917" s="589"/>
      <c r="N917" s="521" t="str">
        <f>IFERROR(VLOOKUP(K917,【参考】数式用!$A$2:$F$57,MATCH(M917,【参考】数式用!$C$3:$F$3,0)+2,0),"")</f>
        <v/>
      </c>
      <c r="O917" s="513"/>
      <c r="P917" s="555" t="str">
        <f>IFERROR(VLOOKUP(K917,【参考】数式用!$A$2:$F$57,MATCH(O917,【参考】数式用!$C$3:$F$3,0)+2,0),"")</f>
        <v/>
      </c>
      <c r="Q917" s="338" t="s">
        <v>118</v>
      </c>
      <c r="R917" s="339"/>
      <c r="S917" s="340" t="s">
        <v>183</v>
      </c>
      <c r="T917" s="339"/>
      <c r="U917" s="340" t="s">
        <v>184</v>
      </c>
      <c r="V917" s="339"/>
      <c r="W917" s="340" t="s">
        <v>183</v>
      </c>
      <c r="X917" s="339"/>
      <c r="Y917" s="340" t="s">
        <v>185</v>
      </c>
      <c r="Z917" s="340" t="s">
        <v>186</v>
      </c>
      <c r="AA917" s="340" t="str">
        <f t="shared" si="309"/>
        <v/>
      </c>
      <c r="AB917" s="341" t="s">
        <v>187</v>
      </c>
      <c r="AC917" s="516" t="str">
        <f t="shared" si="310"/>
        <v/>
      </c>
      <c r="AD917" s="509" t="str">
        <f t="shared" si="311"/>
        <v/>
      </c>
      <c r="AE917" s="517" t="str">
        <f>IFERROR(ROUNDDOWN(ROUNDDOWN(ROUND(L917*VLOOKUP(K917,【参考】数式用!$A$4:$F$57,MATCH("処遇改善加算Ⅳ",【参考】数式用!$C$3:$F$3,0)+2,0),0),0)*AA917*0.5,0), "")</f>
        <v/>
      </c>
      <c r="AF917" s="329"/>
      <c r="AG917" s="330"/>
      <c r="AH917" s="330"/>
      <c r="AI917" s="344"/>
      <c r="AJ917" s="641"/>
      <c r="AK917" s="331"/>
      <c r="AL917" s="332" t="str">
        <f t="shared" si="312"/>
        <v/>
      </c>
      <c r="AM917" s="325" t="str">
        <f t="shared" si="313"/>
        <v/>
      </c>
      <c r="AN917" s="255"/>
      <c r="AO917" s="559" t="str">
        <f>IFERROR(VLOOKUP(K917,【参考】数式用!$A$2:$N$57,14,FALSE),"")</f>
        <v/>
      </c>
      <c r="AP917" s="559" t="str">
        <f t="shared" si="314"/>
        <v/>
      </c>
      <c r="AQ917" s="632" t="str">
        <f t="shared" si="315"/>
        <v/>
      </c>
      <c r="AR917" s="632" t="str">
        <f t="shared" si="316"/>
        <v>入力済</v>
      </c>
      <c r="AS917" s="559" t="str">
        <f t="shared" si="317"/>
        <v/>
      </c>
      <c r="AT917" s="632" t="str">
        <f t="shared" si="318"/>
        <v>入力済</v>
      </c>
      <c r="AU917" s="632" t="str">
        <f t="shared" si="319"/>
        <v/>
      </c>
      <c r="AV917" s="632" t="str">
        <f t="shared" si="320"/>
        <v/>
      </c>
      <c r="AW917" s="559" t="str">
        <f t="shared" si="321"/>
        <v/>
      </c>
      <c r="AX917" s="559" t="str">
        <f t="shared" si="322"/>
        <v/>
      </c>
      <c r="AY917" s="632" t="str">
        <f>IFERROR(VLOOKUP(K917,【参考】数式用!$AR$5:$AS$39,2, FALSE), "")</f>
        <v/>
      </c>
      <c r="AZ917" s="559" t="str">
        <f t="shared" si="323"/>
        <v/>
      </c>
      <c r="BA917" s="559" t="str">
        <f t="shared" si="324"/>
        <v>入力済</v>
      </c>
      <c r="BB917" s="632" t="str">
        <f>IFERROR(VLOOKUP(K917,【参考】数式用!$AX$3:$AY$59, 2, FALSE), "")</f>
        <v/>
      </c>
      <c r="BC917" s="559" t="str">
        <f t="shared" si="325"/>
        <v/>
      </c>
      <c r="BD917" s="559" t="str">
        <f t="shared" si="326"/>
        <v>入力済</v>
      </c>
      <c r="BE917" s="576" t="str">
        <f t="shared" si="327"/>
        <v/>
      </c>
      <c r="BF917" s="559" t="str">
        <f t="shared" si="328"/>
        <v/>
      </c>
      <c r="BG917" s="596"/>
      <c r="BH917" s="632" t="str">
        <f t="shared" si="329"/>
        <v/>
      </c>
      <c r="BI917" s="614" t="str">
        <f>IFERROR(IF(BH917="Ⅱロ有り",ROUNDDOWN(L917*VLOOKUP(K917,【参考】数式用!$A$4:$J$42,10,FALSE)*AA917,0),""),"")</f>
        <v/>
      </c>
      <c r="BJ917" s="614" t="str">
        <f>IFERROR(IF(BH917="Ⅱロなし",ROUNDDOWN(L917*VLOOKUP(K917,【参考】数式用!$A$4:$J$42,8,FALSE)*AA917,0),""),"")</f>
        <v/>
      </c>
    </row>
    <row r="918" spans="1:62" ht="110.1" customHeight="1" thickBot="1">
      <c r="A918" s="327">
        <v>905</v>
      </c>
      <c r="B918" s="1005" t="str">
        <f>IF(基本情報入力シート!B940="","",基本情報入力シート!B940)</f>
        <v/>
      </c>
      <c r="C918" s="1006"/>
      <c r="D918" s="1006"/>
      <c r="E918" s="1006"/>
      <c r="F918" s="1007"/>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58" t="str">
        <f>IF(基本情報入力シート!AF940=0, "",基本情報入力シート!AF940)</f>
        <v/>
      </c>
      <c r="M918" s="589"/>
      <c r="N918" s="521" t="str">
        <f>IFERROR(VLOOKUP(K918,【参考】数式用!$A$2:$F$57,MATCH(M918,【参考】数式用!$C$3:$F$3,0)+2,0),"")</f>
        <v/>
      </c>
      <c r="O918" s="513"/>
      <c r="P918" s="555" t="str">
        <f>IFERROR(VLOOKUP(K918,【参考】数式用!$A$2:$F$57,MATCH(O918,【参考】数式用!$C$3:$F$3,0)+2,0),"")</f>
        <v/>
      </c>
      <c r="Q918" s="338" t="s">
        <v>118</v>
      </c>
      <c r="R918" s="339"/>
      <c r="S918" s="340" t="s">
        <v>183</v>
      </c>
      <c r="T918" s="339"/>
      <c r="U918" s="340" t="s">
        <v>184</v>
      </c>
      <c r="V918" s="339"/>
      <c r="W918" s="340" t="s">
        <v>183</v>
      </c>
      <c r="X918" s="339"/>
      <c r="Y918" s="340" t="s">
        <v>185</v>
      </c>
      <c r="Z918" s="340" t="s">
        <v>186</v>
      </c>
      <c r="AA918" s="340" t="str">
        <f t="shared" si="309"/>
        <v/>
      </c>
      <c r="AB918" s="341" t="s">
        <v>187</v>
      </c>
      <c r="AC918" s="516" t="str">
        <f t="shared" si="310"/>
        <v/>
      </c>
      <c r="AD918" s="509" t="str">
        <f t="shared" si="311"/>
        <v/>
      </c>
      <c r="AE918" s="517" t="str">
        <f>IFERROR(ROUNDDOWN(ROUNDDOWN(ROUND(L918*VLOOKUP(K918,【参考】数式用!$A$4:$F$57,MATCH("処遇改善加算Ⅳ",【参考】数式用!$C$3:$F$3,0)+2,0),0),0)*AA918*0.5,0), "")</f>
        <v/>
      </c>
      <c r="AF918" s="329"/>
      <c r="AG918" s="330"/>
      <c r="AH918" s="330"/>
      <c r="AI918" s="344"/>
      <c r="AJ918" s="641"/>
      <c r="AK918" s="331"/>
      <c r="AL918" s="332" t="str">
        <f t="shared" si="312"/>
        <v/>
      </c>
      <c r="AM918" s="325" t="str">
        <f t="shared" si="313"/>
        <v/>
      </c>
      <c r="AN918" s="255"/>
      <c r="AO918" s="559" t="str">
        <f>IFERROR(VLOOKUP(K918,【参考】数式用!$A$2:$N$57,14,FALSE),"")</f>
        <v/>
      </c>
      <c r="AP918" s="559" t="str">
        <f t="shared" si="314"/>
        <v/>
      </c>
      <c r="AQ918" s="632" t="str">
        <f t="shared" si="315"/>
        <v/>
      </c>
      <c r="AR918" s="632" t="str">
        <f t="shared" si="316"/>
        <v>入力済</v>
      </c>
      <c r="AS918" s="559" t="str">
        <f t="shared" si="317"/>
        <v/>
      </c>
      <c r="AT918" s="632" t="str">
        <f t="shared" si="318"/>
        <v>入力済</v>
      </c>
      <c r="AU918" s="632" t="str">
        <f t="shared" si="319"/>
        <v/>
      </c>
      <c r="AV918" s="632" t="str">
        <f t="shared" si="320"/>
        <v/>
      </c>
      <c r="AW918" s="559" t="str">
        <f t="shared" si="321"/>
        <v/>
      </c>
      <c r="AX918" s="559" t="str">
        <f t="shared" si="322"/>
        <v/>
      </c>
      <c r="AY918" s="632" t="str">
        <f>IFERROR(VLOOKUP(K918,【参考】数式用!$AR$5:$AS$39,2, FALSE), "")</f>
        <v/>
      </c>
      <c r="AZ918" s="559" t="str">
        <f t="shared" si="323"/>
        <v/>
      </c>
      <c r="BA918" s="559" t="str">
        <f t="shared" si="324"/>
        <v>入力済</v>
      </c>
      <c r="BB918" s="632" t="str">
        <f>IFERROR(VLOOKUP(K918,【参考】数式用!$AX$3:$AY$59, 2, FALSE), "")</f>
        <v/>
      </c>
      <c r="BC918" s="559" t="str">
        <f t="shared" si="325"/>
        <v/>
      </c>
      <c r="BD918" s="559" t="str">
        <f t="shared" si="326"/>
        <v>入力済</v>
      </c>
      <c r="BE918" s="576" t="str">
        <f t="shared" si="327"/>
        <v/>
      </c>
      <c r="BF918" s="559" t="str">
        <f t="shared" si="328"/>
        <v/>
      </c>
      <c r="BG918" s="596"/>
      <c r="BH918" s="632" t="str">
        <f t="shared" si="329"/>
        <v/>
      </c>
      <c r="BI918" s="614" t="str">
        <f>IFERROR(IF(BH918="Ⅱロ有り",ROUNDDOWN(L918*VLOOKUP(K918,【参考】数式用!$A$4:$J$42,10,FALSE)*AA918,0),""),"")</f>
        <v/>
      </c>
      <c r="BJ918" s="614" t="str">
        <f>IFERROR(IF(BH918="Ⅱロなし",ROUNDDOWN(L918*VLOOKUP(K918,【参考】数式用!$A$4:$J$42,8,FALSE)*AA918,0),""),"")</f>
        <v/>
      </c>
    </row>
    <row r="919" spans="1:62" ht="110.1" customHeight="1" thickBot="1">
      <c r="A919" s="327">
        <v>906</v>
      </c>
      <c r="B919" s="1005" t="str">
        <f>IF(基本情報入力シート!B941="","",基本情報入力シート!B941)</f>
        <v/>
      </c>
      <c r="C919" s="1006"/>
      <c r="D919" s="1006"/>
      <c r="E919" s="1006"/>
      <c r="F919" s="1007"/>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58" t="str">
        <f>IF(基本情報入力シート!AF941=0, "",基本情報入力シート!AF941)</f>
        <v/>
      </c>
      <c r="M919" s="589"/>
      <c r="N919" s="521" t="str">
        <f>IFERROR(VLOOKUP(K919,【参考】数式用!$A$2:$F$57,MATCH(M919,【参考】数式用!$C$3:$F$3,0)+2,0),"")</f>
        <v/>
      </c>
      <c r="O919" s="513"/>
      <c r="P919" s="555" t="str">
        <f>IFERROR(VLOOKUP(K919,【参考】数式用!$A$2:$F$57,MATCH(O919,【参考】数式用!$C$3:$F$3,0)+2,0),"")</f>
        <v/>
      </c>
      <c r="Q919" s="338" t="s">
        <v>118</v>
      </c>
      <c r="R919" s="339"/>
      <c r="S919" s="340" t="s">
        <v>183</v>
      </c>
      <c r="T919" s="339"/>
      <c r="U919" s="340" t="s">
        <v>184</v>
      </c>
      <c r="V919" s="339"/>
      <c r="W919" s="340" t="s">
        <v>183</v>
      </c>
      <c r="X919" s="339"/>
      <c r="Y919" s="340" t="s">
        <v>185</v>
      </c>
      <c r="Z919" s="340" t="s">
        <v>186</v>
      </c>
      <c r="AA919" s="340" t="str">
        <f t="shared" si="309"/>
        <v/>
      </c>
      <c r="AB919" s="341" t="s">
        <v>187</v>
      </c>
      <c r="AC919" s="516" t="str">
        <f t="shared" si="310"/>
        <v/>
      </c>
      <c r="AD919" s="509" t="str">
        <f t="shared" si="311"/>
        <v/>
      </c>
      <c r="AE919" s="517" t="str">
        <f>IFERROR(ROUNDDOWN(ROUNDDOWN(ROUND(L919*VLOOKUP(K919,【参考】数式用!$A$4:$F$57,MATCH("処遇改善加算Ⅳ",【参考】数式用!$C$3:$F$3,0)+2,0),0),0)*AA919*0.5,0), "")</f>
        <v/>
      </c>
      <c r="AF919" s="329"/>
      <c r="AG919" s="330"/>
      <c r="AH919" s="330"/>
      <c r="AI919" s="344"/>
      <c r="AJ919" s="641"/>
      <c r="AK919" s="331"/>
      <c r="AL919" s="332" t="str">
        <f t="shared" si="312"/>
        <v/>
      </c>
      <c r="AM919" s="325" t="str">
        <f t="shared" si="313"/>
        <v/>
      </c>
      <c r="AN919" s="255"/>
      <c r="AO919" s="559" t="str">
        <f>IFERROR(VLOOKUP(K919,【参考】数式用!$A$2:$N$57,14,FALSE),"")</f>
        <v/>
      </c>
      <c r="AP919" s="559" t="str">
        <f t="shared" si="314"/>
        <v/>
      </c>
      <c r="AQ919" s="632" t="str">
        <f t="shared" si="315"/>
        <v/>
      </c>
      <c r="AR919" s="632" t="str">
        <f t="shared" si="316"/>
        <v>入力済</v>
      </c>
      <c r="AS919" s="559" t="str">
        <f t="shared" si="317"/>
        <v/>
      </c>
      <c r="AT919" s="632" t="str">
        <f t="shared" si="318"/>
        <v>入力済</v>
      </c>
      <c r="AU919" s="632" t="str">
        <f t="shared" si="319"/>
        <v/>
      </c>
      <c r="AV919" s="632" t="str">
        <f t="shared" si="320"/>
        <v/>
      </c>
      <c r="AW919" s="559" t="str">
        <f t="shared" si="321"/>
        <v/>
      </c>
      <c r="AX919" s="559" t="str">
        <f t="shared" si="322"/>
        <v/>
      </c>
      <c r="AY919" s="632" t="str">
        <f>IFERROR(VLOOKUP(K919,【参考】数式用!$AR$5:$AS$39,2, FALSE), "")</f>
        <v/>
      </c>
      <c r="AZ919" s="559" t="str">
        <f t="shared" si="323"/>
        <v/>
      </c>
      <c r="BA919" s="559" t="str">
        <f t="shared" si="324"/>
        <v>入力済</v>
      </c>
      <c r="BB919" s="632" t="str">
        <f>IFERROR(VLOOKUP(K919,【参考】数式用!$AX$3:$AY$59, 2, FALSE), "")</f>
        <v/>
      </c>
      <c r="BC919" s="559" t="str">
        <f t="shared" si="325"/>
        <v/>
      </c>
      <c r="BD919" s="559" t="str">
        <f t="shared" si="326"/>
        <v>入力済</v>
      </c>
      <c r="BE919" s="576" t="str">
        <f t="shared" si="327"/>
        <v/>
      </c>
      <c r="BF919" s="559" t="str">
        <f t="shared" si="328"/>
        <v/>
      </c>
      <c r="BG919" s="596"/>
      <c r="BH919" s="632" t="str">
        <f t="shared" si="329"/>
        <v/>
      </c>
      <c r="BI919" s="614" t="str">
        <f>IFERROR(IF(BH919="Ⅱロ有り",ROUNDDOWN(L919*VLOOKUP(K919,【参考】数式用!$A$4:$J$42,10,FALSE)*AA919,0),""),"")</f>
        <v/>
      </c>
      <c r="BJ919" s="614" t="str">
        <f>IFERROR(IF(BH919="Ⅱロなし",ROUNDDOWN(L919*VLOOKUP(K919,【参考】数式用!$A$4:$J$42,8,FALSE)*AA919,0),""),"")</f>
        <v/>
      </c>
    </row>
    <row r="920" spans="1:62" ht="110.1" customHeight="1" thickBot="1">
      <c r="A920" s="327">
        <v>907</v>
      </c>
      <c r="B920" s="1005" t="str">
        <f>IF(基本情報入力シート!B942="","",基本情報入力シート!B942)</f>
        <v/>
      </c>
      <c r="C920" s="1006"/>
      <c r="D920" s="1006"/>
      <c r="E920" s="1006"/>
      <c r="F920" s="1007"/>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58" t="str">
        <f>IF(基本情報入力シート!AF942=0, "",基本情報入力シート!AF942)</f>
        <v/>
      </c>
      <c r="M920" s="589"/>
      <c r="N920" s="521" t="str">
        <f>IFERROR(VLOOKUP(K920,【参考】数式用!$A$2:$F$57,MATCH(M920,【参考】数式用!$C$3:$F$3,0)+2,0),"")</f>
        <v/>
      </c>
      <c r="O920" s="513"/>
      <c r="P920" s="555" t="str">
        <f>IFERROR(VLOOKUP(K920,【参考】数式用!$A$2:$F$57,MATCH(O920,【参考】数式用!$C$3:$F$3,0)+2,0),"")</f>
        <v/>
      </c>
      <c r="Q920" s="338" t="s">
        <v>118</v>
      </c>
      <c r="R920" s="339"/>
      <c r="S920" s="340" t="s">
        <v>183</v>
      </c>
      <c r="T920" s="339"/>
      <c r="U920" s="340" t="s">
        <v>184</v>
      </c>
      <c r="V920" s="339"/>
      <c r="W920" s="340" t="s">
        <v>183</v>
      </c>
      <c r="X920" s="339"/>
      <c r="Y920" s="340" t="s">
        <v>185</v>
      </c>
      <c r="Z920" s="340" t="s">
        <v>186</v>
      </c>
      <c r="AA920" s="340" t="str">
        <f t="shared" si="309"/>
        <v/>
      </c>
      <c r="AB920" s="341" t="s">
        <v>187</v>
      </c>
      <c r="AC920" s="516" t="str">
        <f t="shared" si="310"/>
        <v/>
      </c>
      <c r="AD920" s="509" t="str">
        <f t="shared" si="311"/>
        <v/>
      </c>
      <c r="AE920" s="517" t="str">
        <f>IFERROR(ROUNDDOWN(ROUNDDOWN(ROUND(L920*VLOOKUP(K920,【参考】数式用!$A$4:$F$57,MATCH("処遇改善加算Ⅳ",【参考】数式用!$C$3:$F$3,0)+2,0),0),0)*AA920*0.5,0), "")</f>
        <v/>
      </c>
      <c r="AF920" s="329"/>
      <c r="AG920" s="330"/>
      <c r="AH920" s="330"/>
      <c r="AI920" s="344"/>
      <c r="AJ920" s="641"/>
      <c r="AK920" s="331"/>
      <c r="AL920" s="332" t="str">
        <f t="shared" si="312"/>
        <v/>
      </c>
      <c r="AM920" s="325" t="str">
        <f t="shared" si="313"/>
        <v/>
      </c>
      <c r="AN920" s="255"/>
      <c r="AO920" s="559" t="str">
        <f>IFERROR(VLOOKUP(K920,【参考】数式用!$A$2:$N$57,14,FALSE),"")</f>
        <v/>
      </c>
      <c r="AP920" s="559" t="str">
        <f t="shared" si="314"/>
        <v/>
      </c>
      <c r="AQ920" s="632" t="str">
        <f t="shared" si="315"/>
        <v/>
      </c>
      <c r="AR920" s="632" t="str">
        <f t="shared" si="316"/>
        <v>入力済</v>
      </c>
      <c r="AS920" s="559" t="str">
        <f t="shared" si="317"/>
        <v/>
      </c>
      <c r="AT920" s="632" t="str">
        <f t="shared" si="318"/>
        <v>入力済</v>
      </c>
      <c r="AU920" s="632" t="str">
        <f t="shared" si="319"/>
        <v/>
      </c>
      <c r="AV920" s="632" t="str">
        <f t="shared" si="320"/>
        <v/>
      </c>
      <c r="AW920" s="559" t="str">
        <f t="shared" si="321"/>
        <v/>
      </c>
      <c r="AX920" s="559" t="str">
        <f t="shared" si="322"/>
        <v/>
      </c>
      <c r="AY920" s="632" t="str">
        <f>IFERROR(VLOOKUP(K920,【参考】数式用!$AR$5:$AS$39,2, FALSE), "")</f>
        <v/>
      </c>
      <c r="AZ920" s="559" t="str">
        <f t="shared" si="323"/>
        <v/>
      </c>
      <c r="BA920" s="559" t="str">
        <f t="shared" si="324"/>
        <v>入力済</v>
      </c>
      <c r="BB920" s="632" t="str">
        <f>IFERROR(VLOOKUP(K920,【参考】数式用!$AX$3:$AY$59, 2, FALSE), "")</f>
        <v/>
      </c>
      <c r="BC920" s="559" t="str">
        <f t="shared" si="325"/>
        <v/>
      </c>
      <c r="BD920" s="559" t="str">
        <f t="shared" si="326"/>
        <v>入力済</v>
      </c>
      <c r="BE920" s="576" t="str">
        <f t="shared" si="327"/>
        <v/>
      </c>
      <c r="BF920" s="559" t="str">
        <f t="shared" si="328"/>
        <v/>
      </c>
      <c r="BG920" s="596"/>
      <c r="BH920" s="632" t="str">
        <f t="shared" si="329"/>
        <v/>
      </c>
      <c r="BI920" s="614" t="str">
        <f>IFERROR(IF(BH920="Ⅱロ有り",ROUNDDOWN(L920*VLOOKUP(K920,【参考】数式用!$A$4:$J$42,10,FALSE)*AA920,0),""),"")</f>
        <v/>
      </c>
      <c r="BJ920" s="614" t="str">
        <f>IFERROR(IF(BH920="Ⅱロなし",ROUNDDOWN(L920*VLOOKUP(K920,【参考】数式用!$A$4:$J$42,8,FALSE)*AA920,0),""),"")</f>
        <v/>
      </c>
    </row>
    <row r="921" spans="1:62" ht="110.1" customHeight="1" thickBot="1">
      <c r="A921" s="327">
        <v>908</v>
      </c>
      <c r="B921" s="1005" t="str">
        <f>IF(基本情報入力シート!B943="","",基本情報入力シート!B943)</f>
        <v/>
      </c>
      <c r="C921" s="1006"/>
      <c r="D921" s="1006"/>
      <c r="E921" s="1006"/>
      <c r="F921" s="1007"/>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58" t="str">
        <f>IF(基本情報入力シート!AF943=0, "",基本情報入力シート!AF943)</f>
        <v/>
      </c>
      <c r="M921" s="589"/>
      <c r="N921" s="521" t="str">
        <f>IFERROR(VLOOKUP(K921,【参考】数式用!$A$2:$F$57,MATCH(M921,【参考】数式用!$C$3:$F$3,0)+2,0),"")</f>
        <v/>
      </c>
      <c r="O921" s="513"/>
      <c r="P921" s="555" t="str">
        <f>IFERROR(VLOOKUP(K921,【参考】数式用!$A$2:$F$57,MATCH(O921,【参考】数式用!$C$3:$F$3,0)+2,0),"")</f>
        <v/>
      </c>
      <c r="Q921" s="338" t="s">
        <v>118</v>
      </c>
      <c r="R921" s="339"/>
      <c r="S921" s="340" t="s">
        <v>183</v>
      </c>
      <c r="T921" s="339"/>
      <c r="U921" s="340" t="s">
        <v>184</v>
      </c>
      <c r="V921" s="339"/>
      <c r="W921" s="340" t="s">
        <v>183</v>
      </c>
      <c r="X921" s="339"/>
      <c r="Y921" s="340" t="s">
        <v>185</v>
      </c>
      <c r="Z921" s="340" t="s">
        <v>186</v>
      </c>
      <c r="AA921" s="340" t="str">
        <f t="shared" si="309"/>
        <v/>
      </c>
      <c r="AB921" s="341" t="s">
        <v>187</v>
      </c>
      <c r="AC921" s="516" t="str">
        <f t="shared" si="310"/>
        <v/>
      </c>
      <c r="AD921" s="509" t="str">
        <f t="shared" si="311"/>
        <v/>
      </c>
      <c r="AE921" s="517" t="str">
        <f>IFERROR(ROUNDDOWN(ROUNDDOWN(ROUND(L921*VLOOKUP(K921,【参考】数式用!$A$4:$F$57,MATCH("処遇改善加算Ⅳ",【参考】数式用!$C$3:$F$3,0)+2,0),0),0)*AA921*0.5,0), "")</f>
        <v/>
      </c>
      <c r="AF921" s="329"/>
      <c r="AG921" s="330"/>
      <c r="AH921" s="330"/>
      <c r="AI921" s="344"/>
      <c r="AJ921" s="641"/>
      <c r="AK921" s="331"/>
      <c r="AL921" s="332" t="str">
        <f t="shared" si="312"/>
        <v/>
      </c>
      <c r="AM921" s="325" t="str">
        <f t="shared" si="313"/>
        <v/>
      </c>
      <c r="AN921" s="255"/>
      <c r="AO921" s="559" t="str">
        <f>IFERROR(VLOOKUP(K921,【参考】数式用!$A$2:$N$57,14,FALSE),"")</f>
        <v/>
      </c>
      <c r="AP921" s="559" t="str">
        <f t="shared" si="314"/>
        <v/>
      </c>
      <c r="AQ921" s="632" t="str">
        <f t="shared" si="315"/>
        <v/>
      </c>
      <c r="AR921" s="632" t="str">
        <f t="shared" si="316"/>
        <v>入力済</v>
      </c>
      <c r="AS921" s="559" t="str">
        <f t="shared" si="317"/>
        <v/>
      </c>
      <c r="AT921" s="632" t="str">
        <f t="shared" si="318"/>
        <v>入力済</v>
      </c>
      <c r="AU921" s="632" t="str">
        <f t="shared" si="319"/>
        <v/>
      </c>
      <c r="AV921" s="632" t="str">
        <f t="shared" si="320"/>
        <v/>
      </c>
      <c r="AW921" s="559" t="str">
        <f t="shared" si="321"/>
        <v/>
      </c>
      <c r="AX921" s="559" t="str">
        <f t="shared" si="322"/>
        <v/>
      </c>
      <c r="AY921" s="632" t="str">
        <f>IFERROR(VLOOKUP(K921,【参考】数式用!$AR$5:$AS$39,2, FALSE), "")</f>
        <v/>
      </c>
      <c r="AZ921" s="559" t="str">
        <f t="shared" si="323"/>
        <v/>
      </c>
      <c r="BA921" s="559" t="str">
        <f t="shared" si="324"/>
        <v>入力済</v>
      </c>
      <c r="BB921" s="632" t="str">
        <f>IFERROR(VLOOKUP(K921,【参考】数式用!$AX$3:$AY$59, 2, FALSE), "")</f>
        <v/>
      </c>
      <c r="BC921" s="559" t="str">
        <f t="shared" si="325"/>
        <v/>
      </c>
      <c r="BD921" s="559" t="str">
        <f t="shared" si="326"/>
        <v>入力済</v>
      </c>
      <c r="BE921" s="576" t="str">
        <f t="shared" si="327"/>
        <v/>
      </c>
      <c r="BF921" s="559" t="str">
        <f t="shared" si="328"/>
        <v/>
      </c>
      <c r="BG921" s="596"/>
      <c r="BH921" s="632" t="str">
        <f t="shared" si="329"/>
        <v/>
      </c>
      <c r="BI921" s="614" t="str">
        <f>IFERROR(IF(BH921="Ⅱロ有り",ROUNDDOWN(L921*VLOOKUP(K921,【参考】数式用!$A$4:$J$42,10,FALSE)*AA921,0),""),"")</f>
        <v/>
      </c>
      <c r="BJ921" s="614" t="str">
        <f>IFERROR(IF(BH921="Ⅱロなし",ROUNDDOWN(L921*VLOOKUP(K921,【参考】数式用!$A$4:$J$42,8,FALSE)*AA921,0),""),"")</f>
        <v/>
      </c>
    </row>
    <row r="922" spans="1:62" ht="110.1" customHeight="1" thickBot="1">
      <c r="A922" s="327">
        <v>909</v>
      </c>
      <c r="B922" s="1005" t="str">
        <f>IF(基本情報入力シート!B944="","",基本情報入力シート!B944)</f>
        <v/>
      </c>
      <c r="C922" s="1006"/>
      <c r="D922" s="1006"/>
      <c r="E922" s="1006"/>
      <c r="F922" s="1007"/>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58" t="str">
        <f>IF(基本情報入力シート!AF944=0, "",基本情報入力シート!AF944)</f>
        <v/>
      </c>
      <c r="M922" s="589"/>
      <c r="N922" s="521" t="str">
        <f>IFERROR(VLOOKUP(K922,【参考】数式用!$A$2:$F$57,MATCH(M922,【参考】数式用!$C$3:$F$3,0)+2,0),"")</f>
        <v/>
      </c>
      <c r="O922" s="513"/>
      <c r="P922" s="555" t="str">
        <f>IFERROR(VLOOKUP(K922,【参考】数式用!$A$2:$F$57,MATCH(O922,【参考】数式用!$C$3:$F$3,0)+2,0),"")</f>
        <v/>
      </c>
      <c r="Q922" s="338" t="s">
        <v>118</v>
      </c>
      <c r="R922" s="339"/>
      <c r="S922" s="340" t="s">
        <v>183</v>
      </c>
      <c r="T922" s="339"/>
      <c r="U922" s="340" t="s">
        <v>184</v>
      </c>
      <c r="V922" s="339"/>
      <c r="W922" s="340" t="s">
        <v>183</v>
      </c>
      <c r="X922" s="339"/>
      <c r="Y922" s="340" t="s">
        <v>185</v>
      </c>
      <c r="Z922" s="340" t="s">
        <v>186</v>
      </c>
      <c r="AA922" s="340" t="str">
        <f t="shared" si="309"/>
        <v/>
      </c>
      <c r="AB922" s="341" t="s">
        <v>187</v>
      </c>
      <c r="AC922" s="516" t="str">
        <f t="shared" si="310"/>
        <v/>
      </c>
      <c r="AD922" s="509" t="str">
        <f t="shared" si="311"/>
        <v/>
      </c>
      <c r="AE922" s="517" t="str">
        <f>IFERROR(ROUNDDOWN(ROUNDDOWN(ROUND(L922*VLOOKUP(K922,【参考】数式用!$A$4:$F$57,MATCH("処遇改善加算Ⅳ",【参考】数式用!$C$3:$F$3,0)+2,0),0),0)*AA922*0.5,0), "")</f>
        <v/>
      </c>
      <c r="AF922" s="329"/>
      <c r="AG922" s="330"/>
      <c r="AH922" s="330"/>
      <c r="AI922" s="344"/>
      <c r="AJ922" s="641"/>
      <c r="AK922" s="331"/>
      <c r="AL922" s="332" t="str">
        <f t="shared" si="312"/>
        <v/>
      </c>
      <c r="AM922" s="325" t="str">
        <f t="shared" si="313"/>
        <v/>
      </c>
      <c r="AN922" s="255"/>
      <c r="AO922" s="559" t="str">
        <f>IFERROR(VLOOKUP(K922,【参考】数式用!$A$2:$N$57,14,FALSE),"")</f>
        <v/>
      </c>
      <c r="AP922" s="559" t="str">
        <f t="shared" si="314"/>
        <v/>
      </c>
      <c r="AQ922" s="632" t="str">
        <f t="shared" si="315"/>
        <v/>
      </c>
      <c r="AR922" s="632" t="str">
        <f t="shared" si="316"/>
        <v>入力済</v>
      </c>
      <c r="AS922" s="559" t="str">
        <f t="shared" si="317"/>
        <v/>
      </c>
      <c r="AT922" s="632" t="str">
        <f t="shared" si="318"/>
        <v>入力済</v>
      </c>
      <c r="AU922" s="632" t="str">
        <f t="shared" si="319"/>
        <v/>
      </c>
      <c r="AV922" s="632" t="str">
        <f t="shared" si="320"/>
        <v/>
      </c>
      <c r="AW922" s="559" t="str">
        <f t="shared" si="321"/>
        <v/>
      </c>
      <c r="AX922" s="559" t="str">
        <f t="shared" si="322"/>
        <v/>
      </c>
      <c r="AY922" s="632" t="str">
        <f>IFERROR(VLOOKUP(K922,【参考】数式用!$AR$5:$AS$39,2, FALSE), "")</f>
        <v/>
      </c>
      <c r="AZ922" s="559" t="str">
        <f t="shared" si="323"/>
        <v/>
      </c>
      <c r="BA922" s="559" t="str">
        <f t="shared" si="324"/>
        <v>入力済</v>
      </c>
      <c r="BB922" s="632" t="str">
        <f>IFERROR(VLOOKUP(K922,【参考】数式用!$AX$3:$AY$59, 2, FALSE), "")</f>
        <v/>
      </c>
      <c r="BC922" s="559" t="str">
        <f t="shared" si="325"/>
        <v/>
      </c>
      <c r="BD922" s="559" t="str">
        <f t="shared" si="326"/>
        <v>入力済</v>
      </c>
      <c r="BE922" s="576" t="str">
        <f t="shared" si="327"/>
        <v/>
      </c>
      <c r="BF922" s="559" t="str">
        <f t="shared" si="328"/>
        <v/>
      </c>
      <c r="BG922" s="596"/>
      <c r="BH922" s="632" t="str">
        <f t="shared" si="329"/>
        <v/>
      </c>
      <c r="BI922" s="614" t="str">
        <f>IFERROR(IF(BH922="Ⅱロ有り",ROUNDDOWN(L922*VLOOKUP(K922,【参考】数式用!$A$4:$J$42,10,FALSE)*AA922,0),""),"")</f>
        <v/>
      </c>
      <c r="BJ922" s="614" t="str">
        <f>IFERROR(IF(BH922="Ⅱロなし",ROUNDDOWN(L922*VLOOKUP(K922,【参考】数式用!$A$4:$J$42,8,FALSE)*AA922,0),""),"")</f>
        <v/>
      </c>
    </row>
    <row r="923" spans="1:62" ht="110.1" customHeight="1" thickBot="1">
      <c r="A923" s="327">
        <v>910</v>
      </c>
      <c r="B923" s="1005" t="str">
        <f>IF(基本情報入力シート!B945="","",基本情報入力シート!B945)</f>
        <v/>
      </c>
      <c r="C923" s="1006"/>
      <c r="D923" s="1006"/>
      <c r="E923" s="1006"/>
      <c r="F923" s="1007"/>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58" t="str">
        <f>IF(基本情報入力シート!AF945=0, "",基本情報入力シート!AF945)</f>
        <v/>
      </c>
      <c r="M923" s="589"/>
      <c r="N923" s="521" t="str">
        <f>IFERROR(VLOOKUP(K923,【参考】数式用!$A$2:$F$57,MATCH(M923,【参考】数式用!$C$3:$F$3,0)+2,0),"")</f>
        <v/>
      </c>
      <c r="O923" s="513"/>
      <c r="P923" s="555" t="str">
        <f>IFERROR(VLOOKUP(K923,【参考】数式用!$A$2:$F$57,MATCH(O923,【参考】数式用!$C$3:$F$3,0)+2,0),"")</f>
        <v/>
      </c>
      <c r="Q923" s="338" t="s">
        <v>118</v>
      </c>
      <c r="R923" s="339"/>
      <c r="S923" s="340" t="s">
        <v>183</v>
      </c>
      <c r="T923" s="339"/>
      <c r="U923" s="340" t="s">
        <v>184</v>
      </c>
      <c r="V923" s="339"/>
      <c r="W923" s="340" t="s">
        <v>183</v>
      </c>
      <c r="X923" s="339"/>
      <c r="Y923" s="340" t="s">
        <v>185</v>
      </c>
      <c r="Z923" s="340" t="s">
        <v>186</v>
      </c>
      <c r="AA923" s="340" t="str">
        <f t="shared" si="309"/>
        <v/>
      </c>
      <c r="AB923" s="341" t="s">
        <v>187</v>
      </c>
      <c r="AC923" s="516" t="str">
        <f t="shared" si="310"/>
        <v/>
      </c>
      <c r="AD923" s="509" t="str">
        <f t="shared" si="311"/>
        <v/>
      </c>
      <c r="AE923" s="517" t="str">
        <f>IFERROR(ROUNDDOWN(ROUNDDOWN(ROUND(L923*VLOOKUP(K923,【参考】数式用!$A$4:$F$57,MATCH("処遇改善加算Ⅳ",【参考】数式用!$C$3:$F$3,0)+2,0),0),0)*AA923*0.5,0), "")</f>
        <v/>
      </c>
      <c r="AF923" s="329"/>
      <c r="AG923" s="330"/>
      <c r="AH923" s="330"/>
      <c r="AI923" s="344"/>
      <c r="AJ923" s="641"/>
      <c r="AK923" s="331"/>
      <c r="AL923" s="332" t="str">
        <f t="shared" si="312"/>
        <v/>
      </c>
      <c r="AM923" s="325" t="str">
        <f t="shared" si="313"/>
        <v/>
      </c>
      <c r="AN923" s="255"/>
      <c r="AO923" s="559" t="str">
        <f>IFERROR(VLOOKUP(K923,【参考】数式用!$A$2:$N$57,14,FALSE),"")</f>
        <v/>
      </c>
      <c r="AP923" s="559" t="str">
        <f t="shared" si="314"/>
        <v/>
      </c>
      <c r="AQ923" s="632" t="str">
        <f t="shared" si="315"/>
        <v/>
      </c>
      <c r="AR923" s="632" t="str">
        <f t="shared" si="316"/>
        <v>入力済</v>
      </c>
      <c r="AS923" s="559" t="str">
        <f t="shared" si="317"/>
        <v/>
      </c>
      <c r="AT923" s="632" t="str">
        <f t="shared" si="318"/>
        <v>入力済</v>
      </c>
      <c r="AU923" s="632" t="str">
        <f t="shared" si="319"/>
        <v/>
      </c>
      <c r="AV923" s="632" t="str">
        <f t="shared" si="320"/>
        <v/>
      </c>
      <c r="AW923" s="559" t="str">
        <f t="shared" si="321"/>
        <v/>
      </c>
      <c r="AX923" s="559" t="str">
        <f t="shared" si="322"/>
        <v/>
      </c>
      <c r="AY923" s="632" t="str">
        <f>IFERROR(VLOOKUP(K923,【参考】数式用!$AR$5:$AS$39,2, FALSE), "")</f>
        <v/>
      </c>
      <c r="AZ923" s="559" t="str">
        <f t="shared" si="323"/>
        <v/>
      </c>
      <c r="BA923" s="559" t="str">
        <f t="shared" si="324"/>
        <v>入力済</v>
      </c>
      <c r="BB923" s="632" t="str">
        <f>IFERROR(VLOOKUP(K923,【参考】数式用!$AX$3:$AY$59, 2, FALSE), "")</f>
        <v/>
      </c>
      <c r="BC923" s="559" t="str">
        <f t="shared" si="325"/>
        <v/>
      </c>
      <c r="BD923" s="559" t="str">
        <f t="shared" si="326"/>
        <v>入力済</v>
      </c>
      <c r="BE923" s="576" t="str">
        <f t="shared" si="327"/>
        <v/>
      </c>
      <c r="BF923" s="559" t="str">
        <f t="shared" si="328"/>
        <v/>
      </c>
      <c r="BG923" s="596"/>
      <c r="BH923" s="632" t="str">
        <f t="shared" si="329"/>
        <v/>
      </c>
      <c r="BI923" s="614" t="str">
        <f>IFERROR(IF(BH923="Ⅱロ有り",ROUNDDOWN(L923*VLOOKUP(K923,【参考】数式用!$A$4:$J$42,10,FALSE)*AA923,0),""),"")</f>
        <v/>
      </c>
      <c r="BJ923" s="614" t="str">
        <f>IFERROR(IF(BH923="Ⅱロなし",ROUNDDOWN(L923*VLOOKUP(K923,【参考】数式用!$A$4:$J$42,8,FALSE)*AA923,0),""),"")</f>
        <v/>
      </c>
    </row>
    <row r="924" spans="1:62" ht="110.1" customHeight="1" thickBot="1">
      <c r="A924" s="327">
        <v>911</v>
      </c>
      <c r="B924" s="1005" t="str">
        <f>IF(基本情報入力シート!B946="","",基本情報入力シート!B946)</f>
        <v/>
      </c>
      <c r="C924" s="1006"/>
      <c r="D924" s="1006"/>
      <c r="E924" s="1006"/>
      <c r="F924" s="1007"/>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58" t="str">
        <f>IF(基本情報入力シート!AF946=0, "",基本情報入力シート!AF946)</f>
        <v/>
      </c>
      <c r="M924" s="589"/>
      <c r="N924" s="521" t="str">
        <f>IFERROR(VLOOKUP(K924,【参考】数式用!$A$2:$F$57,MATCH(M924,【参考】数式用!$C$3:$F$3,0)+2,0),"")</f>
        <v/>
      </c>
      <c r="O924" s="513"/>
      <c r="P924" s="555" t="str">
        <f>IFERROR(VLOOKUP(K924,【参考】数式用!$A$2:$F$57,MATCH(O924,【参考】数式用!$C$3:$F$3,0)+2,0),"")</f>
        <v/>
      </c>
      <c r="Q924" s="338" t="s">
        <v>118</v>
      </c>
      <c r="R924" s="339"/>
      <c r="S924" s="340" t="s">
        <v>183</v>
      </c>
      <c r="T924" s="339"/>
      <c r="U924" s="340" t="s">
        <v>184</v>
      </c>
      <c r="V924" s="339"/>
      <c r="W924" s="340" t="s">
        <v>183</v>
      </c>
      <c r="X924" s="339"/>
      <c r="Y924" s="340" t="s">
        <v>185</v>
      </c>
      <c r="Z924" s="340" t="s">
        <v>186</v>
      </c>
      <c r="AA924" s="340" t="str">
        <f t="shared" si="309"/>
        <v/>
      </c>
      <c r="AB924" s="341" t="s">
        <v>187</v>
      </c>
      <c r="AC924" s="516" t="str">
        <f t="shared" si="310"/>
        <v/>
      </c>
      <c r="AD924" s="509" t="str">
        <f t="shared" si="311"/>
        <v/>
      </c>
      <c r="AE924" s="517" t="str">
        <f>IFERROR(ROUNDDOWN(ROUNDDOWN(ROUND(L924*VLOOKUP(K924,【参考】数式用!$A$4:$F$57,MATCH("処遇改善加算Ⅳ",【参考】数式用!$C$3:$F$3,0)+2,0),0),0)*AA924*0.5,0), "")</f>
        <v/>
      </c>
      <c r="AF924" s="329"/>
      <c r="AG924" s="330"/>
      <c r="AH924" s="330"/>
      <c r="AI924" s="344"/>
      <c r="AJ924" s="641"/>
      <c r="AK924" s="331"/>
      <c r="AL924" s="332" t="str">
        <f t="shared" si="312"/>
        <v/>
      </c>
      <c r="AM924" s="325" t="str">
        <f t="shared" si="313"/>
        <v/>
      </c>
      <c r="AN924" s="255"/>
      <c r="AO924" s="559" t="str">
        <f>IFERROR(VLOOKUP(K924,【参考】数式用!$A$2:$N$57,14,FALSE),"")</f>
        <v/>
      </c>
      <c r="AP924" s="559" t="str">
        <f t="shared" si="314"/>
        <v/>
      </c>
      <c r="AQ924" s="632" t="str">
        <f t="shared" si="315"/>
        <v/>
      </c>
      <c r="AR924" s="632" t="str">
        <f t="shared" si="316"/>
        <v>入力済</v>
      </c>
      <c r="AS924" s="559" t="str">
        <f t="shared" si="317"/>
        <v/>
      </c>
      <c r="AT924" s="632" t="str">
        <f t="shared" si="318"/>
        <v>入力済</v>
      </c>
      <c r="AU924" s="632" t="str">
        <f t="shared" si="319"/>
        <v/>
      </c>
      <c r="AV924" s="632" t="str">
        <f t="shared" si="320"/>
        <v/>
      </c>
      <c r="AW924" s="559" t="str">
        <f t="shared" si="321"/>
        <v/>
      </c>
      <c r="AX924" s="559" t="str">
        <f t="shared" si="322"/>
        <v/>
      </c>
      <c r="AY924" s="632" t="str">
        <f>IFERROR(VLOOKUP(K924,【参考】数式用!$AR$5:$AS$39,2, FALSE), "")</f>
        <v/>
      </c>
      <c r="AZ924" s="559" t="str">
        <f t="shared" si="323"/>
        <v/>
      </c>
      <c r="BA924" s="559" t="str">
        <f t="shared" si="324"/>
        <v>入力済</v>
      </c>
      <c r="BB924" s="632" t="str">
        <f>IFERROR(VLOOKUP(K924,【参考】数式用!$AX$3:$AY$59, 2, FALSE), "")</f>
        <v/>
      </c>
      <c r="BC924" s="559" t="str">
        <f t="shared" si="325"/>
        <v/>
      </c>
      <c r="BD924" s="559" t="str">
        <f t="shared" si="326"/>
        <v>入力済</v>
      </c>
      <c r="BE924" s="576" t="str">
        <f t="shared" si="327"/>
        <v/>
      </c>
      <c r="BF924" s="559" t="str">
        <f t="shared" si="328"/>
        <v/>
      </c>
      <c r="BG924" s="596"/>
      <c r="BH924" s="632" t="str">
        <f t="shared" si="329"/>
        <v/>
      </c>
      <c r="BI924" s="614" t="str">
        <f>IFERROR(IF(BH924="Ⅱロ有り",ROUNDDOWN(L924*VLOOKUP(K924,【参考】数式用!$A$4:$J$42,10,FALSE)*AA924,0),""),"")</f>
        <v/>
      </c>
      <c r="BJ924" s="614" t="str">
        <f>IFERROR(IF(BH924="Ⅱロなし",ROUNDDOWN(L924*VLOOKUP(K924,【参考】数式用!$A$4:$J$42,8,FALSE)*AA924,0),""),"")</f>
        <v/>
      </c>
    </row>
    <row r="925" spans="1:62" ht="110.1" customHeight="1" thickBot="1">
      <c r="A925" s="327">
        <v>912</v>
      </c>
      <c r="B925" s="1005" t="str">
        <f>IF(基本情報入力シート!B947="","",基本情報入力シート!B947)</f>
        <v/>
      </c>
      <c r="C925" s="1006"/>
      <c r="D925" s="1006"/>
      <c r="E925" s="1006"/>
      <c r="F925" s="1007"/>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58" t="str">
        <f>IF(基本情報入力シート!AF947=0, "",基本情報入力シート!AF947)</f>
        <v/>
      </c>
      <c r="M925" s="589"/>
      <c r="N925" s="521" t="str">
        <f>IFERROR(VLOOKUP(K925,【参考】数式用!$A$2:$F$57,MATCH(M925,【参考】数式用!$C$3:$F$3,0)+2,0),"")</f>
        <v/>
      </c>
      <c r="O925" s="513"/>
      <c r="P925" s="555" t="str">
        <f>IFERROR(VLOOKUP(K925,【参考】数式用!$A$2:$F$57,MATCH(O925,【参考】数式用!$C$3:$F$3,0)+2,0),"")</f>
        <v/>
      </c>
      <c r="Q925" s="338" t="s">
        <v>118</v>
      </c>
      <c r="R925" s="339"/>
      <c r="S925" s="340" t="s">
        <v>183</v>
      </c>
      <c r="T925" s="339"/>
      <c r="U925" s="340" t="s">
        <v>184</v>
      </c>
      <c r="V925" s="339"/>
      <c r="W925" s="340" t="s">
        <v>183</v>
      </c>
      <c r="X925" s="339"/>
      <c r="Y925" s="340" t="s">
        <v>185</v>
      </c>
      <c r="Z925" s="340" t="s">
        <v>186</v>
      </c>
      <c r="AA925" s="340" t="str">
        <f t="shared" si="309"/>
        <v/>
      </c>
      <c r="AB925" s="341" t="s">
        <v>187</v>
      </c>
      <c r="AC925" s="516" t="str">
        <f t="shared" si="310"/>
        <v/>
      </c>
      <c r="AD925" s="509" t="str">
        <f t="shared" si="311"/>
        <v/>
      </c>
      <c r="AE925" s="517" t="str">
        <f>IFERROR(ROUNDDOWN(ROUNDDOWN(ROUND(L925*VLOOKUP(K925,【参考】数式用!$A$4:$F$57,MATCH("処遇改善加算Ⅳ",【参考】数式用!$C$3:$F$3,0)+2,0),0),0)*AA925*0.5,0), "")</f>
        <v/>
      </c>
      <c r="AF925" s="329"/>
      <c r="AG925" s="330"/>
      <c r="AH925" s="330"/>
      <c r="AI925" s="344"/>
      <c r="AJ925" s="641"/>
      <c r="AK925" s="331"/>
      <c r="AL925" s="332" t="str">
        <f t="shared" si="312"/>
        <v/>
      </c>
      <c r="AM925" s="325" t="str">
        <f t="shared" si="313"/>
        <v/>
      </c>
      <c r="AN925" s="255"/>
      <c r="AO925" s="559" t="str">
        <f>IFERROR(VLOOKUP(K925,【参考】数式用!$A$2:$N$57,14,FALSE),"")</f>
        <v/>
      </c>
      <c r="AP925" s="559" t="str">
        <f t="shared" si="314"/>
        <v/>
      </c>
      <c r="AQ925" s="632" t="str">
        <f t="shared" si="315"/>
        <v/>
      </c>
      <c r="AR925" s="632" t="str">
        <f t="shared" si="316"/>
        <v>入力済</v>
      </c>
      <c r="AS925" s="559" t="str">
        <f t="shared" si="317"/>
        <v/>
      </c>
      <c r="AT925" s="632" t="str">
        <f t="shared" si="318"/>
        <v>入力済</v>
      </c>
      <c r="AU925" s="632" t="str">
        <f t="shared" si="319"/>
        <v/>
      </c>
      <c r="AV925" s="632" t="str">
        <f t="shared" si="320"/>
        <v/>
      </c>
      <c r="AW925" s="559" t="str">
        <f t="shared" si="321"/>
        <v/>
      </c>
      <c r="AX925" s="559" t="str">
        <f t="shared" si="322"/>
        <v/>
      </c>
      <c r="AY925" s="632" t="str">
        <f>IFERROR(VLOOKUP(K925,【参考】数式用!$AR$5:$AS$39,2, FALSE), "")</f>
        <v/>
      </c>
      <c r="AZ925" s="559" t="str">
        <f t="shared" si="323"/>
        <v/>
      </c>
      <c r="BA925" s="559" t="str">
        <f t="shared" si="324"/>
        <v>入力済</v>
      </c>
      <c r="BB925" s="632" t="str">
        <f>IFERROR(VLOOKUP(K925,【参考】数式用!$AX$3:$AY$59, 2, FALSE), "")</f>
        <v/>
      </c>
      <c r="BC925" s="559" t="str">
        <f t="shared" si="325"/>
        <v/>
      </c>
      <c r="BD925" s="559" t="str">
        <f t="shared" si="326"/>
        <v>入力済</v>
      </c>
      <c r="BE925" s="576" t="str">
        <f t="shared" si="327"/>
        <v/>
      </c>
      <c r="BF925" s="559" t="str">
        <f t="shared" si="328"/>
        <v/>
      </c>
      <c r="BG925" s="596"/>
      <c r="BH925" s="632" t="str">
        <f t="shared" si="329"/>
        <v/>
      </c>
      <c r="BI925" s="614" t="str">
        <f>IFERROR(IF(BH925="Ⅱロ有り",ROUNDDOWN(L925*VLOOKUP(K925,【参考】数式用!$A$4:$J$42,10,FALSE)*AA925,0),""),"")</f>
        <v/>
      </c>
      <c r="BJ925" s="614" t="str">
        <f>IFERROR(IF(BH925="Ⅱロなし",ROUNDDOWN(L925*VLOOKUP(K925,【参考】数式用!$A$4:$J$42,8,FALSE)*AA925,0),""),"")</f>
        <v/>
      </c>
    </row>
    <row r="926" spans="1:62" ht="110.1" customHeight="1" thickBot="1">
      <c r="A926" s="327">
        <v>913</v>
      </c>
      <c r="B926" s="1005" t="str">
        <f>IF(基本情報入力シート!B948="","",基本情報入力シート!B948)</f>
        <v/>
      </c>
      <c r="C926" s="1006"/>
      <c r="D926" s="1006"/>
      <c r="E926" s="1006"/>
      <c r="F926" s="1007"/>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58" t="str">
        <f>IF(基本情報入力シート!AF948=0, "",基本情報入力シート!AF948)</f>
        <v/>
      </c>
      <c r="M926" s="589"/>
      <c r="N926" s="521" t="str">
        <f>IFERROR(VLOOKUP(K926,【参考】数式用!$A$2:$F$57,MATCH(M926,【参考】数式用!$C$3:$F$3,0)+2,0),"")</f>
        <v/>
      </c>
      <c r="O926" s="513"/>
      <c r="P926" s="555" t="str">
        <f>IFERROR(VLOOKUP(K926,【参考】数式用!$A$2:$F$57,MATCH(O926,【参考】数式用!$C$3:$F$3,0)+2,0),"")</f>
        <v/>
      </c>
      <c r="Q926" s="338" t="s">
        <v>118</v>
      </c>
      <c r="R926" s="339"/>
      <c r="S926" s="340" t="s">
        <v>183</v>
      </c>
      <c r="T926" s="339"/>
      <c r="U926" s="340" t="s">
        <v>184</v>
      </c>
      <c r="V926" s="339"/>
      <c r="W926" s="340" t="s">
        <v>183</v>
      </c>
      <c r="X926" s="339"/>
      <c r="Y926" s="340" t="s">
        <v>185</v>
      </c>
      <c r="Z926" s="340" t="s">
        <v>186</v>
      </c>
      <c r="AA926" s="340" t="str">
        <f t="shared" si="309"/>
        <v/>
      </c>
      <c r="AB926" s="341" t="s">
        <v>187</v>
      </c>
      <c r="AC926" s="516" t="str">
        <f t="shared" si="310"/>
        <v/>
      </c>
      <c r="AD926" s="509" t="str">
        <f t="shared" si="311"/>
        <v/>
      </c>
      <c r="AE926" s="517" t="str">
        <f>IFERROR(ROUNDDOWN(ROUNDDOWN(ROUND(L926*VLOOKUP(K926,【参考】数式用!$A$4:$F$57,MATCH("処遇改善加算Ⅳ",【参考】数式用!$C$3:$F$3,0)+2,0),0),0)*AA926*0.5,0), "")</f>
        <v/>
      </c>
      <c r="AF926" s="329"/>
      <c r="AG926" s="330"/>
      <c r="AH926" s="330"/>
      <c r="AI926" s="344"/>
      <c r="AJ926" s="641"/>
      <c r="AK926" s="331"/>
      <c r="AL926" s="332" t="str">
        <f t="shared" si="312"/>
        <v/>
      </c>
      <c r="AM926" s="325" t="str">
        <f t="shared" si="313"/>
        <v/>
      </c>
      <c r="AN926" s="255"/>
      <c r="AO926" s="559" t="str">
        <f>IFERROR(VLOOKUP(K926,【参考】数式用!$A$2:$N$57,14,FALSE),"")</f>
        <v/>
      </c>
      <c r="AP926" s="559" t="str">
        <f t="shared" si="314"/>
        <v/>
      </c>
      <c r="AQ926" s="632" t="str">
        <f t="shared" si="315"/>
        <v/>
      </c>
      <c r="AR926" s="632" t="str">
        <f t="shared" si="316"/>
        <v>入力済</v>
      </c>
      <c r="AS926" s="559" t="str">
        <f t="shared" si="317"/>
        <v/>
      </c>
      <c r="AT926" s="632" t="str">
        <f t="shared" si="318"/>
        <v>入力済</v>
      </c>
      <c r="AU926" s="632" t="str">
        <f t="shared" si="319"/>
        <v/>
      </c>
      <c r="AV926" s="632" t="str">
        <f t="shared" si="320"/>
        <v/>
      </c>
      <c r="AW926" s="559" t="str">
        <f t="shared" si="321"/>
        <v/>
      </c>
      <c r="AX926" s="559" t="str">
        <f t="shared" si="322"/>
        <v/>
      </c>
      <c r="AY926" s="632" t="str">
        <f>IFERROR(VLOOKUP(K926,【参考】数式用!$AR$5:$AS$39,2, FALSE), "")</f>
        <v/>
      </c>
      <c r="AZ926" s="559" t="str">
        <f t="shared" si="323"/>
        <v/>
      </c>
      <c r="BA926" s="559" t="str">
        <f t="shared" si="324"/>
        <v>入力済</v>
      </c>
      <c r="BB926" s="632" t="str">
        <f>IFERROR(VLOOKUP(K926,【参考】数式用!$AX$3:$AY$59, 2, FALSE), "")</f>
        <v/>
      </c>
      <c r="BC926" s="559" t="str">
        <f t="shared" si="325"/>
        <v/>
      </c>
      <c r="BD926" s="559" t="str">
        <f t="shared" si="326"/>
        <v>入力済</v>
      </c>
      <c r="BE926" s="576" t="str">
        <f t="shared" si="327"/>
        <v/>
      </c>
      <c r="BF926" s="559" t="str">
        <f t="shared" si="328"/>
        <v/>
      </c>
      <c r="BG926" s="596"/>
      <c r="BH926" s="632" t="str">
        <f t="shared" si="329"/>
        <v/>
      </c>
      <c r="BI926" s="614" t="str">
        <f>IFERROR(IF(BH926="Ⅱロ有り",ROUNDDOWN(L926*VLOOKUP(K926,【参考】数式用!$A$4:$J$42,10,FALSE)*AA926,0),""),"")</f>
        <v/>
      </c>
      <c r="BJ926" s="614" t="str">
        <f>IFERROR(IF(BH926="Ⅱロなし",ROUNDDOWN(L926*VLOOKUP(K926,【参考】数式用!$A$4:$J$42,8,FALSE)*AA926,0),""),"")</f>
        <v/>
      </c>
    </row>
    <row r="927" spans="1:62" ht="110.1" customHeight="1" thickBot="1">
      <c r="A927" s="327">
        <v>914</v>
      </c>
      <c r="B927" s="1005" t="str">
        <f>IF(基本情報入力シート!B949="","",基本情報入力シート!B949)</f>
        <v/>
      </c>
      <c r="C927" s="1006"/>
      <c r="D927" s="1006"/>
      <c r="E927" s="1006"/>
      <c r="F927" s="1007"/>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58" t="str">
        <f>IF(基本情報入力シート!AF949=0, "",基本情報入力シート!AF949)</f>
        <v/>
      </c>
      <c r="M927" s="589"/>
      <c r="N927" s="521" t="str">
        <f>IFERROR(VLOOKUP(K927,【参考】数式用!$A$2:$F$57,MATCH(M927,【参考】数式用!$C$3:$F$3,0)+2,0),"")</f>
        <v/>
      </c>
      <c r="O927" s="513"/>
      <c r="P927" s="555" t="str">
        <f>IFERROR(VLOOKUP(K927,【参考】数式用!$A$2:$F$57,MATCH(O927,【参考】数式用!$C$3:$F$3,0)+2,0),"")</f>
        <v/>
      </c>
      <c r="Q927" s="338" t="s">
        <v>118</v>
      </c>
      <c r="R927" s="339"/>
      <c r="S927" s="340" t="s">
        <v>183</v>
      </c>
      <c r="T927" s="339"/>
      <c r="U927" s="340" t="s">
        <v>184</v>
      </c>
      <c r="V927" s="339"/>
      <c r="W927" s="340" t="s">
        <v>183</v>
      </c>
      <c r="X927" s="339"/>
      <c r="Y927" s="340" t="s">
        <v>185</v>
      </c>
      <c r="Z927" s="340" t="s">
        <v>186</v>
      </c>
      <c r="AA927" s="340" t="str">
        <f t="shared" si="309"/>
        <v/>
      </c>
      <c r="AB927" s="341" t="s">
        <v>187</v>
      </c>
      <c r="AC927" s="516" t="str">
        <f t="shared" si="310"/>
        <v/>
      </c>
      <c r="AD927" s="509" t="str">
        <f t="shared" si="311"/>
        <v/>
      </c>
      <c r="AE927" s="517" t="str">
        <f>IFERROR(ROUNDDOWN(ROUNDDOWN(ROUND(L927*VLOOKUP(K927,【参考】数式用!$A$4:$F$57,MATCH("処遇改善加算Ⅳ",【参考】数式用!$C$3:$F$3,0)+2,0),0),0)*AA927*0.5,0), "")</f>
        <v/>
      </c>
      <c r="AF927" s="329"/>
      <c r="AG927" s="330"/>
      <c r="AH927" s="330"/>
      <c r="AI927" s="344"/>
      <c r="AJ927" s="641"/>
      <c r="AK927" s="331"/>
      <c r="AL927" s="332" t="str">
        <f t="shared" si="312"/>
        <v/>
      </c>
      <c r="AM927" s="325" t="str">
        <f t="shared" si="313"/>
        <v/>
      </c>
      <c r="AN927" s="255"/>
      <c r="AO927" s="559" t="str">
        <f>IFERROR(VLOOKUP(K927,【参考】数式用!$A$2:$N$57,14,FALSE),"")</f>
        <v/>
      </c>
      <c r="AP927" s="559" t="str">
        <f t="shared" si="314"/>
        <v/>
      </c>
      <c r="AQ927" s="632" t="str">
        <f t="shared" si="315"/>
        <v/>
      </c>
      <c r="AR927" s="632" t="str">
        <f t="shared" si="316"/>
        <v>入力済</v>
      </c>
      <c r="AS927" s="559" t="str">
        <f t="shared" si="317"/>
        <v/>
      </c>
      <c r="AT927" s="632" t="str">
        <f t="shared" si="318"/>
        <v>入力済</v>
      </c>
      <c r="AU927" s="632" t="str">
        <f t="shared" si="319"/>
        <v/>
      </c>
      <c r="AV927" s="632" t="str">
        <f t="shared" si="320"/>
        <v/>
      </c>
      <c r="AW927" s="559" t="str">
        <f t="shared" si="321"/>
        <v/>
      </c>
      <c r="AX927" s="559" t="str">
        <f t="shared" si="322"/>
        <v/>
      </c>
      <c r="AY927" s="632" t="str">
        <f>IFERROR(VLOOKUP(K927,【参考】数式用!$AR$5:$AS$39,2, FALSE), "")</f>
        <v/>
      </c>
      <c r="AZ927" s="559" t="str">
        <f t="shared" si="323"/>
        <v/>
      </c>
      <c r="BA927" s="559" t="str">
        <f t="shared" si="324"/>
        <v>入力済</v>
      </c>
      <c r="BB927" s="632" t="str">
        <f>IFERROR(VLOOKUP(K927,【参考】数式用!$AX$3:$AY$59, 2, FALSE), "")</f>
        <v/>
      </c>
      <c r="BC927" s="559" t="str">
        <f t="shared" si="325"/>
        <v/>
      </c>
      <c r="BD927" s="559" t="str">
        <f t="shared" si="326"/>
        <v>入力済</v>
      </c>
      <c r="BE927" s="576" t="str">
        <f t="shared" si="327"/>
        <v/>
      </c>
      <c r="BF927" s="559" t="str">
        <f t="shared" si="328"/>
        <v/>
      </c>
      <c r="BG927" s="596"/>
      <c r="BH927" s="632" t="str">
        <f t="shared" si="329"/>
        <v/>
      </c>
      <c r="BI927" s="614" t="str">
        <f>IFERROR(IF(BH927="Ⅱロ有り",ROUNDDOWN(L927*VLOOKUP(K927,【参考】数式用!$A$4:$J$42,10,FALSE)*AA927,0),""),"")</f>
        <v/>
      </c>
      <c r="BJ927" s="614" t="str">
        <f>IFERROR(IF(BH927="Ⅱロなし",ROUNDDOWN(L927*VLOOKUP(K927,【参考】数式用!$A$4:$J$42,8,FALSE)*AA927,0),""),"")</f>
        <v/>
      </c>
    </row>
    <row r="928" spans="1:62" ht="110.1" customHeight="1" thickBot="1">
      <c r="A928" s="327">
        <v>915</v>
      </c>
      <c r="B928" s="1005" t="str">
        <f>IF(基本情報入力シート!B950="","",基本情報入力シート!B950)</f>
        <v/>
      </c>
      <c r="C928" s="1006"/>
      <c r="D928" s="1006"/>
      <c r="E928" s="1006"/>
      <c r="F928" s="1007"/>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58" t="str">
        <f>IF(基本情報入力シート!AF950=0, "",基本情報入力シート!AF950)</f>
        <v/>
      </c>
      <c r="M928" s="589"/>
      <c r="N928" s="521" t="str">
        <f>IFERROR(VLOOKUP(K928,【参考】数式用!$A$2:$F$57,MATCH(M928,【参考】数式用!$C$3:$F$3,0)+2,0),"")</f>
        <v/>
      </c>
      <c r="O928" s="513"/>
      <c r="P928" s="555" t="str">
        <f>IFERROR(VLOOKUP(K928,【参考】数式用!$A$2:$F$57,MATCH(O928,【参考】数式用!$C$3:$F$3,0)+2,0),"")</f>
        <v/>
      </c>
      <c r="Q928" s="338" t="s">
        <v>118</v>
      </c>
      <c r="R928" s="339"/>
      <c r="S928" s="340" t="s">
        <v>183</v>
      </c>
      <c r="T928" s="339"/>
      <c r="U928" s="340" t="s">
        <v>184</v>
      </c>
      <c r="V928" s="339"/>
      <c r="W928" s="340" t="s">
        <v>183</v>
      </c>
      <c r="X928" s="339"/>
      <c r="Y928" s="340" t="s">
        <v>185</v>
      </c>
      <c r="Z928" s="340" t="s">
        <v>186</v>
      </c>
      <c r="AA928" s="340" t="str">
        <f t="shared" si="309"/>
        <v/>
      </c>
      <c r="AB928" s="341" t="s">
        <v>187</v>
      </c>
      <c r="AC928" s="516" t="str">
        <f t="shared" si="310"/>
        <v/>
      </c>
      <c r="AD928" s="509" t="str">
        <f t="shared" si="311"/>
        <v/>
      </c>
      <c r="AE928" s="517" t="str">
        <f>IFERROR(ROUNDDOWN(ROUNDDOWN(ROUND(L928*VLOOKUP(K928,【参考】数式用!$A$4:$F$57,MATCH("処遇改善加算Ⅳ",【参考】数式用!$C$3:$F$3,0)+2,0),0),0)*AA928*0.5,0), "")</f>
        <v/>
      </c>
      <c r="AF928" s="329"/>
      <c r="AG928" s="330"/>
      <c r="AH928" s="330"/>
      <c r="AI928" s="344"/>
      <c r="AJ928" s="641"/>
      <c r="AK928" s="331"/>
      <c r="AL928" s="332" t="str">
        <f t="shared" si="312"/>
        <v/>
      </c>
      <c r="AM928" s="325" t="str">
        <f t="shared" si="313"/>
        <v/>
      </c>
      <c r="AN928" s="255"/>
      <c r="AO928" s="559" t="str">
        <f>IFERROR(VLOOKUP(K928,【参考】数式用!$A$2:$N$57,14,FALSE),"")</f>
        <v/>
      </c>
      <c r="AP928" s="559" t="str">
        <f t="shared" si="314"/>
        <v/>
      </c>
      <c r="AQ928" s="632" t="str">
        <f t="shared" si="315"/>
        <v/>
      </c>
      <c r="AR928" s="632" t="str">
        <f t="shared" si="316"/>
        <v>入力済</v>
      </c>
      <c r="AS928" s="559" t="str">
        <f t="shared" si="317"/>
        <v/>
      </c>
      <c r="AT928" s="632" t="str">
        <f t="shared" si="318"/>
        <v>入力済</v>
      </c>
      <c r="AU928" s="632" t="str">
        <f t="shared" si="319"/>
        <v/>
      </c>
      <c r="AV928" s="632" t="str">
        <f t="shared" si="320"/>
        <v/>
      </c>
      <c r="AW928" s="559" t="str">
        <f t="shared" si="321"/>
        <v/>
      </c>
      <c r="AX928" s="559" t="str">
        <f t="shared" si="322"/>
        <v/>
      </c>
      <c r="AY928" s="632" t="str">
        <f>IFERROR(VLOOKUP(K928,【参考】数式用!$AR$5:$AS$39,2, FALSE), "")</f>
        <v/>
      </c>
      <c r="AZ928" s="559" t="str">
        <f t="shared" si="323"/>
        <v/>
      </c>
      <c r="BA928" s="559" t="str">
        <f t="shared" si="324"/>
        <v>入力済</v>
      </c>
      <c r="BB928" s="632" t="str">
        <f>IFERROR(VLOOKUP(K928,【参考】数式用!$AX$3:$AY$59, 2, FALSE), "")</f>
        <v/>
      </c>
      <c r="BC928" s="559" t="str">
        <f t="shared" si="325"/>
        <v/>
      </c>
      <c r="BD928" s="559" t="str">
        <f t="shared" si="326"/>
        <v>入力済</v>
      </c>
      <c r="BE928" s="576" t="str">
        <f t="shared" si="327"/>
        <v/>
      </c>
      <c r="BF928" s="559" t="str">
        <f t="shared" si="328"/>
        <v/>
      </c>
      <c r="BG928" s="596"/>
      <c r="BH928" s="632" t="str">
        <f t="shared" si="329"/>
        <v/>
      </c>
      <c r="BI928" s="614" t="str">
        <f>IFERROR(IF(BH928="Ⅱロ有り",ROUNDDOWN(L928*VLOOKUP(K928,【参考】数式用!$A$4:$J$42,10,FALSE)*AA928,0),""),"")</f>
        <v/>
      </c>
      <c r="BJ928" s="614" t="str">
        <f>IFERROR(IF(BH928="Ⅱロなし",ROUNDDOWN(L928*VLOOKUP(K928,【参考】数式用!$A$4:$J$42,8,FALSE)*AA928,0),""),"")</f>
        <v/>
      </c>
    </row>
    <row r="929" spans="1:62" ht="110.1" customHeight="1" thickBot="1">
      <c r="A929" s="327">
        <v>916</v>
      </c>
      <c r="B929" s="1005" t="str">
        <f>IF(基本情報入力シート!B951="","",基本情報入力シート!B951)</f>
        <v/>
      </c>
      <c r="C929" s="1006"/>
      <c r="D929" s="1006"/>
      <c r="E929" s="1006"/>
      <c r="F929" s="1007"/>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58" t="str">
        <f>IF(基本情報入力シート!AF951=0, "",基本情報入力シート!AF951)</f>
        <v/>
      </c>
      <c r="M929" s="589"/>
      <c r="N929" s="521" t="str">
        <f>IFERROR(VLOOKUP(K929,【参考】数式用!$A$2:$F$57,MATCH(M929,【参考】数式用!$C$3:$F$3,0)+2,0),"")</f>
        <v/>
      </c>
      <c r="O929" s="513"/>
      <c r="P929" s="555" t="str">
        <f>IFERROR(VLOOKUP(K929,【参考】数式用!$A$2:$F$57,MATCH(O929,【参考】数式用!$C$3:$F$3,0)+2,0),"")</f>
        <v/>
      </c>
      <c r="Q929" s="338" t="s">
        <v>118</v>
      </c>
      <c r="R929" s="339"/>
      <c r="S929" s="340" t="s">
        <v>183</v>
      </c>
      <c r="T929" s="339"/>
      <c r="U929" s="340" t="s">
        <v>184</v>
      </c>
      <c r="V929" s="339"/>
      <c r="W929" s="340" t="s">
        <v>183</v>
      </c>
      <c r="X929" s="339"/>
      <c r="Y929" s="340" t="s">
        <v>185</v>
      </c>
      <c r="Z929" s="340" t="s">
        <v>186</v>
      </c>
      <c r="AA929" s="340" t="str">
        <f t="shared" si="309"/>
        <v/>
      </c>
      <c r="AB929" s="341" t="s">
        <v>187</v>
      </c>
      <c r="AC929" s="516" t="str">
        <f t="shared" si="310"/>
        <v/>
      </c>
      <c r="AD929" s="509" t="str">
        <f t="shared" si="311"/>
        <v/>
      </c>
      <c r="AE929" s="517" t="str">
        <f>IFERROR(ROUNDDOWN(ROUNDDOWN(ROUND(L929*VLOOKUP(K929,【参考】数式用!$A$4:$F$57,MATCH("処遇改善加算Ⅳ",【参考】数式用!$C$3:$F$3,0)+2,0),0),0)*AA929*0.5,0), "")</f>
        <v/>
      </c>
      <c r="AF929" s="329"/>
      <c r="AG929" s="330"/>
      <c r="AH929" s="330"/>
      <c r="AI929" s="344"/>
      <c r="AJ929" s="641"/>
      <c r="AK929" s="331"/>
      <c r="AL929" s="332" t="str">
        <f t="shared" si="312"/>
        <v/>
      </c>
      <c r="AM929" s="325" t="str">
        <f t="shared" si="313"/>
        <v/>
      </c>
      <c r="AN929" s="255"/>
      <c r="AO929" s="559" t="str">
        <f>IFERROR(VLOOKUP(K929,【参考】数式用!$A$2:$N$57,14,FALSE),"")</f>
        <v/>
      </c>
      <c r="AP929" s="559" t="str">
        <f t="shared" si="314"/>
        <v/>
      </c>
      <c r="AQ929" s="632" t="str">
        <f t="shared" si="315"/>
        <v/>
      </c>
      <c r="AR929" s="632" t="str">
        <f t="shared" si="316"/>
        <v>入力済</v>
      </c>
      <c r="AS929" s="559" t="str">
        <f t="shared" si="317"/>
        <v/>
      </c>
      <c r="AT929" s="632" t="str">
        <f t="shared" si="318"/>
        <v>入力済</v>
      </c>
      <c r="AU929" s="632" t="str">
        <f t="shared" si="319"/>
        <v/>
      </c>
      <c r="AV929" s="632" t="str">
        <f t="shared" si="320"/>
        <v/>
      </c>
      <c r="AW929" s="559" t="str">
        <f t="shared" si="321"/>
        <v/>
      </c>
      <c r="AX929" s="559" t="str">
        <f t="shared" si="322"/>
        <v/>
      </c>
      <c r="AY929" s="632" t="str">
        <f>IFERROR(VLOOKUP(K929,【参考】数式用!$AR$5:$AS$39,2, FALSE), "")</f>
        <v/>
      </c>
      <c r="AZ929" s="559" t="str">
        <f t="shared" si="323"/>
        <v/>
      </c>
      <c r="BA929" s="559" t="str">
        <f t="shared" si="324"/>
        <v>入力済</v>
      </c>
      <c r="BB929" s="632" t="str">
        <f>IFERROR(VLOOKUP(K929,【参考】数式用!$AX$3:$AY$59, 2, FALSE), "")</f>
        <v/>
      </c>
      <c r="BC929" s="559" t="str">
        <f t="shared" si="325"/>
        <v/>
      </c>
      <c r="BD929" s="559" t="str">
        <f t="shared" si="326"/>
        <v>入力済</v>
      </c>
      <c r="BE929" s="576" t="str">
        <f t="shared" si="327"/>
        <v/>
      </c>
      <c r="BF929" s="559" t="str">
        <f t="shared" si="328"/>
        <v/>
      </c>
      <c r="BG929" s="596"/>
      <c r="BH929" s="632" t="str">
        <f t="shared" si="329"/>
        <v/>
      </c>
      <c r="BI929" s="614" t="str">
        <f>IFERROR(IF(BH929="Ⅱロ有り",ROUNDDOWN(L929*VLOOKUP(K929,【参考】数式用!$A$4:$J$42,10,FALSE)*AA929,0),""),"")</f>
        <v/>
      </c>
      <c r="BJ929" s="614" t="str">
        <f>IFERROR(IF(BH929="Ⅱロなし",ROUNDDOWN(L929*VLOOKUP(K929,【参考】数式用!$A$4:$J$42,8,FALSE)*AA929,0),""),"")</f>
        <v/>
      </c>
    </row>
    <row r="930" spans="1:62" ht="110.1" customHeight="1" thickBot="1">
      <c r="A930" s="327">
        <v>917</v>
      </c>
      <c r="B930" s="1005" t="str">
        <f>IF(基本情報入力シート!B952="","",基本情報入力シート!B952)</f>
        <v/>
      </c>
      <c r="C930" s="1006"/>
      <c r="D930" s="1006"/>
      <c r="E930" s="1006"/>
      <c r="F930" s="1007"/>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58" t="str">
        <f>IF(基本情報入力シート!AF952=0, "",基本情報入力シート!AF952)</f>
        <v/>
      </c>
      <c r="M930" s="589"/>
      <c r="N930" s="521" t="str">
        <f>IFERROR(VLOOKUP(K930,【参考】数式用!$A$2:$F$57,MATCH(M930,【参考】数式用!$C$3:$F$3,0)+2,0),"")</f>
        <v/>
      </c>
      <c r="O930" s="513"/>
      <c r="P930" s="555" t="str">
        <f>IFERROR(VLOOKUP(K930,【参考】数式用!$A$2:$F$57,MATCH(O930,【参考】数式用!$C$3:$F$3,0)+2,0),"")</f>
        <v/>
      </c>
      <c r="Q930" s="338" t="s">
        <v>118</v>
      </c>
      <c r="R930" s="339"/>
      <c r="S930" s="340" t="s">
        <v>183</v>
      </c>
      <c r="T930" s="339"/>
      <c r="U930" s="340" t="s">
        <v>184</v>
      </c>
      <c r="V930" s="339"/>
      <c r="W930" s="340" t="s">
        <v>183</v>
      </c>
      <c r="X930" s="339"/>
      <c r="Y930" s="340" t="s">
        <v>185</v>
      </c>
      <c r="Z930" s="340" t="s">
        <v>186</v>
      </c>
      <c r="AA930" s="340" t="str">
        <f t="shared" si="309"/>
        <v/>
      </c>
      <c r="AB930" s="341" t="s">
        <v>187</v>
      </c>
      <c r="AC930" s="516" t="str">
        <f t="shared" si="310"/>
        <v/>
      </c>
      <c r="AD930" s="509" t="str">
        <f t="shared" si="311"/>
        <v/>
      </c>
      <c r="AE930" s="517" t="str">
        <f>IFERROR(ROUNDDOWN(ROUNDDOWN(ROUND(L930*VLOOKUP(K930,【参考】数式用!$A$4:$F$57,MATCH("処遇改善加算Ⅳ",【参考】数式用!$C$3:$F$3,0)+2,0),0),0)*AA930*0.5,0), "")</f>
        <v/>
      </c>
      <c r="AF930" s="329"/>
      <c r="AG930" s="330"/>
      <c r="AH930" s="330"/>
      <c r="AI930" s="344"/>
      <c r="AJ930" s="641"/>
      <c r="AK930" s="331"/>
      <c r="AL930" s="332" t="str">
        <f t="shared" si="312"/>
        <v/>
      </c>
      <c r="AM930" s="325" t="str">
        <f t="shared" si="313"/>
        <v/>
      </c>
      <c r="AN930" s="255"/>
      <c r="AO930" s="559" t="str">
        <f>IFERROR(VLOOKUP(K930,【参考】数式用!$A$2:$N$57,14,FALSE),"")</f>
        <v/>
      </c>
      <c r="AP930" s="559" t="str">
        <f t="shared" si="314"/>
        <v/>
      </c>
      <c r="AQ930" s="632" t="str">
        <f t="shared" si="315"/>
        <v/>
      </c>
      <c r="AR930" s="632" t="str">
        <f t="shared" si="316"/>
        <v>入力済</v>
      </c>
      <c r="AS930" s="559" t="str">
        <f t="shared" si="317"/>
        <v/>
      </c>
      <c r="AT930" s="632" t="str">
        <f t="shared" si="318"/>
        <v>入力済</v>
      </c>
      <c r="AU930" s="632" t="str">
        <f t="shared" si="319"/>
        <v/>
      </c>
      <c r="AV930" s="632" t="str">
        <f t="shared" si="320"/>
        <v/>
      </c>
      <c r="AW930" s="559" t="str">
        <f t="shared" si="321"/>
        <v/>
      </c>
      <c r="AX930" s="559" t="str">
        <f t="shared" si="322"/>
        <v/>
      </c>
      <c r="AY930" s="632" t="str">
        <f>IFERROR(VLOOKUP(K930,【参考】数式用!$AR$5:$AS$39,2, FALSE), "")</f>
        <v/>
      </c>
      <c r="AZ930" s="559" t="str">
        <f t="shared" si="323"/>
        <v/>
      </c>
      <c r="BA930" s="559" t="str">
        <f t="shared" si="324"/>
        <v>入力済</v>
      </c>
      <c r="BB930" s="632" t="str">
        <f>IFERROR(VLOOKUP(K930,【参考】数式用!$AX$3:$AY$59, 2, FALSE), "")</f>
        <v/>
      </c>
      <c r="BC930" s="559" t="str">
        <f t="shared" si="325"/>
        <v/>
      </c>
      <c r="BD930" s="559" t="str">
        <f t="shared" si="326"/>
        <v>入力済</v>
      </c>
      <c r="BE930" s="576" t="str">
        <f t="shared" si="327"/>
        <v/>
      </c>
      <c r="BF930" s="559" t="str">
        <f t="shared" si="328"/>
        <v/>
      </c>
      <c r="BG930" s="596"/>
      <c r="BH930" s="632" t="str">
        <f t="shared" si="329"/>
        <v/>
      </c>
      <c r="BI930" s="614" t="str">
        <f>IFERROR(IF(BH930="Ⅱロ有り",ROUNDDOWN(L930*VLOOKUP(K930,【参考】数式用!$A$4:$J$42,10,FALSE)*AA930,0),""),"")</f>
        <v/>
      </c>
      <c r="BJ930" s="614" t="str">
        <f>IFERROR(IF(BH930="Ⅱロなし",ROUNDDOWN(L930*VLOOKUP(K930,【参考】数式用!$A$4:$J$42,8,FALSE)*AA930,0),""),"")</f>
        <v/>
      </c>
    </row>
    <row r="931" spans="1:62" ht="110.1" customHeight="1" thickBot="1">
      <c r="A931" s="327">
        <v>918</v>
      </c>
      <c r="B931" s="1005" t="str">
        <f>IF(基本情報入力シート!B953="","",基本情報入力シート!B953)</f>
        <v/>
      </c>
      <c r="C931" s="1006"/>
      <c r="D931" s="1006"/>
      <c r="E931" s="1006"/>
      <c r="F931" s="1007"/>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58" t="str">
        <f>IF(基本情報入力シート!AF953=0, "",基本情報入力シート!AF953)</f>
        <v/>
      </c>
      <c r="M931" s="589"/>
      <c r="N931" s="521" t="str">
        <f>IFERROR(VLOOKUP(K931,【参考】数式用!$A$2:$F$57,MATCH(M931,【参考】数式用!$C$3:$F$3,0)+2,0),"")</f>
        <v/>
      </c>
      <c r="O931" s="513"/>
      <c r="P931" s="555" t="str">
        <f>IFERROR(VLOOKUP(K931,【参考】数式用!$A$2:$F$57,MATCH(O931,【参考】数式用!$C$3:$F$3,0)+2,0),"")</f>
        <v/>
      </c>
      <c r="Q931" s="338" t="s">
        <v>118</v>
      </c>
      <c r="R931" s="339"/>
      <c r="S931" s="340" t="s">
        <v>183</v>
      </c>
      <c r="T931" s="339"/>
      <c r="U931" s="340" t="s">
        <v>184</v>
      </c>
      <c r="V931" s="339"/>
      <c r="W931" s="340" t="s">
        <v>183</v>
      </c>
      <c r="X931" s="339"/>
      <c r="Y931" s="340" t="s">
        <v>185</v>
      </c>
      <c r="Z931" s="340" t="s">
        <v>186</v>
      </c>
      <c r="AA931" s="340" t="str">
        <f t="shared" si="309"/>
        <v/>
      </c>
      <c r="AB931" s="341" t="s">
        <v>187</v>
      </c>
      <c r="AC931" s="516" t="str">
        <f t="shared" si="310"/>
        <v/>
      </c>
      <c r="AD931" s="509" t="str">
        <f t="shared" si="311"/>
        <v/>
      </c>
      <c r="AE931" s="517" t="str">
        <f>IFERROR(ROUNDDOWN(ROUNDDOWN(ROUND(L931*VLOOKUP(K931,【参考】数式用!$A$4:$F$57,MATCH("処遇改善加算Ⅳ",【参考】数式用!$C$3:$F$3,0)+2,0),0),0)*AA931*0.5,0), "")</f>
        <v/>
      </c>
      <c r="AF931" s="329"/>
      <c r="AG931" s="330"/>
      <c r="AH931" s="330"/>
      <c r="AI931" s="344"/>
      <c r="AJ931" s="641"/>
      <c r="AK931" s="331"/>
      <c r="AL931" s="332" t="str">
        <f t="shared" si="312"/>
        <v/>
      </c>
      <c r="AM931" s="325" t="str">
        <f t="shared" si="313"/>
        <v/>
      </c>
      <c r="AN931" s="255"/>
      <c r="AO931" s="559" t="str">
        <f>IFERROR(VLOOKUP(K931,【参考】数式用!$A$2:$N$57,14,FALSE),"")</f>
        <v/>
      </c>
      <c r="AP931" s="559" t="str">
        <f t="shared" si="314"/>
        <v/>
      </c>
      <c r="AQ931" s="632" t="str">
        <f t="shared" si="315"/>
        <v/>
      </c>
      <c r="AR931" s="632" t="str">
        <f t="shared" si="316"/>
        <v>入力済</v>
      </c>
      <c r="AS931" s="559" t="str">
        <f t="shared" si="317"/>
        <v/>
      </c>
      <c r="AT931" s="632" t="str">
        <f t="shared" si="318"/>
        <v>入力済</v>
      </c>
      <c r="AU931" s="632" t="str">
        <f t="shared" si="319"/>
        <v/>
      </c>
      <c r="AV931" s="632" t="str">
        <f t="shared" si="320"/>
        <v/>
      </c>
      <c r="AW931" s="559" t="str">
        <f t="shared" si="321"/>
        <v/>
      </c>
      <c r="AX931" s="559" t="str">
        <f t="shared" si="322"/>
        <v/>
      </c>
      <c r="AY931" s="632" t="str">
        <f>IFERROR(VLOOKUP(K931,【参考】数式用!$AR$5:$AS$39,2, FALSE), "")</f>
        <v/>
      </c>
      <c r="AZ931" s="559" t="str">
        <f t="shared" si="323"/>
        <v/>
      </c>
      <c r="BA931" s="559" t="str">
        <f t="shared" si="324"/>
        <v>入力済</v>
      </c>
      <c r="BB931" s="632" t="str">
        <f>IFERROR(VLOOKUP(K931,【参考】数式用!$AX$3:$AY$59, 2, FALSE), "")</f>
        <v/>
      </c>
      <c r="BC931" s="559" t="str">
        <f t="shared" si="325"/>
        <v/>
      </c>
      <c r="BD931" s="559" t="str">
        <f t="shared" si="326"/>
        <v>入力済</v>
      </c>
      <c r="BE931" s="576" t="str">
        <f t="shared" si="327"/>
        <v/>
      </c>
      <c r="BF931" s="559" t="str">
        <f t="shared" si="328"/>
        <v/>
      </c>
      <c r="BG931" s="596"/>
      <c r="BH931" s="632" t="str">
        <f t="shared" si="329"/>
        <v/>
      </c>
      <c r="BI931" s="614" t="str">
        <f>IFERROR(IF(BH931="Ⅱロ有り",ROUNDDOWN(L931*VLOOKUP(K931,【参考】数式用!$A$4:$J$42,10,FALSE)*AA931,0),""),"")</f>
        <v/>
      </c>
      <c r="BJ931" s="614" t="str">
        <f>IFERROR(IF(BH931="Ⅱロなし",ROUNDDOWN(L931*VLOOKUP(K931,【参考】数式用!$A$4:$J$42,8,FALSE)*AA931,0),""),"")</f>
        <v/>
      </c>
    </row>
    <row r="932" spans="1:62" ht="110.1" customHeight="1" thickBot="1">
      <c r="A932" s="327">
        <v>919</v>
      </c>
      <c r="B932" s="1005" t="str">
        <f>IF(基本情報入力シート!B954="","",基本情報入力シート!B954)</f>
        <v/>
      </c>
      <c r="C932" s="1006"/>
      <c r="D932" s="1006"/>
      <c r="E932" s="1006"/>
      <c r="F932" s="1007"/>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58" t="str">
        <f>IF(基本情報入力シート!AF954=0, "",基本情報入力シート!AF954)</f>
        <v/>
      </c>
      <c r="M932" s="589"/>
      <c r="N932" s="521" t="str">
        <f>IFERROR(VLOOKUP(K932,【参考】数式用!$A$2:$F$57,MATCH(M932,【参考】数式用!$C$3:$F$3,0)+2,0),"")</f>
        <v/>
      </c>
      <c r="O932" s="513"/>
      <c r="P932" s="555" t="str">
        <f>IFERROR(VLOOKUP(K932,【参考】数式用!$A$2:$F$57,MATCH(O932,【参考】数式用!$C$3:$F$3,0)+2,0),"")</f>
        <v/>
      </c>
      <c r="Q932" s="338" t="s">
        <v>118</v>
      </c>
      <c r="R932" s="339"/>
      <c r="S932" s="340" t="s">
        <v>183</v>
      </c>
      <c r="T932" s="339"/>
      <c r="U932" s="340" t="s">
        <v>184</v>
      </c>
      <c r="V932" s="339"/>
      <c r="W932" s="340" t="s">
        <v>183</v>
      </c>
      <c r="X932" s="339"/>
      <c r="Y932" s="340" t="s">
        <v>185</v>
      </c>
      <c r="Z932" s="340" t="s">
        <v>186</v>
      </c>
      <c r="AA932" s="340" t="str">
        <f t="shared" si="309"/>
        <v/>
      </c>
      <c r="AB932" s="341" t="s">
        <v>187</v>
      </c>
      <c r="AC932" s="516" t="str">
        <f t="shared" si="310"/>
        <v/>
      </c>
      <c r="AD932" s="509" t="str">
        <f t="shared" si="311"/>
        <v/>
      </c>
      <c r="AE932" s="517" t="str">
        <f>IFERROR(ROUNDDOWN(ROUNDDOWN(ROUND(L932*VLOOKUP(K932,【参考】数式用!$A$4:$F$57,MATCH("処遇改善加算Ⅳ",【参考】数式用!$C$3:$F$3,0)+2,0),0),0)*AA932*0.5,0), "")</f>
        <v/>
      </c>
      <c r="AF932" s="329"/>
      <c r="AG932" s="330"/>
      <c r="AH932" s="330"/>
      <c r="AI932" s="344"/>
      <c r="AJ932" s="641"/>
      <c r="AK932" s="331"/>
      <c r="AL932" s="332" t="str">
        <f t="shared" si="312"/>
        <v/>
      </c>
      <c r="AM932" s="325" t="str">
        <f t="shared" si="313"/>
        <v/>
      </c>
      <c r="AN932" s="255"/>
      <c r="AO932" s="559" t="str">
        <f>IFERROR(VLOOKUP(K932,【参考】数式用!$A$2:$N$57,14,FALSE),"")</f>
        <v/>
      </c>
      <c r="AP932" s="559" t="str">
        <f t="shared" si="314"/>
        <v/>
      </c>
      <c r="AQ932" s="632" t="str">
        <f t="shared" si="315"/>
        <v/>
      </c>
      <c r="AR932" s="632" t="str">
        <f t="shared" si="316"/>
        <v>入力済</v>
      </c>
      <c r="AS932" s="559" t="str">
        <f t="shared" si="317"/>
        <v/>
      </c>
      <c r="AT932" s="632" t="str">
        <f t="shared" si="318"/>
        <v>入力済</v>
      </c>
      <c r="AU932" s="632" t="str">
        <f t="shared" si="319"/>
        <v/>
      </c>
      <c r="AV932" s="632" t="str">
        <f t="shared" si="320"/>
        <v/>
      </c>
      <c r="AW932" s="559" t="str">
        <f t="shared" si="321"/>
        <v/>
      </c>
      <c r="AX932" s="559" t="str">
        <f t="shared" si="322"/>
        <v/>
      </c>
      <c r="AY932" s="632" t="str">
        <f>IFERROR(VLOOKUP(K932,【参考】数式用!$AR$5:$AS$39,2, FALSE), "")</f>
        <v/>
      </c>
      <c r="AZ932" s="559" t="str">
        <f t="shared" si="323"/>
        <v/>
      </c>
      <c r="BA932" s="559" t="str">
        <f t="shared" si="324"/>
        <v>入力済</v>
      </c>
      <c r="BB932" s="632" t="str">
        <f>IFERROR(VLOOKUP(K932,【参考】数式用!$AX$3:$AY$59, 2, FALSE), "")</f>
        <v/>
      </c>
      <c r="BC932" s="559" t="str">
        <f t="shared" si="325"/>
        <v/>
      </c>
      <c r="BD932" s="559" t="str">
        <f t="shared" si="326"/>
        <v>入力済</v>
      </c>
      <c r="BE932" s="576" t="str">
        <f t="shared" si="327"/>
        <v/>
      </c>
      <c r="BF932" s="559" t="str">
        <f t="shared" si="328"/>
        <v/>
      </c>
      <c r="BG932" s="596"/>
      <c r="BH932" s="632" t="str">
        <f t="shared" si="329"/>
        <v/>
      </c>
      <c r="BI932" s="614" t="str">
        <f>IFERROR(IF(BH932="Ⅱロ有り",ROUNDDOWN(L932*VLOOKUP(K932,【参考】数式用!$A$4:$J$42,10,FALSE)*AA932,0),""),"")</f>
        <v/>
      </c>
      <c r="BJ932" s="614" t="str">
        <f>IFERROR(IF(BH932="Ⅱロなし",ROUNDDOWN(L932*VLOOKUP(K932,【参考】数式用!$A$4:$J$42,8,FALSE)*AA932,0),""),"")</f>
        <v/>
      </c>
    </row>
    <row r="933" spans="1:62" ht="110.1" customHeight="1" thickBot="1">
      <c r="A933" s="327">
        <v>920</v>
      </c>
      <c r="B933" s="1005" t="str">
        <f>IF(基本情報入力シート!B955="","",基本情報入力シート!B955)</f>
        <v/>
      </c>
      <c r="C933" s="1006"/>
      <c r="D933" s="1006"/>
      <c r="E933" s="1006"/>
      <c r="F933" s="1007"/>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58" t="str">
        <f>IF(基本情報入力シート!AF955=0, "",基本情報入力シート!AF955)</f>
        <v/>
      </c>
      <c r="M933" s="589"/>
      <c r="N933" s="521" t="str">
        <f>IFERROR(VLOOKUP(K933,【参考】数式用!$A$2:$F$57,MATCH(M933,【参考】数式用!$C$3:$F$3,0)+2,0),"")</f>
        <v/>
      </c>
      <c r="O933" s="513"/>
      <c r="P933" s="555" t="str">
        <f>IFERROR(VLOOKUP(K933,【参考】数式用!$A$2:$F$57,MATCH(O933,【参考】数式用!$C$3:$F$3,0)+2,0),"")</f>
        <v/>
      </c>
      <c r="Q933" s="338" t="s">
        <v>118</v>
      </c>
      <c r="R933" s="339"/>
      <c r="S933" s="340" t="s">
        <v>183</v>
      </c>
      <c r="T933" s="339"/>
      <c r="U933" s="340" t="s">
        <v>184</v>
      </c>
      <c r="V933" s="339"/>
      <c r="W933" s="340" t="s">
        <v>183</v>
      </c>
      <c r="X933" s="339"/>
      <c r="Y933" s="340" t="s">
        <v>185</v>
      </c>
      <c r="Z933" s="340" t="s">
        <v>186</v>
      </c>
      <c r="AA933" s="340" t="str">
        <f t="shared" si="309"/>
        <v/>
      </c>
      <c r="AB933" s="341" t="s">
        <v>187</v>
      </c>
      <c r="AC933" s="516" t="str">
        <f t="shared" si="310"/>
        <v/>
      </c>
      <c r="AD933" s="509" t="str">
        <f t="shared" si="311"/>
        <v/>
      </c>
      <c r="AE933" s="517" t="str">
        <f>IFERROR(ROUNDDOWN(ROUNDDOWN(ROUND(L933*VLOOKUP(K933,【参考】数式用!$A$4:$F$57,MATCH("処遇改善加算Ⅳ",【参考】数式用!$C$3:$F$3,0)+2,0),0),0)*AA933*0.5,0), "")</f>
        <v/>
      </c>
      <c r="AF933" s="329"/>
      <c r="AG933" s="330"/>
      <c r="AH933" s="330"/>
      <c r="AI933" s="344"/>
      <c r="AJ933" s="641"/>
      <c r="AK933" s="331"/>
      <c r="AL933" s="332" t="str">
        <f t="shared" si="312"/>
        <v/>
      </c>
      <c r="AM933" s="325" t="str">
        <f t="shared" si="313"/>
        <v/>
      </c>
      <c r="AN933" s="255"/>
      <c r="AO933" s="559" t="str">
        <f>IFERROR(VLOOKUP(K933,【参考】数式用!$A$2:$N$57,14,FALSE),"")</f>
        <v/>
      </c>
      <c r="AP933" s="559" t="str">
        <f t="shared" si="314"/>
        <v/>
      </c>
      <c r="AQ933" s="632" t="str">
        <f t="shared" si="315"/>
        <v/>
      </c>
      <c r="AR933" s="632" t="str">
        <f t="shared" si="316"/>
        <v>入力済</v>
      </c>
      <c r="AS933" s="559" t="str">
        <f t="shared" si="317"/>
        <v/>
      </c>
      <c r="AT933" s="632" t="str">
        <f t="shared" si="318"/>
        <v>入力済</v>
      </c>
      <c r="AU933" s="632" t="str">
        <f t="shared" si="319"/>
        <v/>
      </c>
      <c r="AV933" s="632" t="str">
        <f t="shared" si="320"/>
        <v/>
      </c>
      <c r="AW933" s="559" t="str">
        <f t="shared" si="321"/>
        <v/>
      </c>
      <c r="AX933" s="559" t="str">
        <f t="shared" si="322"/>
        <v/>
      </c>
      <c r="AY933" s="632" t="str">
        <f>IFERROR(VLOOKUP(K933,【参考】数式用!$AR$5:$AS$39,2, FALSE), "")</f>
        <v/>
      </c>
      <c r="AZ933" s="559" t="str">
        <f t="shared" si="323"/>
        <v/>
      </c>
      <c r="BA933" s="559" t="str">
        <f t="shared" si="324"/>
        <v>入力済</v>
      </c>
      <c r="BB933" s="632" t="str">
        <f>IFERROR(VLOOKUP(K933,【参考】数式用!$AX$3:$AY$59, 2, FALSE), "")</f>
        <v/>
      </c>
      <c r="BC933" s="559" t="str">
        <f t="shared" si="325"/>
        <v/>
      </c>
      <c r="BD933" s="559" t="str">
        <f t="shared" si="326"/>
        <v>入力済</v>
      </c>
      <c r="BE933" s="576" t="str">
        <f t="shared" si="327"/>
        <v/>
      </c>
      <c r="BF933" s="559" t="str">
        <f t="shared" si="328"/>
        <v/>
      </c>
      <c r="BG933" s="596"/>
      <c r="BH933" s="632" t="str">
        <f t="shared" si="329"/>
        <v/>
      </c>
      <c r="BI933" s="614" t="str">
        <f>IFERROR(IF(BH933="Ⅱロ有り",ROUNDDOWN(L933*VLOOKUP(K933,【参考】数式用!$A$4:$J$42,10,FALSE)*AA933,0),""),"")</f>
        <v/>
      </c>
      <c r="BJ933" s="614" t="str">
        <f>IFERROR(IF(BH933="Ⅱロなし",ROUNDDOWN(L933*VLOOKUP(K933,【参考】数式用!$A$4:$J$42,8,FALSE)*AA933,0),""),"")</f>
        <v/>
      </c>
    </row>
    <row r="934" spans="1:62" ht="110.1" customHeight="1" thickBot="1">
      <c r="A934" s="327">
        <v>921</v>
      </c>
      <c r="B934" s="1005" t="str">
        <f>IF(基本情報入力シート!B956="","",基本情報入力シート!B956)</f>
        <v/>
      </c>
      <c r="C934" s="1006"/>
      <c r="D934" s="1006"/>
      <c r="E934" s="1006"/>
      <c r="F934" s="1007"/>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58" t="str">
        <f>IF(基本情報入力シート!AF956=0, "",基本情報入力シート!AF956)</f>
        <v/>
      </c>
      <c r="M934" s="589"/>
      <c r="N934" s="521" t="str">
        <f>IFERROR(VLOOKUP(K934,【参考】数式用!$A$2:$F$57,MATCH(M934,【参考】数式用!$C$3:$F$3,0)+2,0),"")</f>
        <v/>
      </c>
      <c r="O934" s="513"/>
      <c r="P934" s="555" t="str">
        <f>IFERROR(VLOOKUP(K934,【参考】数式用!$A$2:$F$57,MATCH(O934,【参考】数式用!$C$3:$F$3,0)+2,0),"")</f>
        <v/>
      </c>
      <c r="Q934" s="338" t="s">
        <v>118</v>
      </c>
      <c r="R934" s="339"/>
      <c r="S934" s="340" t="s">
        <v>183</v>
      </c>
      <c r="T934" s="339"/>
      <c r="U934" s="340" t="s">
        <v>184</v>
      </c>
      <c r="V934" s="339"/>
      <c r="W934" s="340" t="s">
        <v>183</v>
      </c>
      <c r="X934" s="339"/>
      <c r="Y934" s="340" t="s">
        <v>185</v>
      </c>
      <c r="Z934" s="340" t="s">
        <v>186</v>
      </c>
      <c r="AA934" s="340" t="str">
        <f t="shared" si="309"/>
        <v/>
      </c>
      <c r="AB934" s="341" t="s">
        <v>187</v>
      </c>
      <c r="AC934" s="516" t="str">
        <f t="shared" si="310"/>
        <v/>
      </c>
      <c r="AD934" s="509" t="str">
        <f t="shared" si="311"/>
        <v/>
      </c>
      <c r="AE934" s="517" t="str">
        <f>IFERROR(ROUNDDOWN(ROUNDDOWN(ROUND(L934*VLOOKUP(K934,【参考】数式用!$A$4:$F$57,MATCH("処遇改善加算Ⅳ",【参考】数式用!$C$3:$F$3,0)+2,0),0),0)*AA934*0.5,0), "")</f>
        <v/>
      </c>
      <c r="AF934" s="329"/>
      <c r="AG934" s="330"/>
      <c r="AH934" s="330"/>
      <c r="AI934" s="344"/>
      <c r="AJ934" s="641"/>
      <c r="AK934" s="331"/>
      <c r="AL934" s="332" t="str">
        <f t="shared" si="312"/>
        <v/>
      </c>
      <c r="AM934" s="325" t="str">
        <f t="shared" si="313"/>
        <v/>
      </c>
      <c r="AN934" s="255"/>
      <c r="AO934" s="559" t="str">
        <f>IFERROR(VLOOKUP(K934,【参考】数式用!$A$2:$N$57,14,FALSE),"")</f>
        <v/>
      </c>
      <c r="AP934" s="559" t="str">
        <f t="shared" si="314"/>
        <v/>
      </c>
      <c r="AQ934" s="632" t="str">
        <f t="shared" si="315"/>
        <v/>
      </c>
      <c r="AR934" s="632" t="str">
        <f t="shared" si="316"/>
        <v>入力済</v>
      </c>
      <c r="AS934" s="559" t="str">
        <f t="shared" si="317"/>
        <v/>
      </c>
      <c r="AT934" s="632" t="str">
        <f t="shared" si="318"/>
        <v>入力済</v>
      </c>
      <c r="AU934" s="632" t="str">
        <f t="shared" si="319"/>
        <v/>
      </c>
      <c r="AV934" s="632" t="str">
        <f t="shared" si="320"/>
        <v/>
      </c>
      <c r="AW934" s="559" t="str">
        <f t="shared" si="321"/>
        <v/>
      </c>
      <c r="AX934" s="559" t="str">
        <f t="shared" si="322"/>
        <v/>
      </c>
      <c r="AY934" s="632" t="str">
        <f>IFERROR(VLOOKUP(K934,【参考】数式用!$AR$5:$AS$39,2, FALSE), "")</f>
        <v/>
      </c>
      <c r="AZ934" s="559" t="str">
        <f t="shared" si="323"/>
        <v/>
      </c>
      <c r="BA934" s="559" t="str">
        <f t="shared" si="324"/>
        <v>入力済</v>
      </c>
      <c r="BB934" s="632" t="str">
        <f>IFERROR(VLOOKUP(K934,【参考】数式用!$AX$3:$AY$59, 2, FALSE), "")</f>
        <v/>
      </c>
      <c r="BC934" s="559" t="str">
        <f t="shared" si="325"/>
        <v/>
      </c>
      <c r="BD934" s="559" t="str">
        <f t="shared" si="326"/>
        <v>入力済</v>
      </c>
      <c r="BE934" s="576" t="str">
        <f t="shared" si="327"/>
        <v/>
      </c>
      <c r="BF934" s="559" t="str">
        <f t="shared" si="328"/>
        <v/>
      </c>
      <c r="BG934" s="596"/>
      <c r="BH934" s="632" t="str">
        <f t="shared" si="329"/>
        <v/>
      </c>
      <c r="BI934" s="614" t="str">
        <f>IFERROR(IF(BH934="Ⅱロ有り",ROUNDDOWN(L934*VLOOKUP(K934,【参考】数式用!$A$4:$J$42,10,FALSE)*AA934,0),""),"")</f>
        <v/>
      </c>
      <c r="BJ934" s="614" t="str">
        <f>IFERROR(IF(BH934="Ⅱロなし",ROUNDDOWN(L934*VLOOKUP(K934,【参考】数式用!$A$4:$J$42,8,FALSE)*AA934,0),""),"")</f>
        <v/>
      </c>
    </row>
    <row r="935" spans="1:62" ht="110.1" customHeight="1" thickBot="1">
      <c r="A935" s="327">
        <v>922</v>
      </c>
      <c r="B935" s="1005" t="str">
        <f>IF(基本情報入力シート!B957="","",基本情報入力シート!B957)</f>
        <v/>
      </c>
      <c r="C935" s="1006"/>
      <c r="D935" s="1006"/>
      <c r="E935" s="1006"/>
      <c r="F935" s="1007"/>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58" t="str">
        <f>IF(基本情報入力シート!AF957=0, "",基本情報入力シート!AF957)</f>
        <v/>
      </c>
      <c r="M935" s="589"/>
      <c r="N935" s="521" t="str">
        <f>IFERROR(VLOOKUP(K935,【参考】数式用!$A$2:$F$57,MATCH(M935,【参考】数式用!$C$3:$F$3,0)+2,0),"")</f>
        <v/>
      </c>
      <c r="O935" s="513"/>
      <c r="P935" s="555" t="str">
        <f>IFERROR(VLOOKUP(K935,【参考】数式用!$A$2:$F$57,MATCH(O935,【参考】数式用!$C$3:$F$3,0)+2,0),"")</f>
        <v/>
      </c>
      <c r="Q935" s="338" t="s">
        <v>118</v>
      </c>
      <c r="R935" s="339"/>
      <c r="S935" s="340" t="s">
        <v>183</v>
      </c>
      <c r="T935" s="339"/>
      <c r="U935" s="340" t="s">
        <v>184</v>
      </c>
      <c r="V935" s="339"/>
      <c r="W935" s="340" t="s">
        <v>183</v>
      </c>
      <c r="X935" s="339"/>
      <c r="Y935" s="340" t="s">
        <v>185</v>
      </c>
      <c r="Z935" s="340" t="s">
        <v>186</v>
      </c>
      <c r="AA935" s="340" t="str">
        <f t="shared" si="309"/>
        <v/>
      </c>
      <c r="AB935" s="341" t="s">
        <v>187</v>
      </c>
      <c r="AC935" s="516" t="str">
        <f t="shared" si="310"/>
        <v/>
      </c>
      <c r="AD935" s="509" t="str">
        <f t="shared" si="311"/>
        <v/>
      </c>
      <c r="AE935" s="517" t="str">
        <f>IFERROR(ROUNDDOWN(ROUNDDOWN(ROUND(L935*VLOOKUP(K935,【参考】数式用!$A$4:$F$57,MATCH("処遇改善加算Ⅳ",【参考】数式用!$C$3:$F$3,0)+2,0),0),0)*AA935*0.5,0), "")</f>
        <v/>
      </c>
      <c r="AF935" s="329"/>
      <c r="AG935" s="330"/>
      <c r="AH935" s="330"/>
      <c r="AI935" s="344"/>
      <c r="AJ935" s="641"/>
      <c r="AK935" s="331"/>
      <c r="AL935" s="332" t="str">
        <f t="shared" si="312"/>
        <v/>
      </c>
      <c r="AM935" s="325" t="str">
        <f t="shared" si="313"/>
        <v/>
      </c>
      <c r="AN935" s="255"/>
      <c r="AO935" s="559" t="str">
        <f>IFERROR(VLOOKUP(K935,【参考】数式用!$A$2:$N$57,14,FALSE),"")</f>
        <v/>
      </c>
      <c r="AP935" s="559" t="str">
        <f t="shared" si="314"/>
        <v/>
      </c>
      <c r="AQ935" s="632" t="str">
        <f t="shared" si="315"/>
        <v/>
      </c>
      <c r="AR935" s="632" t="str">
        <f t="shared" si="316"/>
        <v>入力済</v>
      </c>
      <c r="AS935" s="559" t="str">
        <f t="shared" si="317"/>
        <v/>
      </c>
      <c r="AT935" s="632" t="str">
        <f t="shared" si="318"/>
        <v>入力済</v>
      </c>
      <c r="AU935" s="632" t="str">
        <f t="shared" si="319"/>
        <v/>
      </c>
      <c r="AV935" s="632" t="str">
        <f t="shared" si="320"/>
        <v/>
      </c>
      <c r="AW935" s="559" t="str">
        <f t="shared" si="321"/>
        <v/>
      </c>
      <c r="AX935" s="559" t="str">
        <f t="shared" si="322"/>
        <v/>
      </c>
      <c r="AY935" s="632" t="str">
        <f>IFERROR(VLOOKUP(K935,【参考】数式用!$AR$5:$AS$39,2, FALSE), "")</f>
        <v/>
      </c>
      <c r="AZ935" s="559" t="str">
        <f t="shared" si="323"/>
        <v/>
      </c>
      <c r="BA935" s="559" t="str">
        <f t="shared" si="324"/>
        <v>入力済</v>
      </c>
      <c r="BB935" s="632" t="str">
        <f>IFERROR(VLOOKUP(K935,【参考】数式用!$AX$3:$AY$59, 2, FALSE), "")</f>
        <v/>
      </c>
      <c r="BC935" s="559" t="str">
        <f t="shared" si="325"/>
        <v/>
      </c>
      <c r="BD935" s="559" t="str">
        <f t="shared" si="326"/>
        <v>入力済</v>
      </c>
      <c r="BE935" s="576" t="str">
        <f t="shared" si="327"/>
        <v/>
      </c>
      <c r="BF935" s="559" t="str">
        <f t="shared" si="328"/>
        <v/>
      </c>
      <c r="BG935" s="596"/>
      <c r="BH935" s="632" t="str">
        <f t="shared" si="329"/>
        <v/>
      </c>
      <c r="BI935" s="614" t="str">
        <f>IFERROR(IF(BH935="Ⅱロ有り",ROUNDDOWN(L935*VLOOKUP(K935,【参考】数式用!$A$4:$J$42,10,FALSE)*AA935,0),""),"")</f>
        <v/>
      </c>
      <c r="BJ935" s="614" t="str">
        <f>IFERROR(IF(BH935="Ⅱロなし",ROUNDDOWN(L935*VLOOKUP(K935,【参考】数式用!$A$4:$J$42,8,FALSE)*AA935,0),""),"")</f>
        <v/>
      </c>
    </row>
    <row r="936" spans="1:62" ht="110.1" customHeight="1" thickBot="1">
      <c r="A936" s="327">
        <v>923</v>
      </c>
      <c r="B936" s="1005" t="str">
        <f>IF(基本情報入力シート!B958="","",基本情報入力シート!B958)</f>
        <v/>
      </c>
      <c r="C936" s="1006"/>
      <c r="D936" s="1006"/>
      <c r="E936" s="1006"/>
      <c r="F936" s="1007"/>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58" t="str">
        <f>IF(基本情報入力シート!AF958=0, "",基本情報入力シート!AF958)</f>
        <v/>
      </c>
      <c r="M936" s="589"/>
      <c r="N936" s="521" t="str">
        <f>IFERROR(VLOOKUP(K936,【参考】数式用!$A$2:$F$57,MATCH(M936,【参考】数式用!$C$3:$F$3,0)+2,0),"")</f>
        <v/>
      </c>
      <c r="O936" s="513"/>
      <c r="P936" s="555" t="str">
        <f>IFERROR(VLOOKUP(K936,【参考】数式用!$A$2:$F$57,MATCH(O936,【参考】数式用!$C$3:$F$3,0)+2,0),"")</f>
        <v/>
      </c>
      <c r="Q936" s="338" t="s">
        <v>118</v>
      </c>
      <c r="R936" s="339"/>
      <c r="S936" s="340" t="s">
        <v>183</v>
      </c>
      <c r="T936" s="339"/>
      <c r="U936" s="340" t="s">
        <v>184</v>
      </c>
      <c r="V936" s="339"/>
      <c r="W936" s="340" t="s">
        <v>183</v>
      </c>
      <c r="X936" s="339"/>
      <c r="Y936" s="340" t="s">
        <v>185</v>
      </c>
      <c r="Z936" s="340" t="s">
        <v>186</v>
      </c>
      <c r="AA936" s="340" t="str">
        <f t="shared" si="309"/>
        <v/>
      </c>
      <c r="AB936" s="341" t="s">
        <v>187</v>
      </c>
      <c r="AC936" s="516" t="str">
        <f t="shared" si="310"/>
        <v/>
      </c>
      <c r="AD936" s="509" t="str">
        <f t="shared" si="311"/>
        <v/>
      </c>
      <c r="AE936" s="517" t="str">
        <f>IFERROR(ROUNDDOWN(ROUNDDOWN(ROUND(L936*VLOOKUP(K936,【参考】数式用!$A$4:$F$57,MATCH("処遇改善加算Ⅳ",【参考】数式用!$C$3:$F$3,0)+2,0),0),0)*AA936*0.5,0), "")</f>
        <v/>
      </c>
      <c r="AF936" s="329"/>
      <c r="AG936" s="330"/>
      <c r="AH936" s="330"/>
      <c r="AI936" s="344"/>
      <c r="AJ936" s="641"/>
      <c r="AK936" s="331"/>
      <c r="AL936" s="332" t="str">
        <f t="shared" si="312"/>
        <v/>
      </c>
      <c r="AM936" s="325" t="str">
        <f t="shared" si="313"/>
        <v/>
      </c>
      <c r="AN936" s="255"/>
      <c r="AO936" s="559" t="str">
        <f>IFERROR(VLOOKUP(K936,【参考】数式用!$A$2:$N$57,14,FALSE),"")</f>
        <v/>
      </c>
      <c r="AP936" s="559" t="str">
        <f t="shared" si="314"/>
        <v/>
      </c>
      <c r="AQ936" s="632" t="str">
        <f t="shared" si="315"/>
        <v/>
      </c>
      <c r="AR936" s="632" t="str">
        <f t="shared" si="316"/>
        <v>入力済</v>
      </c>
      <c r="AS936" s="559" t="str">
        <f t="shared" si="317"/>
        <v/>
      </c>
      <c r="AT936" s="632" t="str">
        <f t="shared" si="318"/>
        <v>入力済</v>
      </c>
      <c r="AU936" s="632" t="str">
        <f t="shared" si="319"/>
        <v/>
      </c>
      <c r="AV936" s="632" t="str">
        <f t="shared" si="320"/>
        <v/>
      </c>
      <c r="AW936" s="559" t="str">
        <f t="shared" si="321"/>
        <v/>
      </c>
      <c r="AX936" s="559" t="str">
        <f t="shared" si="322"/>
        <v/>
      </c>
      <c r="AY936" s="632" t="str">
        <f>IFERROR(VLOOKUP(K936,【参考】数式用!$AR$5:$AS$39,2, FALSE), "")</f>
        <v/>
      </c>
      <c r="AZ936" s="559" t="str">
        <f t="shared" si="323"/>
        <v/>
      </c>
      <c r="BA936" s="559" t="str">
        <f t="shared" si="324"/>
        <v>入力済</v>
      </c>
      <c r="BB936" s="632" t="str">
        <f>IFERROR(VLOOKUP(K936,【参考】数式用!$AX$3:$AY$59, 2, FALSE), "")</f>
        <v/>
      </c>
      <c r="BC936" s="559" t="str">
        <f t="shared" si="325"/>
        <v/>
      </c>
      <c r="BD936" s="559" t="str">
        <f t="shared" si="326"/>
        <v>入力済</v>
      </c>
      <c r="BE936" s="576" t="str">
        <f t="shared" si="327"/>
        <v/>
      </c>
      <c r="BF936" s="559" t="str">
        <f t="shared" si="328"/>
        <v/>
      </c>
      <c r="BG936" s="596"/>
      <c r="BH936" s="632" t="str">
        <f t="shared" si="329"/>
        <v/>
      </c>
      <c r="BI936" s="614" t="str">
        <f>IFERROR(IF(BH936="Ⅱロ有り",ROUNDDOWN(L936*VLOOKUP(K936,【参考】数式用!$A$4:$J$42,10,FALSE)*AA936,0),""),"")</f>
        <v/>
      </c>
      <c r="BJ936" s="614" t="str">
        <f>IFERROR(IF(BH936="Ⅱロなし",ROUNDDOWN(L936*VLOOKUP(K936,【参考】数式用!$A$4:$J$42,8,FALSE)*AA936,0),""),"")</f>
        <v/>
      </c>
    </row>
    <row r="937" spans="1:62" ht="110.1" customHeight="1" thickBot="1">
      <c r="A937" s="327">
        <v>924</v>
      </c>
      <c r="B937" s="1005" t="str">
        <f>IF(基本情報入力シート!B959="","",基本情報入力シート!B959)</f>
        <v/>
      </c>
      <c r="C937" s="1006"/>
      <c r="D937" s="1006"/>
      <c r="E937" s="1006"/>
      <c r="F937" s="1007"/>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58" t="str">
        <f>IF(基本情報入力シート!AF959=0, "",基本情報入力シート!AF959)</f>
        <v/>
      </c>
      <c r="M937" s="589"/>
      <c r="N937" s="521" t="str">
        <f>IFERROR(VLOOKUP(K937,【参考】数式用!$A$2:$F$57,MATCH(M937,【参考】数式用!$C$3:$F$3,0)+2,0),"")</f>
        <v/>
      </c>
      <c r="O937" s="513"/>
      <c r="P937" s="555" t="str">
        <f>IFERROR(VLOOKUP(K937,【参考】数式用!$A$2:$F$57,MATCH(O937,【参考】数式用!$C$3:$F$3,0)+2,0),"")</f>
        <v/>
      </c>
      <c r="Q937" s="338" t="s">
        <v>118</v>
      </c>
      <c r="R937" s="339"/>
      <c r="S937" s="340" t="s">
        <v>183</v>
      </c>
      <c r="T937" s="339"/>
      <c r="U937" s="340" t="s">
        <v>184</v>
      </c>
      <c r="V937" s="339"/>
      <c r="W937" s="340" t="s">
        <v>183</v>
      </c>
      <c r="X937" s="339"/>
      <c r="Y937" s="340" t="s">
        <v>185</v>
      </c>
      <c r="Z937" s="340" t="s">
        <v>186</v>
      </c>
      <c r="AA937" s="340" t="str">
        <f t="shared" si="309"/>
        <v/>
      </c>
      <c r="AB937" s="341" t="s">
        <v>187</v>
      </c>
      <c r="AC937" s="516" t="str">
        <f t="shared" si="310"/>
        <v/>
      </c>
      <c r="AD937" s="509" t="str">
        <f t="shared" si="311"/>
        <v/>
      </c>
      <c r="AE937" s="517" t="str">
        <f>IFERROR(ROUNDDOWN(ROUNDDOWN(ROUND(L937*VLOOKUP(K937,【参考】数式用!$A$4:$F$57,MATCH("処遇改善加算Ⅳ",【参考】数式用!$C$3:$F$3,0)+2,0),0),0)*AA937*0.5,0), "")</f>
        <v/>
      </c>
      <c r="AF937" s="329"/>
      <c r="AG937" s="330"/>
      <c r="AH937" s="330"/>
      <c r="AI937" s="344"/>
      <c r="AJ937" s="641"/>
      <c r="AK937" s="331"/>
      <c r="AL937" s="332" t="str">
        <f t="shared" si="312"/>
        <v/>
      </c>
      <c r="AM937" s="325" t="str">
        <f t="shared" si="313"/>
        <v/>
      </c>
      <c r="AN937" s="255"/>
      <c r="AO937" s="559" t="str">
        <f>IFERROR(VLOOKUP(K937,【参考】数式用!$A$2:$N$57,14,FALSE),"")</f>
        <v/>
      </c>
      <c r="AP937" s="559" t="str">
        <f t="shared" si="314"/>
        <v/>
      </c>
      <c r="AQ937" s="632" t="str">
        <f t="shared" si="315"/>
        <v/>
      </c>
      <c r="AR937" s="632" t="str">
        <f t="shared" si="316"/>
        <v>入力済</v>
      </c>
      <c r="AS937" s="559" t="str">
        <f t="shared" si="317"/>
        <v/>
      </c>
      <c r="AT937" s="632" t="str">
        <f t="shared" si="318"/>
        <v>入力済</v>
      </c>
      <c r="AU937" s="632" t="str">
        <f t="shared" si="319"/>
        <v/>
      </c>
      <c r="AV937" s="632" t="str">
        <f t="shared" si="320"/>
        <v/>
      </c>
      <c r="AW937" s="559" t="str">
        <f t="shared" si="321"/>
        <v/>
      </c>
      <c r="AX937" s="559" t="str">
        <f t="shared" si="322"/>
        <v/>
      </c>
      <c r="AY937" s="632" t="str">
        <f>IFERROR(VLOOKUP(K937,【参考】数式用!$AR$5:$AS$39,2, FALSE), "")</f>
        <v/>
      </c>
      <c r="AZ937" s="559" t="str">
        <f t="shared" si="323"/>
        <v/>
      </c>
      <c r="BA937" s="559" t="str">
        <f t="shared" si="324"/>
        <v>入力済</v>
      </c>
      <c r="BB937" s="632" t="str">
        <f>IFERROR(VLOOKUP(K937,【参考】数式用!$AX$3:$AY$59, 2, FALSE), "")</f>
        <v/>
      </c>
      <c r="BC937" s="559" t="str">
        <f t="shared" si="325"/>
        <v/>
      </c>
      <c r="BD937" s="559" t="str">
        <f t="shared" si="326"/>
        <v>入力済</v>
      </c>
      <c r="BE937" s="576" t="str">
        <f t="shared" si="327"/>
        <v/>
      </c>
      <c r="BF937" s="559" t="str">
        <f t="shared" si="328"/>
        <v/>
      </c>
      <c r="BG937" s="596"/>
      <c r="BH937" s="632" t="str">
        <f t="shared" si="329"/>
        <v/>
      </c>
      <c r="BI937" s="614" t="str">
        <f>IFERROR(IF(BH937="Ⅱロ有り",ROUNDDOWN(L937*VLOOKUP(K937,【参考】数式用!$A$4:$J$42,10,FALSE)*AA937,0),""),"")</f>
        <v/>
      </c>
      <c r="BJ937" s="614" t="str">
        <f>IFERROR(IF(BH937="Ⅱロなし",ROUNDDOWN(L937*VLOOKUP(K937,【参考】数式用!$A$4:$J$42,8,FALSE)*AA937,0),""),"")</f>
        <v/>
      </c>
    </row>
    <row r="938" spans="1:62" ht="110.1" customHeight="1" thickBot="1">
      <c r="A938" s="327">
        <v>925</v>
      </c>
      <c r="B938" s="1005" t="str">
        <f>IF(基本情報入力シート!B960="","",基本情報入力シート!B960)</f>
        <v/>
      </c>
      <c r="C938" s="1006"/>
      <c r="D938" s="1006"/>
      <c r="E938" s="1006"/>
      <c r="F938" s="1007"/>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58" t="str">
        <f>IF(基本情報入力シート!AF960=0, "",基本情報入力シート!AF960)</f>
        <v/>
      </c>
      <c r="M938" s="589"/>
      <c r="N938" s="521" t="str">
        <f>IFERROR(VLOOKUP(K938,【参考】数式用!$A$2:$F$57,MATCH(M938,【参考】数式用!$C$3:$F$3,0)+2,0),"")</f>
        <v/>
      </c>
      <c r="O938" s="513"/>
      <c r="P938" s="555" t="str">
        <f>IFERROR(VLOOKUP(K938,【参考】数式用!$A$2:$F$57,MATCH(O938,【参考】数式用!$C$3:$F$3,0)+2,0),"")</f>
        <v/>
      </c>
      <c r="Q938" s="338" t="s">
        <v>118</v>
      </c>
      <c r="R938" s="339"/>
      <c r="S938" s="340" t="s">
        <v>183</v>
      </c>
      <c r="T938" s="339"/>
      <c r="U938" s="340" t="s">
        <v>184</v>
      </c>
      <c r="V938" s="339"/>
      <c r="W938" s="340" t="s">
        <v>183</v>
      </c>
      <c r="X938" s="339"/>
      <c r="Y938" s="340" t="s">
        <v>185</v>
      </c>
      <c r="Z938" s="340" t="s">
        <v>186</v>
      </c>
      <c r="AA938" s="340" t="str">
        <f t="shared" si="309"/>
        <v/>
      </c>
      <c r="AB938" s="341" t="s">
        <v>187</v>
      </c>
      <c r="AC938" s="516" t="str">
        <f t="shared" si="310"/>
        <v/>
      </c>
      <c r="AD938" s="509" t="str">
        <f t="shared" si="311"/>
        <v/>
      </c>
      <c r="AE938" s="517" t="str">
        <f>IFERROR(ROUNDDOWN(ROUNDDOWN(ROUND(L938*VLOOKUP(K938,【参考】数式用!$A$4:$F$57,MATCH("処遇改善加算Ⅳ",【参考】数式用!$C$3:$F$3,0)+2,0),0),0)*AA938*0.5,0), "")</f>
        <v/>
      </c>
      <c r="AF938" s="329"/>
      <c r="AG938" s="330"/>
      <c r="AH938" s="330"/>
      <c r="AI938" s="344"/>
      <c r="AJ938" s="641"/>
      <c r="AK938" s="331"/>
      <c r="AL938" s="332" t="str">
        <f t="shared" si="312"/>
        <v/>
      </c>
      <c r="AM938" s="325" t="str">
        <f t="shared" si="313"/>
        <v/>
      </c>
      <c r="AN938" s="255"/>
      <c r="AO938" s="559" t="str">
        <f>IFERROR(VLOOKUP(K938,【参考】数式用!$A$2:$N$57,14,FALSE),"")</f>
        <v/>
      </c>
      <c r="AP938" s="559" t="str">
        <f t="shared" si="314"/>
        <v/>
      </c>
      <c r="AQ938" s="632" t="str">
        <f t="shared" si="315"/>
        <v/>
      </c>
      <c r="AR938" s="632" t="str">
        <f t="shared" si="316"/>
        <v>入力済</v>
      </c>
      <c r="AS938" s="559" t="str">
        <f t="shared" si="317"/>
        <v/>
      </c>
      <c r="AT938" s="632" t="str">
        <f t="shared" si="318"/>
        <v>入力済</v>
      </c>
      <c r="AU938" s="632" t="str">
        <f t="shared" si="319"/>
        <v/>
      </c>
      <c r="AV938" s="632" t="str">
        <f t="shared" si="320"/>
        <v/>
      </c>
      <c r="AW938" s="559" t="str">
        <f t="shared" si="321"/>
        <v/>
      </c>
      <c r="AX938" s="559" t="str">
        <f t="shared" si="322"/>
        <v/>
      </c>
      <c r="AY938" s="632" t="str">
        <f>IFERROR(VLOOKUP(K938,【参考】数式用!$AR$5:$AS$39,2, FALSE), "")</f>
        <v/>
      </c>
      <c r="AZ938" s="559" t="str">
        <f t="shared" si="323"/>
        <v/>
      </c>
      <c r="BA938" s="559" t="str">
        <f t="shared" si="324"/>
        <v>入力済</v>
      </c>
      <c r="BB938" s="632" t="str">
        <f>IFERROR(VLOOKUP(K938,【参考】数式用!$AX$3:$AY$59, 2, FALSE), "")</f>
        <v/>
      </c>
      <c r="BC938" s="559" t="str">
        <f t="shared" si="325"/>
        <v/>
      </c>
      <c r="BD938" s="559" t="str">
        <f t="shared" si="326"/>
        <v>入力済</v>
      </c>
      <c r="BE938" s="576" t="str">
        <f t="shared" si="327"/>
        <v/>
      </c>
      <c r="BF938" s="559" t="str">
        <f t="shared" si="328"/>
        <v/>
      </c>
      <c r="BG938" s="596"/>
      <c r="BH938" s="632" t="str">
        <f t="shared" si="329"/>
        <v/>
      </c>
      <c r="BI938" s="614" t="str">
        <f>IFERROR(IF(BH938="Ⅱロ有り",ROUNDDOWN(L938*VLOOKUP(K938,【参考】数式用!$A$4:$J$42,10,FALSE)*AA938,0),""),"")</f>
        <v/>
      </c>
      <c r="BJ938" s="614" t="str">
        <f>IFERROR(IF(BH938="Ⅱロなし",ROUNDDOWN(L938*VLOOKUP(K938,【参考】数式用!$A$4:$J$42,8,FALSE)*AA938,0),""),"")</f>
        <v/>
      </c>
    </row>
    <row r="939" spans="1:62" ht="110.1" customHeight="1" thickBot="1">
      <c r="A939" s="327">
        <v>926</v>
      </c>
      <c r="B939" s="1005" t="str">
        <f>IF(基本情報入力シート!B961="","",基本情報入力シート!B961)</f>
        <v/>
      </c>
      <c r="C939" s="1006"/>
      <c r="D939" s="1006"/>
      <c r="E939" s="1006"/>
      <c r="F939" s="1007"/>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58" t="str">
        <f>IF(基本情報入力シート!AF961=0, "",基本情報入力シート!AF961)</f>
        <v/>
      </c>
      <c r="M939" s="589"/>
      <c r="N939" s="521" t="str">
        <f>IFERROR(VLOOKUP(K939,【参考】数式用!$A$2:$F$57,MATCH(M939,【参考】数式用!$C$3:$F$3,0)+2,0),"")</f>
        <v/>
      </c>
      <c r="O939" s="513"/>
      <c r="P939" s="555" t="str">
        <f>IFERROR(VLOOKUP(K939,【参考】数式用!$A$2:$F$57,MATCH(O939,【参考】数式用!$C$3:$F$3,0)+2,0),"")</f>
        <v/>
      </c>
      <c r="Q939" s="338" t="s">
        <v>118</v>
      </c>
      <c r="R939" s="339"/>
      <c r="S939" s="340" t="s">
        <v>183</v>
      </c>
      <c r="T939" s="339"/>
      <c r="U939" s="340" t="s">
        <v>184</v>
      </c>
      <c r="V939" s="339"/>
      <c r="W939" s="340" t="s">
        <v>183</v>
      </c>
      <c r="X939" s="339"/>
      <c r="Y939" s="340" t="s">
        <v>185</v>
      </c>
      <c r="Z939" s="340" t="s">
        <v>186</v>
      </c>
      <c r="AA939" s="340" t="str">
        <f t="shared" si="309"/>
        <v/>
      </c>
      <c r="AB939" s="341" t="s">
        <v>187</v>
      </c>
      <c r="AC939" s="516" t="str">
        <f t="shared" si="310"/>
        <v/>
      </c>
      <c r="AD939" s="509" t="str">
        <f t="shared" si="311"/>
        <v/>
      </c>
      <c r="AE939" s="517" t="str">
        <f>IFERROR(ROUNDDOWN(ROUNDDOWN(ROUND(L939*VLOOKUP(K939,【参考】数式用!$A$4:$F$57,MATCH("処遇改善加算Ⅳ",【参考】数式用!$C$3:$F$3,0)+2,0),0),0)*AA939*0.5,0), "")</f>
        <v/>
      </c>
      <c r="AF939" s="329"/>
      <c r="AG939" s="330"/>
      <c r="AH939" s="330"/>
      <c r="AI939" s="344"/>
      <c r="AJ939" s="641"/>
      <c r="AK939" s="331"/>
      <c r="AL939" s="332" t="str">
        <f t="shared" si="312"/>
        <v/>
      </c>
      <c r="AM939" s="325" t="str">
        <f t="shared" si="313"/>
        <v/>
      </c>
      <c r="AN939" s="255"/>
      <c r="AO939" s="559" t="str">
        <f>IFERROR(VLOOKUP(K939,【参考】数式用!$A$2:$N$57,14,FALSE),"")</f>
        <v/>
      </c>
      <c r="AP939" s="559" t="str">
        <f t="shared" si="314"/>
        <v/>
      </c>
      <c r="AQ939" s="632" t="str">
        <f t="shared" si="315"/>
        <v/>
      </c>
      <c r="AR939" s="632" t="str">
        <f t="shared" si="316"/>
        <v>入力済</v>
      </c>
      <c r="AS939" s="559" t="str">
        <f t="shared" si="317"/>
        <v/>
      </c>
      <c r="AT939" s="632" t="str">
        <f t="shared" si="318"/>
        <v>入力済</v>
      </c>
      <c r="AU939" s="632" t="str">
        <f t="shared" si="319"/>
        <v/>
      </c>
      <c r="AV939" s="632" t="str">
        <f t="shared" si="320"/>
        <v/>
      </c>
      <c r="AW939" s="559" t="str">
        <f t="shared" si="321"/>
        <v/>
      </c>
      <c r="AX939" s="559" t="str">
        <f t="shared" si="322"/>
        <v/>
      </c>
      <c r="AY939" s="632" t="str">
        <f>IFERROR(VLOOKUP(K939,【参考】数式用!$AR$5:$AS$39,2, FALSE), "")</f>
        <v/>
      </c>
      <c r="AZ939" s="559" t="str">
        <f t="shared" si="323"/>
        <v/>
      </c>
      <c r="BA939" s="559" t="str">
        <f t="shared" si="324"/>
        <v>入力済</v>
      </c>
      <c r="BB939" s="632" t="str">
        <f>IFERROR(VLOOKUP(K939,【参考】数式用!$AX$3:$AY$59, 2, FALSE), "")</f>
        <v/>
      </c>
      <c r="BC939" s="559" t="str">
        <f t="shared" si="325"/>
        <v/>
      </c>
      <c r="BD939" s="559" t="str">
        <f t="shared" si="326"/>
        <v>入力済</v>
      </c>
      <c r="BE939" s="576" t="str">
        <f t="shared" si="327"/>
        <v/>
      </c>
      <c r="BF939" s="559" t="str">
        <f t="shared" si="328"/>
        <v/>
      </c>
      <c r="BG939" s="596"/>
      <c r="BH939" s="632" t="str">
        <f t="shared" si="329"/>
        <v/>
      </c>
      <c r="BI939" s="614" t="str">
        <f>IFERROR(IF(BH939="Ⅱロ有り",ROUNDDOWN(L939*VLOOKUP(K939,【参考】数式用!$A$4:$J$42,10,FALSE)*AA939,0),""),"")</f>
        <v/>
      </c>
      <c r="BJ939" s="614" t="str">
        <f>IFERROR(IF(BH939="Ⅱロなし",ROUNDDOWN(L939*VLOOKUP(K939,【参考】数式用!$A$4:$J$42,8,FALSE)*AA939,0),""),"")</f>
        <v/>
      </c>
    </row>
    <row r="940" spans="1:62" ht="110.1" customHeight="1" thickBot="1">
      <c r="A940" s="327">
        <v>927</v>
      </c>
      <c r="B940" s="1005" t="str">
        <f>IF(基本情報入力シート!B962="","",基本情報入力シート!B962)</f>
        <v/>
      </c>
      <c r="C940" s="1006"/>
      <c r="D940" s="1006"/>
      <c r="E940" s="1006"/>
      <c r="F940" s="1007"/>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58" t="str">
        <f>IF(基本情報入力シート!AF962=0, "",基本情報入力シート!AF962)</f>
        <v/>
      </c>
      <c r="M940" s="589"/>
      <c r="N940" s="521" t="str">
        <f>IFERROR(VLOOKUP(K940,【参考】数式用!$A$2:$F$57,MATCH(M940,【参考】数式用!$C$3:$F$3,0)+2,0),"")</f>
        <v/>
      </c>
      <c r="O940" s="513"/>
      <c r="P940" s="555" t="str">
        <f>IFERROR(VLOOKUP(K940,【参考】数式用!$A$2:$F$57,MATCH(O940,【参考】数式用!$C$3:$F$3,0)+2,0),"")</f>
        <v/>
      </c>
      <c r="Q940" s="338" t="s">
        <v>118</v>
      </c>
      <c r="R940" s="339"/>
      <c r="S940" s="340" t="s">
        <v>183</v>
      </c>
      <c r="T940" s="339"/>
      <c r="U940" s="340" t="s">
        <v>184</v>
      </c>
      <c r="V940" s="339"/>
      <c r="W940" s="340" t="s">
        <v>183</v>
      </c>
      <c r="X940" s="339"/>
      <c r="Y940" s="340" t="s">
        <v>185</v>
      </c>
      <c r="Z940" s="340" t="s">
        <v>186</v>
      </c>
      <c r="AA940" s="340" t="str">
        <f t="shared" si="309"/>
        <v/>
      </c>
      <c r="AB940" s="341" t="s">
        <v>187</v>
      </c>
      <c r="AC940" s="516" t="str">
        <f t="shared" si="310"/>
        <v/>
      </c>
      <c r="AD940" s="509" t="str">
        <f t="shared" si="311"/>
        <v/>
      </c>
      <c r="AE940" s="517" t="str">
        <f>IFERROR(ROUNDDOWN(ROUNDDOWN(ROUND(L940*VLOOKUP(K940,【参考】数式用!$A$4:$F$57,MATCH("処遇改善加算Ⅳ",【参考】数式用!$C$3:$F$3,0)+2,0),0),0)*AA940*0.5,0), "")</f>
        <v/>
      </c>
      <c r="AF940" s="329"/>
      <c r="AG940" s="330"/>
      <c r="AH940" s="330"/>
      <c r="AI940" s="344"/>
      <c r="AJ940" s="641"/>
      <c r="AK940" s="331"/>
      <c r="AL940" s="332" t="str">
        <f t="shared" si="312"/>
        <v/>
      </c>
      <c r="AM940" s="325" t="str">
        <f t="shared" si="313"/>
        <v/>
      </c>
      <c r="AN940" s="255"/>
      <c r="AO940" s="559" t="str">
        <f>IFERROR(VLOOKUP(K940,【参考】数式用!$A$2:$N$57,14,FALSE),"")</f>
        <v/>
      </c>
      <c r="AP940" s="559" t="str">
        <f t="shared" si="314"/>
        <v/>
      </c>
      <c r="AQ940" s="632" t="str">
        <f t="shared" si="315"/>
        <v/>
      </c>
      <c r="AR940" s="632" t="str">
        <f t="shared" si="316"/>
        <v>入力済</v>
      </c>
      <c r="AS940" s="559" t="str">
        <f t="shared" si="317"/>
        <v/>
      </c>
      <c r="AT940" s="632" t="str">
        <f t="shared" si="318"/>
        <v>入力済</v>
      </c>
      <c r="AU940" s="632" t="str">
        <f t="shared" si="319"/>
        <v/>
      </c>
      <c r="AV940" s="632" t="str">
        <f t="shared" si="320"/>
        <v/>
      </c>
      <c r="AW940" s="559" t="str">
        <f t="shared" si="321"/>
        <v/>
      </c>
      <c r="AX940" s="559" t="str">
        <f t="shared" si="322"/>
        <v/>
      </c>
      <c r="AY940" s="632" t="str">
        <f>IFERROR(VLOOKUP(K940,【参考】数式用!$AR$5:$AS$39,2, FALSE), "")</f>
        <v/>
      </c>
      <c r="AZ940" s="559" t="str">
        <f t="shared" si="323"/>
        <v/>
      </c>
      <c r="BA940" s="559" t="str">
        <f t="shared" si="324"/>
        <v>入力済</v>
      </c>
      <c r="BB940" s="632" t="str">
        <f>IFERROR(VLOOKUP(K940,【参考】数式用!$AX$3:$AY$59, 2, FALSE), "")</f>
        <v/>
      </c>
      <c r="BC940" s="559" t="str">
        <f t="shared" si="325"/>
        <v/>
      </c>
      <c r="BD940" s="559" t="str">
        <f t="shared" si="326"/>
        <v>入力済</v>
      </c>
      <c r="BE940" s="576" t="str">
        <f t="shared" si="327"/>
        <v/>
      </c>
      <c r="BF940" s="559" t="str">
        <f t="shared" si="328"/>
        <v/>
      </c>
      <c r="BG940" s="596"/>
      <c r="BH940" s="632" t="str">
        <f t="shared" si="329"/>
        <v/>
      </c>
      <c r="BI940" s="614" t="str">
        <f>IFERROR(IF(BH940="Ⅱロ有り",ROUNDDOWN(L940*VLOOKUP(K940,【参考】数式用!$A$4:$J$42,10,FALSE)*AA940,0),""),"")</f>
        <v/>
      </c>
      <c r="BJ940" s="614" t="str">
        <f>IFERROR(IF(BH940="Ⅱロなし",ROUNDDOWN(L940*VLOOKUP(K940,【参考】数式用!$A$4:$J$42,8,FALSE)*AA940,0),""),"")</f>
        <v/>
      </c>
    </row>
    <row r="941" spans="1:62" ht="110.1" customHeight="1" thickBot="1">
      <c r="A941" s="327">
        <v>928</v>
      </c>
      <c r="B941" s="1005" t="str">
        <f>IF(基本情報入力シート!B963="","",基本情報入力シート!B963)</f>
        <v/>
      </c>
      <c r="C941" s="1006"/>
      <c r="D941" s="1006"/>
      <c r="E941" s="1006"/>
      <c r="F941" s="1007"/>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58" t="str">
        <f>IF(基本情報入力シート!AF963=0, "",基本情報入力シート!AF963)</f>
        <v/>
      </c>
      <c r="M941" s="589"/>
      <c r="N941" s="521" t="str">
        <f>IFERROR(VLOOKUP(K941,【参考】数式用!$A$2:$F$57,MATCH(M941,【参考】数式用!$C$3:$F$3,0)+2,0),"")</f>
        <v/>
      </c>
      <c r="O941" s="513"/>
      <c r="P941" s="555" t="str">
        <f>IFERROR(VLOOKUP(K941,【参考】数式用!$A$2:$F$57,MATCH(O941,【参考】数式用!$C$3:$F$3,0)+2,0),"")</f>
        <v/>
      </c>
      <c r="Q941" s="338" t="s">
        <v>118</v>
      </c>
      <c r="R941" s="339"/>
      <c r="S941" s="340" t="s">
        <v>183</v>
      </c>
      <c r="T941" s="339"/>
      <c r="U941" s="340" t="s">
        <v>184</v>
      </c>
      <c r="V941" s="339"/>
      <c r="W941" s="340" t="s">
        <v>183</v>
      </c>
      <c r="X941" s="339"/>
      <c r="Y941" s="340" t="s">
        <v>185</v>
      </c>
      <c r="Z941" s="340" t="s">
        <v>186</v>
      </c>
      <c r="AA941" s="340" t="str">
        <f t="shared" si="309"/>
        <v/>
      </c>
      <c r="AB941" s="341" t="s">
        <v>187</v>
      </c>
      <c r="AC941" s="516" t="str">
        <f t="shared" si="310"/>
        <v/>
      </c>
      <c r="AD941" s="509" t="str">
        <f t="shared" si="311"/>
        <v/>
      </c>
      <c r="AE941" s="517" t="str">
        <f>IFERROR(ROUNDDOWN(ROUNDDOWN(ROUND(L941*VLOOKUP(K941,【参考】数式用!$A$4:$F$57,MATCH("処遇改善加算Ⅳ",【参考】数式用!$C$3:$F$3,0)+2,0),0),0)*AA941*0.5,0), "")</f>
        <v/>
      </c>
      <c r="AF941" s="329"/>
      <c r="AG941" s="330"/>
      <c r="AH941" s="330"/>
      <c r="AI941" s="344"/>
      <c r="AJ941" s="641"/>
      <c r="AK941" s="331"/>
      <c r="AL941" s="332" t="str">
        <f t="shared" si="312"/>
        <v/>
      </c>
      <c r="AM941" s="325" t="str">
        <f t="shared" si="313"/>
        <v/>
      </c>
      <c r="AN941" s="255"/>
      <c r="AO941" s="559" t="str">
        <f>IFERROR(VLOOKUP(K941,【参考】数式用!$A$2:$N$57,14,FALSE),"")</f>
        <v/>
      </c>
      <c r="AP941" s="559" t="str">
        <f t="shared" si="314"/>
        <v/>
      </c>
      <c r="AQ941" s="632" t="str">
        <f t="shared" si="315"/>
        <v/>
      </c>
      <c r="AR941" s="632" t="str">
        <f t="shared" si="316"/>
        <v>入力済</v>
      </c>
      <c r="AS941" s="559" t="str">
        <f t="shared" si="317"/>
        <v/>
      </c>
      <c r="AT941" s="632" t="str">
        <f t="shared" si="318"/>
        <v>入力済</v>
      </c>
      <c r="AU941" s="632" t="str">
        <f t="shared" si="319"/>
        <v/>
      </c>
      <c r="AV941" s="632" t="str">
        <f t="shared" si="320"/>
        <v/>
      </c>
      <c r="AW941" s="559" t="str">
        <f t="shared" si="321"/>
        <v/>
      </c>
      <c r="AX941" s="559" t="str">
        <f t="shared" si="322"/>
        <v/>
      </c>
      <c r="AY941" s="632" t="str">
        <f>IFERROR(VLOOKUP(K941,【参考】数式用!$AR$5:$AS$39,2, FALSE), "")</f>
        <v/>
      </c>
      <c r="AZ941" s="559" t="str">
        <f t="shared" si="323"/>
        <v/>
      </c>
      <c r="BA941" s="559" t="str">
        <f t="shared" si="324"/>
        <v>入力済</v>
      </c>
      <c r="BB941" s="632" t="str">
        <f>IFERROR(VLOOKUP(K941,【参考】数式用!$AX$3:$AY$59, 2, FALSE), "")</f>
        <v/>
      </c>
      <c r="BC941" s="559" t="str">
        <f t="shared" si="325"/>
        <v/>
      </c>
      <c r="BD941" s="559" t="str">
        <f t="shared" si="326"/>
        <v>入力済</v>
      </c>
      <c r="BE941" s="576" t="str">
        <f t="shared" si="327"/>
        <v/>
      </c>
      <c r="BF941" s="559" t="str">
        <f t="shared" si="328"/>
        <v/>
      </c>
      <c r="BG941" s="596"/>
      <c r="BH941" s="632" t="str">
        <f t="shared" si="329"/>
        <v/>
      </c>
      <c r="BI941" s="614" t="str">
        <f>IFERROR(IF(BH941="Ⅱロ有り",ROUNDDOWN(L941*VLOOKUP(K941,【参考】数式用!$A$4:$J$42,10,FALSE)*AA941,0),""),"")</f>
        <v/>
      </c>
      <c r="BJ941" s="614" t="str">
        <f>IFERROR(IF(BH941="Ⅱロなし",ROUNDDOWN(L941*VLOOKUP(K941,【参考】数式用!$A$4:$J$42,8,FALSE)*AA941,0),""),"")</f>
        <v/>
      </c>
    </row>
    <row r="942" spans="1:62" ht="110.1" customHeight="1" thickBot="1">
      <c r="A942" s="327">
        <v>929</v>
      </c>
      <c r="B942" s="1005" t="str">
        <f>IF(基本情報入力シート!B964="","",基本情報入力シート!B964)</f>
        <v/>
      </c>
      <c r="C942" s="1006"/>
      <c r="D942" s="1006"/>
      <c r="E942" s="1006"/>
      <c r="F942" s="1007"/>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58" t="str">
        <f>IF(基本情報入力シート!AF964=0, "",基本情報入力シート!AF964)</f>
        <v/>
      </c>
      <c r="M942" s="589"/>
      <c r="N942" s="521" t="str">
        <f>IFERROR(VLOOKUP(K942,【参考】数式用!$A$2:$F$57,MATCH(M942,【参考】数式用!$C$3:$F$3,0)+2,0),"")</f>
        <v/>
      </c>
      <c r="O942" s="513"/>
      <c r="P942" s="555" t="str">
        <f>IFERROR(VLOOKUP(K942,【参考】数式用!$A$2:$F$57,MATCH(O942,【参考】数式用!$C$3:$F$3,0)+2,0),"")</f>
        <v/>
      </c>
      <c r="Q942" s="338" t="s">
        <v>118</v>
      </c>
      <c r="R942" s="339"/>
      <c r="S942" s="340" t="s">
        <v>183</v>
      </c>
      <c r="T942" s="339"/>
      <c r="U942" s="340" t="s">
        <v>184</v>
      </c>
      <c r="V942" s="339"/>
      <c r="W942" s="340" t="s">
        <v>183</v>
      </c>
      <c r="X942" s="339"/>
      <c r="Y942" s="340" t="s">
        <v>185</v>
      </c>
      <c r="Z942" s="340" t="s">
        <v>186</v>
      </c>
      <c r="AA942" s="340" t="str">
        <f t="shared" si="309"/>
        <v/>
      </c>
      <c r="AB942" s="341" t="s">
        <v>187</v>
      </c>
      <c r="AC942" s="516" t="str">
        <f t="shared" si="310"/>
        <v/>
      </c>
      <c r="AD942" s="509" t="str">
        <f t="shared" si="311"/>
        <v/>
      </c>
      <c r="AE942" s="517" t="str">
        <f>IFERROR(ROUNDDOWN(ROUNDDOWN(ROUND(L942*VLOOKUP(K942,【参考】数式用!$A$4:$F$57,MATCH("処遇改善加算Ⅳ",【参考】数式用!$C$3:$F$3,0)+2,0),0),0)*AA942*0.5,0), "")</f>
        <v/>
      </c>
      <c r="AF942" s="329"/>
      <c r="AG942" s="330"/>
      <c r="AH942" s="330"/>
      <c r="AI942" s="344"/>
      <c r="AJ942" s="641"/>
      <c r="AK942" s="331"/>
      <c r="AL942" s="332" t="str">
        <f t="shared" si="312"/>
        <v/>
      </c>
      <c r="AM942" s="325" t="str">
        <f t="shared" si="313"/>
        <v/>
      </c>
      <c r="AN942" s="255"/>
      <c r="AO942" s="559" t="str">
        <f>IFERROR(VLOOKUP(K942,【参考】数式用!$A$2:$N$57,14,FALSE),"")</f>
        <v/>
      </c>
      <c r="AP942" s="559" t="str">
        <f t="shared" si="314"/>
        <v/>
      </c>
      <c r="AQ942" s="632" t="str">
        <f t="shared" si="315"/>
        <v/>
      </c>
      <c r="AR942" s="632" t="str">
        <f t="shared" si="316"/>
        <v>入力済</v>
      </c>
      <c r="AS942" s="559" t="str">
        <f t="shared" si="317"/>
        <v/>
      </c>
      <c r="AT942" s="632" t="str">
        <f t="shared" si="318"/>
        <v>入力済</v>
      </c>
      <c r="AU942" s="632" t="str">
        <f t="shared" si="319"/>
        <v/>
      </c>
      <c r="AV942" s="632" t="str">
        <f t="shared" si="320"/>
        <v/>
      </c>
      <c r="AW942" s="559" t="str">
        <f t="shared" si="321"/>
        <v/>
      </c>
      <c r="AX942" s="559" t="str">
        <f t="shared" si="322"/>
        <v/>
      </c>
      <c r="AY942" s="632" t="str">
        <f>IFERROR(VLOOKUP(K942,【参考】数式用!$AR$5:$AS$39,2, FALSE), "")</f>
        <v/>
      </c>
      <c r="AZ942" s="559" t="str">
        <f t="shared" si="323"/>
        <v/>
      </c>
      <c r="BA942" s="559" t="str">
        <f t="shared" si="324"/>
        <v>入力済</v>
      </c>
      <c r="BB942" s="632" t="str">
        <f>IFERROR(VLOOKUP(K942,【参考】数式用!$AX$3:$AY$59, 2, FALSE), "")</f>
        <v/>
      </c>
      <c r="BC942" s="559" t="str">
        <f t="shared" si="325"/>
        <v/>
      </c>
      <c r="BD942" s="559" t="str">
        <f t="shared" si="326"/>
        <v>入力済</v>
      </c>
      <c r="BE942" s="576" t="str">
        <f t="shared" si="327"/>
        <v/>
      </c>
      <c r="BF942" s="559" t="str">
        <f t="shared" si="328"/>
        <v/>
      </c>
      <c r="BG942" s="596"/>
      <c r="BH942" s="632" t="str">
        <f t="shared" si="329"/>
        <v/>
      </c>
      <c r="BI942" s="614" t="str">
        <f>IFERROR(IF(BH942="Ⅱロ有り",ROUNDDOWN(L942*VLOOKUP(K942,【参考】数式用!$A$4:$J$42,10,FALSE)*AA942,0),""),"")</f>
        <v/>
      </c>
      <c r="BJ942" s="614" t="str">
        <f>IFERROR(IF(BH942="Ⅱロなし",ROUNDDOWN(L942*VLOOKUP(K942,【参考】数式用!$A$4:$J$42,8,FALSE)*AA942,0),""),"")</f>
        <v/>
      </c>
    </row>
    <row r="943" spans="1:62" ht="110.1" customHeight="1" thickBot="1">
      <c r="A943" s="327">
        <v>930</v>
      </c>
      <c r="B943" s="1005" t="str">
        <f>IF(基本情報入力シート!B965="","",基本情報入力シート!B965)</f>
        <v/>
      </c>
      <c r="C943" s="1006"/>
      <c r="D943" s="1006"/>
      <c r="E943" s="1006"/>
      <c r="F943" s="1007"/>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58" t="str">
        <f>IF(基本情報入力シート!AF965=0, "",基本情報入力シート!AF965)</f>
        <v/>
      </c>
      <c r="M943" s="589"/>
      <c r="N943" s="521" t="str">
        <f>IFERROR(VLOOKUP(K943,【参考】数式用!$A$2:$F$57,MATCH(M943,【参考】数式用!$C$3:$F$3,0)+2,0),"")</f>
        <v/>
      </c>
      <c r="O943" s="513"/>
      <c r="P943" s="555" t="str">
        <f>IFERROR(VLOOKUP(K943,【参考】数式用!$A$2:$F$57,MATCH(O943,【参考】数式用!$C$3:$F$3,0)+2,0),"")</f>
        <v/>
      </c>
      <c r="Q943" s="338" t="s">
        <v>118</v>
      </c>
      <c r="R943" s="339"/>
      <c r="S943" s="340" t="s">
        <v>183</v>
      </c>
      <c r="T943" s="339"/>
      <c r="U943" s="340" t="s">
        <v>184</v>
      </c>
      <c r="V943" s="339"/>
      <c r="W943" s="340" t="s">
        <v>183</v>
      </c>
      <c r="X943" s="339"/>
      <c r="Y943" s="340" t="s">
        <v>185</v>
      </c>
      <c r="Z943" s="340" t="s">
        <v>186</v>
      </c>
      <c r="AA943" s="340" t="str">
        <f t="shared" si="309"/>
        <v/>
      </c>
      <c r="AB943" s="341" t="s">
        <v>187</v>
      </c>
      <c r="AC943" s="516" t="str">
        <f t="shared" si="310"/>
        <v/>
      </c>
      <c r="AD943" s="509" t="str">
        <f t="shared" si="311"/>
        <v/>
      </c>
      <c r="AE943" s="517" t="str">
        <f>IFERROR(ROUNDDOWN(ROUNDDOWN(ROUND(L943*VLOOKUP(K943,【参考】数式用!$A$4:$F$57,MATCH("処遇改善加算Ⅳ",【参考】数式用!$C$3:$F$3,0)+2,0),0),0)*AA943*0.5,0), "")</f>
        <v/>
      </c>
      <c r="AF943" s="329"/>
      <c r="AG943" s="330"/>
      <c r="AH943" s="330"/>
      <c r="AI943" s="344"/>
      <c r="AJ943" s="641"/>
      <c r="AK943" s="331"/>
      <c r="AL943" s="332" t="str">
        <f t="shared" si="312"/>
        <v/>
      </c>
      <c r="AM943" s="325" t="str">
        <f t="shared" si="313"/>
        <v/>
      </c>
      <c r="AN943" s="255"/>
      <c r="AO943" s="559" t="str">
        <f>IFERROR(VLOOKUP(K943,【参考】数式用!$A$2:$N$57,14,FALSE),"")</f>
        <v/>
      </c>
      <c r="AP943" s="559" t="str">
        <f t="shared" si="314"/>
        <v/>
      </c>
      <c r="AQ943" s="632" t="str">
        <f t="shared" si="315"/>
        <v/>
      </c>
      <c r="AR943" s="632" t="str">
        <f t="shared" si="316"/>
        <v>入力済</v>
      </c>
      <c r="AS943" s="559" t="str">
        <f t="shared" si="317"/>
        <v/>
      </c>
      <c r="AT943" s="632" t="str">
        <f t="shared" si="318"/>
        <v>入力済</v>
      </c>
      <c r="AU943" s="632" t="str">
        <f t="shared" si="319"/>
        <v/>
      </c>
      <c r="AV943" s="632" t="str">
        <f t="shared" si="320"/>
        <v/>
      </c>
      <c r="AW943" s="559" t="str">
        <f t="shared" si="321"/>
        <v/>
      </c>
      <c r="AX943" s="559" t="str">
        <f t="shared" si="322"/>
        <v/>
      </c>
      <c r="AY943" s="632" t="str">
        <f>IFERROR(VLOOKUP(K943,【参考】数式用!$AR$5:$AS$39,2, FALSE), "")</f>
        <v/>
      </c>
      <c r="AZ943" s="559" t="str">
        <f t="shared" si="323"/>
        <v/>
      </c>
      <c r="BA943" s="559" t="str">
        <f t="shared" si="324"/>
        <v>入力済</v>
      </c>
      <c r="BB943" s="632" t="str">
        <f>IFERROR(VLOOKUP(K943,【参考】数式用!$AX$3:$AY$59, 2, FALSE), "")</f>
        <v/>
      </c>
      <c r="BC943" s="559" t="str">
        <f t="shared" si="325"/>
        <v/>
      </c>
      <c r="BD943" s="559" t="str">
        <f t="shared" si="326"/>
        <v>入力済</v>
      </c>
      <c r="BE943" s="576" t="str">
        <f t="shared" si="327"/>
        <v/>
      </c>
      <c r="BF943" s="559" t="str">
        <f t="shared" si="328"/>
        <v/>
      </c>
      <c r="BG943" s="596"/>
      <c r="BH943" s="632" t="str">
        <f t="shared" si="329"/>
        <v/>
      </c>
      <c r="BI943" s="614" t="str">
        <f>IFERROR(IF(BH943="Ⅱロ有り",ROUNDDOWN(L943*VLOOKUP(K943,【参考】数式用!$A$4:$J$42,10,FALSE)*AA943,0),""),"")</f>
        <v/>
      </c>
      <c r="BJ943" s="614" t="str">
        <f>IFERROR(IF(BH943="Ⅱロなし",ROUNDDOWN(L943*VLOOKUP(K943,【参考】数式用!$A$4:$J$42,8,FALSE)*AA943,0),""),"")</f>
        <v/>
      </c>
    </row>
    <row r="944" spans="1:62" ht="110.1" customHeight="1" thickBot="1">
      <c r="A944" s="327">
        <v>931</v>
      </c>
      <c r="B944" s="1005" t="str">
        <f>IF(基本情報入力シート!B966="","",基本情報入力シート!B966)</f>
        <v/>
      </c>
      <c r="C944" s="1006"/>
      <c r="D944" s="1006"/>
      <c r="E944" s="1006"/>
      <c r="F944" s="1007"/>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58" t="str">
        <f>IF(基本情報入力シート!AF966=0, "",基本情報入力シート!AF966)</f>
        <v/>
      </c>
      <c r="M944" s="589"/>
      <c r="N944" s="521" t="str">
        <f>IFERROR(VLOOKUP(K944,【参考】数式用!$A$2:$F$57,MATCH(M944,【参考】数式用!$C$3:$F$3,0)+2,0),"")</f>
        <v/>
      </c>
      <c r="O944" s="513"/>
      <c r="P944" s="555" t="str">
        <f>IFERROR(VLOOKUP(K944,【参考】数式用!$A$2:$F$57,MATCH(O944,【参考】数式用!$C$3:$F$3,0)+2,0),"")</f>
        <v/>
      </c>
      <c r="Q944" s="338" t="s">
        <v>118</v>
      </c>
      <c r="R944" s="339"/>
      <c r="S944" s="340" t="s">
        <v>183</v>
      </c>
      <c r="T944" s="339"/>
      <c r="U944" s="340" t="s">
        <v>184</v>
      </c>
      <c r="V944" s="339"/>
      <c r="W944" s="340" t="s">
        <v>183</v>
      </c>
      <c r="X944" s="339"/>
      <c r="Y944" s="340" t="s">
        <v>185</v>
      </c>
      <c r="Z944" s="340" t="s">
        <v>186</v>
      </c>
      <c r="AA944" s="340" t="str">
        <f t="shared" si="309"/>
        <v/>
      </c>
      <c r="AB944" s="341" t="s">
        <v>187</v>
      </c>
      <c r="AC944" s="516" t="str">
        <f t="shared" si="310"/>
        <v/>
      </c>
      <c r="AD944" s="509" t="str">
        <f t="shared" si="311"/>
        <v/>
      </c>
      <c r="AE944" s="517" t="str">
        <f>IFERROR(ROUNDDOWN(ROUNDDOWN(ROUND(L944*VLOOKUP(K944,【参考】数式用!$A$4:$F$57,MATCH("処遇改善加算Ⅳ",【参考】数式用!$C$3:$F$3,0)+2,0),0),0)*AA944*0.5,0), "")</f>
        <v/>
      </c>
      <c r="AF944" s="329"/>
      <c r="AG944" s="330"/>
      <c r="AH944" s="330"/>
      <c r="AI944" s="344"/>
      <c r="AJ944" s="641"/>
      <c r="AK944" s="331"/>
      <c r="AL944" s="332" t="str">
        <f t="shared" si="312"/>
        <v/>
      </c>
      <c r="AM944" s="325" t="str">
        <f t="shared" si="313"/>
        <v/>
      </c>
      <c r="AN944" s="255"/>
      <c r="AO944" s="559" t="str">
        <f>IFERROR(VLOOKUP(K944,【参考】数式用!$A$2:$N$57,14,FALSE),"")</f>
        <v/>
      </c>
      <c r="AP944" s="559" t="str">
        <f t="shared" si="314"/>
        <v/>
      </c>
      <c r="AQ944" s="632" t="str">
        <f t="shared" si="315"/>
        <v/>
      </c>
      <c r="AR944" s="632" t="str">
        <f t="shared" si="316"/>
        <v>入力済</v>
      </c>
      <c r="AS944" s="559" t="str">
        <f t="shared" si="317"/>
        <v/>
      </c>
      <c r="AT944" s="632" t="str">
        <f t="shared" si="318"/>
        <v>入力済</v>
      </c>
      <c r="AU944" s="632" t="str">
        <f t="shared" si="319"/>
        <v/>
      </c>
      <c r="AV944" s="632" t="str">
        <f t="shared" si="320"/>
        <v/>
      </c>
      <c r="AW944" s="559" t="str">
        <f t="shared" si="321"/>
        <v/>
      </c>
      <c r="AX944" s="559" t="str">
        <f t="shared" si="322"/>
        <v/>
      </c>
      <c r="AY944" s="632" t="str">
        <f>IFERROR(VLOOKUP(K944,【参考】数式用!$AR$5:$AS$39,2, FALSE), "")</f>
        <v/>
      </c>
      <c r="AZ944" s="559" t="str">
        <f t="shared" si="323"/>
        <v/>
      </c>
      <c r="BA944" s="559" t="str">
        <f t="shared" si="324"/>
        <v>入力済</v>
      </c>
      <c r="BB944" s="632" t="str">
        <f>IFERROR(VLOOKUP(K944,【参考】数式用!$AX$3:$AY$59, 2, FALSE), "")</f>
        <v/>
      </c>
      <c r="BC944" s="559" t="str">
        <f t="shared" si="325"/>
        <v/>
      </c>
      <c r="BD944" s="559" t="str">
        <f t="shared" si="326"/>
        <v>入力済</v>
      </c>
      <c r="BE944" s="576" t="str">
        <f t="shared" si="327"/>
        <v/>
      </c>
      <c r="BF944" s="559" t="str">
        <f t="shared" si="328"/>
        <v/>
      </c>
      <c r="BG944" s="596"/>
      <c r="BH944" s="632" t="str">
        <f t="shared" si="329"/>
        <v/>
      </c>
      <c r="BI944" s="614" t="str">
        <f>IFERROR(IF(BH944="Ⅱロ有り",ROUNDDOWN(L944*VLOOKUP(K944,【参考】数式用!$A$4:$J$42,10,FALSE)*AA944,0),""),"")</f>
        <v/>
      </c>
      <c r="BJ944" s="614" t="str">
        <f>IFERROR(IF(BH944="Ⅱロなし",ROUNDDOWN(L944*VLOOKUP(K944,【参考】数式用!$A$4:$J$42,8,FALSE)*AA944,0),""),"")</f>
        <v/>
      </c>
    </row>
    <row r="945" spans="1:62" ht="110.1" customHeight="1" thickBot="1">
      <c r="A945" s="327">
        <v>932</v>
      </c>
      <c r="B945" s="1005" t="str">
        <f>IF(基本情報入力シート!B967="","",基本情報入力シート!B967)</f>
        <v/>
      </c>
      <c r="C945" s="1006"/>
      <c r="D945" s="1006"/>
      <c r="E945" s="1006"/>
      <c r="F945" s="1007"/>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58" t="str">
        <f>IF(基本情報入力シート!AF967=0, "",基本情報入力シート!AF967)</f>
        <v/>
      </c>
      <c r="M945" s="589"/>
      <c r="N945" s="521" t="str">
        <f>IFERROR(VLOOKUP(K945,【参考】数式用!$A$2:$F$57,MATCH(M945,【参考】数式用!$C$3:$F$3,0)+2,0),"")</f>
        <v/>
      </c>
      <c r="O945" s="513"/>
      <c r="P945" s="555" t="str">
        <f>IFERROR(VLOOKUP(K945,【参考】数式用!$A$2:$F$57,MATCH(O945,【参考】数式用!$C$3:$F$3,0)+2,0),"")</f>
        <v/>
      </c>
      <c r="Q945" s="338" t="s">
        <v>118</v>
      </c>
      <c r="R945" s="339"/>
      <c r="S945" s="340" t="s">
        <v>183</v>
      </c>
      <c r="T945" s="339"/>
      <c r="U945" s="340" t="s">
        <v>184</v>
      </c>
      <c r="V945" s="339"/>
      <c r="W945" s="340" t="s">
        <v>183</v>
      </c>
      <c r="X945" s="339"/>
      <c r="Y945" s="340" t="s">
        <v>185</v>
      </c>
      <c r="Z945" s="340" t="s">
        <v>186</v>
      </c>
      <c r="AA945" s="340" t="str">
        <f t="shared" si="309"/>
        <v/>
      </c>
      <c r="AB945" s="341" t="s">
        <v>187</v>
      </c>
      <c r="AC945" s="516" t="str">
        <f t="shared" si="310"/>
        <v/>
      </c>
      <c r="AD945" s="509" t="str">
        <f t="shared" si="311"/>
        <v/>
      </c>
      <c r="AE945" s="517" t="str">
        <f>IFERROR(ROUNDDOWN(ROUNDDOWN(ROUND(L945*VLOOKUP(K945,【参考】数式用!$A$4:$F$57,MATCH("処遇改善加算Ⅳ",【参考】数式用!$C$3:$F$3,0)+2,0),0),0)*AA945*0.5,0), "")</f>
        <v/>
      </c>
      <c r="AF945" s="329"/>
      <c r="AG945" s="330"/>
      <c r="AH945" s="330"/>
      <c r="AI945" s="344"/>
      <c r="AJ945" s="641"/>
      <c r="AK945" s="331"/>
      <c r="AL945" s="332" t="str">
        <f t="shared" si="312"/>
        <v/>
      </c>
      <c r="AM945" s="325" t="str">
        <f t="shared" si="313"/>
        <v/>
      </c>
      <c r="AN945" s="255"/>
      <c r="AO945" s="559" t="str">
        <f>IFERROR(VLOOKUP(K945,【参考】数式用!$A$2:$N$57,14,FALSE),"")</f>
        <v/>
      </c>
      <c r="AP945" s="559" t="str">
        <f t="shared" si="314"/>
        <v/>
      </c>
      <c r="AQ945" s="632" t="str">
        <f t="shared" si="315"/>
        <v/>
      </c>
      <c r="AR945" s="632" t="str">
        <f t="shared" si="316"/>
        <v>入力済</v>
      </c>
      <c r="AS945" s="559" t="str">
        <f t="shared" si="317"/>
        <v/>
      </c>
      <c r="AT945" s="632" t="str">
        <f t="shared" si="318"/>
        <v>入力済</v>
      </c>
      <c r="AU945" s="632" t="str">
        <f t="shared" si="319"/>
        <v/>
      </c>
      <c r="AV945" s="632" t="str">
        <f t="shared" si="320"/>
        <v/>
      </c>
      <c r="AW945" s="559" t="str">
        <f t="shared" si="321"/>
        <v/>
      </c>
      <c r="AX945" s="559" t="str">
        <f t="shared" si="322"/>
        <v/>
      </c>
      <c r="AY945" s="632" t="str">
        <f>IFERROR(VLOOKUP(K945,【参考】数式用!$AR$5:$AS$39,2, FALSE), "")</f>
        <v/>
      </c>
      <c r="AZ945" s="559" t="str">
        <f t="shared" si="323"/>
        <v/>
      </c>
      <c r="BA945" s="559" t="str">
        <f t="shared" si="324"/>
        <v>入力済</v>
      </c>
      <c r="BB945" s="632" t="str">
        <f>IFERROR(VLOOKUP(K945,【参考】数式用!$AX$3:$AY$59, 2, FALSE), "")</f>
        <v/>
      </c>
      <c r="BC945" s="559" t="str">
        <f t="shared" si="325"/>
        <v/>
      </c>
      <c r="BD945" s="559" t="str">
        <f t="shared" si="326"/>
        <v>入力済</v>
      </c>
      <c r="BE945" s="576" t="str">
        <f t="shared" si="327"/>
        <v/>
      </c>
      <c r="BF945" s="559" t="str">
        <f t="shared" si="328"/>
        <v/>
      </c>
      <c r="BG945" s="596"/>
      <c r="BH945" s="632" t="str">
        <f t="shared" si="329"/>
        <v/>
      </c>
      <c r="BI945" s="614" t="str">
        <f>IFERROR(IF(BH945="Ⅱロ有り",ROUNDDOWN(L945*VLOOKUP(K945,【参考】数式用!$A$4:$J$42,10,FALSE)*AA945,0),""),"")</f>
        <v/>
      </c>
      <c r="BJ945" s="614" t="str">
        <f>IFERROR(IF(BH945="Ⅱロなし",ROUNDDOWN(L945*VLOOKUP(K945,【参考】数式用!$A$4:$J$42,8,FALSE)*AA945,0),""),"")</f>
        <v/>
      </c>
    </row>
    <row r="946" spans="1:62" ht="110.1" customHeight="1" thickBot="1">
      <c r="A946" s="327">
        <v>933</v>
      </c>
      <c r="B946" s="1005" t="str">
        <f>IF(基本情報入力シート!B968="","",基本情報入力シート!B968)</f>
        <v/>
      </c>
      <c r="C946" s="1006"/>
      <c r="D946" s="1006"/>
      <c r="E946" s="1006"/>
      <c r="F946" s="1007"/>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58" t="str">
        <f>IF(基本情報入力シート!AF968=0, "",基本情報入力シート!AF968)</f>
        <v/>
      </c>
      <c r="M946" s="589"/>
      <c r="N946" s="521" t="str">
        <f>IFERROR(VLOOKUP(K946,【参考】数式用!$A$2:$F$57,MATCH(M946,【参考】数式用!$C$3:$F$3,0)+2,0),"")</f>
        <v/>
      </c>
      <c r="O946" s="513"/>
      <c r="P946" s="555" t="str">
        <f>IFERROR(VLOOKUP(K946,【参考】数式用!$A$2:$F$57,MATCH(O946,【参考】数式用!$C$3:$F$3,0)+2,0),"")</f>
        <v/>
      </c>
      <c r="Q946" s="338" t="s">
        <v>118</v>
      </c>
      <c r="R946" s="339"/>
      <c r="S946" s="340" t="s">
        <v>183</v>
      </c>
      <c r="T946" s="339"/>
      <c r="U946" s="340" t="s">
        <v>184</v>
      </c>
      <c r="V946" s="339"/>
      <c r="W946" s="340" t="s">
        <v>183</v>
      </c>
      <c r="X946" s="339"/>
      <c r="Y946" s="340" t="s">
        <v>185</v>
      </c>
      <c r="Z946" s="340" t="s">
        <v>186</v>
      </c>
      <c r="AA946" s="340" t="str">
        <f t="shared" ref="AA946:AA1009" si="330">IF(R946&gt;=1,(V946*12+X946)-(R946*12+T946)+1,"")</f>
        <v/>
      </c>
      <c r="AB946" s="341" t="s">
        <v>187</v>
      </c>
      <c r="AC946" s="516" t="str">
        <f t="shared" ref="AC946:AC1009" si="331">IFERROR(ROUNDDOWN(ROUND(L946*P946,0),0)*AA946,"")</f>
        <v/>
      </c>
      <c r="AD946" s="509" t="str">
        <f t="shared" ref="AD946:AD1009" si="332">IFERROR(ROUNDDOWN(ROUND(L946*(P946-N946),0),0)*AA946,"")</f>
        <v/>
      </c>
      <c r="AE946" s="517" t="str">
        <f>IFERROR(ROUNDDOWN(ROUNDDOWN(ROUND(L946*VLOOKUP(K946,【参考】数式用!$A$4:$F$57,MATCH("処遇改善加算Ⅳ",【参考】数式用!$C$3:$F$3,0)+2,0),0),0)*AA946*0.5,0), "")</f>
        <v/>
      </c>
      <c r="AF946" s="329"/>
      <c r="AG946" s="330"/>
      <c r="AH946" s="330"/>
      <c r="AI946" s="344"/>
      <c r="AJ946" s="641"/>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9" t="str">
        <f>IFERROR(VLOOKUP(K946,【参考】数式用!$A$2:$N$57,14,FALSE),"")</f>
        <v/>
      </c>
      <c r="AP946" s="559" t="str">
        <f t="shared" ref="AP946:AP1009" si="335">IF(AND(K946&lt;&gt;"",AO946="加算対象"),"N列に色付け","")</f>
        <v/>
      </c>
      <c r="AQ946" s="632" t="str">
        <f t="shared" ref="AQ946:AQ1009" si="336">IF(AND(AE946&lt;&gt;0,AE946&lt;&gt;"",AO946="加算対象"),IF(AF946="○","入力済","未入力"),"")</f>
        <v/>
      </c>
      <c r="AR946" s="632" t="str">
        <f t="shared" ref="AR946:AR1009" si="337">IF(AND(O946&lt;&gt;"", AG946="",AO946="加算対象"), "未入力", "入力済")</f>
        <v>入力済</v>
      </c>
      <c r="AS946" s="559" t="str">
        <f t="shared" ref="AS946:AS1009" si="338">IF(AND(O946&lt;&gt;"", O946&lt;&gt;"処遇改善加算Ⅳ",AO946="加算対象"),"AH列に色付け","")</f>
        <v/>
      </c>
      <c r="AT946" s="632" t="str">
        <f t="shared" ref="AT946:AT1009" si="339">IF(AND(O946&lt;&gt;"", O946&lt;&gt;"処遇改善加算Ⅳ", AH946=""), "未入力", "入力済")</f>
        <v>入力済</v>
      </c>
      <c r="AU946" s="632" t="str">
        <f t="shared" ref="AU946:AU1009" si="340">IF(OR(O946="処遇改善加算Ⅰ",O946="処遇改善加算Ⅱ"),"対象","")</f>
        <v/>
      </c>
      <c r="AV946" s="632" t="str">
        <f t="shared" ref="AV946:AV1009" si="341">IF(AND(AO946="加算対象",O946&lt;&gt;"処遇改善加算Ⅲ",O946&lt;&gt;"処遇改善加算Ⅳ", O946&lt;&gt;"", AU946&lt;&gt;"対象外"), 1,"")</f>
        <v/>
      </c>
      <c r="AW946" s="559" t="str">
        <f t="shared" ref="AW946:AW1009" si="342">IF(AND(AV946=1, OR(AI946=0,AI946=""),AO946="加算対象"),"AH列に色付け","")</f>
        <v/>
      </c>
      <c r="AX946" s="559" t="str">
        <f t="shared" ref="AX946:AX1009" si="343">IF(AND(O946&lt;&gt;"", O946&lt;&gt;"処遇改善加算Ⅲ", O946&lt;&gt;"処遇改善加算Ⅳ",O946&lt;&gt;"処遇改善加算"), "対象", "")</f>
        <v/>
      </c>
      <c r="AY946" s="632" t="str">
        <f>IFERROR(VLOOKUP(K946,【参考】数式用!$AR$5:$AS$39,2, FALSE), "")</f>
        <v/>
      </c>
      <c r="AZ946" s="559" t="str">
        <f t="shared" ref="AZ946:AZ1009" si="344">IF(AND(AO946="加算対象",O946="処遇改善加算Ⅰ"),"AJ列に色付け","")</f>
        <v/>
      </c>
      <c r="BA946" s="559" t="str">
        <f t="shared" ref="BA946:BA1009" si="345">IF(AND(O946="処遇改善加算Ⅰ", AJ946=""), "未入力","入力済")</f>
        <v>入力済</v>
      </c>
      <c r="BB946" s="632" t="str">
        <f>IFERROR(VLOOKUP(K946,【参考】数式用!$AX$3:$AY$59, 2, FALSE), "")</f>
        <v/>
      </c>
      <c r="BC946" s="559" t="str">
        <f t="shared" ref="BC946:BC1009" si="346">IF(COUNTIF(AG946:AI946,"*令和８年度特例要件を*")&gt;0,"AK列に色付け","")</f>
        <v/>
      </c>
      <c r="BD946" s="559" t="str">
        <f t="shared" ref="BD946:BD1009" si="347">IF(AND(COUNTIF(AG946:AI946,"*令和８年度特例要件を*")&gt;0,AK946=""), "未入力","入力済")</f>
        <v>入力済</v>
      </c>
      <c r="BE946" s="576" t="str">
        <f t="shared" ref="BE946:BE1009" si="348">IF(BC946="AK列に色付け","入力必要","")</f>
        <v/>
      </c>
      <c r="BF946" s="559" t="str">
        <f t="shared" ref="BF946:BF1009" si="349">G946</f>
        <v/>
      </c>
      <c r="BG946" s="596"/>
      <c r="BH946" s="632"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614" t="str">
        <f>IFERROR(IF(BH946="Ⅱロ有り",ROUNDDOWN(L946*VLOOKUP(K946,【参考】数式用!$A$4:$J$42,10,FALSE)*AA946,0),""),"")</f>
        <v/>
      </c>
      <c r="BJ946" s="614" t="str">
        <f>IFERROR(IF(BH946="Ⅱロなし",ROUNDDOWN(L946*VLOOKUP(K946,【参考】数式用!$A$4:$J$42,8,FALSE)*AA946,0),""),"")</f>
        <v/>
      </c>
    </row>
    <row r="947" spans="1:62" ht="110.1" customHeight="1" thickBot="1">
      <c r="A947" s="327">
        <v>934</v>
      </c>
      <c r="B947" s="1005" t="str">
        <f>IF(基本情報入力シート!B969="","",基本情報入力シート!B969)</f>
        <v/>
      </c>
      <c r="C947" s="1006"/>
      <c r="D947" s="1006"/>
      <c r="E947" s="1006"/>
      <c r="F947" s="1007"/>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58" t="str">
        <f>IF(基本情報入力シート!AF969=0, "",基本情報入力シート!AF969)</f>
        <v/>
      </c>
      <c r="M947" s="589"/>
      <c r="N947" s="521" t="str">
        <f>IFERROR(VLOOKUP(K947,【参考】数式用!$A$2:$F$57,MATCH(M947,【参考】数式用!$C$3:$F$3,0)+2,0),"")</f>
        <v/>
      </c>
      <c r="O947" s="513"/>
      <c r="P947" s="555" t="str">
        <f>IFERROR(VLOOKUP(K947,【参考】数式用!$A$2:$F$57,MATCH(O947,【参考】数式用!$C$3:$F$3,0)+2,0),"")</f>
        <v/>
      </c>
      <c r="Q947" s="338" t="s">
        <v>118</v>
      </c>
      <c r="R947" s="339"/>
      <c r="S947" s="340" t="s">
        <v>183</v>
      </c>
      <c r="T947" s="339"/>
      <c r="U947" s="340" t="s">
        <v>184</v>
      </c>
      <c r="V947" s="339"/>
      <c r="W947" s="340" t="s">
        <v>183</v>
      </c>
      <c r="X947" s="339"/>
      <c r="Y947" s="340" t="s">
        <v>185</v>
      </c>
      <c r="Z947" s="340" t="s">
        <v>186</v>
      </c>
      <c r="AA947" s="340" t="str">
        <f t="shared" si="330"/>
        <v/>
      </c>
      <c r="AB947" s="341" t="s">
        <v>187</v>
      </c>
      <c r="AC947" s="516" t="str">
        <f t="shared" si="331"/>
        <v/>
      </c>
      <c r="AD947" s="509" t="str">
        <f t="shared" si="332"/>
        <v/>
      </c>
      <c r="AE947" s="517" t="str">
        <f>IFERROR(ROUNDDOWN(ROUNDDOWN(ROUND(L947*VLOOKUP(K947,【参考】数式用!$A$4:$F$57,MATCH("処遇改善加算Ⅳ",【参考】数式用!$C$3:$F$3,0)+2,0),0),0)*AA947*0.5,0), "")</f>
        <v/>
      </c>
      <c r="AF947" s="329"/>
      <c r="AG947" s="330"/>
      <c r="AH947" s="330"/>
      <c r="AI947" s="344"/>
      <c r="AJ947" s="641"/>
      <c r="AK947" s="331"/>
      <c r="AL947" s="332" t="str">
        <f t="shared" si="333"/>
        <v/>
      </c>
      <c r="AM947" s="325" t="str">
        <f t="shared" si="334"/>
        <v/>
      </c>
      <c r="AN947" s="255"/>
      <c r="AO947" s="559" t="str">
        <f>IFERROR(VLOOKUP(K947,【参考】数式用!$A$2:$N$57,14,FALSE),"")</f>
        <v/>
      </c>
      <c r="AP947" s="559" t="str">
        <f t="shared" si="335"/>
        <v/>
      </c>
      <c r="AQ947" s="632" t="str">
        <f t="shared" si="336"/>
        <v/>
      </c>
      <c r="AR947" s="632" t="str">
        <f t="shared" si="337"/>
        <v>入力済</v>
      </c>
      <c r="AS947" s="559" t="str">
        <f t="shared" si="338"/>
        <v/>
      </c>
      <c r="AT947" s="632" t="str">
        <f t="shared" si="339"/>
        <v>入力済</v>
      </c>
      <c r="AU947" s="632" t="str">
        <f t="shared" si="340"/>
        <v/>
      </c>
      <c r="AV947" s="632" t="str">
        <f t="shared" si="341"/>
        <v/>
      </c>
      <c r="AW947" s="559" t="str">
        <f t="shared" si="342"/>
        <v/>
      </c>
      <c r="AX947" s="559" t="str">
        <f t="shared" si="343"/>
        <v/>
      </c>
      <c r="AY947" s="632" t="str">
        <f>IFERROR(VLOOKUP(K947,【参考】数式用!$AR$5:$AS$39,2, FALSE), "")</f>
        <v/>
      </c>
      <c r="AZ947" s="559" t="str">
        <f t="shared" si="344"/>
        <v/>
      </c>
      <c r="BA947" s="559" t="str">
        <f t="shared" si="345"/>
        <v>入力済</v>
      </c>
      <c r="BB947" s="632" t="str">
        <f>IFERROR(VLOOKUP(K947,【参考】数式用!$AX$3:$AY$59, 2, FALSE), "")</f>
        <v/>
      </c>
      <c r="BC947" s="559" t="str">
        <f t="shared" si="346"/>
        <v/>
      </c>
      <c r="BD947" s="559" t="str">
        <f t="shared" si="347"/>
        <v>入力済</v>
      </c>
      <c r="BE947" s="576" t="str">
        <f t="shared" si="348"/>
        <v/>
      </c>
      <c r="BF947" s="559" t="str">
        <f t="shared" si="349"/>
        <v/>
      </c>
      <c r="BG947" s="596"/>
      <c r="BH947" s="632" t="str">
        <f t="shared" si="350"/>
        <v/>
      </c>
      <c r="BI947" s="614" t="str">
        <f>IFERROR(IF(BH947="Ⅱロ有り",ROUNDDOWN(L947*VLOOKUP(K947,【参考】数式用!$A$4:$J$42,10,FALSE)*AA947,0),""),"")</f>
        <v/>
      </c>
      <c r="BJ947" s="614" t="str">
        <f>IFERROR(IF(BH947="Ⅱロなし",ROUNDDOWN(L947*VLOOKUP(K947,【参考】数式用!$A$4:$J$42,8,FALSE)*AA947,0),""),"")</f>
        <v/>
      </c>
    </row>
    <row r="948" spans="1:62" ht="110.1" customHeight="1" thickBot="1">
      <c r="A948" s="327">
        <v>935</v>
      </c>
      <c r="B948" s="1005" t="str">
        <f>IF(基本情報入力シート!B970="","",基本情報入力シート!B970)</f>
        <v/>
      </c>
      <c r="C948" s="1006"/>
      <c r="D948" s="1006"/>
      <c r="E948" s="1006"/>
      <c r="F948" s="1007"/>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58" t="str">
        <f>IF(基本情報入力シート!AF970=0, "",基本情報入力シート!AF970)</f>
        <v/>
      </c>
      <c r="M948" s="589"/>
      <c r="N948" s="521" t="str">
        <f>IFERROR(VLOOKUP(K948,【参考】数式用!$A$2:$F$57,MATCH(M948,【参考】数式用!$C$3:$F$3,0)+2,0),"")</f>
        <v/>
      </c>
      <c r="O948" s="513"/>
      <c r="P948" s="555" t="str">
        <f>IFERROR(VLOOKUP(K948,【参考】数式用!$A$2:$F$57,MATCH(O948,【参考】数式用!$C$3:$F$3,0)+2,0),"")</f>
        <v/>
      </c>
      <c r="Q948" s="338" t="s">
        <v>118</v>
      </c>
      <c r="R948" s="339"/>
      <c r="S948" s="340" t="s">
        <v>183</v>
      </c>
      <c r="T948" s="339"/>
      <c r="U948" s="340" t="s">
        <v>184</v>
      </c>
      <c r="V948" s="339"/>
      <c r="W948" s="340" t="s">
        <v>183</v>
      </c>
      <c r="X948" s="339"/>
      <c r="Y948" s="340" t="s">
        <v>185</v>
      </c>
      <c r="Z948" s="340" t="s">
        <v>186</v>
      </c>
      <c r="AA948" s="340" t="str">
        <f t="shared" si="330"/>
        <v/>
      </c>
      <c r="AB948" s="341" t="s">
        <v>187</v>
      </c>
      <c r="AC948" s="516" t="str">
        <f t="shared" si="331"/>
        <v/>
      </c>
      <c r="AD948" s="509" t="str">
        <f t="shared" si="332"/>
        <v/>
      </c>
      <c r="AE948" s="517" t="str">
        <f>IFERROR(ROUNDDOWN(ROUNDDOWN(ROUND(L948*VLOOKUP(K948,【参考】数式用!$A$4:$F$57,MATCH("処遇改善加算Ⅳ",【参考】数式用!$C$3:$F$3,0)+2,0),0),0)*AA948*0.5,0), "")</f>
        <v/>
      </c>
      <c r="AF948" s="329"/>
      <c r="AG948" s="330"/>
      <c r="AH948" s="330"/>
      <c r="AI948" s="344"/>
      <c r="AJ948" s="641"/>
      <c r="AK948" s="331"/>
      <c r="AL948" s="332" t="str">
        <f t="shared" si="333"/>
        <v/>
      </c>
      <c r="AM948" s="325" t="str">
        <f t="shared" si="334"/>
        <v/>
      </c>
      <c r="AN948" s="255"/>
      <c r="AO948" s="559" t="str">
        <f>IFERROR(VLOOKUP(K948,【参考】数式用!$A$2:$N$57,14,FALSE),"")</f>
        <v/>
      </c>
      <c r="AP948" s="559" t="str">
        <f t="shared" si="335"/>
        <v/>
      </c>
      <c r="AQ948" s="632" t="str">
        <f t="shared" si="336"/>
        <v/>
      </c>
      <c r="AR948" s="632" t="str">
        <f t="shared" si="337"/>
        <v>入力済</v>
      </c>
      <c r="AS948" s="559" t="str">
        <f t="shared" si="338"/>
        <v/>
      </c>
      <c r="AT948" s="632" t="str">
        <f t="shared" si="339"/>
        <v>入力済</v>
      </c>
      <c r="AU948" s="632" t="str">
        <f t="shared" si="340"/>
        <v/>
      </c>
      <c r="AV948" s="632" t="str">
        <f t="shared" si="341"/>
        <v/>
      </c>
      <c r="AW948" s="559" t="str">
        <f t="shared" si="342"/>
        <v/>
      </c>
      <c r="AX948" s="559" t="str">
        <f t="shared" si="343"/>
        <v/>
      </c>
      <c r="AY948" s="632" t="str">
        <f>IFERROR(VLOOKUP(K948,【参考】数式用!$AR$5:$AS$39,2, FALSE), "")</f>
        <v/>
      </c>
      <c r="AZ948" s="559" t="str">
        <f t="shared" si="344"/>
        <v/>
      </c>
      <c r="BA948" s="559" t="str">
        <f t="shared" si="345"/>
        <v>入力済</v>
      </c>
      <c r="BB948" s="632" t="str">
        <f>IFERROR(VLOOKUP(K948,【参考】数式用!$AX$3:$AY$59, 2, FALSE), "")</f>
        <v/>
      </c>
      <c r="BC948" s="559" t="str">
        <f t="shared" si="346"/>
        <v/>
      </c>
      <c r="BD948" s="559" t="str">
        <f t="shared" si="347"/>
        <v>入力済</v>
      </c>
      <c r="BE948" s="576" t="str">
        <f t="shared" si="348"/>
        <v/>
      </c>
      <c r="BF948" s="559" t="str">
        <f t="shared" si="349"/>
        <v/>
      </c>
      <c r="BG948" s="596"/>
      <c r="BH948" s="632" t="str">
        <f t="shared" si="350"/>
        <v/>
      </c>
      <c r="BI948" s="614" t="str">
        <f>IFERROR(IF(BH948="Ⅱロ有り",ROUNDDOWN(L948*VLOOKUP(K948,【参考】数式用!$A$4:$J$42,10,FALSE)*AA948,0),""),"")</f>
        <v/>
      </c>
      <c r="BJ948" s="614" t="str">
        <f>IFERROR(IF(BH948="Ⅱロなし",ROUNDDOWN(L948*VLOOKUP(K948,【参考】数式用!$A$4:$J$42,8,FALSE)*AA948,0),""),"")</f>
        <v/>
      </c>
    </row>
    <row r="949" spans="1:62" ht="110.1" customHeight="1" thickBot="1">
      <c r="A949" s="327">
        <v>936</v>
      </c>
      <c r="B949" s="1005" t="str">
        <f>IF(基本情報入力シート!B971="","",基本情報入力シート!B971)</f>
        <v/>
      </c>
      <c r="C949" s="1006"/>
      <c r="D949" s="1006"/>
      <c r="E949" s="1006"/>
      <c r="F949" s="1007"/>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58" t="str">
        <f>IF(基本情報入力シート!AF971=0, "",基本情報入力シート!AF971)</f>
        <v/>
      </c>
      <c r="M949" s="589"/>
      <c r="N949" s="521" t="str">
        <f>IFERROR(VLOOKUP(K949,【参考】数式用!$A$2:$F$57,MATCH(M949,【参考】数式用!$C$3:$F$3,0)+2,0),"")</f>
        <v/>
      </c>
      <c r="O949" s="513"/>
      <c r="P949" s="555" t="str">
        <f>IFERROR(VLOOKUP(K949,【参考】数式用!$A$2:$F$57,MATCH(O949,【参考】数式用!$C$3:$F$3,0)+2,0),"")</f>
        <v/>
      </c>
      <c r="Q949" s="338" t="s">
        <v>118</v>
      </c>
      <c r="R949" s="339"/>
      <c r="S949" s="340" t="s">
        <v>183</v>
      </c>
      <c r="T949" s="339"/>
      <c r="U949" s="340" t="s">
        <v>184</v>
      </c>
      <c r="V949" s="339"/>
      <c r="W949" s="340" t="s">
        <v>183</v>
      </c>
      <c r="X949" s="339"/>
      <c r="Y949" s="340" t="s">
        <v>185</v>
      </c>
      <c r="Z949" s="340" t="s">
        <v>186</v>
      </c>
      <c r="AA949" s="340" t="str">
        <f t="shared" si="330"/>
        <v/>
      </c>
      <c r="AB949" s="341" t="s">
        <v>187</v>
      </c>
      <c r="AC949" s="516" t="str">
        <f t="shared" si="331"/>
        <v/>
      </c>
      <c r="AD949" s="509" t="str">
        <f t="shared" si="332"/>
        <v/>
      </c>
      <c r="AE949" s="517" t="str">
        <f>IFERROR(ROUNDDOWN(ROUNDDOWN(ROUND(L949*VLOOKUP(K949,【参考】数式用!$A$4:$F$57,MATCH("処遇改善加算Ⅳ",【参考】数式用!$C$3:$F$3,0)+2,0),0),0)*AA949*0.5,0), "")</f>
        <v/>
      </c>
      <c r="AF949" s="329"/>
      <c r="AG949" s="330"/>
      <c r="AH949" s="330"/>
      <c r="AI949" s="344"/>
      <c r="AJ949" s="641"/>
      <c r="AK949" s="331"/>
      <c r="AL949" s="332" t="str">
        <f t="shared" si="333"/>
        <v/>
      </c>
      <c r="AM949" s="325" t="str">
        <f t="shared" si="334"/>
        <v/>
      </c>
      <c r="AN949" s="255"/>
      <c r="AO949" s="559" t="str">
        <f>IFERROR(VLOOKUP(K949,【参考】数式用!$A$2:$N$57,14,FALSE),"")</f>
        <v/>
      </c>
      <c r="AP949" s="559" t="str">
        <f t="shared" si="335"/>
        <v/>
      </c>
      <c r="AQ949" s="632" t="str">
        <f t="shared" si="336"/>
        <v/>
      </c>
      <c r="AR949" s="632" t="str">
        <f t="shared" si="337"/>
        <v>入力済</v>
      </c>
      <c r="AS949" s="559" t="str">
        <f t="shared" si="338"/>
        <v/>
      </c>
      <c r="AT949" s="632" t="str">
        <f t="shared" si="339"/>
        <v>入力済</v>
      </c>
      <c r="AU949" s="632" t="str">
        <f t="shared" si="340"/>
        <v/>
      </c>
      <c r="AV949" s="632" t="str">
        <f t="shared" si="341"/>
        <v/>
      </c>
      <c r="AW949" s="559" t="str">
        <f t="shared" si="342"/>
        <v/>
      </c>
      <c r="AX949" s="559" t="str">
        <f t="shared" si="343"/>
        <v/>
      </c>
      <c r="AY949" s="632" t="str">
        <f>IFERROR(VLOOKUP(K949,【参考】数式用!$AR$5:$AS$39,2, FALSE), "")</f>
        <v/>
      </c>
      <c r="AZ949" s="559" t="str">
        <f t="shared" si="344"/>
        <v/>
      </c>
      <c r="BA949" s="559" t="str">
        <f t="shared" si="345"/>
        <v>入力済</v>
      </c>
      <c r="BB949" s="632" t="str">
        <f>IFERROR(VLOOKUP(K949,【参考】数式用!$AX$3:$AY$59, 2, FALSE), "")</f>
        <v/>
      </c>
      <c r="BC949" s="559" t="str">
        <f t="shared" si="346"/>
        <v/>
      </c>
      <c r="BD949" s="559" t="str">
        <f t="shared" si="347"/>
        <v>入力済</v>
      </c>
      <c r="BE949" s="576" t="str">
        <f t="shared" si="348"/>
        <v/>
      </c>
      <c r="BF949" s="559" t="str">
        <f t="shared" si="349"/>
        <v/>
      </c>
      <c r="BG949" s="596"/>
      <c r="BH949" s="632" t="str">
        <f t="shared" si="350"/>
        <v/>
      </c>
      <c r="BI949" s="614" t="str">
        <f>IFERROR(IF(BH949="Ⅱロ有り",ROUNDDOWN(L949*VLOOKUP(K949,【参考】数式用!$A$4:$J$42,10,FALSE)*AA949,0),""),"")</f>
        <v/>
      </c>
      <c r="BJ949" s="614" t="str">
        <f>IFERROR(IF(BH949="Ⅱロなし",ROUNDDOWN(L949*VLOOKUP(K949,【参考】数式用!$A$4:$J$42,8,FALSE)*AA949,0),""),"")</f>
        <v/>
      </c>
    </row>
    <row r="950" spans="1:62" ht="110.1" customHeight="1" thickBot="1">
      <c r="A950" s="327">
        <v>937</v>
      </c>
      <c r="B950" s="1005" t="str">
        <f>IF(基本情報入力シート!B972="","",基本情報入力シート!B972)</f>
        <v/>
      </c>
      <c r="C950" s="1006"/>
      <c r="D950" s="1006"/>
      <c r="E950" s="1006"/>
      <c r="F950" s="1007"/>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58" t="str">
        <f>IF(基本情報入力シート!AF972=0, "",基本情報入力シート!AF972)</f>
        <v/>
      </c>
      <c r="M950" s="589"/>
      <c r="N950" s="521" t="str">
        <f>IFERROR(VLOOKUP(K950,【参考】数式用!$A$2:$F$57,MATCH(M950,【参考】数式用!$C$3:$F$3,0)+2,0),"")</f>
        <v/>
      </c>
      <c r="O950" s="513"/>
      <c r="P950" s="555" t="str">
        <f>IFERROR(VLOOKUP(K950,【参考】数式用!$A$2:$F$57,MATCH(O950,【参考】数式用!$C$3:$F$3,0)+2,0),"")</f>
        <v/>
      </c>
      <c r="Q950" s="338" t="s">
        <v>118</v>
      </c>
      <c r="R950" s="339"/>
      <c r="S950" s="340" t="s">
        <v>183</v>
      </c>
      <c r="T950" s="339"/>
      <c r="U950" s="340" t="s">
        <v>184</v>
      </c>
      <c r="V950" s="339"/>
      <c r="W950" s="340" t="s">
        <v>183</v>
      </c>
      <c r="X950" s="339"/>
      <c r="Y950" s="340" t="s">
        <v>185</v>
      </c>
      <c r="Z950" s="340" t="s">
        <v>186</v>
      </c>
      <c r="AA950" s="340" t="str">
        <f t="shared" si="330"/>
        <v/>
      </c>
      <c r="AB950" s="341" t="s">
        <v>187</v>
      </c>
      <c r="AC950" s="516" t="str">
        <f t="shared" si="331"/>
        <v/>
      </c>
      <c r="AD950" s="509" t="str">
        <f t="shared" si="332"/>
        <v/>
      </c>
      <c r="AE950" s="517" t="str">
        <f>IFERROR(ROUNDDOWN(ROUNDDOWN(ROUND(L950*VLOOKUP(K950,【参考】数式用!$A$4:$F$57,MATCH("処遇改善加算Ⅳ",【参考】数式用!$C$3:$F$3,0)+2,0),0),0)*AA950*0.5,0), "")</f>
        <v/>
      </c>
      <c r="AF950" s="329"/>
      <c r="AG950" s="330"/>
      <c r="AH950" s="330"/>
      <c r="AI950" s="344"/>
      <c r="AJ950" s="641"/>
      <c r="AK950" s="331"/>
      <c r="AL950" s="332" t="str">
        <f t="shared" si="333"/>
        <v/>
      </c>
      <c r="AM950" s="325" t="str">
        <f t="shared" si="334"/>
        <v/>
      </c>
      <c r="AN950" s="255"/>
      <c r="AO950" s="559" t="str">
        <f>IFERROR(VLOOKUP(K950,【参考】数式用!$A$2:$N$57,14,FALSE),"")</f>
        <v/>
      </c>
      <c r="AP950" s="559" t="str">
        <f t="shared" si="335"/>
        <v/>
      </c>
      <c r="AQ950" s="632" t="str">
        <f t="shared" si="336"/>
        <v/>
      </c>
      <c r="AR950" s="632" t="str">
        <f t="shared" si="337"/>
        <v>入力済</v>
      </c>
      <c r="AS950" s="559" t="str">
        <f t="shared" si="338"/>
        <v/>
      </c>
      <c r="AT950" s="632" t="str">
        <f t="shared" si="339"/>
        <v>入力済</v>
      </c>
      <c r="AU950" s="632" t="str">
        <f t="shared" si="340"/>
        <v/>
      </c>
      <c r="AV950" s="632" t="str">
        <f t="shared" si="341"/>
        <v/>
      </c>
      <c r="AW950" s="559" t="str">
        <f t="shared" si="342"/>
        <v/>
      </c>
      <c r="AX950" s="559" t="str">
        <f t="shared" si="343"/>
        <v/>
      </c>
      <c r="AY950" s="632" t="str">
        <f>IFERROR(VLOOKUP(K950,【参考】数式用!$AR$5:$AS$39,2, FALSE), "")</f>
        <v/>
      </c>
      <c r="AZ950" s="559" t="str">
        <f t="shared" si="344"/>
        <v/>
      </c>
      <c r="BA950" s="559" t="str">
        <f t="shared" si="345"/>
        <v>入力済</v>
      </c>
      <c r="BB950" s="632" t="str">
        <f>IFERROR(VLOOKUP(K950,【参考】数式用!$AX$3:$AY$59, 2, FALSE), "")</f>
        <v/>
      </c>
      <c r="BC950" s="559" t="str">
        <f t="shared" si="346"/>
        <v/>
      </c>
      <c r="BD950" s="559" t="str">
        <f t="shared" si="347"/>
        <v>入力済</v>
      </c>
      <c r="BE950" s="576" t="str">
        <f t="shared" si="348"/>
        <v/>
      </c>
      <c r="BF950" s="559" t="str">
        <f t="shared" si="349"/>
        <v/>
      </c>
      <c r="BG950" s="596"/>
      <c r="BH950" s="632" t="str">
        <f t="shared" si="350"/>
        <v/>
      </c>
      <c r="BI950" s="614" t="str">
        <f>IFERROR(IF(BH950="Ⅱロ有り",ROUNDDOWN(L950*VLOOKUP(K950,【参考】数式用!$A$4:$J$42,10,FALSE)*AA950,0),""),"")</f>
        <v/>
      </c>
      <c r="BJ950" s="614" t="str">
        <f>IFERROR(IF(BH950="Ⅱロなし",ROUNDDOWN(L950*VLOOKUP(K950,【参考】数式用!$A$4:$J$42,8,FALSE)*AA950,0),""),"")</f>
        <v/>
      </c>
    </row>
    <row r="951" spans="1:62" ht="110.1" customHeight="1" thickBot="1">
      <c r="A951" s="327">
        <v>938</v>
      </c>
      <c r="B951" s="1005" t="str">
        <f>IF(基本情報入力シート!B973="","",基本情報入力シート!B973)</f>
        <v/>
      </c>
      <c r="C951" s="1006"/>
      <c r="D951" s="1006"/>
      <c r="E951" s="1006"/>
      <c r="F951" s="1007"/>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58" t="str">
        <f>IF(基本情報入力シート!AF973=0, "",基本情報入力シート!AF973)</f>
        <v/>
      </c>
      <c r="M951" s="589"/>
      <c r="N951" s="521" t="str">
        <f>IFERROR(VLOOKUP(K951,【参考】数式用!$A$2:$F$57,MATCH(M951,【参考】数式用!$C$3:$F$3,0)+2,0),"")</f>
        <v/>
      </c>
      <c r="O951" s="513"/>
      <c r="P951" s="555" t="str">
        <f>IFERROR(VLOOKUP(K951,【参考】数式用!$A$2:$F$57,MATCH(O951,【参考】数式用!$C$3:$F$3,0)+2,0),"")</f>
        <v/>
      </c>
      <c r="Q951" s="338" t="s">
        <v>118</v>
      </c>
      <c r="R951" s="339"/>
      <c r="S951" s="340" t="s">
        <v>183</v>
      </c>
      <c r="T951" s="339"/>
      <c r="U951" s="340" t="s">
        <v>184</v>
      </c>
      <c r="V951" s="339"/>
      <c r="W951" s="340" t="s">
        <v>183</v>
      </c>
      <c r="X951" s="339"/>
      <c r="Y951" s="340" t="s">
        <v>185</v>
      </c>
      <c r="Z951" s="340" t="s">
        <v>186</v>
      </c>
      <c r="AA951" s="340" t="str">
        <f t="shared" si="330"/>
        <v/>
      </c>
      <c r="AB951" s="341" t="s">
        <v>187</v>
      </c>
      <c r="AC951" s="516" t="str">
        <f t="shared" si="331"/>
        <v/>
      </c>
      <c r="AD951" s="509" t="str">
        <f t="shared" si="332"/>
        <v/>
      </c>
      <c r="AE951" s="517" t="str">
        <f>IFERROR(ROUNDDOWN(ROUNDDOWN(ROUND(L951*VLOOKUP(K951,【参考】数式用!$A$4:$F$57,MATCH("処遇改善加算Ⅳ",【参考】数式用!$C$3:$F$3,0)+2,0),0),0)*AA951*0.5,0), "")</f>
        <v/>
      </c>
      <c r="AF951" s="329"/>
      <c r="AG951" s="330"/>
      <c r="AH951" s="330"/>
      <c r="AI951" s="344"/>
      <c r="AJ951" s="641"/>
      <c r="AK951" s="331"/>
      <c r="AL951" s="332" t="str">
        <f t="shared" si="333"/>
        <v/>
      </c>
      <c r="AM951" s="325" t="str">
        <f t="shared" si="334"/>
        <v/>
      </c>
      <c r="AN951" s="255"/>
      <c r="AO951" s="559" t="str">
        <f>IFERROR(VLOOKUP(K951,【参考】数式用!$A$2:$N$57,14,FALSE),"")</f>
        <v/>
      </c>
      <c r="AP951" s="559" t="str">
        <f t="shared" si="335"/>
        <v/>
      </c>
      <c r="AQ951" s="632" t="str">
        <f t="shared" si="336"/>
        <v/>
      </c>
      <c r="AR951" s="632" t="str">
        <f t="shared" si="337"/>
        <v>入力済</v>
      </c>
      <c r="AS951" s="559" t="str">
        <f t="shared" si="338"/>
        <v/>
      </c>
      <c r="AT951" s="632" t="str">
        <f t="shared" si="339"/>
        <v>入力済</v>
      </c>
      <c r="AU951" s="632" t="str">
        <f t="shared" si="340"/>
        <v/>
      </c>
      <c r="AV951" s="632" t="str">
        <f t="shared" si="341"/>
        <v/>
      </c>
      <c r="AW951" s="559" t="str">
        <f t="shared" si="342"/>
        <v/>
      </c>
      <c r="AX951" s="559" t="str">
        <f t="shared" si="343"/>
        <v/>
      </c>
      <c r="AY951" s="632" t="str">
        <f>IFERROR(VLOOKUP(K951,【参考】数式用!$AR$5:$AS$39,2, FALSE), "")</f>
        <v/>
      </c>
      <c r="AZ951" s="559" t="str">
        <f t="shared" si="344"/>
        <v/>
      </c>
      <c r="BA951" s="559" t="str">
        <f t="shared" si="345"/>
        <v>入力済</v>
      </c>
      <c r="BB951" s="632" t="str">
        <f>IFERROR(VLOOKUP(K951,【参考】数式用!$AX$3:$AY$59, 2, FALSE), "")</f>
        <v/>
      </c>
      <c r="BC951" s="559" t="str">
        <f t="shared" si="346"/>
        <v/>
      </c>
      <c r="BD951" s="559" t="str">
        <f t="shared" si="347"/>
        <v>入力済</v>
      </c>
      <c r="BE951" s="576" t="str">
        <f t="shared" si="348"/>
        <v/>
      </c>
      <c r="BF951" s="559" t="str">
        <f t="shared" si="349"/>
        <v/>
      </c>
      <c r="BG951" s="596"/>
      <c r="BH951" s="632" t="str">
        <f t="shared" si="350"/>
        <v/>
      </c>
      <c r="BI951" s="614" t="str">
        <f>IFERROR(IF(BH951="Ⅱロ有り",ROUNDDOWN(L951*VLOOKUP(K951,【参考】数式用!$A$4:$J$42,10,FALSE)*AA951,0),""),"")</f>
        <v/>
      </c>
      <c r="BJ951" s="614" t="str">
        <f>IFERROR(IF(BH951="Ⅱロなし",ROUNDDOWN(L951*VLOOKUP(K951,【参考】数式用!$A$4:$J$42,8,FALSE)*AA951,0),""),"")</f>
        <v/>
      </c>
    </row>
    <row r="952" spans="1:62" ht="110.1" customHeight="1" thickBot="1">
      <c r="A952" s="327">
        <v>939</v>
      </c>
      <c r="B952" s="1005" t="str">
        <f>IF(基本情報入力シート!B974="","",基本情報入力シート!B974)</f>
        <v/>
      </c>
      <c r="C952" s="1006"/>
      <c r="D952" s="1006"/>
      <c r="E952" s="1006"/>
      <c r="F952" s="1007"/>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58" t="str">
        <f>IF(基本情報入力シート!AF974=0, "",基本情報入力シート!AF974)</f>
        <v/>
      </c>
      <c r="M952" s="589"/>
      <c r="N952" s="521" t="str">
        <f>IFERROR(VLOOKUP(K952,【参考】数式用!$A$2:$F$57,MATCH(M952,【参考】数式用!$C$3:$F$3,0)+2,0),"")</f>
        <v/>
      </c>
      <c r="O952" s="513"/>
      <c r="P952" s="555" t="str">
        <f>IFERROR(VLOOKUP(K952,【参考】数式用!$A$2:$F$57,MATCH(O952,【参考】数式用!$C$3:$F$3,0)+2,0),"")</f>
        <v/>
      </c>
      <c r="Q952" s="338" t="s">
        <v>118</v>
      </c>
      <c r="R952" s="339"/>
      <c r="S952" s="340" t="s">
        <v>183</v>
      </c>
      <c r="T952" s="339"/>
      <c r="U952" s="340" t="s">
        <v>184</v>
      </c>
      <c r="V952" s="339"/>
      <c r="W952" s="340" t="s">
        <v>183</v>
      </c>
      <c r="X952" s="339"/>
      <c r="Y952" s="340" t="s">
        <v>185</v>
      </c>
      <c r="Z952" s="340" t="s">
        <v>186</v>
      </c>
      <c r="AA952" s="340" t="str">
        <f t="shared" si="330"/>
        <v/>
      </c>
      <c r="AB952" s="341" t="s">
        <v>187</v>
      </c>
      <c r="AC952" s="516" t="str">
        <f t="shared" si="331"/>
        <v/>
      </c>
      <c r="AD952" s="509" t="str">
        <f t="shared" si="332"/>
        <v/>
      </c>
      <c r="AE952" s="517" t="str">
        <f>IFERROR(ROUNDDOWN(ROUNDDOWN(ROUND(L952*VLOOKUP(K952,【参考】数式用!$A$4:$F$57,MATCH("処遇改善加算Ⅳ",【参考】数式用!$C$3:$F$3,0)+2,0),0),0)*AA952*0.5,0), "")</f>
        <v/>
      </c>
      <c r="AF952" s="329"/>
      <c r="AG952" s="330"/>
      <c r="AH952" s="330"/>
      <c r="AI952" s="344"/>
      <c r="AJ952" s="641"/>
      <c r="AK952" s="331"/>
      <c r="AL952" s="332" t="str">
        <f t="shared" si="333"/>
        <v/>
      </c>
      <c r="AM952" s="325" t="str">
        <f t="shared" si="334"/>
        <v/>
      </c>
      <c r="AN952" s="255"/>
      <c r="AO952" s="559" t="str">
        <f>IFERROR(VLOOKUP(K952,【参考】数式用!$A$2:$N$57,14,FALSE),"")</f>
        <v/>
      </c>
      <c r="AP952" s="559" t="str">
        <f t="shared" si="335"/>
        <v/>
      </c>
      <c r="AQ952" s="632" t="str">
        <f t="shared" si="336"/>
        <v/>
      </c>
      <c r="AR952" s="632" t="str">
        <f t="shared" si="337"/>
        <v>入力済</v>
      </c>
      <c r="AS952" s="559" t="str">
        <f t="shared" si="338"/>
        <v/>
      </c>
      <c r="AT952" s="632" t="str">
        <f t="shared" si="339"/>
        <v>入力済</v>
      </c>
      <c r="AU952" s="632" t="str">
        <f t="shared" si="340"/>
        <v/>
      </c>
      <c r="AV952" s="632" t="str">
        <f t="shared" si="341"/>
        <v/>
      </c>
      <c r="AW952" s="559" t="str">
        <f t="shared" si="342"/>
        <v/>
      </c>
      <c r="AX952" s="559" t="str">
        <f t="shared" si="343"/>
        <v/>
      </c>
      <c r="AY952" s="632" t="str">
        <f>IFERROR(VLOOKUP(K952,【参考】数式用!$AR$5:$AS$39,2, FALSE), "")</f>
        <v/>
      </c>
      <c r="AZ952" s="559" t="str">
        <f t="shared" si="344"/>
        <v/>
      </c>
      <c r="BA952" s="559" t="str">
        <f t="shared" si="345"/>
        <v>入力済</v>
      </c>
      <c r="BB952" s="632" t="str">
        <f>IFERROR(VLOOKUP(K952,【参考】数式用!$AX$3:$AY$59, 2, FALSE), "")</f>
        <v/>
      </c>
      <c r="BC952" s="559" t="str">
        <f t="shared" si="346"/>
        <v/>
      </c>
      <c r="BD952" s="559" t="str">
        <f t="shared" si="347"/>
        <v>入力済</v>
      </c>
      <c r="BE952" s="576" t="str">
        <f t="shared" si="348"/>
        <v/>
      </c>
      <c r="BF952" s="559" t="str">
        <f t="shared" si="349"/>
        <v/>
      </c>
      <c r="BG952" s="596"/>
      <c r="BH952" s="632" t="str">
        <f t="shared" si="350"/>
        <v/>
      </c>
      <c r="BI952" s="614" t="str">
        <f>IFERROR(IF(BH952="Ⅱロ有り",ROUNDDOWN(L952*VLOOKUP(K952,【参考】数式用!$A$4:$J$42,10,FALSE)*AA952,0),""),"")</f>
        <v/>
      </c>
      <c r="BJ952" s="614" t="str">
        <f>IFERROR(IF(BH952="Ⅱロなし",ROUNDDOWN(L952*VLOOKUP(K952,【参考】数式用!$A$4:$J$42,8,FALSE)*AA952,0),""),"")</f>
        <v/>
      </c>
    </row>
    <row r="953" spans="1:62" ht="110.1" customHeight="1" thickBot="1">
      <c r="A953" s="327">
        <v>940</v>
      </c>
      <c r="B953" s="1005" t="str">
        <f>IF(基本情報入力シート!B975="","",基本情報入力シート!B975)</f>
        <v/>
      </c>
      <c r="C953" s="1006"/>
      <c r="D953" s="1006"/>
      <c r="E953" s="1006"/>
      <c r="F953" s="1007"/>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58" t="str">
        <f>IF(基本情報入力シート!AF975=0, "",基本情報入力シート!AF975)</f>
        <v/>
      </c>
      <c r="M953" s="589"/>
      <c r="N953" s="521" t="str">
        <f>IFERROR(VLOOKUP(K953,【参考】数式用!$A$2:$F$57,MATCH(M953,【参考】数式用!$C$3:$F$3,0)+2,0),"")</f>
        <v/>
      </c>
      <c r="O953" s="513"/>
      <c r="P953" s="555" t="str">
        <f>IFERROR(VLOOKUP(K953,【参考】数式用!$A$2:$F$57,MATCH(O953,【参考】数式用!$C$3:$F$3,0)+2,0),"")</f>
        <v/>
      </c>
      <c r="Q953" s="338" t="s">
        <v>118</v>
      </c>
      <c r="R953" s="339"/>
      <c r="S953" s="340" t="s">
        <v>183</v>
      </c>
      <c r="T953" s="339"/>
      <c r="U953" s="340" t="s">
        <v>184</v>
      </c>
      <c r="V953" s="339"/>
      <c r="W953" s="340" t="s">
        <v>183</v>
      </c>
      <c r="X953" s="339"/>
      <c r="Y953" s="340" t="s">
        <v>185</v>
      </c>
      <c r="Z953" s="340" t="s">
        <v>186</v>
      </c>
      <c r="AA953" s="340" t="str">
        <f t="shared" si="330"/>
        <v/>
      </c>
      <c r="AB953" s="341" t="s">
        <v>187</v>
      </c>
      <c r="AC953" s="516" t="str">
        <f t="shared" si="331"/>
        <v/>
      </c>
      <c r="AD953" s="509" t="str">
        <f t="shared" si="332"/>
        <v/>
      </c>
      <c r="AE953" s="517" t="str">
        <f>IFERROR(ROUNDDOWN(ROUNDDOWN(ROUND(L953*VLOOKUP(K953,【参考】数式用!$A$4:$F$57,MATCH("処遇改善加算Ⅳ",【参考】数式用!$C$3:$F$3,0)+2,0),0),0)*AA953*0.5,0), "")</f>
        <v/>
      </c>
      <c r="AF953" s="329"/>
      <c r="AG953" s="330"/>
      <c r="AH953" s="330"/>
      <c r="AI953" s="344"/>
      <c r="AJ953" s="641"/>
      <c r="AK953" s="331"/>
      <c r="AL953" s="332" t="str">
        <f t="shared" si="333"/>
        <v/>
      </c>
      <c r="AM953" s="325" t="str">
        <f t="shared" si="334"/>
        <v/>
      </c>
      <c r="AN953" s="255"/>
      <c r="AO953" s="559" t="str">
        <f>IFERROR(VLOOKUP(K953,【参考】数式用!$A$2:$N$57,14,FALSE),"")</f>
        <v/>
      </c>
      <c r="AP953" s="559" t="str">
        <f t="shared" si="335"/>
        <v/>
      </c>
      <c r="AQ953" s="632" t="str">
        <f t="shared" si="336"/>
        <v/>
      </c>
      <c r="AR953" s="632" t="str">
        <f t="shared" si="337"/>
        <v>入力済</v>
      </c>
      <c r="AS953" s="559" t="str">
        <f t="shared" si="338"/>
        <v/>
      </c>
      <c r="AT953" s="632" t="str">
        <f t="shared" si="339"/>
        <v>入力済</v>
      </c>
      <c r="AU953" s="632" t="str">
        <f t="shared" si="340"/>
        <v/>
      </c>
      <c r="AV953" s="632" t="str">
        <f t="shared" si="341"/>
        <v/>
      </c>
      <c r="AW953" s="559" t="str">
        <f t="shared" si="342"/>
        <v/>
      </c>
      <c r="AX953" s="559" t="str">
        <f t="shared" si="343"/>
        <v/>
      </c>
      <c r="AY953" s="632" t="str">
        <f>IFERROR(VLOOKUP(K953,【参考】数式用!$AR$5:$AS$39,2, FALSE), "")</f>
        <v/>
      </c>
      <c r="AZ953" s="559" t="str">
        <f t="shared" si="344"/>
        <v/>
      </c>
      <c r="BA953" s="559" t="str">
        <f t="shared" si="345"/>
        <v>入力済</v>
      </c>
      <c r="BB953" s="632" t="str">
        <f>IFERROR(VLOOKUP(K953,【参考】数式用!$AX$3:$AY$59, 2, FALSE), "")</f>
        <v/>
      </c>
      <c r="BC953" s="559" t="str">
        <f t="shared" si="346"/>
        <v/>
      </c>
      <c r="BD953" s="559" t="str">
        <f t="shared" si="347"/>
        <v>入力済</v>
      </c>
      <c r="BE953" s="576" t="str">
        <f t="shared" si="348"/>
        <v/>
      </c>
      <c r="BF953" s="559" t="str">
        <f t="shared" si="349"/>
        <v/>
      </c>
      <c r="BG953" s="596"/>
      <c r="BH953" s="632" t="str">
        <f t="shared" si="350"/>
        <v/>
      </c>
      <c r="BI953" s="614" t="str">
        <f>IFERROR(IF(BH953="Ⅱロ有り",ROUNDDOWN(L953*VLOOKUP(K953,【参考】数式用!$A$4:$J$42,10,FALSE)*AA953,0),""),"")</f>
        <v/>
      </c>
      <c r="BJ953" s="614" t="str">
        <f>IFERROR(IF(BH953="Ⅱロなし",ROUNDDOWN(L953*VLOOKUP(K953,【参考】数式用!$A$4:$J$42,8,FALSE)*AA953,0),""),"")</f>
        <v/>
      </c>
    </row>
    <row r="954" spans="1:62" ht="110.1" customHeight="1" thickBot="1">
      <c r="A954" s="327">
        <v>941</v>
      </c>
      <c r="B954" s="1005" t="str">
        <f>IF(基本情報入力シート!B976="","",基本情報入力シート!B976)</f>
        <v/>
      </c>
      <c r="C954" s="1006"/>
      <c r="D954" s="1006"/>
      <c r="E954" s="1006"/>
      <c r="F954" s="1007"/>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58" t="str">
        <f>IF(基本情報入力シート!AF976=0, "",基本情報入力シート!AF976)</f>
        <v/>
      </c>
      <c r="M954" s="589"/>
      <c r="N954" s="521" t="str">
        <f>IFERROR(VLOOKUP(K954,【参考】数式用!$A$2:$F$57,MATCH(M954,【参考】数式用!$C$3:$F$3,0)+2,0),"")</f>
        <v/>
      </c>
      <c r="O954" s="513"/>
      <c r="P954" s="555" t="str">
        <f>IFERROR(VLOOKUP(K954,【参考】数式用!$A$2:$F$57,MATCH(O954,【参考】数式用!$C$3:$F$3,0)+2,0),"")</f>
        <v/>
      </c>
      <c r="Q954" s="338" t="s">
        <v>118</v>
      </c>
      <c r="R954" s="339"/>
      <c r="S954" s="340" t="s">
        <v>183</v>
      </c>
      <c r="T954" s="339"/>
      <c r="U954" s="340" t="s">
        <v>184</v>
      </c>
      <c r="V954" s="339"/>
      <c r="W954" s="340" t="s">
        <v>183</v>
      </c>
      <c r="X954" s="339"/>
      <c r="Y954" s="340" t="s">
        <v>185</v>
      </c>
      <c r="Z954" s="340" t="s">
        <v>186</v>
      </c>
      <c r="AA954" s="340" t="str">
        <f t="shared" si="330"/>
        <v/>
      </c>
      <c r="AB954" s="341" t="s">
        <v>187</v>
      </c>
      <c r="AC954" s="516" t="str">
        <f t="shared" si="331"/>
        <v/>
      </c>
      <c r="AD954" s="509" t="str">
        <f t="shared" si="332"/>
        <v/>
      </c>
      <c r="AE954" s="517" t="str">
        <f>IFERROR(ROUNDDOWN(ROUNDDOWN(ROUND(L954*VLOOKUP(K954,【参考】数式用!$A$4:$F$57,MATCH("処遇改善加算Ⅳ",【参考】数式用!$C$3:$F$3,0)+2,0),0),0)*AA954*0.5,0), "")</f>
        <v/>
      </c>
      <c r="AF954" s="329"/>
      <c r="AG954" s="330"/>
      <c r="AH954" s="330"/>
      <c r="AI954" s="344"/>
      <c r="AJ954" s="641"/>
      <c r="AK954" s="331"/>
      <c r="AL954" s="332" t="str">
        <f t="shared" si="333"/>
        <v/>
      </c>
      <c r="AM954" s="325" t="str">
        <f t="shared" si="334"/>
        <v/>
      </c>
      <c r="AN954" s="255"/>
      <c r="AO954" s="559" t="str">
        <f>IFERROR(VLOOKUP(K954,【参考】数式用!$A$2:$N$57,14,FALSE),"")</f>
        <v/>
      </c>
      <c r="AP954" s="559" t="str">
        <f t="shared" si="335"/>
        <v/>
      </c>
      <c r="AQ954" s="632" t="str">
        <f t="shared" si="336"/>
        <v/>
      </c>
      <c r="AR954" s="632" t="str">
        <f t="shared" si="337"/>
        <v>入力済</v>
      </c>
      <c r="AS954" s="559" t="str">
        <f t="shared" si="338"/>
        <v/>
      </c>
      <c r="AT954" s="632" t="str">
        <f t="shared" si="339"/>
        <v>入力済</v>
      </c>
      <c r="AU954" s="632" t="str">
        <f t="shared" si="340"/>
        <v/>
      </c>
      <c r="AV954" s="632" t="str">
        <f t="shared" si="341"/>
        <v/>
      </c>
      <c r="AW954" s="559" t="str">
        <f t="shared" si="342"/>
        <v/>
      </c>
      <c r="AX954" s="559" t="str">
        <f t="shared" si="343"/>
        <v/>
      </c>
      <c r="AY954" s="632" t="str">
        <f>IFERROR(VLOOKUP(K954,【参考】数式用!$AR$5:$AS$39,2, FALSE), "")</f>
        <v/>
      </c>
      <c r="AZ954" s="559" t="str">
        <f t="shared" si="344"/>
        <v/>
      </c>
      <c r="BA954" s="559" t="str">
        <f t="shared" si="345"/>
        <v>入力済</v>
      </c>
      <c r="BB954" s="632" t="str">
        <f>IFERROR(VLOOKUP(K954,【参考】数式用!$AX$3:$AY$59, 2, FALSE), "")</f>
        <v/>
      </c>
      <c r="BC954" s="559" t="str">
        <f t="shared" si="346"/>
        <v/>
      </c>
      <c r="BD954" s="559" t="str">
        <f t="shared" si="347"/>
        <v>入力済</v>
      </c>
      <c r="BE954" s="576" t="str">
        <f t="shared" si="348"/>
        <v/>
      </c>
      <c r="BF954" s="559" t="str">
        <f t="shared" si="349"/>
        <v/>
      </c>
      <c r="BG954" s="596"/>
      <c r="BH954" s="632" t="str">
        <f t="shared" si="350"/>
        <v/>
      </c>
      <c r="BI954" s="614" t="str">
        <f>IFERROR(IF(BH954="Ⅱロ有り",ROUNDDOWN(L954*VLOOKUP(K954,【参考】数式用!$A$4:$J$42,10,FALSE)*AA954,0),""),"")</f>
        <v/>
      </c>
      <c r="BJ954" s="614" t="str">
        <f>IFERROR(IF(BH954="Ⅱロなし",ROUNDDOWN(L954*VLOOKUP(K954,【参考】数式用!$A$4:$J$42,8,FALSE)*AA954,0),""),"")</f>
        <v/>
      </c>
    </row>
    <row r="955" spans="1:62" ht="110.1" customHeight="1" thickBot="1">
      <c r="A955" s="327">
        <v>942</v>
      </c>
      <c r="B955" s="1005" t="str">
        <f>IF(基本情報入力シート!B977="","",基本情報入力シート!B977)</f>
        <v/>
      </c>
      <c r="C955" s="1006"/>
      <c r="D955" s="1006"/>
      <c r="E955" s="1006"/>
      <c r="F955" s="1007"/>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58" t="str">
        <f>IF(基本情報入力シート!AF977=0, "",基本情報入力シート!AF977)</f>
        <v/>
      </c>
      <c r="M955" s="589"/>
      <c r="N955" s="521" t="str">
        <f>IFERROR(VLOOKUP(K955,【参考】数式用!$A$2:$F$57,MATCH(M955,【参考】数式用!$C$3:$F$3,0)+2,0),"")</f>
        <v/>
      </c>
      <c r="O955" s="513"/>
      <c r="P955" s="555" t="str">
        <f>IFERROR(VLOOKUP(K955,【参考】数式用!$A$2:$F$57,MATCH(O955,【参考】数式用!$C$3:$F$3,0)+2,0),"")</f>
        <v/>
      </c>
      <c r="Q955" s="338" t="s">
        <v>118</v>
      </c>
      <c r="R955" s="339"/>
      <c r="S955" s="340" t="s">
        <v>183</v>
      </c>
      <c r="T955" s="339"/>
      <c r="U955" s="340" t="s">
        <v>184</v>
      </c>
      <c r="V955" s="339"/>
      <c r="W955" s="340" t="s">
        <v>183</v>
      </c>
      <c r="X955" s="339"/>
      <c r="Y955" s="340" t="s">
        <v>185</v>
      </c>
      <c r="Z955" s="340" t="s">
        <v>186</v>
      </c>
      <c r="AA955" s="340" t="str">
        <f t="shared" si="330"/>
        <v/>
      </c>
      <c r="AB955" s="341" t="s">
        <v>187</v>
      </c>
      <c r="AC955" s="516" t="str">
        <f t="shared" si="331"/>
        <v/>
      </c>
      <c r="AD955" s="509" t="str">
        <f t="shared" si="332"/>
        <v/>
      </c>
      <c r="AE955" s="517" t="str">
        <f>IFERROR(ROUNDDOWN(ROUNDDOWN(ROUND(L955*VLOOKUP(K955,【参考】数式用!$A$4:$F$57,MATCH("処遇改善加算Ⅳ",【参考】数式用!$C$3:$F$3,0)+2,0),0),0)*AA955*0.5,0), "")</f>
        <v/>
      </c>
      <c r="AF955" s="329"/>
      <c r="AG955" s="330"/>
      <c r="AH955" s="330"/>
      <c r="AI955" s="344"/>
      <c r="AJ955" s="641"/>
      <c r="AK955" s="331"/>
      <c r="AL955" s="332" t="str">
        <f t="shared" si="333"/>
        <v/>
      </c>
      <c r="AM955" s="325" t="str">
        <f t="shared" si="334"/>
        <v/>
      </c>
      <c r="AN955" s="255"/>
      <c r="AO955" s="559" t="str">
        <f>IFERROR(VLOOKUP(K955,【参考】数式用!$A$2:$N$57,14,FALSE),"")</f>
        <v/>
      </c>
      <c r="AP955" s="559" t="str">
        <f t="shared" si="335"/>
        <v/>
      </c>
      <c r="AQ955" s="632" t="str">
        <f t="shared" si="336"/>
        <v/>
      </c>
      <c r="AR955" s="632" t="str">
        <f t="shared" si="337"/>
        <v>入力済</v>
      </c>
      <c r="AS955" s="559" t="str">
        <f t="shared" si="338"/>
        <v/>
      </c>
      <c r="AT955" s="632" t="str">
        <f t="shared" si="339"/>
        <v>入力済</v>
      </c>
      <c r="AU955" s="632" t="str">
        <f t="shared" si="340"/>
        <v/>
      </c>
      <c r="AV955" s="632" t="str">
        <f t="shared" si="341"/>
        <v/>
      </c>
      <c r="AW955" s="559" t="str">
        <f t="shared" si="342"/>
        <v/>
      </c>
      <c r="AX955" s="559" t="str">
        <f t="shared" si="343"/>
        <v/>
      </c>
      <c r="AY955" s="632" t="str">
        <f>IFERROR(VLOOKUP(K955,【参考】数式用!$AR$5:$AS$39,2, FALSE), "")</f>
        <v/>
      </c>
      <c r="AZ955" s="559" t="str">
        <f t="shared" si="344"/>
        <v/>
      </c>
      <c r="BA955" s="559" t="str">
        <f t="shared" si="345"/>
        <v>入力済</v>
      </c>
      <c r="BB955" s="632" t="str">
        <f>IFERROR(VLOOKUP(K955,【参考】数式用!$AX$3:$AY$59, 2, FALSE), "")</f>
        <v/>
      </c>
      <c r="BC955" s="559" t="str">
        <f t="shared" si="346"/>
        <v/>
      </c>
      <c r="BD955" s="559" t="str">
        <f t="shared" si="347"/>
        <v>入力済</v>
      </c>
      <c r="BE955" s="576" t="str">
        <f t="shared" si="348"/>
        <v/>
      </c>
      <c r="BF955" s="559" t="str">
        <f t="shared" si="349"/>
        <v/>
      </c>
      <c r="BG955" s="596"/>
      <c r="BH955" s="632" t="str">
        <f t="shared" si="350"/>
        <v/>
      </c>
      <c r="BI955" s="614" t="str">
        <f>IFERROR(IF(BH955="Ⅱロ有り",ROUNDDOWN(L955*VLOOKUP(K955,【参考】数式用!$A$4:$J$42,10,FALSE)*AA955,0),""),"")</f>
        <v/>
      </c>
      <c r="BJ955" s="614" t="str">
        <f>IFERROR(IF(BH955="Ⅱロなし",ROUNDDOWN(L955*VLOOKUP(K955,【参考】数式用!$A$4:$J$42,8,FALSE)*AA955,0),""),"")</f>
        <v/>
      </c>
    </row>
    <row r="956" spans="1:62" ht="110.1" customHeight="1" thickBot="1">
      <c r="A956" s="327">
        <v>943</v>
      </c>
      <c r="B956" s="1005" t="str">
        <f>IF(基本情報入力シート!B978="","",基本情報入力シート!B978)</f>
        <v/>
      </c>
      <c r="C956" s="1006"/>
      <c r="D956" s="1006"/>
      <c r="E956" s="1006"/>
      <c r="F956" s="1007"/>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58" t="str">
        <f>IF(基本情報入力シート!AF978=0, "",基本情報入力シート!AF978)</f>
        <v/>
      </c>
      <c r="M956" s="589"/>
      <c r="N956" s="521" t="str">
        <f>IFERROR(VLOOKUP(K956,【参考】数式用!$A$2:$F$57,MATCH(M956,【参考】数式用!$C$3:$F$3,0)+2,0),"")</f>
        <v/>
      </c>
      <c r="O956" s="513"/>
      <c r="P956" s="555" t="str">
        <f>IFERROR(VLOOKUP(K956,【参考】数式用!$A$2:$F$57,MATCH(O956,【参考】数式用!$C$3:$F$3,0)+2,0),"")</f>
        <v/>
      </c>
      <c r="Q956" s="338" t="s">
        <v>118</v>
      </c>
      <c r="R956" s="339"/>
      <c r="S956" s="340" t="s">
        <v>183</v>
      </c>
      <c r="T956" s="339"/>
      <c r="U956" s="340" t="s">
        <v>184</v>
      </c>
      <c r="V956" s="339"/>
      <c r="W956" s="340" t="s">
        <v>183</v>
      </c>
      <c r="X956" s="339"/>
      <c r="Y956" s="340" t="s">
        <v>185</v>
      </c>
      <c r="Z956" s="340" t="s">
        <v>186</v>
      </c>
      <c r="AA956" s="340" t="str">
        <f t="shared" si="330"/>
        <v/>
      </c>
      <c r="AB956" s="341" t="s">
        <v>187</v>
      </c>
      <c r="AC956" s="516" t="str">
        <f t="shared" si="331"/>
        <v/>
      </c>
      <c r="AD956" s="509" t="str">
        <f t="shared" si="332"/>
        <v/>
      </c>
      <c r="AE956" s="517" t="str">
        <f>IFERROR(ROUNDDOWN(ROUNDDOWN(ROUND(L956*VLOOKUP(K956,【参考】数式用!$A$4:$F$57,MATCH("処遇改善加算Ⅳ",【参考】数式用!$C$3:$F$3,0)+2,0),0),0)*AA956*0.5,0), "")</f>
        <v/>
      </c>
      <c r="AF956" s="329"/>
      <c r="AG956" s="330"/>
      <c r="AH956" s="330"/>
      <c r="AI956" s="344"/>
      <c r="AJ956" s="641"/>
      <c r="AK956" s="331"/>
      <c r="AL956" s="332" t="str">
        <f t="shared" si="333"/>
        <v/>
      </c>
      <c r="AM956" s="325" t="str">
        <f t="shared" si="334"/>
        <v/>
      </c>
      <c r="AN956" s="255"/>
      <c r="AO956" s="559" t="str">
        <f>IFERROR(VLOOKUP(K956,【参考】数式用!$A$2:$N$57,14,FALSE),"")</f>
        <v/>
      </c>
      <c r="AP956" s="559" t="str">
        <f t="shared" si="335"/>
        <v/>
      </c>
      <c r="AQ956" s="632" t="str">
        <f t="shared" si="336"/>
        <v/>
      </c>
      <c r="AR956" s="632" t="str">
        <f t="shared" si="337"/>
        <v>入力済</v>
      </c>
      <c r="AS956" s="559" t="str">
        <f t="shared" si="338"/>
        <v/>
      </c>
      <c r="AT956" s="632" t="str">
        <f t="shared" si="339"/>
        <v>入力済</v>
      </c>
      <c r="AU956" s="632" t="str">
        <f t="shared" si="340"/>
        <v/>
      </c>
      <c r="AV956" s="632" t="str">
        <f t="shared" si="341"/>
        <v/>
      </c>
      <c r="AW956" s="559" t="str">
        <f t="shared" si="342"/>
        <v/>
      </c>
      <c r="AX956" s="559" t="str">
        <f t="shared" si="343"/>
        <v/>
      </c>
      <c r="AY956" s="632" t="str">
        <f>IFERROR(VLOOKUP(K956,【参考】数式用!$AR$5:$AS$39,2, FALSE), "")</f>
        <v/>
      </c>
      <c r="AZ956" s="559" t="str">
        <f t="shared" si="344"/>
        <v/>
      </c>
      <c r="BA956" s="559" t="str">
        <f t="shared" si="345"/>
        <v>入力済</v>
      </c>
      <c r="BB956" s="632" t="str">
        <f>IFERROR(VLOOKUP(K956,【参考】数式用!$AX$3:$AY$59, 2, FALSE), "")</f>
        <v/>
      </c>
      <c r="BC956" s="559" t="str">
        <f t="shared" si="346"/>
        <v/>
      </c>
      <c r="BD956" s="559" t="str">
        <f t="shared" si="347"/>
        <v>入力済</v>
      </c>
      <c r="BE956" s="576" t="str">
        <f t="shared" si="348"/>
        <v/>
      </c>
      <c r="BF956" s="559" t="str">
        <f t="shared" si="349"/>
        <v/>
      </c>
      <c r="BG956" s="596"/>
      <c r="BH956" s="632" t="str">
        <f t="shared" si="350"/>
        <v/>
      </c>
      <c r="BI956" s="614" t="str">
        <f>IFERROR(IF(BH956="Ⅱロ有り",ROUNDDOWN(L956*VLOOKUP(K956,【参考】数式用!$A$4:$J$42,10,FALSE)*AA956,0),""),"")</f>
        <v/>
      </c>
      <c r="BJ956" s="614" t="str">
        <f>IFERROR(IF(BH956="Ⅱロなし",ROUNDDOWN(L956*VLOOKUP(K956,【参考】数式用!$A$4:$J$42,8,FALSE)*AA956,0),""),"")</f>
        <v/>
      </c>
    </row>
    <row r="957" spans="1:62" ht="110.1" customHeight="1" thickBot="1">
      <c r="A957" s="327">
        <v>944</v>
      </c>
      <c r="B957" s="1005" t="str">
        <f>IF(基本情報入力シート!B979="","",基本情報入力シート!B979)</f>
        <v/>
      </c>
      <c r="C957" s="1006"/>
      <c r="D957" s="1006"/>
      <c r="E957" s="1006"/>
      <c r="F957" s="1007"/>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58" t="str">
        <f>IF(基本情報入力シート!AF979=0, "",基本情報入力シート!AF979)</f>
        <v/>
      </c>
      <c r="M957" s="589"/>
      <c r="N957" s="521" t="str">
        <f>IFERROR(VLOOKUP(K957,【参考】数式用!$A$2:$F$57,MATCH(M957,【参考】数式用!$C$3:$F$3,0)+2,0),"")</f>
        <v/>
      </c>
      <c r="O957" s="513"/>
      <c r="P957" s="555" t="str">
        <f>IFERROR(VLOOKUP(K957,【参考】数式用!$A$2:$F$57,MATCH(O957,【参考】数式用!$C$3:$F$3,0)+2,0),"")</f>
        <v/>
      </c>
      <c r="Q957" s="338" t="s">
        <v>118</v>
      </c>
      <c r="R957" s="339"/>
      <c r="S957" s="340" t="s">
        <v>183</v>
      </c>
      <c r="T957" s="339"/>
      <c r="U957" s="340" t="s">
        <v>184</v>
      </c>
      <c r="V957" s="339"/>
      <c r="W957" s="340" t="s">
        <v>183</v>
      </c>
      <c r="X957" s="339"/>
      <c r="Y957" s="340" t="s">
        <v>185</v>
      </c>
      <c r="Z957" s="340" t="s">
        <v>186</v>
      </c>
      <c r="AA957" s="340" t="str">
        <f t="shared" si="330"/>
        <v/>
      </c>
      <c r="AB957" s="341" t="s">
        <v>187</v>
      </c>
      <c r="AC957" s="516" t="str">
        <f t="shared" si="331"/>
        <v/>
      </c>
      <c r="AD957" s="509" t="str">
        <f t="shared" si="332"/>
        <v/>
      </c>
      <c r="AE957" s="517" t="str">
        <f>IFERROR(ROUNDDOWN(ROUNDDOWN(ROUND(L957*VLOOKUP(K957,【参考】数式用!$A$4:$F$57,MATCH("処遇改善加算Ⅳ",【参考】数式用!$C$3:$F$3,0)+2,0),0),0)*AA957*0.5,0), "")</f>
        <v/>
      </c>
      <c r="AF957" s="329"/>
      <c r="AG957" s="330"/>
      <c r="AH957" s="330"/>
      <c r="AI957" s="344"/>
      <c r="AJ957" s="641"/>
      <c r="AK957" s="331"/>
      <c r="AL957" s="332" t="str">
        <f t="shared" si="333"/>
        <v/>
      </c>
      <c r="AM957" s="325" t="str">
        <f t="shared" si="334"/>
        <v/>
      </c>
      <c r="AN957" s="255"/>
      <c r="AO957" s="559" t="str">
        <f>IFERROR(VLOOKUP(K957,【参考】数式用!$A$2:$N$57,14,FALSE),"")</f>
        <v/>
      </c>
      <c r="AP957" s="559" t="str">
        <f t="shared" si="335"/>
        <v/>
      </c>
      <c r="AQ957" s="632" t="str">
        <f t="shared" si="336"/>
        <v/>
      </c>
      <c r="AR957" s="632" t="str">
        <f t="shared" si="337"/>
        <v>入力済</v>
      </c>
      <c r="AS957" s="559" t="str">
        <f t="shared" si="338"/>
        <v/>
      </c>
      <c r="AT957" s="632" t="str">
        <f t="shared" si="339"/>
        <v>入力済</v>
      </c>
      <c r="AU957" s="632" t="str">
        <f t="shared" si="340"/>
        <v/>
      </c>
      <c r="AV957" s="632" t="str">
        <f t="shared" si="341"/>
        <v/>
      </c>
      <c r="AW957" s="559" t="str">
        <f t="shared" si="342"/>
        <v/>
      </c>
      <c r="AX957" s="559" t="str">
        <f t="shared" si="343"/>
        <v/>
      </c>
      <c r="AY957" s="632" t="str">
        <f>IFERROR(VLOOKUP(K957,【参考】数式用!$AR$5:$AS$39,2, FALSE), "")</f>
        <v/>
      </c>
      <c r="AZ957" s="559" t="str">
        <f t="shared" si="344"/>
        <v/>
      </c>
      <c r="BA957" s="559" t="str">
        <f t="shared" si="345"/>
        <v>入力済</v>
      </c>
      <c r="BB957" s="632" t="str">
        <f>IFERROR(VLOOKUP(K957,【参考】数式用!$AX$3:$AY$59, 2, FALSE), "")</f>
        <v/>
      </c>
      <c r="BC957" s="559" t="str">
        <f t="shared" si="346"/>
        <v/>
      </c>
      <c r="BD957" s="559" t="str">
        <f t="shared" si="347"/>
        <v>入力済</v>
      </c>
      <c r="BE957" s="576" t="str">
        <f t="shared" si="348"/>
        <v/>
      </c>
      <c r="BF957" s="559" t="str">
        <f t="shared" si="349"/>
        <v/>
      </c>
      <c r="BG957" s="596"/>
      <c r="BH957" s="632" t="str">
        <f t="shared" si="350"/>
        <v/>
      </c>
      <c r="BI957" s="614" t="str">
        <f>IFERROR(IF(BH957="Ⅱロ有り",ROUNDDOWN(L957*VLOOKUP(K957,【参考】数式用!$A$4:$J$42,10,FALSE)*AA957,0),""),"")</f>
        <v/>
      </c>
      <c r="BJ957" s="614" t="str">
        <f>IFERROR(IF(BH957="Ⅱロなし",ROUNDDOWN(L957*VLOOKUP(K957,【参考】数式用!$A$4:$J$42,8,FALSE)*AA957,0),""),"")</f>
        <v/>
      </c>
    </row>
    <row r="958" spans="1:62" ht="110.1" customHeight="1" thickBot="1">
      <c r="A958" s="327">
        <v>945</v>
      </c>
      <c r="B958" s="1005" t="str">
        <f>IF(基本情報入力シート!B980="","",基本情報入力シート!B980)</f>
        <v/>
      </c>
      <c r="C958" s="1006"/>
      <c r="D958" s="1006"/>
      <c r="E958" s="1006"/>
      <c r="F958" s="1007"/>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58" t="str">
        <f>IF(基本情報入力シート!AF980=0, "",基本情報入力シート!AF980)</f>
        <v/>
      </c>
      <c r="M958" s="589"/>
      <c r="N958" s="521" t="str">
        <f>IFERROR(VLOOKUP(K958,【参考】数式用!$A$2:$F$57,MATCH(M958,【参考】数式用!$C$3:$F$3,0)+2,0),"")</f>
        <v/>
      </c>
      <c r="O958" s="513"/>
      <c r="P958" s="555" t="str">
        <f>IFERROR(VLOOKUP(K958,【参考】数式用!$A$2:$F$57,MATCH(O958,【参考】数式用!$C$3:$F$3,0)+2,0),"")</f>
        <v/>
      </c>
      <c r="Q958" s="338" t="s">
        <v>118</v>
      </c>
      <c r="R958" s="339"/>
      <c r="S958" s="340" t="s">
        <v>183</v>
      </c>
      <c r="T958" s="339"/>
      <c r="U958" s="340" t="s">
        <v>184</v>
      </c>
      <c r="V958" s="339"/>
      <c r="W958" s="340" t="s">
        <v>183</v>
      </c>
      <c r="X958" s="339"/>
      <c r="Y958" s="340" t="s">
        <v>185</v>
      </c>
      <c r="Z958" s="340" t="s">
        <v>186</v>
      </c>
      <c r="AA958" s="340" t="str">
        <f t="shared" si="330"/>
        <v/>
      </c>
      <c r="AB958" s="341" t="s">
        <v>187</v>
      </c>
      <c r="AC958" s="516" t="str">
        <f t="shared" si="331"/>
        <v/>
      </c>
      <c r="AD958" s="509" t="str">
        <f t="shared" si="332"/>
        <v/>
      </c>
      <c r="AE958" s="517" t="str">
        <f>IFERROR(ROUNDDOWN(ROUNDDOWN(ROUND(L958*VLOOKUP(K958,【参考】数式用!$A$4:$F$57,MATCH("処遇改善加算Ⅳ",【参考】数式用!$C$3:$F$3,0)+2,0),0),0)*AA958*0.5,0), "")</f>
        <v/>
      </c>
      <c r="AF958" s="329"/>
      <c r="AG958" s="330"/>
      <c r="AH958" s="330"/>
      <c r="AI958" s="344"/>
      <c r="AJ958" s="641"/>
      <c r="AK958" s="331"/>
      <c r="AL958" s="332" t="str">
        <f t="shared" si="333"/>
        <v/>
      </c>
      <c r="AM958" s="325" t="str">
        <f t="shared" si="334"/>
        <v/>
      </c>
      <c r="AN958" s="255"/>
      <c r="AO958" s="559" t="str">
        <f>IFERROR(VLOOKUP(K958,【参考】数式用!$A$2:$N$57,14,FALSE),"")</f>
        <v/>
      </c>
      <c r="AP958" s="559" t="str">
        <f t="shared" si="335"/>
        <v/>
      </c>
      <c r="AQ958" s="632" t="str">
        <f t="shared" si="336"/>
        <v/>
      </c>
      <c r="AR958" s="632" t="str">
        <f t="shared" si="337"/>
        <v>入力済</v>
      </c>
      <c r="AS958" s="559" t="str">
        <f t="shared" si="338"/>
        <v/>
      </c>
      <c r="AT958" s="632" t="str">
        <f t="shared" si="339"/>
        <v>入力済</v>
      </c>
      <c r="AU958" s="632" t="str">
        <f t="shared" si="340"/>
        <v/>
      </c>
      <c r="AV958" s="632" t="str">
        <f t="shared" si="341"/>
        <v/>
      </c>
      <c r="AW958" s="559" t="str">
        <f t="shared" si="342"/>
        <v/>
      </c>
      <c r="AX958" s="559" t="str">
        <f t="shared" si="343"/>
        <v/>
      </c>
      <c r="AY958" s="632" t="str">
        <f>IFERROR(VLOOKUP(K958,【参考】数式用!$AR$5:$AS$39,2, FALSE), "")</f>
        <v/>
      </c>
      <c r="AZ958" s="559" t="str">
        <f t="shared" si="344"/>
        <v/>
      </c>
      <c r="BA958" s="559" t="str">
        <f t="shared" si="345"/>
        <v>入力済</v>
      </c>
      <c r="BB958" s="632" t="str">
        <f>IFERROR(VLOOKUP(K958,【参考】数式用!$AX$3:$AY$59, 2, FALSE), "")</f>
        <v/>
      </c>
      <c r="BC958" s="559" t="str">
        <f t="shared" si="346"/>
        <v/>
      </c>
      <c r="BD958" s="559" t="str">
        <f t="shared" si="347"/>
        <v>入力済</v>
      </c>
      <c r="BE958" s="576" t="str">
        <f t="shared" si="348"/>
        <v/>
      </c>
      <c r="BF958" s="559" t="str">
        <f t="shared" si="349"/>
        <v/>
      </c>
      <c r="BG958" s="596"/>
      <c r="BH958" s="632" t="str">
        <f t="shared" si="350"/>
        <v/>
      </c>
      <c r="BI958" s="614" t="str">
        <f>IFERROR(IF(BH958="Ⅱロ有り",ROUNDDOWN(L958*VLOOKUP(K958,【参考】数式用!$A$4:$J$42,10,FALSE)*AA958,0),""),"")</f>
        <v/>
      </c>
      <c r="BJ958" s="614" t="str">
        <f>IFERROR(IF(BH958="Ⅱロなし",ROUNDDOWN(L958*VLOOKUP(K958,【参考】数式用!$A$4:$J$42,8,FALSE)*AA958,0),""),"")</f>
        <v/>
      </c>
    </row>
    <row r="959" spans="1:62" ht="110.1" customHeight="1" thickBot="1">
      <c r="A959" s="327">
        <v>946</v>
      </c>
      <c r="B959" s="1005" t="str">
        <f>IF(基本情報入力シート!B981="","",基本情報入力シート!B981)</f>
        <v/>
      </c>
      <c r="C959" s="1006"/>
      <c r="D959" s="1006"/>
      <c r="E959" s="1006"/>
      <c r="F959" s="1007"/>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58" t="str">
        <f>IF(基本情報入力シート!AF981=0, "",基本情報入力シート!AF981)</f>
        <v/>
      </c>
      <c r="M959" s="589"/>
      <c r="N959" s="521" t="str">
        <f>IFERROR(VLOOKUP(K959,【参考】数式用!$A$2:$F$57,MATCH(M959,【参考】数式用!$C$3:$F$3,0)+2,0),"")</f>
        <v/>
      </c>
      <c r="O959" s="513"/>
      <c r="P959" s="555" t="str">
        <f>IFERROR(VLOOKUP(K959,【参考】数式用!$A$2:$F$57,MATCH(O959,【参考】数式用!$C$3:$F$3,0)+2,0),"")</f>
        <v/>
      </c>
      <c r="Q959" s="338" t="s">
        <v>118</v>
      </c>
      <c r="R959" s="339"/>
      <c r="S959" s="340" t="s">
        <v>183</v>
      </c>
      <c r="T959" s="339"/>
      <c r="U959" s="340" t="s">
        <v>184</v>
      </c>
      <c r="V959" s="339"/>
      <c r="W959" s="340" t="s">
        <v>183</v>
      </c>
      <c r="X959" s="339"/>
      <c r="Y959" s="340" t="s">
        <v>185</v>
      </c>
      <c r="Z959" s="340" t="s">
        <v>186</v>
      </c>
      <c r="AA959" s="340" t="str">
        <f t="shared" si="330"/>
        <v/>
      </c>
      <c r="AB959" s="341" t="s">
        <v>187</v>
      </c>
      <c r="AC959" s="516" t="str">
        <f t="shared" si="331"/>
        <v/>
      </c>
      <c r="AD959" s="509" t="str">
        <f t="shared" si="332"/>
        <v/>
      </c>
      <c r="AE959" s="517" t="str">
        <f>IFERROR(ROUNDDOWN(ROUNDDOWN(ROUND(L959*VLOOKUP(K959,【参考】数式用!$A$4:$F$57,MATCH("処遇改善加算Ⅳ",【参考】数式用!$C$3:$F$3,0)+2,0),0),0)*AA959*0.5,0), "")</f>
        <v/>
      </c>
      <c r="AF959" s="329"/>
      <c r="AG959" s="330"/>
      <c r="AH959" s="330"/>
      <c r="AI959" s="344"/>
      <c r="AJ959" s="641"/>
      <c r="AK959" s="331"/>
      <c r="AL959" s="332" t="str">
        <f t="shared" si="333"/>
        <v/>
      </c>
      <c r="AM959" s="325" t="str">
        <f t="shared" si="334"/>
        <v/>
      </c>
      <c r="AN959" s="255"/>
      <c r="AO959" s="559" t="str">
        <f>IFERROR(VLOOKUP(K959,【参考】数式用!$A$2:$N$57,14,FALSE),"")</f>
        <v/>
      </c>
      <c r="AP959" s="559" t="str">
        <f t="shared" si="335"/>
        <v/>
      </c>
      <c r="AQ959" s="632" t="str">
        <f t="shared" si="336"/>
        <v/>
      </c>
      <c r="AR959" s="632" t="str">
        <f t="shared" si="337"/>
        <v>入力済</v>
      </c>
      <c r="AS959" s="559" t="str">
        <f t="shared" si="338"/>
        <v/>
      </c>
      <c r="AT959" s="632" t="str">
        <f t="shared" si="339"/>
        <v>入力済</v>
      </c>
      <c r="AU959" s="632" t="str">
        <f t="shared" si="340"/>
        <v/>
      </c>
      <c r="AV959" s="632" t="str">
        <f t="shared" si="341"/>
        <v/>
      </c>
      <c r="AW959" s="559" t="str">
        <f t="shared" si="342"/>
        <v/>
      </c>
      <c r="AX959" s="559" t="str">
        <f t="shared" si="343"/>
        <v/>
      </c>
      <c r="AY959" s="632" t="str">
        <f>IFERROR(VLOOKUP(K959,【参考】数式用!$AR$5:$AS$39,2, FALSE), "")</f>
        <v/>
      </c>
      <c r="AZ959" s="559" t="str">
        <f t="shared" si="344"/>
        <v/>
      </c>
      <c r="BA959" s="559" t="str">
        <f t="shared" si="345"/>
        <v>入力済</v>
      </c>
      <c r="BB959" s="632" t="str">
        <f>IFERROR(VLOOKUP(K959,【参考】数式用!$AX$3:$AY$59, 2, FALSE), "")</f>
        <v/>
      </c>
      <c r="BC959" s="559" t="str">
        <f t="shared" si="346"/>
        <v/>
      </c>
      <c r="BD959" s="559" t="str">
        <f t="shared" si="347"/>
        <v>入力済</v>
      </c>
      <c r="BE959" s="576" t="str">
        <f t="shared" si="348"/>
        <v/>
      </c>
      <c r="BF959" s="559" t="str">
        <f t="shared" si="349"/>
        <v/>
      </c>
      <c r="BG959" s="596"/>
      <c r="BH959" s="632" t="str">
        <f t="shared" si="350"/>
        <v/>
      </c>
      <c r="BI959" s="614" t="str">
        <f>IFERROR(IF(BH959="Ⅱロ有り",ROUNDDOWN(L959*VLOOKUP(K959,【参考】数式用!$A$4:$J$42,10,FALSE)*AA959,0),""),"")</f>
        <v/>
      </c>
      <c r="BJ959" s="614" t="str">
        <f>IFERROR(IF(BH959="Ⅱロなし",ROUNDDOWN(L959*VLOOKUP(K959,【参考】数式用!$A$4:$J$42,8,FALSE)*AA959,0),""),"")</f>
        <v/>
      </c>
    </row>
    <row r="960" spans="1:62" ht="110.1" customHeight="1" thickBot="1">
      <c r="A960" s="327">
        <v>947</v>
      </c>
      <c r="B960" s="1005" t="str">
        <f>IF(基本情報入力シート!B982="","",基本情報入力シート!B982)</f>
        <v/>
      </c>
      <c r="C960" s="1006"/>
      <c r="D960" s="1006"/>
      <c r="E960" s="1006"/>
      <c r="F960" s="1007"/>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58" t="str">
        <f>IF(基本情報入力シート!AF982=0, "",基本情報入力シート!AF982)</f>
        <v/>
      </c>
      <c r="M960" s="589"/>
      <c r="N960" s="521" t="str">
        <f>IFERROR(VLOOKUP(K960,【参考】数式用!$A$2:$F$57,MATCH(M960,【参考】数式用!$C$3:$F$3,0)+2,0),"")</f>
        <v/>
      </c>
      <c r="O960" s="513"/>
      <c r="P960" s="555" t="str">
        <f>IFERROR(VLOOKUP(K960,【参考】数式用!$A$2:$F$57,MATCH(O960,【参考】数式用!$C$3:$F$3,0)+2,0),"")</f>
        <v/>
      </c>
      <c r="Q960" s="338" t="s">
        <v>118</v>
      </c>
      <c r="R960" s="339"/>
      <c r="S960" s="340" t="s">
        <v>183</v>
      </c>
      <c r="T960" s="339"/>
      <c r="U960" s="340" t="s">
        <v>184</v>
      </c>
      <c r="V960" s="339"/>
      <c r="W960" s="340" t="s">
        <v>183</v>
      </c>
      <c r="X960" s="339"/>
      <c r="Y960" s="340" t="s">
        <v>185</v>
      </c>
      <c r="Z960" s="340" t="s">
        <v>186</v>
      </c>
      <c r="AA960" s="340" t="str">
        <f t="shared" si="330"/>
        <v/>
      </c>
      <c r="AB960" s="341" t="s">
        <v>187</v>
      </c>
      <c r="AC960" s="516" t="str">
        <f t="shared" si="331"/>
        <v/>
      </c>
      <c r="AD960" s="509" t="str">
        <f t="shared" si="332"/>
        <v/>
      </c>
      <c r="AE960" s="517" t="str">
        <f>IFERROR(ROUNDDOWN(ROUNDDOWN(ROUND(L960*VLOOKUP(K960,【参考】数式用!$A$4:$F$57,MATCH("処遇改善加算Ⅳ",【参考】数式用!$C$3:$F$3,0)+2,0),0),0)*AA960*0.5,0), "")</f>
        <v/>
      </c>
      <c r="AF960" s="329"/>
      <c r="AG960" s="330"/>
      <c r="AH960" s="330"/>
      <c r="AI960" s="344"/>
      <c r="AJ960" s="641"/>
      <c r="AK960" s="331"/>
      <c r="AL960" s="332" t="str">
        <f t="shared" si="333"/>
        <v/>
      </c>
      <c r="AM960" s="325" t="str">
        <f t="shared" si="334"/>
        <v/>
      </c>
      <c r="AN960" s="255"/>
      <c r="AO960" s="559" t="str">
        <f>IFERROR(VLOOKUP(K960,【参考】数式用!$A$2:$N$57,14,FALSE),"")</f>
        <v/>
      </c>
      <c r="AP960" s="559" t="str">
        <f t="shared" si="335"/>
        <v/>
      </c>
      <c r="AQ960" s="632" t="str">
        <f t="shared" si="336"/>
        <v/>
      </c>
      <c r="AR960" s="632" t="str">
        <f t="shared" si="337"/>
        <v>入力済</v>
      </c>
      <c r="AS960" s="559" t="str">
        <f t="shared" si="338"/>
        <v/>
      </c>
      <c r="AT960" s="632" t="str">
        <f t="shared" si="339"/>
        <v>入力済</v>
      </c>
      <c r="AU960" s="632" t="str">
        <f t="shared" si="340"/>
        <v/>
      </c>
      <c r="AV960" s="632" t="str">
        <f t="shared" si="341"/>
        <v/>
      </c>
      <c r="AW960" s="559" t="str">
        <f t="shared" si="342"/>
        <v/>
      </c>
      <c r="AX960" s="559" t="str">
        <f t="shared" si="343"/>
        <v/>
      </c>
      <c r="AY960" s="632" t="str">
        <f>IFERROR(VLOOKUP(K960,【参考】数式用!$AR$5:$AS$39,2, FALSE), "")</f>
        <v/>
      </c>
      <c r="AZ960" s="559" t="str">
        <f t="shared" si="344"/>
        <v/>
      </c>
      <c r="BA960" s="559" t="str">
        <f t="shared" si="345"/>
        <v>入力済</v>
      </c>
      <c r="BB960" s="632" t="str">
        <f>IFERROR(VLOOKUP(K960,【参考】数式用!$AX$3:$AY$59, 2, FALSE), "")</f>
        <v/>
      </c>
      <c r="BC960" s="559" t="str">
        <f t="shared" si="346"/>
        <v/>
      </c>
      <c r="BD960" s="559" t="str">
        <f t="shared" si="347"/>
        <v>入力済</v>
      </c>
      <c r="BE960" s="576" t="str">
        <f t="shared" si="348"/>
        <v/>
      </c>
      <c r="BF960" s="559" t="str">
        <f t="shared" si="349"/>
        <v/>
      </c>
      <c r="BG960" s="596"/>
      <c r="BH960" s="632" t="str">
        <f t="shared" si="350"/>
        <v/>
      </c>
      <c r="BI960" s="614" t="str">
        <f>IFERROR(IF(BH960="Ⅱロ有り",ROUNDDOWN(L960*VLOOKUP(K960,【参考】数式用!$A$4:$J$42,10,FALSE)*AA960,0),""),"")</f>
        <v/>
      </c>
      <c r="BJ960" s="614" t="str">
        <f>IFERROR(IF(BH960="Ⅱロなし",ROUNDDOWN(L960*VLOOKUP(K960,【参考】数式用!$A$4:$J$42,8,FALSE)*AA960,0),""),"")</f>
        <v/>
      </c>
    </row>
    <row r="961" spans="1:62" ht="110.1" customHeight="1" thickBot="1">
      <c r="A961" s="327">
        <v>948</v>
      </c>
      <c r="B961" s="1005" t="str">
        <f>IF(基本情報入力シート!B983="","",基本情報入力シート!B983)</f>
        <v/>
      </c>
      <c r="C961" s="1006"/>
      <c r="D961" s="1006"/>
      <c r="E961" s="1006"/>
      <c r="F961" s="1007"/>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58" t="str">
        <f>IF(基本情報入力シート!AF983=0, "",基本情報入力シート!AF983)</f>
        <v/>
      </c>
      <c r="M961" s="589"/>
      <c r="N961" s="521" t="str">
        <f>IFERROR(VLOOKUP(K961,【参考】数式用!$A$2:$F$57,MATCH(M961,【参考】数式用!$C$3:$F$3,0)+2,0),"")</f>
        <v/>
      </c>
      <c r="O961" s="513"/>
      <c r="P961" s="555" t="str">
        <f>IFERROR(VLOOKUP(K961,【参考】数式用!$A$2:$F$57,MATCH(O961,【参考】数式用!$C$3:$F$3,0)+2,0),"")</f>
        <v/>
      </c>
      <c r="Q961" s="338" t="s">
        <v>118</v>
      </c>
      <c r="R961" s="339"/>
      <c r="S961" s="340" t="s">
        <v>183</v>
      </c>
      <c r="T961" s="339"/>
      <c r="U961" s="340" t="s">
        <v>184</v>
      </c>
      <c r="V961" s="339"/>
      <c r="W961" s="340" t="s">
        <v>183</v>
      </c>
      <c r="X961" s="339"/>
      <c r="Y961" s="340" t="s">
        <v>185</v>
      </c>
      <c r="Z961" s="340" t="s">
        <v>186</v>
      </c>
      <c r="AA961" s="340" t="str">
        <f t="shared" si="330"/>
        <v/>
      </c>
      <c r="AB961" s="341" t="s">
        <v>187</v>
      </c>
      <c r="AC961" s="516" t="str">
        <f t="shared" si="331"/>
        <v/>
      </c>
      <c r="AD961" s="509" t="str">
        <f t="shared" si="332"/>
        <v/>
      </c>
      <c r="AE961" s="517" t="str">
        <f>IFERROR(ROUNDDOWN(ROUNDDOWN(ROUND(L961*VLOOKUP(K961,【参考】数式用!$A$4:$F$57,MATCH("処遇改善加算Ⅳ",【参考】数式用!$C$3:$F$3,0)+2,0),0),0)*AA961*0.5,0), "")</f>
        <v/>
      </c>
      <c r="AF961" s="329"/>
      <c r="AG961" s="330"/>
      <c r="AH961" s="330"/>
      <c r="AI961" s="344"/>
      <c r="AJ961" s="641"/>
      <c r="AK961" s="331"/>
      <c r="AL961" s="332" t="str">
        <f t="shared" si="333"/>
        <v/>
      </c>
      <c r="AM961" s="325" t="str">
        <f t="shared" si="334"/>
        <v/>
      </c>
      <c r="AN961" s="255"/>
      <c r="AO961" s="559" t="str">
        <f>IFERROR(VLOOKUP(K961,【参考】数式用!$A$2:$N$57,14,FALSE),"")</f>
        <v/>
      </c>
      <c r="AP961" s="559" t="str">
        <f t="shared" si="335"/>
        <v/>
      </c>
      <c r="AQ961" s="632" t="str">
        <f t="shared" si="336"/>
        <v/>
      </c>
      <c r="AR961" s="632" t="str">
        <f t="shared" si="337"/>
        <v>入力済</v>
      </c>
      <c r="AS961" s="559" t="str">
        <f t="shared" si="338"/>
        <v/>
      </c>
      <c r="AT961" s="632" t="str">
        <f t="shared" si="339"/>
        <v>入力済</v>
      </c>
      <c r="AU961" s="632" t="str">
        <f t="shared" si="340"/>
        <v/>
      </c>
      <c r="AV961" s="632" t="str">
        <f t="shared" si="341"/>
        <v/>
      </c>
      <c r="AW961" s="559" t="str">
        <f t="shared" si="342"/>
        <v/>
      </c>
      <c r="AX961" s="559" t="str">
        <f t="shared" si="343"/>
        <v/>
      </c>
      <c r="AY961" s="632" t="str">
        <f>IFERROR(VLOOKUP(K961,【参考】数式用!$AR$5:$AS$39,2, FALSE), "")</f>
        <v/>
      </c>
      <c r="AZ961" s="559" t="str">
        <f t="shared" si="344"/>
        <v/>
      </c>
      <c r="BA961" s="559" t="str">
        <f t="shared" si="345"/>
        <v>入力済</v>
      </c>
      <c r="BB961" s="632" t="str">
        <f>IFERROR(VLOOKUP(K961,【参考】数式用!$AX$3:$AY$59, 2, FALSE), "")</f>
        <v/>
      </c>
      <c r="BC961" s="559" t="str">
        <f t="shared" si="346"/>
        <v/>
      </c>
      <c r="BD961" s="559" t="str">
        <f t="shared" si="347"/>
        <v>入力済</v>
      </c>
      <c r="BE961" s="576" t="str">
        <f t="shared" si="348"/>
        <v/>
      </c>
      <c r="BF961" s="559" t="str">
        <f t="shared" si="349"/>
        <v/>
      </c>
      <c r="BG961" s="596"/>
      <c r="BH961" s="632" t="str">
        <f t="shared" si="350"/>
        <v/>
      </c>
      <c r="BI961" s="614" t="str">
        <f>IFERROR(IF(BH961="Ⅱロ有り",ROUNDDOWN(L961*VLOOKUP(K961,【参考】数式用!$A$4:$J$42,10,FALSE)*AA961,0),""),"")</f>
        <v/>
      </c>
      <c r="BJ961" s="614" t="str">
        <f>IFERROR(IF(BH961="Ⅱロなし",ROUNDDOWN(L961*VLOOKUP(K961,【参考】数式用!$A$4:$J$42,8,FALSE)*AA961,0),""),"")</f>
        <v/>
      </c>
    </row>
    <row r="962" spans="1:62" ht="110.1" customHeight="1" thickBot="1">
      <c r="A962" s="327">
        <v>949</v>
      </c>
      <c r="B962" s="1005" t="str">
        <f>IF(基本情報入力シート!B984="","",基本情報入力シート!B984)</f>
        <v/>
      </c>
      <c r="C962" s="1006"/>
      <c r="D962" s="1006"/>
      <c r="E962" s="1006"/>
      <c r="F962" s="1007"/>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58" t="str">
        <f>IF(基本情報入力シート!AF984=0, "",基本情報入力シート!AF984)</f>
        <v/>
      </c>
      <c r="M962" s="589"/>
      <c r="N962" s="521" t="str">
        <f>IFERROR(VLOOKUP(K962,【参考】数式用!$A$2:$F$57,MATCH(M962,【参考】数式用!$C$3:$F$3,0)+2,0),"")</f>
        <v/>
      </c>
      <c r="O962" s="513"/>
      <c r="P962" s="555" t="str">
        <f>IFERROR(VLOOKUP(K962,【参考】数式用!$A$2:$F$57,MATCH(O962,【参考】数式用!$C$3:$F$3,0)+2,0),"")</f>
        <v/>
      </c>
      <c r="Q962" s="338" t="s">
        <v>118</v>
      </c>
      <c r="R962" s="339"/>
      <c r="S962" s="340" t="s">
        <v>183</v>
      </c>
      <c r="T962" s="339"/>
      <c r="U962" s="340" t="s">
        <v>184</v>
      </c>
      <c r="V962" s="339"/>
      <c r="W962" s="340" t="s">
        <v>183</v>
      </c>
      <c r="X962" s="339"/>
      <c r="Y962" s="340" t="s">
        <v>185</v>
      </c>
      <c r="Z962" s="340" t="s">
        <v>186</v>
      </c>
      <c r="AA962" s="340" t="str">
        <f t="shared" si="330"/>
        <v/>
      </c>
      <c r="AB962" s="341" t="s">
        <v>187</v>
      </c>
      <c r="AC962" s="516" t="str">
        <f t="shared" si="331"/>
        <v/>
      </c>
      <c r="AD962" s="509" t="str">
        <f t="shared" si="332"/>
        <v/>
      </c>
      <c r="AE962" s="517" t="str">
        <f>IFERROR(ROUNDDOWN(ROUNDDOWN(ROUND(L962*VLOOKUP(K962,【参考】数式用!$A$4:$F$57,MATCH("処遇改善加算Ⅳ",【参考】数式用!$C$3:$F$3,0)+2,0),0),0)*AA962*0.5,0), "")</f>
        <v/>
      </c>
      <c r="AF962" s="329"/>
      <c r="AG962" s="330"/>
      <c r="AH962" s="330"/>
      <c r="AI962" s="344"/>
      <c r="AJ962" s="641"/>
      <c r="AK962" s="331"/>
      <c r="AL962" s="332" t="str">
        <f t="shared" si="333"/>
        <v/>
      </c>
      <c r="AM962" s="325" t="str">
        <f t="shared" si="334"/>
        <v/>
      </c>
      <c r="AN962" s="255"/>
      <c r="AO962" s="559" t="str">
        <f>IFERROR(VLOOKUP(K962,【参考】数式用!$A$2:$N$57,14,FALSE),"")</f>
        <v/>
      </c>
      <c r="AP962" s="559" t="str">
        <f t="shared" si="335"/>
        <v/>
      </c>
      <c r="AQ962" s="632" t="str">
        <f t="shared" si="336"/>
        <v/>
      </c>
      <c r="AR962" s="632" t="str">
        <f t="shared" si="337"/>
        <v>入力済</v>
      </c>
      <c r="AS962" s="559" t="str">
        <f t="shared" si="338"/>
        <v/>
      </c>
      <c r="AT962" s="632" t="str">
        <f t="shared" si="339"/>
        <v>入力済</v>
      </c>
      <c r="AU962" s="632" t="str">
        <f t="shared" si="340"/>
        <v/>
      </c>
      <c r="AV962" s="632" t="str">
        <f t="shared" si="341"/>
        <v/>
      </c>
      <c r="AW962" s="559" t="str">
        <f t="shared" si="342"/>
        <v/>
      </c>
      <c r="AX962" s="559" t="str">
        <f t="shared" si="343"/>
        <v/>
      </c>
      <c r="AY962" s="632" t="str">
        <f>IFERROR(VLOOKUP(K962,【参考】数式用!$AR$5:$AS$39,2, FALSE), "")</f>
        <v/>
      </c>
      <c r="AZ962" s="559" t="str">
        <f t="shared" si="344"/>
        <v/>
      </c>
      <c r="BA962" s="559" t="str">
        <f t="shared" si="345"/>
        <v>入力済</v>
      </c>
      <c r="BB962" s="632" t="str">
        <f>IFERROR(VLOOKUP(K962,【参考】数式用!$AX$3:$AY$59, 2, FALSE), "")</f>
        <v/>
      </c>
      <c r="BC962" s="559" t="str">
        <f t="shared" si="346"/>
        <v/>
      </c>
      <c r="BD962" s="559" t="str">
        <f t="shared" si="347"/>
        <v>入力済</v>
      </c>
      <c r="BE962" s="576" t="str">
        <f t="shared" si="348"/>
        <v/>
      </c>
      <c r="BF962" s="559" t="str">
        <f t="shared" si="349"/>
        <v/>
      </c>
      <c r="BG962" s="596"/>
      <c r="BH962" s="632" t="str">
        <f t="shared" si="350"/>
        <v/>
      </c>
      <c r="BI962" s="614" t="str">
        <f>IFERROR(IF(BH962="Ⅱロ有り",ROUNDDOWN(L962*VLOOKUP(K962,【参考】数式用!$A$4:$J$42,10,FALSE)*AA962,0),""),"")</f>
        <v/>
      </c>
      <c r="BJ962" s="614" t="str">
        <f>IFERROR(IF(BH962="Ⅱロなし",ROUNDDOWN(L962*VLOOKUP(K962,【参考】数式用!$A$4:$J$42,8,FALSE)*AA962,0),""),"")</f>
        <v/>
      </c>
    </row>
    <row r="963" spans="1:62" ht="110.1" customHeight="1" thickBot="1">
      <c r="A963" s="327">
        <v>950</v>
      </c>
      <c r="B963" s="1005" t="str">
        <f>IF(基本情報入力シート!B985="","",基本情報入力シート!B985)</f>
        <v/>
      </c>
      <c r="C963" s="1006"/>
      <c r="D963" s="1006"/>
      <c r="E963" s="1006"/>
      <c r="F963" s="1007"/>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58" t="str">
        <f>IF(基本情報入力シート!AF985=0, "",基本情報入力シート!AF985)</f>
        <v/>
      </c>
      <c r="M963" s="589"/>
      <c r="N963" s="521" t="str">
        <f>IFERROR(VLOOKUP(K963,【参考】数式用!$A$2:$F$57,MATCH(M963,【参考】数式用!$C$3:$F$3,0)+2,0),"")</f>
        <v/>
      </c>
      <c r="O963" s="513"/>
      <c r="P963" s="555" t="str">
        <f>IFERROR(VLOOKUP(K963,【参考】数式用!$A$2:$F$57,MATCH(O963,【参考】数式用!$C$3:$F$3,0)+2,0),"")</f>
        <v/>
      </c>
      <c r="Q963" s="338" t="s">
        <v>118</v>
      </c>
      <c r="R963" s="339"/>
      <c r="S963" s="340" t="s">
        <v>183</v>
      </c>
      <c r="T963" s="339"/>
      <c r="U963" s="340" t="s">
        <v>184</v>
      </c>
      <c r="V963" s="339"/>
      <c r="W963" s="340" t="s">
        <v>183</v>
      </c>
      <c r="X963" s="339"/>
      <c r="Y963" s="340" t="s">
        <v>185</v>
      </c>
      <c r="Z963" s="340" t="s">
        <v>186</v>
      </c>
      <c r="AA963" s="340" t="str">
        <f t="shared" si="330"/>
        <v/>
      </c>
      <c r="AB963" s="341" t="s">
        <v>187</v>
      </c>
      <c r="AC963" s="516" t="str">
        <f t="shared" si="331"/>
        <v/>
      </c>
      <c r="AD963" s="509" t="str">
        <f t="shared" si="332"/>
        <v/>
      </c>
      <c r="AE963" s="517" t="str">
        <f>IFERROR(ROUNDDOWN(ROUNDDOWN(ROUND(L963*VLOOKUP(K963,【参考】数式用!$A$4:$F$57,MATCH("処遇改善加算Ⅳ",【参考】数式用!$C$3:$F$3,0)+2,0),0),0)*AA963*0.5,0), "")</f>
        <v/>
      </c>
      <c r="AF963" s="329"/>
      <c r="AG963" s="330"/>
      <c r="AH963" s="330"/>
      <c r="AI963" s="344"/>
      <c r="AJ963" s="641"/>
      <c r="AK963" s="331"/>
      <c r="AL963" s="332" t="str">
        <f t="shared" si="333"/>
        <v/>
      </c>
      <c r="AM963" s="325" t="str">
        <f t="shared" si="334"/>
        <v/>
      </c>
      <c r="AN963" s="255"/>
      <c r="AO963" s="559" t="str">
        <f>IFERROR(VLOOKUP(K963,【参考】数式用!$A$2:$N$57,14,FALSE),"")</f>
        <v/>
      </c>
      <c r="AP963" s="559" t="str">
        <f t="shared" si="335"/>
        <v/>
      </c>
      <c r="AQ963" s="632" t="str">
        <f t="shared" si="336"/>
        <v/>
      </c>
      <c r="AR963" s="632" t="str">
        <f t="shared" si="337"/>
        <v>入力済</v>
      </c>
      <c r="AS963" s="559" t="str">
        <f t="shared" si="338"/>
        <v/>
      </c>
      <c r="AT963" s="632" t="str">
        <f t="shared" si="339"/>
        <v>入力済</v>
      </c>
      <c r="AU963" s="632" t="str">
        <f t="shared" si="340"/>
        <v/>
      </c>
      <c r="AV963" s="632" t="str">
        <f t="shared" si="341"/>
        <v/>
      </c>
      <c r="AW963" s="559" t="str">
        <f t="shared" si="342"/>
        <v/>
      </c>
      <c r="AX963" s="559" t="str">
        <f t="shared" si="343"/>
        <v/>
      </c>
      <c r="AY963" s="632" t="str">
        <f>IFERROR(VLOOKUP(K963,【参考】数式用!$AR$5:$AS$39,2, FALSE), "")</f>
        <v/>
      </c>
      <c r="AZ963" s="559" t="str">
        <f t="shared" si="344"/>
        <v/>
      </c>
      <c r="BA963" s="559" t="str">
        <f t="shared" si="345"/>
        <v>入力済</v>
      </c>
      <c r="BB963" s="632" t="str">
        <f>IFERROR(VLOOKUP(K963,【参考】数式用!$AX$3:$AY$59, 2, FALSE), "")</f>
        <v/>
      </c>
      <c r="BC963" s="559" t="str">
        <f t="shared" si="346"/>
        <v/>
      </c>
      <c r="BD963" s="559" t="str">
        <f t="shared" si="347"/>
        <v>入力済</v>
      </c>
      <c r="BE963" s="576" t="str">
        <f t="shared" si="348"/>
        <v/>
      </c>
      <c r="BF963" s="559" t="str">
        <f t="shared" si="349"/>
        <v/>
      </c>
      <c r="BG963" s="596"/>
      <c r="BH963" s="632" t="str">
        <f t="shared" si="350"/>
        <v/>
      </c>
      <c r="BI963" s="614" t="str">
        <f>IFERROR(IF(BH963="Ⅱロ有り",ROUNDDOWN(L963*VLOOKUP(K963,【参考】数式用!$A$4:$J$42,10,FALSE)*AA963,0),""),"")</f>
        <v/>
      </c>
      <c r="BJ963" s="614" t="str">
        <f>IFERROR(IF(BH963="Ⅱロなし",ROUNDDOWN(L963*VLOOKUP(K963,【参考】数式用!$A$4:$J$42,8,FALSE)*AA963,0),""),"")</f>
        <v/>
      </c>
    </row>
    <row r="964" spans="1:62" ht="110.1" customHeight="1" thickBot="1">
      <c r="A964" s="327">
        <v>951</v>
      </c>
      <c r="B964" s="1005" t="str">
        <f>IF(基本情報入力シート!B986="","",基本情報入力シート!B986)</f>
        <v/>
      </c>
      <c r="C964" s="1006"/>
      <c r="D964" s="1006"/>
      <c r="E964" s="1006"/>
      <c r="F964" s="1007"/>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58" t="str">
        <f>IF(基本情報入力シート!AF986=0, "",基本情報入力シート!AF986)</f>
        <v/>
      </c>
      <c r="M964" s="589"/>
      <c r="N964" s="521" t="str">
        <f>IFERROR(VLOOKUP(K964,【参考】数式用!$A$2:$F$57,MATCH(M964,【参考】数式用!$C$3:$F$3,0)+2,0),"")</f>
        <v/>
      </c>
      <c r="O964" s="513"/>
      <c r="P964" s="555" t="str">
        <f>IFERROR(VLOOKUP(K964,【参考】数式用!$A$2:$F$57,MATCH(O964,【参考】数式用!$C$3:$F$3,0)+2,0),"")</f>
        <v/>
      </c>
      <c r="Q964" s="338" t="s">
        <v>118</v>
      </c>
      <c r="R964" s="339"/>
      <c r="S964" s="340" t="s">
        <v>183</v>
      </c>
      <c r="T964" s="339"/>
      <c r="U964" s="340" t="s">
        <v>184</v>
      </c>
      <c r="V964" s="339"/>
      <c r="W964" s="340" t="s">
        <v>183</v>
      </c>
      <c r="X964" s="339"/>
      <c r="Y964" s="340" t="s">
        <v>185</v>
      </c>
      <c r="Z964" s="340" t="s">
        <v>186</v>
      </c>
      <c r="AA964" s="340" t="str">
        <f t="shared" si="330"/>
        <v/>
      </c>
      <c r="AB964" s="341" t="s">
        <v>187</v>
      </c>
      <c r="AC964" s="516" t="str">
        <f t="shared" si="331"/>
        <v/>
      </c>
      <c r="AD964" s="509" t="str">
        <f t="shared" si="332"/>
        <v/>
      </c>
      <c r="AE964" s="517" t="str">
        <f>IFERROR(ROUNDDOWN(ROUNDDOWN(ROUND(L964*VLOOKUP(K964,【参考】数式用!$A$4:$F$57,MATCH("処遇改善加算Ⅳ",【参考】数式用!$C$3:$F$3,0)+2,0),0),0)*AA964*0.5,0), "")</f>
        <v/>
      </c>
      <c r="AF964" s="329"/>
      <c r="AG964" s="330"/>
      <c r="AH964" s="330"/>
      <c r="AI964" s="344"/>
      <c r="AJ964" s="641"/>
      <c r="AK964" s="331"/>
      <c r="AL964" s="332" t="str">
        <f t="shared" si="333"/>
        <v/>
      </c>
      <c r="AM964" s="325" t="str">
        <f t="shared" si="334"/>
        <v/>
      </c>
      <c r="AN964" s="255"/>
      <c r="AO964" s="559" t="str">
        <f>IFERROR(VLOOKUP(K964,【参考】数式用!$A$2:$N$57,14,FALSE),"")</f>
        <v/>
      </c>
      <c r="AP964" s="559" t="str">
        <f t="shared" si="335"/>
        <v/>
      </c>
      <c r="AQ964" s="632" t="str">
        <f t="shared" si="336"/>
        <v/>
      </c>
      <c r="AR964" s="632" t="str">
        <f t="shared" si="337"/>
        <v>入力済</v>
      </c>
      <c r="AS964" s="559" t="str">
        <f t="shared" si="338"/>
        <v/>
      </c>
      <c r="AT964" s="632" t="str">
        <f t="shared" si="339"/>
        <v>入力済</v>
      </c>
      <c r="AU964" s="632" t="str">
        <f t="shared" si="340"/>
        <v/>
      </c>
      <c r="AV964" s="632" t="str">
        <f t="shared" si="341"/>
        <v/>
      </c>
      <c r="AW964" s="559" t="str">
        <f t="shared" si="342"/>
        <v/>
      </c>
      <c r="AX964" s="559" t="str">
        <f t="shared" si="343"/>
        <v/>
      </c>
      <c r="AY964" s="632" t="str">
        <f>IFERROR(VLOOKUP(K964,【参考】数式用!$AR$5:$AS$39,2, FALSE), "")</f>
        <v/>
      </c>
      <c r="AZ964" s="559" t="str">
        <f t="shared" si="344"/>
        <v/>
      </c>
      <c r="BA964" s="559" t="str">
        <f t="shared" si="345"/>
        <v>入力済</v>
      </c>
      <c r="BB964" s="632" t="str">
        <f>IFERROR(VLOOKUP(K964,【参考】数式用!$AX$3:$AY$59, 2, FALSE), "")</f>
        <v/>
      </c>
      <c r="BC964" s="559" t="str">
        <f t="shared" si="346"/>
        <v/>
      </c>
      <c r="BD964" s="559" t="str">
        <f t="shared" si="347"/>
        <v>入力済</v>
      </c>
      <c r="BE964" s="576" t="str">
        <f t="shared" si="348"/>
        <v/>
      </c>
      <c r="BF964" s="559" t="str">
        <f t="shared" si="349"/>
        <v/>
      </c>
      <c r="BG964" s="596"/>
      <c r="BH964" s="632" t="str">
        <f t="shared" si="350"/>
        <v/>
      </c>
      <c r="BI964" s="614" t="str">
        <f>IFERROR(IF(BH964="Ⅱロ有り",ROUNDDOWN(L964*VLOOKUP(K964,【参考】数式用!$A$4:$J$42,10,FALSE)*AA964,0),""),"")</f>
        <v/>
      </c>
      <c r="BJ964" s="614" t="str">
        <f>IFERROR(IF(BH964="Ⅱロなし",ROUNDDOWN(L964*VLOOKUP(K964,【参考】数式用!$A$4:$J$42,8,FALSE)*AA964,0),""),"")</f>
        <v/>
      </c>
    </row>
    <row r="965" spans="1:62" ht="110.1" customHeight="1" thickBot="1">
      <c r="A965" s="327">
        <v>952</v>
      </c>
      <c r="B965" s="1005" t="str">
        <f>IF(基本情報入力シート!B987="","",基本情報入力シート!B987)</f>
        <v/>
      </c>
      <c r="C965" s="1006"/>
      <c r="D965" s="1006"/>
      <c r="E965" s="1006"/>
      <c r="F965" s="1007"/>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58" t="str">
        <f>IF(基本情報入力シート!AF987=0, "",基本情報入力シート!AF987)</f>
        <v/>
      </c>
      <c r="M965" s="589"/>
      <c r="N965" s="521" t="str">
        <f>IFERROR(VLOOKUP(K965,【参考】数式用!$A$2:$F$57,MATCH(M965,【参考】数式用!$C$3:$F$3,0)+2,0),"")</f>
        <v/>
      </c>
      <c r="O965" s="513"/>
      <c r="P965" s="555" t="str">
        <f>IFERROR(VLOOKUP(K965,【参考】数式用!$A$2:$F$57,MATCH(O965,【参考】数式用!$C$3:$F$3,0)+2,0),"")</f>
        <v/>
      </c>
      <c r="Q965" s="338" t="s">
        <v>118</v>
      </c>
      <c r="R965" s="339"/>
      <c r="S965" s="340" t="s">
        <v>183</v>
      </c>
      <c r="T965" s="339"/>
      <c r="U965" s="340" t="s">
        <v>184</v>
      </c>
      <c r="V965" s="339"/>
      <c r="W965" s="340" t="s">
        <v>183</v>
      </c>
      <c r="X965" s="339"/>
      <c r="Y965" s="340" t="s">
        <v>185</v>
      </c>
      <c r="Z965" s="340" t="s">
        <v>186</v>
      </c>
      <c r="AA965" s="340" t="str">
        <f t="shared" si="330"/>
        <v/>
      </c>
      <c r="AB965" s="341" t="s">
        <v>187</v>
      </c>
      <c r="AC965" s="516" t="str">
        <f t="shared" si="331"/>
        <v/>
      </c>
      <c r="AD965" s="509" t="str">
        <f t="shared" si="332"/>
        <v/>
      </c>
      <c r="AE965" s="517" t="str">
        <f>IFERROR(ROUNDDOWN(ROUNDDOWN(ROUND(L965*VLOOKUP(K965,【参考】数式用!$A$4:$F$57,MATCH("処遇改善加算Ⅳ",【参考】数式用!$C$3:$F$3,0)+2,0),0),0)*AA965*0.5,0), "")</f>
        <v/>
      </c>
      <c r="AF965" s="329"/>
      <c r="AG965" s="330"/>
      <c r="AH965" s="330"/>
      <c r="AI965" s="344"/>
      <c r="AJ965" s="641"/>
      <c r="AK965" s="331"/>
      <c r="AL965" s="332" t="str">
        <f t="shared" si="333"/>
        <v/>
      </c>
      <c r="AM965" s="325" t="str">
        <f t="shared" si="334"/>
        <v/>
      </c>
      <c r="AN965" s="255"/>
      <c r="AO965" s="559" t="str">
        <f>IFERROR(VLOOKUP(K965,【参考】数式用!$A$2:$N$57,14,FALSE),"")</f>
        <v/>
      </c>
      <c r="AP965" s="559" t="str">
        <f t="shared" si="335"/>
        <v/>
      </c>
      <c r="AQ965" s="632" t="str">
        <f t="shared" si="336"/>
        <v/>
      </c>
      <c r="AR965" s="632" t="str">
        <f t="shared" si="337"/>
        <v>入力済</v>
      </c>
      <c r="AS965" s="559" t="str">
        <f t="shared" si="338"/>
        <v/>
      </c>
      <c r="AT965" s="632" t="str">
        <f t="shared" si="339"/>
        <v>入力済</v>
      </c>
      <c r="AU965" s="632" t="str">
        <f t="shared" si="340"/>
        <v/>
      </c>
      <c r="AV965" s="632" t="str">
        <f t="shared" si="341"/>
        <v/>
      </c>
      <c r="AW965" s="559" t="str">
        <f t="shared" si="342"/>
        <v/>
      </c>
      <c r="AX965" s="559" t="str">
        <f t="shared" si="343"/>
        <v/>
      </c>
      <c r="AY965" s="632" t="str">
        <f>IFERROR(VLOOKUP(K965,【参考】数式用!$AR$5:$AS$39,2, FALSE), "")</f>
        <v/>
      </c>
      <c r="AZ965" s="559" t="str">
        <f t="shared" si="344"/>
        <v/>
      </c>
      <c r="BA965" s="559" t="str">
        <f t="shared" si="345"/>
        <v>入力済</v>
      </c>
      <c r="BB965" s="632" t="str">
        <f>IFERROR(VLOOKUP(K965,【参考】数式用!$AX$3:$AY$59, 2, FALSE), "")</f>
        <v/>
      </c>
      <c r="BC965" s="559" t="str">
        <f t="shared" si="346"/>
        <v/>
      </c>
      <c r="BD965" s="559" t="str">
        <f t="shared" si="347"/>
        <v>入力済</v>
      </c>
      <c r="BE965" s="576" t="str">
        <f t="shared" si="348"/>
        <v/>
      </c>
      <c r="BF965" s="559" t="str">
        <f t="shared" si="349"/>
        <v/>
      </c>
      <c r="BG965" s="596"/>
      <c r="BH965" s="632" t="str">
        <f t="shared" si="350"/>
        <v/>
      </c>
      <c r="BI965" s="614" t="str">
        <f>IFERROR(IF(BH965="Ⅱロ有り",ROUNDDOWN(L965*VLOOKUP(K965,【参考】数式用!$A$4:$J$42,10,FALSE)*AA965,0),""),"")</f>
        <v/>
      </c>
      <c r="BJ965" s="614" t="str">
        <f>IFERROR(IF(BH965="Ⅱロなし",ROUNDDOWN(L965*VLOOKUP(K965,【参考】数式用!$A$4:$J$42,8,FALSE)*AA965,0),""),"")</f>
        <v/>
      </c>
    </row>
    <row r="966" spans="1:62" ht="110.1" customHeight="1" thickBot="1">
      <c r="A966" s="327">
        <v>953</v>
      </c>
      <c r="B966" s="1005" t="str">
        <f>IF(基本情報入力シート!B988="","",基本情報入力シート!B988)</f>
        <v/>
      </c>
      <c r="C966" s="1006"/>
      <c r="D966" s="1006"/>
      <c r="E966" s="1006"/>
      <c r="F966" s="1007"/>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58" t="str">
        <f>IF(基本情報入力シート!AF988=0, "",基本情報入力シート!AF988)</f>
        <v/>
      </c>
      <c r="M966" s="589"/>
      <c r="N966" s="521" t="str">
        <f>IFERROR(VLOOKUP(K966,【参考】数式用!$A$2:$F$57,MATCH(M966,【参考】数式用!$C$3:$F$3,0)+2,0),"")</f>
        <v/>
      </c>
      <c r="O966" s="513"/>
      <c r="P966" s="555" t="str">
        <f>IFERROR(VLOOKUP(K966,【参考】数式用!$A$2:$F$57,MATCH(O966,【参考】数式用!$C$3:$F$3,0)+2,0),"")</f>
        <v/>
      </c>
      <c r="Q966" s="338" t="s">
        <v>118</v>
      </c>
      <c r="R966" s="339"/>
      <c r="S966" s="340" t="s">
        <v>183</v>
      </c>
      <c r="T966" s="339"/>
      <c r="U966" s="340" t="s">
        <v>184</v>
      </c>
      <c r="V966" s="339"/>
      <c r="W966" s="340" t="s">
        <v>183</v>
      </c>
      <c r="X966" s="339"/>
      <c r="Y966" s="340" t="s">
        <v>185</v>
      </c>
      <c r="Z966" s="340" t="s">
        <v>186</v>
      </c>
      <c r="AA966" s="340" t="str">
        <f t="shared" si="330"/>
        <v/>
      </c>
      <c r="AB966" s="341" t="s">
        <v>187</v>
      </c>
      <c r="AC966" s="516" t="str">
        <f t="shared" si="331"/>
        <v/>
      </c>
      <c r="AD966" s="509" t="str">
        <f t="shared" si="332"/>
        <v/>
      </c>
      <c r="AE966" s="517" t="str">
        <f>IFERROR(ROUNDDOWN(ROUNDDOWN(ROUND(L966*VLOOKUP(K966,【参考】数式用!$A$4:$F$57,MATCH("処遇改善加算Ⅳ",【参考】数式用!$C$3:$F$3,0)+2,0),0),0)*AA966*0.5,0), "")</f>
        <v/>
      </c>
      <c r="AF966" s="329"/>
      <c r="AG966" s="330"/>
      <c r="AH966" s="330"/>
      <c r="AI966" s="344"/>
      <c r="AJ966" s="641"/>
      <c r="AK966" s="331"/>
      <c r="AL966" s="332" t="str">
        <f t="shared" si="333"/>
        <v/>
      </c>
      <c r="AM966" s="325" t="str">
        <f t="shared" si="334"/>
        <v/>
      </c>
      <c r="AN966" s="255"/>
      <c r="AO966" s="559" t="str">
        <f>IFERROR(VLOOKUP(K966,【参考】数式用!$A$2:$N$57,14,FALSE),"")</f>
        <v/>
      </c>
      <c r="AP966" s="559" t="str">
        <f t="shared" si="335"/>
        <v/>
      </c>
      <c r="AQ966" s="632" t="str">
        <f t="shared" si="336"/>
        <v/>
      </c>
      <c r="AR966" s="632" t="str">
        <f t="shared" si="337"/>
        <v>入力済</v>
      </c>
      <c r="AS966" s="559" t="str">
        <f t="shared" si="338"/>
        <v/>
      </c>
      <c r="AT966" s="632" t="str">
        <f t="shared" si="339"/>
        <v>入力済</v>
      </c>
      <c r="AU966" s="632" t="str">
        <f t="shared" si="340"/>
        <v/>
      </c>
      <c r="AV966" s="632" t="str">
        <f t="shared" si="341"/>
        <v/>
      </c>
      <c r="AW966" s="559" t="str">
        <f t="shared" si="342"/>
        <v/>
      </c>
      <c r="AX966" s="559" t="str">
        <f t="shared" si="343"/>
        <v/>
      </c>
      <c r="AY966" s="632" t="str">
        <f>IFERROR(VLOOKUP(K966,【参考】数式用!$AR$5:$AS$39,2, FALSE), "")</f>
        <v/>
      </c>
      <c r="AZ966" s="559" t="str">
        <f t="shared" si="344"/>
        <v/>
      </c>
      <c r="BA966" s="559" t="str">
        <f t="shared" si="345"/>
        <v>入力済</v>
      </c>
      <c r="BB966" s="632" t="str">
        <f>IFERROR(VLOOKUP(K966,【参考】数式用!$AX$3:$AY$59, 2, FALSE), "")</f>
        <v/>
      </c>
      <c r="BC966" s="559" t="str">
        <f t="shared" si="346"/>
        <v/>
      </c>
      <c r="BD966" s="559" t="str">
        <f t="shared" si="347"/>
        <v>入力済</v>
      </c>
      <c r="BE966" s="576" t="str">
        <f t="shared" si="348"/>
        <v/>
      </c>
      <c r="BF966" s="559" t="str">
        <f t="shared" si="349"/>
        <v/>
      </c>
      <c r="BG966" s="596"/>
      <c r="BH966" s="632" t="str">
        <f t="shared" si="350"/>
        <v/>
      </c>
      <c r="BI966" s="614" t="str">
        <f>IFERROR(IF(BH966="Ⅱロ有り",ROUNDDOWN(L966*VLOOKUP(K966,【参考】数式用!$A$4:$J$42,10,FALSE)*AA966,0),""),"")</f>
        <v/>
      </c>
      <c r="BJ966" s="614" t="str">
        <f>IFERROR(IF(BH966="Ⅱロなし",ROUNDDOWN(L966*VLOOKUP(K966,【参考】数式用!$A$4:$J$42,8,FALSE)*AA966,0),""),"")</f>
        <v/>
      </c>
    </row>
    <row r="967" spans="1:62" ht="110.1" customHeight="1" thickBot="1">
      <c r="A967" s="327">
        <v>954</v>
      </c>
      <c r="B967" s="1005" t="str">
        <f>IF(基本情報入力シート!B989="","",基本情報入力シート!B989)</f>
        <v/>
      </c>
      <c r="C967" s="1006"/>
      <c r="D967" s="1006"/>
      <c r="E967" s="1006"/>
      <c r="F967" s="1007"/>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58" t="str">
        <f>IF(基本情報入力シート!AF989=0, "",基本情報入力シート!AF989)</f>
        <v/>
      </c>
      <c r="M967" s="589"/>
      <c r="N967" s="521" t="str">
        <f>IFERROR(VLOOKUP(K967,【参考】数式用!$A$2:$F$57,MATCH(M967,【参考】数式用!$C$3:$F$3,0)+2,0),"")</f>
        <v/>
      </c>
      <c r="O967" s="513"/>
      <c r="P967" s="555" t="str">
        <f>IFERROR(VLOOKUP(K967,【参考】数式用!$A$2:$F$57,MATCH(O967,【参考】数式用!$C$3:$F$3,0)+2,0),"")</f>
        <v/>
      </c>
      <c r="Q967" s="338" t="s">
        <v>118</v>
      </c>
      <c r="R967" s="339"/>
      <c r="S967" s="340" t="s">
        <v>183</v>
      </c>
      <c r="T967" s="339"/>
      <c r="U967" s="340" t="s">
        <v>184</v>
      </c>
      <c r="V967" s="339"/>
      <c r="W967" s="340" t="s">
        <v>183</v>
      </c>
      <c r="X967" s="339"/>
      <c r="Y967" s="340" t="s">
        <v>185</v>
      </c>
      <c r="Z967" s="340" t="s">
        <v>186</v>
      </c>
      <c r="AA967" s="340" t="str">
        <f t="shared" si="330"/>
        <v/>
      </c>
      <c r="AB967" s="341" t="s">
        <v>187</v>
      </c>
      <c r="AC967" s="516" t="str">
        <f t="shared" si="331"/>
        <v/>
      </c>
      <c r="AD967" s="509" t="str">
        <f t="shared" si="332"/>
        <v/>
      </c>
      <c r="AE967" s="517" t="str">
        <f>IFERROR(ROUNDDOWN(ROUNDDOWN(ROUND(L967*VLOOKUP(K967,【参考】数式用!$A$4:$F$57,MATCH("処遇改善加算Ⅳ",【参考】数式用!$C$3:$F$3,0)+2,0),0),0)*AA967*0.5,0), "")</f>
        <v/>
      </c>
      <c r="AF967" s="329"/>
      <c r="AG967" s="330"/>
      <c r="AH967" s="330"/>
      <c r="AI967" s="344"/>
      <c r="AJ967" s="641"/>
      <c r="AK967" s="331"/>
      <c r="AL967" s="332" t="str">
        <f t="shared" si="333"/>
        <v/>
      </c>
      <c r="AM967" s="325" t="str">
        <f t="shared" si="334"/>
        <v/>
      </c>
      <c r="AN967" s="255"/>
      <c r="AO967" s="559" t="str">
        <f>IFERROR(VLOOKUP(K967,【参考】数式用!$A$2:$N$57,14,FALSE),"")</f>
        <v/>
      </c>
      <c r="AP967" s="559" t="str">
        <f t="shared" si="335"/>
        <v/>
      </c>
      <c r="AQ967" s="632" t="str">
        <f t="shared" si="336"/>
        <v/>
      </c>
      <c r="AR967" s="632" t="str">
        <f t="shared" si="337"/>
        <v>入力済</v>
      </c>
      <c r="AS967" s="559" t="str">
        <f t="shared" si="338"/>
        <v/>
      </c>
      <c r="AT967" s="632" t="str">
        <f t="shared" si="339"/>
        <v>入力済</v>
      </c>
      <c r="AU967" s="632" t="str">
        <f t="shared" si="340"/>
        <v/>
      </c>
      <c r="AV967" s="632" t="str">
        <f t="shared" si="341"/>
        <v/>
      </c>
      <c r="AW967" s="559" t="str">
        <f t="shared" si="342"/>
        <v/>
      </c>
      <c r="AX967" s="559" t="str">
        <f t="shared" si="343"/>
        <v/>
      </c>
      <c r="AY967" s="632" t="str">
        <f>IFERROR(VLOOKUP(K967,【参考】数式用!$AR$5:$AS$39,2, FALSE), "")</f>
        <v/>
      </c>
      <c r="AZ967" s="559" t="str">
        <f t="shared" si="344"/>
        <v/>
      </c>
      <c r="BA967" s="559" t="str">
        <f t="shared" si="345"/>
        <v>入力済</v>
      </c>
      <c r="BB967" s="632" t="str">
        <f>IFERROR(VLOOKUP(K967,【参考】数式用!$AX$3:$AY$59, 2, FALSE), "")</f>
        <v/>
      </c>
      <c r="BC967" s="559" t="str">
        <f t="shared" si="346"/>
        <v/>
      </c>
      <c r="BD967" s="559" t="str">
        <f t="shared" si="347"/>
        <v>入力済</v>
      </c>
      <c r="BE967" s="576" t="str">
        <f t="shared" si="348"/>
        <v/>
      </c>
      <c r="BF967" s="559" t="str">
        <f t="shared" si="349"/>
        <v/>
      </c>
      <c r="BG967" s="596"/>
      <c r="BH967" s="632" t="str">
        <f t="shared" si="350"/>
        <v/>
      </c>
      <c r="BI967" s="614" t="str">
        <f>IFERROR(IF(BH967="Ⅱロ有り",ROUNDDOWN(L967*VLOOKUP(K967,【参考】数式用!$A$4:$J$42,10,FALSE)*AA967,0),""),"")</f>
        <v/>
      </c>
      <c r="BJ967" s="614" t="str">
        <f>IFERROR(IF(BH967="Ⅱロなし",ROUNDDOWN(L967*VLOOKUP(K967,【参考】数式用!$A$4:$J$42,8,FALSE)*AA967,0),""),"")</f>
        <v/>
      </c>
    </row>
    <row r="968" spans="1:62" ht="110.1" customHeight="1" thickBot="1">
      <c r="A968" s="327">
        <v>955</v>
      </c>
      <c r="B968" s="1005" t="str">
        <f>IF(基本情報入力シート!B990="","",基本情報入力シート!B990)</f>
        <v/>
      </c>
      <c r="C968" s="1006"/>
      <c r="D968" s="1006"/>
      <c r="E968" s="1006"/>
      <c r="F968" s="1007"/>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58" t="str">
        <f>IF(基本情報入力シート!AF990=0, "",基本情報入力シート!AF990)</f>
        <v/>
      </c>
      <c r="M968" s="589"/>
      <c r="N968" s="521" t="str">
        <f>IFERROR(VLOOKUP(K968,【参考】数式用!$A$2:$F$57,MATCH(M968,【参考】数式用!$C$3:$F$3,0)+2,0),"")</f>
        <v/>
      </c>
      <c r="O968" s="513"/>
      <c r="P968" s="555" t="str">
        <f>IFERROR(VLOOKUP(K968,【参考】数式用!$A$2:$F$57,MATCH(O968,【参考】数式用!$C$3:$F$3,0)+2,0),"")</f>
        <v/>
      </c>
      <c r="Q968" s="338" t="s">
        <v>118</v>
      </c>
      <c r="R968" s="339"/>
      <c r="S968" s="340" t="s">
        <v>183</v>
      </c>
      <c r="T968" s="339"/>
      <c r="U968" s="340" t="s">
        <v>184</v>
      </c>
      <c r="V968" s="339"/>
      <c r="W968" s="340" t="s">
        <v>183</v>
      </c>
      <c r="X968" s="339"/>
      <c r="Y968" s="340" t="s">
        <v>185</v>
      </c>
      <c r="Z968" s="340" t="s">
        <v>186</v>
      </c>
      <c r="AA968" s="340" t="str">
        <f t="shared" si="330"/>
        <v/>
      </c>
      <c r="AB968" s="341" t="s">
        <v>187</v>
      </c>
      <c r="AC968" s="516" t="str">
        <f t="shared" si="331"/>
        <v/>
      </c>
      <c r="AD968" s="509" t="str">
        <f t="shared" si="332"/>
        <v/>
      </c>
      <c r="AE968" s="517" t="str">
        <f>IFERROR(ROUNDDOWN(ROUNDDOWN(ROUND(L968*VLOOKUP(K968,【参考】数式用!$A$4:$F$57,MATCH("処遇改善加算Ⅳ",【参考】数式用!$C$3:$F$3,0)+2,0),0),0)*AA968*0.5,0), "")</f>
        <v/>
      </c>
      <c r="AF968" s="329"/>
      <c r="AG968" s="330"/>
      <c r="AH968" s="330"/>
      <c r="AI968" s="344"/>
      <c r="AJ968" s="641"/>
      <c r="AK968" s="331"/>
      <c r="AL968" s="332" t="str">
        <f t="shared" si="333"/>
        <v/>
      </c>
      <c r="AM968" s="325" t="str">
        <f t="shared" si="334"/>
        <v/>
      </c>
      <c r="AN968" s="255"/>
      <c r="AO968" s="559" t="str">
        <f>IFERROR(VLOOKUP(K968,【参考】数式用!$A$2:$N$57,14,FALSE),"")</f>
        <v/>
      </c>
      <c r="AP968" s="559" t="str">
        <f t="shared" si="335"/>
        <v/>
      </c>
      <c r="AQ968" s="632" t="str">
        <f t="shared" si="336"/>
        <v/>
      </c>
      <c r="AR968" s="632" t="str">
        <f t="shared" si="337"/>
        <v>入力済</v>
      </c>
      <c r="AS968" s="559" t="str">
        <f t="shared" si="338"/>
        <v/>
      </c>
      <c r="AT968" s="632" t="str">
        <f t="shared" si="339"/>
        <v>入力済</v>
      </c>
      <c r="AU968" s="632" t="str">
        <f t="shared" si="340"/>
        <v/>
      </c>
      <c r="AV968" s="632" t="str">
        <f t="shared" si="341"/>
        <v/>
      </c>
      <c r="AW968" s="559" t="str">
        <f t="shared" si="342"/>
        <v/>
      </c>
      <c r="AX968" s="559" t="str">
        <f t="shared" si="343"/>
        <v/>
      </c>
      <c r="AY968" s="632" t="str">
        <f>IFERROR(VLOOKUP(K968,【参考】数式用!$AR$5:$AS$39,2, FALSE), "")</f>
        <v/>
      </c>
      <c r="AZ968" s="559" t="str">
        <f t="shared" si="344"/>
        <v/>
      </c>
      <c r="BA968" s="559" t="str">
        <f t="shared" si="345"/>
        <v>入力済</v>
      </c>
      <c r="BB968" s="632" t="str">
        <f>IFERROR(VLOOKUP(K968,【参考】数式用!$AX$3:$AY$59, 2, FALSE), "")</f>
        <v/>
      </c>
      <c r="BC968" s="559" t="str">
        <f t="shared" si="346"/>
        <v/>
      </c>
      <c r="BD968" s="559" t="str">
        <f t="shared" si="347"/>
        <v>入力済</v>
      </c>
      <c r="BE968" s="576" t="str">
        <f t="shared" si="348"/>
        <v/>
      </c>
      <c r="BF968" s="559" t="str">
        <f t="shared" si="349"/>
        <v/>
      </c>
      <c r="BG968" s="596"/>
      <c r="BH968" s="632" t="str">
        <f t="shared" si="350"/>
        <v/>
      </c>
      <c r="BI968" s="614" t="str">
        <f>IFERROR(IF(BH968="Ⅱロ有り",ROUNDDOWN(L968*VLOOKUP(K968,【参考】数式用!$A$4:$J$42,10,FALSE)*AA968,0),""),"")</f>
        <v/>
      </c>
      <c r="BJ968" s="614" t="str">
        <f>IFERROR(IF(BH968="Ⅱロなし",ROUNDDOWN(L968*VLOOKUP(K968,【参考】数式用!$A$4:$J$42,8,FALSE)*AA968,0),""),"")</f>
        <v/>
      </c>
    </row>
    <row r="969" spans="1:62" ht="110.1" customHeight="1" thickBot="1">
      <c r="A969" s="327">
        <v>956</v>
      </c>
      <c r="B969" s="1005" t="str">
        <f>IF(基本情報入力シート!B991="","",基本情報入力シート!B991)</f>
        <v/>
      </c>
      <c r="C969" s="1006"/>
      <c r="D969" s="1006"/>
      <c r="E969" s="1006"/>
      <c r="F969" s="1007"/>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58" t="str">
        <f>IF(基本情報入力シート!AF991=0, "",基本情報入力シート!AF991)</f>
        <v/>
      </c>
      <c r="M969" s="589"/>
      <c r="N969" s="521" t="str">
        <f>IFERROR(VLOOKUP(K969,【参考】数式用!$A$2:$F$57,MATCH(M969,【参考】数式用!$C$3:$F$3,0)+2,0),"")</f>
        <v/>
      </c>
      <c r="O969" s="513"/>
      <c r="P969" s="555" t="str">
        <f>IFERROR(VLOOKUP(K969,【参考】数式用!$A$2:$F$57,MATCH(O969,【参考】数式用!$C$3:$F$3,0)+2,0),"")</f>
        <v/>
      </c>
      <c r="Q969" s="338" t="s">
        <v>118</v>
      </c>
      <c r="R969" s="339"/>
      <c r="S969" s="340" t="s">
        <v>183</v>
      </c>
      <c r="T969" s="339"/>
      <c r="U969" s="340" t="s">
        <v>184</v>
      </c>
      <c r="V969" s="339"/>
      <c r="W969" s="340" t="s">
        <v>183</v>
      </c>
      <c r="X969" s="339"/>
      <c r="Y969" s="340" t="s">
        <v>185</v>
      </c>
      <c r="Z969" s="340" t="s">
        <v>186</v>
      </c>
      <c r="AA969" s="340" t="str">
        <f t="shared" si="330"/>
        <v/>
      </c>
      <c r="AB969" s="341" t="s">
        <v>187</v>
      </c>
      <c r="AC969" s="516" t="str">
        <f t="shared" si="331"/>
        <v/>
      </c>
      <c r="AD969" s="509" t="str">
        <f t="shared" si="332"/>
        <v/>
      </c>
      <c r="AE969" s="517" t="str">
        <f>IFERROR(ROUNDDOWN(ROUNDDOWN(ROUND(L969*VLOOKUP(K969,【参考】数式用!$A$4:$F$57,MATCH("処遇改善加算Ⅳ",【参考】数式用!$C$3:$F$3,0)+2,0),0),0)*AA969*0.5,0), "")</f>
        <v/>
      </c>
      <c r="AF969" s="329"/>
      <c r="AG969" s="330"/>
      <c r="AH969" s="330"/>
      <c r="AI969" s="344"/>
      <c r="AJ969" s="641"/>
      <c r="AK969" s="331"/>
      <c r="AL969" s="332" t="str">
        <f t="shared" si="333"/>
        <v/>
      </c>
      <c r="AM969" s="325" t="str">
        <f t="shared" si="334"/>
        <v/>
      </c>
      <c r="AN969" s="255"/>
      <c r="AO969" s="559" t="str">
        <f>IFERROR(VLOOKUP(K969,【参考】数式用!$A$2:$N$57,14,FALSE),"")</f>
        <v/>
      </c>
      <c r="AP969" s="559" t="str">
        <f t="shared" si="335"/>
        <v/>
      </c>
      <c r="AQ969" s="632" t="str">
        <f t="shared" si="336"/>
        <v/>
      </c>
      <c r="AR969" s="632" t="str">
        <f t="shared" si="337"/>
        <v>入力済</v>
      </c>
      <c r="AS969" s="559" t="str">
        <f t="shared" si="338"/>
        <v/>
      </c>
      <c r="AT969" s="632" t="str">
        <f t="shared" si="339"/>
        <v>入力済</v>
      </c>
      <c r="AU969" s="632" t="str">
        <f t="shared" si="340"/>
        <v/>
      </c>
      <c r="AV969" s="632" t="str">
        <f t="shared" si="341"/>
        <v/>
      </c>
      <c r="AW969" s="559" t="str">
        <f t="shared" si="342"/>
        <v/>
      </c>
      <c r="AX969" s="559" t="str">
        <f t="shared" si="343"/>
        <v/>
      </c>
      <c r="AY969" s="632" t="str">
        <f>IFERROR(VLOOKUP(K969,【参考】数式用!$AR$5:$AS$39,2, FALSE), "")</f>
        <v/>
      </c>
      <c r="AZ969" s="559" t="str">
        <f t="shared" si="344"/>
        <v/>
      </c>
      <c r="BA969" s="559" t="str">
        <f t="shared" si="345"/>
        <v>入力済</v>
      </c>
      <c r="BB969" s="632" t="str">
        <f>IFERROR(VLOOKUP(K969,【参考】数式用!$AX$3:$AY$59, 2, FALSE), "")</f>
        <v/>
      </c>
      <c r="BC969" s="559" t="str">
        <f t="shared" si="346"/>
        <v/>
      </c>
      <c r="BD969" s="559" t="str">
        <f t="shared" si="347"/>
        <v>入力済</v>
      </c>
      <c r="BE969" s="576" t="str">
        <f t="shared" si="348"/>
        <v/>
      </c>
      <c r="BF969" s="559" t="str">
        <f t="shared" si="349"/>
        <v/>
      </c>
      <c r="BG969" s="596"/>
      <c r="BH969" s="632" t="str">
        <f t="shared" si="350"/>
        <v/>
      </c>
      <c r="BI969" s="614" t="str">
        <f>IFERROR(IF(BH969="Ⅱロ有り",ROUNDDOWN(L969*VLOOKUP(K969,【参考】数式用!$A$4:$J$42,10,FALSE)*AA969,0),""),"")</f>
        <v/>
      </c>
      <c r="BJ969" s="614" t="str">
        <f>IFERROR(IF(BH969="Ⅱロなし",ROUNDDOWN(L969*VLOOKUP(K969,【参考】数式用!$A$4:$J$42,8,FALSE)*AA969,0),""),"")</f>
        <v/>
      </c>
    </row>
    <row r="970" spans="1:62" ht="110.1" customHeight="1" thickBot="1">
      <c r="A970" s="327">
        <v>957</v>
      </c>
      <c r="B970" s="1005" t="str">
        <f>IF(基本情報入力シート!B992="","",基本情報入力シート!B992)</f>
        <v/>
      </c>
      <c r="C970" s="1006"/>
      <c r="D970" s="1006"/>
      <c r="E970" s="1006"/>
      <c r="F970" s="1007"/>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58" t="str">
        <f>IF(基本情報入力シート!AF992=0, "",基本情報入力シート!AF992)</f>
        <v/>
      </c>
      <c r="M970" s="589"/>
      <c r="N970" s="521" t="str">
        <f>IFERROR(VLOOKUP(K970,【参考】数式用!$A$2:$F$57,MATCH(M970,【参考】数式用!$C$3:$F$3,0)+2,0),"")</f>
        <v/>
      </c>
      <c r="O970" s="513"/>
      <c r="P970" s="555" t="str">
        <f>IFERROR(VLOOKUP(K970,【参考】数式用!$A$2:$F$57,MATCH(O970,【参考】数式用!$C$3:$F$3,0)+2,0),"")</f>
        <v/>
      </c>
      <c r="Q970" s="338" t="s">
        <v>118</v>
      </c>
      <c r="R970" s="339"/>
      <c r="S970" s="340" t="s">
        <v>183</v>
      </c>
      <c r="T970" s="339"/>
      <c r="U970" s="340" t="s">
        <v>184</v>
      </c>
      <c r="V970" s="339"/>
      <c r="W970" s="340" t="s">
        <v>183</v>
      </c>
      <c r="X970" s="339"/>
      <c r="Y970" s="340" t="s">
        <v>185</v>
      </c>
      <c r="Z970" s="340" t="s">
        <v>186</v>
      </c>
      <c r="AA970" s="340" t="str">
        <f t="shared" si="330"/>
        <v/>
      </c>
      <c r="AB970" s="341" t="s">
        <v>187</v>
      </c>
      <c r="AC970" s="516" t="str">
        <f t="shared" si="331"/>
        <v/>
      </c>
      <c r="AD970" s="509" t="str">
        <f t="shared" si="332"/>
        <v/>
      </c>
      <c r="AE970" s="517" t="str">
        <f>IFERROR(ROUNDDOWN(ROUNDDOWN(ROUND(L970*VLOOKUP(K970,【参考】数式用!$A$4:$F$57,MATCH("処遇改善加算Ⅳ",【参考】数式用!$C$3:$F$3,0)+2,0),0),0)*AA970*0.5,0), "")</f>
        <v/>
      </c>
      <c r="AF970" s="329"/>
      <c r="AG970" s="330"/>
      <c r="AH970" s="330"/>
      <c r="AI970" s="344"/>
      <c r="AJ970" s="641"/>
      <c r="AK970" s="331"/>
      <c r="AL970" s="332" t="str">
        <f t="shared" si="333"/>
        <v/>
      </c>
      <c r="AM970" s="325" t="str">
        <f t="shared" si="334"/>
        <v/>
      </c>
      <c r="AN970" s="255"/>
      <c r="AO970" s="559" t="str">
        <f>IFERROR(VLOOKUP(K970,【参考】数式用!$A$2:$N$57,14,FALSE),"")</f>
        <v/>
      </c>
      <c r="AP970" s="559" t="str">
        <f t="shared" si="335"/>
        <v/>
      </c>
      <c r="AQ970" s="632" t="str">
        <f t="shared" si="336"/>
        <v/>
      </c>
      <c r="AR970" s="632" t="str">
        <f t="shared" si="337"/>
        <v>入力済</v>
      </c>
      <c r="AS970" s="559" t="str">
        <f t="shared" si="338"/>
        <v/>
      </c>
      <c r="AT970" s="632" t="str">
        <f t="shared" si="339"/>
        <v>入力済</v>
      </c>
      <c r="AU970" s="632" t="str">
        <f t="shared" si="340"/>
        <v/>
      </c>
      <c r="AV970" s="632" t="str">
        <f t="shared" si="341"/>
        <v/>
      </c>
      <c r="AW970" s="559" t="str">
        <f t="shared" si="342"/>
        <v/>
      </c>
      <c r="AX970" s="559" t="str">
        <f t="shared" si="343"/>
        <v/>
      </c>
      <c r="AY970" s="632" t="str">
        <f>IFERROR(VLOOKUP(K970,【参考】数式用!$AR$5:$AS$39,2, FALSE), "")</f>
        <v/>
      </c>
      <c r="AZ970" s="559" t="str">
        <f t="shared" si="344"/>
        <v/>
      </c>
      <c r="BA970" s="559" t="str">
        <f t="shared" si="345"/>
        <v>入力済</v>
      </c>
      <c r="BB970" s="632" t="str">
        <f>IFERROR(VLOOKUP(K970,【参考】数式用!$AX$3:$AY$59, 2, FALSE), "")</f>
        <v/>
      </c>
      <c r="BC970" s="559" t="str">
        <f t="shared" si="346"/>
        <v/>
      </c>
      <c r="BD970" s="559" t="str">
        <f t="shared" si="347"/>
        <v>入力済</v>
      </c>
      <c r="BE970" s="576" t="str">
        <f t="shared" si="348"/>
        <v/>
      </c>
      <c r="BF970" s="559" t="str">
        <f t="shared" si="349"/>
        <v/>
      </c>
      <c r="BG970" s="596"/>
      <c r="BH970" s="632" t="str">
        <f t="shared" si="350"/>
        <v/>
      </c>
      <c r="BI970" s="614" t="str">
        <f>IFERROR(IF(BH970="Ⅱロ有り",ROUNDDOWN(L970*VLOOKUP(K970,【参考】数式用!$A$4:$J$42,10,FALSE)*AA970,0),""),"")</f>
        <v/>
      </c>
      <c r="BJ970" s="614" t="str">
        <f>IFERROR(IF(BH970="Ⅱロなし",ROUNDDOWN(L970*VLOOKUP(K970,【参考】数式用!$A$4:$J$42,8,FALSE)*AA970,0),""),"")</f>
        <v/>
      </c>
    </row>
    <row r="971" spans="1:62" ht="110.1" customHeight="1" thickBot="1">
      <c r="A971" s="327">
        <v>958</v>
      </c>
      <c r="B971" s="1005" t="str">
        <f>IF(基本情報入力シート!B993="","",基本情報入力シート!B993)</f>
        <v/>
      </c>
      <c r="C971" s="1006"/>
      <c r="D971" s="1006"/>
      <c r="E971" s="1006"/>
      <c r="F971" s="1007"/>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58" t="str">
        <f>IF(基本情報入力シート!AF993=0, "",基本情報入力シート!AF993)</f>
        <v/>
      </c>
      <c r="M971" s="589"/>
      <c r="N971" s="521" t="str">
        <f>IFERROR(VLOOKUP(K971,【参考】数式用!$A$2:$F$57,MATCH(M971,【参考】数式用!$C$3:$F$3,0)+2,0),"")</f>
        <v/>
      </c>
      <c r="O971" s="513"/>
      <c r="P971" s="555" t="str">
        <f>IFERROR(VLOOKUP(K971,【参考】数式用!$A$2:$F$57,MATCH(O971,【参考】数式用!$C$3:$F$3,0)+2,0),"")</f>
        <v/>
      </c>
      <c r="Q971" s="338" t="s">
        <v>118</v>
      </c>
      <c r="R971" s="339"/>
      <c r="S971" s="340" t="s">
        <v>183</v>
      </c>
      <c r="T971" s="339"/>
      <c r="U971" s="340" t="s">
        <v>184</v>
      </c>
      <c r="V971" s="339"/>
      <c r="W971" s="340" t="s">
        <v>183</v>
      </c>
      <c r="X971" s="339"/>
      <c r="Y971" s="340" t="s">
        <v>185</v>
      </c>
      <c r="Z971" s="340" t="s">
        <v>186</v>
      </c>
      <c r="AA971" s="340" t="str">
        <f t="shared" si="330"/>
        <v/>
      </c>
      <c r="AB971" s="341" t="s">
        <v>187</v>
      </c>
      <c r="AC971" s="516" t="str">
        <f t="shared" si="331"/>
        <v/>
      </c>
      <c r="AD971" s="509" t="str">
        <f t="shared" si="332"/>
        <v/>
      </c>
      <c r="AE971" s="517" t="str">
        <f>IFERROR(ROUNDDOWN(ROUNDDOWN(ROUND(L971*VLOOKUP(K971,【参考】数式用!$A$4:$F$57,MATCH("処遇改善加算Ⅳ",【参考】数式用!$C$3:$F$3,0)+2,0),0),0)*AA971*0.5,0), "")</f>
        <v/>
      </c>
      <c r="AF971" s="329"/>
      <c r="AG971" s="330"/>
      <c r="AH971" s="330"/>
      <c r="AI971" s="344"/>
      <c r="AJ971" s="641"/>
      <c r="AK971" s="331"/>
      <c r="AL971" s="332" t="str">
        <f t="shared" si="333"/>
        <v/>
      </c>
      <c r="AM971" s="325" t="str">
        <f t="shared" si="334"/>
        <v/>
      </c>
      <c r="AN971" s="255"/>
      <c r="AO971" s="559" t="str">
        <f>IFERROR(VLOOKUP(K971,【参考】数式用!$A$2:$N$57,14,FALSE),"")</f>
        <v/>
      </c>
      <c r="AP971" s="559" t="str">
        <f t="shared" si="335"/>
        <v/>
      </c>
      <c r="AQ971" s="632" t="str">
        <f t="shared" si="336"/>
        <v/>
      </c>
      <c r="AR971" s="632" t="str">
        <f t="shared" si="337"/>
        <v>入力済</v>
      </c>
      <c r="AS971" s="559" t="str">
        <f t="shared" si="338"/>
        <v/>
      </c>
      <c r="AT971" s="632" t="str">
        <f t="shared" si="339"/>
        <v>入力済</v>
      </c>
      <c r="AU971" s="632" t="str">
        <f t="shared" si="340"/>
        <v/>
      </c>
      <c r="AV971" s="632" t="str">
        <f t="shared" si="341"/>
        <v/>
      </c>
      <c r="AW971" s="559" t="str">
        <f t="shared" si="342"/>
        <v/>
      </c>
      <c r="AX971" s="559" t="str">
        <f t="shared" si="343"/>
        <v/>
      </c>
      <c r="AY971" s="632" t="str">
        <f>IFERROR(VLOOKUP(K971,【参考】数式用!$AR$5:$AS$39,2, FALSE), "")</f>
        <v/>
      </c>
      <c r="AZ971" s="559" t="str">
        <f t="shared" si="344"/>
        <v/>
      </c>
      <c r="BA971" s="559" t="str">
        <f t="shared" si="345"/>
        <v>入力済</v>
      </c>
      <c r="BB971" s="632" t="str">
        <f>IFERROR(VLOOKUP(K971,【参考】数式用!$AX$3:$AY$59, 2, FALSE), "")</f>
        <v/>
      </c>
      <c r="BC971" s="559" t="str">
        <f t="shared" si="346"/>
        <v/>
      </c>
      <c r="BD971" s="559" t="str">
        <f t="shared" si="347"/>
        <v>入力済</v>
      </c>
      <c r="BE971" s="576" t="str">
        <f t="shared" si="348"/>
        <v/>
      </c>
      <c r="BF971" s="559" t="str">
        <f t="shared" si="349"/>
        <v/>
      </c>
      <c r="BG971" s="596"/>
      <c r="BH971" s="632" t="str">
        <f t="shared" si="350"/>
        <v/>
      </c>
      <c r="BI971" s="614" t="str">
        <f>IFERROR(IF(BH971="Ⅱロ有り",ROUNDDOWN(L971*VLOOKUP(K971,【参考】数式用!$A$4:$J$42,10,FALSE)*AA971,0),""),"")</f>
        <v/>
      </c>
      <c r="BJ971" s="614" t="str">
        <f>IFERROR(IF(BH971="Ⅱロなし",ROUNDDOWN(L971*VLOOKUP(K971,【参考】数式用!$A$4:$J$42,8,FALSE)*AA971,0),""),"")</f>
        <v/>
      </c>
    </row>
    <row r="972" spans="1:62" ht="110.1" customHeight="1" thickBot="1">
      <c r="A972" s="327">
        <v>959</v>
      </c>
      <c r="B972" s="1005" t="str">
        <f>IF(基本情報入力シート!B994="","",基本情報入力シート!B994)</f>
        <v/>
      </c>
      <c r="C972" s="1006"/>
      <c r="D972" s="1006"/>
      <c r="E972" s="1006"/>
      <c r="F972" s="1007"/>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58" t="str">
        <f>IF(基本情報入力シート!AF994=0, "",基本情報入力シート!AF994)</f>
        <v/>
      </c>
      <c r="M972" s="589"/>
      <c r="N972" s="521" t="str">
        <f>IFERROR(VLOOKUP(K972,【参考】数式用!$A$2:$F$57,MATCH(M972,【参考】数式用!$C$3:$F$3,0)+2,0),"")</f>
        <v/>
      </c>
      <c r="O972" s="513"/>
      <c r="P972" s="555" t="str">
        <f>IFERROR(VLOOKUP(K972,【参考】数式用!$A$2:$F$57,MATCH(O972,【参考】数式用!$C$3:$F$3,0)+2,0),"")</f>
        <v/>
      </c>
      <c r="Q972" s="338" t="s">
        <v>118</v>
      </c>
      <c r="R972" s="339"/>
      <c r="S972" s="340" t="s">
        <v>183</v>
      </c>
      <c r="T972" s="339"/>
      <c r="U972" s="340" t="s">
        <v>184</v>
      </c>
      <c r="V972" s="339"/>
      <c r="W972" s="340" t="s">
        <v>183</v>
      </c>
      <c r="X972" s="339"/>
      <c r="Y972" s="340" t="s">
        <v>185</v>
      </c>
      <c r="Z972" s="340" t="s">
        <v>186</v>
      </c>
      <c r="AA972" s="340" t="str">
        <f t="shared" si="330"/>
        <v/>
      </c>
      <c r="AB972" s="341" t="s">
        <v>187</v>
      </c>
      <c r="AC972" s="516" t="str">
        <f t="shared" si="331"/>
        <v/>
      </c>
      <c r="AD972" s="509" t="str">
        <f t="shared" si="332"/>
        <v/>
      </c>
      <c r="AE972" s="517" t="str">
        <f>IFERROR(ROUNDDOWN(ROUNDDOWN(ROUND(L972*VLOOKUP(K972,【参考】数式用!$A$4:$F$57,MATCH("処遇改善加算Ⅳ",【参考】数式用!$C$3:$F$3,0)+2,0),0),0)*AA972*0.5,0), "")</f>
        <v/>
      </c>
      <c r="AF972" s="329"/>
      <c r="AG972" s="330"/>
      <c r="AH972" s="330"/>
      <c r="AI972" s="344"/>
      <c r="AJ972" s="641"/>
      <c r="AK972" s="331"/>
      <c r="AL972" s="332" t="str">
        <f t="shared" si="333"/>
        <v/>
      </c>
      <c r="AM972" s="325" t="str">
        <f t="shared" si="334"/>
        <v/>
      </c>
      <c r="AN972" s="255"/>
      <c r="AO972" s="559" t="str">
        <f>IFERROR(VLOOKUP(K972,【参考】数式用!$A$2:$N$57,14,FALSE),"")</f>
        <v/>
      </c>
      <c r="AP972" s="559" t="str">
        <f t="shared" si="335"/>
        <v/>
      </c>
      <c r="AQ972" s="632" t="str">
        <f t="shared" si="336"/>
        <v/>
      </c>
      <c r="AR972" s="632" t="str">
        <f t="shared" si="337"/>
        <v>入力済</v>
      </c>
      <c r="AS972" s="559" t="str">
        <f t="shared" si="338"/>
        <v/>
      </c>
      <c r="AT972" s="632" t="str">
        <f t="shared" si="339"/>
        <v>入力済</v>
      </c>
      <c r="AU972" s="632" t="str">
        <f t="shared" si="340"/>
        <v/>
      </c>
      <c r="AV972" s="632" t="str">
        <f t="shared" si="341"/>
        <v/>
      </c>
      <c r="AW972" s="559" t="str">
        <f t="shared" si="342"/>
        <v/>
      </c>
      <c r="AX972" s="559" t="str">
        <f t="shared" si="343"/>
        <v/>
      </c>
      <c r="AY972" s="632" t="str">
        <f>IFERROR(VLOOKUP(K972,【参考】数式用!$AR$5:$AS$39,2, FALSE), "")</f>
        <v/>
      </c>
      <c r="AZ972" s="559" t="str">
        <f t="shared" si="344"/>
        <v/>
      </c>
      <c r="BA972" s="559" t="str">
        <f t="shared" si="345"/>
        <v>入力済</v>
      </c>
      <c r="BB972" s="632" t="str">
        <f>IFERROR(VLOOKUP(K972,【参考】数式用!$AX$3:$AY$59, 2, FALSE), "")</f>
        <v/>
      </c>
      <c r="BC972" s="559" t="str">
        <f t="shared" si="346"/>
        <v/>
      </c>
      <c r="BD972" s="559" t="str">
        <f t="shared" si="347"/>
        <v>入力済</v>
      </c>
      <c r="BE972" s="576" t="str">
        <f t="shared" si="348"/>
        <v/>
      </c>
      <c r="BF972" s="559" t="str">
        <f t="shared" si="349"/>
        <v/>
      </c>
      <c r="BG972" s="596"/>
      <c r="BH972" s="632" t="str">
        <f t="shared" si="350"/>
        <v/>
      </c>
      <c r="BI972" s="614" t="str">
        <f>IFERROR(IF(BH972="Ⅱロ有り",ROUNDDOWN(L972*VLOOKUP(K972,【参考】数式用!$A$4:$J$42,10,FALSE)*AA972,0),""),"")</f>
        <v/>
      </c>
      <c r="BJ972" s="614" t="str">
        <f>IFERROR(IF(BH972="Ⅱロなし",ROUNDDOWN(L972*VLOOKUP(K972,【参考】数式用!$A$4:$J$42,8,FALSE)*AA972,0),""),"")</f>
        <v/>
      </c>
    </row>
    <row r="973" spans="1:62" ht="110.1" customHeight="1" thickBot="1">
      <c r="A973" s="327">
        <v>960</v>
      </c>
      <c r="B973" s="1005" t="str">
        <f>IF(基本情報入力シート!B995="","",基本情報入力シート!B995)</f>
        <v/>
      </c>
      <c r="C973" s="1006"/>
      <c r="D973" s="1006"/>
      <c r="E973" s="1006"/>
      <c r="F973" s="1007"/>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58" t="str">
        <f>IF(基本情報入力シート!AF995=0, "",基本情報入力シート!AF995)</f>
        <v/>
      </c>
      <c r="M973" s="589"/>
      <c r="N973" s="521" t="str">
        <f>IFERROR(VLOOKUP(K973,【参考】数式用!$A$2:$F$57,MATCH(M973,【参考】数式用!$C$3:$F$3,0)+2,0),"")</f>
        <v/>
      </c>
      <c r="O973" s="513"/>
      <c r="P973" s="555" t="str">
        <f>IFERROR(VLOOKUP(K973,【参考】数式用!$A$2:$F$57,MATCH(O973,【参考】数式用!$C$3:$F$3,0)+2,0),"")</f>
        <v/>
      </c>
      <c r="Q973" s="338" t="s">
        <v>118</v>
      </c>
      <c r="R973" s="339"/>
      <c r="S973" s="340" t="s">
        <v>183</v>
      </c>
      <c r="T973" s="339"/>
      <c r="U973" s="340" t="s">
        <v>184</v>
      </c>
      <c r="V973" s="339"/>
      <c r="W973" s="340" t="s">
        <v>183</v>
      </c>
      <c r="X973" s="339"/>
      <c r="Y973" s="340" t="s">
        <v>185</v>
      </c>
      <c r="Z973" s="340" t="s">
        <v>186</v>
      </c>
      <c r="AA973" s="340" t="str">
        <f t="shared" si="330"/>
        <v/>
      </c>
      <c r="AB973" s="341" t="s">
        <v>187</v>
      </c>
      <c r="AC973" s="516" t="str">
        <f t="shared" si="331"/>
        <v/>
      </c>
      <c r="AD973" s="509" t="str">
        <f t="shared" si="332"/>
        <v/>
      </c>
      <c r="AE973" s="517" t="str">
        <f>IFERROR(ROUNDDOWN(ROUNDDOWN(ROUND(L973*VLOOKUP(K973,【参考】数式用!$A$4:$F$57,MATCH("処遇改善加算Ⅳ",【参考】数式用!$C$3:$F$3,0)+2,0),0),0)*AA973*0.5,0), "")</f>
        <v/>
      </c>
      <c r="AF973" s="329"/>
      <c r="AG973" s="330"/>
      <c r="AH973" s="330"/>
      <c r="AI973" s="344"/>
      <c r="AJ973" s="641"/>
      <c r="AK973" s="331"/>
      <c r="AL973" s="332" t="str">
        <f t="shared" si="333"/>
        <v/>
      </c>
      <c r="AM973" s="325" t="str">
        <f t="shared" si="334"/>
        <v/>
      </c>
      <c r="AN973" s="255"/>
      <c r="AO973" s="559" t="str">
        <f>IFERROR(VLOOKUP(K973,【参考】数式用!$A$2:$N$57,14,FALSE),"")</f>
        <v/>
      </c>
      <c r="AP973" s="559" t="str">
        <f t="shared" si="335"/>
        <v/>
      </c>
      <c r="AQ973" s="632" t="str">
        <f t="shared" si="336"/>
        <v/>
      </c>
      <c r="AR973" s="632" t="str">
        <f t="shared" si="337"/>
        <v>入力済</v>
      </c>
      <c r="AS973" s="559" t="str">
        <f t="shared" si="338"/>
        <v/>
      </c>
      <c r="AT973" s="632" t="str">
        <f t="shared" si="339"/>
        <v>入力済</v>
      </c>
      <c r="AU973" s="632" t="str">
        <f t="shared" si="340"/>
        <v/>
      </c>
      <c r="AV973" s="632" t="str">
        <f t="shared" si="341"/>
        <v/>
      </c>
      <c r="AW973" s="559" t="str">
        <f t="shared" si="342"/>
        <v/>
      </c>
      <c r="AX973" s="559" t="str">
        <f t="shared" si="343"/>
        <v/>
      </c>
      <c r="AY973" s="632" t="str">
        <f>IFERROR(VLOOKUP(K973,【参考】数式用!$AR$5:$AS$39,2, FALSE), "")</f>
        <v/>
      </c>
      <c r="AZ973" s="559" t="str">
        <f t="shared" si="344"/>
        <v/>
      </c>
      <c r="BA973" s="559" t="str">
        <f t="shared" si="345"/>
        <v>入力済</v>
      </c>
      <c r="BB973" s="632" t="str">
        <f>IFERROR(VLOOKUP(K973,【参考】数式用!$AX$3:$AY$59, 2, FALSE), "")</f>
        <v/>
      </c>
      <c r="BC973" s="559" t="str">
        <f t="shared" si="346"/>
        <v/>
      </c>
      <c r="BD973" s="559" t="str">
        <f t="shared" si="347"/>
        <v>入力済</v>
      </c>
      <c r="BE973" s="576" t="str">
        <f t="shared" si="348"/>
        <v/>
      </c>
      <c r="BF973" s="559" t="str">
        <f t="shared" si="349"/>
        <v/>
      </c>
      <c r="BG973" s="596"/>
      <c r="BH973" s="632" t="str">
        <f t="shared" si="350"/>
        <v/>
      </c>
      <c r="BI973" s="614" t="str">
        <f>IFERROR(IF(BH973="Ⅱロ有り",ROUNDDOWN(L973*VLOOKUP(K973,【参考】数式用!$A$4:$J$42,10,FALSE)*AA973,0),""),"")</f>
        <v/>
      </c>
      <c r="BJ973" s="614" t="str">
        <f>IFERROR(IF(BH973="Ⅱロなし",ROUNDDOWN(L973*VLOOKUP(K973,【参考】数式用!$A$4:$J$42,8,FALSE)*AA973,0),""),"")</f>
        <v/>
      </c>
    </row>
    <row r="974" spans="1:62" ht="110.1" customHeight="1" thickBot="1">
      <c r="A974" s="327">
        <v>961</v>
      </c>
      <c r="B974" s="1005" t="str">
        <f>IF(基本情報入力シート!B996="","",基本情報入力シート!B996)</f>
        <v/>
      </c>
      <c r="C974" s="1006"/>
      <c r="D974" s="1006"/>
      <c r="E974" s="1006"/>
      <c r="F974" s="1007"/>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58" t="str">
        <f>IF(基本情報入力シート!AF996=0, "",基本情報入力シート!AF996)</f>
        <v/>
      </c>
      <c r="M974" s="589"/>
      <c r="N974" s="521" t="str">
        <f>IFERROR(VLOOKUP(K974,【参考】数式用!$A$2:$F$57,MATCH(M974,【参考】数式用!$C$3:$F$3,0)+2,0),"")</f>
        <v/>
      </c>
      <c r="O974" s="513"/>
      <c r="P974" s="555" t="str">
        <f>IFERROR(VLOOKUP(K974,【参考】数式用!$A$2:$F$57,MATCH(O974,【参考】数式用!$C$3:$F$3,0)+2,0),"")</f>
        <v/>
      </c>
      <c r="Q974" s="338" t="s">
        <v>118</v>
      </c>
      <c r="R974" s="339"/>
      <c r="S974" s="340" t="s">
        <v>183</v>
      </c>
      <c r="T974" s="339"/>
      <c r="U974" s="340" t="s">
        <v>184</v>
      </c>
      <c r="V974" s="339"/>
      <c r="W974" s="340" t="s">
        <v>183</v>
      </c>
      <c r="X974" s="339"/>
      <c r="Y974" s="340" t="s">
        <v>185</v>
      </c>
      <c r="Z974" s="340" t="s">
        <v>186</v>
      </c>
      <c r="AA974" s="340" t="str">
        <f t="shared" si="330"/>
        <v/>
      </c>
      <c r="AB974" s="341" t="s">
        <v>187</v>
      </c>
      <c r="AC974" s="516" t="str">
        <f t="shared" si="331"/>
        <v/>
      </c>
      <c r="AD974" s="509" t="str">
        <f t="shared" si="332"/>
        <v/>
      </c>
      <c r="AE974" s="517" t="str">
        <f>IFERROR(ROUNDDOWN(ROUNDDOWN(ROUND(L974*VLOOKUP(K974,【参考】数式用!$A$4:$F$57,MATCH("処遇改善加算Ⅳ",【参考】数式用!$C$3:$F$3,0)+2,0),0),0)*AA974*0.5,0), "")</f>
        <v/>
      </c>
      <c r="AF974" s="329"/>
      <c r="AG974" s="330"/>
      <c r="AH974" s="330"/>
      <c r="AI974" s="344"/>
      <c r="AJ974" s="641"/>
      <c r="AK974" s="331"/>
      <c r="AL974" s="332" t="str">
        <f t="shared" si="333"/>
        <v/>
      </c>
      <c r="AM974" s="325" t="str">
        <f t="shared" si="334"/>
        <v/>
      </c>
      <c r="AN974" s="255"/>
      <c r="AO974" s="559" t="str">
        <f>IFERROR(VLOOKUP(K974,【参考】数式用!$A$2:$N$57,14,FALSE),"")</f>
        <v/>
      </c>
      <c r="AP974" s="559" t="str">
        <f t="shared" si="335"/>
        <v/>
      </c>
      <c r="AQ974" s="632" t="str">
        <f t="shared" si="336"/>
        <v/>
      </c>
      <c r="AR974" s="632" t="str">
        <f t="shared" si="337"/>
        <v>入力済</v>
      </c>
      <c r="AS974" s="559" t="str">
        <f t="shared" si="338"/>
        <v/>
      </c>
      <c r="AT974" s="632" t="str">
        <f t="shared" si="339"/>
        <v>入力済</v>
      </c>
      <c r="AU974" s="632" t="str">
        <f t="shared" si="340"/>
        <v/>
      </c>
      <c r="AV974" s="632" t="str">
        <f t="shared" si="341"/>
        <v/>
      </c>
      <c r="AW974" s="559" t="str">
        <f t="shared" si="342"/>
        <v/>
      </c>
      <c r="AX974" s="559" t="str">
        <f t="shared" si="343"/>
        <v/>
      </c>
      <c r="AY974" s="632" t="str">
        <f>IFERROR(VLOOKUP(K974,【参考】数式用!$AR$5:$AS$39,2, FALSE), "")</f>
        <v/>
      </c>
      <c r="AZ974" s="559" t="str">
        <f t="shared" si="344"/>
        <v/>
      </c>
      <c r="BA974" s="559" t="str">
        <f t="shared" si="345"/>
        <v>入力済</v>
      </c>
      <c r="BB974" s="632" t="str">
        <f>IFERROR(VLOOKUP(K974,【参考】数式用!$AX$3:$AY$59, 2, FALSE), "")</f>
        <v/>
      </c>
      <c r="BC974" s="559" t="str">
        <f t="shared" si="346"/>
        <v/>
      </c>
      <c r="BD974" s="559" t="str">
        <f t="shared" si="347"/>
        <v>入力済</v>
      </c>
      <c r="BE974" s="576" t="str">
        <f t="shared" si="348"/>
        <v/>
      </c>
      <c r="BF974" s="559" t="str">
        <f t="shared" si="349"/>
        <v/>
      </c>
      <c r="BG974" s="596"/>
      <c r="BH974" s="632" t="str">
        <f t="shared" si="350"/>
        <v/>
      </c>
      <c r="BI974" s="614" t="str">
        <f>IFERROR(IF(BH974="Ⅱロ有り",ROUNDDOWN(L974*VLOOKUP(K974,【参考】数式用!$A$4:$J$42,10,FALSE)*AA974,0),""),"")</f>
        <v/>
      </c>
      <c r="BJ974" s="614" t="str">
        <f>IFERROR(IF(BH974="Ⅱロなし",ROUNDDOWN(L974*VLOOKUP(K974,【参考】数式用!$A$4:$J$42,8,FALSE)*AA974,0),""),"")</f>
        <v/>
      </c>
    </row>
    <row r="975" spans="1:62" ht="110.1" customHeight="1" thickBot="1">
      <c r="A975" s="327">
        <v>962</v>
      </c>
      <c r="B975" s="1005" t="str">
        <f>IF(基本情報入力シート!B997="","",基本情報入力シート!B997)</f>
        <v/>
      </c>
      <c r="C975" s="1006"/>
      <c r="D975" s="1006"/>
      <c r="E975" s="1006"/>
      <c r="F975" s="1007"/>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58" t="str">
        <f>IF(基本情報入力シート!AF997=0, "",基本情報入力シート!AF997)</f>
        <v/>
      </c>
      <c r="M975" s="589"/>
      <c r="N975" s="521" t="str">
        <f>IFERROR(VLOOKUP(K975,【参考】数式用!$A$2:$F$57,MATCH(M975,【参考】数式用!$C$3:$F$3,0)+2,0),"")</f>
        <v/>
      </c>
      <c r="O975" s="513"/>
      <c r="P975" s="555" t="str">
        <f>IFERROR(VLOOKUP(K975,【参考】数式用!$A$2:$F$57,MATCH(O975,【参考】数式用!$C$3:$F$3,0)+2,0),"")</f>
        <v/>
      </c>
      <c r="Q975" s="338" t="s">
        <v>118</v>
      </c>
      <c r="R975" s="339"/>
      <c r="S975" s="340" t="s">
        <v>183</v>
      </c>
      <c r="T975" s="339"/>
      <c r="U975" s="340" t="s">
        <v>184</v>
      </c>
      <c r="V975" s="339"/>
      <c r="W975" s="340" t="s">
        <v>183</v>
      </c>
      <c r="X975" s="339"/>
      <c r="Y975" s="340" t="s">
        <v>185</v>
      </c>
      <c r="Z975" s="340" t="s">
        <v>186</v>
      </c>
      <c r="AA975" s="340" t="str">
        <f t="shared" si="330"/>
        <v/>
      </c>
      <c r="AB975" s="341" t="s">
        <v>187</v>
      </c>
      <c r="AC975" s="516" t="str">
        <f t="shared" si="331"/>
        <v/>
      </c>
      <c r="AD975" s="509" t="str">
        <f t="shared" si="332"/>
        <v/>
      </c>
      <c r="AE975" s="517" t="str">
        <f>IFERROR(ROUNDDOWN(ROUNDDOWN(ROUND(L975*VLOOKUP(K975,【参考】数式用!$A$4:$F$57,MATCH("処遇改善加算Ⅳ",【参考】数式用!$C$3:$F$3,0)+2,0),0),0)*AA975*0.5,0), "")</f>
        <v/>
      </c>
      <c r="AF975" s="329"/>
      <c r="AG975" s="330"/>
      <c r="AH975" s="330"/>
      <c r="AI975" s="344"/>
      <c r="AJ975" s="641"/>
      <c r="AK975" s="331"/>
      <c r="AL975" s="332" t="str">
        <f t="shared" si="333"/>
        <v/>
      </c>
      <c r="AM975" s="325" t="str">
        <f t="shared" si="334"/>
        <v/>
      </c>
      <c r="AN975" s="255"/>
      <c r="AO975" s="559" t="str">
        <f>IFERROR(VLOOKUP(K975,【参考】数式用!$A$2:$N$57,14,FALSE),"")</f>
        <v/>
      </c>
      <c r="AP975" s="559" t="str">
        <f t="shared" si="335"/>
        <v/>
      </c>
      <c r="AQ975" s="632" t="str">
        <f t="shared" si="336"/>
        <v/>
      </c>
      <c r="AR975" s="632" t="str">
        <f t="shared" si="337"/>
        <v>入力済</v>
      </c>
      <c r="AS975" s="559" t="str">
        <f t="shared" si="338"/>
        <v/>
      </c>
      <c r="AT975" s="632" t="str">
        <f t="shared" si="339"/>
        <v>入力済</v>
      </c>
      <c r="AU975" s="632" t="str">
        <f t="shared" si="340"/>
        <v/>
      </c>
      <c r="AV975" s="632" t="str">
        <f t="shared" si="341"/>
        <v/>
      </c>
      <c r="AW975" s="559" t="str">
        <f t="shared" si="342"/>
        <v/>
      </c>
      <c r="AX975" s="559" t="str">
        <f t="shared" si="343"/>
        <v/>
      </c>
      <c r="AY975" s="632" t="str">
        <f>IFERROR(VLOOKUP(K975,【参考】数式用!$AR$5:$AS$39,2, FALSE), "")</f>
        <v/>
      </c>
      <c r="AZ975" s="559" t="str">
        <f t="shared" si="344"/>
        <v/>
      </c>
      <c r="BA975" s="559" t="str">
        <f t="shared" si="345"/>
        <v>入力済</v>
      </c>
      <c r="BB975" s="632" t="str">
        <f>IFERROR(VLOOKUP(K975,【参考】数式用!$AX$3:$AY$59, 2, FALSE), "")</f>
        <v/>
      </c>
      <c r="BC975" s="559" t="str">
        <f t="shared" si="346"/>
        <v/>
      </c>
      <c r="BD975" s="559" t="str">
        <f t="shared" si="347"/>
        <v>入力済</v>
      </c>
      <c r="BE975" s="576" t="str">
        <f t="shared" si="348"/>
        <v/>
      </c>
      <c r="BF975" s="559" t="str">
        <f t="shared" si="349"/>
        <v/>
      </c>
      <c r="BG975" s="596"/>
      <c r="BH975" s="632" t="str">
        <f t="shared" si="350"/>
        <v/>
      </c>
      <c r="BI975" s="614" t="str">
        <f>IFERROR(IF(BH975="Ⅱロ有り",ROUNDDOWN(L975*VLOOKUP(K975,【参考】数式用!$A$4:$J$42,10,FALSE)*AA975,0),""),"")</f>
        <v/>
      </c>
      <c r="BJ975" s="614" t="str">
        <f>IFERROR(IF(BH975="Ⅱロなし",ROUNDDOWN(L975*VLOOKUP(K975,【参考】数式用!$A$4:$J$42,8,FALSE)*AA975,0),""),"")</f>
        <v/>
      </c>
    </row>
    <row r="976" spans="1:62" ht="110.1" customHeight="1" thickBot="1">
      <c r="A976" s="327">
        <v>963</v>
      </c>
      <c r="B976" s="1005" t="str">
        <f>IF(基本情報入力シート!B998="","",基本情報入力シート!B998)</f>
        <v/>
      </c>
      <c r="C976" s="1006"/>
      <c r="D976" s="1006"/>
      <c r="E976" s="1006"/>
      <c r="F976" s="1007"/>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58" t="str">
        <f>IF(基本情報入力シート!AF998=0, "",基本情報入力シート!AF998)</f>
        <v/>
      </c>
      <c r="M976" s="589"/>
      <c r="N976" s="521" t="str">
        <f>IFERROR(VLOOKUP(K976,【参考】数式用!$A$2:$F$57,MATCH(M976,【参考】数式用!$C$3:$F$3,0)+2,0),"")</f>
        <v/>
      </c>
      <c r="O976" s="513"/>
      <c r="P976" s="555" t="str">
        <f>IFERROR(VLOOKUP(K976,【参考】数式用!$A$2:$F$57,MATCH(O976,【参考】数式用!$C$3:$F$3,0)+2,0),"")</f>
        <v/>
      </c>
      <c r="Q976" s="338" t="s">
        <v>118</v>
      </c>
      <c r="R976" s="339"/>
      <c r="S976" s="340" t="s">
        <v>183</v>
      </c>
      <c r="T976" s="339"/>
      <c r="U976" s="340" t="s">
        <v>184</v>
      </c>
      <c r="V976" s="339"/>
      <c r="W976" s="340" t="s">
        <v>183</v>
      </c>
      <c r="X976" s="339"/>
      <c r="Y976" s="340" t="s">
        <v>185</v>
      </c>
      <c r="Z976" s="340" t="s">
        <v>186</v>
      </c>
      <c r="AA976" s="340" t="str">
        <f t="shared" si="330"/>
        <v/>
      </c>
      <c r="AB976" s="341" t="s">
        <v>187</v>
      </c>
      <c r="AC976" s="516" t="str">
        <f t="shared" si="331"/>
        <v/>
      </c>
      <c r="AD976" s="509" t="str">
        <f t="shared" si="332"/>
        <v/>
      </c>
      <c r="AE976" s="517" t="str">
        <f>IFERROR(ROUNDDOWN(ROUNDDOWN(ROUND(L976*VLOOKUP(K976,【参考】数式用!$A$4:$F$57,MATCH("処遇改善加算Ⅳ",【参考】数式用!$C$3:$F$3,0)+2,0),0),0)*AA976*0.5,0), "")</f>
        <v/>
      </c>
      <c r="AF976" s="329"/>
      <c r="AG976" s="330"/>
      <c r="AH976" s="330"/>
      <c r="AI976" s="344"/>
      <c r="AJ976" s="641"/>
      <c r="AK976" s="331"/>
      <c r="AL976" s="332" t="str">
        <f t="shared" si="333"/>
        <v/>
      </c>
      <c r="AM976" s="325" t="str">
        <f t="shared" si="334"/>
        <v/>
      </c>
      <c r="AN976" s="255"/>
      <c r="AO976" s="559" t="str">
        <f>IFERROR(VLOOKUP(K976,【参考】数式用!$A$2:$N$57,14,FALSE),"")</f>
        <v/>
      </c>
      <c r="AP976" s="559" t="str">
        <f t="shared" si="335"/>
        <v/>
      </c>
      <c r="AQ976" s="632" t="str">
        <f t="shared" si="336"/>
        <v/>
      </c>
      <c r="AR976" s="632" t="str">
        <f t="shared" si="337"/>
        <v>入力済</v>
      </c>
      <c r="AS976" s="559" t="str">
        <f t="shared" si="338"/>
        <v/>
      </c>
      <c r="AT976" s="632" t="str">
        <f t="shared" si="339"/>
        <v>入力済</v>
      </c>
      <c r="AU976" s="632" t="str">
        <f t="shared" si="340"/>
        <v/>
      </c>
      <c r="AV976" s="632" t="str">
        <f t="shared" si="341"/>
        <v/>
      </c>
      <c r="AW976" s="559" t="str">
        <f t="shared" si="342"/>
        <v/>
      </c>
      <c r="AX976" s="559" t="str">
        <f t="shared" si="343"/>
        <v/>
      </c>
      <c r="AY976" s="632" t="str">
        <f>IFERROR(VLOOKUP(K976,【参考】数式用!$AR$5:$AS$39,2, FALSE), "")</f>
        <v/>
      </c>
      <c r="AZ976" s="559" t="str">
        <f t="shared" si="344"/>
        <v/>
      </c>
      <c r="BA976" s="559" t="str">
        <f t="shared" si="345"/>
        <v>入力済</v>
      </c>
      <c r="BB976" s="632" t="str">
        <f>IFERROR(VLOOKUP(K976,【参考】数式用!$AX$3:$AY$59, 2, FALSE), "")</f>
        <v/>
      </c>
      <c r="BC976" s="559" t="str">
        <f t="shared" si="346"/>
        <v/>
      </c>
      <c r="BD976" s="559" t="str">
        <f t="shared" si="347"/>
        <v>入力済</v>
      </c>
      <c r="BE976" s="576" t="str">
        <f t="shared" si="348"/>
        <v/>
      </c>
      <c r="BF976" s="559" t="str">
        <f t="shared" si="349"/>
        <v/>
      </c>
      <c r="BG976" s="596"/>
      <c r="BH976" s="632" t="str">
        <f t="shared" si="350"/>
        <v/>
      </c>
      <c r="BI976" s="614" t="str">
        <f>IFERROR(IF(BH976="Ⅱロ有り",ROUNDDOWN(L976*VLOOKUP(K976,【参考】数式用!$A$4:$J$42,10,FALSE)*AA976,0),""),"")</f>
        <v/>
      </c>
      <c r="BJ976" s="614" t="str">
        <f>IFERROR(IF(BH976="Ⅱロなし",ROUNDDOWN(L976*VLOOKUP(K976,【参考】数式用!$A$4:$J$42,8,FALSE)*AA976,0),""),"")</f>
        <v/>
      </c>
    </row>
    <row r="977" spans="1:62" ht="110.1" customHeight="1" thickBot="1">
      <c r="A977" s="327">
        <v>964</v>
      </c>
      <c r="B977" s="1005" t="str">
        <f>IF(基本情報入力シート!B999="","",基本情報入力シート!B999)</f>
        <v/>
      </c>
      <c r="C977" s="1006"/>
      <c r="D977" s="1006"/>
      <c r="E977" s="1006"/>
      <c r="F977" s="1007"/>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58" t="str">
        <f>IF(基本情報入力シート!AF999=0, "",基本情報入力シート!AF999)</f>
        <v/>
      </c>
      <c r="M977" s="589"/>
      <c r="N977" s="521" t="str">
        <f>IFERROR(VLOOKUP(K977,【参考】数式用!$A$2:$F$57,MATCH(M977,【参考】数式用!$C$3:$F$3,0)+2,0),"")</f>
        <v/>
      </c>
      <c r="O977" s="513"/>
      <c r="P977" s="555" t="str">
        <f>IFERROR(VLOOKUP(K977,【参考】数式用!$A$2:$F$57,MATCH(O977,【参考】数式用!$C$3:$F$3,0)+2,0),"")</f>
        <v/>
      </c>
      <c r="Q977" s="338" t="s">
        <v>118</v>
      </c>
      <c r="R977" s="339"/>
      <c r="S977" s="340" t="s">
        <v>183</v>
      </c>
      <c r="T977" s="339"/>
      <c r="U977" s="340" t="s">
        <v>184</v>
      </c>
      <c r="V977" s="339"/>
      <c r="W977" s="340" t="s">
        <v>183</v>
      </c>
      <c r="X977" s="339"/>
      <c r="Y977" s="340" t="s">
        <v>185</v>
      </c>
      <c r="Z977" s="340" t="s">
        <v>186</v>
      </c>
      <c r="AA977" s="340" t="str">
        <f t="shared" si="330"/>
        <v/>
      </c>
      <c r="AB977" s="341" t="s">
        <v>187</v>
      </c>
      <c r="AC977" s="516" t="str">
        <f t="shared" si="331"/>
        <v/>
      </c>
      <c r="AD977" s="509" t="str">
        <f t="shared" si="332"/>
        <v/>
      </c>
      <c r="AE977" s="517" t="str">
        <f>IFERROR(ROUNDDOWN(ROUNDDOWN(ROUND(L977*VLOOKUP(K977,【参考】数式用!$A$4:$F$57,MATCH("処遇改善加算Ⅳ",【参考】数式用!$C$3:$F$3,0)+2,0),0),0)*AA977*0.5,0), "")</f>
        <v/>
      </c>
      <c r="AF977" s="329"/>
      <c r="AG977" s="330"/>
      <c r="AH977" s="330"/>
      <c r="AI977" s="344"/>
      <c r="AJ977" s="641"/>
      <c r="AK977" s="331"/>
      <c r="AL977" s="332" t="str">
        <f t="shared" si="333"/>
        <v/>
      </c>
      <c r="AM977" s="325" t="str">
        <f t="shared" si="334"/>
        <v/>
      </c>
      <c r="AN977" s="255"/>
      <c r="AO977" s="559" t="str">
        <f>IFERROR(VLOOKUP(K977,【参考】数式用!$A$2:$N$57,14,FALSE),"")</f>
        <v/>
      </c>
      <c r="AP977" s="559" t="str">
        <f t="shared" si="335"/>
        <v/>
      </c>
      <c r="AQ977" s="632" t="str">
        <f t="shared" si="336"/>
        <v/>
      </c>
      <c r="AR977" s="632" t="str">
        <f t="shared" si="337"/>
        <v>入力済</v>
      </c>
      <c r="AS977" s="559" t="str">
        <f t="shared" si="338"/>
        <v/>
      </c>
      <c r="AT977" s="632" t="str">
        <f t="shared" si="339"/>
        <v>入力済</v>
      </c>
      <c r="AU977" s="632" t="str">
        <f t="shared" si="340"/>
        <v/>
      </c>
      <c r="AV977" s="632" t="str">
        <f t="shared" si="341"/>
        <v/>
      </c>
      <c r="AW977" s="559" t="str">
        <f t="shared" si="342"/>
        <v/>
      </c>
      <c r="AX977" s="559" t="str">
        <f t="shared" si="343"/>
        <v/>
      </c>
      <c r="AY977" s="632" t="str">
        <f>IFERROR(VLOOKUP(K977,【参考】数式用!$AR$5:$AS$39,2, FALSE), "")</f>
        <v/>
      </c>
      <c r="AZ977" s="559" t="str">
        <f t="shared" si="344"/>
        <v/>
      </c>
      <c r="BA977" s="559" t="str">
        <f t="shared" si="345"/>
        <v>入力済</v>
      </c>
      <c r="BB977" s="632" t="str">
        <f>IFERROR(VLOOKUP(K977,【参考】数式用!$AX$3:$AY$59, 2, FALSE), "")</f>
        <v/>
      </c>
      <c r="BC977" s="559" t="str">
        <f t="shared" si="346"/>
        <v/>
      </c>
      <c r="BD977" s="559" t="str">
        <f t="shared" si="347"/>
        <v>入力済</v>
      </c>
      <c r="BE977" s="576" t="str">
        <f t="shared" si="348"/>
        <v/>
      </c>
      <c r="BF977" s="559" t="str">
        <f t="shared" si="349"/>
        <v/>
      </c>
      <c r="BG977" s="596"/>
      <c r="BH977" s="632" t="str">
        <f t="shared" si="350"/>
        <v/>
      </c>
      <c r="BI977" s="614" t="str">
        <f>IFERROR(IF(BH977="Ⅱロ有り",ROUNDDOWN(L977*VLOOKUP(K977,【参考】数式用!$A$4:$J$42,10,FALSE)*AA977,0),""),"")</f>
        <v/>
      </c>
      <c r="BJ977" s="614" t="str">
        <f>IFERROR(IF(BH977="Ⅱロなし",ROUNDDOWN(L977*VLOOKUP(K977,【参考】数式用!$A$4:$J$42,8,FALSE)*AA977,0),""),"")</f>
        <v/>
      </c>
    </row>
    <row r="978" spans="1:62" ht="110.1" customHeight="1" thickBot="1">
      <c r="A978" s="327">
        <v>965</v>
      </c>
      <c r="B978" s="1005" t="str">
        <f>IF(基本情報入力シート!B1000="","",基本情報入力シート!B1000)</f>
        <v/>
      </c>
      <c r="C978" s="1006"/>
      <c r="D978" s="1006"/>
      <c r="E978" s="1006"/>
      <c r="F978" s="1007"/>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58" t="str">
        <f>IF(基本情報入力シート!AF1000=0, "",基本情報入力シート!AF1000)</f>
        <v/>
      </c>
      <c r="M978" s="589"/>
      <c r="N978" s="521" t="str">
        <f>IFERROR(VLOOKUP(K978,【参考】数式用!$A$2:$F$57,MATCH(M978,【参考】数式用!$C$3:$F$3,0)+2,0),"")</f>
        <v/>
      </c>
      <c r="O978" s="513"/>
      <c r="P978" s="555" t="str">
        <f>IFERROR(VLOOKUP(K978,【参考】数式用!$A$2:$F$57,MATCH(O978,【参考】数式用!$C$3:$F$3,0)+2,0),"")</f>
        <v/>
      </c>
      <c r="Q978" s="338" t="s">
        <v>118</v>
      </c>
      <c r="R978" s="339"/>
      <c r="S978" s="340" t="s">
        <v>183</v>
      </c>
      <c r="T978" s="339"/>
      <c r="U978" s="340" t="s">
        <v>184</v>
      </c>
      <c r="V978" s="339"/>
      <c r="W978" s="340" t="s">
        <v>183</v>
      </c>
      <c r="X978" s="339"/>
      <c r="Y978" s="340" t="s">
        <v>185</v>
      </c>
      <c r="Z978" s="340" t="s">
        <v>186</v>
      </c>
      <c r="AA978" s="340" t="str">
        <f t="shared" si="330"/>
        <v/>
      </c>
      <c r="AB978" s="341" t="s">
        <v>187</v>
      </c>
      <c r="AC978" s="516" t="str">
        <f t="shared" si="331"/>
        <v/>
      </c>
      <c r="AD978" s="509" t="str">
        <f t="shared" si="332"/>
        <v/>
      </c>
      <c r="AE978" s="517" t="str">
        <f>IFERROR(ROUNDDOWN(ROUNDDOWN(ROUND(L978*VLOOKUP(K978,【参考】数式用!$A$4:$F$57,MATCH("処遇改善加算Ⅳ",【参考】数式用!$C$3:$F$3,0)+2,0),0),0)*AA978*0.5,0), "")</f>
        <v/>
      </c>
      <c r="AF978" s="329"/>
      <c r="AG978" s="330"/>
      <c r="AH978" s="330"/>
      <c r="AI978" s="344"/>
      <c r="AJ978" s="641"/>
      <c r="AK978" s="331"/>
      <c r="AL978" s="332" t="str">
        <f t="shared" si="333"/>
        <v/>
      </c>
      <c r="AM978" s="325" t="str">
        <f t="shared" si="334"/>
        <v/>
      </c>
      <c r="AN978" s="255"/>
      <c r="AO978" s="559" t="str">
        <f>IFERROR(VLOOKUP(K978,【参考】数式用!$A$2:$N$57,14,FALSE),"")</f>
        <v/>
      </c>
      <c r="AP978" s="559" t="str">
        <f t="shared" si="335"/>
        <v/>
      </c>
      <c r="AQ978" s="632" t="str">
        <f t="shared" si="336"/>
        <v/>
      </c>
      <c r="AR978" s="632" t="str">
        <f t="shared" si="337"/>
        <v>入力済</v>
      </c>
      <c r="AS978" s="559" t="str">
        <f t="shared" si="338"/>
        <v/>
      </c>
      <c r="AT978" s="632" t="str">
        <f t="shared" si="339"/>
        <v>入力済</v>
      </c>
      <c r="AU978" s="632" t="str">
        <f t="shared" si="340"/>
        <v/>
      </c>
      <c r="AV978" s="632" t="str">
        <f t="shared" si="341"/>
        <v/>
      </c>
      <c r="AW978" s="559" t="str">
        <f t="shared" si="342"/>
        <v/>
      </c>
      <c r="AX978" s="559" t="str">
        <f t="shared" si="343"/>
        <v/>
      </c>
      <c r="AY978" s="632" t="str">
        <f>IFERROR(VLOOKUP(K978,【参考】数式用!$AR$5:$AS$39,2, FALSE), "")</f>
        <v/>
      </c>
      <c r="AZ978" s="559" t="str">
        <f t="shared" si="344"/>
        <v/>
      </c>
      <c r="BA978" s="559" t="str">
        <f t="shared" si="345"/>
        <v>入力済</v>
      </c>
      <c r="BB978" s="632" t="str">
        <f>IFERROR(VLOOKUP(K978,【参考】数式用!$AX$3:$AY$59, 2, FALSE), "")</f>
        <v/>
      </c>
      <c r="BC978" s="559" t="str">
        <f t="shared" si="346"/>
        <v/>
      </c>
      <c r="BD978" s="559" t="str">
        <f t="shared" si="347"/>
        <v>入力済</v>
      </c>
      <c r="BE978" s="576" t="str">
        <f t="shared" si="348"/>
        <v/>
      </c>
      <c r="BF978" s="559" t="str">
        <f t="shared" si="349"/>
        <v/>
      </c>
      <c r="BG978" s="596"/>
      <c r="BH978" s="632" t="str">
        <f t="shared" si="350"/>
        <v/>
      </c>
      <c r="BI978" s="614" t="str">
        <f>IFERROR(IF(BH978="Ⅱロ有り",ROUNDDOWN(L978*VLOOKUP(K978,【参考】数式用!$A$4:$J$42,10,FALSE)*AA978,0),""),"")</f>
        <v/>
      </c>
      <c r="BJ978" s="614" t="str">
        <f>IFERROR(IF(BH978="Ⅱロなし",ROUNDDOWN(L978*VLOOKUP(K978,【参考】数式用!$A$4:$J$42,8,FALSE)*AA978,0),""),"")</f>
        <v/>
      </c>
    </row>
    <row r="979" spans="1:62" ht="110.1" customHeight="1" thickBot="1">
      <c r="A979" s="327">
        <v>966</v>
      </c>
      <c r="B979" s="1005" t="str">
        <f>IF(基本情報入力シート!B1001="","",基本情報入力シート!B1001)</f>
        <v/>
      </c>
      <c r="C979" s="1006"/>
      <c r="D979" s="1006"/>
      <c r="E979" s="1006"/>
      <c r="F979" s="1007"/>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58" t="str">
        <f>IF(基本情報入力シート!AF1001=0, "",基本情報入力シート!AF1001)</f>
        <v/>
      </c>
      <c r="M979" s="589"/>
      <c r="N979" s="521" t="str">
        <f>IFERROR(VLOOKUP(K979,【参考】数式用!$A$2:$F$57,MATCH(M979,【参考】数式用!$C$3:$F$3,0)+2,0),"")</f>
        <v/>
      </c>
      <c r="O979" s="513"/>
      <c r="P979" s="555" t="str">
        <f>IFERROR(VLOOKUP(K979,【参考】数式用!$A$2:$F$57,MATCH(O979,【参考】数式用!$C$3:$F$3,0)+2,0),"")</f>
        <v/>
      </c>
      <c r="Q979" s="338" t="s">
        <v>118</v>
      </c>
      <c r="R979" s="339"/>
      <c r="S979" s="340" t="s">
        <v>183</v>
      </c>
      <c r="T979" s="339"/>
      <c r="U979" s="340" t="s">
        <v>184</v>
      </c>
      <c r="V979" s="339"/>
      <c r="W979" s="340" t="s">
        <v>183</v>
      </c>
      <c r="X979" s="339"/>
      <c r="Y979" s="340" t="s">
        <v>185</v>
      </c>
      <c r="Z979" s="340" t="s">
        <v>186</v>
      </c>
      <c r="AA979" s="340" t="str">
        <f t="shared" si="330"/>
        <v/>
      </c>
      <c r="AB979" s="341" t="s">
        <v>187</v>
      </c>
      <c r="AC979" s="516" t="str">
        <f t="shared" si="331"/>
        <v/>
      </c>
      <c r="AD979" s="509" t="str">
        <f t="shared" si="332"/>
        <v/>
      </c>
      <c r="AE979" s="517" t="str">
        <f>IFERROR(ROUNDDOWN(ROUNDDOWN(ROUND(L979*VLOOKUP(K979,【参考】数式用!$A$4:$F$57,MATCH("処遇改善加算Ⅳ",【参考】数式用!$C$3:$F$3,0)+2,0),0),0)*AA979*0.5,0), "")</f>
        <v/>
      </c>
      <c r="AF979" s="329"/>
      <c r="AG979" s="330"/>
      <c r="AH979" s="330"/>
      <c r="AI979" s="344"/>
      <c r="AJ979" s="641"/>
      <c r="AK979" s="331"/>
      <c r="AL979" s="332" t="str">
        <f t="shared" si="333"/>
        <v/>
      </c>
      <c r="AM979" s="325" t="str">
        <f t="shared" si="334"/>
        <v/>
      </c>
      <c r="AN979" s="255"/>
      <c r="AO979" s="559" t="str">
        <f>IFERROR(VLOOKUP(K979,【参考】数式用!$A$2:$N$57,14,FALSE),"")</f>
        <v/>
      </c>
      <c r="AP979" s="559" t="str">
        <f t="shared" si="335"/>
        <v/>
      </c>
      <c r="AQ979" s="632" t="str">
        <f t="shared" si="336"/>
        <v/>
      </c>
      <c r="AR979" s="632" t="str">
        <f t="shared" si="337"/>
        <v>入力済</v>
      </c>
      <c r="AS979" s="559" t="str">
        <f t="shared" si="338"/>
        <v/>
      </c>
      <c r="AT979" s="632" t="str">
        <f t="shared" si="339"/>
        <v>入力済</v>
      </c>
      <c r="AU979" s="632" t="str">
        <f t="shared" si="340"/>
        <v/>
      </c>
      <c r="AV979" s="632" t="str">
        <f t="shared" si="341"/>
        <v/>
      </c>
      <c r="AW979" s="559" t="str">
        <f t="shared" si="342"/>
        <v/>
      </c>
      <c r="AX979" s="559" t="str">
        <f t="shared" si="343"/>
        <v/>
      </c>
      <c r="AY979" s="632" t="str">
        <f>IFERROR(VLOOKUP(K979,【参考】数式用!$AR$5:$AS$39,2, FALSE), "")</f>
        <v/>
      </c>
      <c r="AZ979" s="559" t="str">
        <f t="shared" si="344"/>
        <v/>
      </c>
      <c r="BA979" s="559" t="str">
        <f t="shared" si="345"/>
        <v>入力済</v>
      </c>
      <c r="BB979" s="632" t="str">
        <f>IFERROR(VLOOKUP(K979,【参考】数式用!$AX$3:$AY$59, 2, FALSE), "")</f>
        <v/>
      </c>
      <c r="BC979" s="559" t="str">
        <f t="shared" si="346"/>
        <v/>
      </c>
      <c r="BD979" s="559" t="str">
        <f t="shared" si="347"/>
        <v>入力済</v>
      </c>
      <c r="BE979" s="576" t="str">
        <f t="shared" si="348"/>
        <v/>
      </c>
      <c r="BF979" s="559" t="str">
        <f t="shared" si="349"/>
        <v/>
      </c>
      <c r="BG979" s="596"/>
      <c r="BH979" s="632" t="str">
        <f t="shared" si="350"/>
        <v/>
      </c>
      <c r="BI979" s="614" t="str">
        <f>IFERROR(IF(BH979="Ⅱロ有り",ROUNDDOWN(L979*VLOOKUP(K979,【参考】数式用!$A$4:$J$42,10,FALSE)*AA979,0),""),"")</f>
        <v/>
      </c>
      <c r="BJ979" s="614" t="str">
        <f>IFERROR(IF(BH979="Ⅱロなし",ROUNDDOWN(L979*VLOOKUP(K979,【参考】数式用!$A$4:$J$42,8,FALSE)*AA979,0),""),"")</f>
        <v/>
      </c>
    </row>
    <row r="980" spans="1:62" ht="110.1" customHeight="1" thickBot="1">
      <c r="A980" s="327">
        <v>967</v>
      </c>
      <c r="B980" s="1005" t="str">
        <f>IF(基本情報入力シート!B1002="","",基本情報入力シート!B1002)</f>
        <v/>
      </c>
      <c r="C980" s="1006"/>
      <c r="D980" s="1006"/>
      <c r="E980" s="1006"/>
      <c r="F980" s="1007"/>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58" t="str">
        <f>IF(基本情報入力シート!AF1002=0, "",基本情報入力シート!AF1002)</f>
        <v/>
      </c>
      <c r="M980" s="589"/>
      <c r="N980" s="521" t="str">
        <f>IFERROR(VLOOKUP(K980,【参考】数式用!$A$2:$F$57,MATCH(M980,【参考】数式用!$C$3:$F$3,0)+2,0),"")</f>
        <v/>
      </c>
      <c r="O980" s="513"/>
      <c r="P980" s="555" t="str">
        <f>IFERROR(VLOOKUP(K980,【参考】数式用!$A$2:$F$57,MATCH(O980,【参考】数式用!$C$3:$F$3,0)+2,0),"")</f>
        <v/>
      </c>
      <c r="Q980" s="338" t="s">
        <v>118</v>
      </c>
      <c r="R980" s="339"/>
      <c r="S980" s="340" t="s">
        <v>183</v>
      </c>
      <c r="T980" s="339"/>
      <c r="U980" s="340" t="s">
        <v>184</v>
      </c>
      <c r="V980" s="339"/>
      <c r="W980" s="340" t="s">
        <v>183</v>
      </c>
      <c r="X980" s="339"/>
      <c r="Y980" s="340" t="s">
        <v>185</v>
      </c>
      <c r="Z980" s="340" t="s">
        <v>186</v>
      </c>
      <c r="AA980" s="340" t="str">
        <f t="shared" si="330"/>
        <v/>
      </c>
      <c r="AB980" s="341" t="s">
        <v>187</v>
      </c>
      <c r="AC980" s="516" t="str">
        <f t="shared" si="331"/>
        <v/>
      </c>
      <c r="AD980" s="509" t="str">
        <f t="shared" si="332"/>
        <v/>
      </c>
      <c r="AE980" s="517" t="str">
        <f>IFERROR(ROUNDDOWN(ROUNDDOWN(ROUND(L980*VLOOKUP(K980,【参考】数式用!$A$4:$F$57,MATCH("処遇改善加算Ⅳ",【参考】数式用!$C$3:$F$3,0)+2,0),0),0)*AA980*0.5,0), "")</f>
        <v/>
      </c>
      <c r="AF980" s="329"/>
      <c r="AG980" s="330"/>
      <c r="AH980" s="330"/>
      <c r="AI980" s="344"/>
      <c r="AJ980" s="641"/>
      <c r="AK980" s="331"/>
      <c r="AL980" s="332" t="str">
        <f t="shared" si="333"/>
        <v/>
      </c>
      <c r="AM980" s="325" t="str">
        <f t="shared" si="334"/>
        <v/>
      </c>
      <c r="AN980" s="255"/>
      <c r="AO980" s="559" t="str">
        <f>IFERROR(VLOOKUP(K980,【参考】数式用!$A$2:$N$57,14,FALSE),"")</f>
        <v/>
      </c>
      <c r="AP980" s="559" t="str">
        <f t="shared" si="335"/>
        <v/>
      </c>
      <c r="AQ980" s="632" t="str">
        <f t="shared" si="336"/>
        <v/>
      </c>
      <c r="AR980" s="632" t="str">
        <f t="shared" si="337"/>
        <v>入力済</v>
      </c>
      <c r="AS980" s="559" t="str">
        <f t="shared" si="338"/>
        <v/>
      </c>
      <c r="AT980" s="632" t="str">
        <f t="shared" si="339"/>
        <v>入力済</v>
      </c>
      <c r="AU980" s="632" t="str">
        <f t="shared" si="340"/>
        <v/>
      </c>
      <c r="AV980" s="632" t="str">
        <f t="shared" si="341"/>
        <v/>
      </c>
      <c r="AW980" s="559" t="str">
        <f t="shared" si="342"/>
        <v/>
      </c>
      <c r="AX980" s="559" t="str">
        <f t="shared" si="343"/>
        <v/>
      </c>
      <c r="AY980" s="632" t="str">
        <f>IFERROR(VLOOKUP(K980,【参考】数式用!$AR$5:$AS$39,2, FALSE), "")</f>
        <v/>
      </c>
      <c r="AZ980" s="559" t="str">
        <f t="shared" si="344"/>
        <v/>
      </c>
      <c r="BA980" s="559" t="str">
        <f t="shared" si="345"/>
        <v>入力済</v>
      </c>
      <c r="BB980" s="632" t="str">
        <f>IFERROR(VLOOKUP(K980,【参考】数式用!$AX$3:$AY$59, 2, FALSE), "")</f>
        <v/>
      </c>
      <c r="BC980" s="559" t="str">
        <f t="shared" si="346"/>
        <v/>
      </c>
      <c r="BD980" s="559" t="str">
        <f t="shared" si="347"/>
        <v>入力済</v>
      </c>
      <c r="BE980" s="576" t="str">
        <f t="shared" si="348"/>
        <v/>
      </c>
      <c r="BF980" s="559" t="str">
        <f t="shared" si="349"/>
        <v/>
      </c>
      <c r="BG980" s="596"/>
      <c r="BH980" s="632" t="str">
        <f t="shared" si="350"/>
        <v/>
      </c>
      <c r="BI980" s="614" t="str">
        <f>IFERROR(IF(BH980="Ⅱロ有り",ROUNDDOWN(L980*VLOOKUP(K980,【参考】数式用!$A$4:$J$42,10,FALSE)*AA980,0),""),"")</f>
        <v/>
      </c>
      <c r="BJ980" s="614" t="str">
        <f>IFERROR(IF(BH980="Ⅱロなし",ROUNDDOWN(L980*VLOOKUP(K980,【参考】数式用!$A$4:$J$42,8,FALSE)*AA980,0),""),"")</f>
        <v/>
      </c>
    </row>
    <row r="981" spans="1:62" ht="110.1" customHeight="1" thickBot="1">
      <c r="A981" s="327">
        <v>968</v>
      </c>
      <c r="B981" s="1005" t="str">
        <f>IF(基本情報入力シート!B1003="","",基本情報入力シート!B1003)</f>
        <v/>
      </c>
      <c r="C981" s="1006"/>
      <c r="D981" s="1006"/>
      <c r="E981" s="1006"/>
      <c r="F981" s="1007"/>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58" t="str">
        <f>IF(基本情報入力シート!AF1003=0, "",基本情報入力シート!AF1003)</f>
        <v/>
      </c>
      <c r="M981" s="589"/>
      <c r="N981" s="521" t="str">
        <f>IFERROR(VLOOKUP(K981,【参考】数式用!$A$2:$F$57,MATCH(M981,【参考】数式用!$C$3:$F$3,0)+2,0),"")</f>
        <v/>
      </c>
      <c r="O981" s="513"/>
      <c r="P981" s="555" t="str">
        <f>IFERROR(VLOOKUP(K981,【参考】数式用!$A$2:$F$57,MATCH(O981,【参考】数式用!$C$3:$F$3,0)+2,0),"")</f>
        <v/>
      </c>
      <c r="Q981" s="338" t="s">
        <v>118</v>
      </c>
      <c r="R981" s="339"/>
      <c r="S981" s="340" t="s">
        <v>183</v>
      </c>
      <c r="T981" s="339"/>
      <c r="U981" s="340" t="s">
        <v>184</v>
      </c>
      <c r="V981" s="339"/>
      <c r="W981" s="340" t="s">
        <v>183</v>
      </c>
      <c r="X981" s="339"/>
      <c r="Y981" s="340" t="s">
        <v>185</v>
      </c>
      <c r="Z981" s="340" t="s">
        <v>186</v>
      </c>
      <c r="AA981" s="340" t="str">
        <f t="shared" si="330"/>
        <v/>
      </c>
      <c r="AB981" s="341" t="s">
        <v>187</v>
      </c>
      <c r="AC981" s="516" t="str">
        <f t="shared" si="331"/>
        <v/>
      </c>
      <c r="AD981" s="509" t="str">
        <f t="shared" si="332"/>
        <v/>
      </c>
      <c r="AE981" s="517" t="str">
        <f>IFERROR(ROUNDDOWN(ROUNDDOWN(ROUND(L981*VLOOKUP(K981,【参考】数式用!$A$4:$F$57,MATCH("処遇改善加算Ⅳ",【参考】数式用!$C$3:$F$3,0)+2,0),0),0)*AA981*0.5,0), "")</f>
        <v/>
      </c>
      <c r="AF981" s="329"/>
      <c r="AG981" s="330"/>
      <c r="AH981" s="330"/>
      <c r="AI981" s="344"/>
      <c r="AJ981" s="641"/>
      <c r="AK981" s="331"/>
      <c r="AL981" s="332" t="str">
        <f t="shared" si="333"/>
        <v/>
      </c>
      <c r="AM981" s="325" t="str">
        <f t="shared" si="334"/>
        <v/>
      </c>
      <c r="AN981" s="255"/>
      <c r="AO981" s="559" t="str">
        <f>IFERROR(VLOOKUP(K981,【参考】数式用!$A$2:$N$57,14,FALSE),"")</f>
        <v/>
      </c>
      <c r="AP981" s="559" t="str">
        <f t="shared" si="335"/>
        <v/>
      </c>
      <c r="AQ981" s="632" t="str">
        <f t="shared" si="336"/>
        <v/>
      </c>
      <c r="AR981" s="632" t="str">
        <f t="shared" si="337"/>
        <v>入力済</v>
      </c>
      <c r="AS981" s="559" t="str">
        <f t="shared" si="338"/>
        <v/>
      </c>
      <c r="AT981" s="632" t="str">
        <f t="shared" si="339"/>
        <v>入力済</v>
      </c>
      <c r="AU981" s="632" t="str">
        <f t="shared" si="340"/>
        <v/>
      </c>
      <c r="AV981" s="632" t="str">
        <f t="shared" si="341"/>
        <v/>
      </c>
      <c r="AW981" s="559" t="str">
        <f t="shared" si="342"/>
        <v/>
      </c>
      <c r="AX981" s="559" t="str">
        <f t="shared" si="343"/>
        <v/>
      </c>
      <c r="AY981" s="632" t="str">
        <f>IFERROR(VLOOKUP(K981,【参考】数式用!$AR$5:$AS$39,2, FALSE), "")</f>
        <v/>
      </c>
      <c r="AZ981" s="559" t="str">
        <f t="shared" si="344"/>
        <v/>
      </c>
      <c r="BA981" s="559" t="str">
        <f t="shared" si="345"/>
        <v>入力済</v>
      </c>
      <c r="BB981" s="632" t="str">
        <f>IFERROR(VLOOKUP(K981,【参考】数式用!$AX$3:$AY$59, 2, FALSE), "")</f>
        <v/>
      </c>
      <c r="BC981" s="559" t="str">
        <f t="shared" si="346"/>
        <v/>
      </c>
      <c r="BD981" s="559" t="str">
        <f t="shared" si="347"/>
        <v>入力済</v>
      </c>
      <c r="BE981" s="576" t="str">
        <f t="shared" si="348"/>
        <v/>
      </c>
      <c r="BF981" s="559" t="str">
        <f t="shared" si="349"/>
        <v/>
      </c>
      <c r="BG981" s="596"/>
      <c r="BH981" s="632" t="str">
        <f t="shared" si="350"/>
        <v/>
      </c>
      <c r="BI981" s="614" t="str">
        <f>IFERROR(IF(BH981="Ⅱロ有り",ROUNDDOWN(L981*VLOOKUP(K981,【参考】数式用!$A$4:$J$42,10,FALSE)*AA981,0),""),"")</f>
        <v/>
      </c>
      <c r="BJ981" s="614" t="str">
        <f>IFERROR(IF(BH981="Ⅱロなし",ROUNDDOWN(L981*VLOOKUP(K981,【参考】数式用!$A$4:$J$42,8,FALSE)*AA981,0),""),"")</f>
        <v/>
      </c>
    </row>
    <row r="982" spans="1:62" ht="110.1" customHeight="1" thickBot="1">
      <c r="A982" s="327">
        <v>969</v>
      </c>
      <c r="B982" s="1005" t="str">
        <f>IF(基本情報入力シート!B1004="","",基本情報入力シート!B1004)</f>
        <v/>
      </c>
      <c r="C982" s="1006"/>
      <c r="D982" s="1006"/>
      <c r="E982" s="1006"/>
      <c r="F982" s="1007"/>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58" t="str">
        <f>IF(基本情報入力シート!AF1004=0, "",基本情報入力シート!AF1004)</f>
        <v/>
      </c>
      <c r="M982" s="589"/>
      <c r="N982" s="521" t="str">
        <f>IFERROR(VLOOKUP(K982,【参考】数式用!$A$2:$F$57,MATCH(M982,【参考】数式用!$C$3:$F$3,0)+2,0),"")</f>
        <v/>
      </c>
      <c r="O982" s="513"/>
      <c r="P982" s="555" t="str">
        <f>IFERROR(VLOOKUP(K982,【参考】数式用!$A$2:$F$57,MATCH(O982,【参考】数式用!$C$3:$F$3,0)+2,0),"")</f>
        <v/>
      </c>
      <c r="Q982" s="338" t="s">
        <v>118</v>
      </c>
      <c r="R982" s="339"/>
      <c r="S982" s="340" t="s">
        <v>183</v>
      </c>
      <c r="T982" s="339"/>
      <c r="U982" s="340" t="s">
        <v>184</v>
      </c>
      <c r="V982" s="339"/>
      <c r="W982" s="340" t="s">
        <v>183</v>
      </c>
      <c r="X982" s="339"/>
      <c r="Y982" s="340" t="s">
        <v>185</v>
      </c>
      <c r="Z982" s="340" t="s">
        <v>186</v>
      </c>
      <c r="AA982" s="340" t="str">
        <f t="shared" si="330"/>
        <v/>
      </c>
      <c r="AB982" s="341" t="s">
        <v>187</v>
      </c>
      <c r="AC982" s="516" t="str">
        <f t="shared" si="331"/>
        <v/>
      </c>
      <c r="AD982" s="509" t="str">
        <f t="shared" si="332"/>
        <v/>
      </c>
      <c r="AE982" s="517" t="str">
        <f>IFERROR(ROUNDDOWN(ROUNDDOWN(ROUND(L982*VLOOKUP(K982,【参考】数式用!$A$4:$F$57,MATCH("処遇改善加算Ⅳ",【参考】数式用!$C$3:$F$3,0)+2,0),0),0)*AA982*0.5,0), "")</f>
        <v/>
      </c>
      <c r="AF982" s="329"/>
      <c r="AG982" s="330"/>
      <c r="AH982" s="330"/>
      <c r="AI982" s="344"/>
      <c r="AJ982" s="641"/>
      <c r="AK982" s="331"/>
      <c r="AL982" s="332" t="str">
        <f t="shared" si="333"/>
        <v/>
      </c>
      <c r="AM982" s="325" t="str">
        <f t="shared" si="334"/>
        <v/>
      </c>
      <c r="AN982" s="255"/>
      <c r="AO982" s="559" t="str">
        <f>IFERROR(VLOOKUP(K982,【参考】数式用!$A$2:$N$57,14,FALSE),"")</f>
        <v/>
      </c>
      <c r="AP982" s="559" t="str">
        <f t="shared" si="335"/>
        <v/>
      </c>
      <c r="AQ982" s="632" t="str">
        <f t="shared" si="336"/>
        <v/>
      </c>
      <c r="AR982" s="632" t="str">
        <f t="shared" si="337"/>
        <v>入力済</v>
      </c>
      <c r="AS982" s="559" t="str">
        <f t="shared" si="338"/>
        <v/>
      </c>
      <c r="AT982" s="632" t="str">
        <f t="shared" si="339"/>
        <v>入力済</v>
      </c>
      <c r="AU982" s="632" t="str">
        <f t="shared" si="340"/>
        <v/>
      </c>
      <c r="AV982" s="632" t="str">
        <f t="shared" si="341"/>
        <v/>
      </c>
      <c r="AW982" s="559" t="str">
        <f t="shared" si="342"/>
        <v/>
      </c>
      <c r="AX982" s="559" t="str">
        <f t="shared" si="343"/>
        <v/>
      </c>
      <c r="AY982" s="632" t="str">
        <f>IFERROR(VLOOKUP(K982,【参考】数式用!$AR$5:$AS$39,2, FALSE), "")</f>
        <v/>
      </c>
      <c r="AZ982" s="559" t="str">
        <f t="shared" si="344"/>
        <v/>
      </c>
      <c r="BA982" s="559" t="str">
        <f t="shared" si="345"/>
        <v>入力済</v>
      </c>
      <c r="BB982" s="632" t="str">
        <f>IFERROR(VLOOKUP(K982,【参考】数式用!$AX$3:$AY$59, 2, FALSE), "")</f>
        <v/>
      </c>
      <c r="BC982" s="559" t="str">
        <f t="shared" si="346"/>
        <v/>
      </c>
      <c r="BD982" s="559" t="str">
        <f t="shared" si="347"/>
        <v>入力済</v>
      </c>
      <c r="BE982" s="576" t="str">
        <f t="shared" si="348"/>
        <v/>
      </c>
      <c r="BF982" s="559" t="str">
        <f t="shared" si="349"/>
        <v/>
      </c>
      <c r="BG982" s="596"/>
      <c r="BH982" s="632" t="str">
        <f t="shared" si="350"/>
        <v/>
      </c>
      <c r="BI982" s="614" t="str">
        <f>IFERROR(IF(BH982="Ⅱロ有り",ROUNDDOWN(L982*VLOOKUP(K982,【参考】数式用!$A$4:$J$42,10,FALSE)*AA982,0),""),"")</f>
        <v/>
      </c>
      <c r="BJ982" s="614" t="str">
        <f>IFERROR(IF(BH982="Ⅱロなし",ROUNDDOWN(L982*VLOOKUP(K982,【参考】数式用!$A$4:$J$42,8,FALSE)*AA982,0),""),"")</f>
        <v/>
      </c>
    </row>
    <row r="983" spans="1:62" ht="110.1" customHeight="1" thickBot="1">
      <c r="A983" s="327">
        <v>970</v>
      </c>
      <c r="B983" s="1005" t="str">
        <f>IF(基本情報入力シート!B1005="","",基本情報入力シート!B1005)</f>
        <v/>
      </c>
      <c r="C983" s="1006"/>
      <c r="D983" s="1006"/>
      <c r="E983" s="1006"/>
      <c r="F983" s="1007"/>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58" t="str">
        <f>IF(基本情報入力シート!AF1005=0, "",基本情報入力シート!AF1005)</f>
        <v/>
      </c>
      <c r="M983" s="589"/>
      <c r="N983" s="521" t="str">
        <f>IFERROR(VLOOKUP(K983,【参考】数式用!$A$2:$F$57,MATCH(M983,【参考】数式用!$C$3:$F$3,0)+2,0),"")</f>
        <v/>
      </c>
      <c r="O983" s="513"/>
      <c r="P983" s="555" t="str">
        <f>IFERROR(VLOOKUP(K983,【参考】数式用!$A$2:$F$57,MATCH(O983,【参考】数式用!$C$3:$F$3,0)+2,0),"")</f>
        <v/>
      </c>
      <c r="Q983" s="338" t="s">
        <v>118</v>
      </c>
      <c r="R983" s="339"/>
      <c r="S983" s="340" t="s">
        <v>183</v>
      </c>
      <c r="T983" s="339"/>
      <c r="U983" s="340" t="s">
        <v>184</v>
      </c>
      <c r="V983" s="339"/>
      <c r="W983" s="340" t="s">
        <v>183</v>
      </c>
      <c r="X983" s="339"/>
      <c r="Y983" s="340" t="s">
        <v>185</v>
      </c>
      <c r="Z983" s="340" t="s">
        <v>186</v>
      </c>
      <c r="AA983" s="340" t="str">
        <f t="shared" si="330"/>
        <v/>
      </c>
      <c r="AB983" s="341" t="s">
        <v>187</v>
      </c>
      <c r="AC983" s="516" t="str">
        <f t="shared" si="331"/>
        <v/>
      </c>
      <c r="AD983" s="509" t="str">
        <f t="shared" si="332"/>
        <v/>
      </c>
      <c r="AE983" s="517" t="str">
        <f>IFERROR(ROUNDDOWN(ROUNDDOWN(ROUND(L983*VLOOKUP(K983,【参考】数式用!$A$4:$F$57,MATCH("処遇改善加算Ⅳ",【参考】数式用!$C$3:$F$3,0)+2,0),0),0)*AA983*0.5,0), "")</f>
        <v/>
      </c>
      <c r="AF983" s="329"/>
      <c r="AG983" s="330"/>
      <c r="AH983" s="330"/>
      <c r="AI983" s="344"/>
      <c r="AJ983" s="641"/>
      <c r="AK983" s="331"/>
      <c r="AL983" s="332" t="str">
        <f t="shared" si="333"/>
        <v/>
      </c>
      <c r="AM983" s="325" t="str">
        <f t="shared" si="334"/>
        <v/>
      </c>
      <c r="AN983" s="255"/>
      <c r="AO983" s="559" t="str">
        <f>IFERROR(VLOOKUP(K983,【参考】数式用!$A$2:$N$57,14,FALSE),"")</f>
        <v/>
      </c>
      <c r="AP983" s="559" t="str">
        <f t="shared" si="335"/>
        <v/>
      </c>
      <c r="AQ983" s="632" t="str">
        <f t="shared" si="336"/>
        <v/>
      </c>
      <c r="AR983" s="632" t="str">
        <f t="shared" si="337"/>
        <v>入力済</v>
      </c>
      <c r="AS983" s="559" t="str">
        <f t="shared" si="338"/>
        <v/>
      </c>
      <c r="AT983" s="632" t="str">
        <f t="shared" si="339"/>
        <v>入力済</v>
      </c>
      <c r="AU983" s="632" t="str">
        <f t="shared" si="340"/>
        <v/>
      </c>
      <c r="AV983" s="632" t="str">
        <f t="shared" si="341"/>
        <v/>
      </c>
      <c r="AW983" s="559" t="str">
        <f t="shared" si="342"/>
        <v/>
      </c>
      <c r="AX983" s="559" t="str">
        <f t="shared" si="343"/>
        <v/>
      </c>
      <c r="AY983" s="632" t="str">
        <f>IFERROR(VLOOKUP(K983,【参考】数式用!$AR$5:$AS$39,2, FALSE), "")</f>
        <v/>
      </c>
      <c r="AZ983" s="559" t="str">
        <f t="shared" si="344"/>
        <v/>
      </c>
      <c r="BA983" s="559" t="str">
        <f t="shared" si="345"/>
        <v>入力済</v>
      </c>
      <c r="BB983" s="632" t="str">
        <f>IFERROR(VLOOKUP(K983,【参考】数式用!$AX$3:$AY$59, 2, FALSE), "")</f>
        <v/>
      </c>
      <c r="BC983" s="559" t="str">
        <f t="shared" si="346"/>
        <v/>
      </c>
      <c r="BD983" s="559" t="str">
        <f t="shared" si="347"/>
        <v>入力済</v>
      </c>
      <c r="BE983" s="576" t="str">
        <f t="shared" si="348"/>
        <v/>
      </c>
      <c r="BF983" s="559" t="str">
        <f t="shared" si="349"/>
        <v/>
      </c>
      <c r="BG983" s="596"/>
      <c r="BH983" s="632" t="str">
        <f t="shared" si="350"/>
        <v/>
      </c>
      <c r="BI983" s="614" t="str">
        <f>IFERROR(IF(BH983="Ⅱロ有り",ROUNDDOWN(L983*VLOOKUP(K983,【参考】数式用!$A$4:$J$42,10,FALSE)*AA983,0),""),"")</f>
        <v/>
      </c>
      <c r="BJ983" s="614" t="str">
        <f>IFERROR(IF(BH983="Ⅱロなし",ROUNDDOWN(L983*VLOOKUP(K983,【参考】数式用!$A$4:$J$42,8,FALSE)*AA983,0),""),"")</f>
        <v/>
      </c>
    </row>
    <row r="984" spans="1:62" ht="110.1" customHeight="1" thickBot="1">
      <c r="A984" s="327">
        <v>971</v>
      </c>
      <c r="B984" s="1005" t="str">
        <f>IF(基本情報入力シート!B1006="","",基本情報入力シート!B1006)</f>
        <v/>
      </c>
      <c r="C984" s="1006"/>
      <c r="D984" s="1006"/>
      <c r="E984" s="1006"/>
      <c r="F984" s="1007"/>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58" t="str">
        <f>IF(基本情報入力シート!AF1006=0, "",基本情報入力シート!AF1006)</f>
        <v/>
      </c>
      <c r="M984" s="589"/>
      <c r="N984" s="521" t="str">
        <f>IFERROR(VLOOKUP(K984,【参考】数式用!$A$2:$F$57,MATCH(M984,【参考】数式用!$C$3:$F$3,0)+2,0),"")</f>
        <v/>
      </c>
      <c r="O984" s="513"/>
      <c r="P984" s="555" t="str">
        <f>IFERROR(VLOOKUP(K984,【参考】数式用!$A$2:$F$57,MATCH(O984,【参考】数式用!$C$3:$F$3,0)+2,0),"")</f>
        <v/>
      </c>
      <c r="Q984" s="338" t="s">
        <v>118</v>
      </c>
      <c r="R984" s="339"/>
      <c r="S984" s="340" t="s">
        <v>183</v>
      </c>
      <c r="T984" s="339"/>
      <c r="U984" s="340" t="s">
        <v>184</v>
      </c>
      <c r="V984" s="339"/>
      <c r="W984" s="340" t="s">
        <v>183</v>
      </c>
      <c r="X984" s="339"/>
      <c r="Y984" s="340" t="s">
        <v>185</v>
      </c>
      <c r="Z984" s="340" t="s">
        <v>186</v>
      </c>
      <c r="AA984" s="340" t="str">
        <f t="shared" si="330"/>
        <v/>
      </c>
      <c r="AB984" s="341" t="s">
        <v>187</v>
      </c>
      <c r="AC984" s="516" t="str">
        <f t="shared" si="331"/>
        <v/>
      </c>
      <c r="AD984" s="509" t="str">
        <f t="shared" si="332"/>
        <v/>
      </c>
      <c r="AE984" s="517" t="str">
        <f>IFERROR(ROUNDDOWN(ROUNDDOWN(ROUND(L984*VLOOKUP(K984,【参考】数式用!$A$4:$F$57,MATCH("処遇改善加算Ⅳ",【参考】数式用!$C$3:$F$3,0)+2,0),0),0)*AA984*0.5,0), "")</f>
        <v/>
      </c>
      <c r="AF984" s="329"/>
      <c r="AG984" s="330"/>
      <c r="AH984" s="330"/>
      <c r="AI984" s="344"/>
      <c r="AJ984" s="641"/>
      <c r="AK984" s="331"/>
      <c r="AL984" s="332" t="str">
        <f t="shared" si="333"/>
        <v/>
      </c>
      <c r="AM984" s="325" t="str">
        <f t="shared" si="334"/>
        <v/>
      </c>
      <c r="AN984" s="255"/>
      <c r="AO984" s="559" t="str">
        <f>IFERROR(VLOOKUP(K984,【参考】数式用!$A$2:$N$57,14,FALSE),"")</f>
        <v/>
      </c>
      <c r="AP984" s="559" t="str">
        <f t="shared" si="335"/>
        <v/>
      </c>
      <c r="AQ984" s="632" t="str">
        <f t="shared" si="336"/>
        <v/>
      </c>
      <c r="AR984" s="632" t="str">
        <f t="shared" si="337"/>
        <v>入力済</v>
      </c>
      <c r="AS984" s="559" t="str">
        <f t="shared" si="338"/>
        <v/>
      </c>
      <c r="AT984" s="632" t="str">
        <f t="shared" si="339"/>
        <v>入力済</v>
      </c>
      <c r="AU984" s="632" t="str">
        <f t="shared" si="340"/>
        <v/>
      </c>
      <c r="AV984" s="632" t="str">
        <f t="shared" si="341"/>
        <v/>
      </c>
      <c r="AW984" s="559" t="str">
        <f t="shared" si="342"/>
        <v/>
      </c>
      <c r="AX984" s="559" t="str">
        <f t="shared" si="343"/>
        <v/>
      </c>
      <c r="AY984" s="632" t="str">
        <f>IFERROR(VLOOKUP(K984,【参考】数式用!$AR$5:$AS$39,2, FALSE), "")</f>
        <v/>
      </c>
      <c r="AZ984" s="559" t="str">
        <f t="shared" si="344"/>
        <v/>
      </c>
      <c r="BA984" s="559" t="str">
        <f t="shared" si="345"/>
        <v>入力済</v>
      </c>
      <c r="BB984" s="632" t="str">
        <f>IFERROR(VLOOKUP(K984,【参考】数式用!$AX$3:$AY$59, 2, FALSE), "")</f>
        <v/>
      </c>
      <c r="BC984" s="559" t="str">
        <f t="shared" si="346"/>
        <v/>
      </c>
      <c r="BD984" s="559" t="str">
        <f t="shared" si="347"/>
        <v>入力済</v>
      </c>
      <c r="BE984" s="576" t="str">
        <f t="shared" si="348"/>
        <v/>
      </c>
      <c r="BF984" s="559" t="str">
        <f t="shared" si="349"/>
        <v/>
      </c>
      <c r="BG984" s="596"/>
      <c r="BH984" s="632" t="str">
        <f t="shared" si="350"/>
        <v/>
      </c>
      <c r="BI984" s="614" t="str">
        <f>IFERROR(IF(BH984="Ⅱロ有り",ROUNDDOWN(L984*VLOOKUP(K984,【参考】数式用!$A$4:$J$42,10,FALSE)*AA984,0),""),"")</f>
        <v/>
      </c>
      <c r="BJ984" s="614" t="str">
        <f>IFERROR(IF(BH984="Ⅱロなし",ROUNDDOWN(L984*VLOOKUP(K984,【参考】数式用!$A$4:$J$42,8,FALSE)*AA984,0),""),"")</f>
        <v/>
      </c>
    </row>
    <row r="985" spans="1:62" ht="110.1" customHeight="1" thickBot="1">
      <c r="A985" s="327">
        <v>972</v>
      </c>
      <c r="B985" s="1005" t="str">
        <f>IF(基本情報入力シート!B1007="","",基本情報入力シート!B1007)</f>
        <v/>
      </c>
      <c r="C985" s="1006"/>
      <c r="D985" s="1006"/>
      <c r="E985" s="1006"/>
      <c r="F985" s="1007"/>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58" t="str">
        <f>IF(基本情報入力シート!AF1007=0, "",基本情報入力シート!AF1007)</f>
        <v/>
      </c>
      <c r="M985" s="589"/>
      <c r="N985" s="521" t="str">
        <f>IFERROR(VLOOKUP(K985,【参考】数式用!$A$2:$F$57,MATCH(M985,【参考】数式用!$C$3:$F$3,0)+2,0),"")</f>
        <v/>
      </c>
      <c r="O985" s="513"/>
      <c r="P985" s="555" t="str">
        <f>IFERROR(VLOOKUP(K985,【参考】数式用!$A$2:$F$57,MATCH(O985,【参考】数式用!$C$3:$F$3,0)+2,0),"")</f>
        <v/>
      </c>
      <c r="Q985" s="338" t="s">
        <v>118</v>
      </c>
      <c r="R985" s="339"/>
      <c r="S985" s="340" t="s">
        <v>183</v>
      </c>
      <c r="T985" s="339"/>
      <c r="U985" s="340" t="s">
        <v>184</v>
      </c>
      <c r="V985" s="339"/>
      <c r="W985" s="340" t="s">
        <v>183</v>
      </c>
      <c r="X985" s="339"/>
      <c r="Y985" s="340" t="s">
        <v>185</v>
      </c>
      <c r="Z985" s="340" t="s">
        <v>186</v>
      </c>
      <c r="AA985" s="340" t="str">
        <f t="shared" si="330"/>
        <v/>
      </c>
      <c r="AB985" s="341" t="s">
        <v>187</v>
      </c>
      <c r="AC985" s="516" t="str">
        <f t="shared" si="331"/>
        <v/>
      </c>
      <c r="AD985" s="509" t="str">
        <f t="shared" si="332"/>
        <v/>
      </c>
      <c r="AE985" s="517" t="str">
        <f>IFERROR(ROUNDDOWN(ROUNDDOWN(ROUND(L985*VLOOKUP(K985,【参考】数式用!$A$4:$F$57,MATCH("処遇改善加算Ⅳ",【参考】数式用!$C$3:$F$3,0)+2,0),0),0)*AA985*0.5,0), "")</f>
        <v/>
      </c>
      <c r="AF985" s="329"/>
      <c r="AG985" s="330"/>
      <c r="AH985" s="330"/>
      <c r="AI985" s="344"/>
      <c r="AJ985" s="641"/>
      <c r="AK985" s="331"/>
      <c r="AL985" s="332" t="str">
        <f t="shared" si="333"/>
        <v/>
      </c>
      <c r="AM985" s="325" t="str">
        <f t="shared" si="334"/>
        <v/>
      </c>
      <c r="AN985" s="255"/>
      <c r="AO985" s="559" t="str">
        <f>IFERROR(VLOOKUP(K985,【参考】数式用!$A$2:$N$57,14,FALSE),"")</f>
        <v/>
      </c>
      <c r="AP985" s="559" t="str">
        <f t="shared" si="335"/>
        <v/>
      </c>
      <c r="AQ985" s="632" t="str">
        <f t="shared" si="336"/>
        <v/>
      </c>
      <c r="AR985" s="632" t="str">
        <f t="shared" si="337"/>
        <v>入力済</v>
      </c>
      <c r="AS985" s="559" t="str">
        <f t="shared" si="338"/>
        <v/>
      </c>
      <c r="AT985" s="632" t="str">
        <f t="shared" si="339"/>
        <v>入力済</v>
      </c>
      <c r="AU985" s="632" t="str">
        <f t="shared" si="340"/>
        <v/>
      </c>
      <c r="AV985" s="632" t="str">
        <f t="shared" si="341"/>
        <v/>
      </c>
      <c r="AW985" s="559" t="str">
        <f t="shared" si="342"/>
        <v/>
      </c>
      <c r="AX985" s="559" t="str">
        <f t="shared" si="343"/>
        <v/>
      </c>
      <c r="AY985" s="632" t="str">
        <f>IFERROR(VLOOKUP(K985,【参考】数式用!$AR$5:$AS$39,2, FALSE), "")</f>
        <v/>
      </c>
      <c r="AZ985" s="559" t="str">
        <f t="shared" si="344"/>
        <v/>
      </c>
      <c r="BA985" s="559" t="str">
        <f t="shared" si="345"/>
        <v>入力済</v>
      </c>
      <c r="BB985" s="632" t="str">
        <f>IFERROR(VLOOKUP(K985,【参考】数式用!$AX$3:$AY$59, 2, FALSE), "")</f>
        <v/>
      </c>
      <c r="BC985" s="559" t="str">
        <f t="shared" si="346"/>
        <v/>
      </c>
      <c r="BD985" s="559" t="str">
        <f t="shared" si="347"/>
        <v>入力済</v>
      </c>
      <c r="BE985" s="576" t="str">
        <f t="shared" si="348"/>
        <v/>
      </c>
      <c r="BF985" s="559" t="str">
        <f t="shared" si="349"/>
        <v/>
      </c>
      <c r="BG985" s="596"/>
      <c r="BH985" s="632" t="str">
        <f t="shared" si="350"/>
        <v/>
      </c>
      <c r="BI985" s="614" t="str">
        <f>IFERROR(IF(BH985="Ⅱロ有り",ROUNDDOWN(L985*VLOOKUP(K985,【参考】数式用!$A$4:$J$42,10,FALSE)*AA985,0),""),"")</f>
        <v/>
      </c>
      <c r="BJ985" s="614" t="str">
        <f>IFERROR(IF(BH985="Ⅱロなし",ROUNDDOWN(L985*VLOOKUP(K985,【参考】数式用!$A$4:$J$42,8,FALSE)*AA985,0),""),"")</f>
        <v/>
      </c>
    </row>
    <row r="986" spans="1:62" ht="110.1" customHeight="1" thickBot="1">
      <c r="A986" s="327">
        <v>973</v>
      </c>
      <c r="B986" s="1005" t="str">
        <f>IF(基本情報入力シート!B1008="","",基本情報入力シート!B1008)</f>
        <v/>
      </c>
      <c r="C986" s="1006"/>
      <c r="D986" s="1006"/>
      <c r="E986" s="1006"/>
      <c r="F986" s="1007"/>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58" t="str">
        <f>IF(基本情報入力シート!AF1008=0, "",基本情報入力シート!AF1008)</f>
        <v/>
      </c>
      <c r="M986" s="589"/>
      <c r="N986" s="521" t="str">
        <f>IFERROR(VLOOKUP(K986,【参考】数式用!$A$2:$F$57,MATCH(M986,【参考】数式用!$C$3:$F$3,0)+2,0),"")</f>
        <v/>
      </c>
      <c r="O986" s="513"/>
      <c r="P986" s="555" t="str">
        <f>IFERROR(VLOOKUP(K986,【参考】数式用!$A$2:$F$57,MATCH(O986,【参考】数式用!$C$3:$F$3,0)+2,0),"")</f>
        <v/>
      </c>
      <c r="Q986" s="338" t="s">
        <v>118</v>
      </c>
      <c r="R986" s="339"/>
      <c r="S986" s="340" t="s">
        <v>183</v>
      </c>
      <c r="T986" s="339"/>
      <c r="U986" s="340" t="s">
        <v>184</v>
      </c>
      <c r="V986" s="339"/>
      <c r="W986" s="340" t="s">
        <v>183</v>
      </c>
      <c r="X986" s="339"/>
      <c r="Y986" s="340" t="s">
        <v>185</v>
      </c>
      <c r="Z986" s="340" t="s">
        <v>186</v>
      </c>
      <c r="AA986" s="340" t="str">
        <f t="shared" si="330"/>
        <v/>
      </c>
      <c r="AB986" s="341" t="s">
        <v>187</v>
      </c>
      <c r="AC986" s="516" t="str">
        <f t="shared" si="331"/>
        <v/>
      </c>
      <c r="AD986" s="509" t="str">
        <f t="shared" si="332"/>
        <v/>
      </c>
      <c r="AE986" s="517" t="str">
        <f>IFERROR(ROUNDDOWN(ROUNDDOWN(ROUND(L986*VLOOKUP(K986,【参考】数式用!$A$4:$F$57,MATCH("処遇改善加算Ⅳ",【参考】数式用!$C$3:$F$3,0)+2,0),0),0)*AA986*0.5,0), "")</f>
        <v/>
      </c>
      <c r="AF986" s="329"/>
      <c r="AG986" s="330"/>
      <c r="AH986" s="330"/>
      <c r="AI986" s="344"/>
      <c r="AJ986" s="641"/>
      <c r="AK986" s="331"/>
      <c r="AL986" s="332" t="str">
        <f t="shared" si="333"/>
        <v/>
      </c>
      <c r="AM986" s="325" t="str">
        <f t="shared" si="334"/>
        <v/>
      </c>
      <c r="AN986" s="255"/>
      <c r="AO986" s="559" t="str">
        <f>IFERROR(VLOOKUP(K986,【参考】数式用!$A$2:$N$57,14,FALSE),"")</f>
        <v/>
      </c>
      <c r="AP986" s="559" t="str">
        <f t="shared" si="335"/>
        <v/>
      </c>
      <c r="AQ986" s="632" t="str">
        <f t="shared" si="336"/>
        <v/>
      </c>
      <c r="AR986" s="632" t="str">
        <f t="shared" si="337"/>
        <v>入力済</v>
      </c>
      <c r="AS986" s="559" t="str">
        <f t="shared" si="338"/>
        <v/>
      </c>
      <c r="AT986" s="632" t="str">
        <f t="shared" si="339"/>
        <v>入力済</v>
      </c>
      <c r="AU986" s="632" t="str">
        <f t="shared" si="340"/>
        <v/>
      </c>
      <c r="AV986" s="632" t="str">
        <f t="shared" si="341"/>
        <v/>
      </c>
      <c r="AW986" s="559" t="str">
        <f t="shared" si="342"/>
        <v/>
      </c>
      <c r="AX986" s="559" t="str">
        <f t="shared" si="343"/>
        <v/>
      </c>
      <c r="AY986" s="632" t="str">
        <f>IFERROR(VLOOKUP(K986,【参考】数式用!$AR$5:$AS$39,2, FALSE), "")</f>
        <v/>
      </c>
      <c r="AZ986" s="559" t="str">
        <f t="shared" si="344"/>
        <v/>
      </c>
      <c r="BA986" s="559" t="str">
        <f t="shared" si="345"/>
        <v>入力済</v>
      </c>
      <c r="BB986" s="632" t="str">
        <f>IFERROR(VLOOKUP(K986,【参考】数式用!$AX$3:$AY$59, 2, FALSE), "")</f>
        <v/>
      </c>
      <c r="BC986" s="559" t="str">
        <f t="shared" si="346"/>
        <v/>
      </c>
      <c r="BD986" s="559" t="str">
        <f t="shared" si="347"/>
        <v>入力済</v>
      </c>
      <c r="BE986" s="576" t="str">
        <f t="shared" si="348"/>
        <v/>
      </c>
      <c r="BF986" s="559" t="str">
        <f t="shared" si="349"/>
        <v/>
      </c>
      <c r="BG986" s="596"/>
      <c r="BH986" s="632" t="str">
        <f t="shared" si="350"/>
        <v/>
      </c>
      <c r="BI986" s="614" t="str">
        <f>IFERROR(IF(BH986="Ⅱロ有り",ROUNDDOWN(L986*VLOOKUP(K986,【参考】数式用!$A$4:$J$42,10,FALSE)*AA986,0),""),"")</f>
        <v/>
      </c>
      <c r="BJ986" s="614" t="str">
        <f>IFERROR(IF(BH986="Ⅱロなし",ROUNDDOWN(L986*VLOOKUP(K986,【参考】数式用!$A$4:$J$42,8,FALSE)*AA986,0),""),"")</f>
        <v/>
      </c>
    </row>
    <row r="987" spans="1:62" ht="110.1" customHeight="1" thickBot="1">
      <c r="A987" s="327">
        <v>974</v>
      </c>
      <c r="B987" s="1005" t="str">
        <f>IF(基本情報入力シート!B1009="","",基本情報入力シート!B1009)</f>
        <v/>
      </c>
      <c r="C987" s="1006"/>
      <c r="D987" s="1006"/>
      <c r="E987" s="1006"/>
      <c r="F987" s="1007"/>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58" t="str">
        <f>IF(基本情報入力シート!AF1009=0, "",基本情報入力シート!AF1009)</f>
        <v/>
      </c>
      <c r="M987" s="589"/>
      <c r="N987" s="521" t="str">
        <f>IFERROR(VLOOKUP(K987,【参考】数式用!$A$2:$F$57,MATCH(M987,【参考】数式用!$C$3:$F$3,0)+2,0),"")</f>
        <v/>
      </c>
      <c r="O987" s="513"/>
      <c r="P987" s="555" t="str">
        <f>IFERROR(VLOOKUP(K987,【参考】数式用!$A$2:$F$57,MATCH(O987,【参考】数式用!$C$3:$F$3,0)+2,0),"")</f>
        <v/>
      </c>
      <c r="Q987" s="338" t="s">
        <v>118</v>
      </c>
      <c r="R987" s="339"/>
      <c r="S987" s="340" t="s">
        <v>183</v>
      </c>
      <c r="T987" s="339"/>
      <c r="U987" s="340" t="s">
        <v>184</v>
      </c>
      <c r="V987" s="339"/>
      <c r="W987" s="340" t="s">
        <v>183</v>
      </c>
      <c r="X987" s="339"/>
      <c r="Y987" s="340" t="s">
        <v>185</v>
      </c>
      <c r="Z987" s="340" t="s">
        <v>186</v>
      </c>
      <c r="AA987" s="340" t="str">
        <f t="shared" si="330"/>
        <v/>
      </c>
      <c r="AB987" s="341" t="s">
        <v>187</v>
      </c>
      <c r="AC987" s="516" t="str">
        <f t="shared" si="331"/>
        <v/>
      </c>
      <c r="AD987" s="509" t="str">
        <f t="shared" si="332"/>
        <v/>
      </c>
      <c r="AE987" s="517" t="str">
        <f>IFERROR(ROUNDDOWN(ROUNDDOWN(ROUND(L987*VLOOKUP(K987,【参考】数式用!$A$4:$F$57,MATCH("処遇改善加算Ⅳ",【参考】数式用!$C$3:$F$3,0)+2,0),0),0)*AA987*0.5,0), "")</f>
        <v/>
      </c>
      <c r="AF987" s="329"/>
      <c r="AG987" s="330"/>
      <c r="AH987" s="330"/>
      <c r="AI987" s="344"/>
      <c r="AJ987" s="641"/>
      <c r="AK987" s="331"/>
      <c r="AL987" s="332" t="str">
        <f t="shared" si="333"/>
        <v/>
      </c>
      <c r="AM987" s="325" t="str">
        <f t="shared" si="334"/>
        <v/>
      </c>
      <c r="AN987" s="255"/>
      <c r="AO987" s="559" t="str">
        <f>IFERROR(VLOOKUP(K987,【参考】数式用!$A$2:$N$57,14,FALSE),"")</f>
        <v/>
      </c>
      <c r="AP987" s="559" t="str">
        <f t="shared" si="335"/>
        <v/>
      </c>
      <c r="AQ987" s="632" t="str">
        <f t="shared" si="336"/>
        <v/>
      </c>
      <c r="AR987" s="632" t="str">
        <f t="shared" si="337"/>
        <v>入力済</v>
      </c>
      <c r="AS987" s="559" t="str">
        <f t="shared" si="338"/>
        <v/>
      </c>
      <c r="AT987" s="632" t="str">
        <f t="shared" si="339"/>
        <v>入力済</v>
      </c>
      <c r="AU987" s="632" t="str">
        <f t="shared" si="340"/>
        <v/>
      </c>
      <c r="AV987" s="632" t="str">
        <f t="shared" si="341"/>
        <v/>
      </c>
      <c r="AW987" s="559" t="str">
        <f t="shared" si="342"/>
        <v/>
      </c>
      <c r="AX987" s="559" t="str">
        <f t="shared" si="343"/>
        <v/>
      </c>
      <c r="AY987" s="632" t="str">
        <f>IFERROR(VLOOKUP(K987,【参考】数式用!$AR$5:$AS$39,2, FALSE), "")</f>
        <v/>
      </c>
      <c r="AZ987" s="559" t="str">
        <f t="shared" si="344"/>
        <v/>
      </c>
      <c r="BA987" s="559" t="str">
        <f t="shared" si="345"/>
        <v>入力済</v>
      </c>
      <c r="BB987" s="632" t="str">
        <f>IFERROR(VLOOKUP(K987,【参考】数式用!$AX$3:$AY$59, 2, FALSE), "")</f>
        <v/>
      </c>
      <c r="BC987" s="559" t="str">
        <f t="shared" si="346"/>
        <v/>
      </c>
      <c r="BD987" s="559" t="str">
        <f t="shared" si="347"/>
        <v>入力済</v>
      </c>
      <c r="BE987" s="576" t="str">
        <f t="shared" si="348"/>
        <v/>
      </c>
      <c r="BF987" s="559" t="str">
        <f t="shared" si="349"/>
        <v/>
      </c>
      <c r="BG987" s="596"/>
      <c r="BH987" s="632" t="str">
        <f t="shared" si="350"/>
        <v/>
      </c>
      <c r="BI987" s="614" t="str">
        <f>IFERROR(IF(BH987="Ⅱロ有り",ROUNDDOWN(L987*VLOOKUP(K987,【参考】数式用!$A$4:$J$42,10,FALSE)*AA987,0),""),"")</f>
        <v/>
      </c>
      <c r="BJ987" s="614" t="str">
        <f>IFERROR(IF(BH987="Ⅱロなし",ROUNDDOWN(L987*VLOOKUP(K987,【参考】数式用!$A$4:$J$42,8,FALSE)*AA987,0),""),"")</f>
        <v/>
      </c>
    </row>
    <row r="988" spans="1:62" ht="110.1" customHeight="1" thickBot="1">
      <c r="A988" s="327">
        <v>975</v>
      </c>
      <c r="B988" s="1005" t="str">
        <f>IF(基本情報入力シート!B1010="","",基本情報入力シート!B1010)</f>
        <v/>
      </c>
      <c r="C988" s="1006"/>
      <c r="D988" s="1006"/>
      <c r="E988" s="1006"/>
      <c r="F988" s="1007"/>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58" t="str">
        <f>IF(基本情報入力シート!AF1010=0, "",基本情報入力シート!AF1010)</f>
        <v/>
      </c>
      <c r="M988" s="589"/>
      <c r="N988" s="521" t="str">
        <f>IFERROR(VLOOKUP(K988,【参考】数式用!$A$2:$F$57,MATCH(M988,【参考】数式用!$C$3:$F$3,0)+2,0),"")</f>
        <v/>
      </c>
      <c r="O988" s="513"/>
      <c r="P988" s="555" t="str">
        <f>IFERROR(VLOOKUP(K988,【参考】数式用!$A$2:$F$57,MATCH(O988,【参考】数式用!$C$3:$F$3,0)+2,0),"")</f>
        <v/>
      </c>
      <c r="Q988" s="338" t="s">
        <v>118</v>
      </c>
      <c r="R988" s="339"/>
      <c r="S988" s="340" t="s">
        <v>183</v>
      </c>
      <c r="T988" s="339"/>
      <c r="U988" s="340" t="s">
        <v>184</v>
      </c>
      <c r="V988" s="339"/>
      <c r="W988" s="340" t="s">
        <v>183</v>
      </c>
      <c r="X988" s="339"/>
      <c r="Y988" s="340" t="s">
        <v>185</v>
      </c>
      <c r="Z988" s="340" t="s">
        <v>186</v>
      </c>
      <c r="AA988" s="340" t="str">
        <f t="shared" si="330"/>
        <v/>
      </c>
      <c r="AB988" s="341" t="s">
        <v>187</v>
      </c>
      <c r="AC988" s="516" t="str">
        <f t="shared" si="331"/>
        <v/>
      </c>
      <c r="AD988" s="509" t="str">
        <f t="shared" si="332"/>
        <v/>
      </c>
      <c r="AE988" s="517" t="str">
        <f>IFERROR(ROUNDDOWN(ROUNDDOWN(ROUND(L988*VLOOKUP(K988,【参考】数式用!$A$4:$F$57,MATCH("処遇改善加算Ⅳ",【参考】数式用!$C$3:$F$3,0)+2,0),0),0)*AA988*0.5,0), "")</f>
        <v/>
      </c>
      <c r="AF988" s="329"/>
      <c r="AG988" s="330"/>
      <c r="AH988" s="330"/>
      <c r="AI988" s="344"/>
      <c r="AJ988" s="641"/>
      <c r="AK988" s="331"/>
      <c r="AL988" s="332" t="str">
        <f t="shared" si="333"/>
        <v/>
      </c>
      <c r="AM988" s="325" t="str">
        <f t="shared" si="334"/>
        <v/>
      </c>
      <c r="AN988" s="255"/>
      <c r="AO988" s="559" t="str">
        <f>IFERROR(VLOOKUP(K988,【参考】数式用!$A$2:$N$57,14,FALSE),"")</f>
        <v/>
      </c>
      <c r="AP988" s="559" t="str">
        <f t="shared" si="335"/>
        <v/>
      </c>
      <c r="AQ988" s="632" t="str">
        <f t="shared" si="336"/>
        <v/>
      </c>
      <c r="AR988" s="632" t="str">
        <f t="shared" si="337"/>
        <v>入力済</v>
      </c>
      <c r="AS988" s="559" t="str">
        <f t="shared" si="338"/>
        <v/>
      </c>
      <c r="AT988" s="632" t="str">
        <f t="shared" si="339"/>
        <v>入力済</v>
      </c>
      <c r="AU988" s="632" t="str">
        <f t="shared" si="340"/>
        <v/>
      </c>
      <c r="AV988" s="632" t="str">
        <f t="shared" si="341"/>
        <v/>
      </c>
      <c r="AW988" s="559" t="str">
        <f t="shared" si="342"/>
        <v/>
      </c>
      <c r="AX988" s="559" t="str">
        <f t="shared" si="343"/>
        <v/>
      </c>
      <c r="AY988" s="632" t="str">
        <f>IFERROR(VLOOKUP(K988,【参考】数式用!$AR$5:$AS$39,2, FALSE), "")</f>
        <v/>
      </c>
      <c r="AZ988" s="559" t="str">
        <f t="shared" si="344"/>
        <v/>
      </c>
      <c r="BA988" s="559" t="str">
        <f t="shared" si="345"/>
        <v>入力済</v>
      </c>
      <c r="BB988" s="632" t="str">
        <f>IFERROR(VLOOKUP(K988,【参考】数式用!$AX$3:$AY$59, 2, FALSE), "")</f>
        <v/>
      </c>
      <c r="BC988" s="559" t="str">
        <f t="shared" si="346"/>
        <v/>
      </c>
      <c r="BD988" s="559" t="str">
        <f t="shared" si="347"/>
        <v>入力済</v>
      </c>
      <c r="BE988" s="576" t="str">
        <f t="shared" si="348"/>
        <v/>
      </c>
      <c r="BF988" s="559" t="str">
        <f t="shared" si="349"/>
        <v/>
      </c>
      <c r="BG988" s="596"/>
      <c r="BH988" s="632" t="str">
        <f t="shared" si="350"/>
        <v/>
      </c>
      <c r="BI988" s="614" t="str">
        <f>IFERROR(IF(BH988="Ⅱロ有り",ROUNDDOWN(L988*VLOOKUP(K988,【参考】数式用!$A$4:$J$42,10,FALSE)*AA988,0),""),"")</f>
        <v/>
      </c>
      <c r="BJ988" s="614" t="str">
        <f>IFERROR(IF(BH988="Ⅱロなし",ROUNDDOWN(L988*VLOOKUP(K988,【参考】数式用!$A$4:$J$42,8,FALSE)*AA988,0),""),"")</f>
        <v/>
      </c>
    </row>
    <row r="989" spans="1:62" ht="110.1" customHeight="1" thickBot="1">
      <c r="A989" s="327">
        <v>976</v>
      </c>
      <c r="B989" s="1005" t="str">
        <f>IF(基本情報入力シート!B1011="","",基本情報入力シート!B1011)</f>
        <v/>
      </c>
      <c r="C989" s="1006"/>
      <c r="D989" s="1006"/>
      <c r="E989" s="1006"/>
      <c r="F989" s="1007"/>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58" t="str">
        <f>IF(基本情報入力シート!AF1011=0, "",基本情報入力シート!AF1011)</f>
        <v/>
      </c>
      <c r="M989" s="589"/>
      <c r="N989" s="521" t="str">
        <f>IFERROR(VLOOKUP(K989,【参考】数式用!$A$2:$F$57,MATCH(M989,【参考】数式用!$C$3:$F$3,0)+2,0),"")</f>
        <v/>
      </c>
      <c r="O989" s="513"/>
      <c r="P989" s="555" t="str">
        <f>IFERROR(VLOOKUP(K989,【参考】数式用!$A$2:$F$57,MATCH(O989,【参考】数式用!$C$3:$F$3,0)+2,0),"")</f>
        <v/>
      </c>
      <c r="Q989" s="338" t="s">
        <v>118</v>
      </c>
      <c r="R989" s="339"/>
      <c r="S989" s="340" t="s">
        <v>183</v>
      </c>
      <c r="T989" s="339"/>
      <c r="U989" s="340" t="s">
        <v>184</v>
      </c>
      <c r="V989" s="339"/>
      <c r="W989" s="340" t="s">
        <v>183</v>
      </c>
      <c r="X989" s="339"/>
      <c r="Y989" s="340" t="s">
        <v>185</v>
      </c>
      <c r="Z989" s="340" t="s">
        <v>186</v>
      </c>
      <c r="AA989" s="340" t="str">
        <f t="shared" si="330"/>
        <v/>
      </c>
      <c r="AB989" s="341" t="s">
        <v>187</v>
      </c>
      <c r="AC989" s="516" t="str">
        <f t="shared" si="331"/>
        <v/>
      </c>
      <c r="AD989" s="509" t="str">
        <f t="shared" si="332"/>
        <v/>
      </c>
      <c r="AE989" s="517" t="str">
        <f>IFERROR(ROUNDDOWN(ROUNDDOWN(ROUND(L989*VLOOKUP(K989,【参考】数式用!$A$4:$F$57,MATCH("処遇改善加算Ⅳ",【参考】数式用!$C$3:$F$3,0)+2,0),0),0)*AA989*0.5,0), "")</f>
        <v/>
      </c>
      <c r="AF989" s="329"/>
      <c r="AG989" s="330"/>
      <c r="AH989" s="330"/>
      <c r="AI989" s="344"/>
      <c r="AJ989" s="641"/>
      <c r="AK989" s="331"/>
      <c r="AL989" s="332" t="str">
        <f t="shared" si="333"/>
        <v/>
      </c>
      <c r="AM989" s="325" t="str">
        <f t="shared" si="334"/>
        <v/>
      </c>
      <c r="AN989" s="255"/>
      <c r="AO989" s="559" t="str">
        <f>IFERROR(VLOOKUP(K989,【参考】数式用!$A$2:$N$57,14,FALSE),"")</f>
        <v/>
      </c>
      <c r="AP989" s="559" t="str">
        <f t="shared" si="335"/>
        <v/>
      </c>
      <c r="AQ989" s="632" t="str">
        <f t="shared" si="336"/>
        <v/>
      </c>
      <c r="AR989" s="632" t="str">
        <f t="shared" si="337"/>
        <v>入力済</v>
      </c>
      <c r="AS989" s="559" t="str">
        <f t="shared" si="338"/>
        <v/>
      </c>
      <c r="AT989" s="632" t="str">
        <f t="shared" si="339"/>
        <v>入力済</v>
      </c>
      <c r="AU989" s="632" t="str">
        <f t="shared" si="340"/>
        <v/>
      </c>
      <c r="AV989" s="632" t="str">
        <f t="shared" si="341"/>
        <v/>
      </c>
      <c r="AW989" s="559" t="str">
        <f t="shared" si="342"/>
        <v/>
      </c>
      <c r="AX989" s="559" t="str">
        <f t="shared" si="343"/>
        <v/>
      </c>
      <c r="AY989" s="632" t="str">
        <f>IFERROR(VLOOKUP(K989,【参考】数式用!$AR$5:$AS$39,2, FALSE), "")</f>
        <v/>
      </c>
      <c r="AZ989" s="559" t="str">
        <f t="shared" si="344"/>
        <v/>
      </c>
      <c r="BA989" s="559" t="str">
        <f t="shared" si="345"/>
        <v>入力済</v>
      </c>
      <c r="BB989" s="632" t="str">
        <f>IFERROR(VLOOKUP(K989,【参考】数式用!$AX$3:$AY$59, 2, FALSE), "")</f>
        <v/>
      </c>
      <c r="BC989" s="559" t="str">
        <f t="shared" si="346"/>
        <v/>
      </c>
      <c r="BD989" s="559" t="str">
        <f t="shared" si="347"/>
        <v>入力済</v>
      </c>
      <c r="BE989" s="576" t="str">
        <f t="shared" si="348"/>
        <v/>
      </c>
      <c r="BF989" s="559" t="str">
        <f t="shared" si="349"/>
        <v/>
      </c>
      <c r="BG989" s="596"/>
      <c r="BH989" s="632" t="str">
        <f t="shared" si="350"/>
        <v/>
      </c>
      <c r="BI989" s="614" t="str">
        <f>IFERROR(IF(BH989="Ⅱロ有り",ROUNDDOWN(L989*VLOOKUP(K989,【参考】数式用!$A$4:$J$42,10,FALSE)*AA989,0),""),"")</f>
        <v/>
      </c>
      <c r="BJ989" s="614" t="str">
        <f>IFERROR(IF(BH989="Ⅱロなし",ROUNDDOWN(L989*VLOOKUP(K989,【参考】数式用!$A$4:$J$42,8,FALSE)*AA989,0),""),"")</f>
        <v/>
      </c>
    </row>
    <row r="990" spans="1:62" ht="110.1" customHeight="1" thickBot="1">
      <c r="A990" s="327">
        <v>977</v>
      </c>
      <c r="B990" s="1005" t="str">
        <f>IF(基本情報入力シート!B1012="","",基本情報入力シート!B1012)</f>
        <v/>
      </c>
      <c r="C990" s="1006"/>
      <c r="D990" s="1006"/>
      <c r="E990" s="1006"/>
      <c r="F990" s="1007"/>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58" t="str">
        <f>IF(基本情報入力シート!AF1012=0, "",基本情報入力シート!AF1012)</f>
        <v/>
      </c>
      <c r="M990" s="589"/>
      <c r="N990" s="521" t="str">
        <f>IFERROR(VLOOKUP(K990,【参考】数式用!$A$2:$F$57,MATCH(M990,【参考】数式用!$C$3:$F$3,0)+2,0),"")</f>
        <v/>
      </c>
      <c r="O990" s="513"/>
      <c r="P990" s="555" t="str">
        <f>IFERROR(VLOOKUP(K990,【参考】数式用!$A$2:$F$57,MATCH(O990,【参考】数式用!$C$3:$F$3,0)+2,0),"")</f>
        <v/>
      </c>
      <c r="Q990" s="338" t="s">
        <v>118</v>
      </c>
      <c r="R990" s="339"/>
      <c r="S990" s="340" t="s">
        <v>183</v>
      </c>
      <c r="T990" s="339"/>
      <c r="U990" s="340" t="s">
        <v>184</v>
      </c>
      <c r="V990" s="339"/>
      <c r="W990" s="340" t="s">
        <v>183</v>
      </c>
      <c r="X990" s="339"/>
      <c r="Y990" s="340" t="s">
        <v>185</v>
      </c>
      <c r="Z990" s="340" t="s">
        <v>186</v>
      </c>
      <c r="AA990" s="340" t="str">
        <f t="shared" si="330"/>
        <v/>
      </c>
      <c r="AB990" s="341" t="s">
        <v>187</v>
      </c>
      <c r="AC990" s="516" t="str">
        <f t="shared" si="331"/>
        <v/>
      </c>
      <c r="AD990" s="509" t="str">
        <f t="shared" si="332"/>
        <v/>
      </c>
      <c r="AE990" s="517" t="str">
        <f>IFERROR(ROUNDDOWN(ROUNDDOWN(ROUND(L990*VLOOKUP(K990,【参考】数式用!$A$4:$F$57,MATCH("処遇改善加算Ⅳ",【参考】数式用!$C$3:$F$3,0)+2,0),0),0)*AA990*0.5,0), "")</f>
        <v/>
      </c>
      <c r="AF990" s="329"/>
      <c r="AG990" s="330"/>
      <c r="AH990" s="330"/>
      <c r="AI990" s="344"/>
      <c r="AJ990" s="641"/>
      <c r="AK990" s="331"/>
      <c r="AL990" s="332" t="str">
        <f t="shared" si="333"/>
        <v/>
      </c>
      <c r="AM990" s="325" t="str">
        <f t="shared" si="334"/>
        <v/>
      </c>
      <c r="AN990" s="255"/>
      <c r="AO990" s="559" t="str">
        <f>IFERROR(VLOOKUP(K990,【参考】数式用!$A$2:$N$57,14,FALSE),"")</f>
        <v/>
      </c>
      <c r="AP990" s="559" t="str">
        <f t="shared" si="335"/>
        <v/>
      </c>
      <c r="AQ990" s="632" t="str">
        <f t="shared" si="336"/>
        <v/>
      </c>
      <c r="AR990" s="632" t="str">
        <f t="shared" si="337"/>
        <v>入力済</v>
      </c>
      <c r="AS990" s="559" t="str">
        <f t="shared" si="338"/>
        <v/>
      </c>
      <c r="AT990" s="632" t="str">
        <f t="shared" si="339"/>
        <v>入力済</v>
      </c>
      <c r="AU990" s="632" t="str">
        <f t="shared" si="340"/>
        <v/>
      </c>
      <c r="AV990" s="632" t="str">
        <f t="shared" si="341"/>
        <v/>
      </c>
      <c r="AW990" s="559" t="str">
        <f t="shared" si="342"/>
        <v/>
      </c>
      <c r="AX990" s="559" t="str">
        <f t="shared" si="343"/>
        <v/>
      </c>
      <c r="AY990" s="632" t="str">
        <f>IFERROR(VLOOKUP(K990,【参考】数式用!$AR$5:$AS$39,2, FALSE), "")</f>
        <v/>
      </c>
      <c r="AZ990" s="559" t="str">
        <f t="shared" si="344"/>
        <v/>
      </c>
      <c r="BA990" s="559" t="str">
        <f t="shared" si="345"/>
        <v>入力済</v>
      </c>
      <c r="BB990" s="632" t="str">
        <f>IFERROR(VLOOKUP(K990,【参考】数式用!$AX$3:$AY$59, 2, FALSE), "")</f>
        <v/>
      </c>
      <c r="BC990" s="559" t="str">
        <f t="shared" si="346"/>
        <v/>
      </c>
      <c r="BD990" s="559" t="str">
        <f t="shared" si="347"/>
        <v>入力済</v>
      </c>
      <c r="BE990" s="576" t="str">
        <f t="shared" si="348"/>
        <v/>
      </c>
      <c r="BF990" s="559" t="str">
        <f t="shared" si="349"/>
        <v/>
      </c>
      <c r="BG990" s="596"/>
      <c r="BH990" s="632" t="str">
        <f t="shared" si="350"/>
        <v/>
      </c>
      <c r="BI990" s="614" t="str">
        <f>IFERROR(IF(BH990="Ⅱロ有り",ROUNDDOWN(L990*VLOOKUP(K990,【参考】数式用!$A$4:$J$42,10,FALSE)*AA990,0),""),"")</f>
        <v/>
      </c>
      <c r="BJ990" s="614" t="str">
        <f>IFERROR(IF(BH990="Ⅱロなし",ROUNDDOWN(L990*VLOOKUP(K990,【参考】数式用!$A$4:$J$42,8,FALSE)*AA990,0),""),"")</f>
        <v/>
      </c>
    </row>
    <row r="991" spans="1:62" ht="110.1" customHeight="1" thickBot="1">
      <c r="A991" s="327">
        <v>978</v>
      </c>
      <c r="B991" s="1005" t="str">
        <f>IF(基本情報入力シート!B1013="","",基本情報入力シート!B1013)</f>
        <v/>
      </c>
      <c r="C991" s="1006"/>
      <c r="D991" s="1006"/>
      <c r="E991" s="1006"/>
      <c r="F991" s="1007"/>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58" t="str">
        <f>IF(基本情報入力シート!AF1013=0, "",基本情報入力シート!AF1013)</f>
        <v/>
      </c>
      <c r="M991" s="589"/>
      <c r="N991" s="521" t="str">
        <f>IFERROR(VLOOKUP(K991,【参考】数式用!$A$2:$F$57,MATCH(M991,【参考】数式用!$C$3:$F$3,0)+2,0),"")</f>
        <v/>
      </c>
      <c r="O991" s="513"/>
      <c r="P991" s="555" t="str">
        <f>IFERROR(VLOOKUP(K991,【参考】数式用!$A$2:$F$57,MATCH(O991,【参考】数式用!$C$3:$F$3,0)+2,0),"")</f>
        <v/>
      </c>
      <c r="Q991" s="338" t="s">
        <v>118</v>
      </c>
      <c r="R991" s="339"/>
      <c r="S991" s="340" t="s">
        <v>183</v>
      </c>
      <c r="T991" s="339"/>
      <c r="U991" s="340" t="s">
        <v>184</v>
      </c>
      <c r="V991" s="339"/>
      <c r="W991" s="340" t="s">
        <v>183</v>
      </c>
      <c r="X991" s="339"/>
      <c r="Y991" s="340" t="s">
        <v>185</v>
      </c>
      <c r="Z991" s="340" t="s">
        <v>186</v>
      </c>
      <c r="AA991" s="340" t="str">
        <f t="shared" si="330"/>
        <v/>
      </c>
      <c r="AB991" s="341" t="s">
        <v>187</v>
      </c>
      <c r="AC991" s="516" t="str">
        <f t="shared" si="331"/>
        <v/>
      </c>
      <c r="AD991" s="509" t="str">
        <f t="shared" si="332"/>
        <v/>
      </c>
      <c r="AE991" s="517" t="str">
        <f>IFERROR(ROUNDDOWN(ROUNDDOWN(ROUND(L991*VLOOKUP(K991,【参考】数式用!$A$4:$F$57,MATCH("処遇改善加算Ⅳ",【参考】数式用!$C$3:$F$3,0)+2,0),0),0)*AA991*0.5,0), "")</f>
        <v/>
      </c>
      <c r="AF991" s="329"/>
      <c r="AG991" s="330"/>
      <c r="AH991" s="330"/>
      <c r="AI991" s="344"/>
      <c r="AJ991" s="641"/>
      <c r="AK991" s="331"/>
      <c r="AL991" s="332" t="str">
        <f t="shared" si="333"/>
        <v/>
      </c>
      <c r="AM991" s="325" t="str">
        <f t="shared" si="334"/>
        <v/>
      </c>
      <c r="AN991" s="255"/>
      <c r="AO991" s="559" t="str">
        <f>IFERROR(VLOOKUP(K991,【参考】数式用!$A$2:$N$57,14,FALSE),"")</f>
        <v/>
      </c>
      <c r="AP991" s="559" t="str">
        <f t="shared" si="335"/>
        <v/>
      </c>
      <c r="AQ991" s="632" t="str">
        <f t="shared" si="336"/>
        <v/>
      </c>
      <c r="AR991" s="632" t="str">
        <f t="shared" si="337"/>
        <v>入力済</v>
      </c>
      <c r="AS991" s="559" t="str">
        <f t="shared" si="338"/>
        <v/>
      </c>
      <c r="AT991" s="632" t="str">
        <f t="shared" si="339"/>
        <v>入力済</v>
      </c>
      <c r="AU991" s="632" t="str">
        <f t="shared" si="340"/>
        <v/>
      </c>
      <c r="AV991" s="632" t="str">
        <f t="shared" si="341"/>
        <v/>
      </c>
      <c r="AW991" s="559" t="str">
        <f t="shared" si="342"/>
        <v/>
      </c>
      <c r="AX991" s="559" t="str">
        <f t="shared" si="343"/>
        <v/>
      </c>
      <c r="AY991" s="632" t="str">
        <f>IFERROR(VLOOKUP(K991,【参考】数式用!$AR$5:$AS$39,2, FALSE), "")</f>
        <v/>
      </c>
      <c r="AZ991" s="559" t="str">
        <f t="shared" si="344"/>
        <v/>
      </c>
      <c r="BA991" s="559" t="str">
        <f t="shared" si="345"/>
        <v>入力済</v>
      </c>
      <c r="BB991" s="632" t="str">
        <f>IFERROR(VLOOKUP(K991,【参考】数式用!$AX$3:$AY$59, 2, FALSE), "")</f>
        <v/>
      </c>
      <c r="BC991" s="559" t="str">
        <f t="shared" si="346"/>
        <v/>
      </c>
      <c r="BD991" s="559" t="str">
        <f t="shared" si="347"/>
        <v>入力済</v>
      </c>
      <c r="BE991" s="576" t="str">
        <f t="shared" si="348"/>
        <v/>
      </c>
      <c r="BF991" s="559" t="str">
        <f t="shared" si="349"/>
        <v/>
      </c>
      <c r="BG991" s="596"/>
      <c r="BH991" s="632" t="str">
        <f t="shared" si="350"/>
        <v/>
      </c>
      <c r="BI991" s="614" t="str">
        <f>IFERROR(IF(BH991="Ⅱロ有り",ROUNDDOWN(L991*VLOOKUP(K991,【参考】数式用!$A$4:$J$42,10,FALSE)*AA991,0),""),"")</f>
        <v/>
      </c>
      <c r="BJ991" s="614" t="str">
        <f>IFERROR(IF(BH991="Ⅱロなし",ROUNDDOWN(L991*VLOOKUP(K991,【参考】数式用!$A$4:$J$42,8,FALSE)*AA991,0),""),"")</f>
        <v/>
      </c>
    </row>
    <row r="992" spans="1:62" ht="110.1" customHeight="1" thickBot="1">
      <c r="A992" s="327">
        <v>979</v>
      </c>
      <c r="B992" s="1005" t="str">
        <f>IF(基本情報入力シート!B1014="","",基本情報入力シート!B1014)</f>
        <v/>
      </c>
      <c r="C992" s="1006"/>
      <c r="D992" s="1006"/>
      <c r="E992" s="1006"/>
      <c r="F992" s="1007"/>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58" t="str">
        <f>IF(基本情報入力シート!AF1014=0, "",基本情報入力シート!AF1014)</f>
        <v/>
      </c>
      <c r="M992" s="589"/>
      <c r="N992" s="521" t="str">
        <f>IFERROR(VLOOKUP(K992,【参考】数式用!$A$2:$F$57,MATCH(M992,【参考】数式用!$C$3:$F$3,0)+2,0),"")</f>
        <v/>
      </c>
      <c r="O992" s="513"/>
      <c r="P992" s="555" t="str">
        <f>IFERROR(VLOOKUP(K992,【参考】数式用!$A$2:$F$57,MATCH(O992,【参考】数式用!$C$3:$F$3,0)+2,0),"")</f>
        <v/>
      </c>
      <c r="Q992" s="338" t="s">
        <v>118</v>
      </c>
      <c r="R992" s="339"/>
      <c r="S992" s="340" t="s">
        <v>183</v>
      </c>
      <c r="T992" s="339"/>
      <c r="U992" s="340" t="s">
        <v>184</v>
      </c>
      <c r="V992" s="339"/>
      <c r="W992" s="340" t="s">
        <v>183</v>
      </c>
      <c r="X992" s="339"/>
      <c r="Y992" s="340" t="s">
        <v>185</v>
      </c>
      <c r="Z992" s="340" t="s">
        <v>186</v>
      </c>
      <c r="AA992" s="340" t="str">
        <f t="shared" si="330"/>
        <v/>
      </c>
      <c r="AB992" s="341" t="s">
        <v>187</v>
      </c>
      <c r="AC992" s="516" t="str">
        <f t="shared" si="331"/>
        <v/>
      </c>
      <c r="AD992" s="509" t="str">
        <f t="shared" si="332"/>
        <v/>
      </c>
      <c r="AE992" s="517" t="str">
        <f>IFERROR(ROUNDDOWN(ROUNDDOWN(ROUND(L992*VLOOKUP(K992,【参考】数式用!$A$4:$F$57,MATCH("処遇改善加算Ⅳ",【参考】数式用!$C$3:$F$3,0)+2,0),0),0)*AA992*0.5,0), "")</f>
        <v/>
      </c>
      <c r="AF992" s="329"/>
      <c r="AG992" s="330"/>
      <c r="AH992" s="330"/>
      <c r="AI992" s="344"/>
      <c r="AJ992" s="641"/>
      <c r="AK992" s="331"/>
      <c r="AL992" s="332" t="str">
        <f t="shared" si="333"/>
        <v/>
      </c>
      <c r="AM992" s="325" t="str">
        <f t="shared" si="334"/>
        <v/>
      </c>
      <c r="AN992" s="255"/>
      <c r="AO992" s="559" t="str">
        <f>IFERROR(VLOOKUP(K992,【参考】数式用!$A$2:$N$57,14,FALSE),"")</f>
        <v/>
      </c>
      <c r="AP992" s="559" t="str">
        <f t="shared" si="335"/>
        <v/>
      </c>
      <c r="AQ992" s="632" t="str">
        <f t="shared" si="336"/>
        <v/>
      </c>
      <c r="AR992" s="632" t="str">
        <f t="shared" si="337"/>
        <v>入力済</v>
      </c>
      <c r="AS992" s="559" t="str">
        <f t="shared" si="338"/>
        <v/>
      </c>
      <c r="AT992" s="632" t="str">
        <f t="shared" si="339"/>
        <v>入力済</v>
      </c>
      <c r="AU992" s="632" t="str">
        <f t="shared" si="340"/>
        <v/>
      </c>
      <c r="AV992" s="632" t="str">
        <f t="shared" si="341"/>
        <v/>
      </c>
      <c r="AW992" s="559" t="str">
        <f t="shared" si="342"/>
        <v/>
      </c>
      <c r="AX992" s="559" t="str">
        <f t="shared" si="343"/>
        <v/>
      </c>
      <c r="AY992" s="632" t="str">
        <f>IFERROR(VLOOKUP(K992,【参考】数式用!$AR$5:$AS$39,2, FALSE), "")</f>
        <v/>
      </c>
      <c r="AZ992" s="559" t="str">
        <f t="shared" si="344"/>
        <v/>
      </c>
      <c r="BA992" s="559" t="str">
        <f t="shared" si="345"/>
        <v>入力済</v>
      </c>
      <c r="BB992" s="632" t="str">
        <f>IFERROR(VLOOKUP(K992,【参考】数式用!$AX$3:$AY$59, 2, FALSE), "")</f>
        <v/>
      </c>
      <c r="BC992" s="559" t="str">
        <f t="shared" si="346"/>
        <v/>
      </c>
      <c r="BD992" s="559" t="str">
        <f t="shared" si="347"/>
        <v>入力済</v>
      </c>
      <c r="BE992" s="576" t="str">
        <f t="shared" si="348"/>
        <v/>
      </c>
      <c r="BF992" s="559" t="str">
        <f t="shared" si="349"/>
        <v/>
      </c>
      <c r="BG992" s="596"/>
      <c r="BH992" s="632" t="str">
        <f t="shared" si="350"/>
        <v/>
      </c>
      <c r="BI992" s="614" t="str">
        <f>IFERROR(IF(BH992="Ⅱロ有り",ROUNDDOWN(L992*VLOOKUP(K992,【参考】数式用!$A$4:$J$42,10,FALSE)*AA992,0),""),"")</f>
        <v/>
      </c>
      <c r="BJ992" s="614" t="str">
        <f>IFERROR(IF(BH992="Ⅱロなし",ROUNDDOWN(L992*VLOOKUP(K992,【参考】数式用!$A$4:$J$42,8,FALSE)*AA992,0),""),"")</f>
        <v/>
      </c>
    </row>
    <row r="993" spans="1:62" ht="110.1" customHeight="1" thickBot="1">
      <c r="A993" s="327">
        <v>980</v>
      </c>
      <c r="B993" s="1005" t="str">
        <f>IF(基本情報入力シート!B1015="","",基本情報入力シート!B1015)</f>
        <v/>
      </c>
      <c r="C993" s="1006"/>
      <c r="D993" s="1006"/>
      <c r="E993" s="1006"/>
      <c r="F993" s="1007"/>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58" t="str">
        <f>IF(基本情報入力シート!AF1015=0, "",基本情報入力シート!AF1015)</f>
        <v/>
      </c>
      <c r="M993" s="589"/>
      <c r="N993" s="521" t="str">
        <f>IFERROR(VLOOKUP(K993,【参考】数式用!$A$2:$F$57,MATCH(M993,【参考】数式用!$C$3:$F$3,0)+2,0),"")</f>
        <v/>
      </c>
      <c r="O993" s="513"/>
      <c r="P993" s="555" t="str">
        <f>IFERROR(VLOOKUP(K993,【参考】数式用!$A$2:$F$57,MATCH(O993,【参考】数式用!$C$3:$F$3,0)+2,0),"")</f>
        <v/>
      </c>
      <c r="Q993" s="338" t="s">
        <v>118</v>
      </c>
      <c r="R993" s="339"/>
      <c r="S993" s="340" t="s">
        <v>183</v>
      </c>
      <c r="T993" s="339"/>
      <c r="U993" s="340" t="s">
        <v>184</v>
      </c>
      <c r="V993" s="339"/>
      <c r="W993" s="340" t="s">
        <v>183</v>
      </c>
      <c r="X993" s="339"/>
      <c r="Y993" s="340" t="s">
        <v>185</v>
      </c>
      <c r="Z993" s="340" t="s">
        <v>186</v>
      </c>
      <c r="AA993" s="340" t="str">
        <f t="shared" si="330"/>
        <v/>
      </c>
      <c r="AB993" s="341" t="s">
        <v>187</v>
      </c>
      <c r="AC993" s="516" t="str">
        <f t="shared" si="331"/>
        <v/>
      </c>
      <c r="AD993" s="509" t="str">
        <f t="shared" si="332"/>
        <v/>
      </c>
      <c r="AE993" s="517" t="str">
        <f>IFERROR(ROUNDDOWN(ROUNDDOWN(ROUND(L993*VLOOKUP(K993,【参考】数式用!$A$4:$F$57,MATCH("処遇改善加算Ⅳ",【参考】数式用!$C$3:$F$3,0)+2,0),0),0)*AA993*0.5,0), "")</f>
        <v/>
      </c>
      <c r="AF993" s="329"/>
      <c r="AG993" s="330"/>
      <c r="AH993" s="330"/>
      <c r="AI993" s="344"/>
      <c r="AJ993" s="641"/>
      <c r="AK993" s="331"/>
      <c r="AL993" s="332" t="str">
        <f t="shared" si="333"/>
        <v/>
      </c>
      <c r="AM993" s="325" t="str">
        <f t="shared" si="334"/>
        <v/>
      </c>
      <c r="AN993" s="255"/>
      <c r="AO993" s="559" t="str">
        <f>IFERROR(VLOOKUP(K993,【参考】数式用!$A$2:$N$57,14,FALSE),"")</f>
        <v/>
      </c>
      <c r="AP993" s="559" t="str">
        <f t="shared" si="335"/>
        <v/>
      </c>
      <c r="AQ993" s="632" t="str">
        <f t="shared" si="336"/>
        <v/>
      </c>
      <c r="AR993" s="632" t="str">
        <f t="shared" si="337"/>
        <v>入力済</v>
      </c>
      <c r="AS993" s="559" t="str">
        <f t="shared" si="338"/>
        <v/>
      </c>
      <c r="AT993" s="632" t="str">
        <f t="shared" si="339"/>
        <v>入力済</v>
      </c>
      <c r="AU993" s="632" t="str">
        <f t="shared" si="340"/>
        <v/>
      </c>
      <c r="AV993" s="632" t="str">
        <f t="shared" si="341"/>
        <v/>
      </c>
      <c r="AW993" s="559" t="str">
        <f t="shared" si="342"/>
        <v/>
      </c>
      <c r="AX993" s="559" t="str">
        <f t="shared" si="343"/>
        <v/>
      </c>
      <c r="AY993" s="632" t="str">
        <f>IFERROR(VLOOKUP(K993,【参考】数式用!$AR$5:$AS$39,2, FALSE), "")</f>
        <v/>
      </c>
      <c r="AZ993" s="559" t="str">
        <f t="shared" si="344"/>
        <v/>
      </c>
      <c r="BA993" s="559" t="str">
        <f t="shared" si="345"/>
        <v>入力済</v>
      </c>
      <c r="BB993" s="632" t="str">
        <f>IFERROR(VLOOKUP(K993,【参考】数式用!$AX$3:$AY$59, 2, FALSE), "")</f>
        <v/>
      </c>
      <c r="BC993" s="559" t="str">
        <f t="shared" si="346"/>
        <v/>
      </c>
      <c r="BD993" s="559" t="str">
        <f t="shared" si="347"/>
        <v>入力済</v>
      </c>
      <c r="BE993" s="576" t="str">
        <f t="shared" si="348"/>
        <v/>
      </c>
      <c r="BF993" s="559" t="str">
        <f t="shared" si="349"/>
        <v/>
      </c>
      <c r="BG993" s="596"/>
      <c r="BH993" s="632" t="str">
        <f t="shared" si="350"/>
        <v/>
      </c>
      <c r="BI993" s="614" t="str">
        <f>IFERROR(IF(BH993="Ⅱロ有り",ROUNDDOWN(L993*VLOOKUP(K993,【参考】数式用!$A$4:$J$42,10,FALSE)*AA993,0),""),"")</f>
        <v/>
      </c>
      <c r="BJ993" s="614" t="str">
        <f>IFERROR(IF(BH993="Ⅱロなし",ROUNDDOWN(L993*VLOOKUP(K993,【参考】数式用!$A$4:$J$42,8,FALSE)*AA993,0),""),"")</f>
        <v/>
      </c>
    </row>
    <row r="994" spans="1:62" ht="110.1" customHeight="1" thickBot="1">
      <c r="A994" s="327">
        <v>981</v>
      </c>
      <c r="B994" s="1005" t="str">
        <f>IF(基本情報入力シート!B1016="","",基本情報入力シート!B1016)</f>
        <v/>
      </c>
      <c r="C994" s="1006"/>
      <c r="D994" s="1006"/>
      <c r="E994" s="1006"/>
      <c r="F994" s="1007"/>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58" t="str">
        <f>IF(基本情報入力シート!AF1016=0, "",基本情報入力シート!AF1016)</f>
        <v/>
      </c>
      <c r="M994" s="589"/>
      <c r="N994" s="521" t="str">
        <f>IFERROR(VLOOKUP(K994,【参考】数式用!$A$2:$F$57,MATCH(M994,【参考】数式用!$C$3:$F$3,0)+2,0),"")</f>
        <v/>
      </c>
      <c r="O994" s="513"/>
      <c r="P994" s="555" t="str">
        <f>IFERROR(VLOOKUP(K994,【参考】数式用!$A$2:$F$57,MATCH(O994,【参考】数式用!$C$3:$F$3,0)+2,0),"")</f>
        <v/>
      </c>
      <c r="Q994" s="338" t="s">
        <v>118</v>
      </c>
      <c r="R994" s="339"/>
      <c r="S994" s="340" t="s">
        <v>183</v>
      </c>
      <c r="T994" s="339"/>
      <c r="U994" s="340" t="s">
        <v>184</v>
      </c>
      <c r="V994" s="339"/>
      <c r="W994" s="340" t="s">
        <v>183</v>
      </c>
      <c r="X994" s="339"/>
      <c r="Y994" s="340" t="s">
        <v>185</v>
      </c>
      <c r="Z994" s="340" t="s">
        <v>186</v>
      </c>
      <c r="AA994" s="340" t="str">
        <f t="shared" si="330"/>
        <v/>
      </c>
      <c r="AB994" s="341" t="s">
        <v>187</v>
      </c>
      <c r="AC994" s="516" t="str">
        <f t="shared" si="331"/>
        <v/>
      </c>
      <c r="AD994" s="509" t="str">
        <f t="shared" si="332"/>
        <v/>
      </c>
      <c r="AE994" s="517" t="str">
        <f>IFERROR(ROUNDDOWN(ROUNDDOWN(ROUND(L994*VLOOKUP(K994,【参考】数式用!$A$4:$F$57,MATCH("処遇改善加算Ⅳ",【参考】数式用!$C$3:$F$3,0)+2,0),0),0)*AA994*0.5,0), "")</f>
        <v/>
      </c>
      <c r="AF994" s="329"/>
      <c r="AG994" s="330"/>
      <c r="AH994" s="330"/>
      <c r="AI994" s="344"/>
      <c r="AJ994" s="641"/>
      <c r="AK994" s="331"/>
      <c r="AL994" s="332" t="str">
        <f t="shared" si="333"/>
        <v/>
      </c>
      <c r="AM994" s="325" t="str">
        <f t="shared" si="334"/>
        <v/>
      </c>
      <c r="AN994" s="255"/>
      <c r="AO994" s="559" t="str">
        <f>IFERROR(VLOOKUP(K994,【参考】数式用!$A$2:$N$57,14,FALSE),"")</f>
        <v/>
      </c>
      <c r="AP994" s="559" t="str">
        <f t="shared" si="335"/>
        <v/>
      </c>
      <c r="AQ994" s="632" t="str">
        <f t="shared" si="336"/>
        <v/>
      </c>
      <c r="AR994" s="632" t="str">
        <f t="shared" si="337"/>
        <v>入力済</v>
      </c>
      <c r="AS994" s="559" t="str">
        <f t="shared" si="338"/>
        <v/>
      </c>
      <c r="AT994" s="632" t="str">
        <f t="shared" si="339"/>
        <v>入力済</v>
      </c>
      <c r="AU994" s="632" t="str">
        <f t="shared" si="340"/>
        <v/>
      </c>
      <c r="AV994" s="632" t="str">
        <f t="shared" si="341"/>
        <v/>
      </c>
      <c r="AW994" s="559" t="str">
        <f t="shared" si="342"/>
        <v/>
      </c>
      <c r="AX994" s="559" t="str">
        <f t="shared" si="343"/>
        <v/>
      </c>
      <c r="AY994" s="632" t="str">
        <f>IFERROR(VLOOKUP(K994,【参考】数式用!$AR$5:$AS$39,2, FALSE), "")</f>
        <v/>
      </c>
      <c r="AZ994" s="559" t="str">
        <f t="shared" si="344"/>
        <v/>
      </c>
      <c r="BA994" s="559" t="str">
        <f t="shared" si="345"/>
        <v>入力済</v>
      </c>
      <c r="BB994" s="632" t="str">
        <f>IFERROR(VLOOKUP(K994,【参考】数式用!$AX$3:$AY$59, 2, FALSE), "")</f>
        <v/>
      </c>
      <c r="BC994" s="559" t="str">
        <f t="shared" si="346"/>
        <v/>
      </c>
      <c r="BD994" s="559" t="str">
        <f t="shared" si="347"/>
        <v>入力済</v>
      </c>
      <c r="BE994" s="576" t="str">
        <f t="shared" si="348"/>
        <v/>
      </c>
      <c r="BF994" s="559" t="str">
        <f t="shared" si="349"/>
        <v/>
      </c>
      <c r="BG994" s="596"/>
      <c r="BH994" s="632" t="str">
        <f t="shared" si="350"/>
        <v/>
      </c>
      <c r="BI994" s="614" t="str">
        <f>IFERROR(IF(BH994="Ⅱロ有り",ROUNDDOWN(L994*VLOOKUP(K994,【参考】数式用!$A$4:$J$42,10,FALSE)*AA994,0),""),"")</f>
        <v/>
      </c>
      <c r="BJ994" s="614" t="str">
        <f>IFERROR(IF(BH994="Ⅱロなし",ROUNDDOWN(L994*VLOOKUP(K994,【参考】数式用!$A$4:$J$42,8,FALSE)*AA994,0),""),"")</f>
        <v/>
      </c>
    </row>
    <row r="995" spans="1:62" ht="110.1" customHeight="1" thickBot="1">
      <c r="A995" s="327">
        <v>982</v>
      </c>
      <c r="B995" s="1005" t="str">
        <f>IF(基本情報入力シート!B1017="","",基本情報入力シート!B1017)</f>
        <v/>
      </c>
      <c r="C995" s="1006"/>
      <c r="D995" s="1006"/>
      <c r="E995" s="1006"/>
      <c r="F995" s="1007"/>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58" t="str">
        <f>IF(基本情報入力シート!AF1017=0, "",基本情報入力シート!AF1017)</f>
        <v/>
      </c>
      <c r="M995" s="589"/>
      <c r="N995" s="521" t="str">
        <f>IFERROR(VLOOKUP(K995,【参考】数式用!$A$2:$F$57,MATCH(M995,【参考】数式用!$C$3:$F$3,0)+2,0),"")</f>
        <v/>
      </c>
      <c r="O995" s="513"/>
      <c r="P995" s="555" t="str">
        <f>IFERROR(VLOOKUP(K995,【参考】数式用!$A$2:$F$57,MATCH(O995,【参考】数式用!$C$3:$F$3,0)+2,0),"")</f>
        <v/>
      </c>
      <c r="Q995" s="338" t="s">
        <v>118</v>
      </c>
      <c r="R995" s="339"/>
      <c r="S995" s="340" t="s">
        <v>183</v>
      </c>
      <c r="T995" s="339"/>
      <c r="U995" s="340" t="s">
        <v>184</v>
      </c>
      <c r="V995" s="339"/>
      <c r="W995" s="340" t="s">
        <v>183</v>
      </c>
      <c r="X995" s="339"/>
      <c r="Y995" s="340" t="s">
        <v>185</v>
      </c>
      <c r="Z995" s="340" t="s">
        <v>186</v>
      </c>
      <c r="AA995" s="340" t="str">
        <f t="shared" si="330"/>
        <v/>
      </c>
      <c r="AB995" s="341" t="s">
        <v>187</v>
      </c>
      <c r="AC995" s="516" t="str">
        <f t="shared" si="331"/>
        <v/>
      </c>
      <c r="AD995" s="509" t="str">
        <f t="shared" si="332"/>
        <v/>
      </c>
      <c r="AE995" s="517" t="str">
        <f>IFERROR(ROUNDDOWN(ROUNDDOWN(ROUND(L995*VLOOKUP(K995,【参考】数式用!$A$4:$F$57,MATCH("処遇改善加算Ⅳ",【参考】数式用!$C$3:$F$3,0)+2,0),0),0)*AA995*0.5,0), "")</f>
        <v/>
      </c>
      <c r="AF995" s="329"/>
      <c r="AG995" s="330"/>
      <c r="AH995" s="330"/>
      <c r="AI995" s="344"/>
      <c r="AJ995" s="641"/>
      <c r="AK995" s="331"/>
      <c r="AL995" s="332" t="str">
        <f t="shared" si="333"/>
        <v/>
      </c>
      <c r="AM995" s="325" t="str">
        <f t="shared" si="334"/>
        <v/>
      </c>
      <c r="AN995" s="255"/>
      <c r="AO995" s="559" t="str">
        <f>IFERROR(VLOOKUP(K995,【参考】数式用!$A$2:$N$57,14,FALSE),"")</f>
        <v/>
      </c>
      <c r="AP995" s="559" t="str">
        <f t="shared" si="335"/>
        <v/>
      </c>
      <c r="AQ995" s="632" t="str">
        <f t="shared" si="336"/>
        <v/>
      </c>
      <c r="AR995" s="632" t="str">
        <f t="shared" si="337"/>
        <v>入力済</v>
      </c>
      <c r="AS995" s="559" t="str">
        <f t="shared" si="338"/>
        <v/>
      </c>
      <c r="AT995" s="632" t="str">
        <f t="shared" si="339"/>
        <v>入力済</v>
      </c>
      <c r="AU995" s="632" t="str">
        <f t="shared" si="340"/>
        <v/>
      </c>
      <c r="AV995" s="632" t="str">
        <f t="shared" si="341"/>
        <v/>
      </c>
      <c r="AW995" s="559" t="str">
        <f t="shared" si="342"/>
        <v/>
      </c>
      <c r="AX995" s="559" t="str">
        <f t="shared" si="343"/>
        <v/>
      </c>
      <c r="AY995" s="632" t="str">
        <f>IFERROR(VLOOKUP(K995,【参考】数式用!$AR$5:$AS$39,2, FALSE), "")</f>
        <v/>
      </c>
      <c r="AZ995" s="559" t="str">
        <f t="shared" si="344"/>
        <v/>
      </c>
      <c r="BA995" s="559" t="str">
        <f t="shared" si="345"/>
        <v>入力済</v>
      </c>
      <c r="BB995" s="632" t="str">
        <f>IFERROR(VLOOKUP(K995,【参考】数式用!$AX$3:$AY$59, 2, FALSE), "")</f>
        <v/>
      </c>
      <c r="BC995" s="559" t="str">
        <f t="shared" si="346"/>
        <v/>
      </c>
      <c r="BD995" s="559" t="str">
        <f t="shared" si="347"/>
        <v>入力済</v>
      </c>
      <c r="BE995" s="576" t="str">
        <f t="shared" si="348"/>
        <v/>
      </c>
      <c r="BF995" s="559" t="str">
        <f t="shared" si="349"/>
        <v/>
      </c>
      <c r="BG995" s="596"/>
      <c r="BH995" s="632" t="str">
        <f t="shared" si="350"/>
        <v/>
      </c>
      <c r="BI995" s="614" t="str">
        <f>IFERROR(IF(BH995="Ⅱロ有り",ROUNDDOWN(L995*VLOOKUP(K995,【参考】数式用!$A$4:$J$42,10,FALSE)*AA995,0),""),"")</f>
        <v/>
      </c>
      <c r="BJ995" s="614" t="str">
        <f>IFERROR(IF(BH995="Ⅱロなし",ROUNDDOWN(L995*VLOOKUP(K995,【参考】数式用!$A$4:$J$42,8,FALSE)*AA995,0),""),"")</f>
        <v/>
      </c>
    </row>
    <row r="996" spans="1:62" ht="110.1" customHeight="1" thickBot="1">
      <c r="A996" s="327">
        <v>983</v>
      </c>
      <c r="B996" s="1005" t="str">
        <f>IF(基本情報入力シート!B1018="","",基本情報入力シート!B1018)</f>
        <v/>
      </c>
      <c r="C996" s="1006"/>
      <c r="D996" s="1006"/>
      <c r="E996" s="1006"/>
      <c r="F996" s="1007"/>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58" t="str">
        <f>IF(基本情報入力シート!AF1018=0, "",基本情報入力シート!AF1018)</f>
        <v/>
      </c>
      <c r="M996" s="589"/>
      <c r="N996" s="521" t="str">
        <f>IFERROR(VLOOKUP(K996,【参考】数式用!$A$2:$F$57,MATCH(M996,【参考】数式用!$C$3:$F$3,0)+2,0),"")</f>
        <v/>
      </c>
      <c r="O996" s="513"/>
      <c r="P996" s="555" t="str">
        <f>IFERROR(VLOOKUP(K996,【参考】数式用!$A$2:$F$57,MATCH(O996,【参考】数式用!$C$3:$F$3,0)+2,0),"")</f>
        <v/>
      </c>
      <c r="Q996" s="338" t="s">
        <v>118</v>
      </c>
      <c r="R996" s="339"/>
      <c r="S996" s="340" t="s">
        <v>183</v>
      </c>
      <c r="T996" s="339"/>
      <c r="U996" s="340" t="s">
        <v>184</v>
      </c>
      <c r="V996" s="339"/>
      <c r="W996" s="340" t="s">
        <v>183</v>
      </c>
      <c r="X996" s="339"/>
      <c r="Y996" s="340" t="s">
        <v>185</v>
      </c>
      <c r="Z996" s="340" t="s">
        <v>186</v>
      </c>
      <c r="AA996" s="340" t="str">
        <f t="shared" si="330"/>
        <v/>
      </c>
      <c r="AB996" s="341" t="s">
        <v>187</v>
      </c>
      <c r="AC996" s="516" t="str">
        <f t="shared" si="331"/>
        <v/>
      </c>
      <c r="AD996" s="509" t="str">
        <f t="shared" si="332"/>
        <v/>
      </c>
      <c r="AE996" s="517" t="str">
        <f>IFERROR(ROUNDDOWN(ROUNDDOWN(ROUND(L996*VLOOKUP(K996,【参考】数式用!$A$4:$F$57,MATCH("処遇改善加算Ⅳ",【参考】数式用!$C$3:$F$3,0)+2,0),0),0)*AA996*0.5,0), "")</f>
        <v/>
      </c>
      <c r="AF996" s="329"/>
      <c r="AG996" s="330"/>
      <c r="AH996" s="330"/>
      <c r="AI996" s="344"/>
      <c r="AJ996" s="641"/>
      <c r="AK996" s="331"/>
      <c r="AL996" s="332" t="str">
        <f t="shared" si="333"/>
        <v/>
      </c>
      <c r="AM996" s="325" t="str">
        <f t="shared" si="334"/>
        <v/>
      </c>
      <c r="AN996" s="255"/>
      <c r="AO996" s="559" t="str">
        <f>IFERROR(VLOOKUP(K996,【参考】数式用!$A$2:$N$57,14,FALSE),"")</f>
        <v/>
      </c>
      <c r="AP996" s="559" t="str">
        <f t="shared" si="335"/>
        <v/>
      </c>
      <c r="AQ996" s="632" t="str">
        <f t="shared" si="336"/>
        <v/>
      </c>
      <c r="AR996" s="632" t="str">
        <f t="shared" si="337"/>
        <v>入力済</v>
      </c>
      <c r="AS996" s="559" t="str">
        <f t="shared" si="338"/>
        <v/>
      </c>
      <c r="AT996" s="632" t="str">
        <f t="shared" si="339"/>
        <v>入力済</v>
      </c>
      <c r="AU996" s="632" t="str">
        <f t="shared" si="340"/>
        <v/>
      </c>
      <c r="AV996" s="632" t="str">
        <f t="shared" si="341"/>
        <v/>
      </c>
      <c r="AW996" s="559" t="str">
        <f t="shared" si="342"/>
        <v/>
      </c>
      <c r="AX996" s="559" t="str">
        <f t="shared" si="343"/>
        <v/>
      </c>
      <c r="AY996" s="632" t="str">
        <f>IFERROR(VLOOKUP(K996,【参考】数式用!$AR$5:$AS$39,2, FALSE), "")</f>
        <v/>
      </c>
      <c r="AZ996" s="559" t="str">
        <f t="shared" si="344"/>
        <v/>
      </c>
      <c r="BA996" s="559" t="str">
        <f t="shared" si="345"/>
        <v>入力済</v>
      </c>
      <c r="BB996" s="632" t="str">
        <f>IFERROR(VLOOKUP(K996,【参考】数式用!$AX$3:$AY$59, 2, FALSE), "")</f>
        <v/>
      </c>
      <c r="BC996" s="559" t="str">
        <f t="shared" si="346"/>
        <v/>
      </c>
      <c r="BD996" s="559" t="str">
        <f t="shared" si="347"/>
        <v>入力済</v>
      </c>
      <c r="BE996" s="576" t="str">
        <f t="shared" si="348"/>
        <v/>
      </c>
      <c r="BF996" s="559" t="str">
        <f t="shared" si="349"/>
        <v/>
      </c>
      <c r="BG996" s="596"/>
      <c r="BH996" s="632" t="str">
        <f t="shared" si="350"/>
        <v/>
      </c>
      <c r="BI996" s="614" t="str">
        <f>IFERROR(IF(BH996="Ⅱロ有り",ROUNDDOWN(L996*VLOOKUP(K996,【参考】数式用!$A$4:$J$42,10,FALSE)*AA996,0),""),"")</f>
        <v/>
      </c>
      <c r="BJ996" s="614" t="str">
        <f>IFERROR(IF(BH996="Ⅱロなし",ROUNDDOWN(L996*VLOOKUP(K996,【参考】数式用!$A$4:$J$42,8,FALSE)*AA996,0),""),"")</f>
        <v/>
      </c>
    </row>
    <row r="997" spans="1:62" ht="110.1" customHeight="1" thickBot="1">
      <c r="A997" s="327">
        <v>984</v>
      </c>
      <c r="B997" s="1005" t="str">
        <f>IF(基本情報入力シート!B1019="","",基本情報入力シート!B1019)</f>
        <v/>
      </c>
      <c r="C997" s="1006"/>
      <c r="D997" s="1006"/>
      <c r="E997" s="1006"/>
      <c r="F997" s="1007"/>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58" t="str">
        <f>IF(基本情報入力シート!AF1019=0, "",基本情報入力シート!AF1019)</f>
        <v/>
      </c>
      <c r="M997" s="589"/>
      <c r="N997" s="521" t="str">
        <f>IFERROR(VLOOKUP(K997,【参考】数式用!$A$2:$F$57,MATCH(M997,【参考】数式用!$C$3:$F$3,0)+2,0),"")</f>
        <v/>
      </c>
      <c r="O997" s="513"/>
      <c r="P997" s="555" t="str">
        <f>IFERROR(VLOOKUP(K997,【参考】数式用!$A$2:$F$57,MATCH(O997,【参考】数式用!$C$3:$F$3,0)+2,0),"")</f>
        <v/>
      </c>
      <c r="Q997" s="338" t="s">
        <v>118</v>
      </c>
      <c r="R997" s="339"/>
      <c r="S997" s="340" t="s">
        <v>183</v>
      </c>
      <c r="T997" s="339"/>
      <c r="U997" s="340" t="s">
        <v>184</v>
      </c>
      <c r="V997" s="339"/>
      <c r="W997" s="340" t="s">
        <v>183</v>
      </c>
      <c r="X997" s="339"/>
      <c r="Y997" s="340" t="s">
        <v>185</v>
      </c>
      <c r="Z997" s="340" t="s">
        <v>186</v>
      </c>
      <c r="AA997" s="340" t="str">
        <f t="shared" si="330"/>
        <v/>
      </c>
      <c r="AB997" s="341" t="s">
        <v>187</v>
      </c>
      <c r="AC997" s="516" t="str">
        <f t="shared" si="331"/>
        <v/>
      </c>
      <c r="AD997" s="509" t="str">
        <f t="shared" si="332"/>
        <v/>
      </c>
      <c r="AE997" s="517" t="str">
        <f>IFERROR(ROUNDDOWN(ROUNDDOWN(ROUND(L997*VLOOKUP(K997,【参考】数式用!$A$4:$F$57,MATCH("処遇改善加算Ⅳ",【参考】数式用!$C$3:$F$3,0)+2,0),0),0)*AA997*0.5,0), "")</f>
        <v/>
      </c>
      <c r="AF997" s="329"/>
      <c r="AG997" s="330"/>
      <c r="AH997" s="330"/>
      <c r="AI997" s="344"/>
      <c r="AJ997" s="641"/>
      <c r="AK997" s="331"/>
      <c r="AL997" s="332" t="str">
        <f t="shared" si="333"/>
        <v/>
      </c>
      <c r="AM997" s="325" t="str">
        <f t="shared" si="334"/>
        <v/>
      </c>
      <c r="AN997" s="255"/>
      <c r="AO997" s="559" t="str">
        <f>IFERROR(VLOOKUP(K997,【参考】数式用!$A$2:$N$57,14,FALSE),"")</f>
        <v/>
      </c>
      <c r="AP997" s="559" t="str">
        <f t="shared" si="335"/>
        <v/>
      </c>
      <c r="AQ997" s="632" t="str">
        <f t="shared" si="336"/>
        <v/>
      </c>
      <c r="AR997" s="632" t="str">
        <f t="shared" si="337"/>
        <v>入力済</v>
      </c>
      <c r="AS997" s="559" t="str">
        <f t="shared" si="338"/>
        <v/>
      </c>
      <c r="AT997" s="632" t="str">
        <f t="shared" si="339"/>
        <v>入力済</v>
      </c>
      <c r="AU997" s="632" t="str">
        <f t="shared" si="340"/>
        <v/>
      </c>
      <c r="AV997" s="632" t="str">
        <f t="shared" si="341"/>
        <v/>
      </c>
      <c r="AW997" s="559" t="str">
        <f t="shared" si="342"/>
        <v/>
      </c>
      <c r="AX997" s="559" t="str">
        <f t="shared" si="343"/>
        <v/>
      </c>
      <c r="AY997" s="632" t="str">
        <f>IFERROR(VLOOKUP(K997,【参考】数式用!$AR$5:$AS$39,2, FALSE), "")</f>
        <v/>
      </c>
      <c r="AZ997" s="559" t="str">
        <f t="shared" si="344"/>
        <v/>
      </c>
      <c r="BA997" s="559" t="str">
        <f t="shared" si="345"/>
        <v>入力済</v>
      </c>
      <c r="BB997" s="632" t="str">
        <f>IFERROR(VLOOKUP(K997,【参考】数式用!$AX$3:$AY$59, 2, FALSE), "")</f>
        <v/>
      </c>
      <c r="BC997" s="559" t="str">
        <f t="shared" si="346"/>
        <v/>
      </c>
      <c r="BD997" s="559" t="str">
        <f t="shared" si="347"/>
        <v>入力済</v>
      </c>
      <c r="BE997" s="576" t="str">
        <f t="shared" si="348"/>
        <v/>
      </c>
      <c r="BF997" s="559" t="str">
        <f t="shared" si="349"/>
        <v/>
      </c>
      <c r="BG997" s="596"/>
      <c r="BH997" s="632" t="str">
        <f t="shared" si="350"/>
        <v/>
      </c>
      <c r="BI997" s="614" t="str">
        <f>IFERROR(IF(BH997="Ⅱロ有り",ROUNDDOWN(L997*VLOOKUP(K997,【参考】数式用!$A$4:$J$42,10,FALSE)*AA997,0),""),"")</f>
        <v/>
      </c>
      <c r="BJ997" s="614" t="str">
        <f>IFERROR(IF(BH997="Ⅱロなし",ROUNDDOWN(L997*VLOOKUP(K997,【参考】数式用!$A$4:$J$42,8,FALSE)*AA997,0),""),"")</f>
        <v/>
      </c>
    </row>
    <row r="998" spans="1:62" ht="110.1" customHeight="1" thickBot="1">
      <c r="A998" s="327">
        <v>985</v>
      </c>
      <c r="B998" s="1005" t="str">
        <f>IF(基本情報入力シート!B1020="","",基本情報入力シート!B1020)</f>
        <v/>
      </c>
      <c r="C998" s="1006"/>
      <c r="D998" s="1006"/>
      <c r="E998" s="1006"/>
      <c r="F998" s="1007"/>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58" t="str">
        <f>IF(基本情報入力シート!AF1020=0, "",基本情報入力シート!AF1020)</f>
        <v/>
      </c>
      <c r="M998" s="589"/>
      <c r="N998" s="521" t="str">
        <f>IFERROR(VLOOKUP(K998,【参考】数式用!$A$2:$F$57,MATCH(M998,【参考】数式用!$C$3:$F$3,0)+2,0),"")</f>
        <v/>
      </c>
      <c r="O998" s="513"/>
      <c r="P998" s="555" t="str">
        <f>IFERROR(VLOOKUP(K998,【参考】数式用!$A$2:$F$57,MATCH(O998,【参考】数式用!$C$3:$F$3,0)+2,0),"")</f>
        <v/>
      </c>
      <c r="Q998" s="338" t="s">
        <v>118</v>
      </c>
      <c r="R998" s="339"/>
      <c r="S998" s="340" t="s">
        <v>183</v>
      </c>
      <c r="T998" s="339"/>
      <c r="U998" s="340" t="s">
        <v>184</v>
      </c>
      <c r="V998" s="339"/>
      <c r="W998" s="340" t="s">
        <v>183</v>
      </c>
      <c r="X998" s="339"/>
      <c r="Y998" s="340" t="s">
        <v>185</v>
      </c>
      <c r="Z998" s="340" t="s">
        <v>186</v>
      </c>
      <c r="AA998" s="340" t="str">
        <f t="shared" si="330"/>
        <v/>
      </c>
      <c r="AB998" s="341" t="s">
        <v>187</v>
      </c>
      <c r="AC998" s="516" t="str">
        <f t="shared" si="331"/>
        <v/>
      </c>
      <c r="AD998" s="509" t="str">
        <f t="shared" si="332"/>
        <v/>
      </c>
      <c r="AE998" s="517" t="str">
        <f>IFERROR(ROUNDDOWN(ROUNDDOWN(ROUND(L998*VLOOKUP(K998,【参考】数式用!$A$4:$F$57,MATCH("処遇改善加算Ⅳ",【参考】数式用!$C$3:$F$3,0)+2,0),0),0)*AA998*0.5,0), "")</f>
        <v/>
      </c>
      <c r="AF998" s="329"/>
      <c r="AG998" s="330"/>
      <c r="AH998" s="330"/>
      <c r="AI998" s="344"/>
      <c r="AJ998" s="641"/>
      <c r="AK998" s="331"/>
      <c r="AL998" s="332" t="str">
        <f t="shared" si="333"/>
        <v/>
      </c>
      <c r="AM998" s="325" t="str">
        <f t="shared" si="334"/>
        <v/>
      </c>
      <c r="AN998" s="255"/>
      <c r="AO998" s="559" t="str">
        <f>IFERROR(VLOOKUP(K998,【参考】数式用!$A$2:$N$57,14,FALSE),"")</f>
        <v/>
      </c>
      <c r="AP998" s="559" t="str">
        <f t="shared" si="335"/>
        <v/>
      </c>
      <c r="AQ998" s="632" t="str">
        <f t="shared" si="336"/>
        <v/>
      </c>
      <c r="AR998" s="632" t="str">
        <f t="shared" si="337"/>
        <v>入力済</v>
      </c>
      <c r="AS998" s="559" t="str">
        <f t="shared" si="338"/>
        <v/>
      </c>
      <c r="AT998" s="632" t="str">
        <f t="shared" si="339"/>
        <v>入力済</v>
      </c>
      <c r="AU998" s="632" t="str">
        <f t="shared" si="340"/>
        <v/>
      </c>
      <c r="AV998" s="632" t="str">
        <f t="shared" si="341"/>
        <v/>
      </c>
      <c r="AW998" s="559" t="str">
        <f t="shared" si="342"/>
        <v/>
      </c>
      <c r="AX998" s="559" t="str">
        <f t="shared" si="343"/>
        <v/>
      </c>
      <c r="AY998" s="632" t="str">
        <f>IFERROR(VLOOKUP(K998,【参考】数式用!$AR$5:$AS$39,2, FALSE), "")</f>
        <v/>
      </c>
      <c r="AZ998" s="559" t="str">
        <f t="shared" si="344"/>
        <v/>
      </c>
      <c r="BA998" s="559" t="str">
        <f t="shared" si="345"/>
        <v>入力済</v>
      </c>
      <c r="BB998" s="632" t="str">
        <f>IFERROR(VLOOKUP(K998,【参考】数式用!$AX$3:$AY$59, 2, FALSE), "")</f>
        <v/>
      </c>
      <c r="BC998" s="559" t="str">
        <f t="shared" si="346"/>
        <v/>
      </c>
      <c r="BD998" s="559" t="str">
        <f t="shared" si="347"/>
        <v>入力済</v>
      </c>
      <c r="BE998" s="576" t="str">
        <f t="shared" si="348"/>
        <v/>
      </c>
      <c r="BF998" s="559" t="str">
        <f t="shared" si="349"/>
        <v/>
      </c>
      <c r="BG998" s="596"/>
      <c r="BH998" s="632" t="str">
        <f t="shared" si="350"/>
        <v/>
      </c>
      <c r="BI998" s="614" t="str">
        <f>IFERROR(IF(BH998="Ⅱロ有り",ROUNDDOWN(L998*VLOOKUP(K998,【参考】数式用!$A$4:$J$42,10,FALSE)*AA998,0),""),"")</f>
        <v/>
      </c>
      <c r="BJ998" s="614" t="str">
        <f>IFERROR(IF(BH998="Ⅱロなし",ROUNDDOWN(L998*VLOOKUP(K998,【参考】数式用!$A$4:$J$42,8,FALSE)*AA998,0),""),"")</f>
        <v/>
      </c>
    </row>
    <row r="999" spans="1:62" ht="110.1" customHeight="1" thickBot="1">
      <c r="A999" s="327">
        <v>986</v>
      </c>
      <c r="B999" s="1005" t="str">
        <f>IF(基本情報入力シート!B1021="","",基本情報入力シート!B1021)</f>
        <v/>
      </c>
      <c r="C999" s="1006"/>
      <c r="D999" s="1006"/>
      <c r="E999" s="1006"/>
      <c r="F999" s="1007"/>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58" t="str">
        <f>IF(基本情報入力シート!AF1021=0, "",基本情報入力シート!AF1021)</f>
        <v/>
      </c>
      <c r="M999" s="589"/>
      <c r="N999" s="521" t="str">
        <f>IFERROR(VLOOKUP(K999,【参考】数式用!$A$2:$F$57,MATCH(M999,【参考】数式用!$C$3:$F$3,0)+2,0),"")</f>
        <v/>
      </c>
      <c r="O999" s="513"/>
      <c r="P999" s="555" t="str">
        <f>IFERROR(VLOOKUP(K999,【参考】数式用!$A$2:$F$57,MATCH(O999,【参考】数式用!$C$3:$F$3,0)+2,0),"")</f>
        <v/>
      </c>
      <c r="Q999" s="338" t="s">
        <v>118</v>
      </c>
      <c r="R999" s="339"/>
      <c r="S999" s="340" t="s">
        <v>183</v>
      </c>
      <c r="T999" s="339"/>
      <c r="U999" s="340" t="s">
        <v>184</v>
      </c>
      <c r="V999" s="339"/>
      <c r="W999" s="340" t="s">
        <v>183</v>
      </c>
      <c r="X999" s="339"/>
      <c r="Y999" s="340" t="s">
        <v>185</v>
      </c>
      <c r="Z999" s="340" t="s">
        <v>186</v>
      </c>
      <c r="AA999" s="340" t="str">
        <f t="shared" si="330"/>
        <v/>
      </c>
      <c r="AB999" s="341" t="s">
        <v>187</v>
      </c>
      <c r="AC999" s="516" t="str">
        <f t="shared" si="331"/>
        <v/>
      </c>
      <c r="AD999" s="509" t="str">
        <f t="shared" si="332"/>
        <v/>
      </c>
      <c r="AE999" s="517" t="str">
        <f>IFERROR(ROUNDDOWN(ROUNDDOWN(ROUND(L999*VLOOKUP(K999,【参考】数式用!$A$4:$F$57,MATCH("処遇改善加算Ⅳ",【参考】数式用!$C$3:$F$3,0)+2,0),0),0)*AA999*0.5,0), "")</f>
        <v/>
      </c>
      <c r="AF999" s="329"/>
      <c r="AG999" s="330"/>
      <c r="AH999" s="330"/>
      <c r="AI999" s="344"/>
      <c r="AJ999" s="641"/>
      <c r="AK999" s="331"/>
      <c r="AL999" s="332" t="str">
        <f t="shared" si="333"/>
        <v/>
      </c>
      <c r="AM999" s="325" t="str">
        <f t="shared" si="334"/>
        <v/>
      </c>
      <c r="AN999" s="255"/>
      <c r="AO999" s="559" t="str">
        <f>IFERROR(VLOOKUP(K999,【参考】数式用!$A$2:$N$57,14,FALSE),"")</f>
        <v/>
      </c>
      <c r="AP999" s="559" t="str">
        <f t="shared" si="335"/>
        <v/>
      </c>
      <c r="AQ999" s="632" t="str">
        <f t="shared" si="336"/>
        <v/>
      </c>
      <c r="AR999" s="632" t="str">
        <f t="shared" si="337"/>
        <v>入力済</v>
      </c>
      <c r="AS999" s="559" t="str">
        <f t="shared" si="338"/>
        <v/>
      </c>
      <c r="AT999" s="632" t="str">
        <f t="shared" si="339"/>
        <v>入力済</v>
      </c>
      <c r="AU999" s="632" t="str">
        <f t="shared" si="340"/>
        <v/>
      </c>
      <c r="AV999" s="632" t="str">
        <f t="shared" si="341"/>
        <v/>
      </c>
      <c r="AW999" s="559" t="str">
        <f t="shared" si="342"/>
        <v/>
      </c>
      <c r="AX999" s="559" t="str">
        <f t="shared" si="343"/>
        <v/>
      </c>
      <c r="AY999" s="632" t="str">
        <f>IFERROR(VLOOKUP(K999,【参考】数式用!$AR$5:$AS$39,2, FALSE), "")</f>
        <v/>
      </c>
      <c r="AZ999" s="559" t="str">
        <f t="shared" si="344"/>
        <v/>
      </c>
      <c r="BA999" s="559" t="str">
        <f t="shared" si="345"/>
        <v>入力済</v>
      </c>
      <c r="BB999" s="632" t="str">
        <f>IFERROR(VLOOKUP(K999,【参考】数式用!$AX$3:$AY$59, 2, FALSE), "")</f>
        <v/>
      </c>
      <c r="BC999" s="559" t="str">
        <f t="shared" si="346"/>
        <v/>
      </c>
      <c r="BD999" s="559" t="str">
        <f t="shared" si="347"/>
        <v>入力済</v>
      </c>
      <c r="BE999" s="576" t="str">
        <f t="shared" si="348"/>
        <v/>
      </c>
      <c r="BF999" s="559" t="str">
        <f t="shared" si="349"/>
        <v/>
      </c>
      <c r="BG999" s="596"/>
      <c r="BH999" s="632" t="str">
        <f t="shared" si="350"/>
        <v/>
      </c>
      <c r="BI999" s="614" t="str">
        <f>IFERROR(IF(BH999="Ⅱロ有り",ROUNDDOWN(L999*VLOOKUP(K999,【参考】数式用!$A$4:$J$42,10,FALSE)*AA999,0),""),"")</f>
        <v/>
      </c>
      <c r="BJ999" s="614" t="str">
        <f>IFERROR(IF(BH999="Ⅱロなし",ROUNDDOWN(L999*VLOOKUP(K999,【参考】数式用!$A$4:$J$42,8,FALSE)*AA999,0),""),"")</f>
        <v/>
      </c>
    </row>
    <row r="1000" spans="1:62" ht="110.1" customHeight="1" thickBot="1">
      <c r="A1000" s="327">
        <v>987</v>
      </c>
      <c r="B1000" s="1005" t="str">
        <f>IF(基本情報入力シート!B1022="","",基本情報入力シート!B1022)</f>
        <v/>
      </c>
      <c r="C1000" s="1006"/>
      <c r="D1000" s="1006"/>
      <c r="E1000" s="1006"/>
      <c r="F1000" s="1007"/>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58" t="str">
        <f>IF(基本情報入力シート!AF1022=0, "",基本情報入力シート!AF1022)</f>
        <v/>
      </c>
      <c r="M1000" s="589"/>
      <c r="N1000" s="521" t="str">
        <f>IFERROR(VLOOKUP(K1000,【参考】数式用!$A$2:$F$57,MATCH(M1000,【参考】数式用!$C$3:$F$3,0)+2,0),"")</f>
        <v/>
      </c>
      <c r="O1000" s="513"/>
      <c r="P1000" s="555" t="str">
        <f>IFERROR(VLOOKUP(K1000,【参考】数式用!$A$2:$F$57,MATCH(O1000,【参考】数式用!$C$3:$F$3,0)+2,0),"")</f>
        <v/>
      </c>
      <c r="Q1000" s="338" t="s">
        <v>118</v>
      </c>
      <c r="R1000" s="339"/>
      <c r="S1000" s="340" t="s">
        <v>183</v>
      </c>
      <c r="T1000" s="339"/>
      <c r="U1000" s="340" t="s">
        <v>184</v>
      </c>
      <c r="V1000" s="339"/>
      <c r="W1000" s="340" t="s">
        <v>183</v>
      </c>
      <c r="X1000" s="339"/>
      <c r="Y1000" s="340" t="s">
        <v>185</v>
      </c>
      <c r="Z1000" s="340" t="s">
        <v>186</v>
      </c>
      <c r="AA1000" s="340" t="str">
        <f t="shared" si="330"/>
        <v/>
      </c>
      <c r="AB1000" s="341" t="s">
        <v>187</v>
      </c>
      <c r="AC1000" s="516" t="str">
        <f t="shared" si="331"/>
        <v/>
      </c>
      <c r="AD1000" s="509" t="str">
        <f t="shared" si="332"/>
        <v/>
      </c>
      <c r="AE1000" s="517" t="str">
        <f>IFERROR(ROUNDDOWN(ROUNDDOWN(ROUND(L1000*VLOOKUP(K1000,【参考】数式用!$A$4:$F$57,MATCH("処遇改善加算Ⅳ",【参考】数式用!$C$3:$F$3,0)+2,0),0),0)*AA1000*0.5,0), "")</f>
        <v/>
      </c>
      <c r="AF1000" s="329"/>
      <c r="AG1000" s="330"/>
      <c r="AH1000" s="330"/>
      <c r="AI1000" s="344"/>
      <c r="AJ1000" s="641"/>
      <c r="AK1000" s="331"/>
      <c r="AL1000" s="332" t="str">
        <f t="shared" si="333"/>
        <v/>
      </c>
      <c r="AM1000" s="325" t="str">
        <f t="shared" si="334"/>
        <v/>
      </c>
      <c r="AN1000" s="255"/>
      <c r="AO1000" s="559" t="str">
        <f>IFERROR(VLOOKUP(K1000,【参考】数式用!$A$2:$N$57,14,FALSE),"")</f>
        <v/>
      </c>
      <c r="AP1000" s="559" t="str">
        <f t="shared" si="335"/>
        <v/>
      </c>
      <c r="AQ1000" s="632" t="str">
        <f t="shared" si="336"/>
        <v/>
      </c>
      <c r="AR1000" s="632" t="str">
        <f t="shared" si="337"/>
        <v>入力済</v>
      </c>
      <c r="AS1000" s="559" t="str">
        <f t="shared" si="338"/>
        <v/>
      </c>
      <c r="AT1000" s="632" t="str">
        <f t="shared" si="339"/>
        <v>入力済</v>
      </c>
      <c r="AU1000" s="632" t="str">
        <f t="shared" si="340"/>
        <v/>
      </c>
      <c r="AV1000" s="632" t="str">
        <f t="shared" si="341"/>
        <v/>
      </c>
      <c r="AW1000" s="559" t="str">
        <f t="shared" si="342"/>
        <v/>
      </c>
      <c r="AX1000" s="559" t="str">
        <f t="shared" si="343"/>
        <v/>
      </c>
      <c r="AY1000" s="632" t="str">
        <f>IFERROR(VLOOKUP(K1000,【参考】数式用!$AR$5:$AS$39,2, FALSE), "")</f>
        <v/>
      </c>
      <c r="AZ1000" s="559" t="str">
        <f t="shared" si="344"/>
        <v/>
      </c>
      <c r="BA1000" s="559" t="str">
        <f t="shared" si="345"/>
        <v>入力済</v>
      </c>
      <c r="BB1000" s="632" t="str">
        <f>IFERROR(VLOOKUP(K1000,【参考】数式用!$AX$3:$AY$59, 2, FALSE), "")</f>
        <v/>
      </c>
      <c r="BC1000" s="559" t="str">
        <f t="shared" si="346"/>
        <v/>
      </c>
      <c r="BD1000" s="559" t="str">
        <f t="shared" si="347"/>
        <v>入力済</v>
      </c>
      <c r="BE1000" s="576" t="str">
        <f t="shared" si="348"/>
        <v/>
      </c>
      <c r="BF1000" s="559" t="str">
        <f t="shared" si="349"/>
        <v/>
      </c>
      <c r="BG1000" s="596"/>
      <c r="BH1000" s="632" t="str">
        <f t="shared" si="350"/>
        <v/>
      </c>
      <c r="BI1000" s="614" t="str">
        <f>IFERROR(IF(BH1000="Ⅱロ有り",ROUNDDOWN(L1000*VLOOKUP(K1000,【参考】数式用!$A$4:$J$42,10,FALSE)*AA1000,0),""),"")</f>
        <v/>
      </c>
      <c r="BJ1000" s="614" t="str">
        <f>IFERROR(IF(BH1000="Ⅱロなし",ROUNDDOWN(L1000*VLOOKUP(K1000,【参考】数式用!$A$4:$J$42,8,FALSE)*AA1000,0),""),"")</f>
        <v/>
      </c>
    </row>
    <row r="1001" spans="1:62" ht="110.1" customHeight="1" thickBot="1">
      <c r="A1001" s="327">
        <v>988</v>
      </c>
      <c r="B1001" s="1005" t="str">
        <f>IF(基本情報入力シート!B1023="","",基本情報入力シート!B1023)</f>
        <v/>
      </c>
      <c r="C1001" s="1006"/>
      <c r="D1001" s="1006"/>
      <c r="E1001" s="1006"/>
      <c r="F1001" s="1007"/>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58" t="str">
        <f>IF(基本情報入力シート!AF1023=0, "",基本情報入力シート!AF1023)</f>
        <v/>
      </c>
      <c r="M1001" s="589"/>
      <c r="N1001" s="521" t="str">
        <f>IFERROR(VLOOKUP(K1001,【参考】数式用!$A$2:$F$57,MATCH(M1001,【参考】数式用!$C$3:$F$3,0)+2,0),"")</f>
        <v/>
      </c>
      <c r="O1001" s="513"/>
      <c r="P1001" s="555" t="str">
        <f>IFERROR(VLOOKUP(K1001,【参考】数式用!$A$2:$F$57,MATCH(O1001,【参考】数式用!$C$3:$F$3,0)+2,0),"")</f>
        <v/>
      </c>
      <c r="Q1001" s="338" t="s">
        <v>118</v>
      </c>
      <c r="R1001" s="339"/>
      <c r="S1001" s="340" t="s">
        <v>183</v>
      </c>
      <c r="T1001" s="339"/>
      <c r="U1001" s="340" t="s">
        <v>184</v>
      </c>
      <c r="V1001" s="339"/>
      <c r="W1001" s="340" t="s">
        <v>183</v>
      </c>
      <c r="X1001" s="339"/>
      <c r="Y1001" s="340" t="s">
        <v>185</v>
      </c>
      <c r="Z1001" s="340" t="s">
        <v>186</v>
      </c>
      <c r="AA1001" s="340" t="str">
        <f t="shared" si="330"/>
        <v/>
      </c>
      <c r="AB1001" s="341" t="s">
        <v>187</v>
      </c>
      <c r="AC1001" s="516" t="str">
        <f t="shared" si="331"/>
        <v/>
      </c>
      <c r="AD1001" s="509" t="str">
        <f t="shared" si="332"/>
        <v/>
      </c>
      <c r="AE1001" s="517" t="str">
        <f>IFERROR(ROUNDDOWN(ROUNDDOWN(ROUND(L1001*VLOOKUP(K1001,【参考】数式用!$A$4:$F$57,MATCH("処遇改善加算Ⅳ",【参考】数式用!$C$3:$F$3,0)+2,0),0),0)*AA1001*0.5,0), "")</f>
        <v/>
      </c>
      <c r="AF1001" s="329"/>
      <c r="AG1001" s="330"/>
      <c r="AH1001" s="330"/>
      <c r="AI1001" s="344"/>
      <c r="AJ1001" s="641"/>
      <c r="AK1001" s="331"/>
      <c r="AL1001" s="332" t="str">
        <f t="shared" si="333"/>
        <v/>
      </c>
      <c r="AM1001" s="325" t="str">
        <f t="shared" si="334"/>
        <v/>
      </c>
      <c r="AN1001" s="255"/>
      <c r="AO1001" s="559" t="str">
        <f>IFERROR(VLOOKUP(K1001,【参考】数式用!$A$2:$N$57,14,FALSE),"")</f>
        <v/>
      </c>
      <c r="AP1001" s="559" t="str">
        <f t="shared" si="335"/>
        <v/>
      </c>
      <c r="AQ1001" s="632" t="str">
        <f t="shared" si="336"/>
        <v/>
      </c>
      <c r="AR1001" s="632" t="str">
        <f t="shared" si="337"/>
        <v>入力済</v>
      </c>
      <c r="AS1001" s="559" t="str">
        <f t="shared" si="338"/>
        <v/>
      </c>
      <c r="AT1001" s="632" t="str">
        <f t="shared" si="339"/>
        <v>入力済</v>
      </c>
      <c r="AU1001" s="632" t="str">
        <f t="shared" si="340"/>
        <v/>
      </c>
      <c r="AV1001" s="632" t="str">
        <f t="shared" si="341"/>
        <v/>
      </c>
      <c r="AW1001" s="559" t="str">
        <f t="shared" si="342"/>
        <v/>
      </c>
      <c r="AX1001" s="559" t="str">
        <f t="shared" si="343"/>
        <v/>
      </c>
      <c r="AY1001" s="632" t="str">
        <f>IFERROR(VLOOKUP(K1001,【参考】数式用!$AR$5:$AS$39,2, FALSE), "")</f>
        <v/>
      </c>
      <c r="AZ1001" s="559" t="str">
        <f t="shared" si="344"/>
        <v/>
      </c>
      <c r="BA1001" s="559" t="str">
        <f t="shared" si="345"/>
        <v>入力済</v>
      </c>
      <c r="BB1001" s="632" t="str">
        <f>IFERROR(VLOOKUP(K1001,【参考】数式用!$AX$3:$AY$59, 2, FALSE), "")</f>
        <v/>
      </c>
      <c r="BC1001" s="559" t="str">
        <f t="shared" si="346"/>
        <v/>
      </c>
      <c r="BD1001" s="559" t="str">
        <f t="shared" si="347"/>
        <v>入力済</v>
      </c>
      <c r="BE1001" s="576" t="str">
        <f t="shared" si="348"/>
        <v/>
      </c>
      <c r="BF1001" s="559" t="str">
        <f t="shared" si="349"/>
        <v/>
      </c>
      <c r="BG1001" s="596"/>
      <c r="BH1001" s="632" t="str">
        <f t="shared" si="350"/>
        <v/>
      </c>
      <c r="BI1001" s="614" t="str">
        <f>IFERROR(IF(BH1001="Ⅱロ有り",ROUNDDOWN(L1001*VLOOKUP(K1001,【参考】数式用!$A$4:$J$42,10,FALSE)*AA1001,0),""),"")</f>
        <v/>
      </c>
      <c r="BJ1001" s="614" t="str">
        <f>IFERROR(IF(BH1001="Ⅱロなし",ROUNDDOWN(L1001*VLOOKUP(K1001,【参考】数式用!$A$4:$J$42,8,FALSE)*AA1001,0),""),"")</f>
        <v/>
      </c>
    </row>
    <row r="1002" spans="1:62" ht="110.1" customHeight="1" thickBot="1">
      <c r="A1002" s="327">
        <v>989</v>
      </c>
      <c r="B1002" s="1005" t="str">
        <f>IF(基本情報入力シート!B1024="","",基本情報入力シート!B1024)</f>
        <v/>
      </c>
      <c r="C1002" s="1006"/>
      <c r="D1002" s="1006"/>
      <c r="E1002" s="1006"/>
      <c r="F1002" s="1007"/>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58" t="str">
        <f>IF(基本情報入力シート!AF1024=0, "",基本情報入力シート!AF1024)</f>
        <v/>
      </c>
      <c r="M1002" s="589"/>
      <c r="N1002" s="521" t="str">
        <f>IFERROR(VLOOKUP(K1002,【参考】数式用!$A$2:$F$57,MATCH(M1002,【参考】数式用!$C$3:$F$3,0)+2,0),"")</f>
        <v/>
      </c>
      <c r="O1002" s="513"/>
      <c r="P1002" s="555" t="str">
        <f>IFERROR(VLOOKUP(K1002,【参考】数式用!$A$2:$F$57,MATCH(O1002,【参考】数式用!$C$3:$F$3,0)+2,0),"")</f>
        <v/>
      </c>
      <c r="Q1002" s="338" t="s">
        <v>118</v>
      </c>
      <c r="R1002" s="339"/>
      <c r="S1002" s="340" t="s">
        <v>183</v>
      </c>
      <c r="T1002" s="339"/>
      <c r="U1002" s="340" t="s">
        <v>184</v>
      </c>
      <c r="V1002" s="339"/>
      <c r="W1002" s="340" t="s">
        <v>183</v>
      </c>
      <c r="X1002" s="339"/>
      <c r="Y1002" s="340" t="s">
        <v>185</v>
      </c>
      <c r="Z1002" s="340" t="s">
        <v>186</v>
      </c>
      <c r="AA1002" s="340" t="str">
        <f t="shared" si="330"/>
        <v/>
      </c>
      <c r="AB1002" s="341" t="s">
        <v>187</v>
      </c>
      <c r="AC1002" s="516" t="str">
        <f t="shared" si="331"/>
        <v/>
      </c>
      <c r="AD1002" s="509" t="str">
        <f t="shared" si="332"/>
        <v/>
      </c>
      <c r="AE1002" s="517" t="str">
        <f>IFERROR(ROUNDDOWN(ROUNDDOWN(ROUND(L1002*VLOOKUP(K1002,【参考】数式用!$A$4:$F$57,MATCH("処遇改善加算Ⅳ",【参考】数式用!$C$3:$F$3,0)+2,0),0),0)*AA1002*0.5,0), "")</f>
        <v/>
      </c>
      <c r="AF1002" s="329"/>
      <c r="AG1002" s="330"/>
      <c r="AH1002" s="330"/>
      <c r="AI1002" s="344"/>
      <c r="AJ1002" s="641"/>
      <c r="AK1002" s="331"/>
      <c r="AL1002" s="332" t="str">
        <f t="shared" si="333"/>
        <v/>
      </c>
      <c r="AM1002" s="325" t="str">
        <f t="shared" si="334"/>
        <v/>
      </c>
      <c r="AN1002" s="255"/>
      <c r="AO1002" s="559" t="str">
        <f>IFERROR(VLOOKUP(K1002,【参考】数式用!$A$2:$N$57,14,FALSE),"")</f>
        <v/>
      </c>
      <c r="AP1002" s="559" t="str">
        <f t="shared" si="335"/>
        <v/>
      </c>
      <c r="AQ1002" s="632" t="str">
        <f t="shared" si="336"/>
        <v/>
      </c>
      <c r="AR1002" s="632" t="str">
        <f t="shared" si="337"/>
        <v>入力済</v>
      </c>
      <c r="AS1002" s="559" t="str">
        <f t="shared" si="338"/>
        <v/>
      </c>
      <c r="AT1002" s="632" t="str">
        <f t="shared" si="339"/>
        <v>入力済</v>
      </c>
      <c r="AU1002" s="632" t="str">
        <f t="shared" si="340"/>
        <v/>
      </c>
      <c r="AV1002" s="632" t="str">
        <f t="shared" si="341"/>
        <v/>
      </c>
      <c r="AW1002" s="559" t="str">
        <f t="shared" si="342"/>
        <v/>
      </c>
      <c r="AX1002" s="559" t="str">
        <f t="shared" si="343"/>
        <v/>
      </c>
      <c r="AY1002" s="632" t="str">
        <f>IFERROR(VLOOKUP(K1002,【参考】数式用!$AR$5:$AS$39,2, FALSE), "")</f>
        <v/>
      </c>
      <c r="AZ1002" s="559" t="str">
        <f t="shared" si="344"/>
        <v/>
      </c>
      <c r="BA1002" s="559" t="str">
        <f t="shared" si="345"/>
        <v>入力済</v>
      </c>
      <c r="BB1002" s="632" t="str">
        <f>IFERROR(VLOOKUP(K1002,【参考】数式用!$AX$3:$AY$59, 2, FALSE), "")</f>
        <v/>
      </c>
      <c r="BC1002" s="559" t="str">
        <f t="shared" si="346"/>
        <v/>
      </c>
      <c r="BD1002" s="559" t="str">
        <f t="shared" si="347"/>
        <v>入力済</v>
      </c>
      <c r="BE1002" s="576" t="str">
        <f t="shared" si="348"/>
        <v/>
      </c>
      <c r="BF1002" s="559" t="str">
        <f t="shared" si="349"/>
        <v/>
      </c>
      <c r="BG1002" s="596"/>
      <c r="BH1002" s="632" t="str">
        <f t="shared" si="350"/>
        <v/>
      </c>
      <c r="BI1002" s="614" t="str">
        <f>IFERROR(IF(BH1002="Ⅱロ有り",ROUNDDOWN(L1002*VLOOKUP(K1002,【参考】数式用!$A$4:$J$42,10,FALSE)*AA1002,0),""),"")</f>
        <v/>
      </c>
      <c r="BJ1002" s="614" t="str">
        <f>IFERROR(IF(BH1002="Ⅱロなし",ROUNDDOWN(L1002*VLOOKUP(K1002,【参考】数式用!$A$4:$J$42,8,FALSE)*AA1002,0),""),"")</f>
        <v/>
      </c>
    </row>
    <row r="1003" spans="1:62" ht="110.1" customHeight="1" thickBot="1">
      <c r="A1003" s="327">
        <v>990</v>
      </c>
      <c r="B1003" s="1005" t="str">
        <f>IF(基本情報入力シート!B1025="","",基本情報入力シート!B1025)</f>
        <v/>
      </c>
      <c r="C1003" s="1006"/>
      <c r="D1003" s="1006"/>
      <c r="E1003" s="1006"/>
      <c r="F1003" s="1007"/>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58" t="str">
        <f>IF(基本情報入力シート!AF1025=0, "",基本情報入力シート!AF1025)</f>
        <v/>
      </c>
      <c r="M1003" s="589"/>
      <c r="N1003" s="521" t="str">
        <f>IFERROR(VLOOKUP(K1003,【参考】数式用!$A$2:$F$57,MATCH(M1003,【参考】数式用!$C$3:$F$3,0)+2,0),"")</f>
        <v/>
      </c>
      <c r="O1003" s="513"/>
      <c r="P1003" s="555" t="str">
        <f>IFERROR(VLOOKUP(K1003,【参考】数式用!$A$2:$F$57,MATCH(O1003,【参考】数式用!$C$3:$F$3,0)+2,0),"")</f>
        <v/>
      </c>
      <c r="Q1003" s="338" t="s">
        <v>118</v>
      </c>
      <c r="R1003" s="339"/>
      <c r="S1003" s="340" t="s">
        <v>183</v>
      </c>
      <c r="T1003" s="339"/>
      <c r="U1003" s="340" t="s">
        <v>184</v>
      </c>
      <c r="V1003" s="339"/>
      <c r="W1003" s="340" t="s">
        <v>183</v>
      </c>
      <c r="X1003" s="339"/>
      <c r="Y1003" s="340" t="s">
        <v>185</v>
      </c>
      <c r="Z1003" s="340" t="s">
        <v>186</v>
      </c>
      <c r="AA1003" s="340" t="str">
        <f t="shared" si="330"/>
        <v/>
      </c>
      <c r="AB1003" s="341" t="s">
        <v>187</v>
      </c>
      <c r="AC1003" s="516" t="str">
        <f t="shared" si="331"/>
        <v/>
      </c>
      <c r="AD1003" s="509" t="str">
        <f t="shared" si="332"/>
        <v/>
      </c>
      <c r="AE1003" s="517" t="str">
        <f>IFERROR(ROUNDDOWN(ROUNDDOWN(ROUND(L1003*VLOOKUP(K1003,【参考】数式用!$A$4:$F$57,MATCH("処遇改善加算Ⅳ",【参考】数式用!$C$3:$F$3,0)+2,0),0),0)*AA1003*0.5,0), "")</f>
        <v/>
      </c>
      <c r="AF1003" s="329"/>
      <c r="AG1003" s="330"/>
      <c r="AH1003" s="330"/>
      <c r="AI1003" s="344"/>
      <c r="AJ1003" s="641"/>
      <c r="AK1003" s="331"/>
      <c r="AL1003" s="332" t="str">
        <f t="shared" si="333"/>
        <v/>
      </c>
      <c r="AM1003" s="325" t="str">
        <f t="shared" si="334"/>
        <v/>
      </c>
      <c r="AN1003" s="255"/>
      <c r="AO1003" s="559" t="str">
        <f>IFERROR(VLOOKUP(K1003,【参考】数式用!$A$2:$N$57,14,FALSE),"")</f>
        <v/>
      </c>
      <c r="AP1003" s="559" t="str">
        <f t="shared" si="335"/>
        <v/>
      </c>
      <c r="AQ1003" s="632" t="str">
        <f t="shared" si="336"/>
        <v/>
      </c>
      <c r="AR1003" s="632" t="str">
        <f t="shared" si="337"/>
        <v>入力済</v>
      </c>
      <c r="AS1003" s="559" t="str">
        <f t="shared" si="338"/>
        <v/>
      </c>
      <c r="AT1003" s="632" t="str">
        <f t="shared" si="339"/>
        <v>入力済</v>
      </c>
      <c r="AU1003" s="632" t="str">
        <f t="shared" si="340"/>
        <v/>
      </c>
      <c r="AV1003" s="632" t="str">
        <f t="shared" si="341"/>
        <v/>
      </c>
      <c r="AW1003" s="559" t="str">
        <f t="shared" si="342"/>
        <v/>
      </c>
      <c r="AX1003" s="559" t="str">
        <f t="shared" si="343"/>
        <v/>
      </c>
      <c r="AY1003" s="632" t="str">
        <f>IFERROR(VLOOKUP(K1003,【参考】数式用!$AR$5:$AS$39,2, FALSE), "")</f>
        <v/>
      </c>
      <c r="AZ1003" s="559" t="str">
        <f t="shared" si="344"/>
        <v/>
      </c>
      <c r="BA1003" s="559" t="str">
        <f t="shared" si="345"/>
        <v>入力済</v>
      </c>
      <c r="BB1003" s="632" t="str">
        <f>IFERROR(VLOOKUP(K1003,【参考】数式用!$AX$3:$AY$59, 2, FALSE), "")</f>
        <v/>
      </c>
      <c r="BC1003" s="559" t="str">
        <f t="shared" si="346"/>
        <v/>
      </c>
      <c r="BD1003" s="559" t="str">
        <f t="shared" si="347"/>
        <v>入力済</v>
      </c>
      <c r="BE1003" s="576" t="str">
        <f t="shared" si="348"/>
        <v/>
      </c>
      <c r="BF1003" s="559" t="str">
        <f t="shared" si="349"/>
        <v/>
      </c>
      <c r="BG1003" s="596"/>
      <c r="BH1003" s="632" t="str">
        <f t="shared" si="350"/>
        <v/>
      </c>
      <c r="BI1003" s="614" t="str">
        <f>IFERROR(IF(BH1003="Ⅱロ有り",ROUNDDOWN(L1003*VLOOKUP(K1003,【参考】数式用!$A$4:$J$42,10,FALSE)*AA1003,0),""),"")</f>
        <v/>
      </c>
      <c r="BJ1003" s="614" t="str">
        <f>IFERROR(IF(BH1003="Ⅱロなし",ROUNDDOWN(L1003*VLOOKUP(K1003,【参考】数式用!$A$4:$J$42,8,FALSE)*AA1003,0),""),"")</f>
        <v/>
      </c>
    </row>
    <row r="1004" spans="1:62" ht="110.1" customHeight="1" thickBot="1">
      <c r="A1004" s="327">
        <v>991</v>
      </c>
      <c r="B1004" s="1005" t="str">
        <f>IF(基本情報入力シート!B1026="","",基本情報入力シート!B1026)</f>
        <v/>
      </c>
      <c r="C1004" s="1006"/>
      <c r="D1004" s="1006"/>
      <c r="E1004" s="1006"/>
      <c r="F1004" s="1007"/>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58" t="str">
        <f>IF(基本情報入力シート!AF1026=0, "",基本情報入力シート!AF1026)</f>
        <v/>
      </c>
      <c r="M1004" s="589"/>
      <c r="N1004" s="521" t="str">
        <f>IFERROR(VLOOKUP(K1004,【参考】数式用!$A$2:$F$57,MATCH(M1004,【参考】数式用!$C$3:$F$3,0)+2,0),"")</f>
        <v/>
      </c>
      <c r="O1004" s="513"/>
      <c r="P1004" s="555" t="str">
        <f>IFERROR(VLOOKUP(K1004,【参考】数式用!$A$2:$F$57,MATCH(O1004,【参考】数式用!$C$3:$F$3,0)+2,0),"")</f>
        <v/>
      </c>
      <c r="Q1004" s="338" t="s">
        <v>118</v>
      </c>
      <c r="R1004" s="339"/>
      <c r="S1004" s="340" t="s">
        <v>183</v>
      </c>
      <c r="T1004" s="339"/>
      <c r="U1004" s="340" t="s">
        <v>184</v>
      </c>
      <c r="V1004" s="339"/>
      <c r="W1004" s="340" t="s">
        <v>183</v>
      </c>
      <c r="X1004" s="339"/>
      <c r="Y1004" s="340" t="s">
        <v>185</v>
      </c>
      <c r="Z1004" s="340" t="s">
        <v>186</v>
      </c>
      <c r="AA1004" s="340" t="str">
        <f t="shared" si="330"/>
        <v/>
      </c>
      <c r="AB1004" s="341" t="s">
        <v>187</v>
      </c>
      <c r="AC1004" s="516" t="str">
        <f t="shared" si="331"/>
        <v/>
      </c>
      <c r="AD1004" s="509" t="str">
        <f t="shared" si="332"/>
        <v/>
      </c>
      <c r="AE1004" s="517" t="str">
        <f>IFERROR(ROUNDDOWN(ROUNDDOWN(ROUND(L1004*VLOOKUP(K1004,【参考】数式用!$A$4:$F$57,MATCH("処遇改善加算Ⅳ",【参考】数式用!$C$3:$F$3,0)+2,0),0),0)*AA1004*0.5,0), "")</f>
        <v/>
      </c>
      <c r="AF1004" s="329"/>
      <c r="AG1004" s="330"/>
      <c r="AH1004" s="330"/>
      <c r="AI1004" s="344"/>
      <c r="AJ1004" s="641"/>
      <c r="AK1004" s="331"/>
      <c r="AL1004" s="332" t="str">
        <f t="shared" si="333"/>
        <v/>
      </c>
      <c r="AM1004" s="325" t="str">
        <f t="shared" si="334"/>
        <v/>
      </c>
      <c r="AN1004" s="255"/>
      <c r="AO1004" s="559" t="str">
        <f>IFERROR(VLOOKUP(K1004,【参考】数式用!$A$2:$N$57,14,FALSE),"")</f>
        <v/>
      </c>
      <c r="AP1004" s="559" t="str">
        <f t="shared" si="335"/>
        <v/>
      </c>
      <c r="AQ1004" s="632" t="str">
        <f t="shared" si="336"/>
        <v/>
      </c>
      <c r="AR1004" s="632" t="str">
        <f t="shared" si="337"/>
        <v>入力済</v>
      </c>
      <c r="AS1004" s="559" t="str">
        <f t="shared" si="338"/>
        <v/>
      </c>
      <c r="AT1004" s="632" t="str">
        <f t="shared" si="339"/>
        <v>入力済</v>
      </c>
      <c r="AU1004" s="632" t="str">
        <f t="shared" si="340"/>
        <v/>
      </c>
      <c r="AV1004" s="632" t="str">
        <f t="shared" si="341"/>
        <v/>
      </c>
      <c r="AW1004" s="559" t="str">
        <f t="shared" si="342"/>
        <v/>
      </c>
      <c r="AX1004" s="559" t="str">
        <f t="shared" si="343"/>
        <v/>
      </c>
      <c r="AY1004" s="632" t="str">
        <f>IFERROR(VLOOKUP(K1004,【参考】数式用!$AR$5:$AS$39,2, FALSE), "")</f>
        <v/>
      </c>
      <c r="AZ1004" s="559" t="str">
        <f t="shared" si="344"/>
        <v/>
      </c>
      <c r="BA1004" s="559" t="str">
        <f t="shared" si="345"/>
        <v>入力済</v>
      </c>
      <c r="BB1004" s="632" t="str">
        <f>IFERROR(VLOOKUP(K1004,【参考】数式用!$AX$3:$AY$59, 2, FALSE), "")</f>
        <v/>
      </c>
      <c r="BC1004" s="559" t="str">
        <f t="shared" si="346"/>
        <v/>
      </c>
      <c r="BD1004" s="559" t="str">
        <f t="shared" si="347"/>
        <v>入力済</v>
      </c>
      <c r="BE1004" s="576" t="str">
        <f t="shared" si="348"/>
        <v/>
      </c>
      <c r="BF1004" s="559" t="str">
        <f t="shared" si="349"/>
        <v/>
      </c>
      <c r="BG1004" s="596"/>
      <c r="BH1004" s="632" t="str">
        <f t="shared" si="350"/>
        <v/>
      </c>
      <c r="BI1004" s="614" t="str">
        <f>IFERROR(IF(BH1004="Ⅱロ有り",ROUNDDOWN(L1004*VLOOKUP(K1004,【参考】数式用!$A$4:$J$42,10,FALSE)*AA1004,0),""),"")</f>
        <v/>
      </c>
      <c r="BJ1004" s="614" t="str">
        <f>IFERROR(IF(BH1004="Ⅱロなし",ROUNDDOWN(L1004*VLOOKUP(K1004,【参考】数式用!$A$4:$J$42,8,FALSE)*AA1004,0),""),"")</f>
        <v/>
      </c>
    </row>
    <row r="1005" spans="1:62" ht="110.1" customHeight="1" thickBot="1">
      <c r="A1005" s="327">
        <v>992</v>
      </c>
      <c r="B1005" s="1005" t="str">
        <f>IF(基本情報入力シート!B1027="","",基本情報入力シート!B1027)</f>
        <v/>
      </c>
      <c r="C1005" s="1006"/>
      <c r="D1005" s="1006"/>
      <c r="E1005" s="1006"/>
      <c r="F1005" s="1007"/>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58" t="str">
        <f>IF(基本情報入力シート!AF1027=0, "",基本情報入力シート!AF1027)</f>
        <v/>
      </c>
      <c r="M1005" s="589"/>
      <c r="N1005" s="521" t="str">
        <f>IFERROR(VLOOKUP(K1005,【参考】数式用!$A$2:$F$57,MATCH(M1005,【参考】数式用!$C$3:$F$3,0)+2,0),"")</f>
        <v/>
      </c>
      <c r="O1005" s="513"/>
      <c r="P1005" s="555" t="str">
        <f>IFERROR(VLOOKUP(K1005,【参考】数式用!$A$2:$F$57,MATCH(O1005,【参考】数式用!$C$3:$F$3,0)+2,0),"")</f>
        <v/>
      </c>
      <c r="Q1005" s="338" t="s">
        <v>118</v>
      </c>
      <c r="R1005" s="339"/>
      <c r="S1005" s="340" t="s">
        <v>183</v>
      </c>
      <c r="T1005" s="339"/>
      <c r="U1005" s="340" t="s">
        <v>184</v>
      </c>
      <c r="V1005" s="339"/>
      <c r="W1005" s="340" t="s">
        <v>183</v>
      </c>
      <c r="X1005" s="339"/>
      <c r="Y1005" s="340" t="s">
        <v>185</v>
      </c>
      <c r="Z1005" s="340" t="s">
        <v>186</v>
      </c>
      <c r="AA1005" s="340" t="str">
        <f t="shared" si="330"/>
        <v/>
      </c>
      <c r="AB1005" s="341" t="s">
        <v>187</v>
      </c>
      <c r="AC1005" s="516" t="str">
        <f t="shared" si="331"/>
        <v/>
      </c>
      <c r="AD1005" s="509" t="str">
        <f t="shared" si="332"/>
        <v/>
      </c>
      <c r="AE1005" s="517" t="str">
        <f>IFERROR(ROUNDDOWN(ROUNDDOWN(ROUND(L1005*VLOOKUP(K1005,【参考】数式用!$A$4:$F$57,MATCH("処遇改善加算Ⅳ",【参考】数式用!$C$3:$F$3,0)+2,0),0),0)*AA1005*0.5,0), "")</f>
        <v/>
      </c>
      <c r="AF1005" s="329"/>
      <c r="AG1005" s="330"/>
      <c r="AH1005" s="330"/>
      <c r="AI1005" s="344"/>
      <c r="AJ1005" s="641"/>
      <c r="AK1005" s="331"/>
      <c r="AL1005" s="332" t="str">
        <f t="shared" si="333"/>
        <v/>
      </c>
      <c r="AM1005" s="325" t="str">
        <f t="shared" si="334"/>
        <v/>
      </c>
      <c r="AN1005" s="255"/>
      <c r="AO1005" s="559" t="str">
        <f>IFERROR(VLOOKUP(K1005,【参考】数式用!$A$2:$N$57,14,FALSE),"")</f>
        <v/>
      </c>
      <c r="AP1005" s="559" t="str">
        <f t="shared" si="335"/>
        <v/>
      </c>
      <c r="AQ1005" s="632" t="str">
        <f t="shared" si="336"/>
        <v/>
      </c>
      <c r="AR1005" s="632" t="str">
        <f t="shared" si="337"/>
        <v>入力済</v>
      </c>
      <c r="AS1005" s="559" t="str">
        <f t="shared" si="338"/>
        <v/>
      </c>
      <c r="AT1005" s="632" t="str">
        <f t="shared" si="339"/>
        <v>入力済</v>
      </c>
      <c r="AU1005" s="632" t="str">
        <f t="shared" si="340"/>
        <v/>
      </c>
      <c r="AV1005" s="632" t="str">
        <f t="shared" si="341"/>
        <v/>
      </c>
      <c r="AW1005" s="559" t="str">
        <f t="shared" si="342"/>
        <v/>
      </c>
      <c r="AX1005" s="559" t="str">
        <f t="shared" si="343"/>
        <v/>
      </c>
      <c r="AY1005" s="632" t="str">
        <f>IFERROR(VLOOKUP(K1005,【参考】数式用!$AR$5:$AS$39,2, FALSE), "")</f>
        <v/>
      </c>
      <c r="AZ1005" s="559" t="str">
        <f t="shared" si="344"/>
        <v/>
      </c>
      <c r="BA1005" s="559" t="str">
        <f t="shared" si="345"/>
        <v>入力済</v>
      </c>
      <c r="BB1005" s="632" t="str">
        <f>IFERROR(VLOOKUP(K1005,【参考】数式用!$AX$3:$AY$59, 2, FALSE), "")</f>
        <v/>
      </c>
      <c r="BC1005" s="559" t="str">
        <f t="shared" si="346"/>
        <v/>
      </c>
      <c r="BD1005" s="559" t="str">
        <f t="shared" si="347"/>
        <v>入力済</v>
      </c>
      <c r="BE1005" s="576" t="str">
        <f t="shared" si="348"/>
        <v/>
      </c>
      <c r="BF1005" s="559" t="str">
        <f t="shared" si="349"/>
        <v/>
      </c>
      <c r="BG1005" s="596"/>
      <c r="BH1005" s="632" t="str">
        <f t="shared" si="350"/>
        <v/>
      </c>
      <c r="BI1005" s="614" t="str">
        <f>IFERROR(IF(BH1005="Ⅱロ有り",ROUNDDOWN(L1005*VLOOKUP(K1005,【参考】数式用!$A$4:$J$42,10,FALSE)*AA1005,0),""),"")</f>
        <v/>
      </c>
      <c r="BJ1005" s="614" t="str">
        <f>IFERROR(IF(BH1005="Ⅱロなし",ROUNDDOWN(L1005*VLOOKUP(K1005,【参考】数式用!$A$4:$J$42,8,FALSE)*AA1005,0),""),"")</f>
        <v/>
      </c>
    </row>
    <row r="1006" spans="1:62" ht="110.1" customHeight="1" thickBot="1">
      <c r="A1006" s="327">
        <v>993</v>
      </c>
      <c r="B1006" s="1005" t="str">
        <f>IF(基本情報入力シート!B1028="","",基本情報入力シート!B1028)</f>
        <v/>
      </c>
      <c r="C1006" s="1006"/>
      <c r="D1006" s="1006"/>
      <c r="E1006" s="1006"/>
      <c r="F1006" s="1007"/>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58" t="str">
        <f>IF(基本情報入力シート!AF1028=0, "",基本情報入力シート!AF1028)</f>
        <v/>
      </c>
      <c r="M1006" s="589"/>
      <c r="N1006" s="521" t="str">
        <f>IFERROR(VLOOKUP(K1006,【参考】数式用!$A$2:$F$57,MATCH(M1006,【参考】数式用!$C$3:$F$3,0)+2,0),"")</f>
        <v/>
      </c>
      <c r="O1006" s="513"/>
      <c r="P1006" s="555" t="str">
        <f>IFERROR(VLOOKUP(K1006,【参考】数式用!$A$2:$F$57,MATCH(O1006,【参考】数式用!$C$3:$F$3,0)+2,0),"")</f>
        <v/>
      </c>
      <c r="Q1006" s="338" t="s">
        <v>118</v>
      </c>
      <c r="R1006" s="339"/>
      <c r="S1006" s="340" t="s">
        <v>183</v>
      </c>
      <c r="T1006" s="339"/>
      <c r="U1006" s="340" t="s">
        <v>184</v>
      </c>
      <c r="V1006" s="339"/>
      <c r="W1006" s="340" t="s">
        <v>183</v>
      </c>
      <c r="X1006" s="339"/>
      <c r="Y1006" s="340" t="s">
        <v>185</v>
      </c>
      <c r="Z1006" s="340" t="s">
        <v>186</v>
      </c>
      <c r="AA1006" s="340" t="str">
        <f t="shared" si="330"/>
        <v/>
      </c>
      <c r="AB1006" s="341" t="s">
        <v>187</v>
      </c>
      <c r="AC1006" s="516" t="str">
        <f t="shared" si="331"/>
        <v/>
      </c>
      <c r="AD1006" s="509" t="str">
        <f t="shared" si="332"/>
        <v/>
      </c>
      <c r="AE1006" s="517" t="str">
        <f>IFERROR(ROUNDDOWN(ROUNDDOWN(ROUND(L1006*VLOOKUP(K1006,【参考】数式用!$A$4:$F$57,MATCH("処遇改善加算Ⅳ",【参考】数式用!$C$3:$F$3,0)+2,0),0),0)*AA1006*0.5,0), "")</f>
        <v/>
      </c>
      <c r="AF1006" s="329"/>
      <c r="AG1006" s="330"/>
      <c r="AH1006" s="330"/>
      <c r="AI1006" s="344"/>
      <c r="AJ1006" s="641"/>
      <c r="AK1006" s="331"/>
      <c r="AL1006" s="332" t="str">
        <f t="shared" si="333"/>
        <v/>
      </c>
      <c r="AM1006" s="325" t="str">
        <f t="shared" si="334"/>
        <v/>
      </c>
      <c r="AN1006" s="255"/>
      <c r="AO1006" s="559" t="str">
        <f>IFERROR(VLOOKUP(K1006,【参考】数式用!$A$2:$N$57,14,FALSE),"")</f>
        <v/>
      </c>
      <c r="AP1006" s="559" t="str">
        <f t="shared" si="335"/>
        <v/>
      </c>
      <c r="AQ1006" s="632" t="str">
        <f t="shared" si="336"/>
        <v/>
      </c>
      <c r="AR1006" s="632" t="str">
        <f t="shared" si="337"/>
        <v>入力済</v>
      </c>
      <c r="AS1006" s="559" t="str">
        <f t="shared" si="338"/>
        <v/>
      </c>
      <c r="AT1006" s="632" t="str">
        <f t="shared" si="339"/>
        <v>入力済</v>
      </c>
      <c r="AU1006" s="632" t="str">
        <f t="shared" si="340"/>
        <v/>
      </c>
      <c r="AV1006" s="632" t="str">
        <f t="shared" si="341"/>
        <v/>
      </c>
      <c r="AW1006" s="559" t="str">
        <f t="shared" si="342"/>
        <v/>
      </c>
      <c r="AX1006" s="559" t="str">
        <f t="shared" si="343"/>
        <v/>
      </c>
      <c r="AY1006" s="632" t="str">
        <f>IFERROR(VLOOKUP(K1006,【参考】数式用!$AR$5:$AS$39,2, FALSE), "")</f>
        <v/>
      </c>
      <c r="AZ1006" s="559" t="str">
        <f t="shared" si="344"/>
        <v/>
      </c>
      <c r="BA1006" s="559" t="str">
        <f t="shared" si="345"/>
        <v>入力済</v>
      </c>
      <c r="BB1006" s="632" t="str">
        <f>IFERROR(VLOOKUP(K1006,【参考】数式用!$AX$3:$AY$59, 2, FALSE), "")</f>
        <v/>
      </c>
      <c r="BC1006" s="559" t="str">
        <f t="shared" si="346"/>
        <v/>
      </c>
      <c r="BD1006" s="559" t="str">
        <f t="shared" si="347"/>
        <v>入力済</v>
      </c>
      <c r="BE1006" s="576" t="str">
        <f t="shared" si="348"/>
        <v/>
      </c>
      <c r="BF1006" s="559" t="str">
        <f t="shared" si="349"/>
        <v/>
      </c>
      <c r="BG1006" s="596"/>
      <c r="BH1006" s="632" t="str">
        <f t="shared" si="350"/>
        <v/>
      </c>
      <c r="BI1006" s="614" t="str">
        <f>IFERROR(IF(BH1006="Ⅱロ有り",ROUNDDOWN(L1006*VLOOKUP(K1006,【参考】数式用!$A$4:$J$42,10,FALSE)*AA1006,0),""),"")</f>
        <v/>
      </c>
      <c r="BJ1006" s="614" t="str">
        <f>IFERROR(IF(BH1006="Ⅱロなし",ROUNDDOWN(L1006*VLOOKUP(K1006,【参考】数式用!$A$4:$J$42,8,FALSE)*AA1006,0),""),"")</f>
        <v/>
      </c>
    </row>
    <row r="1007" spans="1:62" ht="110.1" customHeight="1" thickBot="1">
      <c r="A1007" s="327">
        <v>994</v>
      </c>
      <c r="B1007" s="1005" t="str">
        <f>IF(基本情報入力シート!B1029="","",基本情報入力シート!B1029)</f>
        <v/>
      </c>
      <c r="C1007" s="1006"/>
      <c r="D1007" s="1006"/>
      <c r="E1007" s="1006"/>
      <c r="F1007" s="1007"/>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58" t="str">
        <f>IF(基本情報入力シート!AF1029=0, "",基本情報入力シート!AF1029)</f>
        <v/>
      </c>
      <c r="M1007" s="589"/>
      <c r="N1007" s="521" t="str">
        <f>IFERROR(VLOOKUP(K1007,【参考】数式用!$A$2:$F$57,MATCH(M1007,【参考】数式用!$C$3:$F$3,0)+2,0),"")</f>
        <v/>
      </c>
      <c r="O1007" s="513"/>
      <c r="P1007" s="555" t="str">
        <f>IFERROR(VLOOKUP(K1007,【参考】数式用!$A$2:$F$57,MATCH(O1007,【参考】数式用!$C$3:$F$3,0)+2,0),"")</f>
        <v/>
      </c>
      <c r="Q1007" s="338" t="s">
        <v>118</v>
      </c>
      <c r="R1007" s="339"/>
      <c r="S1007" s="340" t="s">
        <v>183</v>
      </c>
      <c r="T1007" s="339"/>
      <c r="U1007" s="340" t="s">
        <v>184</v>
      </c>
      <c r="V1007" s="339"/>
      <c r="W1007" s="340" t="s">
        <v>183</v>
      </c>
      <c r="X1007" s="339"/>
      <c r="Y1007" s="340" t="s">
        <v>185</v>
      </c>
      <c r="Z1007" s="340" t="s">
        <v>186</v>
      </c>
      <c r="AA1007" s="340" t="str">
        <f t="shared" si="330"/>
        <v/>
      </c>
      <c r="AB1007" s="341" t="s">
        <v>187</v>
      </c>
      <c r="AC1007" s="516" t="str">
        <f t="shared" si="331"/>
        <v/>
      </c>
      <c r="AD1007" s="509" t="str">
        <f t="shared" si="332"/>
        <v/>
      </c>
      <c r="AE1007" s="517" t="str">
        <f>IFERROR(ROUNDDOWN(ROUNDDOWN(ROUND(L1007*VLOOKUP(K1007,【参考】数式用!$A$4:$F$57,MATCH("処遇改善加算Ⅳ",【参考】数式用!$C$3:$F$3,0)+2,0),0),0)*AA1007*0.5,0), "")</f>
        <v/>
      </c>
      <c r="AF1007" s="329"/>
      <c r="AG1007" s="330"/>
      <c r="AH1007" s="330"/>
      <c r="AI1007" s="344"/>
      <c r="AJ1007" s="641"/>
      <c r="AK1007" s="331"/>
      <c r="AL1007" s="332" t="str">
        <f t="shared" si="333"/>
        <v/>
      </c>
      <c r="AM1007" s="325" t="str">
        <f t="shared" si="334"/>
        <v/>
      </c>
      <c r="AN1007" s="255"/>
      <c r="AO1007" s="559" t="str">
        <f>IFERROR(VLOOKUP(K1007,【参考】数式用!$A$2:$N$57,14,FALSE),"")</f>
        <v/>
      </c>
      <c r="AP1007" s="559" t="str">
        <f t="shared" si="335"/>
        <v/>
      </c>
      <c r="AQ1007" s="632" t="str">
        <f t="shared" si="336"/>
        <v/>
      </c>
      <c r="AR1007" s="632" t="str">
        <f t="shared" si="337"/>
        <v>入力済</v>
      </c>
      <c r="AS1007" s="559" t="str">
        <f t="shared" si="338"/>
        <v/>
      </c>
      <c r="AT1007" s="632" t="str">
        <f t="shared" si="339"/>
        <v>入力済</v>
      </c>
      <c r="AU1007" s="632" t="str">
        <f t="shared" si="340"/>
        <v/>
      </c>
      <c r="AV1007" s="632" t="str">
        <f t="shared" si="341"/>
        <v/>
      </c>
      <c r="AW1007" s="559" t="str">
        <f t="shared" si="342"/>
        <v/>
      </c>
      <c r="AX1007" s="559" t="str">
        <f t="shared" si="343"/>
        <v/>
      </c>
      <c r="AY1007" s="632" t="str">
        <f>IFERROR(VLOOKUP(K1007,【参考】数式用!$AR$5:$AS$39,2, FALSE), "")</f>
        <v/>
      </c>
      <c r="AZ1007" s="559" t="str">
        <f t="shared" si="344"/>
        <v/>
      </c>
      <c r="BA1007" s="559" t="str">
        <f t="shared" si="345"/>
        <v>入力済</v>
      </c>
      <c r="BB1007" s="632" t="str">
        <f>IFERROR(VLOOKUP(K1007,【参考】数式用!$AX$3:$AY$59, 2, FALSE), "")</f>
        <v/>
      </c>
      <c r="BC1007" s="559" t="str">
        <f t="shared" si="346"/>
        <v/>
      </c>
      <c r="BD1007" s="559" t="str">
        <f t="shared" si="347"/>
        <v>入力済</v>
      </c>
      <c r="BE1007" s="576" t="str">
        <f t="shared" si="348"/>
        <v/>
      </c>
      <c r="BF1007" s="559" t="str">
        <f t="shared" si="349"/>
        <v/>
      </c>
      <c r="BG1007" s="596"/>
      <c r="BH1007" s="632" t="str">
        <f t="shared" si="350"/>
        <v/>
      </c>
      <c r="BI1007" s="614" t="str">
        <f>IFERROR(IF(BH1007="Ⅱロ有り",ROUNDDOWN(L1007*VLOOKUP(K1007,【参考】数式用!$A$4:$J$42,10,FALSE)*AA1007,0),""),"")</f>
        <v/>
      </c>
      <c r="BJ1007" s="614" t="str">
        <f>IFERROR(IF(BH1007="Ⅱロなし",ROUNDDOWN(L1007*VLOOKUP(K1007,【参考】数式用!$A$4:$J$42,8,FALSE)*AA1007,0),""),"")</f>
        <v/>
      </c>
    </row>
    <row r="1008" spans="1:62" ht="110.1" customHeight="1" thickBot="1">
      <c r="A1008" s="327">
        <v>995</v>
      </c>
      <c r="B1008" s="1005" t="str">
        <f>IF(基本情報入力シート!B1030="","",基本情報入力シート!B1030)</f>
        <v/>
      </c>
      <c r="C1008" s="1006"/>
      <c r="D1008" s="1006"/>
      <c r="E1008" s="1006"/>
      <c r="F1008" s="1007"/>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58" t="str">
        <f>IF(基本情報入力シート!AF1030=0, "",基本情報入力シート!AF1030)</f>
        <v/>
      </c>
      <c r="M1008" s="589"/>
      <c r="N1008" s="521" t="str">
        <f>IFERROR(VLOOKUP(K1008,【参考】数式用!$A$2:$F$57,MATCH(M1008,【参考】数式用!$C$3:$F$3,0)+2,0),"")</f>
        <v/>
      </c>
      <c r="O1008" s="513"/>
      <c r="P1008" s="555" t="str">
        <f>IFERROR(VLOOKUP(K1008,【参考】数式用!$A$2:$F$57,MATCH(O1008,【参考】数式用!$C$3:$F$3,0)+2,0),"")</f>
        <v/>
      </c>
      <c r="Q1008" s="338" t="s">
        <v>118</v>
      </c>
      <c r="R1008" s="339"/>
      <c r="S1008" s="340" t="s">
        <v>183</v>
      </c>
      <c r="T1008" s="339"/>
      <c r="U1008" s="340" t="s">
        <v>184</v>
      </c>
      <c r="V1008" s="339"/>
      <c r="W1008" s="340" t="s">
        <v>183</v>
      </c>
      <c r="X1008" s="339"/>
      <c r="Y1008" s="340" t="s">
        <v>185</v>
      </c>
      <c r="Z1008" s="340" t="s">
        <v>186</v>
      </c>
      <c r="AA1008" s="340" t="str">
        <f t="shared" si="330"/>
        <v/>
      </c>
      <c r="AB1008" s="341" t="s">
        <v>187</v>
      </c>
      <c r="AC1008" s="516" t="str">
        <f t="shared" si="331"/>
        <v/>
      </c>
      <c r="AD1008" s="509" t="str">
        <f t="shared" si="332"/>
        <v/>
      </c>
      <c r="AE1008" s="517" t="str">
        <f>IFERROR(ROUNDDOWN(ROUNDDOWN(ROUND(L1008*VLOOKUP(K1008,【参考】数式用!$A$4:$F$57,MATCH("処遇改善加算Ⅳ",【参考】数式用!$C$3:$F$3,0)+2,0),0),0)*AA1008*0.5,0), "")</f>
        <v/>
      </c>
      <c r="AF1008" s="329"/>
      <c r="AG1008" s="330"/>
      <c r="AH1008" s="330"/>
      <c r="AI1008" s="344"/>
      <c r="AJ1008" s="641"/>
      <c r="AK1008" s="331"/>
      <c r="AL1008" s="332" t="str">
        <f t="shared" si="333"/>
        <v/>
      </c>
      <c r="AM1008" s="325" t="str">
        <f t="shared" si="334"/>
        <v/>
      </c>
      <c r="AN1008" s="255"/>
      <c r="AO1008" s="559" t="str">
        <f>IFERROR(VLOOKUP(K1008,【参考】数式用!$A$2:$N$57,14,FALSE),"")</f>
        <v/>
      </c>
      <c r="AP1008" s="559" t="str">
        <f t="shared" si="335"/>
        <v/>
      </c>
      <c r="AQ1008" s="632" t="str">
        <f t="shared" si="336"/>
        <v/>
      </c>
      <c r="AR1008" s="632" t="str">
        <f t="shared" si="337"/>
        <v>入力済</v>
      </c>
      <c r="AS1008" s="559" t="str">
        <f t="shared" si="338"/>
        <v/>
      </c>
      <c r="AT1008" s="632" t="str">
        <f t="shared" si="339"/>
        <v>入力済</v>
      </c>
      <c r="AU1008" s="632" t="str">
        <f t="shared" si="340"/>
        <v/>
      </c>
      <c r="AV1008" s="632" t="str">
        <f t="shared" si="341"/>
        <v/>
      </c>
      <c r="AW1008" s="559" t="str">
        <f t="shared" si="342"/>
        <v/>
      </c>
      <c r="AX1008" s="559" t="str">
        <f t="shared" si="343"/>
        <v/>
      </c>
      <c r="AY1008" s="632" t="str">
        <f>IFERROR(VLOOKUP(K1008,【参考】数式用!$AR$5:$AS$39,2, FALSE), "")</f>
        <v/>
      </c>
      <c r="AZ1008" s="559" t="str">
        <f t="shared" si="344"/>
        <v/>
      </c>
      <c r="BA1008" s="559" t="str">
        <f t="shared" si="345"/>
        <v>入力済</v>
      </c>
      <c r="BB1008" s="632" t="str">
        <f>IFERROR(VLOOKUP(K1008,【参考】数式用!$AX$3:$AY$59, 2, FALSE), "")</f>
        <v/>
      </c>
      <c r="BC1008" s="559" t="str">
        <f t="shared" si="346"/>
        <v/>
      </c>
      <c r="BD1008" s="559" t="str">
        <f t="shared" si="347"/>
        <v>入力済</v>
      </c>
      <c r="BE1008" s="576" t="str">
        <f t="shared" si="348"/>
        <v/>
      </c>
      <c r="BF1008" s="559" t="str">
        <f t="shared" si="349"/>
        <v/>
      </c>
      <c r="BG1008" s="596"/>
      <c r="BH1008" s="632" t="str">
        <f t="shared" si="350"/>
        <v/>
      </c>
      <c r="BI1008" s="614" t="str">
        <f>IFERROR(IF(BH1008="Ⅱロ有り",ROUNDDOWN(L1008*VLOOKUP(K1008,【参考】数式用!$A$4:$J$42,10,FALSE)*AA1008,0),""),"")</f>
        <v/>
      </c>
      <c r="BJ1008" s="614" t="str">
        <f>IFERROR(IF(BH1008="Ⅱロなし",ROUNDDOWN(L1008*VLOOKUP(K1008,【参考】数式用!$A$4:$J$42,8,FALSE)*AA1008,0),""),"")</f>
        <v/>
      </c>
    </row>
    <row r="1009" spans="1:62" ht="110.1" customHeight="1" thickBot="1">
      <c r="A1009" s="327">
        <v>996</v>
      </c>
      <c r="B1009" s="1005" t="str">
        <f>IF(基本情報入力シート!B1031="","",基本情報入力シート!B1031)</f>
        <v/>
      </c>
      <c r="C1009" s="1006"/>
      <c r="D1009" s="1006"/>
      <c r="E1009" s="1006"/>
      <c r="F1009" s="1007"/>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58" t="str">
        <f>IF(基本情報入力シート!AF1031=0, "",基本情報入力シート!AF1031)</f>
        <v/>
      </c>
      <c r="M1009" s="589"/>
      <c r="N1009" s="521" t="str">
        <f>IFERROR(VLOOKUP(K1009,【参考】数式用!$A$2:$F$57,MATCH(M1009,【参考】数式用!$C$3:$F$3,0)+2,0),"")</f>
        <v/>
      </c>
      <c r="O1009" s="513"/>
      <c r="P1009" s="555" t="str">
        <f>IFERROR(VLOOKUP(K1009,【参考】数式用!$A$2:$F$57,MATCH(O1009,【参考】数式用!$C$3:$F$3,0)+2,0),"")</f>
        <v/>
      </c>
      <c r="Q1009" s="338" t="s">
        <v>118</v>
      </c>
      <c r="R1009" s="339"/>
      <c r="S1009" s="340" t="s">
        <v>183</v>
      </c>
      <c r="T1009" s="339"/>
      <c r="U1009" s="340" t="s">
        <v>184</v>
      </c>
      <c r="V1009" s="339"/>
      <c r="W1009" s="340" t="s">
        <v>183</v>
      </c>
      <c r="X1009" s="339"/>
      <c r="Y1009" s="340" t="s">
        <v>185</v>
      </c>
      <c r="Z1009" s="340" t="s">
        <v>186</v>
      </c>
      <c r="AA1009" s="340" t="str">
        <f t="shared" si="330"/>
        <v/>
      </c>
      <c r="AB1009" s="341" t="s">
        <v>187</v>
      </c>
      <c r="AC1009" s="516" t="str">
        <f t="shared" si="331"/>
        <v/>
      </c>
      <c r="AD1009" s="509" t="str">
        <f t="shared" si="332"/>
        <v/>
      </c>
      <c r="AE1009" s="517" t="str">
        <f>IFERROR(ROUNDDOWN(ROUNDDOWN(ROUND(L1009*VLOOKUP(K1009,【参考】数式用!$A$4:$F$57,MATCH("処遇改善加算Ⅳ",【参考】数式用!$C$3:$F$3,0)+2,0),0),0)*AA1009*0.5,0), "")</f>
        <v/>
      </c>
      <c r="AF1009" s="329"/>
      <c r="AG1009" s="330"/>
      <c r="AH1009" s="330"/>
      <c r="AI1009" s="344"/>
      <c r="AJ1009" s="641"/>
      <c r="AK1009" s="331"/>
      <c r="AL1009" s="332" t="str">
        <f t="shared" si="333"/>
        <v/>
      </c>
      <c r="AM1009" s="325" t="str">
        <f t="shared" si="334"/>
        <v/>
      </c>
      <c r="AN1009" s="255"/>
      <c r="AO1009" s="559" t="str">
        <f>IFERROR(VLOOKUP(K1009,【参考】数式用!$A$2:$N$57,14,FALSE),"")</f>
        <v/>
      </c>
      <c r="AP1009" s="559" t="str">
        <f t="shared" si="335"/>
        <v/>
      </c>
      <c r="AQ1009" s="632" t="str">
        <f t="shared" si="336"/>
        <v/>
      </c>
      <c r="AR1009" s="632" t="str">
        <f t="shared" si="337"/>
        <v>入力済</v>
      </c>
      <c r="AS1009" s="559" t="str">
        <f t="shared" si="338"/>
        <v/>
      </c>
      <c r="AT1009" s="632" t="str">
        <f t="shared" si="339"/>
        <v>入力済</v>
      </c>
      <c r="AU1009" s="632" t="str">
        <f t="shared" si="340"/>
        <v/>
      </c>
      <c r="AV1009" s="632" t="str">
        <f t="shared" si="341"/>
        <v/>
      </c>
      <c r="AW1009" s="559" t="str">
        <f t="shared" si="342"/>
        <v/>
      </c>
      <c r="AX1009" s="559" t="str">
        <f t="shared" si="343"/>
        <v/>
      </c>
      <c r="AY1009" s="632" t="str">
        <f>IFERROR(VLOOKUP(K1009,【参考】数式用!$AR$5:$AS$39,2, FALSE), "")</f>
        <v/>
      </c>
      <c r="AZ1009" s="559" t="str">
        <f t="shared" si="344"/>
        <v/>
      </c>
      <c r="BA1009" s="559" t="str">
        <f t="shared" si="345"/>
        <v>入力済</v>
      </c>
      <c r="BB1009" s="632" t="str">
        <f>IFERROR(VLOOKUP(K1009,【参考】数式用!$AX$3:$AY$59, 2, FALSE), "")</f>
        <v/>
      </c>
      <c r="BC1009" s="559" t="str">
        <f t="shared" si="346"/>
        <v/>
      </c>
      <c r="BD1009" s="559" t="str">
        <f t="shared" si="347"/>
        <v>入力済</v>
      </c>
      <c r="BE1009" s="576" t="str">
        <f t="shared" si="348"/>
        <v/>
      </c>
      <c r="BF1009" s="559" t="str">
        <f t="shared" si="349"/>
        <v/>
      </c>
      <c r="BG1009" s="596"/>
      <c r="BH1009" s="632" t="str">
        <f t="shared" si="350"/>
        <v/>
      </c>
      <c r="BI1009" s="614" t="str">
        <f>IFERROR(IF(BH1009="Ⅱロ有り",ROUNDDOWN(L1009*VLOOKUP(K1009,【参考】数式用!$A$4:$J$42,10,FALSE)*AA1009,0),""),"")</f>
        <v/>
      </c>
      <c r="BJ1009" s="614" t="str">
        <f>IFERROR(IF(BH1009="Ⅱロなし",ROUNDDOWN(L1009*VLOOKUP(K1009,【参考】数式用!$A$4:$J$42,8,FALSE)*AA1009,0),""),"")</f>
        <v/>
      </c>
    </row>
    <row r="1010" spans="1:62" ht="110.1" customHeight="1" thickBot="1">
      <c r="A1010" s="327">
        <v>997</v>
      </c>
      <c r="B1010" s="1005" t="str">
        <f>IF(基本情報入力シート!B1032="","",基本情報入力シート!B1032)</f>
        <v/>
      </c>
      <c r="C1010" s="1006"/>
      <c r="D1010" s="1006"/>
      <c r="E1010" s="1006"/>
      <c r="F1010" s="1007"/>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58" t="str">
        <f>IF(基本情報入力シート!AF1032=0, "",基本情報入力シート!AF1032)</f>
        <v/>
      </c>
      <c r="M1010" s="589"/>
      <c r="N1010" s="521" t="str">
        <f>IFERROR(VLOOKUP(K1010,【参考】数式用!$A$2:$F$57,MATCH(M1010,【参考】数式用!$C$3:$F$3,0)+2,0),"")</f>
        <v/>
      </c>
      <c r="O1010" s="513"/>
      <c r="P1010" s="555" t="str">
        <f>IFERROR(VLOOKUP(K1010,【参考】数式用!$A$2:$F$57,MATCH(O1010,【参考】数式用!$C$3:$F$3,0)+2,0),"")</f>
        <v/>
      </c>
      <c r="Q1010" s="338" t="s">
        <v>118</v>
      </c>
      <c r="R1010" s="339"/>
      <c r="S1010" s="340" t="s">
        <v>183</v>
      </c>
      <c r="T1010" s="339"/>
      <c r="U1010" s="340" t="s">
        <v>184</v>
      </c>
      <c r="V1010" s="339"/>
      <c r="W1010" s="340" t="s">
        <v>183</v>
      </c>
      <c r="X1010" s="339"/>
      <c r="Y1010" s="340" t="s">
        <v>185</v>
      </c>
      <c r="Z1010" s="340" t="s">
        <v>186</v>
      </c>
      <c r="AA1010" s="340" t="str">
        <f t="shared" ref="AA1010:AA1073" si="351">IF(R1010&gt;=1,(V1010*12+X1010)-(R1010*12+T1010)+1,"")</f>
        <v/>
      </c>
      <c r="AB1010" s="341" t="s">
        <v>187</v>
      </c>
      <c r="AC1010" s="516" t="str">
        <f t="shared" ref="AC1010:AC1073" si="352">IFERROR(ROUNDDOWN(ROUND(L1010*P1010,0),0)*AA1010,"")</f>
        <v/>
      </c>
      <c r="AD1010" s="509" t="str">
        <f t="shared" ref="AD1010:AD1073" si="353">IFERROR(ROUNDDOWN(ROUND(L1010*(P1010-N1010),0),0)*AA1010,"")</f>
        <v/>
      </c>
      <c r="AE1010" s="517" t="str">
        <f>IFERROR(ROUNDDOWN(ROUNDDOWN(ROUND(L1010*VLOOKUP(K1010,【参考】数式用!$A$4:$F$57,MATCH("処遇改善加算Ⅳ",【参考】数式用!$C$3:$F$3,0)+2,0),0),0)*AA1010*0.5,0), "")</f>
        <v/>
      </c>
      <c r="AF1010" s="329"/>
      <c r="AG1010" s="330"/>
      <c r="AH1010" s="330"/>
      <c r="AI1010" s="344"/>
      <c r="AJ1010" s="641"/>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9" t="str">
        <f>IFERROR(VLOOKUP(K1010,【参考】数式用!$A$2:$N$57,14,FALSE),"")</f>
        <v/>
      </c>
      <c r="AP1010" s="559" t="str">
        <f t="shared" ref="AP1010:AP1073" si="356">IF(AND(K1010&lt;&gt;"",AO1010="加算対象"),"N列に色付け","")</f>
        <v/>
      </c>
      <c r="AQ1010" s="632" t="str">
        <f t="shared" ref="AQ1010:AQ1073" si="357">IF(AND(AE1010&lt;&gt;0,AE1010&lt;&gt;"",AO1010="加算対象"),IF(AF1010="○","入力済","未入力"),"")</f>
        <v/>
      </c>
      <c r="AR1010" s="632" t="str">
        <f t="shared" ref="AR1010:AR1073" si="358">IF(AND(O1010&lt;&gt;"", AG1010="",AO1010="加算対象"), "未入力", "入力済")</f>
        <v>入力済</v>
      </c>
      <c r="AS1010" s="559" t="str">
        <f t="shared" ref="AS1010:AS1073" si="359">IF(AND(O1010&lt;&gt;"", O1010&lt;&gt;"処遇改善加算Ⅳ",AO1010="加算対象"),"AH列に色付け","")</f>
        <v/>
      </c>
      <c r="AT1010" s="632" t="str">
        <f t="shared" ref="AT1010:AT1073" si="360">IF(AND(O1010&lt;&gt;"", O1010&lt;&gt;"処遇改善加算Ⅳ", AH1010=""), "未入力", "入力済")</f>
        <v>入力済</v>
      </c>
      <c r="AU1010" s="632" t="str">
        <f t="shared" ref="AU1010:AU1073" si="361">IF(OR(O1010="処遇改善加算Ⅰ",O1010="処遇改善加算Ⅱ"),"対象","")</f>
        <v/>
      </c>
      <c r="AV1010" s="632" t="str">
        <f t="shared" ref="AV1010:AV1073" si="362">IF(AND(AO1010="加算対象",O1010&lt;&gt;"処遇改善加算Ⅲ",O1010&lt;&gt;"処遇改善加算Ⅳ", O1010&lt;&gt;"", AU1010&lt;&gt;"対象外"), 1,"")</f>
        <v/>
      </c>
      <c r="AW1010" s="559" t="str">
        <f t="shared" ref="AW1010:AW1073" si="363">IF(AND(AV1010=1, OR(AI1010=0,AI1010=""),AO1010="加算対象"),"AH列に色付け","")</f>
        <v/>
      </c>
      <c r="AX1010" s="559" t="str">
        <f t="shared" ref="AX1010:AX1073" si="364">IF(AND(O1010&lt;&gt;"", O1010&lt;&gt;"処遇改善加算Ⅲ", O1010&lt;&gt;"処遇改善加算Ⅳ",O1010&lt;&gt;"処遇改善加算"), "対象", "")</f>
        <v/>
      </c>
      <c r="AY1010" s="632" t="str">
        <f>IFERROR(VLOOKUP(K1010,【参考】数式用!$AR$5:$AS$39,2, FALSE), "")</f>
        <v/>
      </c>
      <c r="AZ1010" s="559" t="str">
        <f t="shared" ref="AZ1010:AZ1073" si="365">IF(AND(AO1010="加算対象",O1010="処遇改善加算Ⅰ"),"AJ列に色付け","")</f>
        <v/>
      </c>
      <c r="BA1010" s="559" t="str">
        <f t="shared" ref="BA1010:BA1073" si="366">IF(AND(O1010="処遇改善加算Ⅰ", AJ1010=""), "未入力","入力済")</f>
        <v>入力済</v>
      </c>
      <c r="BB1010" s="632" t="str">
        <f>IFERROR(VLOOKUP(K1010,【参考】数式用!$AX$3:$AY$59, 2, FALSE), "")</f>
        <v/>
      </c>
      <c r="BC1010" s="559" t="str">
        <f t="shared" ref="BC1010:BC1073" si="367">IF(COUNTIF(AG1010:AI1010,"*令和８年度特例要件を*")&gt;0,"AK列に色付け","")</f>
        <v/>
      </c>
      <c r="BD1010" s="559" t="str">
        <f t="shared" ref="BD1010:BD1073" si="368">IF(AND(COUNTIF(AG1010:AI1010,"*令和８年度特例要件を*")&gt;0,AK1010=""), "未入力","入力済")</f>
        <v>入力済</v>
      </c>
      <c r="BE1010" s="576" t="str">
        <f t="shared" ref="BE1010:BE1073" si="369">IF(BC1010="AK列に色付け","入力必要","")</f>
        <v/>
      </c>
      <c r="BF1010" s="559" t="str">
        <f t="shared" ref="BF1010:BF1073" si="370">G1010</f>
        <v/>
      </c>
      <c r="BG1010" s="596"/>
      <c r="BH1010" s="632"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614" t="str">
        <f>IFERROR(IF(BH1010="Ⅱロ有り",ROUNDDOWN(L1010*VLOOKUP(K1010,【参考】数式用!$A$4:$J$42,10,FALSE)*AA1010,0),""),"")</f>
        <v/>
      </c>
      <c r="BJ1010" s="614" t="str">
        <f>IFERROR(IF(BH1010="Ⅱロなし",ROUNDDOWN(L1010*VLOOKUP(K1010,【参考】数式用!$A$4:$J$42,8,FALSE)*AA1010,0),""),"")</f>
        <v/>
      </c>
    </row>
    <row r="1011" spans="1:62" ht="110.1" customHeight="1" thickBot="1">
      <c r="A1011" s="327">
        <v>998</v>
      </c>
      <c r="B1011" s="1005" t="str">
        <f>IF(基本情報入力シート!B1033="","",基本情報入力シート!B1033)</f>
        <v/>
      </c>
      <c r="C1011" s="1006"/>
      <c r="D1011" s="1006"/>
      <c r="E1011" s="1006"/>
      <c r="F1011" s="1007"/>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58" t="str">
        <f>IF(基本情報入力シート!AF1033=0, "",基本情報入力シート!AF1033)</f>
        <v/>
      </c>
      <c r="M1011" s="589"/>
      <c r="N1011" s="521" t="str">
        <f>IFERROR(VLOOKUP(K1011,【参考】数式用!$A$2:$F$57,MATCH(M1011,【参考】数式用!$C$3:$F$3,0)+2,0),"")</f>
        <v/>
      </c>
      <c r="O1011" s="513"/>
      <c r="P1011" s="555" t="str">
        <f>IFERROR(VLOOKUP(K1011,【参考】数式用!$A$2:$F$57,MATCH(O1011,【参考】数式用!$C$3:$F$3,0)+2,0),"")</f>
        <v/>
      </c>
      <c r="Q1011" s="338" t="s">
        <v>118</v>
      </c>
      <c r="R1011" s="339"/>
      <c r="S1011" s="340" t="s">
        <v>183</v>
      </c>
      <c r="T1011" s="339"/>
      <c r="U1011" s="340" t="s">
        <v>184</v>
      </c>
      <c r="V1011" s="339"/>
      <c r="W1011" s="340" t="s">
        <v>183</v>
      </c>
      <c r="X1011" s="339"/>
      <c r="Y1011" s="340" t="s">
        <v>185</v>
      </c>
      <c r="Z1011" s="340" t="s">
        <v>186</v>
      </c>
      <c r="AA1011" s="340" t="str">
        <f t="shared" si="351"/>
        <v/>
      </c>
      <c r="AB1011" s="341" t="s">
        <v>187</v>
      </c>
      <c r="AC1011" s="516" t="str">
        <f t="shared" si="352"/>
        <v/>
      </c>
      <c r="AD1011" s="509" t="str">
        <f t="shared" si="353"/>
        <v/>
      </c>
      <c r="AE1011" s="517" t="str">
        <f>IFERROR(ROUNDDOWN(ROUNDDOWN(ROUND(L1011*VLOOKUP(K1011,【参考】数式用!$A$4:$F$57,MATCH("処遇改善加算Ⅳ",【参考】数式用!$C$3:$F$3,0)+2,0),0),0)*AA1011*0.5,0), "")</f>
        <v/>
      </c>
      <c r="AF1011" s="329"/>
      <c r="AG1011" s="330"/>
      <c r="AH1011" s="330"/>
      <c r="AI1011" s="344"/>
      <c r="AJ1011" s="641"/>
      <c r="AK1011" s="331"/>
      <c r="AL1011" s="332" t="str">
        <f t="shared" si="354"/>
        <v/>
      </c>
      <c r="AM1011" s="325" t="str">
        <f t="shared" si="355"/>
        <v/>
      </c>
      <c r="AN1011" s="255"/>
      <c r="AO1011" s="559" t="str">
        <f>IFERROR(VLOOKUP(K1011,【参考】数式用!$A$2:$N$57,14,FALSE),"")</f>
        <v/>
      </c>
      <c r="AP1011" s="559" t="str">
        <f t="shared" si="356"/>
        <v/>
      </c>
      <c r="AQ1011" s="632" t="str">
        <f t="shared" si="357"/>
        <v/>
      </c>
      <c r="AR1011" s="632" t="str">
        <f t="shared" si="358"/>
        <v>入力済</v>
      </c>
      <c r="AS1011" s="559" t="str">
        <f t="shared" si="359"/>
        <v/>
      </c>
      <c r="AT1011" s="632" t="str">
        <f t="shared" si="360"/>
        <v>入力済</v>
      </c>
      <c r="AU1011" s="632" t="str">
        <f t="shared" si="361"/>
        <v/>
      </c>
      <c r="AV1011" s="632" t="str">
        <f t="shared" si="362"/>
        <v/>
      </c>
      <c r="AW1011" s="559" t="str">
        <f t="shared" si="363"/>
        <v/>
      </c>
      <c r="AX1011" s="559" t="str">
        <f t="shared" si="364"/>
        <v/>
      </c>
      <c r="AY1011" s="632" t="str">
        <f>IFERROR(VLOOKUP(K1011,【参考】数式用!$AR$5:$AS$39,2, FALSE), "")</f>
        <v/>
      </c>
      <c r="AZ1011" s="559" t="str">
        <f t="shared" si="365"/>
        <v/>
      </c>
      <c r="BA1011" s="559" t="str">
        <f t="shared" si="366"/>
        <v>入力済</v>
      </c>
      <c r="BB1011" s="632" t="str">
        <f>IFERROR(VLOOKUP(K1011,【参考】数式用!$AX$3:$AY$59, 2, FALSE), "")</f>
        <v/>
      </c>
      <c r="BC1011" s="559" t="str">
        <f t="shared" si="367"/>
        <v/>
      </c>
      <c r="BD1011" s="559" t="str">
        <f t="shared" si="368"/>
        <v>入力済</v>
      </c>
      <c r="BE1011" s="576" t="str">
        <f t="shared" si="369"/>
        <v/>
      </c>
      <c r="BF1011" s="559" t="str">
        <f t="shared" si="370"/>
        <v/>
      </c>
      <c r="BG1011" s="596"/>
      <c r="BH1011" s="632" t="str">
        <f t="shared" si="371"/>
        <v/>
      </c>
      <c r="BI1011" s="614" t="str">
        <f>IFERROR(IF(BH1011="Ⅱロ有り",ROUNDDOWN(L1011*VLOOKUP(K1011,【参考】数式用!$A$4:$J$42,10,FALSE)*AA1011,0),""),"")</f>
        <v/>
      </c>
      <c r="BJ1011" s="614" t="str">
        <f>IFERROR(IF(BH1011="Ⅱロなし",ROUNDDOWN(L1011*VLOOKUP(K1011,【参考】数式用!$A$4:$J$42,8,FALSE)*AA1011,0),""),"")</f>
        <v/>
      </c>
    </row>
    <row r="1012" spans="1:62" ht="110.1" customHeight="1" thickBot="1">
      <c r="A1012" s="327">
        <v>999</v>
      </c>
      <c r="B1012" s="1005" t="str">
        <f>IF(基本情報入力シート!B1034="","",基本情報入力シート!B1034)</f>
        <v/>
      </c>
      <c r="C1012" s="1006"/>
      <c r="D1012" s="1006"/>
      <c r="E1012" s="1006"/>
      <c r="F1012" s="1007"/>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58" t="str">
        <f>IF(基本情報入力シート!AF1034=0, "",基本情報入力シート!AF1034)</f>
        <v/>
      </c>
      <c r="M1012" s="589"/>
      <c r="N1012" s="521" t="str">
        <f>IFERROR(VLOOKUP(K1012,【参考】数式用!$A$2:$F$57,MATCH(M1012,【参考】数式用!$C$3:$F$3,0)+2,0),"")</f>
        <v/>
      </c>
      <c r="O1012" s="513"/>
      <c r="P1012" s="555" t="str">
        <f>IFERROR(VLOOKUP(K1012,【参考】数式用!$A$2:$F$57,MATCH(O1012,【参考】数式用!$C$3:$F$3,0)+2,0),"")</f>
        <v/>
      </c>
      <c r="Q1012" s="338" t="s">
        <v>118</v>
      </c>
      <c r="R1012" s="339"/>
      <c r="S1012" s="340" t="s">
        <v>183</v>
      </c>
      <c r="T1012" s="339"/>
      <c r="U1012" s="340" t="s">
        <v>184</v>
      </c>
      <c r="V1012" s="339"/>
      <c r="W1012" s="340" t="s">
        <v>183</v>
      </c>
      <c r="X1012" s="339"/>
      <c r="Y1012" s="340" t="s">
        <v>185</v>
      </c>
      <c r="Z1012" s="340" t="s">
        <v>186</v>
      </c>
      <c r="AA1012" s="340" t="str">
        <f t="shared" si="351"/>
        <v/>
      </c>
      <c r="AB1012" s="341" t="s">
        <v>187</v>
      </c>
      <c r="AC1012" s="516" t="str">
        <f t="shared" si="352"/>
        <v/>
      </c>
      <c r="AD1012" s="509" t="str">
        <f t="shared" si="353"/>
        <v/>
      </c>
      <c r="AE1012" s="517" t="str">
        <f>IFERROR(ROUNDDOWN(ROUNDDOWN(ROUND(L1012*VLOOKUP(K1012,【参考】数式用!$A$4:$F$57,MATCH("処遇改善加算Ⅳ",【参考】数式用!$C$3:$F$3,0)+2,0),0),0)*AA1012*0.5,0), "")</f>
        <v/>
      </c>
      <c r="AF1012" s="329"/>
      <c r="AG1012" s="330"/>
      <c r="AH1012" s="330"/>
      <c r="AI1012" s="344"/>
      <c r="AJ1012" s="641"/>
      <c r="AK1012" s="331"/>
      <c r="AL1012" s="332" t="str">
        <f t="shared" si="354"/>
        <v/>
      </c>
      <c r="AM1012" s="325" t="str">
        <f t="shared" si="355"/>
        <v/>
      </c>
      <c r="AN1012" s="255"/>
      <c r="AO1012" s="559" t="str">
        <f>IFERROR(VLOOKUP(K1012,【参考】数式用!$A$2:$N$57,14,FALSE),"")</f>
        <v/>
      </c>
      <c r="AP1012" s="559" t="str">
        <f t="shared" si="356"/>
        <v/>
      </c>
      <c r="AQ1012" s="632" t="str">
        <f t="shared" si="357"/>
        <v/>
      </c>
      <c r="AR1012" s="632" t="str">
        <f t="shared" si="358"/>
        <v>入力済</v>
      </c>
      <c r="AS1012" s="559" t="str">
        <f t="shared" si="359"/>
        <v/>
      </c>
      <c r="AT1012" s="632" t="str">
        <f t="shared" si="360"/>
        <v>入力済</v>
      </c>
      <c r="AU1012" s="632" t="str">
        <f t="shared" si="361"/>
        <v/>
      </c>
      <c r="AV1012" s="632" t="str">
        <f t="shared" si="362"/>
        <v/>
      </c>
      <c r="AW1012" s="559" t="str">
        <f t="shared" si="363"/>
        <v/>
      </c>
      <c r="AX1012" s="559" t="str">
        <f t="shared" si="364"/>
        <v/>
      </c>
      <c r="AY1012" s="632" t="str">
        <f>IFERROR(VLOOKUP(K1012,【参考】数式用!$AR$5:$AS$39,2, FALSE), "")</f>
        <v/>
      </c>
      <c r="AZ1012" s="559" t="str">
        <f t="shared" si="365"/>
        <v/>
      </c>
      <c r="BA1012" s="559" t="str">
        <f t="shared" si="366"/>
        <v>入力済</v>
      </c>
      <c r="BB1012" s="632" t="str">
        <f>IFERROR(VLOOKUP(K1012,【参考】数式用!$AX$3:$AY$59, 2, FALSE), "")</f>
        <v/>
      </c>
      <c r="BC1012" s="559" t="str">
        <f t="shared" si="367"/>
        <v/>
      </c>
      <c r="BD1012" s="559" t="str">
        <f t="shared" si="368"/>
        <v>入力済</v>
      </c>
      <c r="BE1012" s="576" t="str">
        <f t="shared" si="369"/>
        <v/>
      </c>
      <c r="BF1012" s="559" t="str">
        <f t="shared" si="370"/>
        <v/>
      </c>
      <c r="BG1012" s="596"/>
      <c r="BH1012" s="632" t="str">
        <f t="shared" si="371"/>
        <v/>
      </c>
      <c r="BI1012" s="614" t="str">
        <f>IFERROR(IF(BH1012="Ⅱロ有り",ROUNDDOWN(L1012*VLOOKUP(K1012,【参考】数式用!$A$4:$J$42,10,FALSE)*AA1012,0),""),"")</f>
        <v/>
      </c>
      <c r="BJ1012" s="614" t="str">
        <f>IFERROR(IF(BH1012="Ⅱロなし",ROUNDDOWN(L1012*VLOOKUP(K1012,【参考】数式用!$A$4:$J$42,8,FALSE)*AA1012,0),""),"")</f>
        <v/>
      </c>
    </row>
    <row r="1013" spans="1:62" ht="110.1" customHeight="1" thickBot="1">
      <c r="A1013" s="327">
        <v>1000</v>
      </c>
      <c r="B1013" s="1005" t="str">
        <f>IF(基本情報入力シート!B1035="","",基本情報入力シート!B1035)</f>
        <v/>
      </c>
      <c r="C1013" s="1006"/>
      <c r="D1013" s="1006"/>
      <c r="E1013" s="1006"/>
      <c r="F1013" s="1007"/>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58" t="str">
        <f>IF(基本情報入力シート!AF1035=0, "",基本情報入力シート!AF1035)</f>
        <v/>
      </c>
      <c r="M1013" s="589"/>
      <c r="N1013" s="521" t="str">
        <f>IFERROR(VLOOKUP(K1013,【参考】数式用!$A$2:$F$57,MATCH(M1013,【参考】数式用!$C$3:$F$3,0)+2,0),"")</f>
        <v/>
      </c>
      <c r="O1013" s="513"/>
      <c r="P1013" s="555" t="str">
        <f>IFERROR(VLOOKUP(K1013,【参考】数式用!$A$2:$F$57,MATCH(O1013,【参考】数式用!$C$3:$F$3,0)+2,0),"")</f>
        <v/>
      </c>
      <c r="Q1013" s="338" t="s">
        <v>118</v>
      </c>
      <c r="R1013" s="339"/>
      <c r="S1013" s="340" t="s">
        <v>183</v>
      </c>
      <c r="T1013" s="339"/>
      <c r="U1013" s="340" t="s">
        <v>184</v>
      </c>
      <c r="V1013" s="339"/>
      <c r="W1013" s="340" t="s">
        <v>183</v>
      </c>
      <c r="X1013" s="339"/>
      <c r="Y1013" s="340" t="s">
        <v>185</v>
      </c>
      <c r="Z1013" s="340" t="s">
        <v>186</v>
      </c>
      <c r="AA1013" s="340" t="str">
        <f t="shared" si="351"/>
        <v/>
      </c>
      <c r="AB1013" s="341" t="s">
        <v>187</v>
      </c>
      <c r="AC1013" s="516" t="str">
        <f t="shared" si="352"/>
        <v/>
      </c>
      <c r="AD1013" s="509" t="str">
        <f t="shared" si="353"/>
        <v/>
      </c>
      <c r="AE1013" s="517" t="str">
        <f>IFERROR(ROUNDDOWN(ROUNDDOWN(ROUND(L1013*VLOOKUP(K1013,【参考】数式用!$A$4:$F$57,MATCH("処遇改善加算Ⅳ",【参考】数式用!$C$3:$F$3,0)+2,0),0),0)*AA1013*0.5,0), "")</f>
        <v/>
      </c>
      <c r="AF1013" s="329"/>
      <c r="AG1013" s="330"/>
      <c r="AH1013" s="330"/>
      <c r="AI1013" s="344"/>
      <c r="AJ1013" s="641"/>
      <c r="AK1013" s="331"/>
      <c r="AL1013" s="332" t="str">
        <f t="shared" si="354"/>
        <v/>
      </c>
      <c r="AM1013" s="325" t="str">
        <f t="shared" si="355"/>
        <v/>
      </c>
      <c r="AN1013" s="255"/>
      <c r="AO1013" s="559" t="str">
        <f>IFERROR(VLOOKUP(K1013,【参考】数式用!$A$2:$N$57,14,FALSE),"")</f>
        <v/>
      </c>
      <c r="AP1013" s="559" t="str">
        <f t="shared" si="356"/>
        <v/>
      </c>
      <c r="AQ1013" s="632" t="str">
        <f t="shared" si="357"/>
        <v/>
      </c>
      <c r="AR1013" s="632" t="str">
        <f t="shared" si="358"/>
        <v>入力済</v>
      </c>
      <c r="AS1013" s="559" t="str">
        <f t="shared" si="359"/>
        <v/>
      </c>
      <c r="AT1013" s="632" t="str">
        <f t="shared" si="360"/>
        <v>入力済</v>
      </c>
      <c r="AU1013" s="632" t="str">
        <f t="shared" si="361"/>
        <v/>
      </c>
      <c r="AV1013" s="632" t="str">
        <f t="shared" si="362"/>
        <v/>
      </c>
      <c r="AW1013" s="559" t="str">
        <f t="shared" si="363"/>
        <v/>
      </c>
      <c r="AX1013" s="559" t="str">
        <f t="shared" si="364"/>
        <v/>
      </c>
      <c r="AY1013" s="632" t="str">
        <f>IFERROR(VLOOKUP(K1013,【参考】数式用!$AR$5:$AS$39,2, FALSE), "")</f>
        <v/>
      </c>
      <c r="AZ1013" s="559" t="str">
        <f t="shared" si="365"/>
        <v/>
      </c>
      <c r="BA1013" s="559" t="str">
        <f t="shared" si="366"/>
        <v>入力済</v>
      </c>
      <c r="BB1013" s="632" t="str">
        <f>IFERROR(VLOOKUP(K1013,【参考】数式用!$AX$3:$AY$59, 2, FALSE), "")</f>
        <v/>
      </c>
      <c r="BC1013" s="559" t="str">
        <f t="shared" si="367"/>
        <v/>
      </c>
      <c r="BD1013" s="559" t="str">
        <f t="shared" si="368"/>
        <v>入力済</v>
      </c>
      <c r="BE1013" s="576" t="str">
        <f t="shared" si="369"/>
        <v/>
      </c>
      <c r="BF1013" s="559" t="str">
        <f t="shared" si="370"/>
        <v/>
      </c>
      <c r="BG1013" s="596"/>
      <c r="BH1013" s="632" t="str">
        <f t="shared" si="371"/>
        <v/>
      </c>
      <c r="BI1013" s="614" t="str">
        <f>IFERROR(IF(BH1013="Ⅱロ有り",ROUNDDOWN(L1013*VLOOKUP(K1013,【参考】数式用!$A$4:$J$42,10,FALSE)*AA1013,0),""),"")</f>
        <v/>
      </c>
      <c r="BJ1013" s="614" t="str">
        <f>IFERROR(IF(BH1013="Ⅱロなし",ROUNDDOWN(L1013*VLOOKUP(K1013,【参考】数式用!$A$4:$J$42,8,FALSE)*AA1013,0),""),"")</f>
        <v/>
      </c>
    </row>
    <row r="1014" spans="1:62" ht="110.1" customHeight="1" thickBot="1">
      <c r="A1014" s="327">
        <v>1001</v>
      </c>
      <c r="B1014" s="1005" t="str">
        <f>IF(基本情報入力シート!B1036="","",基本情報入力シート!B1036)</f>
        <v/>
      </c>
      <c r="C1014" s="1006"/>
      <c r="D1014" s="1006"/>
      <c r="E1014" s="1006"/>
      <c r="F1014" s="1007"/>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58" t="str">
        <f>IF(基本情報入力シート!AF1036=0, "",基本情報入力シート!AF1036)</f>
        <v/>
      </c>
      <c r="M1014" s="589"/>
      <c r="N1014" s="521" t="str">
        <f>IFERROR(VLOOKUP(K1014,【参考】数式用!$A$2:$F$57,MATCH(M1014,【参考】数式用!$C$3:$F$3,0)+2,0),"")</f>
        <v/>
      </c>
      <c r="O1014" s="513"/>
      <c r="P1014" s="555" t="str">
        <f>IFERROR(VLOOKUP(K1014,【参考】数式用!$A$2:$F$57,MATCH(O1014,【参考】数式用!$C$3:$F$3,0)+2,0),"")</f>
        <v/>
      </c>
      <c r="Q1014" s="338" t="s">
        <v>118</v>
      </c>
      <c r="R1014" s="339"/>
      <c r="S1014" s="340" t="s">
        <v>183</v>
      </c>
      <c r="T1014" s="339"/>
      <c r="U1014" s="340" t="s">
        <v>184</v>
      </c>
      <c r="V1014" s="339"/>
      <c r="W1014" s="340" t="s">
        <v>183</v>
      </c>
      <c r="X1014" s="339"/>
      <c r="Y1014" s="340" t="s">
        <v>185</v>
      </c>
      <c r="Z1014" s="340" t="s">
        <v>186</v>
      </c>
      <c r="AA1014" s="340" t="str">
        <f t="shared" si="351"/>
        <v/>
      </c>
      <c r="AB1014" s="341" t="s">
        <v>187</v>
      </c>
      <c r="AC1014" s="516" t="str">
        <f t="shared" si="352"/>
        <v/>
      </c>
      <c r="AD1014" s="509" t="str">
        <f t="shared" si="353"/>
        <v/>
      </c>
      <c r="AE1014" s="517" t="str">
        <f>IFERROR(ROUNDDOWN(ROUNDDOWN(ROUND(L1014*VLOOKUP(K1014,【参考】数式用!$A$4:$F$57,MATCH("処遇改善加算Ⅳ",【参考】数式用!$C$3:$F$3,0)+2,0),0),0)*AA1014*0.5,0), "")</f>
        <v/>
      </c>
      <c r="AF1014" s="329"/>
      <c r="AG1014" s="330"/>
      <c r="AH1014" s="330"/>
      <c r="AI1014" s="344"/>
      <c r="AJ1014" s="641"/>
      <c r="AK1014" s="331"/>
      <c r="AL1014" s="332" t="str">
        <f t="shared" si="354"/>
        <v/>
      </c>
      <c r="AM1014" s="325" t="str">
        <f t="shared" si="355"/>
        <v/>
      </c>
      <c r="AN1014" s="255"/>
      <c r="AO1014" s="559" t="str">
        <f>IFERROR(VLOOKUP(K1014,【参考】数式用!$A$2:$N$57,14,FALSE),"")</f>
        <v/>
      </c>
      <c r="AP1014" s="559" t="str">
        <f t="shared" si="356"/>
        <v/>
      </c>
      <c r="AQ1014" s="632" t="str">
        <f t="shared" si="357"/>
        <v/>
      </c>
      <c r="AR1014" s="632" t="str">
        <f t="shared" si="358"/>
        <v>入力済</v>
      </c>
      <c r="AS1014" s="559" t="str">
        <f t="shared" si="359"/>
        <v/>
      </c>
      <c r="AT1014" s="632" t="str">
        <f t="shared" si="360"/>
        <v>入力済</v>
      </c>
      <c r="AU1014" s="632" t="str">
        <f t="shared" si="361"/>
        <v/>
      </c>
      <c r="AV1014" s="632" t="str">
        <f t="shared" si="362"/>
        <v/>
      </c>
      <c r="AW1014" s="559" t="str">
        <f t="shared" si="363"/>
        <v/>
      </c>
      <c r="AX1014" s="559" t="str">
        <f t="shared" si="364"/>
        <v/>
      </c>
      <c r="AY1014" s="632" t="str">
        <f>IFERROR(VLOOKUP(K1014,【参考】数式用!$AR$5:$AS$39,2, FALSE), "")</f>
        <v/>
      </c>
      <c r="AZ1014" s="559" t="str">
        <f t="shared" si="365"/>
        <v/>
      </c>
      <c r="BA1014" s="559" t="str">
        <f t="shared" si="366"/>
        <v>入力済</v>
      </c>
      <c r="BB1014" s="632" t="str">
        <f>IFERROR(VLOOKUP(K1014,【参考】数式用!$AX$3:$AY$59, 2, FALSE), "")</f>
        <v/>
      </c>
      <c r="BC1014" s="559" t="str">
        <f t="shared" si="367"/>
        <v/>
      </c>
      <c r="BD1014" s="559" t="str">
        <f t="shared" si="368"/>
        <v>入力済</v>
      </c>
      <c r="BE1014" s="576" t="str">
        <f t="shared" si="369"/>
        <v/>
      </c>
      <c r="BF1014" s="559" t="str">
        <f t="shared" si="370"/>
        <v/>
      </c>
      <c r="BG1014" s="596"/>
      <c r="BH1014" s="632" t="str">
        <f t="shared" si="371"/>
        <v/>
      </c>
      <c r="BI1014" s="614" t="str">
        <f>IFERROR(IF(BH1014="Ⅱロ有り",ROUNDDOWN(L1014*VLOOKUP(K1014,【参考】数式用!$A$4:$J$42,10,FALSE)*AA1014,0),""),"")</f>
        <v/>
      </c>
      <c r="BJ1014" s="614" t="str">
        <f>IFERROR(IF(BH1014="Ⅱロなし",ROUNDDOWN(L1014*VLOOKUP(K1014,【参考】数式用!$A$4:$J$42,8,FALSE)*AA1014,0),""),"")</f>
        <v/>
      </c>
    </row>
    <row r="1015" spans="1:62" ht="110.1" customHeight="1" thickBot="1">
      <c r="A1015" s="327">
        <v>1002</v>
      </c>
      <c r="B1015" s="1005" t="str">
        <f>IF(基本情報入力シート!B1037="","",基本情報入力シート!B1037)</f>
        <v/>
      </c>
      <c r="C1015" s="1006"/>
      <c r="D1015" s="1006"/>
      <c r="E1015" s="1006"/>
      <c r="F1015" s="1007"/>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58" t="str">
        <f>IF(基本情報入力シート!AF1037=0, "",基本情報入力シート!AF1037)</f>
        <v/>
      </c>
      <c r="M1015" s="589"/>
      <c r="N1015" s="521" t="str">
        <f>IFERROR(VLOOKUP(K1015,【参考】数式用!$A$2:$F$57,MATCH(M1015,【参考】数式用!$C$3:$F$3,0)+2,0),"")</f>
        <v/>
      </c>
      <c r="O1015" s="513"/>
      <c r="P1015" s="555" t="str">
        <f>IFERROR(VLOOKUP(K1015,【参考】数式用!$A$2:$F$57,MATCH(O1015,【参考】数式用!$C$3:$F$3,0)+2,0),"")</f>
        <v/>
      </c>
      <c r="Q1015" s="338" t="s">
        <v>118</v>
      </c>
      <c r="R1015" s="339"/>
      <c r="S1015" s="340" t="s">
        <v>183</v>
      </c>
      <c r="T1015" s="339"/>
      <c r="U1015" s="340" t="s">
        <v>184</v>
      </c>
      <c r="V1015" s="339"/>
      <c r="W1015" s="340" t="s">
        <v>183</v>
      </c>
      <c r="X1015" s="339"/>
      <c r="Y1015" s="340" t="s">
        <v>185</v>
      </c>
      <c r="Z1015" s="340" t="s">
        <v>186</v>
      </c>
      <c r="AA1015" s="340" t="str">
        <f t="shared" si="351"/>
        <v/>
      </c>
      <c r="AB1015" s="341" t="s">
        <v>187</v>
      </c>
      <c r="AC1015" s="516" t="str">
        <f t="shared" si="352"/>
        <v/>
      </c>
      <c r="AD1015" s="509" t="str">
        <f t="shared" si="353"/>
        <v/>
      </c>
      <c r="AE1015" s="517" t="str">
        <f>IFERROR(ROUNDDOWN(ROUNDDOWN(ROUND(L1015*VLOOKUP(K1015,【参考】数式用!$A$4:$F$57,MATCH("処遇改善加算Ⅳ",【参考】数式用!$C$3:$F$3,0)+2,0),0),0)*AA1015*0.5,0), "")</f>
        <v/>
      </c>
      <c r="AF1015" s="329"/>
      <c r="AG1015" s="330"/>
      <c r="AH1015" s="330"/>
      <c r="AI1015" s="344"/>
      <c r="AJ1015" s="641"/>
      <c r="AK1015" s="331"/>
      <c r="AL1015" s="332" t="str">
        <f t="shared" si="354"/>
        <v/>
      </c>
      <c r="AM1015" s="325" t="str">
        <f t="shared" si="355"/>
        <v/>
      </c>
      <c r="AN1015" s="255"/>
      <c r="AO1015" s="559" t="str">
        <f>IFERROR(VLOOKUP(K1015,【参考】数式用!$A$2:$N$57,14,FALSE),"")</f>
        <v/>
      </c>
      <c r="AP1015" s="559" t="str">
        <f t="shared" si="356"/>
        <v/>
      </c>
      <c r="AQ1015" s="632" t="str">
        <f t="shared" si="357"/>
        <v/>
      </c>
      <c r="AR1015" s="632" t="str">
        <f t="shared" si="358"/>
        <v>入力済</v>
      </c>
      <c r="AS1015" s="559" t="str">
        <f t="shared" si="359"/>
        <v/>
      </c>
      <c r="AT1015" s="632" t="str">
        <f t="shared" si="360"/>
        <v>入力済</v>
      </c>
      <c r="AU1015" s="632" t="str">
        <f t="shared" si="361"/>
        <v/>
      </c>
      <c r="AV1015" s="632" t="str">
        <f t="shared" si="362"/>
        <v/>
      </c>
      <c r="AW1015" s="559" t="str">
        <f t="shared" si="363"/>
        <v/>
      </c>
      <c r="AX1015" s="559" t="str">
        <f t="shared" si="364"/>
        <v/>
      </c>
      <c r="AY1015" s="632" t="str">
        <f>IFERROR(VLOOKUP(K1015,【参考】数式用!$AR$5:$AS$39,2, FALSE), "")</f>
        <v/>
      </c>
      <c r="AZ1015" s="559" t="str">
        <f t="shared" si="365"/>
        <v/>
      </c>
      <c r="BA1015" s="559" t="str">
        <f t="shared" si="366"/>
        <v>入力済</v>
      </c>
      <c r="BB1015" s="632" t="str">
        <f>IFERROR(VLOOKUP(K1015,【参考】数式用!$AX$3:$AY$59, 2, FALSE), "")</f>
        <v/>
      </c>
      <c r="BC1015" s="559" t="str">
        <f t="shared" si="367"/>
        <v/>
      </c>
      <c r="BD1015" s="559" t="str">
        <f t="shared" si="368"/>
        <v>入力済</v>
      </c>
      <c r="BE1015" s="576" t="str">
        <f t="shared" si="369"/>
        <v/>
      </c>
      <c r="BF1015" s="559" t="str">
        <f t="shared" si="370"/>
        <v/>
      </c>
      <c r="BG1015" s="596"/>
      <c r="BH1015" s="632" t="str">
        <f t="shared" si="371"/>
        <v/>
      </c>
      <c r="BI1015" s="614" t="str">
        <f>IFERROR(IF(BH1015="Ⅱロ有り",ROUNDDOWN(L1015*VLOOKUP(K1015,【参考】数式用!$A$4:$J$42,10,FALSE)*AA1015,0),""),"")</f>
        <v/>
      </c>
      <c r="BJ1015" s="614" t="str">
        <f>IFERROR(IF(BH1015="Ⅱロなし",ROUNDDOWN(L1015*VLOOKUP(K1015,【参考】数式用!$A$4:$J$42,8,FALSE)*AA1015,0),""),"")</f>
        <v/>
      </c>
    </row>
    <row r="1016" spans="1:62" ht="110.1" customHeight="1" thickBot="1">
      <c r="A1016" s="327">
        <v>1003</v>
      </c>
      <c r="B1016" s="1005" t="str">
        <f>IF(基本情報入力シート!B1038="","",基本情報入力シート!B1038)</f>
        <v/>
      </c>
      <c r="C1016" s="1006"/>
      <c r="D1016" s="1006"/>
      <c r="E1016" s="1006"/>
      <c r="F1016" s="1007"/>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58" t="str">
        <f>IF(基本情報入力シート!AF1038=0, "",基本情報入力シート!AF1038)</f>
        <v/>
      </c>
      <c r="M1016" s="589"/>
      <c r="N1016" s="521" t="str">
        <f>IFERROR(VLOOKUP(K1016,【参考】数式用!$A$2:$F$57,MATCH(M1016,【参考】数式用!$C$3:$F$3,0)+2,0),"")</f>
        <v/>
      </c>
      <c r="O1016" s="513"/>
      <c r="P1016" s="555" t="str">
        <f>IFERROR(VLOOKUP(K1016,【参考】数式用!$A$2:$F$57,MATCH(O1016,【参考】数式用!$C$3:$F$3,0)+2,0),"")</f>
        <v/>
      </c>
      <c r="Q1016" s="338" t="s">
        <v>118</v>
      </c>
      <c r="R1016" s="339"/>
      <c r="S1016" s="340" t="s">
        <v>183</v>
      </c>
      <c r="T1016" s="339"/>
      <c r="U1016" s="340" t="s">
        <v>184</v>
      </c>
      <c r="V1016" s="339"/>
      <c r="W1016" s="340" t="s">
        <v>183</v>
      </c>
      <c r="X1016" s="339"/>
      <c r="Y1016" s="340" t="s">
        <v>185</v>
      </c>
      <c r="Z1016" s="340" t="s">
        <v>186</v>
      </c>
      <c r="AA1016" s="340" t="str">
        <f t="shared" si="351"/>
        <v/>
      </c>
      <c r="AB1016" s="341" t="s">
        <v>187</v>
      </c>
      <c r="AC1016" s="516" t="str">
        <f t="shared" si="352"/>
        <v/>
      </c>
      <c r="AD1016" s="509" t="str">
        <f t="shared" si="353"/>
        <v/>
      </c>
      <c r="AE1016" s="517" t="str">
        <f>IFERROR(ROUNDDOWN(ROUNDDOWN(ROUND(L1016*VLOOKUP(K1016,【参考】数式用!$A$4:$F$57,MATCH("処遇改善加算Ⅳ",【参考】数式用!$C$3:$F$3,0)+2,0),0),0)*AA1016*0.5,0), "")</f>
        <v/>
      </c>
      <c r="AF1016" s="329"/>
      <c r="AG1016" s="330"/>
      <c r="AH1016" s="330"/>
      <c r="AI1016" s="344"/>
      <c r="AJ1016" s="641"/>
      <c r="AK1016" s="331"/>
      <c r="AL1016" s="332" t="str">
        <f t="shared" si="354"/>
        <v/>
      </c>
      <c r="AM1016" s="325" t="str">
        <f t="shared" si="355"/>
        <v/>
      </c>
      <c r="AN1016" s="255"/>
      <c r="AO1016" s="559" t="str">
        <f>IFERROR(VLOOKUP(K1016,【参考】数式用!$A$2:$N$57,14,FALSE),"")</f>
        <v/>
      </c>
      <c r="AP1016" s="559" t="str">
        <f t="shared" si="356"/>
        <v/>
      </c>
      <c r="AQ1016" s="632" t="str">
        <f t="shared" si="357"/>
        <v/>
      </c>
      <c r="AR1016" s="632" t="str">
        <f t="shared" si="358"/>
        <v>入力済</v>
      </c>
      <c r="AS1016" s="559" t="str">
        <f t="shared" si="359"/>
        <v/>
      </c>
      <c r="AT1016" s="632" t="str">
        <f t="shared" si="360"/>
        <v>入力済</v>
      </c>
      <c r="AU1016" s="632" t="str">
        <f t="shared" si="361"/>
        <v/>
      </c>
      <c r="AV1016" s="632" t="str">
        <f t="shared" si="362"/>
        <v/>
      </c>
      <c r="AW1016" s="559" t="str">
        <f t="shared" si="363"/>
        <v/>
      </c>
      <c r="AX1016" s="559" t="str">
        <f t="shared" si="364"/>
        <v/>
      </c>
      <c r="AY1016" s="632" t="str">
        <f>IFERROR(VLOOKUP(K1016,【参考】数式用!$AR$5:$AS$39,2, FALSE), "")</f>
        <v/>
      </c>
      <c r="AZ1016" s="559" t="str">
        <f t="shared" si="365"/>
        <v/>
      </c>
      <c r="BA1016" s="559" t="str">
        <f t="shared" si="366"/>
        <v>入力済</v>
      </c>
      <c r="BB1016" s="632" t="str">
        <f>IFERROR(VLOOKUP(K1016,【参考】数式用!$AX$3:$AY$59, 2, FALSE), "")</f>
        <v/>
      </c>
      <c r="BC1016" s="559" t="str">
        <f t="shared" si="367"/>
        <v/>
      </c>
      <c r="BD1016" s="559" t="str">
        <f t="shared" si="368"/>
        <v>入力済</v>
      </c>
      <c r="BE1016" s="576" t="str">
        <f t="shared" si="369"/>
        <v/>
      </c>
      <c r="BF1016" s="559" t="str">
        <f t="shared" si="370"/>
        <v/>
      </c>
      <c r="BG1016" s="596"/>
      <c r="BH1016" s="632" t="str">
        <f t="shared" si="371"/>
        <v/>
      </c>
      <c r="BI1016" s="614" t="str">
        <f>IFERROR(IF(BH1016="Ⅱロ有り",ROUNDDOWN(L1016*VLOOKUP(K1016,【参考】数式用!$A$4:$J$42,10,FALSE)*AA1016,0),""),"")</f>
        <v/>
      </c>
      <c r="BJ1016" s="614" t="str">
        <f>IFERROR(IF(BH1016="Ⅱロなし",ROUNDDOWN(L1016*VLOOKUP(K1016,【参考】数式用!$A$4:$J$42,8,FALSE)*AA1016,0),""),"")</f>
        <v/>
      </c>
    </row>
    <row r="1017" spans="1:62" ht="110.1" customHeight="1" thickBot="1">
      <c r="A1017" s="327">
        <v>1004</v>
      </c>
      <c r="B1017" s="1005" t="str">
        <f>IF(基本情報入力シート!B1039="","",基本情報入力シート!B1039)</f>
        <v/>
      </c>
      <c r="C1017" s="1006"/>
      <c r="D1017" s="1006"/>
      <c r="E1017" s="1006"/>
      <c r="F1017" s="1007"/>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58" t="str">
        <f>IF(基本情報入力シート!AF1039=0, "",基本情報入力シート!AF1039)</f>
        <v/>
      </c>
      <c r="M1017" s="589"/>
      <c r="N1017" s="521" t="str">
        <f>IFERROR(VLOOKUP(K1017,【参考】数式用!$A$2:$F$57,MATCH(M1017,【参考】数式用!$C$3:$F$3,0)+2,0),"")</f>
        <v/>
      </c>
      <c r="O1017" s="513"/>
      <c r="P1017" s="555" t="str">
        <f>IFERROR(VLOOKUP(K1017,【参考】数式用!$A$2:$F$57,MATCH(O1017,【参考】数式用!$C$3:$F$3,0)+2,0),"")</f>
        <v/>
      </c>
      <c r="Q1017" s="338" t="s">
        <v>118</v>
      </c>
      <c r="R1017" s="339"/>
      <c r="S1017" s="340" t="s">
        <v>183</v>
      </c>
      <c r="T1017" s="339"/>
      <c r="U1017" s="340" t="s">
        <v>184</v>
      </c>
      <c r="V1017" s="339"/>
      <c r="W1017" s="340" t="s">
        <v>183</v>
      </c>
      <c r="X1017" s="339"/>
      <c r="Y1017" s="340" t="s">
        <v>185</v>
      </c>
      <c r="Z1017" s="340" t="s">
        <v>186</v>
      </c>
      <c r="AA1017" s="340" t="str">
        <f t="shared" si="351"/>
        <v/>
      </c>
      <c r="AB1017" s="341" t="s">
        <v>187</v>
      </c>
      <c r="AC1017" s="516" t="str">
        <f t="shared" si="352"/>
        <v/>
      </c>
      <c r="AD1017" s="509" t="str">
        <f t="shared" si="353"/>
        <v/>
      </c>
      <c r="AE1017" s="517" t="str">
        <f>IFERROR(ROUNDDOWN(ROUNDDOWN(ROUND(L1017*VLOOKUP(K1017,【参考】数式用!$A$4:$F$57,MATCH("処遇改善加算Ⅳ",【参考】数式用!$C$3:$F$3,0)+2,0),0),0)*AA1017*0.5,0), "")</f>
        <v/>
      </c>
      <c r="AF1017" s="329"/>
      <c r="AG1017" s="330"/>
      <c r="AH1017" s="330"/>
      <c r="AI1017" s="344"/>
      <c r="AJ1017" s="641"/>
      <c r="AK1017" s="331"/>
      <c r="AL1017" s="332" t="str">
        <f t="shared" si="354"/>
        <v/>
      </c>
      <c r="AM1017" s="325" t="str">
        <f t="shared" si="355"/>
        <v/>
      </c>
      <c r="AN1017" s="255"/>
      <c r="AO1017" s="559" t="str">
        <f>IFERROR(VLOOKUP(K1017,【参考】数式用!$A$2:$N$57,14,FALSE),"")</f>
        <v/>
      </c>
      <c r="AP1017" s="559" t="str">
        <f t="shared" si="356"/>
        <v/>
      </c>
      <c r="AQ1017" s="632" t="str">
        <f t="shared" si="357"/>
        <v/>
      </c>
      <c r="AR1017" s="632" t="str">
        <f t="shared" si="358"/>
        <v>入力済</v>
      </c>
      <c r="AS1017" s="559" t="str">
        <f t="shared" si="359"/>
        <v/>
      </c>
      <c r="AT1017" s="632" t="str">
        <f t="shared" si="360"/>
        <v>入力済</v>
      </c>
      <c r="AU1017" s="632" t="str">
        <f t="shared" si="361"/>
        <v/>
      </c>
      <c r="AV1017" s="632" t="str">
        <f t="shared" si="362"/>
        <v/>
      </c>
      <c r="AW1017" s="559" t="str">
        <f t="shared" si="363"/>
        <v/>
      </c>
      <c r="AX1017" s="559" t="str">
        <f t="shared" si="364"/>
        <v/>
      </c>
      <c r="AY1017" s="632" t="str">
        <f>IFERROR(VLOOKUP(K1017,【参考】数式用!$AR$5:$AS$39,2, FALSE), "")</f>
        <v/>
      </c>
      <c r="AZ1017" s="559" t="str">
        <f t="shared" si="365"/>
        <v/>
      </c>
      <c r="BA1017" s="559" t="str">
        <f t="shared" si="366"/>
        <v>入力済</v>
      </c>
      <c r="BB1017" s="632" t="str">
        <f>IFERROR(VLOOKUP(K1017,【参考】数式用!$AX$3:$AY$59, 2, FALSE), "")</f>
        <v/>
      </c>
      <c r="BC1017" s="559" t="str">
        <f t="shared" si="367"/>
        <v/>
      </c>
      <c r="BD1017" s="559" t="str">
        <f t="shared" si="368"/>
        <v>入力済</v>
      </c>
      <c r="BE1017" s="576" t="str">
        <f t="shared" si="369"/>
        <v/>
      </c>
      <c r="BF1017" s="559" t="str">
        <f t="shared" si="370"/>
        <v/>
      </c>
      <c r="BG1017" s="596"/>
      <c r="BH1017" s="632" t="str">
        <f t="shared" si="371"/>
        <v/>
      </c>
      <c r="BI1017" s="614" t="str">
        <f>IFERROR(IF(BH1017="Ⅱロ有り",ROUNDDOWN(L1017*VLOOKUP(K1017,【参考】数式用!$A$4:$J$42,10,FALSE)*AA1017,0),""),"")</f>
        <v/>
      </c>
      <c r="BJ1017" s="614" t="str">
        <f>IFERROR(IF(BH1017="Ⅱロなし",ROUNDDOWN(L1017*VLOOKUP(K1017,【参考】数式用!$A$4:$J$42,8,FALSE)*AA1017,0),""),"")</f>
        <v/>
      </c>
    </row>
    <row r="1018" spans="1:62" ht="110.1" customHeight="1" thickBot="1">
      <c r="A1018" s="327">
        <v>1005</v>
      </c>
      <c r="B1018" s="1005" t="str">
        <f>IF(基本情報入力シート!B1040="","",基本情報入力シート!B1040)</f>
        <v/>
      </c>
      <c r="C1018" s="1006"/>
      <c r="D1018" s="1006"/>
      <c r="E1018" s="1006"/>
      <c r="F1018" s="1007"/>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58" t="str">
        <f>IF(基本情報入力シート!AF1040=0, "",基本情報入力シート!AF1040)</f>
        <v/>
      </c>
      <c r="M1018" s="589"/>
      <c r="N1018" s="521" t="str">
        <f>IFERROR(VLOOKUP(K1018,【参考】数式用!$A$2:$F$57,MATCH(M1018,【参考】数式用!$C$3:$F$3,0)+2,0),"")</f>
        <v/>
      </c>
      <c r="O1018" s="513"/>
      <c r="P1018" s="555" t="str">
        <f>IFERROR(VLOOKUP(K1018,【参考】数式用!$A$2:$F$57,MATCH(O1018,【参考】数式用!$C$3:$F$3,0)+2,0),"")</f>
        <v/>
      </c>
      <c r="Q1018" s="338" t="s">
        <v>118</v>
      </c>
      <c r="R1018" s="339"/>
      <c r="S1018" s="340" t="s">
        <v>183</v>
      </c>
      <c r="T1018" s="339"/>
      <c r="U1018" s="340" t="s">
        <v>184</v>
      </c>
      <c r="V1018" s="339"/>
      <c r="W1018" s="340" t="s">
        <v>183</v>
      </c>
      <c r="X1018" s="339"/>
      <c r="Y1018" s="340" t="s">
        <v>185</v>
      </c>
      <c r="Z1018" s="340" t="s">
        <v>186</v>
      </c>
      <c r="AA1018" s="340" t="str">
        <f t="shared" si="351"/>
        <v/>
      </c>
      <c r="AB1018" s="341" t="s">
        <v>187</v>
      </c>
      <c r="AC1018" s="516" t="str">
        <f t="shared" si="352"/>
        <v/>
      </c>
      <c r="AD1018" s="509" t="str">
        <f t="shared" si="353"/>
        <v/>
      </c>
      <c r="AE1018" s="517" t="str">
        <f>IFERROR(ROUNDDOWN(ROUNDDOWN(ROUND(L1018*VLOOKUP(K1018,【参考】数式用!$A$4:$F$57,MATCH("処遇改善加算Ⅳ",【参考】数式用!$C$3:$F$3,0)+2,0),0),0)*AA1018*0.5,0), "")</f>
        <v/>
      </c>
      <c r="AF1018" s="329"/>
      <c r="AG1018" s="330"/>
      <c r="AH1018" s="330"/>
      <c r="AI1018" s="344"/>
      <c r="AJ1018" s="641"/>
      <c r="AK1018" s="331"/>
      <c r="AL1018" s="332" t="str">
        <f t="shared" si="354"/>
        <v/>
      </c>
      <c r="AM1018" s="325" t="str">
        <f t="shared" si="355"/>
        <v/>
      </c>
      <c r="AN1018" s="255"/>
      <c r="AO1018" s="559" t="str">
        <f>IFERROR(VLOOKUP(K1018,【参考】数式用!$A$2:$N$57,14,FALSE),"")</f>
        <v/>
      </c>
      <c r="AP1018" s="559" t="str">
        <f t="shared" si="356"/>
        <v/>
      </c>
      <c r="AQ1018" s="632" t="str">
        <f t="shared" si="357"/>
        <v/>
      </c>
      <c r="AR1018" s="632" t="str">
        <f t="shared" si="358"/>
        <v>入力済</v>
      </c>
      <c r="AS1018" s="559" t="str">
        <f t="shared" si="359"/>
        <v/>
      </c>
      <c r="AT1018" s="632" t="str">
        <f t="shared" si="360"/>
        <v>入力済</v>
      </c>
      <c r="AU1018" s="632" t="str">
        <f t="shared" si="361"/>
        <v/>
      </c>
      <c r="AV1018" s="632" t="str">
        <f t="shared" si="362"/>
        <v/>
      </c>
      <c r="AW1018" s="559" t="str">
        <f t="shared" si="363"/>
        <v/>
      </c>
      <c r="AX1018" s="559" t="str">
        <f t="shared" si="364"/>
        <v/>
      </c>
      <c r="AY1018" s="632" t="str">
        <f>IFERROR(VLOOKUP(K1018,【参考】数式用!$AR$5:$AS$39,2, FALSE), "")</f>
        <v/>
      </c>
      <c r="AZ1018" s="559" t="str">
        <f t="shared" si="365"/>
        <v/>
      </c>
      <c r="BA1018" s="559" t="str">
        <f t="shared" si="366"/>
        <v>入力済</v>
      </c>
      <c r="BB1018" s="632" t="str">
        <f>IFERROR(VLOOKUP(K1018,【参考】数式用!$AX$3:$AY$59, 2, FALSE), "")</f>
        <v/>
      </c>
      <c r="BC1018" s="559" t="str">
        <f t="shared" si="367"/>
        <v/>
      </c>
      <c r="BD1018" s="559" t="str">
        <f t="shared" si="368"/>
        <v>入力済</v>
      </c>
      <c r="BE1018" s="576" t="str">
        <f t="shared" si="369"/>
        <v/>
      </c>
      <c r="BF1018" s="559" t="str">
        <f t="shared" si="370"/>
        <v/>
      </c>
      <c r="BG1018" s="596"/>
      <c r="BH1018" s="632" t="str">
        <f t="shared" si="371"/>
        <v/>
      </c>
      <c r="BI1018" s="614" t="str">
        <f>IFERROR(IF(BH1018="Ⅱロ有り",ROUNDDOWN(L1018*VLOOKUP(K1018,【参考】数式用!$A$4:$J$42,10,FALSE)*AA1018,0),""),"")</f>
        <v/>
      </c>
      <c r="BJ1018" s="614" t="str">
        <f>IFERROR(IF(BH1018="Ⅱロなし",ROUNDDOWN(L1018*VLOOKUP(K1018,【参考】数式用!$A$4:$J$42,8,FALSE)*AA1018,0),""),"")</f>
        <v/>
      </c>
    </row>
    <row r="1019" spans="1:62" ht="110.1" customHeight="1" thickBot="1">
      <c r="A1019" s="327">
        <v>1006</v>
      </c>
      <c r="B1019" s="1005" t="str">
        <f>IF(基本情報入力シート!B1041="","",基本情報入力シート!B1041)</f>
        <v/>
      </c>
      <c r="C1019" s="1006"/>
      <c r="D1019" s="1006"/>
      <c r="E1019" s="1006"/>
      <c r="F1019" s="1007"/>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58" t="str">
        <f>IF(基本情報入力シート!AF1041=0, "",基本情報入力シート!AF1041)</f>
        <v/>
      </c>
      <c r="M1019" s="589"/>
      <c r="N1019" s="521" t="str">
        <f>IFERROR(VLOOKUP(K1019,【参考】数式用!$A$2:$F$57,MATCH(M1019,【参考】数式用!$C$3:$F$3,0)+2,0),"")</f>
        <v/>
      </c>
      <c r="O1019" s="513"/>
      <c r="P1019" s="555" t="str">
        <f>IFERROR(VLOOKUP(K1019,【参考】数式用!$A$2:$F$57,MATCH(O1019,【参考】数式用!$C$3:$F$3,0)+2,0),"")</f>
        <v/>
      </c>
      <c r="Q1019" s="338" t="s">
        <v>118</v>
      </c>
      <c r="R1019" s="339"/>
      <c r="S1019" s="340" t="s">
        <v>183</v>
      </c>
      <c r="T1019" s="339"/>
      <c r="U1019" s="340" t="s">
        <v>184</v>
      </c>
      <c r="V1019" s="339"/>
      <c r="W1019" s="340" t="s">
        <v>183</v>
      </c>
      <c r="X1019" s="339"/>
      <c r="Y1019" s="340" t="s">
        <v>185</v>
      </c>
      <c r="Z1019" s="340" t="s">
        <v>186</v>
      </c>
      <c r="AA1019" s="340" t="str">
        <f t="shared" si="351"/>
        <v/>
      </c>
      <c r="AB1019" s="341" t="s">
        <v>187</v>
      </c>
      <c r="AC1019" s="516" t="str">
        <f t="shared" si="352"/>
        <v/>
      </c>
      <c r="AD1019" s="509" t="str">
        <f t="shared" si="353"/>
        <v/>
      </c>
      <c r="AE1019" s="517" t="str">
        <f>IFERROR(ROUNDDOWN(ROUNDDOWN(ROUND(L1019*VLOOKUP(K1019,【参考】数式用!$A$4:$F$57,MATCH("処遇改善加算Ⅳ",【参考】数式用!$C$3:$F$3,0)+2,0),0),0)*AA1019*0.5,0), "")</f>
        <v/>
      </c>
      <c r="AF1019" s="329"/>
      <c r="AG1019" s="330"/>
      <c r="AH1019" s="330"/>
      <c r="AI1019" s="344"/>
      <c r="AJ1019" s="641"/>
      <c r="AK1019" s="331"/>
      <c r="AL1019" s="332" t="str">
        <f t="shared" si="354"/>
        <v/>
      </c>
      <c r="AM1019" s="325" t="str">
        <f t="shared" si="355"/>
        <v/>
      </c>
      <c r="AN1019" s="255"/>
      <c r="AO1019" s="559" t="str">
        <f>IFERROR(VLOOKUP(K1019,【参考】数式用!$A$2:$N$57,14,FALSE),"")</f>
        <v/>
      </c>
      <c r="AP1019" s="559" t="str">
        <f t="shared" si="356"/>
        <v/>
      </c>
      <c r="AQ1019" s="632" t="str">
        <f t="shared" si="357"/>
        <v/>
      </c>
      <c r="AR1019" s="632" t="str">
        <f t="shared" si="358"/>
        <v>入力済</v>
      </c>
      <c r="AS1019" s="559" t="str">
        <f t="shared" si="359"/>
        <v/>
      </c>
      <c r="AT1019" s="632" t="str">
        <f t="shared" si="360"/>
        <v>入力済</v>
      </c>
      <c r="AU1019" s="632" t="str">
        <f t="shared" si="361"/>
        <v/>
      </c>
      <c r="AV1019" s="632" t="str">
        <f t="shared" si="362"/>
        <v/>
      </c>
      <c r="AW1019" s="559" t="str">
        <f t="shared" si="363"/>
        <v/>
      </c>
      <c r="AX1019" s="559" t="str">
        <f t="shared" si="364"/>
        <v/>
      </c>
      <c r="AY1019" s="632" t="str">
        <f>IFERROR(VLOOKUP(K1019,【参考】数式用!$AR$5:$AS$39,2, FALSE), "")</f>
        <v/>
      </c>
      <c r="AZ1019" s="559" t="str">
        <f t="shared" si="365"/>
        <v/>
      </c>
      <c r="BA1019" s="559" t="str">
        <f t="shared" si="366"/>
        <v>入力済</v>
      </c>
      <c r="BB1019" s="632" t="str">
        <f>IFERROR(VLOOKUP(K1019,【参考】数式用!$AX$3:$AY$59, 2, FALSE), "")</f>
        <v/>
      </c>
      <c r="BC1019" s="559" t="str">
        <f t="shared" si="367"/>
        <v/>
      </c>
      <c r="BD1019" s="559" t="str">
        <f t="shared" si="368"/>
        <v>入力済</v>
      </c>
      <c r="BE1019" s="576" t="str">
        <f t="shared" si="369"/>
        <v/>
      </c>
      <c r="BF1019" s="559" t="str">
        <f t="shared" si="370"/>
        <v/>
      </c>
      <c r="BG1019" s="596"/>
      <c r="BH1019" s="632" t="str">
        <f t="shared" si="371"/>
        <v/>
      </c>
      <c r="BI1019" s="614" t="str">
        <f>IFERROR(IF(BH1019="Ⅱロ有り",ROUNDDOWN(L1019*VLOOKUP(K1019,【参考】数式用!$A$4:$J$42,10,FALSE)*AA1019,0),""),"")</f>
        <v/>
      </c>
      <c r="BJ1019" s="614" t="str">
        <f>IFERROR(IF(BH1019="Ⅱロなし",ROUNDDOWN(L1019*VLOOKUP(K1019,【参考】数式用!$A$4:$J$42,8,FALSE)*AA1019,0),""),"")</f>
        <v/>
      </c>
    </row>
    <row r="1020" spans="1:62" ht="110.1" customHeight="1" thickBot="1">
      <c r="A1020" s="327">
        <v>1007</v>
      </c>
      <c r="B1020" s="1005" t="str">
        <f>IF(基本情報入力シート!B1042="","",基本情報入力シート!B1042)</f>
        <v/>
      </c>
      <c r="C1020" s="1006"/>
      <c r="D1020" s="1006"/>
      <c r="E1020" s="1006"/>
      <c r="F1020" s="1007"/>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58" t="str">
        <f>IF(基本情報入力シート!AF1042=0, "",基本情報入力シート!AF1042)</f>
        <v/>
      </c>
      <c r="M1020" s="589"/>
      <c r="N1020" s="521" t="str">
        <f>IFERROR(VLOOKUP(K1020,【参考】数式用!$A$2:$F$57,MATCH(M1020,【参考】数式用!$C$3:$F$3,0)+2,0),"")</f>
        <v/>
      </c>
      <c r="O1020" s="513"/>
      <c r="P1020" s="555" t="str">
        <f>IFERROR(VLOOKUP(K1020,【参考】数式用!$A$2:$F$57,MATCH(O1020,【参考】数式用!$C$3:$F$3,0)+2,0),"")</f>
        <v/>
      </c>
      <c r="Q1020" s="338" t="s">
        <v>118</v>
      </c>
      <c r="R1020" s="339"/>
      <c r="S1020" s="340" t="s">
        <v>183</v>
      </c>
      <c r="T1020" s="339"/>
      <c r="U1020" s="340" t="s">
        <v>184</v>
      </c>
      <c r="V1020" s="339"/>
      <c r="W1020" s="340" t="s">
        <v>183</v>
      </c>
      <c r="X1020" s="339"/>
      <c r="Y1020" s="340" t="s">
        <v>185</v>
      </c>
      <c r="Z1020" s="340" t="s">
        <v>186</v>
      </c>
      <c r="AA1020" s="340" t="str">
        <f t="shared" si="351"/>
        <v/>
      </c>
      <c r="AB1020" s="341" t="s">
        <v>187</v>
      </c>
      <c r="AC1020" s="516" t="str">
        <f t="shared" si="352"/>
        <v/>
      </c>
      <c r="AD1020" s="509" t="str">
        <f t="shared" si="353"/>
        <v/>
      </c>
      <c r="AE1020" s="517" t="str">
        <f>IFERROR(ROUNDDOWN(ROUNDDOWN(ROUND(L1020*VLOOKUP(K1020,【参考】数式用!$A$4:$F$57,MATCH("処遇改善加算Ⅳ",【参考】数式用!$C$3:$F$3,0)+2,0),0),0)*AA1020*0.5,0), "")</f>
        <v/>
      </c>
      <c r="AF1020" s="329"/>
      <c r="AG1020" s="330"/>
      <c r="AH1020" s="330"/>
      <c r="AI1020" s="344"/>
      <c r="AJ1020" s="641"/>
      <c r="AK1020" s="331"/>
      <c r="AL1020" s="332" t="str">
        <f t="shared" si="354"/>
        <v/>
      </c>
      <c r="AM1020" s="325" t="str">
        <f t="shared" si="355"/>
        <v/>
      </c>
      <c r="AN1020" s="255"/>
      <c r="AO1020" s="559" t="str">
        <f>IFERROR(VLOOKUP(K1020,【参考】数式用!$A$2:$N$57,14,FALSE),"")</f>
        <v/>
      </c>
      <c r="AP1020" s="559" t="str">
        <f t="shared" si="356"/>
        <v/>
      </c>
      <c r="AQ1020" s="632" t="str">
        <f t="shared" si="357"/>
        <v/>
      </c>
      <c r="AR1020" s="632" t="str">
        <f t="shared" si="358"/>
        <v>入力済</v>
      </c>
      <c r="AS1020" s="559" t="str">
        <f t="shared" si="359"/>
        <v/>
      </c>
      <c r="AT1020" s="632" t="str">
        <f t="shared" si="360"/>
        <v>入力済</v>
      </c>
      <c r="AU1020" s="632" t="str">
        <f t="shared" si="361"/>
        <v/>
      </c>
      <c r="AV1020" s="632" t="str">
        <f t="shared" si="362"/>
        <v/>
      </c>
      <c r="AW1020" s="559" t="str">
        <f t="shared" si="363"/>
        <v/>
      </c>
      <c r="AX1020" s="559" t="str">
        <f t="shared" si="364"/>
        <v/>
      </c>
      <c r="AY1020" s="632" t="str">
        <f>IFERROR(VLOOKUP(K1020,【参考】数式用!$AR$5:$AS$39,2, FALSE), "")</f>
        <v/>
      </c>
      <c r="AZ1020" s="559" t="str">
        <f t="shared" si="365"/>
        <v/>
      </c>
      <c r="BA1020" s="559" t="str">
        <f t="shared" si="366"/>
        <v>入力済</v>
      </c>
      <c r="BB1020" s="632" t="str">
        <f>IFERROR(VLOOKUP(K1020,【参考】数式用!$AX$3:$AY$59, 2, FALSE), "")</f>
        <v/>
      </c>
      <c r="BC1020" s="559" t="str">
        <f t="shared" si="367"/>
        <v/>
      </c>
      <c r="BD1020" s="559" t="str">
        <f t="shared" si="368"/>
        <v>入力済</v>
      </c>
      <c r="BE1020" s="576" t="str">
        <f t="shared" si="369"/>
        <v/>
      </c>
      <c r="BF1020" s="559" t="str">
        <f t="shared" si="370"/>
        <v/>
      </c>
      <c r="BG1020" s="596"/>
      <c r="BH1020" s="632" t="str">
        <f t="shared" si="371"/>
        <v/>
      </c>
      <c r="BI1020" s="614" t="str">
        <f>IFERROR(IF(BH1020="Ⅱロ有り",ROUNDDOWN(L1020*VLOOKUP(K1020,【参考】数式用!$A$4:$J$42,10,FALSE)*AA1020,0),""),"")</f>
        <v/>
      </c>
      <c r="BJ1020" s="614" t="str">
        <f>IFERROR(IF(BH1020="Ⅱロなし",ROUNDDOWN(L1020*VLOOKUP(K1020,【参考】数式用!$A$4:$J$42,8,FALSE)*AA1020,0),""),"")</f>
        <v/>
      </c>
    </row>
    <row r="1021" spans="1:62" ht="110.1" customHeight="1" thickBot="1">
      <c r="A1021" s="327">
        <v>1008</v>
      </c>
      <c r="B1021" s="1005" t="str">
        <f>IF(基本情報入力シート!B1043="","",基本情報入力シート!B1043)</f>
        <v/>
      </c>
      <c r="C1021" s="1006"/>
      <c r="D1021" s="1006"/>
      <c r="E1021" s="1006"/>
      <c r="F1021" s="1007"/>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58" t="str">
        <f>IF(基本情報入力シート!AF1043=0, "",基本情報入力シート!AF1043)</f>
        <v/>
      </c>
      <c r="M1021" s="589"/>
      <c r="N1021" s="521" t="str">
        <f>IFERROR(VLOOKUP(K1021,【参考】数式用!$A$2:$F$57,MATCH(M1021,【参考】数式用!$C$3:$F$3,0)+2,0),"")</f>
        <v/>
      </c>
      <c r="O1021" s="513"/>
      <c r="P1021" s="555" t="str">
        <f>IFERROR(VLOOKUP(K1021,【参考】数式用!$A$2:$F$57,MATCH(O1021,【参考】数式用!$C$3:$F$3,0)+2,0),"")</f>
        <v/>
      </c>
      <c r="Q1021" s="338" t="s">
        <v>118</v>
      </c>
      <c r="R1021" s="339"/>
      <c r="S1021" s="340" t="s">
        <v>183</v>
      </c>
      <c r="T1021" s="339"/>
      <c r="U1021" s="340" t="s">
        <v>184</v>
      </c>
      <c r="V1021" s="339"/>
      <c r="W1021" s="340" t="s">
        <v>183</v>
      </c>
      <c r="X1021" s="339"/>
      <c r="Y1021" s="340" t="s">
        <v>185</v>
      </c>
      <c r="Z1021" s="340" t="s">
        <v>186</v>
      </c>
      <c r="AA1021" s="340" t="str">
        <f t="shared" si="351"/>
        <v/>
      </c>
      <c r="AB1021" s="341" t="s">
        <v>187</v>
      </c>
      <c r="AC1021" s="516" t="str">
        <f t="shared" si="352"/>
        <v/>
      </c>
      <c r="AD1021" s="509" t="str">
        <f t="shared" si="353"/>
        <v/>
      </c>
      <c r="AE1021" s="517" t="str">
        <f>IFERROR(ROUNDDOWN(ROUNDDOWN(ROUND(L1021*VLOOKUP(K1021,【参考】数式用!$A$4:$F$57,MATCH("処遇改善加算Ⅳ",【参考】数式用!$C$3:$F$3,0)+2,0),0),0)*AA1021*0.5,0), "")</f>
        <v/>
      </c>
      <c r="AF1021" s="329"/>
      <c r="AG1021" s="330"/>
      <c r="AH1021" s="330"/>
      <c r="AI1021" s="344"/>
      <c r="AJ1021" s="641"/>
      <c r="AK1021" s="331"/>
      <c r="AL1021" s="332" t="str">
        <f t="shared" si="354"/>
        <v/>
      </c>
      <c r="AM1021" s="325" t="str">
        <f t="shared" si="355"/>
        <v/>
      </c>
      <c r="AN1021" s="255"/>
      <c r="AO1021" s="559" t="str">
        <f>IFERROR(VLOOKUP(K1021,【参考】数式用!$A$2:$N$57,14,FALSE),"")</f>
        <v/>
      </c>
      <c r="AP1021" s="559" t="str">
        <f t="shared" si="356"/>
        <v/>
      </c>
      <c r="AQ1021" s="632" t="str">
        <f t="shared" si="357"/>
        <v/>
      </c>
      <c r="AR1021" s="632" t="str">
        <f t="shared" si="358"/>
        <v>入力済</v>
      </c>
      <c r="AS1021" s="559" t="str">
        <f t="shared" si="359"/>
        <v/>
      </c>
      <c r="AT1021" s="632" t="str">
        <f t="shared" si="360"/>
        <v>入力済</v>
      </c>
      <c r="AU1021" s="632" t="str">
        <f t="shared" si="361"/>
        <v/>
      </c>
      <c r="AV1021" s="632" t="str">
        <f t="shared" si="362"/>
        <v/>
      </c>
      <c r="AW1021" s="559" t="str">
        <f t="shared" si="363"/>
        <v/>
      </c>
      <c r="AX1021" s="559" t="str">
        <f t="shared" si="364"/>
        <v/>
      </c>
      <c r="AY1021" s="632" t="str">
        <f>IFERROR(VLOOKUP(K1021,【参考】数式用!$AR$5:$AS$39,2, FALSE), "")</f>
        <v/>
      </c>
      <c r="AZ1021" s="559" t="str">
        <f t="shared" si="365"/>
        <v/>
      </c>
      <c r="BA1021" s="559" t="str">
        <f t="shared" si="366"/>
        <v>入力済</v>
      </c>
      <c r="BB1021" s="632" t="str">
        <f>IFERROR(VLOOKUP(K1021,【参考】数式用!$AX$3:$AY$59, 2, FALSE), "")</f>
        <v/>
      </c>
      <c r="BC1021" s="559" t="str">
        <f t="shared" si="367"/>
        <v/>
      </c>
      <c r="BD1021" s="559" t="str">
        <f t="shared" si="368"/>
        <v>入力済</v>
      </c>
      <c r="BE1021" s="576" t="str">
        <f t="shared" si="369"/>
        <v/>
      </c>
      <c r="BF1021" s="559" t="str">
        <f t="shared" si="370"/>
        <v/>
      </c>
      <c r="BG1021" s="596"/>
      <c r="BH1021" s="632" t="str">
        <f t="shared" si="371"/>
        <v/>
      </c>
      <c r="BI1021" s="614" t="str">
        <f>IFERROR(IF(BH1021="Ⅱロ有り",ROUNDDOWN(L1021*VLOOKUP(K1021,【参考】数式用!$A$4:$J$42,10,FALSE)*AA1021,0),""),"")</f>
        <v/>
      </c>
      <c r="BJ1021" s="614" t="str">
        <f>IFERROR(IF(BH1021="Ⅱロなし",ROUNDDOWN(L1021*VLOOKUP(K1021,【参考】数式用!$A$4:$J$42,8,FALSE)*AA1021,0),""),"")</f>
        <v/>
      </c>
    </row>
    <row r="1022" spans="1:62" ht="110.1" customHeight="1" thickBot="1">
      <c r="A1022" s="327">
        <v>1009</v>
      </c>
      <c r="B1022" s="1005" t="str">
        <f>IF(基本情報入力シート!B1044="","",基本情報入力シート!B1044)</f>
        <v/>
      </c>
      <c r="C1022" s="1006"/>
      <c r="D1022" s="1006"/>
      <c r="E1022" s="1006"/>
      <c r="F1022" s="1007"/>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58" t="str">
        <f>IF(基本情報入力シート!AF1044=0, "",基本情報入力シート!AF1044)</f>
        <v/>
      </c>
      <c r="M1022" s="589"/>
      <c r="N1022" s="521" t="str">
        <f>IFERROR(VLOOKUP(K1022,【参考】数式用!$A$2:$F$57,MATCH(M1022,【参考】数式用!$C$3:$F$3,0)+2,0),"")</f>
        <v/>
      </c>
      <c r="O1022" s="513"/>
      <c r="P1022" s="555" t="str">
        <f>IFERROR(VLOOKUP(K1022,【参考】数式用!$A$2:$F$57,MATCH(O1022,【参考】数式用!$C$3:$F$3,0)+2,0),"")</f>
        <v/>
      </c>
      <c r="Q1022" s="338" t="s">
        <v>118</v>
      </c>
      <c r="R1022" s="339"/>
      <c r="S1022" s="340" t="s">
        <v>183</v>
      </c>
      <c r="T1022" s="339"/>
      <c r="U1022" s="340" t="s">
        <v>184</v>
      </c>
      <c r="V1022" s="339"/>
      <c r="W1022" s="340" t="s">
        <v>183</v>
      </c>
      <c r="X1022" s="339"/>
      <c r="Y1022" s="340" t="s">
        <v>185</v>
      </c>
      <c r="Z1022" s="340" t="s">
        <v>186</v>
      </c>
      <c r="AA1022" s="340" t="str">
        <f t="shared" si="351"/>
        <v/>
      </c>
      <c r="AB1022" s="341" t="s">
        <v>187</v>
      </c>
      <c r="AC1022" s="516" t="str">
        <f t="shared" si="352"/>
        <v/>
      </c>
      <c r="AD1022" s="509" t="str">
        <f t="shared" si="353"/>
        <v/>
      </c>
      <c r="AE1022" s="517" t="str">
        <f>IFERROR(ROUNDDOWN(ROUNDDOWN(ROUND(L1022*VLOOKUP(K1022,【参考】数式用!$A$4:$F$57,MATCH("処遇改善加算Ⅳ",【参考】数式用!$C$3:$F$3,0)+2,0),0),0)*AA1022*0.5,0), "")</f>
        <v/>
      </c>
      <c r="AF1022" s="329"/>
      <c r="AG1022" s="330"/>
      <c r="AH1022" s="330"/>
      <c r="AI1022" s="344"/>
      <c r="AJ1022" s="641"/>
      <c r="AK1022" s="331"/>
      <c r="AL1022" s="332" t="str">
        <f t="shared" si="354"/>
        <v/>
      </c>
      <c r="AM1022" s="325" t="str">
        <f t="shared" si="355"/>
        <v/>
      </c>
      <c r="AN1022" s="255"/>
      <c r="AO1022" s="559" t="str">
        <f>IFERROR(VLOOKUP(K1022,【参考】数式用!$A$2:$N$57,14,FALSE),"")</f>
        <v/>
      </c>
      <c r="AP1022" s="559" t="str">
        <f t="shared" si="356"/>
        <v/>
      </c>
      <c r="AQ1022" s="632" t="str">
        <f t="shared" si="357"/>
        <v/>
      </c>
      <c r="AR1022" s="632" t="str">
        <f t="shared" si="358"/>
        <v>入力済</v>
      </c>
      <c r="AS1022" s="559" t="str">
        <f t="shared" si="359"/>
        <v/>
      </c>
      <c r="AT1022" s="632" t="str">
        <f t="shared" si="360"/>
        <v>入力済</v>
      </c>
      <c r="AU1022" s="632" t="str">
        <f t="shared" si="361"/>
        <v/>
      </c>
      <c r="AV1022" s="632" t="str">
        <f t="shared" si="362"/>
        <v/>
      </c>
      <c r="AW1022" s="559" t="str">
        <f t="shared" si="363"/>
        <v/>
      </c>
      <c r="AX1022" s="559" t="str">
        <f t="shared" si="364"/>
        <v/>
      </c>
      <c r="AY1022" s="632" t="str">
        <f>IFERROR(VLOOKUP(K1022,【参考】数式用!$AR$5:$AS$39,2, FALSE), "")</f>
        <v/>
      </c>
      <c r="AZ1022" s="559" t="str">
        <f t="shared" si="365"/>
        <v/>
      </c>
      <c r="BA1022" s="559" t="str">
        <f t="shared" si="366"/>
        <v>入力済</v>
      </c>
      <c r="BB1022" s="632" t="str">
        <f>IFERROR(VLOOKUP(K1022,【参考】数式用!$AX$3:$AY$59, 2, FALSE), "")</f>
        <v/>
      </c>
      <c r="BC1022" s="559" t="str">
        <f t="shared" si="367"/>
        <v/>
      </c>
      <c r="BD1022" s="559" t="str">
        <f t="shared" si="368"/>
        <v>入力済</v>
      </c>
      <c r="BE1022" s="576" t="str">
        <f t="shared" si="369"/>
        <v/>
      </c>
      <c r="BF1022" s="559" t="str">
        <f t="shared" si="370"/>
        <v/>
      </c>
      <c r="BG1022" s="596"/>
      <c r="BH1022" s="632" t="str">
        <f t="shared" si="371"/>
        <v/>
      </c>
      <c r="BI1022" s="614" t="str">
        <f>IFERROR(IF(BH1022="Ⅱロ有り",ROUNDDOWN(L1022*VLOOKUP(K1022,【参考】数式用!$A$4:$J$42,10,FALSE)*AA1022,0),""),"")</f>
        <v/>
      </c>
      <c r="BJ1022" s="614" t="str">
        <f>IFERROR(IF(BH1022="Ⅱロなし",ROUNDDOWN(L1022*VLOOKUP(K1022,【参考】数式用!$A$4:$J$42,8,FALSE)*AA1022,0),""),"")</f>
        <v/>
      </c>
    </row>
    <row r="1023" spans="1:62" ht="110.1" customHeight="1" thickBot="1">
      <c r="A1023" s="327">
        <v>1010</v>
      </c>
      <c r="B1023" s="1005" t="str">
        <f>IF(基本情報入力シート!B1045="","",基本情報入力シート!B1045)</f>
        <v/>
      </c>
      <c r="C1023" s="1006"/>
      <c r="D1023" s="1006"/>
      <c r="E1023" s="1006"/>
      <c r="F1023" s="1007"/>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58" t="str">
        <f>IF(基本情報入力シート!AF1045=0, "",基本情報入力シート!AF1045)</f>
        <v/>
      </c>
      <c r="M1023" s="589"/>
      <c r="N1023" s="521" t="str">
        <f>IFERROR(VLOOKUP(K1023,【参考】数式用!$A$2:$F$57,MATCH(M1023,【参考】数式用!$C$3:$F$3,0)+2,0),"")</f>
        <v/>
      </c>
      <c r="O1023" s="513"/>
      <c r="P1023" s="555" t="str">
        <f>IFERROR(VLOOKUP(K1023,【参考】数式用!$A$2:$F$57,MATCH(O1023,【参考】数式用!$C$3:$F$3,0)+2,0),"")</f>
        <v/>
      </c>
      <c r="Q1023" s="338" t="s">
        <v>118</v>
      </c>
      <c r="R1023" s="339"/>
      <c r="S1023" s="340" t="s">
        <v>183</v>
      </c>
      <c r="T1023" s="339"/>
      <c r="U1023" s="340" t="s">
        <v>184</v>
      </c>
      <c r="V1023" s="339"/>
      <c r="W1023" s="340" t="s">
        <v>183</v>
      </c>
      <c r="X1023" s="339"/>
      <c r="Y1023" s="340" t="s">
        <v>185</v>
      </c>
      <c r="Z1023" s="340" t="s">
        <v>186</v>
      </c>
      <c r="AA1023" s="340" t="str">
        <f t="shared" si="351"/>
        <v/>
      </c>
      <c r="AB1023" s="341" t="s">
        <v>187</v>
      </c>
      <c r="AC1023" s="516" t="str">
        <f t="shared" si="352"/>
        <v/>
      </c>
      <c r="AD1023" s="509" t="str">
        <f t="shared" si="353"/>
        <v/>
      </c>
      <c r="AE1023" s="517" t="str">
        <f>IFERROR(ROUNDDOWN(ROUNDDOWN(ROUND(L1023*VLOOKUP(K1023,【参考】数式用!$A$4:$F$57,MATCH("処遇改善加算Ⅳ",【参考】数式用!$C$3:$F$3,0)+2,0),0),0)*AA1023*0.5,0), "")</f>
        <v/>
      </c>
      <c r="AF1023" s="329"/>
      <c r="AG1023" s="330"/>
      <c r="AH1023" s="330"/>
      <c r="AI1023" s="344"/>
      <c r="AJ1023" s="641"/>
      <c r="AK1023" s="331"/>
      <c r="AL1023" s="332" t="str">
        <f t="shared" si="354"/>
        <v/>
      </c>
      <c r="AM1023" s="325" t="str">
        <f t="shared" si="355"/>
        <v/>
      </c>
      <c r="AN1023" s="255"/>
      <c r="AO1023" s="559" t="str">
        <f>IFERROR(VLOOKUP(K1023,【参考】数式用!$A$2:$N$57,14,FALSE),"")</f>
        <v/>
      </c>
      <c r="AP1023" s="559" t="str">
        <f t="shared" si="356"/>
        <v/>
      </c>
      <c r="AQ1023" s="632" t="str">
        <f t="shared" si="357"/>
        <v/>
      </c>
      <c r="AR1023" s="632" t="str">
        <f t="shared" si="358"/>
        <v>入力済</v>
      </c>
      <c r="AS1023" s="559" t="str">
        <f t="shared" si="359"/>
        <v/>
      </c>
      <c r="AT1023" s="632" t="str">
        <f t="shared" si="360"/>
        <v>入力済</v>
      </c>
      <c r="AU1023" s="632" t="str">
        <f t="shared" si="361"/>
        <v/>
      </c>
      <c r="AV1023" s="632" t="str">
        <f t="shared" si="362"/>
        <v/>
      </c>
      <c r="AW1023" s="559" t="str">
        <f t="shared" si="363"/>
        <v/>
      </c>
      <c r="AX1023" s="559" t="str">
        <f t="shared" si="364"/>
        <v/>
      </c>
      <c r="AY1023" s="632" t="str">
        <f>IFERROR(VLOOKUP(K1023,【参考】数式用!$AR$5:$AS$39,2, FALSE), "")</f>
        <v/>
      </c>
      <c r="AZ1023" s="559" t="str">
        <f t="shared" si="365"/>
        <v/>
      </c>
      <c r="BA1023" s="559" t="str">
        <f t="shared" si="366"/>
        <v>入力済</v>
      </c>
      <c r="BB1023" s="632" t="str">
        <f>IFERROR(VLOOKUP(K1023,【参考】数式用!$AX$3:$AY$59, 2, FALSE), "")</f>
        <v/>
      </c>
      <c r="BC1023" s="559" t="str">
        <f t="shared" si="367"/>
        <v/>
      </c>
      <c r="BD1023" s="559" t="str">
        <f t="shared" si="368"/>
        <v>入力済</v>
      </c>
      <c r="BE1023" s="576" t="str">
        <f t="shared" si="369"/>
        <v/>
      </c>
      <c r="BF1023" s="559" t="str">
        <f t="shared" si="370"/>
        <v/>
      </c>
      <c r="BG1023" s="596"/>
      <c r="BH1023" s="632" t="str">
        <f t="shared" si="371"/>
        <v/>
      </c>
      <c r="BI1023" s="614" t="str">
        <f>IFERROR(IF(BH1023="Ⅱロ有り",ROUNDDOWN(L1023*VLOOKUP(K1023,【参考】数式用!$A$4:$J$42,10,FALSE)*AA1023,0),""),"")</f>
        <v/>
      </c>
      <c r="BJ1023" s="614" t="str">
        <f>IFERROR(IF(BH1023="Ⅱロなし",ROUNDDOWN(L1023*VLOOKUP(K1023,【参考】数式用!$A$4:$J$42,8,FALSE)*AA1023,0),""),"")</f>
        <v/>
      </c>
    </row>
    <row r="1024" spans="1:62" ht="110.1" customHeight="1" thickBot="1">
      <c r="A1024" s="327">
        <v>1011</v>
      </c>
      <c r="B1024" s="1005" t="str">
        <f>IF(基本情報入力シート!B1046="","",基本情報入力シート!B1046)</f>
        <v/>
      </c>
      <c r="C1024" s="1006"/>
      <c r="D1024" s="1006"/>
      <c r="E1024" s="1006"/>
      <c r="F1024" s="1007"/>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58" t="str">
        <f>IF(基本情報入力シート!AF1046=0, "",基本情報入力シート!AF1046)</f>
        <v/>
      </c>
      <c r="M1024" s="589"/>
      <c r="N1024" s="521" t="str">
        <f>IFERROR(VLOOKUP(K1024,【参考】数式用!$A$2:$F$57,MATCH(M1024,【参考】数式用!$C$3:$F$3,0)+2,0),"")</f>
        <v/>
      </c>
      <c r="O1024" s="513"/>
      <c r="P1024" s="555" t="str">
        <f>IFERROR(VLOOKUP(K1024,【参考】数式用!$A$2:$F$57,MATCH(O1024,【参考】数式用!$C$3:$F$3,0)+2,0),"")</f>
        <v/>
      </c>
      <c r="Q1024" s="338" t="s">
        <v>118</v>
      </c>
      <c r="R1024" s="339"/>
      <c r="S1024" s="340" t="s">
        <v>183</v>
      </c>
      <c r="T1024" s="339"/>
      <c r="U1024" s="340" t="s">
        <v>184</v>
      </c>
      <c r="V1024" s="339"/>
      <c r="W1024" s="340" t="s">
        <v>183</v>
      </c>
      <c r="X1024" s="339"/>
      <c r="Y1024" s="340" t="s">
        <v>185</v>
      </c>
      <c r="Z1024" s="340" t="s">
        <v>186</v>
      </c>
      <c r="AA1024" s="340" t="str">
        <f t="shared" si="351"/>
        <v/>
      </c>
      <c r="AB1024" s="341" t="s">
        <v>187</v>
      </c>
      <c r="AC1024" s="516" t="str">
        <f t="shared" si="352"/>
        <v/>
      </c>
      <c r="AD1024" s="509" t="str">
        <f t="shared" si="353"/>
        <v/>
      </c>
      <c r="AE1024" s="517" t="str">
        <f>IFERROR(ROUNDDOWN(ROUNDDOWN(ROUND(L1024*VLOOKUP(K1024,【参考】数式用!$A$4:$F$57,MATCH("処遇改善加算Ⅳ",【参考】数式用!$C$3:$F$3,0)+2,0),0),0)*AA1024*0.5,0), "")</f>
        <v/>
      </c>
      <c r="AF1024" s="329"/>
      <c r="AG1024" s="330"/>
      <c r="AH1024" s="330"/>
      <c r="AI1024" s="344"/>
      <c r="AJ1024" s="641"/>
      <c r="AK1024" s="331"/>
      <c r="AL1024" s="332" t="str">
        <f t="shared" si="354"/>
        <v/>
      </c>
      <c r="AM1024" s="325" t="str">
        <f t="shared" si="355"/>
        <v/>
      </c>
      <c r="AN1024" s="255"/>
      <c r="AO1024" s="559" t="str">
        <f>IFERROR(VLOOKUP(K1024,【参考】数式用!$A$2:$N$57,14,FALSE),"")</f>
        <v/>
      </c>
      <c r="AP1024" s="559" t="str">
        <f t="shared" si="356"/>
        <v/>
      </c>
      <c r="AQ1024" s="632" t="str">
        <f t="shared" si="357"/>
        <v/>
      </c>
      <c r="AR1024" s="632" t="str">
        <f t="shared" si="358"/>
        <v>入力済</v>
      </c>
      <c r="AS1024" s="559" t="str">
        <f t="shared" si="359"/>
        <v/>
      </c>
      <c r="AT1024" s="632" t="str">
        <f t="shared" si="360"/>
        <v>入力済</v>
      </c>
      <c r="AU1024" s="632" t="str">
        <f t="shared" si="361"/>
        <v/>
      </c>
      <c r="AV1024" s="632" t="str">
        <f t="shared" si="362"/>
        <v/>
      </c>
      <c r="AW1024" s="559" t="str">
        <f t="shared" si="363"/>
        <v/>
      </c>
      <c r="AX1024" s="559" t="str">
        <f t="shared" si="364"/>
        <v/>
      </c>
      <c r="AY1024" s="632" t="str">
        <f>IFERROR(VLOOKUP(K1024,【参考】数式用!$AR$5:$AS$39,2, FALSE), "")</f>
        <v/>
      </c>
      <c r="AZ1024" s="559" t="str">
        <f t="shared" si="365"/>
        <v/>
      </c>
      <c r="BA1024" s="559" t="str">
        <f t="shared" si="366"/>
        <v>入力済</v>
      </c>
      <c r="BB1024" s="632" t="str">
        <f>IFERROR(VLOOKUP(K1024,【参考】数式用!$AX$3:$AY$59, 2, FALSE), "")</f>
        <v/>
      </c>
      <c r="BC1024" s="559" t="str">
        <f t="shared" si="367"/>
        <v/>
      </c>
      <c r="BD1024" s="559" t="str">
        <f t="shared" si="368"/>
        <v>入力済</v>
      </c>
      <c r="BE1024" s="576" t="str">
        <f t="shared" si="369"/>
        <v/>
      </c>
      <c r="BF1024" s="559" t="str">
        <f t="shared" si="370"/>
        <v/>
      </c>
      <c r="BG1024" s="596"/>
      <c r="BH1024" s="632" t="str">
        <f t="shared" si="371"/>
        <v/>
      </c>
      <c r="BI1024" s="614" t="str">
        <f>IFERROR(IF(BH1024="Ⅱロ有り",ROUNDDOWN(L1024*VLOOKUP(K1024,【参考】数式用!$A$4:$J$42,10,FALSE)*AA1024,0),""),"")</f>
        <v/>
      </c>
      <c r="BJ1024" s="614" t="str">
        <f>IFERROR(IF(BH1024="Ⅱロなし",ROUNDDOWN(L1024*VLOOKUP(K1024,【参考】数式用!$A$4:$J$42,8,FALSE)*AA1024,0),""),"")</f>
        <v/>
      </c>
    </row>
    <row r="1025" spans="1:62" ht="110.1" customHeight="1" thickBot="1">
      <c r="A1025" s="327">
        <v>1012</v>
      </c>
      <c r="B1025" s="1005" t="str">
        <f>IF(基本情報入力シート!B1047="","",基本情報入力シート!B1047)</f>
        <v/>
      </c>
      <c r="C1025" s="1006"/>
      <c r="D1025" s="1006"/>
      <c r="E1025" s="1006"/>
      <c r="F1025" s="1007"/>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58" t="str">
        <f>IF(基本情報入力シート!AF1047=0, "",基本情報入力シート!AF1047)</f>
        <v/>
      </c>
      <c r="M1025" s="589"/>
      <c r="N1025" s="521" t="str">
        <f>IFERROR(VLOOKUP(K1025,【参考】数式用!$A$2:$F$57,MATCH(M1025,【参考】数式用!$C$3:$F$3,0)+2,0),"")</f>
        <v/>
      </c>
      <c r="O1025" s="513"/>
      <c r="P1025" s="555" t="str">
        <f>IFERROR(VLOOKUP(K1025,【参考】数式用!$A$2:$F$57,MATCH(O1025,【参考】数式用!$C$3:$F$3,0)+2,0),"")</f>
        <v/>
      </c>
      <c r="Q1025" s="338" t="s">
        <v>118</v>
      </c>
      <c r="R1025" s="339"/>
      <c r="S1025" s="340" t="s">
        <v>183</v>
      </c>
      <c r="T1025" s="339"/>
      <c r="U1025" s="340" t="s">
        <v>184</v>
      </c>
      <c r="V1025" s="339"/>
      <c r="W1025" s="340" t="s">
        <v>183</v>
      </c>
      <c r="X1025" s="339"/>
      <c r="Y1025" s="340" t="s">
        <v>185</v>
      </c>
      <c r="Z1025" s="340" t="s">
        <v>186</v>
      </c>
      <c r="AA1025" s="340" t="str">
        <f t="shared" si="351"/>
        <v/>
      </c>
      <c r="AB1025" s="341" t="s">
        <v>187</v>
      </c>
      <c r="AC1025" s="516" t="str">
        <f t="shared" si="352"/>
        <v/>
      </c>
      <c r="AD1025" s="509" t="str">
        <f t="shared" si="353"/>
        <v/>
      </c>
      <c r="AE1025" s="517" t="str">
        <f>IFERROR(ROUNDDOWN(ROUNDDOWN(ROUND(L1025*VLOOKUP(K1025,【参考】数式用!$A$4:$F$57,MATCH("処遇改善加算Ⅳ",【参考】数式用!$C$3:$F$3,0)+2,0),0),0)*AA1025*0.5,0), "")</f>
        <v/>
      </c>
      <c r="AF1025" s="329"/>
      <c r="AG1025" s="330"/>
      <c r="AH1025" s="330"/>
      <c r="AI1025" s="344"/>
      <c r="AJ1025" s="641"/>
      <c r="AK1025" s="331"/>
      <c r="AL1025" s="332" t="str">
        <f t="shared" si="354"/>
        <v/>
      </c>
      <c r="AM1025" s="325" t="str">
        <f t="shared" si="355"/>
        <v/>
      </c>
      <c r="AN1025" s="255"/>
      <c r="AO1025" s="559" t="str">
        <f>IFERROR(VLOOKUP(K1025,【参考】数式用!$A$2:$N$57,14,FALSE),"")</f>
        <v/>
      </c>
      <c r="AP1025" s="559" t="str">
        <f t="shared" si="356"/>
        <v/>
      </c>
      <c r="AQ1025" s="632" t="str">
        <f t="shared" si="357"/>
        <v/>
      </c>
      <c r="AR1025" s="632" t="str">
        <f t="shared" si="358"/>
        <v>入力済</v>
      </c>
      <c r="AS1025" s="559" t="str">
        <f t="shared" si="359"/>
        <v/>
      </c>
      <c r="AT1025" s="632" t="str">
        <f t="shared" si="360"/>
        <v>入力済</v>
      </c>
      <c r="AU1025" s="632" t="str">
        <f t="shared" si="361"/>
        <v/>
      </c>
      <c r="AV1025" s="632" t="str">
        <f t="shared" si="362"/>
        <v/>
      </c>
      <c r="AW1025" s="559" t="str">
        <f t="shared" si="363"/>
        <v/>
      </c>
      <c r="AX1025" s="559" t="str">
        <f t="shared" si="364"/>
        <v/>
      </c>
      <c r="AY1025" s="632" t="str">
        <f>IFERROR(VLOOKUP(K1025,【参考】数式用!$AR$5:$AS$39,2, FALSE), "")</f>
        <v/>
      </c>
      <c r="AZ1025" s="559" t="str">
        <f t="shared" si="365"/>
        <v/>
      </c>
      <c r="BA1025" s="559" t="str">
        <f t="shared" si="366"/>
        <v>入力済</v>
      </c>
      <c r="BB1025" s="632" t="str">
        <f>IFERROR(VLOOKUP(K1025,【参考】数式用!$AX$3:$AY$59, 2, FALSE), "")</f>
        <v/>
      </c>
      <c r="BC1025" s="559" t="str">
        <f t="shared" si="367"/>
        <v/>
      </c>
      <c r="BD1025" s="559" t="str">
        <f t="shared" si="368"/>
        <v>入力済</v>
      </c>
      <c r="BE1025" s="576" t="str">
        <f t="shared" si="369"/>
        <v/>
      </c>
      <c r="BF1025" s="559" t="str">
        <f t="shared" si="370"/>
        <v/>
      </c>
      <c r="BG1025" s="596"/>
      <c r="BH1025" s="632" t="str">
        <f t="shared" si="371"/>
        <v/>
      </c>
      <c r="BI1025" s="614" t="str">
        <f>IFERROR(IF(BH1025="Ⅱロ有り",ROUNDDOWN(L1025*VLOOKUP(K1025,【参考】数式用!$A$4:$J$42,10,FALSE)*AA1025,0),""),"")</f>
        <v/>
      </c>
      <c r="BJ1025" s="614" t="str">
        <f>IFERROR(IF(BH1025="Ⅱロなし",ROUNDDOWN(L1025*VLOOKUP(K1025,【参考】数式用!$A$4:$J$42,8,FALSE)*AA1025,0),""),"")</f>
        <v/>
      </c>
    </row>
    <row r="1026" spans="1:62" ht="110.1" customHeight="1" thickBot="1">
      <c r="A1026" s="327">
        <v>1013</v>
      </c>
      <c r="B1026" s="1005" t="str">
        <f>IF(基本情報入力シート!B1048="","",基本情報入力シート!B1048)</f>
        <v/>
      </c>
      <c r="C1026" s="1006"/>
      <c r="D1026" s="1006"/>
      <c r="E1026" s="1006"/>
      <c r="F1026" s="1007"/>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58" t="str">
        <f>IF(基本情報入力シート!AF1048=0, "",基本情報入力シート!AF1048)</f>
        <v/>
      </c>
      <c r="M1026" s="589"/>
      <c r="N1026" s="521" t="str">
        <f>IFERROR(VLOOKUP(K1026,【参考】数式用!$A$2:$F$57,MATCH(M1026,【参考】数式用!$C$3:$F$3,0)+2,0),"")</f>
        <v/>
      </c>
      <c r="O1026" s="513"/>
      <c r="P1026" s="555" t="str">
        <f>IFERROR(VLOOKUP(K1026,【参考】数式用!$A$2:$F$57,MATCH(O1026,【参考】数式用!$C$3:$F$3,0)+2,0),"")</f>
        <v/>
      </c>
      <c r="Q1026" s="338" t="s">
        <v>118</v>
      </c>
      <c r="R1026" s="339"/>
      <c r="S1026" s="340" t="s">
        <v>183</v>
      </c>
      <c r="T1026" s="339"/>
      <c r="U1026" s="340" t="s">
        <v>184</v>
      </c>
      <c r="V1026" s="339"/>
      <c r="W1026" s="340" t="s">
        <v>183</v>
      </c>
      <c r="X1026" s="339"/>
      <c r="Y1026" s="340" t="s">
        <v>185</v>
      </c>
      <c r="Z1026" s="340" t="s">
        <v>186</v>
      </c>
      <c r="AA1026" s="340" t="str">
        <f t="shared" si="351"/>
        <v/>
      </c>
      <c r="AB1026" s="341" t="s">
        <v>187</v>
      </c>
      <c r="AC1026" s="516" t="str">
        <f t="shared" si="352"/>
        <v/>
      </c>
      <c r="AD1026" s="509" t="str">
        <f t="shared" si="353"/>
        <v/>
      </c>
      <c r="AE1026" s="517" t="str">
        <f>IFERROR(ROUNDDOWN(ROUNDDOWN(ROUND(L1026*VLOOKUP(K1026,【参考】数式用!$A$4:$F$57,MATCH("処遇改善加算Ⅳ",【参考】数式用!$C$3:$F$3,0)+2,0),0),0)*AA1026*0.5,0), "")</f>
        <v/>
      </c>
      <c r="AF1026" s="329"/>
      <c r="AG1026" s="330"/>
      <c r="AH1026" s="330"/>
      <c r="AI1026" s="344"/>
      <c r="AJ1026" s="641"/>
      <c r="AK1026" s="331"/>
      <c r="AL1026" s="332" t="str">
        <f t="shared" si="354"/>
        <v/>
      </c>
      <c r="AM1026" s="325" t="str">
        <f t="shared" si="355"/>
        <v/>
      </c>
      <c r="AN1026" s="255"/>
      <c r="AO1026" s="559" t="str">
        <f>IFERROR(VLOOKUP(K1026,【参考】数式用!$A$2:$N$57,14,FALSE),"")</f>
        <v/>
      </c>
      <c r="AP1026" s="559" t="str">
        <f t="shared" si="356"/>
        <v/>
      </c>
      <c r="AQ1026" s="632" t="str">
        <f t="shared" si="357"/>
        <v/>
      </c>
      <c r="AR1026" s="632" t="str">
        <f t="shared" si="358"/>
        <v>入力済</v>
      </c>
      <c r="AS1026" s="559" t="str">
        <f t="shared" si="359"/>
        <v/>
      </c>
      <c r="AT1026" s="632" t="str">
        <f t="shared" si="360"/>
        <v>入力済</v>
      </c>
      <c r="AU1026" s="632" t="str">
        <f t="shared" si="361"/>
        <v/>
      </c>
      <c r="AV1026" s="632" t="str">
        <f t="shared" si="362"/>
        <v/>
      </c>
      <c r="AW1026" s="559" t="str">
        <f t="shared" si="363"/>
        <v/>
      </c>
      <c r="AX1026" s="559" t="str">
        <f t="shared" si="364"/>
        <v/>
      </c>
      <c r="AY1026" s="632" t="str">
        <f>IFERROR(VLOOKUP(K1026,【参考】数式用!$AR$5:$AS$39,2, FALSE), "")</f>
        <v/>
      </c>
      <c r="AZ1026" s="559" t="str">
        <f t="shared" si="365"/>
        <v/>
      </c>
      <c r="BA1026" s="559" t="str">
        <f t="shared" si="366"/>
        <v>入力済</v>
      </c>
      <c r="BB1026" s="632" t="str">
        <f>IFERROR(VLOOKUP(K1026,【参考】数式用!$AX$3:$AY$59, 2, FALSE), "")</f>
        <v/>
      </c>
      <c r="BC1026" s="559" t="str">
        <f t="shared" si="367"/>
        <v/>
      </c>
      <c r="BD1026" s="559" t="str">
        <f t="shared" si="368"/>
        <v>入力済</v>
      </c>
      <c r="BE1026" s="576" t="str">
        <f t="shared" si="369"/>
        <v/>
      </c>
      <c r="BF1026" s="559" t="str">
        <f t="shared" si="370"/>
        <v/>
      </c>
      <c r="BG1026" s="596"/>
      <c r="BH1026" s="632" t="str">
        <f t="shared" si="371"/>
        <v/>
      </c>
      <c r="BI1026" s="614" t="str">
        <f>IFERROR(IF(BH1026="Ⅱロ有り",ROUNDDOWN(L1026*VLOOKUP(K1026,【参考】数式用!$A$4:$J$42,10,FALSE)*AA1026,0),""),"")</f>
        <v/>
      </c>
      <c r="BJ1026" s="614" t="str">
        <f>IFERROR(IF(BH1026="Ⅱロなし",ROUNDDOWN(L1026*VLOOKUP(K1026,【参考】数式用!$A$4:$J$42,8,FALSE)*AA1026,0),""),"")</f>
        <v/>
      </c>
    </row>
    <row r="1027" spans="1:62" ht="110.1" customHeight="1" thickBot="1">
      <c r="A1027" s="327">
        <v>1014</v>
      </c>
      <c r="B1027" s="1005" t="str">
        <f>IF(基本情報入力シート!B1049="","",基本情報入力シート!B1049)</f>
        <v/>
      </c>
      <c r="C1027" s="1006"/>
      <c r="D1027" s="1006"/>
      <c r="E1027" s="1006"/>
      <c r="F1027" s="1007"/>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58" t="str">
        <f>IF(基本情報入力シート!AF1049=0, "",基本情報入力シート!AF1049)</f>
        <v/>
      </c>
      <c r="M1027" s="589"/>
      <c r="N1027" s="521" t="str">
        <f>IFERROR(VLOOKUP(K1027,【参考】数式用!$A$2:$F$57,MATCH(M1027,【参考】数式用!$C$3:$F$3,0)+2,0),"")</f>
        <v/>
      </c>
      <c r="O1027" s="513"/>
      <c r="P1027" s="555" t="str">
        <f>IFERROR(VLOOKUP(K1027,【参考】数式用!$A$2:$F$57,MATCH(O1027,【参考】数式用!$C$3:$F$3,0)+2,0),"")</f>
        <v/>
      </c>
      <c r="Q1027" s="338" t="s">
        <v>118</v>
      </c>
      <c r="R1027" s="339"/>
      <c r="S1027" s="340" t="s">
        <v>183</v>
      </c>
      <c r="T1027" s="339"/>
      <c r="U1027" s="340" t="s">
        <v>184</v>
      </c>
      <c r="V1027" s="339"/>
      <c r="W1027" s="340" t="s">
        <v>183</v>
      </c>
      <c r="X1027" s="339"/>
      <c r="Y1027" s="340" t="s">
        <v>185</v>
      </c>
      <c r="Z1027" s="340" t="s">
        <v>186</v>
      </c>
      <c r="AA1027" s="340" t="str">
        <f t="shared" si="351"/>
        <v/>
      </c>
      <c r="AB1027" s="341" t="s">
        <v>187</v>
      </c>
      <c r="AC1027" s="516" t="str">
        <f t="shared" si="352"/>
        <v/>
      </c>
      <c r="AD1027" s="509" t="str">
        <f t="shared" si="353"/>
        <v/>
      </c>
      <c r="AE1027" s="517" t="str">
        <f>IFERROR(ROUNDDOWN(ROUNDDOWN(ROUND(L1027*VLOOKUP(K1027,【参考】数式用!$A$4:$F$57,MATCH("処遇改善加算Ⅳ",【参考】数式用!$C$3:$F$3,0)+2,0),0),0)*AA1027*0.5,0), "")</f>
        <v/>
      </c>
      <c r="AF1027" s="329"/>
      <c r="AG1027" s="330"/>
      <c r="AH1027" s="330"/>
      <c r="AI1027" s="344"/>
      <c r="AJ1027" s="641"/>
      <c r="AK1027" s="331"/>
      <c r="AL1027" s="332" t="str">
        <f t="shared" si="354"/>
        <v/>
      </c>
      <c r="AM1027" s="325" t="str">
        <f t="shared" si="355"/>
        <v/>
      </c>
      <c r="AN1027" s="255"/>
      <c r="AO1027" s="559" t="str">
        <f>IFERROR(VLOOKUP(K1027,【参考】数式用!$A$2:$N$57,14,FALSE),"")</f>
        <v/>
      </c>
      <c r="AP1027" s="559" t="str">
        <f t="shared" si="356"/>
        <v/>
      </c>
      <c r="AQ1027" s="632" t="str">
        <f t="shared" si="357"/>
        <v/>
      </c>
      <c r="AR1027" s="632" t="str">
        <f t="shared" si="358"/>
        <v>入力済</v>
      </c>
      <c r="AS1027" s="559" t="str">
        <f t="shared" si="359"/>
        <v/>
      </c>
      <c r="AT1027" s="632" t="str">
        <f t="shared" si="360"/>
        <v>入力済</v>
      </c>
      <c r="AU1027" s="632" t="str">
        <f t="shared" si="361"/>
        <v/>
      </c>
      <c r="AV1027" s="632" t="str">
        <f t="shared" si="362"/>
        <v/>
      </c>
      <c r="AW1027" s="559" t="str">
        <f t="shared" si="363"/>
        <v/>
      </c>
      <c r="AX1027" s="559" t="str">
        <f t="shared" si="364"/>
        <v/>
      </c>
      <c r="AY1027" s="632" t="str">
        <f>IFERROR(VLOOKUP(K1027,【参考】数式用!$AR$5:$AS$39,2, FALSE), "")</f>
        <v/>
      </c>
      <c r="AZ1027" s="559" t="str">
        <f t="shared" si="365"/>
        <v/>
      </c>
      <c r="BA1027" s="559" t="str">
        <f t="shared" si="366"/>
        <v>入力済</v>
      </c>
      <c r="BB1027" s="632" t="str">
        <f>IFERROR(VLOOKUP(K1027,【参考】数式用!$AX$3:$AY$59, 2, FALSE), "")</f>
        <v/>
      </c>
      <c r="BC1027" s="559" t="str">
        <f t="shared" si="367"/>
        <v/>
      </c>
      <c r="BD1027" s="559" t="str">
        <f t="shared" si="368"/>
        <v>入力済</v>
      </c>
      <c r="BE1027" s="576" t="str">
        <f t="shared" si="369"/>
        <v/>
      </c>
      <c r="BF1027" s="559" t="str">
        <f t="shared" si="370"/>
        <v/>
      </c>
      <c r="BG1027" s="596"/>
      <c r="BH1027" s="632" t="str">
        <f t="shared" si="371"/>
        <v/>
      </c>
      <c r="BI1027" s="614" t="str">
        <f>IFERROR(IF(BH1027="Ⅱロ有り",ROUNDDOWN(L1027*VLOOKUP(K1027,【参考】数式用!$A$4:$J$42,10,FALSE)*AA1027,0),""),"")</f>
        <v/>
      </c>
      <c r="BJ1027" s="614" t="str">
        <f>IFERROR(IF(BH1027="Ⅱロなし",ROUNDDOWN(L1027*VLOOKUP(K1027,【参考】数式用!$A$4:$J$42,8,FALSE)*AA1027,0),""),"")</f>
        <v/>
      </c>
    </row>
    <row r="1028" spans="1:62" ht="110.1" customHeight="1" thickBot="1">
      <c r="A1028" s="327">
        <v>1015</v>
      </c>
      <c r="B1028" s="1005" t="str">
        <f>IF(基本情報入力シート!B1050="","",基本情報入力シート!B1050)</f>
        <v/>
      </c>
      <c r="C1028" s="1006"/>
      <c r="D1028" s="1006"/>
      <c r="E1028" s="1006"/>
      <c r="F1028" s="1007"/>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58" t="str">
        <f>IF(基本情報入力シート!AF1050=0, "",基本情報入力シート!AF1050)</f>
        <v/>
      </c>
      <c r="M1028" s="589"/>
      <c r="N1028" s="521" t="str">
        <f>IFERROR(VLOOKUP(K1028,【参考】数式用!$A$2:$F$57,MATCH(M1028,【参考】数式用!$C$3:$F$3,0)+2,0),"")</f>
        <v/>
      </c>
      <c r="O1028" s="513"/>
      <c r="P1028" s="555" t="str">
        <f>IFERROR(VLOOKUP(K1028,【参考】数式用!$A$2:$F$57,MATCH(O1028,【参考】数式用!$C$3:$F$3,0)+2,0),"")</f>
        <v/>
      </c>
      <c r="Q1028" s="338" t="s">
        <v>118</v>
      </c>
      <c r="R1028" s="339"/>
      <c r="S1028" s="340" t="s">
        <v>183</v>
      </c>
      <c r="T1028" s="339"/>
      <c r="U1028" s="340" t="s">
        <v>184</v>
      </c>
      <c r="V1028" s="339"/>
      <c r="W1028" s="340" t="s">
        <v>183</v>
      </c>
      <c r="X1028" s="339"/>
      <c r="Y1028" s="340" t="s">
        <v>185</v>
      </c>
      <c r="Z1028" s="340" t="s">
        <v>186</v>
      </c>
      <c r="AA1028" s="340" t="str">
        <f t="shared" si="351"/>
        <v/>
      </c>
      <c r="AB1028" s="341" t="s">
        <v>187</v>
      </c>
      <c r="AC1028" s="516" t="str">
        <f t="shared" si="352"/>
        <v/>
      </c>
      <c r="AD1028" s="509" t="str">
        <f t="shared" si="353"/>
        <v/>
      </c>
      <c r="AE1028" s="517" t="str">
        <f>IFERROR(ROUNDDOWN(ROUNDDOWN(ROUND(L1028*VLOOKUP(K1028,【参考】数式用!$A$4:$F$57,MATCH("処遇改善加算Ⅳ",【参考】数式用!$C$3:$F$3,0)+2,0),0),0)*AA1028*0.5,0), "")</f>
        <v/>
      </c>
      <c r="AF1028" s="329"/>
      <c r="AG1028" s="330"/>
      <c r="AH1028" s="330"/>
      <c r="AI1028" s="344"/>
      <c r="AJ1028" s="641"/>
      <c r="AK1028" s="331"/>
      <c r="AL1028" s="332" t="str">
        <f t="shared" si="354"/>
        <v/>
      </c>
      <c r="AM1028" s="325" t="str">
        <f t="shared" si="355"/>
        <v/>
      </c>
      <c r="AN1028" s="255"/>
      <c r="AO1028" s="559" t="str">
        <f>IFERROR(VLOOKUP(K1028,【参考】数式用!$A$2:$N$57,14,FALSE),"")</f>
        <v/>
      </c>
      <c r="AP1028" s="559" t="str">
        <f t="shared" si="356"/>
        <v/>
      </c>
      <c r="AQ1028" s="632" t="str">
        <f t="shared" si="357"/>
        <v/>
      </c>
      <c r="AR1028" s="632" t="str">
        <f t="shared" si="358"/>
        <v>入力済</v>
      </c>
      <c r="AS1028" s="559" t="str">
        <f t="shared" si="359"/>
        <v/>
      </c>
      <c r="AT1028" s="632" t="str">
        <f t="shared" si="360"/>
        <v>入力済</v>
      </c>
      <c r="AU1028" s="632" t="str">
        <f t="shared" si="361"/>
        <v/>
      </c>
      <c r="AV1028" s="632" t="str">
        <f t="shared" si="362"/>
        <v/>
      </c>
      <c r="AW1028" s="559" t="str">
        <f t="shared" si="363"/>
        <v/>
      </c>
      <c r="AX1028" s="559" t="str">
        <f t="shared" si="364"/>
        <v/>
      </c>
      <c r="AY1028" s="632" t="str">
        <f>IFERROR(VLOOKUP(K1028,【参考】数式用!$AR$5:$AS$39,2, FALSE), "")</f>
        <v/>
      </c>
      <c r="AZ1028" s="559" t="str">
        <f t="shared" si="365"/>
        <v/>
      </c>
      <c r="BA1028" s="559" t="str">
        <f t="shared" si="366"/>
        <v>入力済</v>
      </c>
      <c r="BB1028" s="632" t="str">
        <f>IFERROR(VLOOKUP(K1028,【参考】数式用!$AX$3:$AY$59, 2, FALSE), "")</f>
        <v/>
      </c>
      <c r="BC1028" s="559" t="str">
        <f t="shared" si="367"/>
        <v/>
      </c>
      <c r="BD1028" s="559" t="str">
        <f t="shared" si="368"/>
        <v>入力済</v>
      </c>
      <c r="BE1028" s="576" t="str">
        <f t="shared" si="369"/>
        <v/>
      </c>
      <c r="BF1028" s="559" t="str">
        <f t="shared" si="370"/>
        <v/>
      </c>
      <c r="BG1028" s="596"/>
      <c r="BH1028" s="632" t="str">
        <f t="shared" si="371"/>
        <v/>
      </c>
      <c r="BI1028" s="614" t="str">
        <f>IFERROR(IF(BH1028="Ⅱロ有り",ROUNDDOWN(L1028*VLOOKUP(K1028,【参考】数式用!$A$4:$J$42,10,FALSE)*AA1028,0),""),"")</f>
        <v/>
      </c>
      <c r="BJ1028" s="614" t="str">
        <f>IFERROR(IF(BH1028="Ⅱロなし",ROUNDDOWN(L1028*VLOOKUP(K1028,【参考】数式用!$A$4:$J$42,8,FALSE)*AA1028,0),""),"")</f>
        <v/>
      </c>
    </row>
    <row r="1029" spans="1:62" ht="110.1" customHeight="1" thickBot="1">
      <c r="A1029" s="327">
        <v>1016</v>
      </c>
      <c r="B1029" s="1005" t="str">
        <f>IF(基本情報入力シート!B1051="","",基本情報入力シート!B1051)</f>
        <v/>
      </c>
      <c r="C1029" s="1006"/>
      <c r="D1029" s="1006"/>
      <c r="E1029" s="1006"/>
      <c r="F1029" s="1007"/>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58" t="str">
        <f>IF(基本情報入力シート!AF1051=0, "",基本情報入力シート!AF1051)</f>
        <v/>
      </c>
      <c r="M1029" s="589"/>
      <c r="N1029" s="521" t="str">
        <f>IFERROR(VLOOKUP(K1029,【参考】数式用!$A$2:$F$57,MATCH(M1029,【参考】数式用!$C$3:$F$3,0)+2,0),"")</f>
        <v/>
      </c>
      <c r="O1029" s="513"/>
      <c r="P1029" s="555" t="str">
        <f>IFERROR(VLOOKUP(K1029,【参考】数式用!$A$2:$F$57,MATCH(O1029,【参考】数式用!$C$3:$F$3,0)+2,0),"")</f>
        <v/>
      </c>
      <c r="Q1029" s="338" t="s">
        <v>118</v>
      </c>
      <c r="R1029" s="339"/>
      <c r="S1029" s="340" t="s">
        <v>183</v>
      </c>
      <c r="T1029" s="339"/>
      <c r="U1029" s="340" t="s">
        <v>184</v>
      </c>
      <c r="V1029" s="339"/>
      <c r="W1029" s="340" t="s">
        <v>183</v>
      </c>
      <c r="X1029" s="339"/>
      <c r="Y1029" s="340" t="s">
        <v>185</v>
      </c>
      <c r="Z1029" s="340" t="s">
        <v>186</v>
      </c>
      <c r="AA1029" s="340" t="str">
        <f t="shared" si="351"/>
        <v/>
      </c>
      <c r="AB1029" s="341" t="s">
        <v>187</v>
      </c>
      <c r="AC1029" s="516" t="str">
        <f t="shared" si="352"/>
        <v/>
      </c>
      <c r="AD1029" s="509" t="str">
        <f t="shared" si="353"/>
        <v/>
      </c>
      <c r="AE1029" s="517" t="str">
        <f>IFERROR(ROUNDDOWN(ROUNDDOWN(ROUND(L1029*VLOOKUP(K1029,【参考】数式用!$A$4:$F$57,MATCH("処遇改善加算Ⅳ",【参考】数式用!$C$3:$F$3,0)+2,0),0),0)*AA1029*0.5,0), "")</f>
        <v/>
      </c>
      <c r="AF1029" s="329"/>
      <c r="AG1029" s="330"/>
      <c r="AH1029" s="330"/>
      <c r="AI1029" s="344"/>
      <c r="AJ1029" s="641"/>
      <c r="AK1029" s="331"/>
      <c r="AL1029" s="332" t="str">
        <f t="shared" si="354"/>
        <v/>
      </c>
      <c r="AM1029" s="325" t="str">
        <f t="shared" si="355"/>
        <v/>
      </c>
      <c r="AN1029" s="255"/>
      <c r="AO1029" s="559" t="str">
        <f>IFERROR(VLOOKUP(K1029,【参考】数式用!$A$2:$N$57,14,FALSE),"")</f>
        <v/>
      </c>
      <c r="AP1029" s="559" t="str">
        <f t="shared" si="356"/>
        <v/>
      </c>
      <c r="AQ1029" s="632" t="str">
        <f t="shared" si="357"/>
        <v/>
      </c>
      <c r="AR1029" s="632" t="str">
        <f t="shared" si="358"/>
        <v>入力済</v>
      </c>
      <c r="AS1029" s="559" t="str">
        <f t="shared" si="359"/>
        <v/>
      </c>
      <c r="AT1029" s="632" t="str">
        <f t="shared" si="360"/>
        <v>入力済</v>
      </c>
      <c r="AU1029" s="632" t="str">
        <f t="shared" si="361"/>
        <v/>
      </c>
      <c r="AV1029" s="632" t="str">
        <f t="shared" si="362"/>
        <v/>
      </c>
      <c r="AW1029" s="559" t="str">
        <f t="shared" si="363"/>
        <v/>
      </c>
      <c r="AX1029" s="559" t="str">
        <f t="shared" si="364"/>
        <v/>
      </c>
      <c r="AY1029" s="632" t="str">
        <f>IFERROR(VLOOKUP(K1029,【参考】数式用!$AR$5:$AS$39,2, FALSE), "")</f>
        <v/>
      </c>
      <c r="AZ1029" s="559" t="str">
        <f t="shared" si="365"/>
        <v/>
      </c>
      <c r="BA1029" s="559" t="str">
        <f t="shared" si="366"/>
        <v>入力済</v>
      </c>
      <c r="BB1029" s="632" t="str">
        <f>IFERROR(VLOOKUP(K1029,【参考】数式用!$AX$3:$AY$59, 2, FALSE), "")</f>
        <v/>
      </c>
      <c r="BC1029" s="559" t="str">
        <f t="shared" si="367"/>
        <v/>
      </c>
      <c r="BD1029" s="559" t="str">
        <f t="shared" si="368"/>
        <v>入力済</v>
      </c>
      <c r="BE1029" s="576" t="str">
        <f t="shared" si="369"/>
        <v/>
      </c>
      <c r="BF1029" s="559" t="str">
        <f t="shared" si="370"/>
        <v/>
      </c>
      <c r="BG1029" s="596"/>
      <c r="BH1029" s="632" t="str">
        <f t="shared" si="371"/>
        <v/>
      </c>
      <c r="BI1029" s="614" t="str">
        <f>IFERROR(IF(BH1029="Ⅱロ有り",ROUNDDOWN(L1029*VLOOKUP(K1029,【参考】数式用!$A$4:$J$42,10,FALSE)*AA1029,0),""),"")</f>
        <v/>
      </c>
      <c r="BJ1029" s="614" t="str">
        <f>IFERROR(IF(BH1029="Ⅱロなし",ROUNDDOWN(L1029*VLOOKUP(K1029,【参考】数式用!$A$4:$J$42,8,FALSE)*AA1029,0),""),"")</f>
        <v/>
      </c>
    </row>
    <row r="1030" spans="1:62" ht="110.1" customHeight="1" thickBot="1">
      <c r="A1030" s="327">
        <v>1017</v>
      </c>
      <c r="B1030" s="1005" t="str">
        <f>IF(基本情報入力シート!B1052="","",基本情報入力シート!B1052)</f>
        <v/>
      </c>
      <c r="C1030" s="1006"/>
      <c r="D1030" s="1006"/>
      <c r="E1030" s="1006"/>
      <c r="F1030" s="1007"/>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58" t="str">
        <f>IF(基本情報入力シート!AF1052=0, "",基本情報入力シート!AF1052)</f>
        <v/>
      </c>
      <c r="M1030" s="589"/>
      <c r="N1030" s="521" t="str">
        <f>IFERROR(VLOOKUP(K1030,【参考】数式用!$A$2:$F$57,MATCH(M1030,【参考】数式用!$C$3:$F$3,0)+2,0),"")</f>
        <v/>
      </c>
      <c r="O1030" s="513"/>
      <c r="P1030" s="555" t="str">
        <f>IFERROR(VLOOKUP(K1030,【参考】数式用!$A$2:$F$57,MATCH(O1030,【参考】数式用!$C$3:$F$3,0)+2,0),"")</f>
        <v/>
      </c>
      <c r="Q1030" s="338" t="s">
        <v>118</v>
      </c>
      <c r="R1030" s="339"/>
      <c r="S1030" s="340" t="s">
        <v>183</v>
      </c>
      <c r="T1030" s="339"/>
      <c r="U1030" s="340" t="s">
        <v>184</v>
      </c>
      <c r="V1030" s="339"/>
      <c r="W1030" s="340" t="s">
        <v>183</v>
      </c>
      <c r="X1030" s="339"/>
      <c r="Y1030" s="340" t="s">
        <v>185</v>
      </c>
      <c r="Z1030" s="340" t="s">
        <v>186</v>
      </c>
      <c r="AA1030" s="340" t="str">
        <f t="shared" si="351"/>
        <v/>
      </c>
      <c r="AB1030" s="341" t="s">
        <v>187</v>
      </c>
      <c r="AC1030" s="516" t="str">
        <f t="shared" si="352"/>
        <v/>
      </c>
      <c r="AD1030" s="509" t="str">
        <f t="shared" si="353"/>
        <v/>
      </c>
      <c r="AE1030" s="517" t="str">
        <f>IFERROR(ROUNDDOWN(ROUNDDOWN(ROUND(L1030*VLOOKUP(K1030,【参考】数式用!$A$4:$F$57,MATCH("処遇改善加算Ⅳ",【参考】数式用!$C$3:$F$3,0)+2,0),0),0)*AA1030*0.5,0), "")</f>
        <v/>
      </c>
      <c r="AF1030" s="329"/>
      <c r="AG1030" s="330"/>
      <c r="AH1030" s="330"/>
      <c r="AI1030" s="344"/>
      <c r="AJ1030" s="641"/>
      <c r="AK1030" s="331"/>
      <c r="AL1030" s="332" t="str">
        <f t="shared" si="354"/>
        <v/>
      </c>
      <c r="AM1030" s="325" t="str">
        <f t="shared" si="355"/>
        <v/>
      </c>
      <c r="AN1030" s="255"/>
      <c r="AO1030" s="559" t="str">
        <f>IFERROR(VLOOKUP(K1030,【参考】数式用!$A$2:$N$57,14,FALSE),"")</f>
        <v/>
      </c>
      <c r="AP1030" s="559" t="str">
        <f t="shared" si="356"/>
        <v/>
      </c>
      <c r="AQ1030" s="632" t="str">
        <f t="shared" si="357"/>
        <v/>
      </c>
      <c r="AR1030" s="632" t="str">
        <f t="shared" si="358"/>
        <v>入力済</v>
      </c>
      <c r="AS1030" s="559" t="str">
        <f t="shared" si="359"/>
        <v/>
      </c>
      <c r="AT1030" s="632" t="str">
        <f t="shared" si="360"/>
        <v>入力済</v>
      </c>
      <c r="AU1030" s="632" t="str">
        <f t="shared" si="361"/>
        <v/>
      </c>
      <c r="AV1030" s="632" t="str">
        <f t="shared" si="362"/>
        <v/>
      </c>
      <c r="AW1030" s="559" t="str">
        <f t="shared" si="363"/>
        <v/>
      </c>
      <c r="AX1030" s="559" t="str">
        <f t="shared" si="364"/>
        <v/>
      </c>
      <c r="AY1030" s="632" t="str">
        <f>IFERROR(VLOOKUP(K1030,【参考】数式用!$AR$5:$AS$39,2, FALSE), "")</f>
        <v/>
      </c>
      <c r="AZ1030" s="559" t="str">
        <f t="shared" si="365"/>
        <v/>
      </c>
      <c r="BA1030" s="559" t="str">
        <f t="shared" si="366"/>
        <v>入力済</v>
      </c>
      <c r="BB1030" s="632" t="str">
        <f>IFERROR(VLOOKUP(K1030,【参考】数式用!$AX$3:$AY$59, 2, FALSE), "")</f>
        <v/>
      </c>
      <c r="BC1030" s="559" t="str">
        <f t="shared" si="367"/>
        <v/>
      </c>
      <c r="BD1030" s="559" t="str">
        <f t="shared" si="368"/>
        <v>入力済</v>
      </c>
      <c r="BE1030" s="576" t="str">
        <f t="shared" si="369"/>
        <v/>
      </c>
      <c r="BF1030" s="559" t="str">
        <f t="shared" si="370"/>
        <v/>
      </c>
      <c r="BG1030" s="596"/>
      <c r="BH1030" s="632" t="str">
        <f t="shared" si="371"/>
        <v/>
      </c>
      <c r="BI1030" s="614" t="str">
        <f>IFERROR(IF(BH1030="Ⅱロ有り",ROUNDDOWN(L1030*VLOOKUP(K1030,【参考】数式用!$A$4:$J$42,10,FALSE)*AA1030,0),""),"")</f>
        <v/>
      </c>
      <c r="BJ1030" s="614" t="str">
        <f>IFERROR(IF(BH1030="Ⅱロなし",ROUNDDOWN(L1030*VLOOKUP(K1030,【参考】数式用!$A$4:$J$42,8,FALSE)*AA1030,0),""),"")</f>
        <v/>
      </c>
    </row>
    <row r="1031" spans="1:62" ht="110.1" customHeight="1" thickBot="1">
      <c r="A1031" s="327">
        <v>1018</v>
      </c>
      <c r="B1031" s="1005" t="str">
        <f>IF(基本情報入力シート!B1053="","",基本情報入力シート!B1053)</f>
        <v/>
      </c>
      <c r="C1031" s="1006"/>
      <c r="D1031" s="1006"/>
      <c r="E1031" s="1006"/>
      <c r="F1031" s="1007"/>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58" t="str">
        <f>IF(基本情報入力シート!AF1053=0, "",基本情報入力シート!AF1053)</f>
        <v/>
      </c>
      <c r="M1031" s="589"/>
      <c r="N1031" s="521" t="str">
        <f>IFERROR(VLOOKUP(K1031,【参考】数式用!$A$2:$F$57,MATCH(M1031,【参考】数式用!$C$3:$F$3,0)+2,0),"")</f>
        <v/>
      </c>
      <c r="O1031" s="513"/>
      <c r="P1031" s="555" t="str">
        <f>IFERROR(VLOOKUP(K1031,【参考】数式用!$A$2:$F$57,MATCH(O1031,【参考】数式用!$C$3:$F$3,0)+2,0),"")</f>
        <v/>
      </c>
      <c r="Q1031" s="338" t="s">
        <v>118</v>
      </c>
      <c r="R1031" s="339"/>
      <c r="S1031" s="340" t="s">
        <v>183</v>
      </c>
      <c r="T1031" s="339"/>
      <c r="U1031" s="340" t="s">
        <v>184</v>
      </c>
      <c r="V1031" s="339"/>
      <c r="W1031" s="340" t="s">
        <v>183</v>
      </c>
      <c r="X1031" s="339"/>
      <c r="Y1031" s="340" t="s">
        <v>185</v>
      </c>
      <c r="Z1031" s="340" t="s">
        <v>186</v>
      </c>
      <c r="AA1031" s="340" t="str">
        <f t="shared" si="351"/>
        <v/>
      </c>
      <c r="AB1031" s="341" t="s">
        <v>187</v>
      </c>
      <c r="AC1031" s="516" t="str">
        <f t="shared" si="352"/>
        <v/>
      </c>
      <c r="AD1031" s="509" t="str">
        <f t="shared" si="353"/>
        <v/>
      </c>
      <c r="AE1031" s="517" t="str">
        <f>IFERROR(ROUNDDOWN(ROUNDDOWN(ROUND(L1031*VLOOKUP(K1031,【参考】数式用!$A$4:$F$57,MATCH("処遇改善加算Ⅳ",【参考】数式用!$C$3:$F$3,0)+2,0),0),0)*AA1031*0.5,0), "")</f>
        <v/>
      </c>
      <c r="AF1031" s="329"/>
      <c r="AG1031" s="330"/>
      <c r="AH1031" s="330"/>
      <c r="AI1031" s="344"/>
      <c r="AJ1031" s="641"/>
      <c r="AK1031" s="331"/>
      <c r="AL1031" s="332" t="str">
        <f t="shared" si="354"/>
        <v/>
      </c>
      <c r="AM1031" s="325" t="str">
        <f t="shared" si="355"/>
        <v/>
      </c>
      <c r="AN1031" s="255"/>
      <c r="AO1031" s="559" t="str">
        <f>IFERROR(VLOOKUP(K1031,【参考】数式用!$A$2:$N$57,14,FALSE),"")</f>
        <v/>
      </c>
      <c r="AP1031" s="559" t="str">
        <f t="shared" si="356"/>
        <v/>
      </c>
      <c r="AQ1031" s="632" t="str">
        <f t="shared" si="357"/>
        <v/>
      </c>
      <c r="AR1031" s="632" t="str">
        <f t="shared" si="358"/>
        <v>入力済</v>
      </c>
      <c r="AS1031" s="559" t="str">
        <f t="shared" si="359"/>
        <v/>
      </c>
      <c r="AT1031" s="632" t="str">
        <f t="shared" si="360"/>
        <v>入力済</v>
      </c>
      <c r="AU1031" s="632" t="str">
        <f t="shared" si="361"/>
        <v/>
      </c>
      <c r="AV1031" s="632" t="str">
        <f t="shared" si="362"/>
        <v/>
      </c>
      <c r="AW1031" s="559" t="str">
        <f t="shared" si="363"/>
        <v/>
      </c>
      <c r="AX1031" s="559" t="str">
        <f t="shared" si="364"/>
        <v/>
      </c>
      <c r="AY1031" s="632" t="str">
        <f>IFERROR(VLOOKUP(K1031,【参考】数式用!$AR$5:$AS$39,2, FALSE), "")</f>
        <v/>
      </c>
      <c r="AZ1031" s="559" t="str">
        <f t="shared" si="365"/>
        <v/>
      </c>
      <c r="BA1031" s="559" t="str">
        <f t="shared" si="366"/>
        <v>入力済</v>
      </c>
      <c r="BB1031" s="632" t="str">
        <f>IFERROR(VLOOKUP(K1031,【参考】数式用!$AX$3:$AY$59, 2, FALSE), "")</f>
        <v/>
      </c>
      <c r="BC1031" s="559" t="str">
        <f t="shared" si="367"/>
        <v/>
      </c>
      <c r="BD1031" s="559" t="str">
        <f t="shared" si="368"/>
        <v>入力済</v>
      </c>
      <c r="BE1031" s="576" t="str">
        <f t="shared" si="369"/>
        <v/>
      </c>
      <c r="BF1031" s="559" t="str">
        <f t="shared" si="370"/>
        <v/>
      </c>
      <c r="BG1031" s="596"/>
      <c r="BH1031" s="632" t="str">
        <f t="shared" si="371"/>
        <v/>
      </c>
      <c r="BI1031" s="614" t="str">
        <f>IFERROR(IF(BH1031="Ⅱロ有り",ROUNDDOWN(L1031*VLOOKUP(K1031,【参考】数式用!$A$4:$J$42,10,FALSE)*AA1031,0),""),"")</f>
        <v/>
      </c>
      <c r="BJ1031" s="614" t="str">
        <f>IFERROR(IF(BH1031="Ⅱロなし",ROUNDDOWN(L1031*VLOOKUP(K1031,【参考】数式用!$A$4:$J$42,8,FALSE)*AA1031,0),""),"")</f>
        <v/>
      </c>
    </row>
    <row r="1032" spans="1:62" ht="110.1" customHeight="1" thickBot="1">
      <c r="A1032" s="327">
        <v>1019</v>
      </c>
      <c r="B1032" s="1005" t="str">
        <f>IF(基本情報入力シート!B1054="","",基本情報入力シート!B1054)</f>
        <v/>
      </c>
      <c r="C1032" s="1006"/>
      <c r="D1032" s="1006"/>
      <c r="E1032" s="1006"/>
      <c r="F1032" s="1007"/>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58" t="str">
        <f>IF(基本情報入力シート!AF1054=0, "",基本情報入力シート!AF1054)</f>
        <v/>
      </c>
      <c r="M1032" s="589"/>
      <c r="N1032" s="521" t="str">
        <f>IFERROR(VLOOKUP(K1032,【参考】数式用!$A$2:$F$57,MATCH(M1032,【参考】数式用!$C$3:$F$3,0)+2,0),"")</f>
        <v/>
      </c>
      <c r="O1032" s="513"/>
      <c r="P1032" s="555" t="str">
        <f>IFERROR(VLOOKUP(K1032,【参考】数式用!$A$2:$F$57,MATCH(O1032,【参考】数式用!$C$3:$F$3,0)+2,0),"")</f>
        <v/>
      </c>
      <c r="Q1032" s="338" t="s">
        <v>118</v>
      </c>
      <c r="R1032" s="339"/>
      <c r="S1032" s="340" t="s">
        <v>183</v>
      </c>
      <c r="T1032" s="339"/>
      <c r="U1032" s="340" t="s">
        <v>184</v>
      </c>
      <c r="V1032" s="339"/>
      <c r="W1032" s="340" t="s">
        <v>183</v>
      </c>
      <c r="X1032" s="339"/>
      <c r="Y1032" s="340" t="s">
        <v>185</v>
      </c>
      <c r="Z1032" s="340" t="s">
        <v>186</v>
      </c>
      <c r="AA1032" s="340" t="str">
        <f t="shared" si="351"/>
        <v/>
      </c>
      <c r="AB1032" s="341" t="s">
        <v>187</v>
      </c>
      <c r="AC1032" s="516" t="str">
        <f t="shared" si="352"/>
        <v/>
      </c>
      <c r="AD1032" s="509" t="str">
        <f t="shared" si="353"/>
        <v/>
      </c>
      <c r="AE1032" s="517" t="str">
        <f>IFERROR(ROUNDDOWN(ROUNDDOWN(ROUND(L1032*VLOOKUP(K1032,【参考】数式用!$A$4:$F$57,MATCH("処遇改善加算Ⅳ",【参考】数式用!$C$3:$F$3,0)+2,0),0),0)*AA1032*0.5,0), "")</f>
        <v/>
      </c>
      <c r="AF1032" s="329"/>
      <c r="AG1032" s="330"/>
      <c r="AH1032" s="330"/>
      <c r="AI1032" s="344"/>
      <c r="AJ1032" s="641"/>
      <c r="AK1032" s="331"/>
      <c r="AL1032" s="332" t="str">
        <f t="shared" si="354"/>
        <v/>
      </c>
      <c r="AM1032" s="325" t="str">
        <f t="shared" si="355"/>
        <v/>
      </c>
      <c r="AN1032" s="255"/>
      <c r="AO1032" s="559" t="str">
        <f>IFERROR(VLOOKUP(K1032,【参考】数式用!$A$2:$N$57,14,FALSE),"")</f>
        <v/>
      </c>
      <c r="AP1032" s="559" t="str">
        <f t="shared" si="356"/>
        <v/>
      </c>
      <c r="AQ1032" s="632" t="str">
        <f t="shared" si="357"/>
        <v/>
      </c>
      <c r="AR1032" s="632" t="str">
        <f t="shared" si="358"/>
        <v>入力済</v>
      </c>
      <c r="AS1032" s="559" t="str">
        <f t="shared" si="359"/>
        <v/>
      </c>
      <c r="AT1032" s="632" t="str">
        <f t="shared" si="360"/>
        <v>入力済</v>
      </c>
      <c r="AU1032" s="632" t="str">
        <f t="shared" si="361"/>
        <v/>
      </c>
      <c r="AV1032" s="632" t="str">
        <f t="shared" si="362"/>
        <v/>
      </c>
      <c r="AW1032" s="559" t="str">
        <f t="shared" si="363"/>
        <v/>
      </c>
      <c r="AX1032" s="559" t="str">
        <f t="shared" si="364"/>
        <v/>
      </c>
      <c r="AY1032" s="632" t="str">
        <f>IFERROR(VLOOKUP(K1032,【参考】数式用!$AR$5:$AS$39,2, FALSE), "")</f>
        <v/>
      </c>
      <c r="AZ1032" s="559" t="str">
        <f t="shared" si="365"/>
        <v/>
      </c>
      <c r="BA1032" s="559" t="str">
        <f t="shared" si="366"/>
        <v>入力済</v>
      </c>
      <c r="BB1032" s="632" t="str">
        <f>IFERROR(VLOOKUP(K1032,【参考】数式用!$AX$3:$AY$59, 2, FALSE), "")</f>
        <v/>
      </c>
      <c r="BC1032" s="559" t="str">
        <f t="shared" si="367"/>
        <v/>
      </c>
      <c r="BD1032" s="559" t="str">
        <f t="shared" si="368"/>
        <v>入力済</v>
      </c>
      <c r="BE1032" s="576" t="str">
        <f t="shared" si="369"/>
        <v/>
      </c>
      <c r="BF1032" s="559" t="str">
        <f t="shared" si="370"/>
        <v/>
      </c>
      <c r="BG1032" s="596"/>
      <c r="BH1032" s="632" t="str">
        <f t="shared" si="371"/>
        <v/>
      </c>
      <c r="BI1032" s="614" t="str">
        <f>IFERROR(IF(BH1032="Ⅱロ有り",ROUNDDOWN(L1032*VLOOKUP(K1032,【参考】数式用!$A$4:$J$42,10,FALSE)*AA1032,0),""),"")</f>
        <v/>
      </c>
      <c r="BJ1032" s="614" t="str">
        <f>IFERROR(IF(BH1032="Ⅱロなし",ROUNDDOWN(L1032*VLOOKUP(K1032,【参考】数式用!$A$4:$J$42,8,FALSE)*AA1032,0),""),"")</f>
        <v/>
      </c>
    </row>
    <row r="1033" spans="1:62" ht="110.1" customHeight="1" thickBot="1">
      <c r="A1033" s="327">
        <v>1020</v>
      </c>
      <c r="B1033" s="1005" t="str">
        <f>IF(基本情報入力シート!B1055="","",基本情報入力シート!B1055)</f>
        <v/>
      </c>
      <c r="C1033" s="1006"/>
      <c r="D1033" s="1006"/>
      <c r="E1033" s="1006"/>
      <c r="F1033" s="1007"/>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58" t="str">
        <f>IF(基本情報入力シート!AF1055=0, "",基本情報入力シート!AF1055)</f>
        <v/>
      </c>
      <c r="M1033" s="589"/>
      <c r="N1033" s="521" t="str">
        <f>IFERROR(VLOOKUP(K1033,【参考】数式用!$A$2:$F$57,MATCH(M1033,【参考】数式用!$C$3:$F$3,0)+2,0),"")</f>
        <v/>
      </c>
      <c r="O1033" s="513"/>
      <c r="P1033" s="555" t="str">
        <f>IFERROR(VLOOKUP(K1033,【参考】数式用!$A$2:$F$57,MATCH(O1033,【参考】数式用!$C$3:$F$3,0)+2,0),"")</f>
        <v/>
      </c>
      <c r="Q1033" s="338" t="s">
        <v>118</v>
      </c>
      <c r="R1033" s="339"/>
      <c r="S1033" s="340" t="s">
        <v>183</v>
      </c>
      <c r="T1033" s="339"/>
      <c r="U1033" s="340" t="s">
        <v>184</v>
      </c>
      <c r="V1033" s="339"/>
      <c r="W1033" s="340" t="s">
        <v>183</v>
      </c>
      <c r="X1033" s="339"/>
      <c r="Y1033" s="340" t="s">
        <v>185</v>
      </c>
      <c r="Z1033" s="340" t="s">
        <v>186</v>
      </c>
      <c r="AA1033" s="340" t="str">
        <f t="shared" si="351"/>
        <v/>
      </c>
      <c r="AB1033" s="341" t="s">
        <v>187</v>
      </c>
      <c r="AC1033" s="516" t="str">
        <f t="shared" si="352"/>
        <v/>
      </c>
      <c r="AD1033" s="509" t="str">
        <f t="shared" si="353"/>
        <v/>
      </c>
      <c r="AE1033" s="517" t="str">
        <f>IFERROR(ROUNDDOWN(ROUNDDOWN(ROUND(L1033*VLOOKUP(K1033,【参考】数式用!$A$4:$F$57,MATCH("処遇改善加算Ⅳ",【参考】数式用!$C$3:$F$3,0)+2,0),0),0)*AA1033*0.5,0), "")</f>
        <v/>
      </c>
      <c r="AF1033" s="329"/>
      <c r="AG1033" s="330"/>
      <c r="AH1033" s="330"/>
      <c r="AI1033" s="344"/>
      <c r="AJ1033" s="641"/>
      <c r="AK1033" s="331"/>
      <c r="AL1033" s="332" t="str">
        <f t="shared" si="354"/>
        <v/>
      </c>
      <c r="AM1033" s="325" t="str">
        <f t="shared" si="355"/>
        <v/>
      </c>
      <c r="AN1033" s="255"/>
      <c r="AO1033" s="559" t="str">
        <f>IFERROR(VLOOKUP(K1033,【参考】数式用!$A$2:$N$57,14,FALSE),"")</f>
        <v/>
      </c>
      <c r="AP1033" s="559" t="str">
        <f t="shared" si="356"/>
        <v/>
      </c>
      <c r="AQ1033" s="632" t="str">
        <f t="shared" si="357"/>
        <v/>
      </c>
      <c r="AR1033" s="632" t="str">
        <f t="shared" si="358"/>
        <v>入力済</v>
      </c>
      <c r="AS1033" s="559" t="str">
        <f t="shared" si="359"/>
        <v/>
      </c>
      <c r="AT1033" s="632" t="str">
        <f t="shared" si="360"/>
        <v>入力済</v>
      </c>
      <c r="AU1033" s="632" t="str">
        <f t="shared" si="361"/>
        <v/>
      </c>
      <c r="AV1033" s="632" t="str">
        <f t="shared" si="362"/>
        <v/>
      </c>
      <c r="AW1033" s="559" t="str">
        <f t="shared" si="363"/>
        <v/>
      </c>
      <c r="AX1033" s="559" t="str">
        <f t="shared" si="364"/>
        <v/>
      </c>
      <c r="AY1033" s="632" t="str">
        <f>IFERROR(VLOOKUP(K1033,【参考】数式用!$AR$5:$AS$39,2, FALSE), "")</f>
        <v/>
      </c>
      <c r="AZ1033" s="559" t="str">
        <f t="shared" si="365"/>
        <v/>
      </c>
      <c r="BA1033" s="559" t="str">
        <f t="shared" si="366"/>
        <v>入力済</v>
      </c>
      <c r="BB1033" s="632" t="str">
        <f>IFERROR(VLOOKUP(K1033,【参考】数式用!$AX$3:$AY$59, 2, FALSE), "")</f>
        <v/>
      </c>
      <c r="BC1033" s="559" t="str">
        <f t="shared" si="367"/>
        <v/>
      </c>
      <c r="BD1033" s="559" t="str">
        <f t="shared" si="368"/>
        <v>入力済</v>
      </c>
      <c r="BE1033" s="576" t="str">
        <f t="shared" si="369"/>
        <v/>
      </c>
      <c r="BF1033" s="559" t="str">
        <f t="shared" si="370"/>
        <v/>
      </c>
      <c r="BG1033" s="596"/>
      <c r="BH1033" s="632" t="str">
        <f t="shared" si="371"/>
        <v/>
      </c>
      <c r="BI1033" s="614" t="str">
        <f>IFERROR(IF(BH1033="Ⅱロ有り",ROUNDDOWN(L1033*VLOOKUP(K1033,【参考】数式用!$A$4:$J$42,10,FALSE)*AA1033,0),""),"")</f>
        <v/>
      </c>
      <c r="BJ1033" s="614" t="str">
        <f>IFERROR(IF(BH1033="Ⅱロなし",ROUNDDOWN(L1033*VLOOKUP(K1033,【参考】数式用!$A$4:$J$42,8,FALSE)*AA1033,0),""),"")</f>
        <v/>
      </c>
    </row>
    <row r="1034" spans="1:62" ht="110.1" customHeight="1" thickBot="1">
      <c r="A1034" s="327">
        <v>1021</v>
      </c>
      <c r="B1034" s="1005" t="str">
        <f>IF(基本情報入力シート!B1056="","",基本情報入力シート!B1056)</f>
        <v/>
      </c>
      <c r="C1034" s="1006"/>
      <c r="D1034" s="1006"/>
      <c r="E1034" s="1006"/>
      <c r="F1034" s="1007"/>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58" t="str">
        <f>IF(基本情報入力シート!AF1056=0, "",基本情報入力シート!AF1056)</f>
        <v/>
      </c>
      <c r="M1034" s="589"/>
      <c r="N1034" s="521" t="str">
        <f>IFERROR(VLOOKUP(K1034,【参考】数式用!$A$2:$F$57,MATCH(M1034,【参考】数式用!$C$3:$F$3,0)+2,0),"")</f>
        <v/>
      </c>
      <c r="O1034" s="513"/>
      <c r="P1034" s="555" t="str">
        <f>IFERROR(VLOOKUP(K1034,【参考】数式用!$A$2:$F$57,MATCH(O1034,【参考】数式用!$C$3:$F$3,0)+2,0),"")</f>
        <v/>
      </c>
      <c r="Q1034" s="338" t="s">
        <v>118</v>
      </c>
      <c r="R1034" s="339"/>
      <c r="S1034" s="340" t="s">
        <v>183</v>
      </c>
      <c r="T1034" s="339"/>
      <c r="U1034" s="340" t="s">
        <v>184</v>
      </c>
      <c r="V1034" s="339"/>
      <c r="W1034" s="340" t="s">
        <v>183</v>
      </c>
      <c r="X1034" s="339"/>
      <c r="Y1034" s="340" t="s">
        <v>185</v>
      </c>
      <c r="Z1034" s="340" t="s">
        <v>186</v>
      </c>
      <c r="AA1034" s="340" t="str">
        <f t="shared" si="351"/>
        <v/>
      </c>
      <c r="AB1034" s="341" t="s">
        <v>187</v>
      </c>
      <c r="AC1034" s="516" t="str">
        <f t="shared" si="352"/>
        <v/>
      </c>
      <c r="AD1034" s="509" t="str">
        <f t="shared" si="353"/>
        <v/>
      </c>
      <c r="AE1034" s="517" t="str">
        <f>IFERROR(ROUNDDOWN(ROUNDDOWN(ROUND(L1034*VLOOKUP(K1034,【参考】数式用!$A$4:$F$57,MATCH("処遇改善加算Ⅳ",【参考】数式用!$C$3:$F$3,0)+2,0),0),0)*AA1034*0.5,0), "")</f>
        <v/>
      </c>
      <c r="AF1034" s="329"/>
      <c r="AG1034" s="330"/>
      <c r="AH1034" s="330"/>
      <c r="AI1034" s="344"/>
      <c r="AJ1034" s="641"/>
      <c r="AK1034" s="331"/>
      <c r="AL1034" s="332" t="str">
        <f t="shared" si="354"/>
        <v/>
      </c>
      <c r="AM1034" s="325" t="str">
        <f t="shared" si="355"/>
        <v/>
      </c>
      <c r="AN1034" s="255"/>
      <c r="AO1034" s="559" t="str">
        <f>IFERROR(VLOOKUP(K1034,【参考】数式用!$A$2:$N$57,14,FALSE),"")</f>
        <v/>
      </c>
      <c r="AP1034" s="559" t="str">
        <f t="shared" si="356"/>
        <v/>
      </c>
      <c r="AQ1034" s="632" t="str">
        <f t="shared" si="357"/>
        <v/>
      </c>
      <c r="AR1034" s="632" t="str">
        <f t="shared" si="358"/>
        <v>入力済</v>
      </c>
      <c r="AS1034" s="559" t="str">
        <f t="shared" si="359"/>
        <v/>
      </c>
      <c r="AT1034" s="632" t="str">
        <f t="shared" si="360"/>
        <v>入力済</v>
      </c>
      <c r="AU1034" s="632" t="str">
        <f t="shared" si="361"/>
        <v/>
      </c>
      <c r="AV1034" s="632" t="str">
        <f t="shared" si="362"/>
        <v/>
      </c>
      <c r="AW1034" s="559" t="str">
        <f t="shared" si="363"/>
        <v/>
      </c>
      <c r="AX1034" s="559" t="str">
        <f t="shared" si="364"/>
        <v/>
      </c>
      <c r="AY1034" s="632" t="str">
        <f>IFERROR(VLOOKUP(K1034,【参考】数式用!$AR$5:$AS$39,2, FALSE), "")</f>
        <v/>
      </c>
      <c r="AZ1034" s="559" t="str">
        <f t="shared" si="365"/>
        <v/>
      </c>
      <c r="BA1034" s="559" t="str">
        <f t="shared" si="366"/>
        <v>入力済</v>
      </c>
      <c r="BB1034" s="632" t="str">
        <f>IFERROR(VLOOKUP(K1034,【参考】数式用!$AX$3:$AY$59, 2, FALSE), "")</f>
        <v/>
      </c>
      <c r="BC1034" s="559" t="str">
        <f t="shared" si="367"/>
        <v/>
      </c>
      <c r="BD1034" s="559" t="str">
        <f t="shared" si="368"/>
        <v>入力済</v>
      </c>
      <c r="BE1034" s="576" t="str">
        <f t="shared" si="369"/>
        <v/>
      </c>
      <c r="BF1034" s="559" t="str">
        <f t="shared" si="370"/>
        <v/>
      </c>
      <c r="BG1034" s="596"/>
      <c r="BH1034" s="632" t="str">
        <f t="shared" si="371"/>
        <v/>
      </c>
      <c r="BI1034" s="614" t="str">
        <f>IFERROR(IF(BH1034="Ⅱロ有り",ROUNDDOWN(L1034*VLOOKUP(K1034,【参考】数式用!$A$4:$J$42,10,FALSE)*AA1034,0),""),"")</f>
        <v/>
      </c>
      <c r="BJ1034" s="614" t="str">
        <f>IFERROR(IF(BH1034="Ⅱロなし",ROUNDDOWN(L1034*VLOOKUP(K1034,【参考】数式用!$A$4:$J$42,8,FALSE)*AA1034,0),""),"")</f>
        <v/>
      </c>
    </row>
    <row r="1035" spans="1:62" ht="110.1" customHeight="1" thickBot="1">
      <c r="A1035" s="327">
        <v>1022</v>
      </c>
      <c r="B1035" s="1005" t="str">
        <f>IF(基本情報入力シート!B1057="","",基本情報入力シート!B1057)</f>
        <v/>
      </c>
      <c r="C1035" s="1006"/>
      <c r="D1035" s="1006"/>
      <c r="E1035" s="1006"/>
      <c r="F1035" s="1007"/>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58" t="str">
        <f>IF(基本情報入力シート!AF1057=0, "",基本情報入力シート!AF1057)</f>
        <v/>
      </c>
      <c r="M1035" s="589"/>
      <c r="N1035" s="521" t="str">
        <f>IFERROR(VLOOKUP(K1035,【参考】数式用!$A$2:$F$57,MATCH(M1035,【参考】数式用!$C$3:$F$3,0)+2,0),"")</f>
        <v/>
      </c>
      <c r="O1035" s="513"/>
      <c r="P1035" s="555" t="str">
        <f>IFERROR(VLOOKUP(K1035,【参考】数式用!$A$2:$F$57,MATCH(O1035,【参考】数式用!$C$3:$F$3,0)+2,0),"")</f>
        <v/>
      </c>
      <c r="Q1035" s="338" t="s">
        <v>118</v>
      </c>
      <c r="R1035" s="339"/>
      <c r="S1035" s="340" t="s">
        <v>183</v>
      </c>
      <c r="T1035" s="339"/>
      <c r="U1035" s="340" t="s">
        <v>184</v>
      </c>
      <c r="V1035" s="339"/>
      <c r="W1035" s="340" t="s">
        <v>183</v>
      </c>
      <c r="X1035" s="339"/>
      <c r="Y1035" s="340" t="s">
        <v>185</v>
      </c>
      <c r="Z1035" s="340" t="s">
        <v>186</v>
      </c>
      <c r="AA1035" s="340" t="str">
        <f t="shared" si="351"/>
        <v/>
      </c>
      <c r="AB1035" s="341" t="s">
        <v>187</v>
      </c>
      <c r="AC1035" s="516" t="str">
        <f t="shared" si="352"/>
        <v/>
      </c>
      <c r="AD1035" s="509" t="str">
        <f t="shared" si="353"/>
        <v/>
      </c>
      <c r="AE1035" s="517" t="str">
        <f>IFERROR(ROUNDDOWN(ROUNDDOWN(ROUND(L1035*VLOOKUP(K1035,【参考】数式用!$A$4:$F$57,MATCH("処遇改善加算Ⅳ",【参考】数式用!$C$3:$F$3,0)+2,0),0),0)*AA1035*0.5,0), "")</f>
        <v/>
      </c>
      <c r="AF1035" s="329"/>
      <c r="AG1035" s="330"/>
      <c r="AH1035" s="330"/>
      <c r="AI1035" s="344"/>
      <c r="AJ1035" s="641"/>
      <c r="AK1035" s="331"/>
      <c r="AL1035" s="332" t="str">
        <f t="shared" si="354"/>
        <v/>
      </c>
      <c r="AM1035" s="325" t="str">
        <f t="shared" si="355"/>
        <v/>
      </c>
      <c r="AN1035" s="255"/>
      <c r="AO1035" s="559" t="str">
        <f>IFERROR(VLOOKUP(K1035,【参考】数式用!$A$2:$N$57,14,FALSE),"")</f>
        <v/>
      </c>
      <c r="AP1035" s="559" t="str">
        <f t="shared" si="356"/>
        <v/>
      </c>
      <c r="AQ1035" s="632" t="str">
        <f t="shared" si="357"/>
        <v/>
      </c>
      <c r="AR1035" s="632" t="str">
        <f t="shared" si="358"/>
        <v>入力済</v>
      </c>
      <c r="AS1035" s="559" t="str">
        <f t="shared" si="359"/>
        <v/>
      </c>
      <c r="AT1035" s="632" t="str">
        <f t="shared" si="360"/>
        <v>入力済</v>
      </c>
      <c r="AU1035" s="632" t="str">
        <f t="shared" si="361"/>
        <v/>
      </c>
      <c r="AV1035" s="632" t="str">
        <f t="shared" si="362"/>
        <v/>
      </c>
      <c r="AW1035" s="559" t="str">
        <f t="shared" si="363"/>
        <v/>
      </c>
      <c r="AX1035" s="559" t="str">
        <f t="shared" si="364"/>
        <v/>
      </c>
      <c r="AY1035" s="632" t="str">
        <f>IFERROR(VLOOKUP(K1035,【参考】数式用!$AR$5:$AS$39,2, FALSE), "")</f>
        <v/>
      </c>
      <c r="AZ1035" s="559" t="str">
        <f t="shared" si="365"/>
        <v/>
      </c>
      <c r="BA1035" s="559" t="str">
        <f t="shared" si="366"/>
        <v>入力済</v>
      </c>
      <c r="BB1035" s="632" t="str">
        <f>IFERROR(VLOOKUP(K1035,【参考】数式用!$AX$3:$AY$59, 2, FALSE), "")</f>
        <v/>
      </c>
      <c r="BC1035" s="559" t="str">
        <f t="shared" si="367"/>
        <v/>
      </c>
      <c r="BD1035" s="559" t="str">
        <f t="shared" si="368"/>
        <v>入力済</v>
      </c>
      <c r="BE1035" s="576" t="str">
        <f t="shared" si="369"/>
        <v/>
      </c>
      <c r="BF1035" s="559" t="str">
        <f t="shared" si="370"/>
        <v/>
      </c>
      <c r="BG1035" s="596"/>
      <c r="BH1035" s="632" t="str">
        <f t="shared" si="371"/>
        <v/>
      </c>
      <c r="BI1035" s="614" t="str">
        <f>IFERROR(IF(BH1035="Ⅱロ有り",ROUNDDOWN(L1035*VLOOKUP(K1035,【参考】数式用!$A$4:$J$42,10,FALSE)*AA1035,0),""),"")</f>
        <v/>
      </c>
      <c r="BJ1035" s="614" t="str">
        <f>IFERROR(IF(BH1035="Ⅱロなし",ROUNDDOWN(L1035*VLOOKUP(K1035,【参考】数式用!$A$4:$J$42,8,FALSE)*AA1035,0),""),"")</f>
        <v/>
      </c>
    </row>
    <row r="1036" spans="1:62" ht="110.1" customHeight="1" thickBot="1">
      <c r="A1036" s="327">
        <v>1023</v>
      </c>
      <c r="B1036" s="1005" t="str">
        <f>IF(基本情報入力シート!B1058="","",基本情報入力シート!B1058)</f>
        <v/>
      </c>
      <c r="C1036" s="1006"/>
      <c r="D1036" s="1006"/>
      <c r="E1036" s="1006"/>
      <c r="F1036" s="1007"/>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58" t="str">
        <f>IF(基本情報入力シート!AF1058=0, "",基本情報入力シート!AF1058)</f>
        <v/>
      </c>
      <c r="M1036" s="589"/>
      <c r="N1036" s="521" t="str">
        <f>IFERROR(VLOOKUP(K1036,【参考】数式用!$A$2:$F$57,MATCH(M1036,【参考】数式用!$C$3:$F$3,0)+2,0),"")</f>
        <v/>
      </c>
      <c r="O1036" s="513"/>
      <c r="P1036" s="555" t="str">
        <f>IFERROR(VLOOKUP(K1036,【参考】数式用!$A$2:$F$57,MATCH(O1036,【参考】数式用!$C$3:$F$3,0)+2,0),"")</f>
        <v/>
      </c>
      <c r="Q1036" s="338" t="s">
        <v>118</v>
      </c>
      <c r="R1036" s="339"/>
      <c r="S1036" s="340" t="s">
        <v>183</v>
      </c>
      <c r="T1036" s="339"/>
      <c r="U1036" s="340" t="s">
        <v>184</v>
      </c>
      <c r="V1036" s="339"/>
      <c r="W1036" s="340" t="s">
        <v>183</v>
      </c>
      <c r="X1036" s="339"/>
      <c r="Y1036" s="340" t="s">
        <v>185</v>
      </c>
      <c r="Z1036" s="340" t="s">
        <v>186</v>
      </c>
      <c r="AA1036" s="340" t="str">
        <f t="shared" si="351"/>
        <v/>
      </c>
      <c r="AB1036" s="341" t="s">
        <v>187</v>
      </c>
      <c r="AC1036" s="516" t="str">
        <f t="shared" si="352"/>
        <v/>
      </c>
      <c r="AD1036" s="509" t="str">
        <f t="shared" si="353"/>
        <v/>
      </c>
      <c r="AE1036" s="517" t="str">
        <f>IFERROR(ROUNDDOWN(ROUNDDOWN(ROUND(L1036*VLOOKUP(K1036,【参考】数式用!$A$4:$F$57,MATCH("処遇改善加算Ⅳ",【参考】数式用!$C$3:$F$3,0)+2,0),0),0)*AA1036*0.5,0), "")</f>
        <v/>
      </c>
      <c r="AF1036" s="329"/>
      <c r="AG1036" s="330"/>
      <c r="AH1036" s="330"/>
      <c r="AI1036" s="344"/>
      <c r="AJ1036" s="641"/>
      <c r="AK1036" s="331"/>
      <c r="AL1036" s="332" t="str">
        <f t="shared" si="354"/>
        <v/>
      </c>
      <c r="AM1036" s="325" t="str">
        <f t="shared" si="355"/>
        <v/>
      </c>
      <c r="AN1036" s="255"/>
      <c r="AO1036" s="559" t="str">
        <f>IFERROR(VLOOKUP(K1036,【参考】数式用!$A$2:$N$57,14,FALSE),"")</f>
        <v/>
      </c>
      <c r="AP1036" s="559" t="str">
        <f t="shared" si="356"/>
        <v/>
      </c>
      <c r="AQ1036" s="632" t="str">
        <f t="shared" si="357"/>
        <v/>
      </c>
      <c r="AR1036" s="632" t="str">
        <f t="shared" si="358"/>
        <v>入力済</v>
      </c>
      <c r="AS1036" s="559" t="str">
        <f t="shared" si="359"/>
        <v/>
      </c>
      <c r="AT1036" s="632" t="str">
        <f t="shared" si="360"/>
        <v>入力済</v>
      </c>
      <c r="AU1036" s="632" t="str">
        <f t="shared" si="361"/>
        <v/>
      </c>
      <c r="AV1036" s="632" t="str">
        <f t="shared" si="362"/>
        <v/>
      </c>
      <c r="AW1036" s="559" t="str">
        <f t="shared" si="363"/>
        <v/>
      </c>
      <c r="AX1036" s="559" t="str">
        <f t="shared" si="364"/>
        <v/>
      </c>
      <c r="AY1036" s="632" t="str">
        <f>IFERROR(VLOOKUP(K1036,【参考】数式用!$AR$5:$AS$39,2, FALSE), "")</f>
        <v/>
      </c>
      <c r="AZ1036" s="559" t="str">
        <f t="shared" si="365"/>
        <v/>
      </c>
      <c r="BA1036" s="559" t="str">
        <f t="shared" si="366"/>
        <v>入力済</v>
      </c>
      <c r="BB1036" s="632" t="str">
        <f>IFERROR(VLOOKUP(K1036,【参考】数式用!$AX$3:$AY$59, 2, FALSE), "")</f>
        <v/>
      </c>
      <c r="BC1036" s="559" t="str">
        <f t="shared" si="367"/>
        <v/>
      </c>
      <c r="BD1036" s="559" t="str">
        <f t="shared" si="368"/>
        <v>入力済</v>
      </c>
      <c r="BE1036" s="576" t="str">
        <f t="shared" si="369"/>
        <v/>
      </c>
      <c r="BF1036" s="559" t="str">
        <f t="shared" si="370"/>
        <v/>
      </c>
      <c r="BG1036" s="596"/>
      <c r="BH1036" s="632" t="str">
        <f t="shared" si="371"/>
        <v/>
      </c>
      <c r="BI1036" s="614" t="str">
        <f>IFERROR(IF(BH1036="Ⅱロ有り",ROUNDDOWN(L1036*VLOOKUP(K1036,【参考】数式用!$A$4:$J$42,10,FALSE)*AA1036,0),""),"")</f>
        <v/>
      </c>
      <c r="BJ1036" s="614" t="str">
        <f>IFERROR(IF(BH1036="Ⅱロなし",ROUNDDOWN(L1036*VLOOKUP(K1036,【参考】数式用!$A$4:$J$42,8,FALSE)*AA1036,0),""),"")</f>
        <v/>
      </c>
    </row>
    <row r="1037" spans="1:62" ht="110.1" customHeight="1" thickBot="1">
      <c r="A1037" s="327">
        <v>1024</v>
      </c>
      <c r="B1037" s="1005" t="str">
        <f>IF(基本情報入力シート!B1059="","",基本情報入力シート!B1059)</f>
        <v/>
      </c>
      <c r="C1037" s="1006"/>
      <c r="D1037" s="1006"/>
      <c r="E1037" s="1006"/>
      <c r="F1037" s="1007"/>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58" t="str">
        <f>IF(基本情報入力シート!AF1059=0, "",基本情報入力シート!AF1059)</f>
        <v/>
      </c>
      <c r="M1037" s="589"/>
      <c r="N1037" s="521" t="str">
        <f>IFERROR(VLOOKUP(K1037,【参考】数式用!$A$2:$F$57,MATCH(M1037,【参考】数式用!$C$3:$F$3,0)+2,0),"")</f>
        <v/>
      </c>
      <c r="O1037" s="513"/>
      <c r="P1037" s="555" t="str">
        <f>IFERROR(VLOOKUP(K1037,【参考】数式用!$A$2:$F$57,MATCH(O1037,【参考】数式用!$C$3:$F$3,0)+2,0),"")</f>
        <v/>
      </c>
      <c r="Q1037" s="338" t="s">
        <v>118</v>
      </c>
      <c r="R1037" s="339"/>
      <c r="S1037" s="340" t="s">
        <v>183</v>
      </c>
      <c r="T1037" s="339"/>
      <c r="U1037" s="340" t="s">
        <v>184</v>
      </c>
      <c r="V1037" s="339"/>
      <c r="W1037" s="340" t="s">
        <v>183</v>
      </c>
      <c r="X1037" s="339"/>
      <c r="Y1037" s="340" t="s">
        <v>185</v>
      </c>
      <c r="Z1037" s="340" t="s">
        <v>186</v>
      </c>
      <c r="AA1037" s="340" t="str">
        <f t="shared" si="351"/>
        <v/>
      </c>
      <c r="AB1037" s="341" t="s">
        <v>187</v>
      </c>
      <c r="AC1037" s="516" t="str">
        <f t="shared" si="352"/>
        <v/>
      </c>
      <c r="AD1037" s="509" t="str">
        <f t="shared" si="353"/>
        <v/>
      </c>
      <c r="AE1037" s="517" t="str">
        <f>IFERROR(ROUNDDOWN(ROUNDDOWN(ROUND(L1037*VLOOKUP(K1037,【参考】数式用!$A$4:$F$57,MATCH("処遇改善加算Ⅳ",【参考】数式用!$C$3:$F$3,0)+2,0),0),0)*AA1037*0.5,0), "")</f>
        <v/>
      </c>
      <c r="AF1037" s="329"/>
      <c r="AG1037" s="330"/>
      <c r="AH1037" s="330"/>
      <c r="AI1037" s="344"/>
      <c r="AJ1037" s="641"/>
      <c r="AK1037" s="331"/>
      <c r="AL1037" s="332" t="str">
        <f t="shared" si="354"/>
        <v/>
      </c>
      <c r="AM1037" s="325" t="str">
        <f t="shared" si="355"/>
        <v/>
      </c>
      <c r="AN1037" s="255"/>
      <c r="AO1037" s="559" t="str">
        <f>IFERROR(VLOOKUP(K1037,【参考】数式用!$A$2:$N$57,14,FALSE),"")</f>
        <v/>
      </c>
      <c r="AP1037" s="559" t="str">
        <f t="shared" si="356"/>
        <v/>
      </c>
      <c r="AQ1037" s="632" t="str">
        <f t="shared" si="357"/>
        <v/>
      </c>
      <c r="AR1037" s="632" t="str">
        <f t="shared" si="358"/>
        <v>入力済</v>
      </c>
      <c r="AS1037" s="559" t="str">
        <f t="shared" si="359"/>
        <v/>
      </c>
      <c r="AT1037" s="632" t="str">
        <f t="shared" si="360"/>
        <v>入力済</v>
      </c>
      <c r="AU1037" s="632" t="str">
        <f t="shared" si="361"/>
        <v/>
      </c>
      <c r="AV1037" s="632" t="str">
        <f t="shared" si="362"/>
        <v/>
      </c>
      <c r="AW1037" s="559" t="str">
        <f t="shared" si="363"/>
        <v/>
      </c>
      <c r="AX1037" s="559" t="str">
        <f t="shared" si="364"/>
        <v/>
      </c>
      <c r="AY1037" s="632" t="str">
        <f>IFERROR(VLOOKUP(K1037,【参考】数式用!$AR$5:$AS$39,2, FALSE), "")</f>
        <v/>
      </c>
      <c r="AZ1037" s="559" t="str">
        <f t="shared" si="365"/>
        <v/>
      </c>
      <c r="BA1037" s="559" t="str">
        <f t="shared" si="366"/>
        <v>入力済</v>
      </c>
      <c r="BB1037" s="632" t="str">
        <f>IFERROR(VLOOKUP(K1037,【参考】数式用!$AX$3:$AY$59, 2, FALSE), "")</f>
        <v/>
      </c>
      <c r="BC1037" s="559" t="str">
        <f t="shared" si="367"/>
        <v/>
      </c>
      <c r="BD1037" s="559" t="str">
        <f t="shared" si="368"/>
        <v>入力済</v>
      </c>
      <c r="BE1037" s="576" t="str">
        <f t="shared" si="369"/>
        <v/>
      </c>
      <c r="BF1037" s="559" t="str">
        <f t="shared" si="370"/>
        <v/>
      </c>
      <c r="BG1037" s="596"/>
      <c r="BH1037" s="632" t="str">
        <f t="shared" si="371"/>
        <v/>
      </c>
      <c r="BI1037" s="614" t="str">
        <f>IFERROR(IF(BH1037="Ⅱロ有り",ROUNDDOWN(L1037*VLOOKUP(K1037,【参考】数式用!$A$4:$J$42,10,FALSE)*AA1037,0),""),"")</f>
        <v/>
      </c>
      <c r="BJ1037" s="614" t="str">
        <f>IFERROR(IF(BH1037="Ⅱロなし",ROUNDDOWN(L1037*VLOOKUP(K1037,【参考】数式用!$A$4:$J$42,8,FALSE)*AA1037,0),""),"")</f>
        <v/>
      </c>
    </row>
    <row r="1038" spans="1:62" ht="110.1" customHeight="1" thickBot="1">
      <c r="A1038" s="327">
        <v>1025</v>
      </c>
      <c r="B1038" s="1005" t="str">
        <f>IF(基本情報入力シート!B1060="","",基本情報入力シート!B1060)</f>
        <v/>
      </c>
      <c r="C1038" s="1006"/>
      <c r="D1038" s="1006"/>
      <c r="E1038" s="1006"/>
      <c r="F1038" s="1007"/>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58" t="str">
        <f>IF(基本情報入力シート!AF1060=0, "",基本情報入力シート!AF1060)</f>
        <v/>
      </c>
      <c r="M1038" s="589"/>
      <c r="N1038" s="521" t="str">
        <f>IFERROR(VLOOKUP(K1038,【参考】数式用!$A$2:$F$57,MATCH(M1038,【参考】数式用!$C$3:$F$3,0)+2,0),"")</f>
        <v/>
      </c>
      <c r="O1038" s="513"/>
      <c r="P1038" s="555" t="str">
        <f>IFERROR(VLOOKUP(K1038,【参考】数式用!$A$2:$F$57,MATCH(O1038,【参考】数式用!$C$3:$F$3,0)+2,0),"")</f>
        <v/>
      </c>
      <c r="Q1038" s="338" t="s">
        <v>118</v>
      </c>
      <c r="R1038" s="339"/>
      <c r="S1038" s="340" t="s">
        <v>183</v>
      </c>
      <c r="T1038" s="339"/>
      <c r="U1038" s="340" t="s">
        <v>184</v>
      </c>
      <c r="V1038" s="339"/>
      <c r="W1038" s="340" t="s">
        <v>183</v>
      </c>
      <c r="X1038" s="339"/>
      <c r="Y1038" s="340" t="s">
        <v>185</v>
      </c>
      <c r="Z1038" s="340" t="s">
        <v>186</v>
      </c>
      <c r="AA1038" s="340" t="str">
        <f t="shared" si="351"/>
        <v/>
      </c>
      <c r="AB1038" s="341" t="s">
        <v>187</v>
      </c>
      <c r="AC1038" s="516" t="str">
        <f t="shared" si="352"/>
        <v/>
      </c>
      <c r="AD1038" s="509" t="str">
        <f t="shared" si="353"/>
        <v/>
      </c>
      <c r="AE1038" s="517" t="str">
        <f>IFERROR(ROUNDDOWN(ROUNDDOWN(ROUND(L1038*VLOOKUP(K1038,【参考】数式用!$A$4:$F$57,MATCH("処遇改善加算Ⅳ",【参考】数式用!$C$3:$F$3,0)+2,0),0),0)*AA1038*0.5,0), "")</f>
        <v/>
      </c>
      <c r="AF1038" s="329"/>
      <c r="AG1038" s="330"/>
      <c r="AH1038" s="330"/>
      <c r="AI1038" s="344"/>
      <c r="AJ1038" s="641"/>
      <c r="AK1038" s="331"/>
      <c r="AL1038" s="332" t="str">
        <f t="shared" si="354"/>
        <v/>
      </c>
      <c r="AM1038" s="325" t="str">
        <f t="shared" si="355"/>
        <v/>
      </c>
      <c r="AN1038" s="255"/>
      <c r="AO1038" s="559" t="str">
        <f>IFERROR(VLOOKUP(K1038,【参考】数式用!$A$2:$N$57,14,FALSE),"")</f>
        <v/>
      </c>
      <c r="AP1038" s="559" t="str">
        <f t="shared" si="356"/>
        <v/>
      </c>
      <c r="AQ1038" s="632" t="str">
        <f t="shared" si="357"/>
        <v/>
      </c>
      <c r="AR1038" s="632" t="str">
        <f t="shared" si="358"/>
        <v>入力済</v>
      </c>
      <c r="AS1038" s="559" t="str">
        <f t="shared" si="359"/>
        <v/>
      </c>
      <c r="AT1038" s="632" t="str">
        <f t="shared" si="360"/>
        <v>入力済</v>
      </c>
      <c r="AU1038" s="632" t="str">
        <f t="shared" si="361"/>
        <v/>
      </c>
      <c r="AV1038" s="632" t="str">
        <f t="shared" si="362"/>
        <v/>
      </c>
      <c r="AW1038" s="559" t="str">
        <f t="shared" si="363"/>
        <v/>
      </c>
      <c r="AX1038" s="559" t="str">
        <f t="shared" si="364"/>
        <v/>
      </c>
      <c r="AY1038" s="632" t="str">
        <f>IFERROR(VLOOKUP(K1038,【参考】数式用!$AR$5:$AS$39,2, FALSE), "")</f>
        <v/>
      </c>
      <c r="AZ1038" s="559" t="str">
        <f t="shared" si="365"/>
        <v/>
      </c>
      <c r="BA1038" s="559" t="str">
        <f t="shared" si="366"/>
        <v>入力済</v>
      </c>
      <c r="BB1038" s="632" t="str">
        <f>IFERROR(VLOOKUP(K1038,【参考】数式用!$AX$3:$AY$59, 2, FALSE), "")</f>
        <v/>
      </c>
      <c r="BC1038" s="559" t="str">
        <f t="shared" si="367"/>
        <v/>
      </c>
      <c r="BD1038" s="559" t="str">
        <f t="shared" si="368"/>
        <v>入力済</v>
      </c>
      <c r="BE1038" s="576" t="str">
        <f t="shared" si="369"/>
        <v/>
      </c>
      <c r="BF1038" s="559" t="str">
        <f t="shared" si="370"/>
        <v/>
      </c>
      <c r="BG1038" s="596"/>
      <c r="BH1038" s="632" t="str">
        <f t="shared" si="371"/>
        <v/>
      </c>
      <c r="BI1038" s="614" t="str">
        <f>IFERROR(IF(BH1038="Ⅱロ有り",ROUNDDOWN(L1038*VLOOKUP(K1038,【参考】数式用!$A$4:$J$42,10,FALSE)*AA1038,0),""),"")</f>
        <v/>
      </c>
      <c r="BJ1038" s="614" t="str">
        <f>IFERROR(IF(BH1038="Ⅱロなし",ROUNDDOWN(L1038*VLOOKUP(K1038,【参考】数式用!$A$4:$J$42,8,FALSE)*AA1038,0),""),"")</f>
        <v/>
      </c>
    </row>
    <row r="1039" spans="1:62" ht="110.1" customHeight="1" thickBot="1">
      <c r="A1039" s="327">
        <v>1026</v>
      </c>
      <c r="B1039" s="1005" t="str">
        <f>IF(基本情報入力シート!B1061="","",基本情報入力シート!B1061)</f>
        <v/>
      </c>
      <c r="C1039" s="1006"/>
      <c r="D1039" s="1006"/>
      <c r="E1039" s="1006"/>
      <c r="F1039" s="1007"/>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58" t="str">
        <f>IF(基本情報入力シート!AF1061=0, "",基本情報入力シート!AF1061)</f>
        <v/>
      </c>
      <c r="M1039" s="589"/>
      <c r="N1039" s="521" t="str">
        <f>IFERROR(VLOOKUP(K1039,【参考】数式用!$A$2:$F$57,MATCH(M1039,【参考】数式用!$C$3:$F$3,0)+2,0),"")</f>
        <v/>
      </c>
      <c r="O1039" s="513"/>
      <c r="P1039" s="555" t="str">
        <f>IFERROR(VLOOKUP(K1039,【参考】数式用!$A$2:$F$57,MATCH(O1039,【参考】数式用!$C$3:$F$3,0)+2,0),"")</f>
        <v/>
      </c>
      <c r="Q1039" s="338" t="s">
        <v>118</v>
      </c>
      <c r="R1039" s="339"/>
      <c r="S1039" s="340" t="s">
        <v>183</v>
      </c>
      <c r="T1039" s="339"/>
      <c r="U1039" s="340" t="s">
        <v>184</v>
      </c>
      <c r="V1039" s="339"/>
      <c r="W1039" s="340" t="s">
        <v>183</v>
      </c>
      <c r="X1039" s="339"/>
      <c r="Y1039" s="340" t="s">
        <v>185</v>
      </c>
      <c r="Z1039" s="340" t="s">
        <v>186</v>
      </c>
      <c r="AA1039" s="340" t="str">
        <f t="shared" si="351"/>
        <v/>
      </c>
      <c r="AB1039" s="341" t="s">
        <v>187</v>
      </c>
      <c r="AC1039" s="516" t="str">
        <f t="shared" si="352"/>
        <v/>
      </c>
      <c r="AD1039" s="509" t="str">
        <f t="shared" si="353"/>
        <v/>
      </c>
      <c r="AE1039" s="517" t="str">
        <f>IFERROR(ROUNDDOWN(ROUNDDOWN(ROUND(L1039*VLOOKUP(K1039,【参考】数式用!$A$4:$F$57,MATCH("処遇改善加算Ⅳ",【参考】数式用!$C$3:$F$3,0)+2,0),0),0)*AA1039*0.5,0), "")</f>
        <v/>
      </c>
      <c r="AF1039" s="329"/>
      <c r="AG1039" s="330"/>
      <c r="AH1039" s="330"/>
      <c r="AI1039" s="344"/>
      <c r="AJ1039" s="641"/>
      <c r="AK1039" s="331"/>
      <c r="AL1039" s="332" t="str">
        <f t="shared" si="354"/>
        <v/>
      </c>
      <c r="AM1039" s="325" t="str">
        <f t="shared" si="355"/>
        <v/>
      </c>
      <c r="AN1039" s="255"/>
      <c r="AO1039" s="559" t="str">
        <f>IFERROR(VLOOKUP(K1039,【参考】数式用!$A$2:$N$57,14,FALSE),"")</f>
        <v/>
      </c>
      <c r="AP1039" s="559" t="str">
        <f t="shared" si="356"/>
        <v/>
      </c>
      <c r="AQ1039" s="632" t="str">
        <f t="shared" si="357"/>
        <v/>
      </c>
      <c r="AR1039" s="632" t="str">
        <f t="shared" si="358"/>
        <v>入力済</v>
      </c>
      <c r="AS1039" s="559" t="str">
        <f t="shared" si="359"/>
        <v/>
      </c>
      <c r="AT1039" s="632" t="str">
        <f t="shared" si="360"/>
        <v>入力済</v>
      </c>
      <c r="AU1039" s="632" t="str">
        <f t="shared" si="361"/>
        <v/>
      </c>
      <c r="AV1039" s="632" t="str">
        <f t="shared" si="362"/>
        <v/>
      </c>
      <c r="AW1039" s="559" t="str">
        <f t="shared" si="363"/>
        <v/>
      </c>
      <c r="AX1039" s="559" t="str">
        <f t="shared" si="364"/>
        <v/>
      </c>
      <c r="AY1039" s="632" t="str">
        <f>IFERROR(VLOOKUP(K1039,【参考】数式用!$AR$5:$AS$39,2, FALSE), "")</f>
        <v/>
      </c>
      <c r="AZ1039" s="559" t="str">
        <f t="shared" si="365"/>
        <v/>
      </c>
      <c r="BA1039" s="559" t="str">
        <f t="shared" si="366"/>
        <v>入力済</v>
      </c>
      <c r="BB1039" s="632" t="str">
        <f>IFERROR(VLOOKUP(K1039,【参考】数式用!$AX$3:$AY$59, 2, FALSE), "")</f>
        <v/>
      </c>
      <c r="BC1039" s="559" t="str">
        <f t="shared" si="367"/>
        <v/>
      </c>
      <c r="BD1039" s="559" t="str">
        <f t="shared" si="368"/>
        <v>入力済</v>
      </c>
      <c r="BE1039" s="576" t="str">
        <f t="shared" si="369"/>
        <v/>
      </c>
      <c r="BF1039" s="559" t="str">
        <f t="shared" si="370"/>
        <v/>
      </c>
      <c r="BG1039" s="596"/>
      <c r="BH1039" s="632" t="str">
        <f t="shared" si="371"/>
        <v/>
      </c>
      <c r="BI1039" s="614" t="str">
        <f>IFERROR(IF(BH1039="Ⅱロ有り",ROUNDDOWN(L1039*VLOOKUP(K1039,【参考】数式用!$A$4:$J$42,10,FALSE)*AA1039,0),""),"")</f>
        <v/>
      </c>
      <c r="BJ1039" s="614" t="str">
        <f>IFERROR(IF(BH1039="Ⅱロなし",ROUNDDOWN(L1039*VLOOKUP(K1039,【参考】数式用!$A$4:$J$42,8,FALSE)*AA1039,0),""),"")</f>
        <v/>
      </c>
    </row>
    <row r="1040" spans="1:62" ht="110.1" customHeight="1" thickBot="1">
      <c r="A1040" s="327">
        <v>1027</v>
      </c>
      <c r="B1040" s="1005" t="str">
        <f>IF(基本情報入力シート!B1062="","",基本情報入力シート!B1062)</f>
        <v/>
      </c>
      <c r="C1040" s="1006"/>
      <c r="D1040" s="1006"/>
      <c r="E1040" s="1006"/>
      <c r="F1040" s="1007"/>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58" t="str">
        <f>IF(基本情報入力シート!AF1062=0, "",基本情報入力シート!AF1062)</f>
        <v/>
      </c>
      <c r="M1040" s="589"/>
      <c r="N1040" s="521" t="str">
        <f>IFERROR(VLOOKUP(K1040,【参考】数式用!$A$2:$F$57,MATCH(M1040,【参考】数式用!$C$3:$F$3,0)+2,0),"")</f>
        <v/>
      </c>
      <c r="O1040" s="513"/>
      <c r="P1040" s="555" t="str">
        <f>IFERROR(VLOOKUP(K1040,【参考】数式用!$A$2:$F$57,MATCH(O1040,【参考】数式用!$C$3:$F$3,0)+2,0),"")</f>
        <v/>
      </c>
      <c r="Q1040" s="338" t="s">
        <v>118</v>
      </c>
      <c r="R1040" s="339"/>
      <c r="S1040" s="340" t="s">
        <v>183</v>
      </c>
      <c r="T1040" s="339"/>
      <c r="U1040" s="340" t="s">
        <v>184</v>
      </c>
      <c r="V1040" s="339"/>
      <c r="W1040" s="340" t="s">
        <v>183</v>
      </c>
      <c r="X1040" s="339"/>
      <c r="Y1040" s="340" t="s">
        <v>185</v>
      </c>
      <c r="Z1040" s="340" t="s">
        <v>186</v>
      </c>
      <c r="AA1040" s="340" t="str">
        <f t="shared" si="351"/>
        <v/>
      </c>
      <c r="AB1040" s="341" t="s">
        <v>187</v>
      </c>
      <c r="AC1040" s="516" t="str">
        <f t="shared" si="352"/>
        <v/>
      </c>
      <c r="AD1040" s="509" t="str">
        <f t="shared" si="353"/>
        <v/>
      </c>
      <c r="AE1040" s="517" t="str">
        <f>IFERROR(ROUNDDOWN(ROUNDDOWN(ROUND(L1040*VLOOKUP(K1040,【参考】数式用!$A$4:$F$57,MATCH("処遇改善加算Ⅳ",【参考】数式用!$C$3:$F$3,0)+2,0),0),0)*AA1040*0.5,0), "")</f>
        <v/>
      </c>
      <c r="AF1040" s="329"/>
      <c r="AG1040" s="330"/>
      <c r="AH1040" s="330"/>
      <c r="AI1040" s="344"/>
      <c r="AJ1040" s="641"/>
      <c r="AK1040" s="331"/>
      <c r="AL1040" s="332" t="str">
        <f t="shared" si="354"/>
        <v/>
      </c>
      <c r="AM1040" s="325" t="str">
        <f t="shared" si="355"/>
        <v/>
      </c>
      <c r="AN1040" s="255"/>
      <c r="AO1040" s="559" t="str">
        <f>IFERROR(VLOOKUP(K1040,【参考】数式用!$A$2:$N$57,14,FALSE),"")</f>
        <v/>
      </c>
      <c r="AP1040" s="559" t="str">
        <f t="shared" si="356"/>
        <v/>
      </c>
      <c r="AQ1040" s="632" t="str">
        <f t="shared" si="357"/>
        <v/>
      </c>
      <c r="AR1040" s="632" t="str">
        <f t="shared" si="358"/>
        <v>入力済</v>
      </c>
      <c r="AS1040" s="559" t="str">
        <f t="shared" si="359"/>
        <v/>
      </c>
      <c r="AT1040" s="632" t="str">
        <f t="shared" si="360"/>
        <v>入力済</v>
      </c>
      <c r="AU1040" s="632" t="str">
        <f t="shared" si="361"/>
        <v/>
      </c>
      <c r="AV1040" s="632" t="str">
        <f t="shared" si="362"/>
        <v/>
      </c>
      <c r="AW1040" s="559" t="str">
        <f t="shared" si="363"/>
        <v/>
      </c>
      <c r="AX1040" s="559" t="str">
        <f t="shared" si="364"/>
        <v/>
      </c>
      <c r="AY1040" s="632" t="str">
        <f>IFERROR(VLOOKUP(K1040,【参考】数式用!$AR$5:$AS$39,2, FALSE), "")</f>
        <v/>
      </c>
      <c r="AZ1040" s="559" t="str">
        <f t="shared" si="365"/>
        <v/>
      </c>
      <c r="BA1040" s="559" t="str">
        <f t="shared" si="366"/>
        <v>入力済</v>
      </c>
      <c r="BB1040" s="632" t="str">
        <f>IFERROR(VLOOKUP(K1040,【参考】数式用!$AX$3:$AY$59, 2, FALSE), "")</f>
        <v/>
      </c>
      <c r="BC1040" s="559" t="str">
        <f t="shared" si="367"/>
        <v/>
      </c>
      <c r="BD1040" s="559" t="str">
        <f t="shared" si="368"/>
        <v>入力済</v>
      </c>
      <c r="BE1040" s="576" t="str">
        <f t="shared" si="369"/>
        <v/>
      </c>
      <c r="BF1040" s="559" t="str">
        <f t="shared" si="370"/>
        <v/>
      </c>
      <c r="BG1040" s="596"/>
      <c r="BH1040" s="632" t="str">
        <f t="shared" si="371"/>
        <v/>
      </c>
      <c r="BI1040" s="614" t="str">
        <f>IFERROR(IF(BH1040="Ⅱロ有り",ROUNDDOWN(L1040*VLOOKUP(K1040,【参考】数式用!$A$4:$J$42,10,FALSE)*AA1040,0),""),"")</f>
        <v/>
      </c>
      <c r="BJ1040" s="614" t="str">
        <f>IFERROR(IF(BH1040="Ⅱロなし",ROUNDDOWN(L1040*VLOOKUP(K1040,【参考】数式用!$A$4:$J$42,8,FALSE)*AA1040,0),""),"")</f>
        <v/>
      </c>
    </row>
    <row r="1041" spans="1:62" ht="110.1" customHeight="1" thickBot="1">
      <c r="A1041" s="327">
        <v>1028</v>
      </c>
      <c r="B1041" s="1005" t="str">
        <f>IF(基本情報入力シート!B1063="","",基本情報入力シート!B1063)</f>
        <v/>
      </c>
      <c r="C1041" s="1006"/>
      <c r="D1041" s="1006"/>
      <c r="E1041" s="1006"/>
      <c r="F1041" s="1007"/>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58" t="str">
        <f>IF(基本情報入力シート!AF1063=0, "",基本情報入力シート!AF1063)</f>
        <v/>
      </c>
      <c r="M1041" s="589"/>
      <c r="N1041" s="521" t="str">
        <f>IFERROR(VLOOKUP(K1041,【参考】数式用!$A$2:$F$57,MATCH(M1041,【参考】数式用!$C$3:$F$3,0)+2,0),"")</f>
        <v/>
      </c>
      <c r="O1041" s="513"/>
      <c r="P1041" s="555" t="str">
        <f>IFERROR(VLOOKUP(K1041,【参考】数式用!$A$2:$F$57,MATCH(O1041,【参考】数式用!$C$3:$F$3,0)+2,0),"")</f>
        <v/>
      </c>
      <c r="Q1041" s="338" t="s">
        <v>118</v>
      </c>
      <c r="R1041" s="339"/>
      <c r="S1041" s="340" t="s">
        <v>183</v>
      </c>
      <c r="T1041" s="339"/>
      <c r="U1041" s="340" t="s">
        <v>184</v>
      </c>
      <c r="V1041" s="339"/>
      <c r="W1041" s="340" t="s">
        <v>183</v>
      </c>
      <c r="X1041" s="339"/>
      <c r="Y1041" s="340" t="s">
        <v>185</v>
      </c>
      <c r="Z1041" s="340" t="s">
        <v>186</v>
      </c>
      <c r="AA1041" s="340" t="str">
        <f t="shared" si="351"/>
        <v/>
      </c>
      <c r="AB1041" s="341" t="s">
        <v>187</v>
      </c>
      <c r="AC1041" s="516" t="str">
        <f t="shared" si="352"/>
        <v/>
      </c>
      <c r="AD1041" s="509" t="str">
        <f t="shared" si="353"/>
        <v/>
      </c>
      <c r="AE1041" s="517" t="str">
        <f>IFERROR(ROUNDDOWN(ROUNDDOWN(ROUND(L1041*VLOOKUP(K1041,【参考】数式用!$A$4:$F$57,MATCH("処遇改善加算Ⅳ",【参考】数式用!$C$3:$F$3,0)+2,0),0),0)*AA1041*0.5,0), "")</f>
        <v/>
      </c>
      <c r="AF1041" s="329"/>
      <c r="AG1041" s="330"/>
      <c r="AH1041" s="330"/>
      <c r="AI1041" s="344"/>
      <c r="AJ1041" s="641"/>
      <c r="AK1041" s="331"/>
      <c r="AL1041" s="332" t="str">
        <f t="shared" si="354"/>
        <v/>
      </c>
      <c r="AM1041" s="325" t="str">
        <f t="shared" si="355"/>
        <v/>
      </c>
      <c r="AN1041" s="255"/>
      <c r="AO1041" s="559" t="str">
        <f>IFERROR(VLOOKUP(K1041,【参考】数式用!$A$2:$N$57,14,FALSE),"")</f>
        <v/>
      </c>
      <c r="AP1041" s="559" t="str">
        <f t="shared" si="356"/>
        <v/>
      </c>
      <c r="AQ1041" s="632" t="str">
        <f t="shared" si="357"/>
        <v/>
      </c>
      <c r="AR1041" s="632" t="str">
        <f t="shared" si="358"/>
        <v>入力済</v>
      </c>
      <c r="AS1041" s="559" t="str">
        <f t="shared" si="359"/>
        <v/>
      </c>
      <c r="AT1041" s="632" t="str">
        <f t="shared" si="360"/>
        <v>入力済</v>
      </c>
      <c r="AU1041" s="632" t="str">
        <f t="shared" si="361"/>
        <v/>
      </c>
      <c r="AV1041" s="632" t="str">
        <f t="shared" si="362"/>
        <v/>
      </c>
      <c r="AW1041" s="559" t="str">
        <f t="shared" si="363"/>
        <v/>
      </c>
      <c r="AX1041" s="559" t="str">
        <f t="shared" si="364"/>
        <v/>
      </c>
      <c r="AY1041" s="632" t="str">
        <f>IFERROR(VLOOKUP(K1041,【参考】数式用!$AR$5:$AS$39,2, FALSE), "")</f>
        <v/>
      </c>
      <c r="AZ1041" s="559" t="str">
        <f t="shared" si="365"/>
        <v/>
      </c>
      <c r="BA1041" s="559" t="str">
        <f t="shared" si="366"/>
        <v>入力済</v>
      </c>
      <c r="BB1041" s="632" t="str">
        <f>IFERROR(VLOOKUP(K1041,【参考】数式用!$AX$3:$AY$59, 2, FALSE), "")</f>
        <v/>
      </c>
      <c r="BC1041" s="559" t="str">
        <f t="shared" si="367"/>
        <v/>
      </c>
      <c r="BD1041" s="559" t="str">
        <f t="shared" si="368"/>
        <v>入力済</v>
      </c>
      <c r="BE1041" s="576" t="str">
        <f t="shared" si="369"/>
        <v/>
      </c>
      <c r="BF1041" s="559" t="str">
        <f t="shared" si="370"/>
        <v/>
      </c>
      <c r="BG1041" s="596"/>
      <c r="BH1041" s="632" t="str">
        <f t="shared" si="371"/>
        <v/>
      </c>
      <c r="BI1041" s="614" t="str">
        <f>IFERROR(IF(BH1041="Ⅱロ有り",ROUNDDOWN(L1041*VLOOKUP(K1041,【参考】数式用!$A$4:$J$42,10,FALSE)*AA1041,0),""),"")</f>
        <v/>
      </c>
      <c r="BJ1041" s="614" t="str">
        <f>IFERROR(IF(BH1041="Ⅱロなし",ROUNDDOWN(L1041*VLOOKUP(K1041,【参考】数式用!$A$4:$J$42,8,FALSE)*AA1041,0),""),"")</f>
        <v/>
      </c>
    </row>
    <row r="1042" spans="1:62" ht="110.1" customHeight="1" thickBot="1">
      <c r="A1042" s="327">
        <v>1029</v>
      </c>
      <c r="B1042" s="1005" t="str">
        <f>IF(基本情報入力シート!B1064="","",基本情報入力シート!B1064)</f>
        <v/>
      </c>
      <c r="C1042" s="1006"/>
      <c r="D1042" s="1006"/>
      <c r="E1042" s="1006"/>
      <c r="F1042" s="1007"/>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58" t="str">
        <f>IF(基本情報入力シート!AF1064=0, "",基本情報入力シート!AF1064)</f>
        <v/>
      </c>
      <c r="M1042" s="589"/>
      <c r="N1042" s="521" t="str">
        <f>IFERROR(VLOOKUP(K1042,【参考】数式用!$A$2:$F$57,MATCH(M1042,【参考】数式用!$C$3:$F$3,0)+2,0),"")</f>
        <v/>
      </c>
      <c r="O1042" s="513"/>
      <c r="P1042" s="555" t="str">
        <f>IFERROR(VLOOKUP(K1042,【参考】数式用!$A$2:$F$57,MATCH(O1042,【参考】数式用!$C$3:$F$3,0)+2,0),"")</f>
        <v/>
      </c>
      <c r="Q1042" s="338" t="s">
        <v>118</v>
      </c>
      <c r="R1042" s="339"/>
      <c r="S1042" s="340" t="s">
        <v>183</v>
      </c>
      <c r="T1042" s="339"/>
      <c r="U1042" s="340" t="s">
        <v>184</v>
      </c>
      <c r="V1042" s="339"/>
      <c r="W1042" s="340" t="s">
        <v>183</v>
      </c>
      <c r="X1042" s="339"/>
      <c r="Y1042" s="340" t="s">
        <v>185</v>
      </c>
      <c r="Z1042" s="340" t="s">
        <v>186</v>
      </c>
      <c r="AA1042" s="340" t="str">
        <f t="shared" si="351"/>
        <v/>
      </c>
      <c r="AB1042" s="341" t="s">
        <v>187</v>
      </c>
      <c r="AC1042" s="516" t="str">
        <f t="shared" si="352"/>
        <v/>
      </c>
      <c r="AD1042" s="509" t="str">
        <f t="shared" si="353"/>
        <v/>
      </c>
      <c r="AE1042" s="517" t="str">
        <f>IFERROR(ROUNDDOWN(ROUNDDOWN(ROUND(L1042*VLOOKUP(K1042,【参考】数式用!$A$4:$F$57,MATCH("処遇改善加算Ⅳ",【参考】数式用!$C$3:$F$3,0)+2,0),0),0)*AA1042*0.5,0), "")</f>
        <v/>
      </c>
      <c r="AF1042" s="329"/>
      <c r="AG1042" s="330"/>
      <c r="AH1042" s="330"/>
      <c r="AI1042" s="344"/>
      <c r="AJ1042" s="641"/>
      <c r="AK1042" s="331"/>
      <c r="AL1042" s="332" t="str">
        <f t="shared" si="354"/>
        <v/>
      </c>
      <c r="AM1042" s="325" t="str">
        <f t="shared" si="355"/>
        <v/>
      </c>
      <c r="AN1042" s="255"/>
      <c r="AO1042" s="559" t="str">
        <f>IFERROR(VLOOKUP(K1042,【参考】数式用!$A$2:$N$57,14,FALSE),"")</f>
        <v/>
      </c>
      <c r="AP1042" s="559" t="str">
        <f t="shared" si="356"/>
        <v/>
      </c>
      <c r="AQ1042" s="632" t="str">
        <f t="shared" si="357"/>
        <v/>
      </c>
      <c r="AR1042" s="632" t="str">
        <f t="shared" si="358"/>
        <v>入力済</v>
      </c>
      <c r="AS1042" s="559" t="str">
        <f t="shared" si="359"/>
        <v/>
      </c>
      <c r="AT1042" s="632" t="str">
        <f t="shared" si="360"/>
        <v>入力済</v>
      </c>
      <c r="AU1042" s="632" t="str">
        <f t="shared" si="361"/>
        <v/>
      </c>
      <c r="AV1042" s="632" t="str">
        <f t="shared" si="362"/>
        <v/>
      </c>
      <c r="AW1042" s="559" t="str">
        <f t="shared" si="363"/>
        <v/>
      </c>
      <c r="AX1042" s="559" t="str">
        <f t="shared" si="364"/>
        <v/>
      </c>
      <c r="AY1042" s="632" t="str">
        <f>IFERROR(VLOOKUP(K1042,【参考】数式用!$AR$5:$AS$39,2, FALSE), "")</f>
        <v/>
      </c>
      <c r="AZ1042" s="559" t="str">
        <f t="shared" si="365"/>
        <v/>
      </c>
      <c r="BA1042" s="559" t="str">
        <f t="shared" si="366"/>
        <v>入力済</v>
      </c>
      <c r="BB1042" s="632" t="str">
        <f>IFERROR(VLOOKUP(K1042,【参考】数式用!$AX$3:$AY$59, 2, FALSE), "")</f>
        <v/>
      </c>
      <c r="BC1042" s="559" t="str">
        <f t="shared" si="367"/>
        <v/>
      </c>
      <c r="BD1042" s="559" t="str">
        <f t="shared" si="368"/>
        <v>入力済</v>
      </c>
      <c r="BE1042" s="576" t="str">
        <f t="shared" si="369"/>
        <v/>
      </c>
      <c r="BF1042" s="559" t="str">
        <f t="shared" si="370"/>
        <v/>
      </c>
      <c r="BG1042" s="596"/>
      <c r="BH1042" s="632" t="str">
        <f t="shared" si="371"/>
        <v/>
      </c>
      <c r="BI1042" s="614" t="str">
        <f>IFERROR(IF(BH1042="Ⅱロ有り",ROUNDDOWN(L1042*VLOOKUP(K1042,【参考】数式用!$A$4:$J$42,10,FALSE)*AA1042,0),""),"")</f>
        <v/>
      </c>
      <c r="BJ1042" s="614" t="str">
        <f>IFERROR(IF(BH1042="Ⅱロなし",ROUNDDOWN(L1042*VLOOKUP(K1042,【参考】数式用!$A$4:$J$42,8,FALSE)*AA1042,0),""),"")</f>
        <v/>
      </c>
    </row>
    <row r="1043" spans="1:62" ht="110.1" customHeight="1" thickBot="1">
      <c r="A1043" s="327">
        <v>1030</v>
      </c>
      <c r="B1043" s="1005" t="str">
        <f>IF(基本情報入力シート!B1065="","",基本情報入力シート!B1065)</f>
        <v/>
      </c>
      <c r="C1043" s="1006"/>
      <c r="D1043" s="1006"/>
      <c r="E1043" s="1006"/>
      <c r="F1043" s="1007"/>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58" t="str">
        <f>IF(基本情報入力シート!AF1065=0, "",基本情報入力シート!AF1065)</f>
        <v/>
      </c>
      <c r="M1043" s="589"/>
      <c r="N1043" s="521" t="str">
        <f>IFERROR(VLOOKUP(K1043,【参考】数式用!$A$2:$F$57,MATCH(M1043,【参考】数式用!$C$3:$F$3,0)+2,0),"")</f>
        <v/>
      </c>
      <c r="O1043" s="513"/>
      <c r="P1043" s="555" t="str">
        <f>IFERROR(VLOOKUP(K1043,【参考】数式用!$A$2:$F$57,MATCH(O1043,【参考】数式用!$C$3:$F$3,0)+2,0),"")</f>
        <v/>
      </c>
      <c r="Q1043" s="338" t="s">
        <v>118</v>
      </c>
      <c r="R1043" s="339"/>
      <c r="S1043" s="340" t="s">
        <v>183</v>
      </c>
      <c r="T1043" s="339"/>
      <c r="U1043" s="340" t="s">
        <v>184</v>
      </c>
      <c r="V1043" s="339"/>
      <c r="W1043" s="340" t="s">
        <v>183</v>
      </c>
      <c r="X1043" s="339"/>
      <c r="Y1043" s="340" t="s">
        <v>185</v>
      </c>
      <c r="Z1043" s="340" t="s">
        <v>186</v>
      </c>
      <c r="AA1043" s="340" t="str">
        <f t="shared" si="351"/>
        <v/>
      </c>
      <c r="AB1043" s="341" t="s">
        <v>187</v>
      </c>
      <c r="AC1043" s="516" t="str">
        <f t="shared" si="352"/>
        <v/>
      </c>
      <c r="AD1043" s="509" t="str">
        <f t="shared" si="353"/>
        <v/>
      </c>
      <c r="AE1043" s="517" t="str">
        <f>IFERROR(ROUNDDOWN(ROUNDDOWN(ROUND(L1043*VLOOKUP(K1043,【参考】数式用!$A$4:$F$57,MATCH("処遇改善加算Ⅳ",【参考】数式用!$C$3:$F$3,0)+2,0),0),0)*AA1043*0.5,0), "")</f>
        <v/>
      </c>
      <c r="AF1043" s="329"/>
      <c r="AG1043" s="330"/>
      <c r="AH1043" s="330"/>
      <c r="AI1043" s="344"/>
      <c r="AJ1043" s="641"/>
      <c r="AK1043" s="331"/>
      <c r="AL1043" s="332" t="str">
        <f t="shared" si="354"/>
        <v/>
      </c>
      <c r="AM1043" s="325" t="str">
        <f t="shared" si="355"/>
        <v/>
      </c>
      <c r="AN1043" s="255"/>
      <c r="AO1043" s="559" t="str">
        <f>IFERROR(VLOOKUP(K1043,【参考】数式用!$A$2:$N$57,14,FALSE),"")</f>
        <v/>
      </c>
      <c r="AP1043" s="559" t="str">
        <f t="shared" si="356"/>
        <v/>
      </c>
      <c r="AQ1043" s="632" t="str">
        <f t="shared" si="357"/>
        <v/>
      </c>
      <c r="AR1043" s="632" t="str">
        <f t="shared" si="358"/>
        <v>入力済</v>
      </c>
      <c r="AS1043" s="559" t="str">
        <f t="shared" si="359"/>
        <v/>
      </c>
      <c r="AT1043" s="632" t="str">
        <f t="shared" si="360"/>
        <v>入力済</v>
      </c>
      <c r="AU1043" s="632" t="str">
        <f t="shared" si="361"/>
        <v/>
      </c>
      <c r="AV1043" s="632" t="str">
        <f t="shared" si="362"/>
        <v/>
      </c>
      <c r="AW1043" s="559" t="str">
        <f t="shared" si="363"/>
        <v/>
      </c>
      <c r="AX1043" s="559" t="str">
        <f t="shared" si="364"/>
        <v/>
      </c>
      <c r="AY1043" s="632" t="str">
        <f>IFERROR(VLOOKUP(K1043,【参考】数式用!$AR$5:$AS$39,2, FALSE), "")</f>
        <v/>
      </c>
      <c r="AZ1043" s="559" t="str">
        <f t="shared" si="365"/>
        <v/>
      </c>
      <c r="BA1043" s="559" t="str">
        <f t="shared" si="366"/>
        <v>入力済</v>
      </c>
      <c r="BB1043" s="632" t="str">
        <f>IFERROR(VLOOKUP(K1043,【参考】数式用!$AX$3:$AY$59, 2, FALSE), "")</f>
        <v/>
      </c>
      <c r="BC1043" s="559" t="str">
        <f t="shared" si="367"/>
        <v/>
      </c>
      <c r="BD1043" s="559" t="str">
        <f t="shared" si="368"/>
        <v>入力済</v>
      </c>
      <c r="BE1043" s="576" t="str">
        <f t="shared" si="369"/>
        <v/>
      </c>
      <c r="BF1043" s="559" t="str">
        <f t="shared" si="370"/>
        <v/>
      </c>
      <c r="BG1043" s="596"/>
      <c r="BH1043" s="632" t="str">
        <f t="shared" si="371"/>
        <v/>
      </c>
      <c r="BI1043" s="614" t="str">
        <f>IFERROR(IF(BH1043="Ⅱロ有り",ROUNDDOWN(L1043*VLOOKUP(K1043,【参考】数式用!$A$4:$J$42,10,FALSE)*AA1043,0),""),"")</f>
        <v/>
      </c>
      <c r="BJ1043" s="614" t="str">
        <f>IFERROR(IF(BH1043="Ⅱロなし",ROUNDDOWN(L1043*VLOOKUP(K1043,【参考】数式用!$A$4:$J$42,8,FALSE)*AA1043,0),""),"")</f>
        <v/>
      </c>
    </row>
    <row r="1044" spans="1:62" ht="110.1" customHeight="1" thickBot="1">
      <c r="A1044" s="327">
        <v>1031</v>
      </c>
      <c r="B1044" s="1005" t="str">
        <f>IF(基本情報入力シート!B1066="","",基本情報入力シート!B1066)</f>
        <v/>
      </c>
      <c r="C1044" s="1006"/>
      <c r="D1044" s="1006"/>
      <c r="E1044" s="1006"/>
      <c r="F1044" s="1007"/>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58" t="str">
        <f>IF(基本情報入力シート!AF1066=0, "",基本情報入力シート!AF1066)</f>
        <v/>
      </c>
      <c r="M1044" s="589"/>
      <c r="N1044" s="521" t="str">
        <f>IFERROR(VLOOKUP(K1044,【参考】数式用!$A$2:$F$57,MATCH(M1044,【参考】数式用!$C$3:$F$3,0)+2,0),"")</f>
        <v/>
      </c>
      <c r="O1044" s="513"/>
      <c r="P1044" s="555" t="str">
        <f>IFERROR(VLOOKUP(K1044,【参考】数式用!$A$2:$F$57,MATCH(O1044,【参考】数式用!$C$3:$F$3,0)+2,0),"")</f>
        <v/>
      </c>
      <c r="Q1044" s="338" t="s">
        <v>118</v>
      </c>
      <c r="R1044" s="339"/>
      <c r="S1044" s="340" t="s">
        <v>183</v>
      </c>
      <c r="T1044" s="339"/>
      <c r="U1044" s="340" t="s">
        <v>184</v>
      </c>
      <c r="V1044" s="339"/>
      <c r="W1044" s="340" t="s">
        <v>183</v>
      </c>
      <c r="X1044" s="339"/>
      <c r="Y1044" s="340" t="s">
        <v>185</v>
      </c>
      <c r="Z1044" s="340" t="s">
        <v>186</v>
      </c>
      <c r="AA1044" s="340" t="str">
        <f t="shared" si="351"/>
        <v/>
      </c>
      <c r="AB1044" s="341" t="s">
        <v>187</v>
      </c>
      <c r="AC1044" s="516" t="str">
        <f t="shared" si="352"/>
        <v/>
      </c>
      <c r="AD1044" s="509" t="str">
        <f t="shared" si="353"/>
        <v/>
      </c>
      <c r="AE1044" s="517" t="str">
        <f>IFERROR(ROUNDDOWN(ROUNDDOWN(ROUND(L1044*VLOOKUP(K1044,【参考】数式用!$A$4:$F$57,MATCH("処遇改善加算Ⅳ",【参考】数式用!$C$3:$F$3,0)+2,0),0),0)*AA1044*0.5,0), "")</f>
        <v/>
      </c>
      <c r="AF1044" s="329"/>
      <c r="AG1044" s="330"/>
      <c r="AH1044" s="330"/>
      <c r="AI1044" s="344"/>
      <c r="AJ1044" s="641"/>
      <c r="AK1044" s="331"/>
      <c r="AL1044" s="332" t="str">
        <f t="shared" si="354"/>
        <v/>
      </c>
      <c r="AM1044" s="325" t="str">
        <f t="shared" si="355"/>
        <v/>
      </c>
      <c r="AN1044" s="255"/>
      <c r="AO1044" s="559" t="str">
        <f>IFERROR(VLOOKUP(K1044,【参考】数式用!$A$2:$N$57,14,FALSE),"")</f>
        <v/>
      </c>
      <c r="AP1044" s="559" t="str">
        <f t="shared" si="356"/>
        <v/>
      </c>
      <c r="AQ1044" s="632" t="str">
        <f t="shared" si="357"/>
        <v/>
      </c>
      <c r="AR1044" s="632" t="str">
        <f t="shared" si="358"/>
        <v>入力済</v>
      </c>
      <c r="AS1044" s="559" t="str">
        <f t="shared" si="359"/>
        <v/>
      </c>
      <c r="AT1044" s="632" t="str">
        <f t="shared" si="360"/>
        <v>入力済</v>
      </c>
      <c r="AU1044" s="632" t="str">
        <f t="shared" si="361"/>
        <v/>
      </c>
      <c r="AV1044" s="632" t="str">
        <f t="shared" si="362"/>
        <v/>
      </c>
      <c r="AW1044" s="559" t="str">
        <f t="shared" si="363"/>
        <v/>
      </c>
      <c r="AX1044" s="559" t="str">
        <f t="shared" si="364"/>
        <v/>
      </c>
      <c r="AY1044" s="632" t="str">
        <f>IFERROR(VLOOKUP(K1044,【参考】数式用!$AR$5:$AS$39,2, FALSE), "")</f>
        <v/>
      </c>
      <c r="AZ1044" s="559" t="str">
        <f t="shared" si="365"/>
        <v/>
      </c>
      <c r="BA1044" s="559" t="str">
        <f t="shared" si="366"/>
        <v>入力済</v>
      </c>
      <c r="BB1044" s="632" t="str">
        <f>IFERROR(VLOOKUP(K1044,【参考】数式用!$AX$3:$AY$59, 2, FALSE), "")</f>
        <v/>
      </c>
      <c r="BC1044" s="559" t="str">
        <f t="shared" si="367"/>
        <v/>
      </c>
      <c r="BD1044" s="559" t="str">
        <f t="shared" si="368"/>
        <v>入力済</v>
      </c>
      <c r="BE1044" s="576" t="str">
        <f t="shared" si="369"/>
        <v/>
      </c>
      <c r="BF1044" s="559" t="str">
        <f t="shared" si="370"/>
        <v/>
      </c>
      <c r="BG1044" s="596"/>
      <c r="BH1044" s="632" t="str">
        <f t="shared" si="371"/>
        <v/>
      </c>
      <c r="BI1044" s="614" t="str">
        <f>IFERROR(IF(BH1044="Ⅱロ有り",ROUNDDOWN(L1044*VLOOKUP(K1044,【参考】数式用!$A$4:$J$42,10,FALSE)*AA1044,0),""),"")</f>
        <v/>
      </c>
      <c r="BJ1044" s="614" t="str">
        <f>IFERROR(IF(BH1044="Ⅱロなし",ROUNDDOWN(L1044*VLOOKUP(K1044,【参考】数式用!$A$4:$J$42,8,FALSE)*AA1044,0),""),"")</f>
        <v/>
      </c>
    </row>
    <row r="1045" spans="1:62" ht="110.1" customHeight="1" thickBot="1">
      <c r="A1045" s="327">
        <v>1032</v>
      </c>
      <c r="B1045" s="1005" t="str">
        <f>IF(基本情報入力シート!B1067="","",基本情報入力シート!B1067)</f>
        <v/>
      </c>
      <c r="C1045" s="1006"/>
      <c r="D1045" s="1006"/>
      <c r="E1045" s="1006"/>
      <c r="F1045" s="1007"/>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58" t="str">
        <f>IF(基本情報入力シート!AF1067=0, "",基本情報入力シート!AF1067)</f>
        <v/>
      </c>
      <c r="M1045" s="589"/>
      <c r="N1045" s="521" t="str">
        <f>IFERROR(VLOOKUP(K1045,【参考】数式用!$A$2:$F$57,MATCH(M1045,【参考】数式用!$C$3:$F$3,0)+2,0),"")</f>
        <v/>
      </c>
      <c r="O1045" s="513"/>
      <c r="P1045" s="555" t="str">
        <f>IFERROR(VLOOKUP(K1045,【参考】数式用!$A$2:$F$57,MATCH(O1045,【参考】数式用!$C$3:$F$3,0)+2,0),"")</f>
        <v/>
      </c>
      <c r="Q1045" s="338" t="s">
        <v>118</v>
      </c>
      <c r="R1045" s="339"/>
      <c r="S1045" s="340" t="s">
        <v>183</v>
      </c>
      <c r="T1045" s="339"/>
      <c r="U1045" s="340" t="s">
        <v>184</v>
      </c>
      <c r="V1045" s="339"/>
      <c r="W1045" s="340" t="s">
        <v>183</v>
      </c>
      <c r="X1045" s="339"/>
      <c r="Y1045" s="340" t="s">
        <v>185</v>
      </c>
      <c r="Z1045" s="340" t="s">
        <v>186</v>
      </c>
      <c r="AA1045" s="340" t="str">
        <f t="shared" si="351"/>
        <v/>
      </c>
      <c r="AB1045" s="341" t="s">
        <v>187</v>
      </c>
      <c r="AC1045" s="516" t="str">
        <f t="shared" si="352"/>
        <v/>
      </c>
      <c r="AD1045" s="509" t="str">
        <f t="shared" si="353"/>
        <v/>
      </c>
      <c r="AE1045" s="517" t="str">
        <f>IFERROR(ROUNDDOWN(ROUNDDOWN(ROUND(L1045*VLOOKUP(K1045,【参考】数式用!$A$4:$F$57,MATCH("処遇改善加算Ⅳ",【参考】数式用!$C$3:$F$3,0)+2,0),0),0)*AA1045*0.5,0), "")</f>
        <v/>
      </c>
      <c r="AF1045" s="329"/>
      <c r="AG1045" s="330"/>
      <c r="AH1045" s="330"/>
      <c r="AI1045" s="344"/>
      <c r="AJ1045" s="641"/>
      <c r="AK1045" s="331"/>
      <c r="AL1045" s="332" t="str">
        <f t="shared" si="354"/>
        <v/>
      </c>
      <c r="AM1045" s="325" t="str">
        <f t="shared" si="355"/>
        <v/>
      </c>
      <c r="AN1045" s="255"/>
      <c r="AO1045" s="559" t="str">
        <f>IFERROR(VLOOKUP(K1045,【参考】数式用!$A$2:$N$57,14,FALSE),"")</f>
        <v/>
      </c>
      <c r="AP1045" s="559" t="str">
        <f t="shared" si="356"/>
        <v/>
      </c>
      <c r="AQ1045" s="632" t="str">
        <f t="shared" si="357"/>
        <v/>
      </c>
      <c r="AR1045" s="632" t="str">
        <f t="shared" si="358"/>
        <v>入力済</v>
      </c>
      <c r="AS1045" s="559" t="str">
        <f t="shared" si="359"/>
        <v/>
      </c>
      <c r="AT1045" s="632" t="str">
        <f t="shared" si="360"/>
        <v>入力済</v>
      </c>
      <c r="AU1045" s="632" t="str">
        <f t="shared" si="361"/>
        <v/>
      </c>
      <c r="AV1045" s="632" t="str">
        <f t="shared" si="362"/>
        <v/>
      </c>
      <c r="AW1045" s="559" t="str">
        <f t="shared" si="363"/>
        <v/>
      </c>
      <c r="AX1045" s="559" t="str">
        <f t="shared" si="364"/>
        <v/>
      </c>
      <c r="AY1045" s="632" t="str">
        <f>IFERROR(VLOOKUP(K1045,【参考】数式用!$AR$5:$AS$39,2, FALSE), "")</f>
        <v/>
      </c>
      <c r="AZ1045" s="559" t="str">
        <f t="shared" si="365"/>
        <v/>
      </c>
      <c r="BA1045" s="559" t="str">
        <f t="shared" si="366"/>
        <v>入力済</v>
      </c>
      <c r="BB1045" s="632" t="str">
        <f>IFERROR(VLOOKUP(K1045,【参考】数式用!$AX$3:$AY$59, 2, FALSE), "")</f>
        <v/>
      </c>
      <c r="BC1045" s="559" t="str">
        <f t="shared" si="367"/>
        <v/>
      </c>
      <c r="BD1045" s="559" t="str">
        <f t="shared" si="368"/>
        <v>入力済</v>
      </c>
      <c r="BE1045" s="576" t="str">
        <f t="shared" si="369"/>
        <v/>
      </c>
      <c r="BF1045" s="559" t="str">
        <f t="shared" si="370"/>
        <v/>
      </c>
      <c r="BG1045" s="596"/>
      <c r="BH1045" s="632" t="str">
        <f t="shared" si="371"/>
        <v/>
      </c>
      <c r="BI1045" s="614" t="str">
        <f>IFERROR(IF(BH1045="Ⅱロ有り",ROUNDDOWN(L1045*VLOOKUP(K1045,【参考】数式用!$A$4:$J$42,10,FALSE)*AA1045,0),""),"")</f>
        <v/>
      </c>
      <c r="BJ1045" s="614" t="str">
        <f>IFERROR(IF(BH1045="Ⅱロなし",ROUNDDOWN(L1045*VLOOKUP(K1045,【参考】数式用!$A$4:$J$42,8,FALSE)*AA1045,0),""),"")</f>
        <v/>
      </c>
    </row>
    <row r="1046" spans="1:62" ht="110.1" customHeight="1" thickBot="1">
      <c r="A1046" s="327">
        <v>1033</v>
      </c>
      <c r="B1046" s="1005" t="str">
        <f>IF(基本情報入力シート!B1068="","",基本情報入力シート!B1068)</f>
        <v/>
      </c>
      <c r="C1046" s="1006"/>
      <c r="D1046" s="1006"/>
      <c r="E1046" s="1006"/>
      <c r="F1046" s="1007"/>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58" t="str">
        <f>IF(基本情報入力シート!AF1068=0, "",基本情報入力シート!AF1068)</f>
        <v/>
      </c>
      <c r="M1046" s="589"/>
      <c r="N1046" s="521" t="str">
        <f>IFERROR(VLOOKUP(K1046,【参考】数式用!$A$2:$F$57,MATCH(M1046,【参考】数式用!$C$3:$F$3,0)+2,0),"")</f>
        <v/>
      </c>
      <c r="O1046" s="513"/>
      <c r="P1046" s="555" t="str">
        <f>IFERROR(VLOOKUP(K1046,【参考】数式用!$A$2:$F$57,MATCH(O1046,【参考】数式用!$C$3:$F$3,0)+2,0),"")</f>
        <v/>
      </c>
      <c r="Q1046" s="338" t="s">
        <v>118</v>
      </c>
      <c r="R1046" s="339"/>
      <c r="S1046" s="340" t="s">
        <v>183</v>
      </c>
      <c r="T1046" s="339"/>
      <c r="U1046" s="340" t="s">
        <v>184</v>
      </c>
      <c r="V1046" s="339"/>
      <c r="W1046" s="340" t="s">
        <v>183</v>
      </c>
      <c r="X1046" s="339"/>
      <c r="Y1046" s="340" t="s">
        <v>185</v>
      </c>
      <c r="Z1046" s="340" t="s">
        <v>186</v>
      </c>
      <c r="AA1046" s="340" t="str">
        <f t="shared" si="351"/>
        <v/>
      </c>
      <c r="AB1046" s="341" t="s">
        <v>187</v>
      </c>
      <c r="AC1046" s="516" t="str">
        <f t="shared" si="352"/>
        <v/>
      </c>
      <c r="AD1046" s="509" t="str">
        <f t="shared" si="353"/>
        <v/>
      </c>
      <c r="AE1046" s="517" t="str">
        <f>IFERROR(ROUNDDOWN(ROUNDDOWN(ROUND(L1046*VLOOKUP(K1046,【参考】数式用!$A$4:$F$57,MATCH("処遇改善加算Ⅳ",【参考】数式用!$C$3:$F$3,0)+2,0),0),0)*AA1046*0.5,0), "")</f>
        <v/>
      </c>
      <c r="AF1046" s="329"/>
      <c r="AG1046" s="330"/>
      <c r="AH1046" s="330"/>
      <c r="AI1046" s="344"/>
      <c r="AJ1046" s="641"/>
      <c r="AK1046" s="331"/>
      <c r="AL1046" s="332" t="str">
        <f t="shared" si="354"/>
        <v/>
      </c>
      <c r="AM1046" s="325" t="str">
        <f t="shared" si="355"/>
        <v/>
      </c>
      <c r="AN1046" s="255"/>
      <c r="AO1046" s="559" t="str">
        <f>IFERROR(VLOOKUP(K1046,【参考】数式用!$A$2:$N$57,14,FALSE),"")</f>
        <v/>
      </c>
      <c r="AP1046" s="559" t="str">
        <f t="shared" si="356"/>
        <v/>
      </c>
      <c r="AQ1046" s="632" t="str">
        <f t="shared" si="357"/>
        <v/>
      </c>
      <c r="AR1046" s="632" t="str">
        <f t="shared" si="358"/>
        <v>入力済</v>
      </c>
      <c r="AS1046" s="559" t="str">
        <f t="shared" si="359"/>
        <v/>
      </c>
      <c r="AT1046" s="632" t="str">
        <f t="shared" si="360"/>
        <v>入力済</v>
      </c>
      <c r="AU1046" s="632" t="str">
        <f t="shared" si="361"/>
        <v/>
      </c>
      <c r="AV1046" s="632" t="str">
        <f t="shared" si="362"/>
        <v/>
      </c>
      <c r="AW1046" s="559" t="str">
        <f t="shared" si="363"/>
        <v/>
      </c>
      <c r="AX1046" s="559" t="str">
        <f t="shared" si="364"/>
        <v/>
      </c>
      <c r="AY1046" s="632" t="str">
        <f>IFERROR(VLOOKUP(K1046,【参考】数式用!$AR$5:$AS$39,2, FALSE), "")</f>
        <v/>
      </c>
      <c r="AZ1046" s="559" t="str">
        <f t="shared" si="365"/>
        <v/>
      </c>
      <c r="BA1046" s="559" t="str">
        <f t="shared" si="366"/>
        <v>入力済</v>
      </c>
      <c r="BB1046" s="632" t="str">
        <f>IFERROR(VLOOKUP(K1046,【参考】数式用!$AX$3:$AY$59, 2, FALSE), "")</f>
        <v/>
      </c>
      <c r="BC1046" s="559" t="str">
        <f t="shared" si="367"/>
        <v/>
      </c>
      <c r="BD1046" s="559" t="str">
        <f t="shared" si="368"/>
        <v>入力済</v>
      </c>
      <c r="BE1046" s="576" t="str">
        <f t="shared" si="369"/>
        <v/>
      </c>
      <c r="BF1046" s="559" t="str">
        <f t="shared" si="370"/>
        <v/>
      </c>
      <c r="BG1046" s="596"/>
      <c r="BH1046" s="632" t="str">
        <f t="shared" si="371"/>
        <v/>
      </c>
      <c r="BI1046" s="614" t="str">
        <f>IFERROR(IF(BH1046="Ⅱロ有り",ROUNDDOWN(L1046*VLOOKUP(K1046,【参考】数式用!$A$4:$J$42,10,FALSE)*AA1046,0),""),"")</f>
        <v/>
      </c>
      <c r="BJ1046" s="614" t="str">
        <f>IFERROR(IF(BH1046="Ⅱロなし",ROUNDDOWN(L1046*VLOOKUP(K1046,【参考】数式用!$A$4:$J$42,8,FALSE)*AA1046,0),""),"")</f>
        <v/>
      </c>
    </row>
    <row r="1047" spans="1:62" ht="110.1" customHeight="1" thickBot="1">
      <c r="A1047" s="327">
        <v>1034</v>
      </c>
      <c r="B1047" s="1005" t="str">
        <f>IF(基本情報入力シート!B1069="","",基本情報入力シート!B1069)</f>
        <v/>
      </c>
      <c r="C1047" s="1006"/>
      <c r="D1047" s="1006"/>
      <c r="E1047" s="1006"/>
      <c r="F1047" s="1007"/>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58" t="str">
        <f>IF(基本情報入力シート!AF1069=0, "",基本情報入力シート!AF1069)</f>
        <v/>
      </c>
      <c r="M1047" s="589"/>
      <c r="N1047" s="521" t="str">
        <f>IFERROR(VLOOKUP(K1047,【参考】数式用!$A$2:$F$57,MATCH(M1047,【参考】数式用!$C$3:$F$3,0)+2,0),"")</f>
        <v/>
      </c>
      <c r="O1047" s="513"/>
      <c r="P1047" s="555" t="str">
        <f>IFERROR(VLOOKUP(K1047,【参考】数式用!$A$2:$F$57,MATCH(O1047,【参考】数式用!$C$3:$F$3,0)+2,0),"")</f>
        <v/>
      </c>
      <c r="Q1047" s="338" t="s">
        <v>118</v>
      </c>
      <c r="R1047" s="339"/>
      <c r="S1047" s="340" t="s">
        <v>183</v>
      </c>
      <c r="T1047" s="339"/>
      <c r="U1047" s="340" t="s">
        <v>184</v>
      </c>
      <c r="V1047" s="339"/>
      <c r="W1047" s="340" t="s">
        <v>183</v>
      </c>
      <c r="X1047" s="339"/>
      <c r="Y1047" s="340" t="s">
        <v>185</v>
      </c>
      <c r="Z1047" s="340" t="s">
        <v>186</v>
      </c>
      <c r="AA1047" s="340" t="str">
        <f t="shared" si="351"/>
        <v/>
      </c>
      <c r="AB1047" s="341" t="s">
        <v>187</v>
      </c>
      <c r="AC1047" s="516" t="str">
        <f t="shared" si="352"/>
        <v/>
      </c>
      <c r="AD1047" s="509" t="str">
        <f t="shared" si="353"/>
        <v/>
      </c>
      <c r="AE1047" s="517" t="str">
        <f>IFERROR(ROUNDDOWN(ROUNDDOWN(ROUND(L1047*VLOOKUP(K1047,【参考】数式用!$A$4:$F$57,MATCH("処遇改善加算Ⅳ",【参考】数式用!$C$3:$F$3,0)+2,0),0),0)*AA1047*0.5,0), "")</f>
        <v/>
      </c>
      <c r="AF1047" s="329"/>
      <c r="AG1047" s="330"/>
      <c r="AH1047" s="330"/>
      <c r="AI1047" s="344"/>
      <c r="AJ1047" s="641"/>
      <c r="AK1047" s="331"/>
      <c r="AL1047" s="332" t="str">
        <f t="shared" si="354"/>
        <v/>
      </c>
      <c r="AM1047" s="325" t="str">
        <f t="shared" si="355"/>
        <v/>
      </c>
      <c r="AN1047" s="255"/>
      <c r="AO1047" s="559" t="str">
        <f>IFERROR(VLOOKUP(K1047,【参考】数式用!$A$2:$N$57,14,FALSE),"")</f>
        <v/>
      </c>
      <c r="AP1047" s="559" t="str">
        <f t="shared" si="356"/>
        <v/>
      </c>
      <c r="AQ1047" s="632" t="str">
        <f t="shared" si="357"/>
        <v/>
      </c>
      <c r="AR1047" s="632" t="str">
        <f t="shared" si="358"/>
        <v>入力済</v>
      </c>
      <c r="AS1047" s="559" t="str">
        <f t="shared" si="359"/>
        <v/>
      </c>
      <c r="AT1047" s="632" t="str">
        <f t="shared" si="360"/>
        <v>入力済</v>
      </c>
      <c r="AU1047" s="632" t="str">
        <f t="shared" si="361"/>
        <v/>
      </c>
      <c r="AV1047" s="632" t="str">
        <f t="shared" si="362"/>
        <v/>
      </c>
      <c r="AW1047" s="559" t="str">
        <f t="shared" si="363"/>
        <v/>
      </c>
      <c r="AX1047" s="559" t="str">
        <f t="shared" si="364"/>
        <v/>
      </c>
      <c r="AY1047" s="632" t="str">
        <f>IFERROR(VLOOKUP(K1047,【参考】数式用!$AR$5:$AS$39,2, FALSE), "")</f>
        <v/>
      </c>
      <c r="AZ1047" s="559" t="str">
        <f t="shared" si="365"/>
        <v/>
      </c>
      <c r="BA1047" s="559" t="str">
        <f t="shared" si="366"/>
        <v>入力済</v>
      </c>
      <c r="BB1047" s="632" t="str">
        <f>IFERROR(VLOOKUP(K1047,【参考】数式用!$AX$3:$AY$59, 2, FALSE), "")</f>
        <v/>
      </c>
      <c r="BC1047" s="559" t="str">
        <f t="shared" si="367"/>
        <v/>
      </c>
      <c r="BD1047" s="559" t="str">
        <f t="shared" si="368"/>
        <v>入力済</v>
      </c>
      <c r="BE1047" s="576" t="str">
        <f t="shared" si="369"/>
        <v/>
      </c>
      <c r="BF1047" s="559" t="str">
        <f t="shared" si="370"/>
        <v/>
      </c>
      <c r="BG1047" s="596"/>
      <c r="BH1047" s="632" t="str">
        <f t="shared" si="371"/>
        <v/>
      </c>
      <c r="BI1047" s="614" t="str">
        <f>IFERROR(IF(BH1047="Ⅱロ有り",ROUNDDOWN(L1047*VLOOKUP(K1047,【参考】数式用!$A$4:$J$42,10,FALSE)*AA1047,0),""),"")</f>
        <v/>
      </c>
      <c r="BJ1047" s="614" t="str">
        <f>IFERROR(IF(BH1047="Ⅱロなし",ROUNDDOWN(L1047*VLOOKUP(K1047,【参考】数式用!$A$4:$J$42,8,FALSE)*AA1047,0),""),"")</f>
        <v/>
      </c>
    </row>
    <row r="1048" spans="1:62" ht="110.1" customHeight="1" thickBot="1">
      <c r="A1048" s="327">
        <v>1035</v>
      </c>
      <c r="B1048" s="1005" t="str">
        <f>IF(基本情報入力シート!B1070="","",基本情報入力シート!B1070)</f>
        <v/>
      </c>
      <c r="C1048" s="1006"/>
      <c r="D1048" s="1006"/>
      <c r="E1048" s="1006"/>
      <c r="F1048" s="1007"/>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58" t="str">
        <f>IF(基本情報入力シート!AF1070=0, "",基本情報入力シート!AF1070)</f>
        <v/>
      </c>
      <c r="M1048" s="589"/>
      <c r="N1048" s="521" t="str">
        <f>IFERROR(VLOOKUP(K1048,【参考】数式用!$A$2:$F$57,MATCH(M1048,【参考】数式用!$C$3:$F$3,0)+2,0),"")</f>
        <v/>
      </c>
      <c r="O1048" s="513"/>
      <c r="P1048" s="555" t="str">
        <f>IFERROR(VLOOKUP(K1048,【参考】数式用!$A$2:$F$57,MATCH(O1048,【参考】数式用!$C$3:$F$3,0)+2,0),"")</f>
        <v/>
      </c>
      <c r="Q1048" s="338" t="s">
        <v>118</v>
      </c>
      <c r="R1048" s="339"/>
      <c r="S1048" s="340" t="s">
        <v>183</v>
      </c>
      <c r="T1048" s="339"/>
      <c r="U1048" s="340" t="s">
        <v>184</v>
      </c>
      <c r="V1048" s="339"/>
      <c r="W1048" s="340" t="s">
        <v>183</v>
      </c>
      <c r="X1048" s="339"/>
      <c r="Y1048" s="340" t="s">
        <v>185</v>
      </c>
      <c r="Z1048" s="340" t="s">
        <v>186</v>
      </c>
      <c r="AA1048" s="340" t="str">
        <f t="shared" si="351"/>
        <v/>
      </c>
      <c r="AB1048" s="341" t="s">
        <v>187</v>
      </c>
      <c r="AC1048" s="516" t="str">
        <f t="shared" si="352"/>
        <v/>
      </c>
      <c r="AD1048" s="509" t="str">
        <f t="shared" si="353"/>
        <v/>
      </c>
      <c r="AE1048" s="517" t="str">
        <f>IFERROR(ROUNDDOWN(ROUNDDOWN(ROUND(L1048*VLOOKUP(K1048,【参考】数式用!$A$4:$F$57,MATCH("処遇改善加算Ⅳ",【参考】数式用!$C$3:$F$3,0)+2,0),0),0)*AA1048*0.5,0), "")</f>
        <v/>
      </c>
      <c r="AF1048" s="329"/>
      <c r="AG1048" s="330"/>
      <c r="AH1048" s="330"/>
      <c r="AI1048" s="344"/>
      <c r="AJ1048" s="641"/>
      <c r="AK1048" s="331"/>
      <c r="AL1048" s="332" t="str">
        <f t="shared" si="354"/>
        <v/>
      </c>
      <c r="AM1048" s="325" t="str">
        <f t="shared" si="355"/>
        <v/>
      </c>
      <c r="AN1048" s="255"/>
      <c r="AO1048" s="559" t="str">
        <f>IFERROR(VLOOKUP(K1048,【参考】数式用!$A$2:$N$57,14,FALSE),"")</f>
        <v/>
      </c>
      <c r="AP1048" s="559" t="str">
        <f t="shared" si="356"/>
        <v/>
      </c>
      <c r="AQ1048" s="632" t="str">
        <f t="shared" si="357"/>
        <v/>
      </c>
      <c r="AR1048" s="632" t="str">
        <f t="shared" si="358"/>
        <v>入力済</v>
      </c>
      <c r="AS1048" s="559" t="str">
        <f t="shared" si="359"/>
        <v/>
      </c>
      <c r="AT1048" s="632" t="str">
        <f t="shared" si="360"/>
        <v>入力済</v>
      </c>
      <c r="AU1048" s="632" t="str">
        <f t="shared" si="361"/>
        <v/>
      </c>
      <c r="AV1048" s="632" t="str">
        <f t="shared" si="362"/>
        <v/>
      </c>
      <c r="AW1048" s="559" t="str">
        <f t="shared" si="363"/>
        <v/>
      </c>
      <c r="AX1048" s="559" t="str">
        <f t="shared" si="364"/>
        <v/>
      </c>
      <c r="AY1048" s="632" t="str">
        <f>IFERROR(VLOOKUP(K1048,【参考】数式用!$AR$5:$AS$39,2, FALSE), "")</f>
        <v/>
      </c>
      <c r="AZ1048" s="559" t="str">
        <f t="shared" si="365"/>
        <v/>
      </c>
      <c r="BA1048" s="559" t="str">
        <f t="shared" si="366"/>
        <v>入力済</v>
      </c>
      <c r="BB1048" s="632" t="str">
        <f>IFERROR(VLOOKUP(K1048,【参考】数式用!$AX$3:$AY$59, 2, FALSE), "")</f>
        <v/>
      </c>
      <c r="BC1048" s="559" t="str">
        <f t="shared" si="367"/>
        <v/>
      </c>
      <c r="BD1048" s="559" t="str">
        <f t="shared" si="368"/>
        <v>入力済</v>
      </c>
      <c r="BE1048" s="576" t="str">
        <f t="shared" si="369"/>
        <v/>
      </c>
      <c r="BF1048" s="559" t="str">
        <f t="shared" si="370"/>
        <v/>
      </c>
      <c r="BG1048" s="596"/>
      <c r="BH1048" s="632" t="str">
        <f t="shared" si="371"/>
        <v/>
      </c>
      <c r="BI1048" s="614" t="str">
        <f>IFERROR(IF(BH1048="Ⅱロ有り",ROUNDDOWN(L1048*VLOOKUP(K1048,【参考】数式用!$A$4:$J$42,10,FALSE)*AA1048,0),""),"")</f>
        <v/>
      </c>
      <c r="BJ1048" s="614" t="str">
        <f>IFERROR(IF(BH1048="Ⅱロなし",ROUNDDOWN(L1048*VLOOKUP(K1048,【参考】数式用!$A$4:$J$42,8,FALSE)*AA1048,0),""),"")</f>
        <v/>
      </c>
    </row>
    <row r="1049" spans="1:62" ht="110.1" customHeight="1" thickBot="1">
      <c r="A1049" s="327">
        <v>1036</v>
      </c>
      <c r="B1049" s="1005" t="str">
        <f>IF(基本情報入力シート!B1071="","",基本情報入力シート!B1071)</f>
        <v/>
      </c>
      <c r="C1049" s="1006"/>
      <c r="D1049" s="1006"/>
      <c r="E1049" s="1006"/>
      <c r="F1049" s="1007"/>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58" t="str">
        <f>IF(基本情報入力シート!AF1071=0, "",基本情報入力シート!AF1071)</f>
        <v/>
      </c>
      <c r="M1049" s="589"/>
      <c r="N1049" s="521" t="str">
        <f>IFERROR(VLOOKUP(K1049,【参考】数式用!$A$2:$F$57,MATCH(M1049,【参考】数式用!$C$3:$F$3,0)+2,0),"")</f>
        <v/>
      </c>
      <c r="O1049" s="513"/>
      <c r="P1049" s="555" t="str">
        <f>IFERROR(VLOOKUP(K1049,【参考】数式用!$A$2:$F$57,MATCH(O1049,【参考】数式用!$C$3:$F$3,0)+2,0),"")</f>
        <v/>
      </c>
      <c r="Q1049" s="338" t="s">
        <v>118</v>
      </c>
      <c r="R1049" s="339"/>
      <c r="S1049" s="340" t="s">
        <v>183</v>
      </c>
      <c r="T1049" s="339"/>
      <c r="U1049" s="340" t="s">
        <v>184</v>
      </c>
      <c r="V1049" s="339"/>
      <c r="W1049" s="340" t="s">
        <v>183</v>
      </c>
      <c r="X1049" s="339"/>
      <c r="Y1049" s="340" t="s">
        <v>185</v>
      </c>
      <c r="Z1049" s="340" t="s">
        <v>186</v>
      </c>
      <c r="AA1049" s="340" t="str">
        <f t="shared" si="351"/>
        <v/>
      </c>
      <c r="AB1049" s="341" t="s">
        <v>187</v>
      </c>
      <c r="AC1049" s="516" t="str">
        <f t="shared" si="352"/>
        <v/>
      </c>
      <c r="AD1049" s="509" t="str">
        <f t="shared" si="353"/>
        <v/>
      </c>
      <c r="AE1049" s="517" t="str">
        <f>IFERROR(ROUNDDOWN(ROUNDDOWN(ROUND(L1049*VLOOKUP(K1049,【参考】数式用!$A$4:$F$57,MATCH("処遇改善加算Ⅳ",【参考】数式用!$C$3:$F$3,0)+2,0),0),0)*AA1049*0.5,0), "")</f>
        <v/>
      </c>
      <c r="AF1049" s="329"/>
      <c r="AG1049" s="330"/>
      <c r="AH1049" s="330"/>
      <c r="AI1049" s="344"/>
      <c r="AJ1049" s="641"/>
      <c r="AK1049" s="331"/>
      <c r="AL1049" s="332" t="str">
        <f t="shared" si="354"/>
        <v/>
      </c>
      <c r="AM1049" s="325" t="str">
        <f t="shared" si="355"/>
        <v/>
      </c>
      <c r="AN1049" s="255"/>
      <c r="AO1049" s="559" t="str">
        <f>IFERROR(VLOOKUP(K1049,【参考】数式用!$A$2:$N$57,14,FALSE),"")</f>
        <v/>
      </c>
      <c r="AP1049" s="559" t="str">
        <f t="shared" si="356"/>
        <v/>
      </c>
      <c r="AQ1049" s="632" t="str">
        <f t="shared" si="357"/>
        <v/>
      </c>
      <c r="AR1049" s="632" t="str">
        <f t="shared" si="358"/>
        <v>入力済</v>
      </c>
      <c r="AS1049" s="559" t="str">
        <f t="shared" si="359"/>
        <v/>
      </c>
      <c r="AT1049" s="632" t="str">
        <f t="shared" si="360"/>
        <v>入力済</v>
      </c>
      <c r="AU1049" s="632" t="str">
        <f t="shared" si="361"/>
        <v/>
      </c>
      <c r="AV1049" s="632" t="str">
        <f t="shared" si="362"/>
        <v/>
      </c>
      <c r="AW1049" s="559" t="str">
        <f t="shared" si="363"/>
        <v/>
      </c>
      <c r="AX1049" s="559" t="str">
        <f t="shared" si="364"/>
        <v/>
      </c>
      <c r="AY1049" s="632" t="str">
        <f>IFERROR(VLOOKUP(K1049,【参考】数式用!$AR$5:$AS$39,2, FALSE), "")</f>
        <v/>
      </c>
      <c r="AZ1049" s="559" t="str">
        <f t="shared" si="365"/>
        <v/>
      </c>
      <c r="BA1049" s="559" t="str">
        <f t="shared" si="366"/>
        <v>入力済</v>
      </c>
      <c r="BB1049" s="632" t="str">
        <f>IFERROR(VLOOKUP(K1049,【参考】数式用!$AX$3:$AY$59, 2, FALSE), "")</f>
        <v/>
      </c>
      <c r="BC1049" s="559" t="str">
        <f t="shared" si="367"/>
        <v/>
      </c>
      <c r="BD1049" s="559" t="str">
        <f t="shared" si="368"/>
        <v>入力済</v>
      </c>
      <c r="BE1049" s="576" t="str">
        <f t="shared" si="369"/>
        <v/>
      </c>
      <c r="BF1049" s="559" t="str">
        <f t="shared" si="370"/>
        <v/>
      </c>
      <c r="BG1049" s="596"/>
      <c r="BH1049" s="632" t="str">
        <f t="shared" si="371"/>
        <v/>
      </c>
      <c r="BI1049" s="614" t="str">
        <f>IFERROR(IF(BH1049="Ⅱロ有り",ROUNDDOWN(L1049*VLOOKUP(K1049,【参考】数式用!$A$4:$J$42,10,FALSE)*AA1049,0),""),"")</f>
        <v/>
      </c>
      <c r="BJ1049" s="614" t="str">
        <f>IFERROR(IF(BH1049="Ⅱロなし",ROUNDDOWN(L1049*VLOOKUP(K1049,【参考】数式用!$A$4:$J$42,8,FALSE)*AA1049,0),""),"")</f>
        <v/>
      </c>
    </row>
    <row r="1050" spans="1:62" ht="110.1" customHeight="1" thickBot="1">
      <c r="A1050" s="327">
        <v>1037</v>
      </c>
      <c r="B1050" s="1005" t="str">
        <f>IF(基本情報入力シート!B1072="","",基本情報入力シート!B1072)</f>
        <v/>
      </c>
      <c r="C1050" s="1006"/>
      <c r="D1050" s="1006"/>
      <c r="E1050" s="1006"/>
      <c r="F1050" s="1007"/>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58" t="str">
        <f>IF(基本情報入力シート!AF1072=0, "",基本情報入力シート!AF1072)</f>
        <v/>
      </c>
      <c r="M1050" s="589"/>
      <c r="N1050" s="521" t="str">
        <f>IFERROR(VLOOKUP(K1050,【参考】数式用!$A$2:$F$57,MATCH(M1050,【参考】数式用!$C$3:$F$3,0)+2,0),"")</f>
        <v/>
      </c>
      <c r="O1050" s="513"/>
      <c r="P1050" s="555" t="str">
        <f>IFERROR(VLOOKUP(K1050,【参考】数式用!$A$2:$F$57,MATCH(O1050,【参考】数式用!$C$3:$F$3,0)+2,0),"")</f>
        <v/>
      </c>
      <c r="Q1050" s="338" t="s">
        <v>118</v>
      </c>
      <c r="R1050" s="339"/>
      <c r="S1050" s="340" t="s">
        <v>183</v>
      </c>
      <c r="T1050" s="339"/>
      <c r="U1050" s="340" t="s">
        <v>184</v>
      </c>
      <c r="V1050" s="339"/>
      <c r="W1050" s="340" t="s">
        <v>183</v>
      </c>
      <c r="X1050" s="339"/>
      <c r="Y1050" s="340" t="s">
        <v>185</v>
      </c>
      <c r="Z1050" s="340" t="s">
        <v>186</v>
      </c>
      <c r="AA1050" s="340" t="str">
        <f t="shared" si="351"/>
        <v/>
      </c>
      <c r="AB1050" s="341" t="s">
        <v>187</v>
      </c>
      <c r="AC1050" s="516" t="str">
        <f t="shared" si="352"/>
        <v/>
      </c>
      <c r="AD1050" s="509" t="str">
        <f t="shared" si="353"/>
        <v/>
      </c>
      <c r="AE1050" s="517" t="str">
        <f>IFERROR(ROUNDDOWN(ROUNDDOWN(ROUND(L1050*VLOOKUP(K1050,【参考】数式用!$A$4:$F$57,MATCH("処遇改善加算Ⅳ",【参考】数式用!$C$3:$F$3,0)+2,0),0),0)*AA1050*0.5,0), "")</f>
        <v/>
      </c>
      <c r="AF1050" s="329"/>
      <c r="AG1050" s="330"/>
      <c r="AH1050" s="330"/>
      <c r="AI1050" s="344"/>
      <c r="AJ1050" s="641"/>
      <c r="AK1050" s="331"/>
      <c r="AL1050" s="332" t="str">
        <f t="shared" si="354"/>
        <v/>
      </c>
      <c r="AM1050" s="325" t="str">
        <f t="shared" si="355"/>
        <v/>
      </c>
      <c r="AN1050" s="255"/>
      <c r="AO1050" s="559" t="str">
        <f>IFERROR(VLOOKUP(K1050,【参考】数式用!$A$2:$N$57,14,FALSE),"")</f>
        <v/>
      </c>
      <c r="AP1050" s="559" t="str">
        <f t="shared" si="356"/>
        <v/>
      </c>
      <c r="AQ1050" s="632" t="str">
        <f t="shared" si="357"/>
        <v/>
      </c>
      <c r="AR1050" s="632" t="str">
        <f t="shared" si="358"/>
        <v>入力済</v>
      </c>
      <c r="AS1050" s="559" t="str">
        <f t="shared" si="359"/>
        <v/>
      </c>
      <c r="AT1050" s="632" t="str">
        <f t="shared" si="360"/>
        <v>入力済</v>
      </c>
      <c r="AU1050" s="632" t="str">
        <f t="shared" si="361"/>
        <v/>
      </c>
      <c r="AV1050" s="632" t="str">
        <f t="shared" si="362"/>
        <v/>
      </c>
      <c r="AW1050" s="559" t="str">
        <f t="shared" si="363"/>
        <v/>
      </c>
      <c r="AX1050" s="559" t="str">
        <f t="shared" si="364"/>
        <v/>
      </c>
      <c r="AY1050" s="632" t="str">
        <f>IFERROR(VLOOKUP(K1050,【参考】数式用!$AR$5:$AS$39,2, FALSE), "")</f>
        <v/>
      </c>
      <c r="AZ1050" s="559" t="str">
        <f t="shared" si="365"/>
        <v/>
      </c>
      <c r="BA1050" s="559" t="str">
        <f t="shared" si="366"/>
        <v>入力済</v>
      </c>
      <c r="BB1050" s="632" t="str">
        <f>IFERROR(VLOOKUP(K1050,【参考】数式用!$AX$3:$AY$59, 2, FALSE), "")</f>
        <v/>
      </c>
      <c r="BC1050" s="559" t="str">
        <f t="shared" si="367"/>
        <v/>
      </c>
      <c r="BD1050" s="559" t="str">
        <f t="shared" si="368"/>
        <v>入力済</v>
      </c>
      <c r="BE1050" s="576" t="str">
        <f t="shared" si="369"/>
        <v/>
      </c>
      <c r="BF1050" s="559" t="str">
        <f t="shared" si="370"/>
        <v/>
      </c>
      <c r="BG1050" s="596"/>
      <c r="BH1050" s="632" t="str">
        <f t="shared" si="371"/>
        <v/>
      </c>
      <c r="BI1050" s="614" t="str">
        <f>IFERROR(IF(BH1050="Ⅱロ有り",ROUNDDOWN(L1050*VLOOKUP(K1050,【参考】数式用!$A$4:$J$42,10,FALSE)*AA1050,0),""),"")</f>
        <v/>
      </c>
      <c r="BJ1050" s="614" t="str">
        <f>IFERROR(IF(BH1050="Ⅱロなし",ROUNDDOWN(L1050*VLOOKUP(K1050,【参考】数式用!$A$4:$J$42,8,FALSE)*AA1050,0),""),"")</f>
        <v/>
      </c>
    </row>
    <row r="1051" spans="1:62" ht="110.1" customHeight="1" thickBot="1">
      <c r="A1051" s="327">
        <v>1038</v>
      </c>
      <c r="B1051" s="1005" t="str">
        <f>IF(基本情報入力シート!B1073="","",基本情報入力シート!B1073)</f>
        <v/>
      </c>
      <c r="C1051" s="1006"/>
      <c r="D1051" s="1006"/>
      <c r="E1051" s="1006"/>
      <c r="F1051" s="1007"/>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58" t="str">
        <f>IF(基本情報入力シート!AF1073=0, "",基本情報入力シート!AF1073)</f>
        <v/>
      </c>
      <c r="M1051" s="589"/>
      <c r="N1051" s="521" t="str">
        <f>IFERROR(VLOOKUP(K1051,【参考】数式用!$A$2:$F$57,MATCH(M1051,【参考】数式用!$C$3:$F$3,0)+2,0),"")</f>
        <v/>
      </c>
      <c r="O1051" s="513"/>
      <c r="P1051" s="555" t="str">
        <f>IFERROR(VLOOKUP(K1051,【参考】数式用!$A$2:$F$57,MATCH(O1051,【参考】数式用!$C$3:$F$3,0)+2,0),"")</f>
        <v/>
      </c>
      <c r="Q1051" s="338" t="s">
        <v>118</v>
      </c>
      <c r="R1051" s="339"/>
      <c r="S1051" s="340" t="s">
        <v>183</v>
      </c>
      <c r="T1051" s="339"/>
      <c r="U1051" s="340" t="s">
        <v>184</v>
      </c>
      <c r="V1051" s="339"/>
      <c r="W1051" s="340" t="s">
        <v>183</v>
      </c>
      <c r="X1051" s="339"/>
      <c r="Y1051" s="340" t="s">
        <v>185</v>
      </c>
      <c r="Z1051" s="340" t="s">
        <v>186</v>
      </c>
      <c r="AA1051" s="340" t="str">
        <f t="shared" si="351"/>
        <v/>
      </c>
      <c r="AB1051" s="341" t="s">
        <v>187</v>
      </c>
      <c r="AC1051" s="516" t="str">
        <f t="shared" si="352"/>
        <v/>
      </c>
      <c r="AD1051" s="509" t="str">
        <f t="shared" si="353"/>
        <v/>
      </c>
      <c r="AE1051" s="517" t="str">
        <f>IFERROR(ROUNDDOWN(ROUNDDOWN(ROUND(L1051*VLOOKUP(K1051,【参考】数式用!$A$4:$F$57,MATCH("処遇改善加算Ⅳ",【参考】数式用!$C$3:$F$3,0)+2,0),0),0)*AA1051*0.5,0), "")</f>
        <v/>
      </c>
      <c r="AF1051" s="329"/>
      <c r="AG1051" s="330"/>
      <c r="AH1051" s="330"/>
      <c r="AI1051" s="344"/>
      <c r="AJ1051" s="641"/>
      <c r="AK1051" s="331"/>
      <c r="AL1051" s="332" t="str">
        <f t="shared" si="354"/>
        <v/>
      </c>
      <c r="AM1051" s="325" t="str">
        <f t="shared" si="355"/>
        <v/>
      </c>
      <c r="AN1051" s="255"/>
      <c r="AO1051" s="559" t="str">
        <f>IFERROR(VLOOKUP(K1051,【参考】数式用!$A$2:$N$57,14,FALSE),"")</f>
        <v/>
      </c>
      <c r="AP1051" s="559" t="str">
        <f t="shared" si="356"/>
        <v/>
      </c>
      <c r="AQ1051" s="632" t="str">
        <f t="shared" si="357"/>
        <v/>
      </c>
      <c r="AR1051" s="632" t="str">
        <f t="shared" si="358"/>
        <v>入力済</v>
      </c>
      <c r="AS1051" s="559" t="str">
        <f t="shared" si="359"/>
        <v/>
      </c>
      <c r="AT1051" s="632" t="str">
        <f t="shared" si="360"/>
        <v>入力済</v>
      </c>
      <c r="AU1051" s="632" t="str">
        <f t="shared" si="361"/>
        <v/>
      </c>
      <c r="AV1051" s="632" t="str">
        <f t="shared" si="362"/>
        <v/>
      </c>
      <c r="AW1051" s="559" t="str">
        <f t="shared" si="363"/>
        <v/>
      </c>
      <c r="AX1051" s="559" t="str">
        <f t="shared" si="364"/>
        <v/>
      </c>
      <c r="AY1051" s="632" t="str">
        <f>IFERROR(VLOOKUP(K1051,【参考】数式用!$AR$5:$AS$39,2, FALSE), "")</f>
        <v/>
      </c>
      <c r="AZ1051" s="559" t="str">
        <f t="shared" si="365"/>
        <v/>
      </c>
      <c r="BA1051" s="559" t="str">
        <f t="shared" si="366"/>
        <v>入力済</v>
      </c>
      <c r="BB1051" s="632" t="str">
        <f>IFERROR(VLOOKUP(K1051,【参考】数式用!$AX$3:$AY$59, 2, FALSE), "")</f>
        <v/>
      </c>
      <c r="BC1051" s="559" t="str">
        <f t="shared" si="367"/>
        <v/>
      </c>
      <c r="BD1051" s="559" t="str">
        <f t="shared" si="368"/>
        <v>入力済</v>
      </c>
      <c r="BE1051" s="576" t="str">
        <f t="shared" si="369"/>
        <v/>
      </c>
      <c r="BF1051" s="559" t="str">
        <f t="shared" si="370"/>
        <v/>
      </c>
      <c r="BG1051" s="596"/>
      <c r="BH1051" s="632" t="str">
        <f t="shared" si="371"/>
        <v/>
      </c>
      <c r="BI1051" s="614" t="str">
        <f>IFERROR(IF(BH1051="Ⅱロ有り",ROUNDDOWN(L1051*VLOOKUP(K1051,【参考】数式用!$A$4:$J$42,10,FALSE)*AA1051,0),""),"")</f>
        <v/>
      </c>
      <c r="BJ1051" s="614" t="str">
        <f>IFERROR(IF(BH1051="Ⅱロなし",ROUNDDOWN(L1051*VLOOKUP(K1051,【参考】数式用!$A$4:$J$42,8,FALSE)*AA1051,0),""),"")</f>
        <v/>
      </c>
    </row>
    <row r="1052" spans="1:62" ht="110.1" customHeight="1" thickBot="1">
      <c r="A1052" s="327">
        <v>1039</v>
      </c>
      <c r="B1052" s="1005" t="str">
        <f>IF(基本情報入力シート!B1074="","",基本情報入力シート!B1074)</f>
        <v/>
      </c>
      <c r="C1052" s="1006"/>
      <c r="D1052" s="1006"/>
      <c r="E1052" s="1006"/>
      <c r="F1052" s="1007"/>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58" t="str">
        <f>IF(基本情報入力シート!AF1074=0, "",基本情報入力シート!AF1074)</f>
        <v/>
      </c>
      <c r="M1052" s="589"/>
      <c r="N1052" s="521" t="str">
        <f>IFERROR(VLOOKUP(K1052,【参考】数式用!$A$2:$F$57,MATCH(M1052,【参考】数式用!$C$3:$F$3,0)+2,0),"")</f>
        <v/>
      </c>
      <c r="O1052" s="513"/>
      <c r="P1052" s="555" t="str">
        <f>IFERROR(VLOOKUP(K1052,【参考】数式用!$A$2:$F$57,MATCH(O1052,【参考】数式用!$C$3:$F$3,0)+2,0),"")</f>
        <v/>
      </c>
      <c r="Q1052" s="338" t="s">
        <v>118</v>
      </c>
      <c r="R1052" s="339"/>
      <c r="S1052" s="340" t="s">
        <v>183</v>
      </c>
      <c r="T1052" s="339"/>
      <c r="U1052" s="340" t="s">
        <v>184</v>
      </c>
      <c r="V1052" s="339"/>
      <c r="W1052" s="340" t="s">
        <v>183</v>
      </c>
      <c r="X1052" s="339"/>
      <c r="Y1052" s="340" t="s">
        <v>185</v>
      </c>
      <c r="Z1052" s="340" t="s">
        <v>186</v>
      </c>
      <c r="AA1052" s="340" t="str">
        <f t="shared" si="351"/>
        <v/>
      </c>
      <c r="AB1052" s="341" t="s">
        <v>187</v>
      </c>
      <c r="AC1052" s="516" t="str">
        <f t="shared" si="352"/>
        <v/>
      </c>
      <c r="AD1052" s="509" t="str">
        <f t="shared" si="353"/>
        <v/>
      </c>
      <c r="AE1052" s="517" t="str">
        <f>IFERROR(ROUNDDOWN(ROUNDDOWN(ROUND(L1052*VLOOKUP(K1052,【参考】数式用!$A$4:$F$57,MATCH("処遇改善加算Ⅳ",【参考】数式用!$C$3:$F$3,0)+2,0),0),0)*AA1052*0.5,0), "")</f>
        <v/>
      </c>
      <c r="AF1052" s="329"/>
      <c r="AG1052" s="330"/>
      <c r="AH1052" s="330"/>
      <c r="AI1052" s="344"/>
      <c r="AJ1052" s="641"/>
      <c r="AK1052" s="331"/>
      <c r="AL1052" s="332" t="str">
        <f t="shared" si="354"/>
        <v/>
      </c>
      <c r="AM1052" s="325" t="str">
        <f t="shared" si="355"/>
        <v/>
      </c>
      <c r="AN1052" s="255"/>
      <c r="AO1052" s="559" t="str">
        <f>IFERROR(VLOOKUP(K1052,【参考】数式用!$A$2:$N$57,14,FALSE),"")</f>
        <v/>
      </c>
      <c r="AP1052" s="559" t="str">
        <f t="shared" si="356"/>
        <v/>
      </c>
      <c r="AQ1052" s="632" t="str">
        <f t="shared" si="357"/>
        <v/>
      </c>
      <c r="AR1052" s="632" t="str">
        <f t="shared" si="358"/>
        <v>入力済</v>
      </c>
      <c r="AS1052" s="559" t="str">
        <f t="shared" si="359"/>
        <v/>
      </c>
      <c r="AT1052" s="632" t="str">
        <f t="shared" si="360"/>
        <v>入力済</v>
      </c>
      <c r="AU1052" s="632" t="str">
        <f t="shared" si="361"/>
        <v/>
      </c>
      <c r="AV1052" s="632" t="str">
        <f t="shared" si="362"/>
        <v/>
      </c>
      <c r="AW1052" s="559" t="str">
        <f t="shared" si="363"/>
        <v/>
      </c>
      <c r="AX1052" s="559" t="str">
        <f t="shared" si="364"/>
        <v/>
      </c>
      <c r="AY1052" s="632" t="str">
        <f>IFERROR(VLOOKUP(K1052,【参考】数式用!$AR$5:$AS$39,2, FALSE), "")</f>
        <v/>
      </c>
      <c r="AZ1052" s="559" t="str">
        <f t="shared" si="365"/>
        <v/>
      </c>
      <c r="BA1052" s="559" t="str">
        <f t="shared" si="366"/>
        <v>入力済</v>
      </c>
      <c r="BB1052" s="632" t="str">
        <f>IFERROR(VLOOKUP(K1052,【参考】数式用!$AX$3:$AY$59, 2, FALSE), "")</f>
        <v/>
      </c>
      <c r="BC1052" s="559" t="str">
        <f t="shared" si="367"/>
        <v/>
      </c>
      <c r="BD1052" s="559" t="str">
        <f t="shared" si="368"/>
        <v>入力済</v>
      </c>
      <c r="BE1052" s="576" t="str">
        <f t="shared" si="369"/>
        <v/>
      </c>
      <c r="BF1052" s="559" t="str">
        <f t="shared" si="370"/>
        <v/>
      </c>
      <c r="BG1052" s="596"/>
      <c r="BH1052" s="632" t="str">
        <f t="shared" si="371"/>
        <v/>
      </c>
      <c r="BI1052" s="614" t="str">
        <f>IFERROR(IF(BH1052="Ⅱロ有り",ROUNDDOWN(L1052*VLOOKUP(K1052,【参考】数式用!$A$4:$J$42,10,FALSE)*AA1052,0),""),"")</f>
        <v/>
      </c>
      <c r="BJ1052" s="614" t="str">
        <f>IFERROR(IF(BH1052="Ⅱロなし",ROUNDDOWN(L1052*VLOOKUP(K1052,【参考】数式用!$A$4:$J$42,8,FALSE)*AA1052,0),""),"")</f>
        <v/>
      </c>
    </row>
    <row r="1053" spans="1:62" ht="110.1" customHeight="1" thickBot="1">
      <c r="A1053" s="327">
        <v>1040</v>
      </c>
      <c r="B1053" s="1005" t="str">
        <f>IF(基本情報入力シート!B1075="","",基本情報入力シート!B1075)</f>
        <v/>
      </c>
      <c r="C1053" s="1006"/>
      <c r="D1053" s="1006"/>
      <c r="E1053" s="1006"/>
      <c r="F1053" s="1007"/>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58" t="str">
        <f>IF(基本情報入力シート!AF1075=0, "",基本情報入力シート!AF1075)</f>
        <v/>
      </c>
      <c r="M1053" s="589"/>
      <c r="N1053" s="521" t="str">
        <f>IFERROR(VLOOKUP(K1053,【参考】数式用!$A$2:$F$57,MATCH(M1053,【参考】数式用!$C$3:$F$3,0)+2,0),"")</f>
        <v/>
      </c>
      <c r="O1053" s="513"/>
      <c r="P1053" s="555" t="str">
        <f>IFERROR(VLOOKUP(K1053,【参考】数式用!$A$2:$F$57,MATCH(O1053,【参考】数式用!$C$3:$F$3,0)+2,0),"")</f>
        <v/>
      </c>
      <c r="Q1053" s="338" t="s">
        <v>118</v>
      </c>
      <c r="R1053" s="339"/>
      <c r="S1053" s="340" t="s">
        <v>183</v>
      </c>
      <c r="T1053" s="339"/>
      <c r="U1053" s="340" t="s">
        <v>184</v>
      </c>
      <c r="V1053" s="339"/>
      <c r="W1053" s="340" t="s">
        <v>183</v>
      </c>
      <c r="X1053" s="339"/>
      <c r="Y1053" s="340" t="s">
        <v>185</v>
      </c>
      <c r="Z1053" s="340" t="s">
        <v>186</v>
      </c>
      <c r="AA1053" s="340" t="str">
        <f t="shared" si="351"/>
        <v/>
      </c>
      <c r="AB1053" s="341" t="s">
        <v>187</v>
      </c>
      <c r="AC1053" s="516" t="str">
        <f t="shared" si="352"/>
        <v/>
      </c>
      <c r="AD1053" s="509" t="str">
        <f t="shared" si="353"/>
        <v/>
      </c>
      <c r="AE1053" s="517" t="str">
        <f>IFERROR(ROUNDDOWN(ROUNDDOWN(ROUND(L1053*VLOOKUP(K1053,【参考】数式用!$A$4:$F$57,MATCH("処遇改善加算Ⅳ",【参考】数式用!$C$3:$F$3,0)+2,0),0),0)*AA1053*0.5,0), "")</f>
        <v/>
      </c>
      <c r="AF1053" s="329"/>
      <c r="AG1053" s="330"/>
      <c r="AH1053" s="330"/>
      <c r="AI1053" s="344"/>
      <c r="AJ1053" s="641"/>
      <c r="AK1053" s="331"/>
      <c r="AL1053" s="332" t="str">
        <f t="shared" si="354"/>
        <v/>
      </c>
      <c r="AM1053" s="325" t="str">
        <f t="shared" si="355"/>
        <v/>
      </c>
      <c r="AN1053" s="255"/>
      <c r="AO1053" s="559" t="str">
        <f>IFERROR(VLOOKUP(K1053,【参考】数式用!$A$2:$N$57,14,FALSE),"")</f>
        <v/>
      </c>
      <c r="AP1053" s="559" t="str">
        <f t="shared" si="356"/>
        <v/>
      </c>
      <c r="AQ1053" s="632" t="str">
        <f t="shared" si="357"/>
        <v/>
      </c>
      <c r="AR1053" s="632" t="str">
        <f t="shared" si="358"/>
        <v>入力済</v>
      </c>
      <c r="AS1053" s="559" t="str">
        <f t="shared" si="359"/>
        <v/>
      </c>
      <c r="AT1053" s="632" t="str">
        <f t="shared" si="360"/>
        <v>入力済</v>
      </c>
      <c r="AU1053" s="632" t="str">
        <f t="shared" si="361"/>
        <v/>
      </c>
      <c r="AV1053" s="632" t="str">
        <f t="shared" si="362"/>
        <v/>
      </c>
      <c r="AW1053" s="559" t="str">
        <f t="shared" si="363"/>
        <v/>
      </c>
      <c r="AX1053" s="559" t="str">
        <f t="shared" si="364"/>
        <v/>
      </c>
      <c r="AY1053" s="632" t="str">
        <f>IFERROR(VLOOKUP(K1053,【参考】数式用!$AR$5:$AS$39,2, FALSE), "")</f>
        <v/>
      </c>
      <c r="AZ1053" s="559" t="str">
        <f t="shared" si="365"/>
        <v/>
      </c>
      <c r="BA1053" s="559" t="str">
        <f t="shared" si="366"/>
        <v>入力済</v>
      </c>
      <c r="BB1053" s="632" t="str">
        <f>IFERROR(VLOOKUP(K1053,【参考】数式用!$AX$3:$AY$59, 2, FALSE), "")</f>
        <v/>
      </c>
      <c r="BC1053" s="559" t="str">
        <f t="shared" si="367"/>
        <v/>
      </c>
      <c r="BD1053" s="559" t="str">
        <f t="shared" si="368"/>
        <v>入力済</v>
      </c>
      <c r="BE1053" s="576" t="str">
        <f t="shared" si="369"/>
        <v/>
      </c>
      <c r="BF1053" s="559" t="str">
        <f t="shared" si="370"/>
        <v/>
      </c>
      <c r="BG1053" s="596"/>
      <c r="BH1053" s="632" t="str">
        <f t="shared" si="371"/>
        <v/>
      </c>
      <c r="BI1053" s="614" t="str">
        <f>IFERROR(IF(BH1053="Ⅱロ有り",ROUNDDOWN(L1053*VLOOKUP(K1053,【参考】数式用!$A$4:$J$42,10,FALSE)*AA1053,0),""),"")</f>
        <v/>
      </c>
      <c r="BJ1053" s="614" t="str">
        <f>IFERROR(IF(BH1053="Ⅱロなし",ROUNDDOWN(L1053*VLOOKUP(K1053,【参考】数式用!$A$4:$J$42,8,FALSE)*AA1053,0),""),"")</f>
        <v/>
      </c>
    </row>
    <row r="1054" spans="1:62" ht="110.1" customHeight="1" thickBot="1">
      <c r="A1054" s="327">
        <v>1041</v>
      </c>
      <c r="B1054" s="1005" t="str">
        <f>IF(基本情報入力シート!B1076="","",基本情報入力シート!B1076)</f>
        <v/>
      </c>
      <c r="C1054" s="1006"/>
      <c r="D1054" s="1006"/>
      <c r="E1054" s="1006"/>
      <c r="F1054" s="1007"/>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58" t="str">
        <f>IF(基本情報入力シート!AF1076=0, "",基本情報入力シート!AF1076)</f>
        <v/>
      </c>
      <c r="M1054" s="589"/>
      <c r="N1054" s="521" t="str">
        <f>IFERROR(VLOOKUP(K1054,【参考】数式用!$A$2:$F$57,MATCH(M1054,【参考】数式用!$C$3:$F$3,0)+2,0),"")</f>
        <v/>
      </c>
      <c r="O1054" s="513"/>
      <c r="P1054" s="555" t="str">
        <f>IFERROR(VLOOKUP(K1054,【参考】数式用!$A$2:$F$57,MATCH(O1054,【参考】数式用!$C$3:$F$3,0)+2,0),"")</f>
        <v/>
      </c>
      <c r="Q1054" s="338" t="s">
        <v>118</v>
      </c>
      <c r="R1054" s="339"/>
      <c r="S1054" s="340" t="s">
        <v>183</v>
      </c>
      <c r="T1054" s="339"/>
      <c r="U1054" s="340" t="s">
        <v>184</v>
      </c>
      <c r="V1054" s="339"/>
      <c r="W1054" s="340" t="s">
        <v>183</v>
      </c>
      <c r="X1054" s="339"/>
      <c r="Y1054" s="340" t="s">
        <v>185</v>
      </c>
      <c r="Z1054" s="340" t="s">
        <v>186</v>
      </c>
      <c r="AA1054" s="340" t="str">
        <f t="shared" si="351"/>
        <v/>
      </c>
      <c r="AB1054" s="341" t="s">
        <v>187</v>
      </c>
      <c r="AC1054" s="516" t="str">
        <f t="shared" si="352"/>
        <v/>
      </c>
      <c r="AD1054" s="509" t="str">
        <f t="shared" si="353"/>
        <v/>
      </c>
      <c r="AE1054" s="517" t="str">
        <f>IFERROR(ROUNDDOWN(ROUNDDOWN(ROUND(L1054*VLOOKUP(K1054,【参考】数式用!$A$4:$F$57,MATCH("処遇改善加算Ⅳ",【参考】数式用!$C$3:$F$3,0)+2,0),0),0)*AA1054*0.5,0), "")</f>
        <v/>
      </c>
      <c r="AF1054" s="329"/>
      <c r="AG1054" s="330"/>
      <c r="AH1054" s="330"/>
      <c r="AI1054" s="344"/>
      <c r="AJ1054" s="641"/>
      <c r="AK1054" s="331"/>
      <c r="AL1054" s="332" t="str">
        <f t="shared" si="354"/>
        <v/>
      </c>
      <c r="AM1054" s="325" t="str">
        <f t="shared" si="355"/>
        <v/>
      </c>
      <c r="AN1054" s="255"/>
      <c r="AO1054" s="559" t="str">
        <f>IFERROR(VLOOKUP(K1054,【参考】数式用!$A$2:$N$57,14,FALSE),"")</f>
        <v/>
      </c>
      <c r="AP1054" s="559" t="str">
        <f t="shared" si="356"/>
        <v/>
      </c>
      <c r="AQ1054" s="632" t="str">
        <f t="shared" si="357"/>
        <v/>
      </c>
      <c r="AR1054" s="632" t="str">
        <f t="shared" si="358"/>
        <v>入力済</v>
      </c>
      <c r="AS1054" s="559" t="str">
        <f t="shared" si="359"/>
        <v/>
      </c>
      <c r="AT1054" s="632" t="str">
        <f t="shared" si="360"/>
        <v>入力済</v>
      </c>
      <c r="AU1054" s="632" t="str">
        <f t="shared" si="361"/>
        <v/>
      </c>
      <c r="AV1054" s="632" t="str">
        <f t="shared" si="362"/>
        <v/>
      </c>
      <c r="AW1054" s="559" t="str">
        <f t="shared" si="363"/>
        <v/>
      </c>
      <c r="AX1054" s="559" t="str">
        <f t="shared" si="364"/>
        <v/>
      </c>
      <c r="AY1054" s="632" t="str">
        <f>IFERROR(VLOOKUP(K1054,【参考】数式用!$AR$5:$AS$39,2, FALSE), "")</f>
        <v/>
      </c>
      <c r="AZ1054" s="559" t="str">
        <f t="shared" si="365"/>
        <v/>
      </c>
      <c r="BA1054" s="559" t="str">
        <f t="shared" si="366"/>
        <v>入力済</v>
      </c>
      <c r="BB1054" s="632" t="str">
        <f>IFERROR(VLOOKUP(K1054,【参考】数式用!$AX$3:$AY$59, 2, FALSE), "")</f>
        <v/>
      </c>
      <c r="BC1054" s="559" t="str">
        <f t="shared" si="367"/>
        <v/>
      </c>
      <c r="BD1054" s="559" t="str">
        <f t="shared" si="368"/>
        <v>入力済</v>
      </c>
      <c r="BE1054" s="576" t="str">
        <f t="shared" si="369"/>
        <v/>
      </c>
      <c r="BF1054" s="559" t="str">
        <f t="shared" si="370"/>
        <v/>
      </c>
      <c r="BG1054" s="596"/>
      <c r="BH1054" s="632" t="str">
        <f t="shared" si="371"/>
        <v/>
      </c>
      <c r="BI1054" s="614" t="str">
        <f>IFERROR(IF(BH1054="Ⅱロ有り",ROUNDDOWN(L1054*VLOOKUP(K1054,【参考】数式用!$A$4:$J$42,10,FALSE)*AA1054,0),""),"")</f>
        <v/>
      </c>
      <c r="BJ1054" s="614" t="str">
        <f>IFERROR(IF(BH1054="Ⅱロなし",ROUNDDOWN(L1054*VLOOKUP(K1054,【参考】数式用!$A$4:$J$42,8,FALSE)*AA1054,0),""),"")</f>
        <v/>
      </c>
    </row>
    <row r="1055" spans="1:62" ht="110.1" customHeight="1" thickBot="1">
      <c r="A1055" s="327">
        <v>1042</v>
      </c>
      <c r="B1055" s="1005" t="str">
        <f>IF(基本情報入力シート!B1077="","",基本情報入力シート!B1077)</f>
        <v/>
      </c>
      <c r="C1055" s="1006"/>
      <c r="D1055" s="1006"/>
      <c r="E1055" s="1006"/>
      <c r="F1055" s="1007"/>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58" t="str">
        <f>IF(基本情報入力シート!AF1077=0, "",基本情報入力シート!AF1077)</f>
        <v/>
      </c>
      <c r="M1055" s="589"/>
      <c r="N1055" s="521" t="str">
        <f>IFERROR(VLOOKUP(K1055,【参考】数式用!$A$2:$F$57,MATCH(M1055,【参考】数式用!$C$3:$F$3,0)+2,0),"")</f>
        <v/>
      </c>
      <c r="O1055" s="513"/>
      <c r="P1055" s="555" t="str">
        <f>IFERROR(VLOOKUP(K1055,【参考】数式用!$A$2:$F$57,MATCH(O1055,【参考】数式用!$C$3:$F$3,0)+2,0),"")</f>
        <v/>
      </c>
      <c r="Q1055" s="338" t="s">
        <v>118</v>
      </c>
      <c r="R1055" s="339"/>
      <c r="S1055" s="340" t="s">
        <v>183</v>
      </c>
      <c r="T1055" s="339"/>
      <c r="U1055" s="340" t="s">
        <v>184</v>
      </c>
      <c r="V1055" s="339"/>
      <c r="W1055" s="340" t="s">
        <v>183</v>
      </c>
      <c r="X1055" s="339"/>
      <c r="Y1055" s="340" t="s">
        <v>185</v>
      </c>
      <c r="Z1055" s="340" t="s">
        <v>186</v>
      </c>
      <c r="AA1055" s="340" t="str">
        <f t="shared" si="351"/>
        <v/>
      </c>
      <c r="AB1055" s="341" t="s">
        <v>187</v>
      </c>
      <c r="AC1055" s="516" t="str">
        <f t="shared" si="352"/>
        <v/>
      </c>
      <c r="AD1055" s="509" t="str">
        <f t="shared" si="353"/>
        <v/>
      </c>
      <c r="AE1055" s="517" t="str">
        <f>IFERROR(ROUNDDOWN(ROUNDDOWN(ROUND(L1055*VLOOKUP(K1055,【参考】数式用!$A$4:$F$57,MATCH("処遇改善加算Ⅳ",【参考】数式用!$C$3:$F$3,0)+2,0),0),0)*AA1055*0.5,0), "")</f>
        <v/>
      </c>
      <c r="AF1055" s="329"/>
      <c r="AG1055" s="330"/>
      <c r="AH1055" s="330"/>
      <c r="AI1055" s="344"/>
      <c r="AJ1055" s="641"/>
      <c r="AK1055" s="331"/>
      <c r="AL1055" s="332" t="str">
        <f t="shared" si="354"/>
        <v/>
      </c>
      <c r="AM1055" s="325" t="str">
        <f t="shared" si="355"/>
        <v/>
      </c>
      <c r="AN1055" s="255"/>
      <c r="AO1055" s="559" t="str">
        <f>IFERROR(VLOOKUP(K1055,【参考】数式用!$A$2:$N$57,14,FALSE),"")</f>
        <v/>
      </c>
      <c r="AP1055" s="559" t="str">
        <f t="shared" si="356"/>
        <v/>
      </c>
      <c r="AQ1055" s="632" t="str">
        <f t="shared" si="357"/>
        <v/>
      </c>
      <c r="AR1055" s="632" t="str">
        <f t="shared" si="358"/>
        <v>入力済</v>
      </c>
      <c r="AS1055" s="559" t="str">
        <f t="shared" si="359"/>
        <v/>
      </c>
      <c r="AT1055" s="632" t="str">
        <f t="shared" si="360"/>
        <v>入力済</v>
      </c>
      <c r="AU1055" s="632" t="str">
        <f t="shared" si="361"/>
        <v/>
      </c>
      <c r="AV1055" s="632" t="str">
        <f t="shared" si="362"/>
        <v/>
      </c>
      <c r="AW1055" s="559" t="str">
        <f t="shared" si="363"/>
        <v/>
      </c>
      <c r="AX1055" s="559" t="str">
        <f t="shared" si="364"/>
        <v/>
      </c>
      <c r="AY1055" s="632" t="str">
        <f>IFERROR(VLOOKUP(K1055,【参考】数式用!$AR$5:$AS$39,2, FALSE), "")</f>
        <v/>
      </c>
      <c r="AZ1055" s="559" t="str">
        <f t="shared" si="365"/>
        <v/>
      </c>
      <c r="BA1055" s="559" t="str">
        <f t="shared" si="366"/>
        <v>入力済</v>
      </c>
      <c r="BB1055" s="632" t="str">
        <f>IFERROR(VLOOKUP(K1055,【参考】数式用!$AX$3:$AY$59, 2, FALSE), "")</f>
        <v/>
      </c>
      <c r="BC1055" s="559" t="str">
        <f t="shared" si="367"/>
        <v/>
      </c>
      <c r="BD1055" s="559" t="str">
        <f t="shared" si="368"/>
        <v>入力済</v>
      </c>
      <c r="BE1055" s="576" t="str">
        <f t="shared" si="369"/>
        <v/>
      </c>
      <c r="BF1055" s="559" t="str">
        <f t="shared" si="370"/>
        <v/>
      </c>
      <c r="BG1055" s="596"/>
      <c r="BH1055" s="632" t="str">
        <f t="shared" si="371"/>
        <v/>
      </c>
      <c r="BI1055" s="614" t="str">
        <f>IFERROR(IF(BH1055="Ⅱロ有り",ROUNDDOWN(L1055*VLOOKUP(K1055,【参考】数式用!$A$4:$J$42,10,FALSE)*AA1055,0),""),"")</f>
        <v/>
      </c>
      <c r="BJ1055" s="614" t="str">
        <f>IFERROR(IF(BH1055="Ⅱロなし",ROUNDDOWN(L1055*VLOOKUP(K1055,【参考】数式用!$A$4:$J$42,8,FALSE)*AA1055,0),""),"")</f>
        <v/>
      </c>
    </row>
    <row r="1056" spans="1:62" ht="110.1" customHeight="1" thickBot="1">
      <c r="A1056" s="327">
        <v>1043</v>
      </c>
      <c r="B1056" s="1005" t="str">
        <f>IF(基本情報入力シート!B1078="","",基本情報入力シート!B1078)</f>
        <v/>
      </c>
      <c r="C1056" s="1006"/>
      <c r="D1056" s="1006"/>
      <c r="E1056" s="1006"/>
      <c r="F1056" s="1007"/>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58" t="str">
        <f>IF(基本情報入力シート!AF1078=0, "",基本情報入力シート!AF1078)</f>
        <v/>
      </c>
      <c r="M1056" s="589"/>
      <c r="N1056" s="521" t="str">
        <f>IFERROR(VLOOKUP(K1056,【参考】数式用!$A$2:$F$57,MATCH(M1056,【参考】数式用!$C$3:$F$3,0)+2,0),"")</f>
        <v/>
      </c>
      <c r="O1056" s="513"/>
      <c r="P1056" s="555" t="str">
        <f>IFERROR(VLOOKUP(K1056,【参考】数式用!$A$2:$F$57,MATCH(O1056,【参考】数式用!$C$3:$F$3,0)+2,0),"")</f>
        <v/>
      </c>
      <c r="Q1056" s="338" t="s">
        <v>118</v>
      </c>
      <c r="R1056" s="339"/>
      <c r="S1056" s="340" t="s">
        <v>183</v>
      </c>
      <c r="T1056" s="339"/>
      <c r="U1056" s="340" t="s">
        <v>184</v>
      </c>
      <c r="V1056" s="339"/>
      <c r="W1056" s="340" t="s">
        <v>183</v>
      </c>
      <c r="X1056" s="339"/>
      <c r="Y1056" s="340" t="s">
        <v>185</v>
      </c>
      <c r="Z1056" s="340" t="s">
        <v>186</v>
      </c>
      <c r="AA1056" s="340" t="str">
        <f t="shared" si="351"/>
        <v/>
      </c>
      <c r="AB1056" s="341" t="s">
        <v>187</v>
      </c>
      <c r="AC1056" s="516" t="str">
        <f t="shared" si="352"/>
        <v/>
      </c>
      <c r="AD1056" s="509" t="str">
        <f t="shared" si="353"/>
        <v/>
      </c>
      <c r="AE1056" s="517" t="str">
        <f>IFERROR(ROUNDDOWN(ROUNDDOWN(ROUND(L1056*VLOOKUP(K1056,【参考】数式用!$A$4:$F$57,MATCH("処遇改善加算Ⅳ",【参考】数式用!$C$3:$F$3,0)+2,0),0),0)*AA1056*0.5,0), "")</f>
        <v/>
      </c>
      <c r="AF1056" s="329"/>
      <c r="AG1056" s="330"/>
      <c r="AH1056" s="330"/>
      <c r="AI1056" s="344"/>
      <c r="AJ1056" s="641"/>
      <c r="AK1056" s="331"/>
      <c r="AL1056" s="332" t="str">
        <f t="shared" si="354"/>
        <v/>
      </c>
      <c r="AM1056" s="325" t="str">
        <f t="shared" si="355"/>
        <v/>
      </c>
      <c r="AN1056" s="255"/>
      <c r="AO1056" s="559" t="str">
        <f>IFERROR(VLOOKUP(K1056,【参考】数式用!$A$2:$N$57,14,FALSE),"")</f>
        <v/>
      </c>
      <c r="AP1056" s="559" t="str">
        <f t="shared" si="356"/>
        <v/>
      </c>
      <c r="AQ1056" s="632" t="str">
        <f t="shared" si="357"/>
        <v/>
      </c>
      <c r="AR1056" s="632" t="str">
        <f t="shared" si="358"/>
        <v>入力済</v>
      </c>
      <c r="AS1056" s="559" t="str">
        <f t="shared" si="359"/>
        <v/>
      </c>
      <c r="AT1056" s="632" t="str">
        <f t="shared" si="360"/>
        <v>入力済</v>
      </c>
      <c r="AU1056" s="632" t="str">
        <f t="shared" si="361"/>
        <v/>
      </c>
      <c r="AV1056" s="632" t="str">
        <f t="shared" si="362"/>
        <v/>
      </c>
      <c r="AW1056" s="559" t="str">
        <f t="shared" si="363"/>
        <v/>
      </c>
      <c r="AX1056" s="559" t="str">
        <f t="shared" si="364"/>
        <v/>
      </c>
      <c r="AY1056" s="632" t="str">
        <f>IFERROR(VLOOKUP(K1056,【参考】数式用!$AR$5:$AS$39,2, FALSE), "")</f>
        <v/>
      </c>
      <c r="AZ1056" s="559" t="str">
        <f t="shared" si="365"/>
        <v/>
      </c>
      <c r="BA1056" s="559" t="str">
        <f t="shared" si="366"/>
        <v>入力済</v>
      </c>
      <c r="BB1056" s="632" t="str">
        <f>IFERROR(VLOOKUP(K1056,【参考】数式用!$AX$3:$AY$59, 2, FALSE), "")</f>
        <v/>
      </c>
      <c r="BC1056" s="559" t="str">
        <f t="shared" si="367"/>
        <v/>
      </c>
      <c r="BD1056" s="559" t="str">
        <f t="shared" si="368"/>
        <v>入力済</v>
      </c>
      <c r="BE1056" s="576" t="str">
        <f t="shared" si="369"/>
        <v/>
      </c>
      <c r="BF1056" s="559" t="str">
        <f t="shared" si="370"/>
        <v/>
      </c>
      <c r="BG1056" s="596"/>
      <c r="BH1056" s="632" t="str">
        <f t="shared" si="371"/>
        <v/>
      </c>
      <c r="BI1056" s="614" t="str">
        <f>IFERROR(IF(BH1056="Ⅱロ有り",ROUNDDOWN(L1056*VLOOKUP(K1056,【参考】数式用!$A$4:$J$42,10,FALSE)*AA1056,0),""),"")</f>
        <v/>
      </c>
      <c r="BJ1056" s="614" t="str">
        <f>IFERROR(IF(BH1056="Ⅱロなし",ROUNDDOWN(L1056*VLOOKUP(K1056,【参考】数式用!$A$4:$J$42,8,FALSE)*AA1056,0),""),"")</f>
        <v/>
      </c>
    </row>
    <row r="1057" spans="1:62" ht="110.1" customHeight="1" thickBot="1">
      <c r="A1057" s="327">
        <v>1044</v>
      </c>
      <c r="B1057" s="1005" t="str">
        <f>IF(基本情報入力シート!B1079="","",基本情報入力シート!B1079)</f>
        <v/>
      </c>
      <c r="C1057" s="1006"/>
      <c r="D1057" s="1006"/>
      <c r="E1057" s="1006"/>
      <c r="F1057" s="1007"/>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58" t="str">
        <f>IF(基本情報入力シート!AF1079=0, "",基本情報入力シート!AF1079)</f>
        <v/>
      </c>
      <c r="M1057" s="589"/>
      <c r="N1057" s="521" t="str">
        <f>IFERROR(VLOOKUP(K1057,【参考】数式用!$A$2:$F$57,MATCH(M1057,【参考】数式用!$C$3:$F$3,0)+2,0),"")</f>
        <v/>
      </c>
      <c r="O1057" s="513"/>
      <c r="P1057" s="555" t="str">
        <f>IFERROR(VLOOKUP(K1057,【参考】数式用!$A$2:$F$57,MATCH(O1057,【参考】数式用!$C$3:$F$3,0)+2,0),"")</f>
        <v/>
      </c>
      <c r="Q1057" s="338" t="s">
        <v>118</v>
      </c>
      <c r="R1057" s="339"/>
      <c r="S1057" s="340" t="s">
        <v>183</v>
      </c>
      <c r="T1057" s="339"/>
      <c r="U1057" s="340" t="s">
        <v>184</v>
      </c>
      <c r="V1057" s="339"/>
      <c r="W1057" s="340" t="s">
        <v>183</v>
      </c>
      <c r="X1057" s="339"/>
      <c r="Y1057" s="340" t="s">
        <v>185</v>
      </c>
      <c r="Z1057" s="340" t="s">
        <v>186</v>
      </c>
      <c r="AA1057" s="340" t="str">
        <f t="shared" si="351"/>
        <v/>
      </c>
      <c r="AB1057" s="341" t="s">
        <v>187</v>
      </c>
      <c r="AC1057" s="516" t="str">
        <f t="shared" si="352"/>
        <v/>
      </c>
      <c r="AD1057" s="509" t="str">
        <f t="shared" si="353"/>
        <v/>
      </c>
      <c r="AE1057" s="517" t="str">
        <f>IFERROR(ROUNDDOWN(ROUNDDOWN(ROUND(L1057*VLOOKUP(K1057,【参考】数式用!$A$4:$F$57,MATCH("処遇改善加算Ⅳ",【参考】数式用!$C$3:$F$3,0)+2,0),0),0)*AA1057*0.5,0), "")</f>
        <v/>
      </c>
      <c r="AF1057" s="329"/>
      <c r="AG1057" s="330"/>
      <c r="AH1057" s="330"/>
      <c r="AI1057" s="344"/>
      <c r="AJ1057" s="641"/>
      <c r="AK1057" s="331"/>
      <c r="AL1057" s="332" t="str">
        <f t="shared" si="354"/>
        <v/>
      </c>
      <c r="AM1057" s="325" t="str">
        <f t="shared" si="355"/>
        <v/>
      </c>
      <c r="AN1057" s="255"/>
      <c r="AO1057" s="559" t="str">
        <f>IFERROR(VLOOKUP(K1057,【参考】数式用!$A$2:$N$57,14,FALSE),"")</f>
        <v/>
      </c>
      <c r="AP1057" s="559" t="str">
        <f t="shared" si="356"/>
        <v/>
      </c>
      <c r="AQ1057" s="632" t="str">
        <f t="shared" si="357"/>
        <v/>
      </c>
      <c r="AR1057" s="632" t="str">
        <f t="shared" si="358"/>
        <v>入力済</v>
      </c>
      <c r="AS1057" s="559" t="str">
        <f t="shared" si="359"/>
        <v/>
      </c>
      <c r="AT1057" s="632" t="str">
        <f t="shared" si="360"/>
        <v>入力済</v>
      </c>
      <c r="AU1057" s="632" t="str">
        <f t="shared" si="361"/>
        <v/>
      </c>
      <c r="AV1057" s="632" t="str">
        <f t="shared" si="362"/>
        <v/>
      </c>
      <c r="AW1057" s="559" t="str">
        <f t="shared" si="363"/>
        <v/>
      </c>
      <c r="AX1057" s="559" t="str">
        <f t="shared" si="364"/>
        <v/>
      </c>
      <c r="AY1057" s="632" t="str">
        <f>IFERROR(VLOOKUP(K1057,【参考】数式用!$AR$5:$AS$39,2, FALSE), "")</f>
        <v/>
      </c>
      <c r="AZ1057" s="559" t="str">
        <f t="shared" si="365"/>
        <v/>
      </c>
      <c r="BA1057" s="559" t="str">
        <f t="shared" si="366"/>
        <v>入力済</v>
      </c>
      <c r="BB1057" s="632" t="str">
        <f>IFERROR(VLOOKUP(K1057,【参考】数式用!$AX$3:$AY$59, 2, FALSE), "")</f>
        <v/>
      </c>
      <c r="BC1057" s="559" t="str">
        <f t="shared" si="367"/>
        <v/>
      </c>
      <c r="BD1057" s="559" t="str">
        <f t="shared" si="368"/>
        <v>入力済</v>
      </c>
      <c r="BE1057" s="576" t="str">
        <f t="shared" si="369"/>
        <v/>
      </c>
      <c r="BF1057" s="559" t="str">
        <f t="shared" si="370"/>
        <v/>
      </c>
      <c r="BG1057" s="596"/>
      <c r="BH1057" s="632" t="str">
        <f t="shared" si="371"/>
        <v/>
      </c>
      <c r="BI1057" s="614" t="str">
        <f>IFERROR(IF(BH1057="Ⅱロ有り",ROUNDDOWN(L1057*VLOOKUP(K1057,【参考】数式用!$A$4:$J$42,10,FALSE)*AA1057,0),""),"")</f>
        <v/>
      </c>
      <c r="BJ1057" s="614" t="str">
        <f>IFERROR(IF(BH1057="Ⅱロなし",ROUNDDOWN(L1057*VLOOKUP(K1057,【参考】数式用!$A$4:$J$42,8,FALSE)*AA1057,0),""),"")</f>
        <v/>
      </c>
    </row>
    <row r="1058" spans="1:62" ht="110.1" customHeight="1" thickBot="1">
      <c r="A1058" s="327">
        <v>1045</v>
      </c>
      <c r="B1058" s="1005" t="str">
        <f>IF(基本情報入力シート!B1080="","",基本情報入力シート!B1080)</f>
        <v/>
      </c>
      <c r="C1058" s="1006"/>
      <c r="D1058" s="1006"/>
      <c r="E1058" s="1006"/>
      <c r="F1058" s="1007"/>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58" t="str">
        <f>IF(基本情報入力シート!AF1080=0, "",基本情報入力シート!AF1080)</f>
        <v/>
      </c>
      <c r="M1058" s="589"/>
      <c r="N1058" s="521" t="str">
        <f>IFERROR(VLOOKUP(K1058,【参考】数式用!$A$2:$F$57,MATCH(M1058,【参考】数式用!$C$3:$F$3,0)+2,0),"")</f>
        <v/>
      </c>
      <c r="O1058" s="513"/>
      <c r="P1058" s="555" t="str">
        <f>IFERROR(VLOOKUP(K1058,【参考】数式用!$A$2:$F$57,MATCH(O1058,【参考】数式用!$C$3:$F$3,0)+2,0),"")</f>
        <v/>
      </c>
      <c r="Q1058" s="338" t="s">
        <v>118</v>
      </c>
      <c r="R1058" s="339"/>
      <c r="S1058" s="340" t="s">
        <v>183</v>
      </c>
      <c r="T1058" s="339"/>
      <c r="U1058" s="340" t="s">
        <v>184</v>
      </c>
      <c r="V1058" s="339"/>
      <c r="W1058" s="340" t="s">
        <v>183</v>
      </c>
      <c r="X1058" s="339"/>
      <c r="Y1058" s="340" t="s">
        <v>185</v>
      </c>
      <c r="Z1058" s="340" t="s">
        <v>186</v>
      </c>
      <c r="AA1058" s="340" t="str">
        <f t="shared" si="351"/>
        <v/>
      </c>
      <c r="AB1058" s="341" t="s">
        <v>187</v>
      </c>
      <c r="AC1058" s="516" t="str">
        <f t="shared" si="352"/>
        <v/>
      </c>
      <c r="AD1058" s="509" t="str">
        <f t="shared" si="353"/>
        <v/>
      </c>
      <c r="AE1058" s="517" t="str">
        <f>IFERROR(ROUNDDOWN(ROUNDDOWN(ROUND(L1058*VLOOKUP(K1058,【参考】数式用!$A$4:$F$57,MATCH("処遇改善加算Ⅳ",【参考】数式用!$C$3:$F$3,0)+2,0),0),0)*AA1058*0.5,0), "")</f>
        <v/>
      </c>
      <c r="AF1058" s="329"/>
      <c r="AG1058" s="330"/>
      <c r="AH1058" s="330"/>
      <c r="AI1058" s="344"/>
      <c r="AJ1058" s="641"/>
      <c r="AK1058" s="331"/>
      <c r="AL1058" s="332" t="str">
        <f t="shared" si="354"/>
        <v/>
      </c>
      <c r="AM1058" s="325" t="str">
        <f t="shared" si="355"/>
        <v/>
      </c>
      <c r="AN1058" s="255"/>
      <c r="AO1058" s="559" t="str">
        <f>IFERROR(VLOOKUP(K1058,【参考】数式用!$A$2:$N$57,14,FALSE),"")</f>
        <v/>
      </c>
      <c r="AP1058" s="559" t="str">
        <f t="shared" si="356"/>
        <v/>
      </c>
      <c r="AQ1058" s="632" t="str">
        <f t="shared" si="357"/>
        <v/>
      </c>
      <c r="AR1058" s="632" t="str">
        <f t="shared" si="358"/>
        <v>入力済</v>
      </c>
      <c r="AS1058" s="559" t="str">
        <f t="shared" si="359"/>
        <v/>
      </c>
      <c r="AT1058" s="632" t="str">
        <f t="shared" si="360"/>
        <v>入力済</v>
      </c>
      <c r="AU1058" s="632" t="str">
        <f t="shared" si="361"/>
        <v/>
      </c>
      <c r="AV1058" s="632" t="str">
        <f t="shared" si="362"/>
        <v/>
      </c>
      <c r="AW1058" s="559" t="str">
        <f t="shared" si="363"/>
        <v/>
      </c>
      <c r="AX1058" s="559" t="str">
        <f t="shared" si="364"/>
        <v/>
      </c>
      <c r="AY1058" s="632" t="str">
        <f>IFERROR(VLOOKUP(K1058,【参考】数式用!$AR$5:$AS$39,2, FALSE), "")</f>
        <v/>
      </c>
      <c r="AZ1058" s="559" t="str">
        <f t="shared" si="365"/>
        <v/>
      </c>
      <c r="BA1058" s="559" t="str">
        <f t="shared" si="366"/>
        <v>入力済</v>
      </c>
      <c r="BB1058" s="632" t="str">
        <f>IFERROR(VLOOKUP(K1058,【参考】数式用!$AX$3:$AY$59, 2, FALSE), "")</f>
        <v/>
      </c>
      <c r="BC1058" s="559" t="str">
        <f t="shared" si="367"/>
        <v/>
      </c>
      <c r="BD1058" s="559" t="str">
        <f t="shared" si="368"/>
        <v>入力済</v>
      </c>
      <c r="BE1058" s="576" t="str">
        <f t="shared" si="369"/>
        <v/>
      </c>
      <c r="BF1058" s="559" t="str">
        <f t="shared" si="370"/>
        <v/>
      </c>
      <c r="BG1058" s="596"/>
      <c r="BH1058" s="632" t="str">
        <f t="shared" si="371"/>
        <v/>
      </c>
      <c r="BI1058" s="614" t="str">
        <f>IFERROR(IF(BH1058="Ⅱロ有り",ROUNDDOWN(L1058*VLOOKUP(K1058,【参考】数式用!$A$4:$J$42,10,FALSE)*AA1058,0),""),"")</f>
        <v/>
      </c>
      <c r="BJ1058" s="614" t="str">
        <f>IFERROR(IF(BH1058="Ⅱロなし",ROUNDDOWN(L1058*VLOOKUP(K1058,【参考】数式用!$A$4:$J$42,8,FALSE)*AA1058,0),""),"")</f>
        <v/>
      </c>
    </row>
    <row r="1059" spans="1:62" ht="110.1" customHeight="1" thickBot="1">
      <c r="A1059" s="327">
        <v>1046</v>
      </c>
      <c r="B1059" s="1005" t="str">
        <f>IF(基本情報入力シート!B1081="","",基本情報入力シート!B1081)</f>
        <v/>
      </c>
      <c r="C1059" s="1006"/>
      <c r="D1059" s="1006"/>
      <c r="E1059" s="1006"/>
      <c r="F1059" s="1007"/>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58" t="str">
        <f>IF(基本情報入力シート!AF1081=0, "",基本情報入力シート!AF1081)</f>
        <v/>
      </c>
      <c r="M1059" s="589"/>
      <c r="N1059" s="521" t="str">
        <f>IFERROR(VLOOKUP(K1059,【参考】数式用!$A$2:$F$57,MATCH(M1059,【参考】数式用!$C$3:$F$3,0)+2,0),"")</f>
        <v/>
      </c>
      <c r="O1059" s="513"/>
      <c r="P1059" s="555" t="str">
        <f>IFERROR(VLOOKUP(K1059,【参考】数式用!$A$2:$F$57,MATCH(O1059,【参考】数式用!$C$3:$F$3,0)+2,0),"")</f>
        <v/>
      </c>
      <c r="Q1059" s="338" t="s">
        <v>118</v>
      </c>
      <c r="R1059" s="339"/>
      <c r="S1059" s="340" t="s">
        <v>183</v>
      </c>
      <c r="T1059" s="339"/>
      <c r="U1059" s="340" t="s">
        <v>184</v>
      </c>
      <c r="V1059" s="339"/>
      <c r="W1059" s="340" t="s">
        <v>183</v>
      </c>
      <c r="X1059" s="339"/>
      <c r="Y1059" s="340" t="s">
        <v>185</v>
      </c>
      <c r="Z1059" s="340" t="s">
        <v>186</v>
      </c>
      <c r="AA1059" s="340" t="str">
        <f t="shared" si="351"/>
        <v/>
      </c>
      <c r="AB1059" s="341" t="s">
        <v>187</v>
      </c>
      <c r="AC1059" s="516" t="str">
        <f t="shared" si="352"/>
        <v/>
      </c>
      <c r="AD1059" s="509" t="str">
        <f t="shared" si="353"/>
        <v/>
      </c>
      <c r="AE1059" s="517" t="str">
        <f>IFERROR(ROUNDDOWN(ROUNDDOWN(ROUND(L1059*VLOOKUP(K1059,【参考】数式用!$A$4:$F$57,MATCH("処遇改善加算Ⅳ",【参考】数式用!$C$3:$F$3,0)+2,0),0),0)*AA1059*0.5,0), "")</f>
        <v/>
      </c>
      <c r="AF1059" s="329"/>
      <c r="AG1059" s="330"/>
      <c r="AH1059" s="330"/>
      <c r="AI1059" s="344"/>
      <c r="AJ1059" s="641"/>
      <c r="AK1059" s="331"/>
      <c r="AL1059" s="332" t="str">
        <f t="shared" si="354"/>
        <v/>
      </c>
      <c r="AM1059" s="325" t="str">
        <f t="shared" si="355"/>
        <v/>
      </c>
      <c r="AN1059" s="255"/>
      <c r="AO1059" s="559" t="str">
        <f>IFERROR(VLOOKUP(K1059,【参考】数式用!$A$2:$N$57,14,FALSE),"")</f>
        <v/>
      </c>
      <c r="AP1059" s="559" t="str">
        <f t="shared" si="356"/>
        <v/>
      </c>
      <c r="AQ1059" s="632" t="str">
        <f t="shared" si="357"/>
        <v/>
      </c>
      <c r="AR1059" s="632" t="str">
        <f t="shared" si="358"/>
        <v>入力済</v>
      </c>
      <c r="AS1059" s="559" t="str">
        <f t="shared" si="359"/>
        <v/>
      </c>
      <c r="AT1059" s="632" t="str">
        <f t="shared" si="360"/>
        <v>入力済</v>
      </c>
      <c r="AU1059" s="632" t="str">
        <f t="shared" si="361"/>
        <v/>
      </c>
      <c r="AV1059" s="632" t="str">
        <f t="shared" si="362"/>
        <v/>
      </c>
      <c r="AW1059" s="559" t="str">
        <f t="shared" si="363"/>
        <v/>
      </c>
      <c r="AX1059" s="559" t="str">
        <f t="shared" si="364"/>
        <v/>
      </c>
      <c r="AY1059" s="632" t="str">
        <f>IFERROR(VLOOKUP(K1059,【参考】数式用!$AR$5:$AS$39,2, FALSE), "")</f>
        <v/>
      </c>
      <c r="AZ1059" s="559" t="str">
        <f t="shared" si="365"/>
        <v/>
      </c>
      <c r="BA1059" s="559" t="str">
        <f t="shared" si="366"/>
        <v>入力済</v>
      </c>
      <c r="BB1059" s="632" t="str">
        <f>IFERROR(VLOOKUP(K1059,【参考】数式用!$AX$3:$AY$59, 2, FALSE), "")</f>
        <v/>
      </c>
      <c r="BC1059" s="559" t="str">
        <f t="shared" si="367"/>
        <v/>
      </c>
      <c r="BD1059" s="559" t="str">
        <f t="shared" si="368"/>
        <v>入力済</v>
      </c>
      <c r="BE1059" s="576" t="str">
        <f t="shared" si="369"/>
        <v/>
      </c>
      <c r="BF1059" s="559" t="str">
        <f t="shared" si="370"/>
        <v/>
      </c>
      <c r="BG1059" s="596"/>
      <c r="BH1059" s="632" t="str">
        <f t="shared" si="371"/>
        <v/>
      </c>
      <c r="BI1059" s="614" t="str">
        <f>IFERROR(IF(BH1059="Ⅱロ有り",ROUNDDOWN(L1059*VLOOKUP(K1059,【参考】数式用!$A$4:$J$42,10,FALSE)*AA1059,0),""),"")</f>
        <v/>
      </c>
      <c r="BJ1059" s="614" t="str">
        <f>IFERROR(IF(BH1059="Ⅱロなし",ROUNDDOWN(L1059*VLOOKUP(K1059,【参考】数式用!$A$4:$J$42,8,FALSE)*AA1059,0),""),"")</f>
        <v/>
      </c>
    </row>
    <row r="1060" spans="1:62" ht="110.1" customHeight="1" thickBot="1">
      <c r="A1060" s="327">
        <v>1047</v>
      </c>
      <c r="B1060" s="1005" t="str">
        <f>IF(基本情報入力シート!B1082="","",基本情報入力シート!B1082)</f>
        <v/>
      </c>
      <c r="C1060" s="1006"/>
      <c r="D1060" s="1006"/>
      <c r="E1060" s="1006"/>
      <c r="F1060" s="1007"/>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58" t="str">
        <f>IF(基本情報入力シート!AF1082=0, "",基本情報入力シート!AF1082)</f>
        <v/>
      </c>
      <c r="M1060" s="589"/>
      <c r="N1060" s="521" t="str">
        <f>IFERROR(VLOOKUP(K1060,【参考】数式用!$A$2:$F$57,MATCH(M1060,【参考】数式用!$C$3:$F$3,0)+2,0),"")</f>
        <v/>
      </c>
      <c r="O1060" s="513"/>
      <c r="P1060" s="555" t="str">
        <f>IFERROR(VLOOKUP(K1060,【参考】数式用!$A$2:$F$57,MATCH(O1060,【参考】数式用!$C$3:$F$3,0)+2,0),"")</f>
        <v/>
      </c>
      <c r="Q1060" s="338" t="s">
        <v>118</v>
      </c>
      <c r="R1060" s="339"/>
      <c r="S1060" s="340" t="s">
        <v>183</v>
      </c>
      <c r="T1060" s="339"/>
      <c r="U1060" s="340" t="s">
        <v>184</v>
      </c>
      <c r="V1060" s="339"/>
      <c r="W1060" s="340" t="s">
        <v>183</v>
      </c>
      <c r="X1060" s="339"/>
      <c r="Y1060" s="340" t="s">
        <v>185</v>
      </c>
      <c r="Z1060" s="340" t="s">
        <v>186</v>
      </c>
      <c r="AA1060" s="340" t="str">
        <f t="shared" si="351"/>
        <v/>
      </c>
      <c r="AB1060" s="341" t="s">
        <v>187</v>
      </c>
      <c r="AC1060" s="516" t="str">
        <f t="shared" si="352"/>
        <v/>
      </c>
      <c r="AD1060" s="509" t="str">
        <f t="shared" si="353"/>
        <v/>
      </c>
      <c r="AE1060" s="517" t="str">
        <f>IFERROR(ROUNDDOWN(ROUNDDOWN(ROUND(L1060*VLOOKUP(K1060,【参考】数式用!$A$4:$F$57,MATCH("処遇改善加算Ⅳ",【参考】数式用!$C$3:$F$3,0)+2,0),0),0)*AA1060*0.5,0), "")</f>
        <v/>
      </c>
      <c r="AF1060" s="329"/>
      <c r="AG1060" s="330"/>
      <c r="AH1060" s="330"/>
      <c r="AI1060" s="344"/>
      <c r="AJ1060" s="641"/>
      <c r="AK1060" s="331"/>
      <c r="AL1060" s="332" t="str">
        <f t="shared" si="354"/>
        <v/>
      </c>
      <c r="AM1060" s="325" t="str">
        <f t="shared" si="355"/>
        <v/>
      </c>
      <c r="AN1060" s="255"/>
      <c r="AO1060" s="559" t="str">
        <f>IFERROR(VLOOKUP(K1060,【参考】数式用!$A$2:$N$57,14,FALSE),"")</f>
        <v/>
      </c>
      <c r="AP1060" s="559" t="str">
        <f t="shared" si="356"/>
        <v/>
      </c>
      <c r="AQ1060" s="632" t="str">
        <f t="shared" si="357"/>
        <v/>
      </c>
      <c r="AR1060" s="632" t="str">
        <f t="shared" si="358"/>
        <v>入力済</v>
      </c>
      <c r="AS1060" s="559" t="str">
        <f t="shared" si="359"/>
        <v/>
      </c>
      <c r="AT1060" s="632" t="str">
        <f t="shared" si="360"/>
        <v>入力済</v>
      </c>
      <c r="AU1060" s="632" t="str">
        <f t="shared" si="361"/>
        <v/>
      </c>
      <c r="AV1060" s="632" t="str">
        <f t="shared" si="362"/>
        <v/>
      </c>
      <c r="AW1060" s="559" t="str">
        <f t="shared" si="363"/>
        <v/>
      </c>
      <c r="AX1060" s="559" t="str">
        <f t="shared" si="364"/>
        <v/>
      </c>
      <c r="AY1060" s="632" t="str">
        <f>IFERROR(VLOOKUP(K1060,【参考】数式用!$AR$5:$AS$39,2, FALSE), "")</f>
        <v/>
      </c>
      <c r="AZ1060" s="559" t="str">
        <f t="shared" si="365"/>
        <v/>
      </c>
      <c r="BA1060" s="559" t="str">
        <f t="shared" si="366"/>
        <v>入力済</v>
      </c>
      <c r="BB1060" s="632" t="str">
        <f>IFERROR(VLOOKUP(K1060,【参考】数式用!$AX$3:$AY$59, 2, FALSE), "")</f>
        <v/>
      </c>
      <c r="BC1060" s="559" t="str">
        <f t="shared" si="367"/>
        <v/>
      </c>
      <c r="BD1060" s="559" t="str">
        <f t="shared" si="368"/>
        <v>入力済</v>
      </c>
      <c r="BE1060" s="576" t="str">
        <f t="shared" si="369"/>
        <v/>
      </c>
      <c r="BF1060" s="559" t="str">
        <f t="shared" si="370"/>
        <v/>
      </c>
      <c r="BG1060" s="596"/>
      <c r="BH1060" s="632" t="str">
        <f t="shared" si="371"/>
        <v/>
      </c>
      <c r="BI1060" s="614" t="str">
        <f>IFERROR(IF(BH1060="Ⅱロ有り",ROUNDDOWN(L1060*VLOOKUP(K1060,【参考】数式用!$A$4:$J$42,10,FALSE)*AA1060,0),""),"")</f>
        <v/>
      </c>
      <c r="BJ1060" s="614" t="str">
        <f>IFERROR(IF(BH1060="Ⅱロなし",ROUNDDOWN(L1060*VLOOKUP(K1060,【参考】数式用!$A$4:$J$42,8,FALSE)*AA1060,0),""),"")</f>
        <v/>
      </c>
    </row>
    <row r="1061" spans="1:62" ht="110.1" customHeight="1" thickBot="1">
      <c r="A1061" s="327">
        <v>1048</v>
      </c>
      <c r="B1061" s="1005" t="str">
        <f>IF(基本情報入力シート!B1083="","",基本情報入力シート!B1083)</f>
        <v/>
      </c>
      <c r="C1061" s="1006"/>
      <c r="D1061" s="1006"/>
      <c r="E1061" s="1006"/>
      <c r="F1061" s="1007"/>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58" t="str">
        <f>IF(基本情報入力シート!AF1083=0, "",基本情報入力シート!AF1083)</f>
        <v/>
      </c>
      <c r="M1061" s="589"/>
      <c r="N1061" s="521" t="str">
        <f>IFERROR(VLOOKUP(K1061,【参考】数式用!$A$2:$F$57,MATCH(M1061,【参考】数式用!$C$3:$F$3,0)+2,0),"")</f>
        <v/>
      </c>
      <c r="O1061" s="513"/>
      <c r="P1061" s="555" t="str">
        <f>IFERROR(VLOOKUP(K1061,【参考】数式用!$A$2:$F$57,MATCH(O1061,【参考】数式用!$C$3:$F$3,0)+2,0),"")</f>
        <v/>
      </c>
      <c r="Q1061" s="338" t="s">
        <v>118</v>
      </c>
      <c r="R1061" s="339"/>
      <c r="S1061" s="340" t="s">
        <v>183</v>
      </c>
      <c r="T1061" s="339"/>
      <c r="U1061" s="340" t="s">
        <v>184</v>
      </c>
      <c r="V1061" s="339"/>
      <c r="W1061" s="340" t="s">
        <v>183</v>
      </c>
      <c r="X1061" s="339"/>
      <c r="Y1061" s="340" t="s">
        <v>185</v>
      </c>
      <c r="Z1061" s="340" t="s">
        <v>186</v>
      </c>
      <c r="AA1061" s="340" t="str">
        <f t="shared" si="351"/>
        <v/>
      </c>
      <c r="AB1061" s="341" t="s">
        <v>187</v>
      </c>
      <c r="AC1061" s="516" t="str">
        <f t="shared" si="352"/>
        <v/>
      </c>
      <c r="AD1061" s="509" t="str">
        <f t="shared" si="353"/>
        <v/>
      </c>
      <c r="AE1061" s="517" t="str">
        <f>IFERROR(ROUNDDOWN(ROUNDDOWN(ROUND(L1061*VLOOKUP(K1061,【参考】数式用!$A$4:$F$57,MATCH("処遇改善加算Ⅳ",【参考】数式用!$C$3:$F$3,0)+2,0),0),0)*AA1061*0.5,0), "")</f>
        <v/>
      </c>
      <c r="AF1061" s="329"/>
      <c r="AG1061" s="330"/>
      <c r="AH1061" s="330"/>
      <c r="AI1061" s="344"/>
      <c r="AJ1061" s="641"/>
      <c r="AK1061" s="331"/>
      <c r="AL1061" s="332" t="str">
        <f t="shared" si="354"/>
        <v/>
      </c>
      <c r="AM1061" s="325" t="str">
        <f t="shared" si="355"/>
        <v/>
      </c>
      <c r="AN1061" s="255"/>
      <c r="AO1061" s="559" t="str">
        <f>IFERROR(VLOOKUP(K1061,【参考】数式用!$A$2:$N$57,14,FALSE),"")</f>
        <v/>
      </c>
      <c r="AP1061" s="559" t="str">
        <f t="shared" si="356"/>
        <v/>
      </c>
      <c r="AQ1061" s="632" t="str">
        <f t="shared" si="357"/>
        <v/>
      </c>
      <c r="AR1061" s="632" t="str">
        <f t="shared" si="358"/>
        <v>入力済</v>
      </c>
      <c r="AS1061" s="559" t="str">
        <f t="shared" si="359"/>
        <v/>
      </c>
      <c r="AT1061" s="632" t="str">
        <f t="shared" si="360"/>
        <v>入力済</v>
      </c>
      <c r="AU1061" s="632" t="str">
        <f t="shared" si="361"/>
        <v/>
      </c>
      <c r="AV1061" s="632" t="str">
        <f t="shared" si="362"/>
        <v/>
      </c>
      <c r="AW1061" s="559" t="str">
        <f t="shared" si="363"/>
        <v/>
      </c>
      <c r="AX1061" s="559" t="str">
        <f t="shared" si="364"/>
        <v/>
      </c>
      <c r="AY1061" s="632" t="str">
        <f>IFERROR(VLOOKUP(K1061,【参考】数式用!$AR$5:$AS$39,2, FALSE), "")</f>
        <v/>
      </c>
      <c r="AZ1061" s="559" t="str">
        <f t="shared" si="365"/>
        <v/>
      </c>
      <c r="BA1061" s="559" t="str">
        <f t="shared" si="366"/>
        <v>入力済</v>
      </c>
      <c r="BB1061" s="632" t="str">
        <f>IFERROR(VLOOKUP(K1061,【参考】数式用!$AX$3:$AY$59, 2, FALSE), "")</f>
        <v/>
      </c>
      <c r="BC1061" s="559" t="str">
        <f t="shared" si="367"/>
        <v/>
      </c>
      <c r="BD1061" s="559" t="str">
        <f t="shared" si="368"/>
        <v>入力済</v>
      </c>
      <c r="BE1061" s="576" t="str">
        <f t="shared" si="369"/>
        <v/>
      </c>
      <c r="BF1061" s="559" t="str">
        <f t="shared" si="370"/>
        <v/>
      </c>
      <c r="BG1061" s="596"/>
      <c r="BH1061" s="632" t="str">
        <f t="shared" si="371"/>
        <v/>
      </c>
      <c r="BI1061" s="614" t="str">
        <f>IFERROR(IF(BH1061="Ⅱロ有り",ROUNDDOWN(L1061*VLOOKUP(K1061,【参考】数式用!$A$4:$J$42,10,FALSE)*AA1061,0),""),"")</f>
        <v/>
      </c>
      <c r="BJ1061" s="614" t="str">
        <f>IFERROR(IF(BH1061="Ⅱロなし",ROUNDDOWN(L1061*VLOOKUP(K1061,【参考】数式用!$A$4:$J$42,8,FALSE)*AA1061,0),""),"")</f>
        <v/>
      </c>
    </row>
    <row r="1062" spans="1:62" ht="110.1" customHeight="1" thickBot="1">
      <c r="A1062" s="327">
        <v>1049</v>
      </c>
      <c r="B1062" s="1005" t="str">
        <f>IF(基本情報入力シート!B1084="","",基本情報入力シート!B1084)</f>
        <v/>
      </c>
      <c r="C1062" s="1006"/>
      <c r="D1062" s="1006"/>
      <c r="E1062" s="1006"/>
      <c r="F1062" s="1007"/>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58" t="str">
        <f>IF(基本情報入力シート!AF1084=0, "",基本情報入力シート!AF1084)</f>
        <v/>
      </c>
      <c r="M1062" s="589"/>
      <c r="N1062" s="521" t="str">
        <f>IFERROR(VLOOKUP(K1062,【参考】数式用!$A$2:$F$57,MATCH(M1062,【参考】数式用!$C$3:$F$3,0)+2,0),"")</f>
        <v/>
      </c>
      <c r="O1062" s="513"/>
      <c r="P1062" s="555" t="str">
        <f>IFERROR(VLOOKUP(K1062,【参考】数式用!$A$2:$F$57,MATCH(O1062,【参考】数式用!$C$3:$F$3,0)+2,0),"")</f>
        <v/>
      </c>
      <c r="Q1062" s="338" t="s">
        <v>118</v>
      </c>
      <c r="R1062" s="339"/>
      <c r="S1062" s="340" t="s">
        <v>183</v>
      </c>
      <c r="T1062" s="339"/>
      <c r="U1062" s="340" t="s">
        <v>184</v>
      </c>
      <c r="V1062" s="339"/>
      <c r="W1062" s="340" t="s">
        <v>183</v>
      </c>
      <c r="X1062" s="339"/>
      <c r="Y1062" s="340" t="s">
        <v>185</v>
      </c>
      <c r="Z1062" s="340" t="s">
        <v>186</v>
      </c>
      <c r="AA1062" s="340" t="str">
        <f t="shared" si="351"/>
        <v/>
      </c>
      <c r="AB1062" s="341" t="s">
        <v>187</v>
      </c>
      <c r="AC1062" s="516" t="str">
        <f t="shared" si="352"/>
        <v/>
      </c>
      <c r="AD1062" s="509" t="str">
        <f t="shared" si="353"/>
        <v/>
      </c>
      <c r="AE1062" s="517" t="str">
        <f>IFERROR(ROUNDDOWN(ROUNDDOWN(ROUND(L1062*VLOOKUP(K1062,【参考】数式用!$A$4:$F$57,MATCH("処遇改善加算Ⅳ",【参考】数式用!$C$3:$F$3,0)+2,0),0),0)*AA1062*0.5,0), "")</f>
        <v/>
      </c>
      <c r="AF1062" s="329"/>
      <c r="AG1062" s="330"/>
      <c r="AH1062" s="330"/>
      <c r="AI1062" s="344"/>
      <c r="AJ1062" s="641"/>
      <c r="AK1062" s="331"/>
      <c r="AL1062" s="332" t="str">
        <f t="shared" si="354"/>
        <v/>
      </c>
      <c r="AM1062" s="325" t="str">
        <f t="shared" si="355"/>
        <v/>
      </c>
      <c r="AN1062" s="255"/>
      <c r="AO1062" s="559" t="str">
        <f>IFERROR(VLOOKUP(K1062,【参考】数式用!$A$2:$N$57,14,FALSE),"")</f>
        <v/>
      </c>
      <c r="AP1062" s="559" t="str">
        <f t="shared" si="356"/>
        <v/>
      </c>
      <c r="AQ1062" s="632" t="str">
        <f t="shared" si="357"/>
        <v/>
      </c>
      <c r="AR1062" s="632" t="str">
        <f t="shared" si="358"/>
        <v>入力済</v>
      </c>
      <c r="AS1062" s="559" t="str">
        <f t="shared" si="359"/>
        <v/>
      </c>
      <c r="AT1062" s="632" t="str">
        <f t="shared" si="360"/>
        <v>入力済</v>
      </c>
      <c r="AU1062" s="632" t="str">
        <f t="shared" si="361"/>
        <v/>
      </c>
      <c r="AV1062" s="632" t="str">
        <f t="shared" si="362"/>
        <v/>
      </c>
      <c r="AW1062" s="559" t="str">
        <f t="shared" si="363"/>
        <v/>
      </c>
      <c r="AX1062" s="559" t="str">
        <f t="shared" si="364"/>
        <v/>
      </c>
      <c r="AY1062" s="632" t="str">
        <f>IFERROR(VLOOKUP(K1062,【参考】数式用!$AR$5:$AS$39,2, FALSE), "")</f>
        <v/>
      </c>
      <c r="AZ1062" s="559" t="str">
        <f t="shared" si="365"/>
        <v/>
      </c>
      <c r="BA1062" s="559" t="str">
        <f t="shared" si="366"/>
        <v>入力済</v>
      </c>
      <c r="BB1062" s="632" t="str">
        <f>IFERROR(VLOOKUP(K1062,【参考】数式用!$AX$3:$AY$59, 2, FALSE), "")</f>
        <v/>
      </c>
      <c r="BC1062" s="559" t="str">
        <f t="shared" si="367"/>
        <v/>
      </c>
      <c r="BD1062" s="559" t="str">
        <f t="shared" si="368"/>
        <v>入力済</v>
      </c>
      <c r="BE1062" s="576" t="str">
        <f t="shared" si="369"/>
        <v/>
      </c>
      <c r="BF1062" s="559" t="str">
        <f t="shared" si="370"/>
        <v/>
      </c>
      <c r="BG1062" s="596"/>
      <c r="BH1062" s="632" t="str">
        <f t="shared" si="371"/>
        <v/>
      </c>
      <c r="BI1062" s="614" t="str">
        <f>IFERROR(IF(BH1062="Ⅱロ有り",ROUNDDOWN(L1062*VLOOKUP(K1062,【参考】数式用!$A$4:$J$42,10,FALSE)*AA1062,0),""),"")</f>
        <v/>
      </c>
      <c r="BJ1062" s="614" t="str">
        <f>IFERROR(IF(BH1062="Ⅱロなし",ROUNDDOWN(L1062*VLOOKUP(K1062,【参考】数式用!$A$4:$J$42,8,FALSE)*AA1062,0),""),"")</f>
        <v/>
      </c>
    </row>
    <row r="1063" spans="1:62" ht="110.1" customHeight="1" thickBot="1">
      <c r="A1063" s="327">
        <v>1050</v>
      </c>
      <c r="B1063" s="1005" t="str">
        <f>IF(基本情報入力シート!B1085="","",基本情報入力シート!B1085)</f>
        <v/>
      </c>
      <c r="C1063" s="1006"/>
      <c r="D1063" s="1006"/>
      <c r="E1063" s="1006"/>
      <c r="F1063" s="1007"/>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58" t="str">
        <f>IF(基本情報入力シート!AF1085=0, "",基本情報入力シート!AF1085)</f>
        <v/>
      </c>
      <c r="M1063" s="589"/>
      <c r="N1063" s="521" t="str">
        <f>IFERROR(VLOOKUP(K1063,【参考】数式用!$A$2:$F$57,MATCH(M1063,【参考】数式用!$C$3:$F$3,0)+2,0),"")</f>
        <v/>
      </c>
      <c r="O1063" s="513"/>
      <c r="P1063" s="555" t="str">
        <f>IFERROR(VLOOKUP(K1063,【参考】数式用!$A$2:$F$57,MATCH(O1063,【参考】数式用!$C$3:$F$3,0)+2,0),"")</f>
        <v/>
      </c>
      <c r="Q1063" s="338" t="s">
        <v>118</v>
      </c>
      <c r="R1063" s="339"/>
      <c r="S1063" s="340" t="s">
        <v>183</v>
      </c>
      <c r="T1063" s="339"/>
      <c r="U1063" s="340" t="s">
        <v>184</v>
      </c>
      <c r="V1063" s="339"/>
      <c r="W1063" s="340" t="s">
        <v>183</v>
      </c>
      <c r="X1063" s="339"/>
      <c r="Y1063" s="340" t="s">
        <v>185</v>
      </c>
      <c r="Z1063" s="340" t="s">
        <v>186</v>
      </c>
      <c r="AA1063" s="340" t="str">
        <f t="shared" si="351"/>
        <v/>
      </c>
      <c r="AB1063" s="341" t="s">
        <v>187</v>
      </c>
      <c r="AC1063" s="516" t="str">
        <f t="shared" si="352"/>
        <v/>
      </c>
      <c r="AD1063" s="509" t="str">
        <f t="shared" si="353"/>
        <v/>
      </c>
      <c r="AE1063" s="517" t="str">
        <f>IFERROR(ROUNDDOWN(ROUNDDOWN(ROUND(L1063*VLOOKUP(K1063,【参考】数式用!$A$4:$F$57,MATCH("処遇改善加算Ⅳ",【参考】数式用!$C$3:$F$3,0)+2,0),0),0)*AA1063*0.5,0), "")</f>
        <v/>
      </c>
      <c r="AF1063" s="329"/>
      <c r="AG1063" s="330"/>
      <c r="AH1063" s="330"/>
      <c r="AI1063" s="344"/>
      <c r="AJ1063" s="641"/>
      <c r="AK1063" s="331"/>
      <c r="AL1063" s="332" t="str">
        <f t="shared" si="354"/>
        <v/>
      </c>
      <c r="AM1063" s="325" t="str">
        <f t="shared" si="355"/>
        <v/>
      </c>
      <c r="AN1063" s="255"/>
      <c r="AO1063" s="559" t="str">
        <f>IFERROR(VLOOKUP(K1063,【参考】数式用!$A$2:$N$57,14,FALSE),"")</f>
        <v/>
      </c>
      <c r="AP1063" s="559" t="str">
        <f t="shared" si="356"/>
        <v/>
      </c>
      <c r="AQ1063" s="632" t="str">
        <f t="shared" si="357"/>
        <v/>
      </c>
      <c r="AR1063" s="632" t="str">
        <f t="shared" si="358"/>
        <v>入力済</v>
      </c>
      <c r="AS1063" s="559" t="str">
        <f t="shared" si="359"/>
        <v/>
      </c>
      <c r="AT1063" s="632" t="str">
        <f t="shared" si="360"/>
        <v>入力済</v>
      </c>
      <c r="AU1063" s="632" t="str">
        <f t="shared" si="361"/>
        <v/>
      </c>
      <c r="AV1063" s="632" t="str">
        <f t="shared" si="362"/>
        <v/>
      </c>
      <c r="AW1063" s="559" t="str">
        <f t="shared" si="363"/>
        <v/>
      </c>
      <c r="AX1063" s="559" t="str">
        <f t="shared" si="364"/>
        <v/>
      </c>
      <c r="AY1063" s="632" t="str">
        <f>IFERROR(VLOOKUP(K1063,【参考】数式用!$AR$5:$AS$39,2, FALSE), "")</f>
        <v/>
      </c>
      <c r="AZ1063" s="559" t="str">
        <f t="shared" si="365"/>
        <v/>
      </c>
      <c r="BA1063" s="559" t="str">
        <f t="shared" si="366"/>
        <v>入力済</v>
      </c>
      <c r="BB1063" s="632" t="str">
        <f>IFERROR(VLOOKUP(K1063,【参考】数式用!$AX$3:$AY$59, 2, FALSE), "")</f>
        <v/>
      </c>
      <c r="BC1063" s="559" t="str">
        <f t="shared" si="367"/>
        <v/>
      </c>
      <c r="BD1063" s="559" t="str">
        <f t="shared" si="368"/>
        <v>入力済</v>
      </c>
      <c r="BE1063" s="576" t="str">
        <f t="shared" si="369"/>
        <v/>
      </c>
      <c r="BF1063" s="559" t="str">
        <f t="shared" si="370"/>
        <v/>
      </c>
      <c r="BG1063" s="596"/>
      <c r="BH1063" s="632" t="str">
        <f t="shared" si="371"/>
        <v/>
      </c>
      <c r="BI1063" s="614" t="str">
        <f>IFERROR(IF(BH1063="Ⅱロ有り",ROUNDDOWN(L1063*VLOOKUP(K1063,【参考】数式用!$A$4:$J$42,10,FALSE)*AA1063,0),""),"")</f>
        <v/>
      </c>
      <c r="BJ1063" s="614" t="str">
        <f>IFERROR(IF(BH1063="Ⅱロなし",ROUNDDOWN(L1063*VLOOKUP(K1063,【参考】数式用!$A$4:$J$42,8,FALSE)*AA1063,0),""),"")</f>
        <v/>
      </c>
    </row>
    <row r="1064" spans="1:62" ht="110.1" customHeight="1" thickBot="1">
      <c r="A1064" s="327">
        <v>1051</v>
      </c>
      <c r="B1064" s="1005" t="str">
        <f>IF(基本情報入力シート!B1086="","",基本情報入力シート!B1086)</f>
        <v/>
      </c>
      <c r="C1064" s="1006"/>
      <c r="D1064" s="1006"/>
      <c r="E1064" s="1006"/>
      <c r="F1064" s="1007"/>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58" t="str">
        <f>IF(基本情報入力シート!AF1086=0, "",基本情報入力シート!AF1086)</f>
        <v/>
      </c>
      <c r="M1064" s="589"/>
      <c r="N1064" s="521" t="str">
        <f>IFERROR(VLOOKUP(K1064,【参考】数式用!$A$2:$F$57,MATCH(M1064,【参考】数式用!$C$3:$F$3,0)+2,0),"")</f>
        <v/>
      </c>
      <c r="O1064" s="513"/>
      <c r="P1064" s="555" t="str">
        <f>IFERROR(VLOOKUP(K1064,【参考】数式用!$A$2:$F$57,MATCH(O1064,【参考】数式用!$C$3:$F$3,0)+2,0),"")</f>
        <v/>
      </c>
      <c r="Q1064" s="338" t="s">
        <v>118</v>
      </c>
      <c r="R1064" s="339"/>
      <c r="S1064" s="340" t="s">
        <v>183</v>
      </c>
      <c r="T1064" s="339"/>
      <c r="U1064" s="340" t="s">
        <v>184</v>
      </c>
      <c r="V1064" s="339"/>
      <c r="W1064" s="340" t="s">
        <v>183</v>
      </c>
      <c r="X1064" s="339"/>
      <c r="Y1064" s="340" t="s">
        <v>185</v>
      </c>
      <c r="Z1064" s="340" t="s">
        <v>186</v>
      </c>
      <c r="AA1064" s="340" t="str">
        <f t="shared" si="351"/>
        <v/>
      </c>
      <c r="AB1064" s="341" t="s">
        <v>187</v>
      </c>
      <c r="AC1064" s="516" t="str">
        <f t="shared" si="352"/>
        <v/>
      </c>
      <c r="AD1064" s="509" t="str">
        <f t="shared" si="353"/>
        <v/>
      </c>
      <c r="AE1064" s="517" t="str">
        <f>IFERROR(ROUNDDOWN(ROUNDDOWN(ROUND(L1064*VLOOKUP(K1064,【参考】数式用!$A$4:$F$57,MATCH("処遇改善加算Ⅳ",【参考】数式用!$C$3:$F$3,0)+2,0),0),0)*AA1064*0.5,0), "")</f>
        <v/>
      </c>
      <c r="AF1064" s="329"/>
      <c r="AG1064" s="330"/>
      <c r="AH1064" s="330"/>
      <c r="AI1064" s="344"/>
      <c r="AJ1064" s="641"/>
      <c r="AK1064" s="331"/>
      <c r="AL1064" s="332" t="str">
        <f t="shared" si="354"/>
        <v/>
      </c>
      <c r="AM1064" s="325" t="str">
        <f t="shared" si="355"/>
        <v/>
      </c>
      <c r="AN1064" s="255"/>
      <c r="AO1064" s="559" t="str">
        <f>IFERROR(VLOOKUP(K1064,【参考】数式用!$A$2:$N$57,14,FALSE),"")</f>
        <v/>
      </c>
      <c r="AP1064" s="559" t="str">
        <f t="shared" si="356"/>
        <v/>
      </c>
      <c r="AQ1064" s="632" t="str">
        <f t="shared" si="357"/>
        <v/>
      </c>
      <c r="AR1064" s="632" t="str">
        <f t="shared" si="358"/>
        <v>入力済</v>
      </c>
      <c r="AS1064" s="559" t="str">
        <f t="shared" si="359"/>
        <v/>
      </c>
      <c r="AT1064" s="632" t="str">
        <f t="shared" si="360"/>
        <v>入力済</v>
      </c>
      <c r="AU1064" s="632" t="str">
        <f t="shared" si="361"/>
        <v/>
      </c>
      <c r="AV1064" s="632" t="str">
        <f t="shared" si="362"/>
        <v/>
      </c>
      <c r="AW1064" s="559" t="str">
        <f t="shared" si="363"/>
        <v/>
      </c>
      <c r="AX1064" s="559" t="str">
        <f t="shared" si="364"/>
        <v/>
      </c>
      <c r="AY1064" s="632" t="str">
        <f>IFERROR(VLOOKUP(K1064,【参考】数式用!$AR$5:$AS$39,2, FALSE), "")</f>
        <v/>
      </c>
      <c r="AZ1064" s="559" t="str">
        <f t="shared" si="365"/>
        <v/>
      </c>
      <c r="BA1064" s="559" t="str">
        <f t="shared" si="366"/>
        <v>入力済</v>
      </c>
      <c r="BB1064" s="632" t="str">
        <f>IFERROR(VLOOKUP(K1064,【参考】数式用!$AX$3:$AY$59, 2, FALSE), "")</f>
        <v/>
      </c>
      <c r="BC1064" s="559" t="str">
        <f t="shared" si="367"/>
        <v/>
      </c>
      <c r="BD1064" s="559" t="str">
        <f t="shared" si="368"/>
        <v>入力済</v>
      </c>
      <c r="BE1064" s="576" t="str">
        <f t="shared" si="369"/>
        <v/>
      </c>
      <c r="BF1064" s="559" t="str">
        <f t="shared" si="370"/>
        <v/>
      </c>
      <c r="BG1064" s="596"/>
      <c r="BH1064" s="632" t="str">
        <f t="shared" si="371"/>
        <v/>
      </c>
      <c r="BI1064" s="614" t="str">
        <f>IFERROR(IF(BH1064="Ⅱロ有り",ROUNDDOWN(L1064*VLOOKUP(K1064,【参考】数式用!$A$4:$J$42,10,FALSE)*AA1064,0),""),"")</f>
        <v/>
      </c>
      <c r="BJ1064" s="614" t="str">
        <f>IFERROR(IF(BH1064="Ⅱロなし",ROUNDDOWN(L1064*VLOOKUP(K1064,【参考】数式用!$A$4:$J$42,8,FALSE)*AA1064,0),""),"")</f>
        <v/>
      </c>
    </row>
    <row r="1065" spans="1:62" ht="110.1" customHeight="1" thickBot="1">
      <c r="A1065" s="327">
        <v>1052</v>
      </c>
      <c r="B1065" s="1005" t="str">
        <f>IF(基本情報入力シート!B1087="","",基本情報入力シート!B1087)</f>
        <v/>
      </c>
      <c r="C1065" s="1006"/>
      <c r="D1065" s="1006"/>
      <c r="E1065" s="1006"/>
      <c r="F1065" s="1007"/>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58" t="str">
        <f>IF(基本情報入力シート!AF1087=0, "",基本情報入力シート!AF1087)</f>
        <v/>
      </c>
      <c r="M1065" s="589"/>
      <c r="N1065" s="521" t="str">
        <f>IFERROR(VLOOKUP(K1065,【参考】数式用!$A$2:$F$57,MATCH(M1065,【参考】数式用!$C$3:$F$3,0)+2,0),"")</f>
        <v/>
      </c>
      <c r="O1065" s="513"/>
      <c r="P1065" s="555" t="str">
        <f>IFERROR(VLOOKUP(K1065,【参考】数式用!$A$2:$F$57,MATCH(O1065,【参考】数式用!$C$3:$F$3,0)+2,0),"")</f>
        <v/>
      </c>
      <c r="Q1065" s="338" t="s">
        <v>118</v>
      </c>
      <c r="R1065" s="339"/>
      <c r="S1065" s="340" t="s">
        <v>183</v>
      </c>
      <c r="T1065" s="339"/>
      <c r="U1065" s="340" t="s">
        <v>184</v>
      </c>
      <c r="V1065" s="339"/>
      <c r="W1065" s="340" t="s">
        <v>183</v>
      </c>
      <c r="X1065" s="339"/>
      <c r="Y1065" s="340" t="s">
        <v>185</v>
      </c>
      <c r="Z1065" s="340" t="s">
        <v>186</v>
      </c>
      <c r="AA1065" s="340" t="str">
        <f t="shared" si="351"/>
        <v/>
      </c>
      <c r="AB1065" s="341" t="s">
        <v>187</v>
      </c>
      <c r="AC1065" s="516" t="str">
        <f t="shared" si="352"/>
        <v/>
      </c>
      <c r="AD1065" s="509" t="str">
        <f t="shared" si="353"/>
        <v/>
      </c>
      <c r="AE1065" s="517" t="str">
        <f>IFERROR(ROUNDDOWN(ROUNDDOWN(ROUND(L1065*VLOOKUP(K1065,【参考】数式用!$A$4:$F$57,MATCH("処遇改善加算Ⅳ",【参考】数式用!$C$3:$F$3,0)+2,0),0),0)*AA1065*0.5,0), "")</f>
        <v/>
      </c>
      <c r="AF1065" s="329"/>
      <c r="AG1065" s="330"/>
      <c r="AH1065" s="330"/>
      <c r="AI1065" s="344"/>
      <c r="AJ1065" s="641"/>
      <c r="AK1065" s="331"/>
      <c r="AL1065" s="332" t="str">
        <f t="shared" si="354"/>
        <v/>
      </c>
      <c r="AM1065" s="325" t="str">
        <f t="shared" si="355"/>
        <v/>
      </c>
      <c r="AN1065" s="255"/>
      <c r="AO1065" s="559" t="str">
        <f>IFERROR(VLOOKUP(K1065,【参考】数式用!$A$2:$N$57,14,FALSE),"")</f>
        <v/>
      </c>
      <c r="AP1065" s="559" t="str">
        <f t="shared" si="356"/>
        <v/>
      </c>
      <c r="AQ1065" s="632" t="str">
        <f t="shared" si="357"/>
        <v/>
      </c>
      <c r="AR1065" s="632" t="str">
        <f t="shared" si="358"/>
        <v>入力済</v>
      </c>
      <c r="AS1065" s="559" t="str">
        <f t="shared" si="359"/>
        <v/>
      </c>
      <c r="AT1065" s="632" t="str">
        <f t="shared" si="360"/>
        <v>入力済</v>
      </c>
      <c r="AU1065" s="632" t="str">
        <f t="shared" si="361"/>
        <v/>
      </c>
      <c r="AV1065" s="632" t="str">
        <f t="shared" si="362"/>
        <v/>
      </c>
      <c r="AW1065" s="559" t="str">
        <f t="shared" si="363"/>
        <v/>
      </c>
      <c r="AX1065" s="559" t="str">
        <f t="shared" si="364"/>
        <v/>
      </c>
      <c r="AY1065" s="632" t="str">
        <f>IFERROR(VLOOKUP(K1065,【参考】数式用!$AR$5:$AS$39,2, FALSE), "")</f>
        <v/>
      </c>
      <c r="AZ1065" s="559" t="str">
        <f t="shared" si="365"/>
        <v/>
      </c>
      <c r="BA1065" s="559" t="str">
        <f t="shared" si="366"/>
        <v>入力済</v>
      </c>
      <c r="BB1065" s="632" t="str">
        <f>IFERROR(VLOOKUP(K1065,【参考】数式用!$AX$3:$AY$59, 2, FALSE), "")</f>
        <v/>
      </c>
      <c r="BC1065" s="559" t="str">
        <f t="shared" si="367"/>
        <v/>
      </c>
      <c r="BD1065" s="559" t="str">
        <f t="shared" si="368"/>
        <v>入力済</v>
      </c>
      <c r="BE1065" s="576" t="str">
        <f t="shared" si="369"/>
        <v/>
      </c>
      <c r="BF1065" s="559" t="str">
        <f t="shared" si="370"/>
        <v/>
      </c>
      <c r="BG1065" s="596"/>
      <c r="BH1065" s="632" t="str">
        <f t="shared" si="371"/>
        <v/>
      </c>
      <c r="BI1065" s="614" t="str">
        <f>IFERROR(IF(BH1065="Ⅱロ有り",ROUNDDOWN(L1065*VLOOKUP(K1065,【参考】数式用!$A$4:$J$42,10,FALSE)*AA1065,0),""),"")</f>
        <v/>
      </c>
      <c r="BJ1065" s="614" t="str">
        <f>IFERROR(IF(BH1065="Ⅱロなし",ROUNDDOWN(L1065*VLOOKUP(K1065,【参考】数式用!$A$4:$J$42,8,FALSE)*AA1065,0),""),"")</f>
        <v/>
      </c>
    </row>
    <row r="1066" spans="1:62" ht="110.1" customHeight="1" thickBot="1">
      <c r="A1066" s="327">
        <v>1053</v>
      </c>
      <c r="B1066" s="1005" t="str">
        <f>IF(基本情報入力シート!B1088="","",基本情報入力シート!B1088)</f>
        <v/>
      </c>
      <c r="C1066" s="1006"/>
      <c r="D1066" s="1006"/>
      <c r="E1066" s="1006"/>
      <c r="F1066" s="1007"/>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58" t="str">
        <f>IF(基本情報入力シート!AF1088=0, "",基本情報入力シート!AF1088)</f>
        <v/>
      </c>
      <c r="M1066" s="589"/>
      <c r="N1066" s="521" t="str">
        <f>IFERROR(VLOOKUP(K1066,【参考】数式用!$A$2:$F$57,MATCH(M1066,【参考】数式用!$C$3:$F$3,0)+2,0),"")</f>
        <v/>
      </c>
      <c r="O1066" s="513"/>
      <c r="P1066" s="555" t="str">
        <f>IFERROR(VLOOKUP(K1066,【参考】数式用!$A$2:$F$57,MATCH(O1066,【参考】数式用!$C$3:$F$3,0)+2,0),"")</f>
        <v/>
      </c>
      <c r="Q1066" s="338" t="s">
        <v>118</v>
      </c>
      <c r="R1066" s="339"/>
      <c r="S1066" s="340" t="s">
        <v>183</v>
      </c>
      <c r="T1066" s="339"/>
      <c r="U1066" s="340" t="s">
        <v>184</v>
      </c>
      <c r="V1066" s="339"/>
      <c r="W1066" s="340" t="s">
        <v>183</v>
      </c>
      <c r="X1066" s="339"/>
      <c r="Y1066" s="340" t="s">
        <v>185</v>
      </c>
      <c r="Z1066" s="340" t="s">
        <v>186</v>
      </c>
      <c r="AA1066" s="340" t="str">
        <f t="shared" si="351"/>
        <v/>
      </c>
      <c r="AB1066" s="341" t="s">
        <v>187</v>
      </c>
      <c r="AC1066" s="516" t="str">
        <f t="shared" si="352"/>
        <v/>
      </c>
      <c r="AD1066" s="509" t="str">
        <f t="shared" si="353"/>
        <v/>
      </c>
      <c r="AE1066" s="517" t="str">
        <f>IFERROR(ROUNDDOWN(ROUNDDOWN(ROUND(L1066*VLOOKUP(K1066,【参考】数式用!$A$4:$F$57,MATCH("処遇改善加算Ⅳ",【参考】数式用!$C$3:$F$3,0)+2,0),0),0)*AA1066*0.5,0), "")</f>
        <v/>
      </c>
      <c r="AF1066" s="329"/>
      <c r="AG1066" s="330"/>
      <c r="AH1066" s="330"/>
      <c r="AI1066" s="344"/>
      <c r="AJ1066" s="641"/>
      <c r="AK1066" s="331"/>
      <c r="AL1066" s="332" t="str">
        <f t="shared" si="354"/>
        <v/>
      </c>
      <c r="AM1066" s="325" t="str">
        <f t="shared" si="355"/>
        <v/>
      </c>
      <c r="AN1066" s="255"/>
      <c r="AO1066" s="559" t="str">
        <f>IFERROR(VLOOKUP(K1066,【参考】数式用!$A$2:$N$57,14,FALSE),"")</f>
        <v/>
      </c>
      <c r="AP1066" s="559" t="str">
        <f t="shared" si="356"/>
        <v/>
      </c>
      <c r="AQ1066" s="632" t="str">
        <f t="shared" si="357"/>
        <v/>
      </c>
      <c r="AR1066" s="632" t="str">
        <f t="shared" si="358"/>
        <v>入力済</v>
      </c>
      <c r="AS1066" s="559" t="str">
        <f t="shared" si="359"/>
        <v/>
      </c>
      <c r="AT1066" s="632" t="str">
        <f t="shared" si="360"/>
        <v>入力済</v>
      </c>
      <c r="AU1066" s="632" t="str">
        <f t="shared" si="361"/>
        <v/>
      </c>
      <c r="AV1066" s="632" t="str">
        <f t="shared" si="362"/>
        <v/>
      </c>
      <c r="AW1066" s="559" t="str">
        <f t="shared" si="363"/>
        <v/>
      </c>
      <c r="AX1066" s="559" t="str">
        <f t="shared" si="364"/>
        <v/>
      </c>
      <c r="AY1066" s="632" t="str">
        <f>IFERROR(VLOOKUP(K1066,【参考】数式用!$AR$5:$AS$39,2, FALSE), "")</f>
        <v/>
      </c>
      <c r="AZ1066" s="559" t="str">
        <f t="shared" si="365"/>
        <v/>
      </c>
      <c r="BA1066" s="559" t="str">
        <f t="shared" si="366"/>
        <v>入力済</v>
      </c>
      <c r="BB1066" s="632" t="str">
        <f>IFERROR(VLOOKUP(K1066,【参考】数式用!$AX$3:$AY$59, 2, FALSE), "")</f>
        <v/>
      </c>
      <c r="BC1066" s="559" t="str">
        <f t="shared" si="367"/>
        <v/>
      </c>
      <c r="BD1066" s="559" t="str">
        <f t="shared" si="368"/>
        <v>入力済</v>
      </c>
      <c r="BE1066" s="576" t="str">
        <f t="shared" si="369"/>
        <v/>
      </c>
      <c r="BF1066" s="559" t="str">
        <f t="shared" si="370"/>
        <v/>
      </c>
      <c r="BG1066" s="596"/>
      <c r="BH1066" s="632" t="str">
        <f t="shared" si="371"/>
        <v/>
      </c>
      <c r="BI1066" s="614" t="str">
        <f>IFERROR(IF(BH1066="Ⅱロ有り",ROUNDDOWN(L1066*VLOOKUP(K1066,【参考】数式用!$A$4:$J$42,10,FALSE)*AA1066,0),""),"")</f>
        <v/>
      </c>
      <c r="BJ1066" s="614" t="str">
        <f>IFERROR(IF(BH1066="Ⅱロなし",ROUNDDOWN(L1066*VLOOKUP(K1066,【参考】数式用!$A$4:$J$42,8,FALSE)*AA1066,0),""),"")</f>
        <v/>
      </c>
    </row>
    <row r="1067" spans="1:62" ht="110.1" customHeight="1" thickBot="1">
      <c r="A1067" s="327">
        <v>1054</v>
      </c>
      <c r="B1067" s="1005" t="str">
        <f>IF(基本情報入力シート!B1089="","",基本情報入力シート!B1089)</f>
        <v/>
      </c>
      <c r="C1067" s="1006"/>
      <c r="D1067" s="1006"/>
      <c r="E1067" s="1006"/>
      <c r="F1067" s="1007"/>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58" t="str">
        <f>IF(基本情報入力シート!AF1089=0, "",基本情報入力シート!AF1089)</f>
        <v/>
      </c>
      <c r="M1067" s="589"/>
      <c r="N1067" s="521" t="str">
        <f>IFERROR(VLOOKUP(K1067,【参考】数式用!$A$2:$F$57,MATCH(M1067,【参考】数式用!$C$3:$F$3,0)+2,0),"")</f>
        <v/>
      </c>
      <c r="O1067" s="513"/>
      <c r="P1067" s="555" t="str">
        <f>IFERROR(VLOOKUP(K1067,【参考】数式用!$A$2:$F$57,MATCH(O1067,【参考】数式用!$C$3:$F$3,0)+2,0),"")</f>
        <v/>
      </c>
      <c r="Q1067" s="338" t="s">
        <v>118</v>
      </c>
      <c r="R1067" s="339"/>
      <c r="S1067" s="340" t="s">
        <v>183</v>
      </c>
      <c r="T1067" s="339"/>
      <c r="U1067" s="340" t="s">
        <v>184</v>
      </c>
      <c r="V1067" s="339"/>
      <c r="W1067" s="340" t="s">
        <v>183</v>
      </c>
      <c r="X1067" s="339"/>
      <c r="Y1067" s="340" t="s">
        <v>185</v>
      </c>
      <c r="Z1067" s="340" t="s">
        <v>186</v>
      </c>
      <c r="AA1067" s="340" t="str">
        <f t="shared" si="351"/>
        <v/>
      </c>
      <c r="AB1067" s="341" t="s">
        <v>187</v>
      </c>
      <c r="AC1067" s="516" t="str">
        <f t="shared" si="352"/>
        <v/>
      </c>
      <c r="AD1067" s="509" t="str">
        <f t="shared" si="353"/>
        <v/>
      </c>
      <c r="AE1067" s="517" t="str">
        <f>IFERROR(ROUNDDOWN(ROUNDDOWN(ROUND(L1067*VLOOKUP(K1067,【参考】数式用!$A$4:$F$57,MATCH("処遇改善加算Ⅳ",【参考】数式用!$C$3:$F$3,0)+2,0),0),0)*AA1067*0.5,0), "")</f>
        <v/>
      </c>
      <c r="AF1067" s="329"/>
      <c r="AG1067" s="330"/>
      <c r="AH1067" s="330"/>
      <c r="AI1067" s="344"/>
      <c r="AJ1067" s="641"/>
      <c r="AK1067" s="331"/>
      <c r="AL1067" s="332" t="str">
        <f t="shared" si="354"/>
        <v/>
      </c>
      <c r="AM1067" s="325" t="str">
        <f t="shared" si="355"/>
        <v/>
      </c>
      <c r="AN1067" s="255"/>
      <c r="AO1067" s="559" t="str">
        <f>IFERROR(VLOOKUP(K1067,【参考】数式用!$A$2:$N$57,14,FALSE),"")</f>
        <v/>
      </c>
      <c r="AP1067" s="559" t="str">
        <f t="shared" si="356"/>
        <v/>
      </c>
      <c r="AQ1067" s="632" t="str">
        <f t="shared" si="357"/>
        <v/>
      </c>
      <c r="AR1067" s="632" t="str">
        <f t="shared" si="358"/>
        <v>入力済</v>
      </c>
      <c r="AS1067" s="559" t="str">
        <f t="shared" si="359"/>
        <v/>
      </c>
      <c r="AT1067" s="632" t="str">
        <f t="shared" si="360"/>
        <v>入力済</v>
      </c>
      <c r="AU1067" s="632" t="str">
        <f t="shared" si="361"/>
        <v/>
      </c>
      <c r="AV1067" s="632" t="str">
        <f t="shared" si="362"/>
        <v/>
      </c>
      <c r="AW1067" s="559" t="str">
        <f t="shared" si="363"/>
        <v/>
      </c>
      <c r="AX1067" s="559" t="str">
        <f t="shared" si="364"/>
        <v/>
      </c>
      <c r="AY1067" s="632" t="str">
        <f>IFERROR(VLOOKUP(K1067,【参考】数式用!$AR$5:$AS$39,2, FALSE), "")</f>
        <v/>
      </c>
      <c r="AZ1067" s="559" t="str">
        <f t="shared" si="365"/>
        <v/>
      </c>
      <c r="BA1067" s="559" t="str">
        <f t="shared" si="366"/>
        <v>入力済</v>
      </c>
      <c r="BB1067" s="632" t="str">
        <f>IFERROR(VLOOKUP(K1067,【参考】数式用!$AX$3:$AY$59, 2, FALSE), "")</f>
        <v/>
      </c>
      <c r="BC1067" s="559" t="str">
        <f t="shared" si="367"/>
        <v/>
      </c>
      <c r="BD1067" s="559" t="str">
        <f t="shared" si="368"/>
        <v>入力済</v>
      </c>
      <c r="BE1067" s="576" t="str">
        <f t="shared" si="369"/>
        <v/>
      </c>
      <c r="BF1067" s="559" t="str">
        <f t="shared" si="370"/>
        <v/>
      </c>
      <c r="BG1067" s="596"/>
      <c r="BH1067" s="632" t="str">
        <f t="shared" si="371"/>
        <v/>
      </c>
      <c r="BI1067" s="614" t="str">
        <f>IFERROR(IF(BH1067="Ⅱロ有り",ROUNDDOWN(L1067*VLOOKUP(K1067,【参考】数式用!$A$4:$J$42,10,FALSE)*AA1067,0),""),"")</f>
        <v/>
      </c>
      <c r="BJ1067" s="614" t="str">
        <f>IFERROR(IF(BH1067="Ⅱロなし",ROUNDDOWN(L1067*VLOOKUP(K1067,【参考】数式用!$A$4:$J$42,8,FALSE)*AA1067,0),""),"")</f>
        <v/>
      </c>
    </row>
    <row r="1068" spans="1:62" ht="110.1" customHeight="1" thickBot="1">
      <c r="A1068" s="327">
        <v>1055</v>
      </c>
      <c r="B1068" s="1005" t="str">
        <f>IF(基本情報入力シート!B1090="","",基本情報入力シート!B1090)</f>
        <v/>
      </c>
      <c r="C1068" s="1006"/>
      <c r="D1068" s="1006"/>
      <c r="E1068" s="1006"/>
      <c r="F1068" s="1007"/>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58" t="str">
        <f>IF(基本情報入力シート!AF1090=0, "",基本情報入力シート!AF1090)</f>
        <v/>
      </c>
      <c r="M1068" s="589"/>
      <c r="N1068" s="521" t="str">
        <f>IFERROR(VLOOKUP(K1068,【参考】数式用!$A$2:$F$57,MATCH(M1068,【参考】数式用!$C$3:$F$3,0)+2,0),"")</f>
        <v/>
      </c>
      <c r="O1068" s="513"/>
      <c r="P1068" s="555" t="str">
        <f>IFERROR(VLOOKUP(K1068,【参考】数式用!$A$2:$F$57,MATCH(O1068,【参考】数式用!$C$3:$F$3,0)+2,0),"")</f>
        <v/>
      </c>
      <c r="Q1068" s="338" t="s">
        <v>118</v>
      </c>
      <c r="R1068" s="339"/>
      <c r="S1068" s="340" t="s">
        <v>183</v>
      </c>
      <c r="T1068" s="339"/>
      <c r="U1068" s="340" t="s">
        <v>184</v>
      </c>
      <c r="V1068" s="339"/>
      <c r="W1068" s="340" t="s">
        <v>183</v>
      </c>
      <c r="X1068" s="339"/>
      <c r="Y1068" s="340" t="s">
        <v>185</v>
      </c>
      <c r="Z1068" s="340" t="s">
        <v>186</v>
      </c>
      <c r="AA1068" s="340" t="str">
        <f t="shared" si="351"/>
        <v/>
      </c>
      <c r="AB1068" s="341" t="s">
        <v>187</v>
      </c>
      <c r="AC1068" s="516" t="str">
        <f t="shared" si="352"/>
        <v/>
      </c>
      <c r="AD1068" s="509" t="str">
        <f t="shared" si="353"/>
        <v/>
      </c>
      <c r="AE1068" s="517" t="str">
        <f>IFERROR(ROUNDDOWN(ROUNDDOWN(ROUND(L1068*VLOOKUP(K1068,【参考】数式用!$A$4:$F$57,MATCH("処遇改善加算Ⅳ",【参考】数式用!$C$3:$F$3,0)+2,0),0),0)*AA1068*0.5,0), "")</f>
        <v/>
      </c>
      <c r="AF1068" s="329"/>
      <c r="AG1068" s="330"/>
      <c r="AH1068" s="330"/>
      <c r="AI1068" s="344"/>
      <c r="AJ1068" s="641"/>
      <c r="AK1068" s="331"/>
      <c r="AL1068" s="332" t="str">
        <f t="shared" si="354"/>
        <v/>
      </c>
      <c r="AM1068" s="325" t="str">
        <f t="shared" si="355"/>
        <v/>
      </c>
      <c r="AN1068" s="255"/>
      <c r="AO1068" s="559" t="str">
        <f>IFERROR(VLOOKUP(K1068,【参考】数式用!$A$2:$N$57,14,FALSE),"")</f>
        <v/>
      </c>
      <c r="AP1068" s="559" t="str">
        <f t="shared" si="356"/>
        <v/>
      </c>
      <c r="AQ1068" s="632" t="str">
        <f t="shared" si="357"/>
        <v/>
      </c>
      <c r="AR1068" s="632" t="str">
        <f t="shared" si="358"/>
        <v>入力済</v>
      </c>
      <c r="AS1068" s="559" t="str">
        <f t="shared" si="359"/>
        <v/>
      </c>
      <c r="AT1068" s="632" t="str">
        <f t="shared" si="360"/>
        <v>入力済</v>
      </c>
      <c r="AU1068" s="632" t="str">
        <f t="shared" si="361"/>
        <v/>
      </c>
      <c r="AV1068" s="632" t="str">
        <f t="shared" si="362"/>
        <v/>
      </c>
      <c r="AW1068" s="559" t="str">
        <f t="shared" si="363"/>
        <v/>
      </c>
      <c r="AX1068" s="559" t="str">
        <f t="shared" si="364"/>
        <v/>
      </c>
      <c r="AY1068" s="632" t="str">
        <f>IFERROR(VLOOKUP(K1068,【参考】数式用!$AR$5:$AS$39,2, FALSE), "")</f>
        <v/>
      </c>
      <c r="AZ1068" s="559" t="str">
        <f t="shared" si="365"/>
        <v/>
      </c>
      <c r="BA1068" s="559" t="str">
        <f t="shared" si="366"/>
        <v>入力済</v>
      </c>
      <c r="BB1068" s="632" t="str">
        <f>IFERROR(VLOOKUP(K1068,【参考】数式用!$AX$3:$AY$59, 2, FALSE), "")</f>
        <v/>
      </c>
      <c r="BC1068" s="559" t="str">
        <f t="shared" si="367"/>
        <v/>
      </c>
      <c r="BD1068" s="559" t="str">
        <f t="shared" si="368"/>
        <v>入力済</v>
      </c>
      <c r="BE1068" s="576" t="str">
        <f t="shared" si="369"/>
        <v/>
      </c>
      <c r="BF1068" s="559" t="str">
        <f t="shared" si="370"/>
        <v/>
      </c>
      <c r="BG1068" s="596"/>
      <c r="BH1068" s="632" t="str">
        <f t="shared" si="371"/>
        <v/>
      </c>
      <c r="BI1068" s="614" t="str">
        <f>IFERROR(IF(BH1068="Ⅱロ有り",ROUNDDOWN(L1068*VLOOKUP(K1068,【参考】数式用!$A$4:$J$42,10,FALSE)*AA1068,0),""),"")</f>
        <v/>
      </c>
      <c r="BJ1068" s="614" t="str">
        <f>IFERROR(IF(BH1068="Ⅱロなし",ROUNDDOWN(L1068*VLOOKUP(K1068,【参考】数式用!$A$4:$J$42,8,FALSE)*AA1068,0),""),"")</f>
        <v/>
      </c>
    </row>
    <row r="1069" spans="1:62" ht="110.1" customHeight="1" thickBot="1">
      <c r="A1069" s="327">
        <v>1056</v>
      </c>
      <c r="B1069" s="1005" t="str">
        <f>IF(基本情報入力シート!B1091="","",基本情報入力シート!B1091)</f>
        <v/>
      </c>
      <c r="C1069" s="1006"/>
      <c r="D1069" s="1006"/>
      <c r="E1069" s="1006"/>
      <c r="F1069" s="1007"/>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58" t="str">
        <f>IF(基本情報入力シート!AF1091=0, "",基本情報入力シート!AF1091)</f>
        <v/>
      </c>
      <c r="M1069" s="589"/>
      <c r="N1069" s="521" t="str">
        <f>IFERROR(VLOOKUP(K1069,【参考】数式用!$A$2:$F$57,MATCH(M1069,【参考】数式用!$C$3:$F$3,0)+2,0),"")</f>
        <v/>
      </c>
      <c r="O1069" s="513"/>
      <c r="P1069" s="555" t="str">
        <f>IFERROR(VLOOKUP(K1069,【参考】数式用!$A$2:$F$57,MATCH(O1069,【参考】数式用!$C$3:$F$3,0)+2,0),"")</f>
        <v/>
      </c>
      <c r="Q1069" s="338" t="s">
        <v>118</v>
      </c>
      <c r="R1069" s="339"/>
      <c r="S1069" s="340" t="s">
        <v>183</v>
      </c>
      <c r="T1069" s="339"/>
      <c r="U1069" s="340" t="s">
        <v>184</v>
      </c>
      <c r="V1069" s="339"/>
      <c r="W1069" s="340" t="s">
        <v>183</v>
      </c>
      <c r="X1069" s="339"/>
      <c r="Y1069" s="340" t="s">
        <v>185</v>
      </c>
      <c r="Z1069" s="340" t="s">
        <v>186</v>
      </c>
      <c r="AA1069" s="340" t="str">
        <f t="shared" si="351"/>
        <v/>
      </c>
      <c r="AB1069" s="341" t="s">
        <v>187</v>
      </c>
      <c r="AC1069" s="516" t="str">
        <f t="shared" si="352"/>
        <v/>
      </c>
      <c r="AD1069" s="509" t="str">
        <f t="shared" si="353"/>
        <v/>
      </c>
      <c r="AE1069" s="517" t="str">
        <f>IFERROR(ROUNDDOWN(ROUNDDOWN(ROUND(L1069*VLOOKUP(K1069,【参考】数式用!$A$4:$F$57,MATCH("処遇改善加算Ⅳ",【参考】数式用!$C$3:$F$3,0)+2,0),0),0)*AA1069*0.5,0), "")</f>
        <v/>
      </c>
      <c r="AF1069" s="329"/>
      <c r="AG1069" s="330"/>
      <c r="AH1069" s="330"/>
      <c r="AI1069" s="344"/>
      <c r="AJ1069" s="641"/>
      <c r="AK1069" s="331"/>
      <c r="AL1069" s="332" t="str">
        <f t="shared" si="354"/>
        <v/>
      </c>
      <c r="AM1069" s="325" t="str">
        <f t="shared" si="355"/>
        <v/>
      </c>
      <c r="AN1069" s="255"/>
      <c r="AO1069" s="559" t="str">
        <f>IFERROR(VLOOKUP(K1069,【参考】数式用!$A$2:$N$57,14,FALSE),"")</f>
        <v/>
      </c>
      <c r="AP1069" s="559" t="str">
        <f t="shared" si="356"/>
        <v/>
      </c>
      <c r="AQ1069" s="632" t="str">
        <f t="shared" si="357"/>
        <v/>
      </c>
      <c r="AR1069" s="632" t="str">
        <f t="shared" si="358"/>
        <v>入力済</v>
      </c>
      <c r="AS1069" s="559" t="str">
        <f t="shared" si="359"/>
        <v/>
      </c>
      <c r="AT1069" s="632" t="str">
        <f t="shared" si="360"/>
        <v>入力済</v>
      </c>
      <c r="AU1069" s="632" t="str">
        <f t="shared" si="361"/>
        <v/>
      </c>
      <c r="AV1069" s="632" t="str">
        <f t="shared" si="362"/>
        <v/>
      </c>
      <c r="AW1069" s="559" t="str">
        <f t="shared" si="363"/>
        <v/>
      </c>
      <c r="AX1069" s="559" t="str">
        <f t="shared" si="364"/>
        <v/>
      </c>
      <c r="AY1069" s="632" t="str">
        <f>IFERROR(VLOOKUP(K1069,【参考】数式用!$AR$5:$AS$39,2, FALSE), "")</f>
        <v/>
      </c>
      <c r="AZ1069" s="559" t="str">
        <f t="shared" si="365"/>
        <v/>
      </c>
      <c r="BA1069" s="559" t="str">
        <f t="shared" si="366"/>
        <v>入力済</v>
      </c>
      <c r="BB1069" s="632" t="str">
        <f>IFERROR(VLOOKUP(K1069,【参考】数式用!$AX$3:$AY$59, 2, FALSE), "")</f>
        <v/>
      </c>
      <c r="BC1069" s="559" t="str">
        <f t="shared" si="367"/>
        <v/>
      </c>
      <c r="BD1069" s="559" t="str">
        <f t="shared" si="368"/>
        <v>入力済</v>
      </c>
      <c r="BE1069" s="576" t="str">
        <f t="shared" si="369"/>
        <v/>
      </c>
      <c r="BF1069" s="559" t="str">
        <f t="shared" si="370"/>
        <v/>
      </c>
      <c r="BG1069" s="596"/>
      <c r="BH1069" s="632" t="str">
        <f t="shared" si="371"/>
        <v/>
      </c>
      <c r="BI1069" s="614" t="str">
        <f>IFERROR(IF(BH1069="Ⅱロ有り",ROUNDDOWN(L1069*VLOOKUP(K1069,【参考】数式用!$A$4:$J$42,10,FALSE)*AA1069,0),""),"")</f>
        <v/>
      </c>
      <c r="BJ1069" s="614" t="str">
        <f>IFERROR(IF(BH1069="Ⅱロなし",ROUNDDOWN(L1069*VLOOKUP(K1069,【参考】数式用!$A$4:$J$42,8,FALSE)*AA1069,0),""),"")</f>
        <v/>
      </c>
    </row>
    <row r="1070" spans="1:62" ht="110.1" customHeight="1" thickBot="1">
      <c r="A1070" s="327">
        <v>1057</v>
      </c>
      <c r="B1070" s="1005" t="str">
        <f>IF(基本情報入力シート!B1092="","",基本情報入力シート!B1092)</f>
        <v/>
      </c>
      <c r="C1070" s="1006"/>
      <c r="D1070" s="1006"/>
      <c r="E1070" s="1006"/>
      <c r="F1070" s="1007"/>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58" t="str">
        <f>IF(基本情報入力シート!AF1092=0, "",基本情報入力シート!AF1092)</f>
        <v/>
      </c>
      <c r="M1070" s="589"/>
      <c r="N1070" s="521" t="str">
        <f>IFERROR(VLOOKUP(K1070,【参考】数式用!$A$2:$F$57,MATCH(M1070,【参考】数式用!$C$3:$F$3,0)+2,0),"")</f>
        <v/>
      </c>
      <c r="O1070" s="513"/>
      <c r="P1070" s="555" t="str">
        <f>IFERROR(VLOOKUP(K1070,【参考】数式用!$A$2:$F$57,MATCH(O1070,【参考】数式用!$C$3:$F$3,0)+2,0),"")</f>
        <v/>
      </c>
      <c r="Q1070" s="338" t="s">
        <v>118</v>
      </c>
      <c r="R1070" s="339"/>
      <c r="S1070" s="340" t="s">
        <v>183</v>
      </c>
      <c r="T1070" s="339"/>
      <c r="U1070" s="340" t="s">
        <v>184</v>
      </c>
      <c r="V1070" s="339"/>
      <c r="W1070" s="340" t="s">
        <v>183</v>
      </c>
      <c r="X1070" s="339"/>
      <c r="Y1070" s="340" t="s">
        <v>185</v>
      </c>
      <c r="Z1070" s="340" t="s">
        <v>186</v>
      </c>
      <c r="AA1070" s="340" t="str">
        <f t="shared" si="351"/>
        <v/>
      </c>
      <c r="AB1070" s="341" t="s">
        <v>187</v>
      </c>
      <c r="AC1070" s="516" t="str">
        <f t="shared" si="352"/>
        <v/>
      </c>
      <c r="AD1070" s="509" t="str">
        <f t="shared" si="353"/>
        <v/>
      </c>
      <c r="AE1070" s="517" t="str">
        <f>IFERROR(ROUNDDOWN(ROUNDDOWN(ROUND(L1070*VLOOKUP(K1070,【参考】数式用!$A$4:$F$57,MATCH("処遇改善加算Ⅳ",【参考】数式用!$C$3:$F$3,0)+2,0),0),0)*AA1070*0.5,0), "")</f>
        <v/>
      </c>
      <c r="AF1070" s="329"/>
      <c r="AG1070" s="330"/>
      <c r="AH1070" s="330"/>
      <c r="AI1070" s="344"/>
      <c r="AJ1070" s="641"/>
      <c r="AK1070" s="331"/>
      <c r="AL1070" s="332" t="str">
        <f t="shared" si="354"/>
        <v/>
      </c>
      <c r="AM1070" s="325" t="str">
        <f t="shared" si="355"/>
        <v/>
      </c>
      <c r="AN1070" s="255"/>
      <c r="AO1070" s="559" t="str">
        <f>IFERROR(VLOOKUP(K1070,【参考】数式用!$A$2:$N$57,14,FALSE),"")</f>
        <v/>
      </c>
      <c r="AP1070" s="559" t="str">
        <f t="shared" si="356"/>
        <v/>
      </c>
      <c r="AQ1070" s="632" t="str">
        <f t="shared" si="357"/>
        <v/>
      </c>
      <c r="AR1070" s="632" t="str">
        <f t="shared" si="358"/>
        <v>入力済</v>
      </c>
      <c r="AS1070" s="559" t="str">
        <f t="shared" si="359"/>
        <v/>
      </c>
      <c r="AT1070" s="632" t="str">
        <f t="shared" si="360"/>
        <v>入力済</v>
      </c>
      <c r="AU1070" s="632" t="str">
        <f t="shared" si="361"/>
        <v/>
      </c>
      <c r="AV1070" s="632" t="str">
        <f t="shared" si="362"/>
        <v/>
      </c>
      <c r="AW1070" s="559" t="str">
        <f t="shared" si="363"/>
        <v/>
      </c>
      <c r="AX1070" s="559" t="str">
        <f t="shared" si="364"/>
        <v/>
      </c>
      <c r="AY1070" s="632" t="str">
        <f>IFERROR(VLOOKUP(K1070,【参考】数式用!$AR$5:$AS$39,2, FALSE), "")</f>
        <v/>
      </c>
      <c r="AZ1070" s="559" t="str">
        <f t="shared" si="365"/>
        <v/>
      </c>
      <c r="BA1070" s="559" t="str">
        <f t="shared" si="366"/>
        <v>入力済</v>
      </c>
      <c r="BB1070" s="632" t="str">
        <f>IFERROR(VLOOKUP(K1070,【参考】数式用!$AX$3:$AY$59, 2, FALSE), "")</f>
        <v/>
      </c>
      <c r="BC1070" s="559" t="str">
        <f t="shared" si="367"/>
        <v/>
      </c>
      <c r="BD1070" s="559" t="str">
        <f t="shared" si="368"/>
        <v>入力済</v>
      </c>
      <c r="BE1070" s="576" t="str">
        <f t="shared" si="369"/>
        <v/>
      </c>
      <c r="BF1070" s="559" t="str">
        <f t="shared" si="370"/>
        <v/>
      </c>
      <c r="BG1070" s="596"/>
      <c r="BH1070" s="632" t="str">
        <f t="shared" si="371"/>
        <v/>
      </c>
      <c r="BI1070" s="614" t="str">
        <f>IFERROR(IF(BH1070="Ⅱロ有り",ROUNDDOWN(L1070*VLOOKUP(K1070,【参考】数式用!$A$4:$J$42,10,FALSE)*AA1070,0),""),"")</f>
        <v/>
      </c>
      <c r="BJ1070" s="614" t="str">
        <f>IFERROR(IF(BH1070="Ⅱロなし",ROUNDDOWN(L1070*VLOOKUP(K1070,【参考】数式用!$A$4:$J$42,8,FALSE)*AA1070,0),""),"")</f>
        <v/>
      </c>
    </row>
    <row r="1071" spans="1:62" ht="110.1" customHeight="1" thickBot="1">
      <c r="A1071" s="327">
        <v>1058</v>
      </c>
      <c r="B1071" s="1005" t="str">
        <f>IF(基本情報入力シート!B1093="","",基本情報入力シート!B1093)</f>
        <v/>
      </c>
      <c r="C1071" s="1006"/>
      <c r="D1071" s="1006"/>
      <c r="E1071" s="1006"/>
      <c r="F1071" s="1007"/>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58" t="str">
        <f>IF(基本情報入力シート!AF1093=0, "",基本情報入力シート!AF1093)</f>
        <v/>
      </c>
      <c r="M1071" s="589"/>
      <c r="N1071" s="521" t="str">
        <f>IFERROR(VLOOKUP(K1071,【参考】数式用!$A$2:$F$57,MATCH(M1071,【参考】数式用!$C$3:$F$3,0)+2,0),"")</f>
        <v/>
      </c>
      <c r="O1071" s="513"/>
      <c r="P1071" s="555" t="str">
        <f>IFERROR(VLOOKUP(K1071,【参考】数式用!$A$2:$F$57,MATCH(O1071,【参考】数式用!$C$3:$F$3,0)+2,0),"")</f>
        <v/>
      </c>
      <c r="Q1071" s="338" t="s">
        <v>118</v>
      </c>
      <c r="R1071" s="339"/>
      <c r="S1071" s="340" t="s">
        <v>183</v>
      </c>
      <c r="T1071" s="339"/>
      <c r="U1071" s="340" t="s">
        <v>184</v>
      </c>
      <c r="V1071" s="339"/>
      <c r="W1071" s="340" t="s">
        <v>183</v>
      </c>
      <c r="X1071" s="339"/>
      <c r="Y1071" s="340" t="s">
        <v>185</v>
      </c>
      <c r="Z1071" s="340" t="s">
        <v>186</v>
      </c>
      <c r="AA1071" s="340" t="str">
        <f t="shared" si="351"/>
        <v/>
      </c>
      <c r="AB1071" s="341" t="s">
        <v>187</v>
      </c>
      <c r="AC1071" s="516" t="str">
        <f t="shared" si="352"/>
        <v/>
      </c>
      <c r="AD1071" s="509" t="str">
        <f t="shared" si="353"/>
        <v/>
      </c>
      <c r="AE1071" s="517" t="str">
        <f>IFERROR(ROUNDDOWN(ROUNDDOWN(ROUND(L1071*VLOOKUP(K1071,【参考】数式用!$A$4:$F$57,MATCH("処遇改善加算Ⅳ",【参考】数式用!$C$3:$F$3,0)+2,0),0),0)*AA1071*0.5,0), "")</f>
        <v/>
      </c>
      <c r="AF1071" s="329"/>
      <c r="AG1071" s="330"/>
      <c r="AH1071" s="330"/>
      <c r="AI1071" s="344"/>
      <c r="AJ1071" s="641"/>
      <c r="AK1071" s="331"/>
      <c r="AL1071" s="332" t="str">
        <f t="shared" si="354"/>
        <v/>
      </c>
      <c r="AM1071" s="325" t="str">
        <f t="shared" si="355"/>
        <v/>
      </c>
      <c r="AN1071" s="255"/>
      <c r="AO1071" s="559" t="str">
        <f>IFERROR(VLOOKUP(K1071,【参考】数式用!$A$2:$N$57,14,FALSE),"")</f>
        <v/>
      </c>
      <c r="AP1071" s="559" t="str">
        <f t="shared" si="356"/>
        <v/>
      </c>
      <c r="AQ1071" s="632" t="str">
        <f t="shared" si="357"/>
        <v/>
      </c>
      <c r="AR1071" s="632" t="str">
        <f t="shared" si="358"/>
        <v>入力済</v>
      </c>
      <c r="AS1071" s="559" t="str">
        <f t="shared" si="359"/>
        <v/>
      </c>
      <c r="AT1071" s="632" t="str">
        <f t="shared" si="360"/>
        <v>入力済</v>
      </c>
      <c r="AU1071" s="632" t="str">
        <f t="shared" si="361"/>
        <v/>
      </c>
      <c r="AV1071" s="632" t="str">
        <f t="shared" si="362"/>
        <v/>
      </c>
      <c r="AW1071" s="559" t="str">
        <f t="shared" si="363"/>
        <v/>
      </c>
      <c r="AX1071" s="559" t="str">
        <f t="shared" si="364"/>
        <v/>
      </c>
      <c r="AY1071" s="632" t="str">
        <f>IFERROR(VLOOKUP(K1071,【参考】数式用!$AR$5:$AS$39,2, FALSE), "")</f>
        <v/>
      </c>
      <c r="AZ1071" s="559" t="str">
        <f t="shared" si="365"/>
        <v/>
      </c>
      <c r="BA1071" s="559" t="str">
        <f t="shared" si="366"/>
        <v>入力済</v>
      </c>
      <c r="BB1071" s="632" t="str">
        <f>IFERROR(VLOOKUP(K1071,【参考】数式用!$AX$3:$AY$59, 2, FALSE), "")</f>
        <v/>
      </c>
      <c r="BC1071" s="559" t="str">
        <f t="shared" si="367"/>
        <v/>
      </c>
      <c r="BD1071" s="559" t="str">
        <f t="shared" si="368"/>
        <v>入力済</v>
      </c>
      <c r="BE1071" s="576" t="str">
        <f t="shared" si="369"/>
        <v/>
      </c>
      <c r="BF1071" s="559" t="str">
        <f t="shared" si="370"/>
        <v/>
      </c>
      <c r="BG1071" s="596"/>
      <c r="BH1071" s="632" t="str">
        <f t="shared" si="371"/>
        <v/>
      </c>
      <c r="BI1071" s="614" t="str">
        <f>IFERROR(IF(BH1071="Ⅱロ有り",ROUNDDOWN(L1071*VLOOKUP(K1071,【参考】数式用!$A$4:$J$42,10,FALSE)*AA1071,0),""),"")</f>
        <v/>
      </c>
      <c r="BJ1071" s="614" t="str">
        <f>IFERROR(IF(BH1071="Ⅱロなし",ROUNDDOWN(L1071*VLOOKUP(K1071,【参考】数式用!$A$4:$J$42,8,FALSE)*AA1071,0),""),"")</f>
        <v/>
      </c>
    </row>
    <row r="1072" spans="1:62" ht="110.1" customHeight="1" thickBot="1">
      <c r="A1072" s="327">
        <v>1059</v>
      </c>
      <c r="B1072" s="1005" t="str">
        <f>IF(基本情報入力シート!B1094="","",基本情報入力シート!B1094)</f>
        <v/>
      </c>
      <c r="C1072" s="1006"/>
      <c r="D1072" s="1006"/>
      <c r="E1072" s="1006"/>
      <c r="F1072" s="1007"/>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58" t="str">
        <f>IF(基本情報入力シート!AF1094=0, "",基本情報入力シート!AF1094)</f>
        <v/>
      </c>
      <c r="M1072" s="589"/>
      <c r="N1072" s="521" t="str">
        <f>IFERROR(VLOOKUP(K1072,【参考】数式用!$A$2:$F$57,MATCH(M1072,【参考】数式用!$C$3:$F$3,0)+2,0),"")</f>
        <v/>
      </c>
      <c r="O1072" s="513"/>
      <c r="P1072" s="555" t="str">
        <f>IFERROR(VLOOKUP(K1072,【参考】数式用!$A$2:$F$57,MATCH(O1072,【参考】数式用!$C$3:$F$3,0)+2,0),"")</f>
        <v/>
      </c>
      <c r="Q1072" s="338" t="s">
        <v>118</v>
      </c>
      <c r="R1072" s="339"/>
      <c r="S1072" s="340" t="s">
        <v>183</v>
      </c>
      <c r="T1072" s="339"/>
      <c r="U1072" s="340" t="s">
        <v>184</v>
      </c>
      <c r="V1072" s="339"/>
      <c r="W1072" s="340" t="s">
        <v>183</v>
      </c>
      <c r="X1072" s="339"/>
      <c r="Y1072" s="340" t="s">
        <v>185</v>
      </c>
      <c r="Z1072" s="340" t="s">
        <v>186</v>
      </c>
      <c r="AA1072" s="340" t="str">
        <f t="shared" si="351"/>
        <v/>
      </c>
      <c r="AB1072" s="341" t="s">
        <v>187</v>
      </c>
      <c r="AC1072" s="516" t="str">
        <f t="shared" si="352"/>
        <v/>
      </c>
      <c r="AD1072" s="509" t="str">
        <f t="shared" si="353"/>
        <v/>
      </c>
      <c r="AE1072" s="517" t="str">
        <f>IFERROR(ROUNDDOWN(ROUNDDOWN(ROUND(L1072*VLOOKUP(K1072,【参考】数式用!$A$4:$F$57,MATCH("処遇改善加算Ⅳ",【参考】数式用!$C$3:$F$3,0)+2,0),0),0)*AA1072*0.5,0), "")</f>
        <v/>
      </c>
      <c r="AF1072" s="329"/>
      <c r="AG1072" s="330"/>
      <c r="AH1072" s="330"/>
      <c r="AI1072" s="344"/>
      <c r="AJ1072" s="641"/>
      <c r="AK1072" s="331"/>
      <c r="AL1072" s="332" t="str">
        <f t="shared" si="354"/>
        <v/>
      </c>
      <c r="AM1072" s="325" t="str">
        <f t="shared" si="355"/>
        <v/>
      </c>
      <c r="AN1072" s="255"/>
      <c r="AO1072" s="559" t="str">
        <f>IFERROR(VLOOKUP(K1072,【参考】数式用!$A$2:$N$57,14,FALSE),"")</f>
        <v/>
      </c>
      <c r="AP1072" s="559" t="str">
        <f t="shared" si="356"/>
        <v/>
      </c>
      <c r="AQ1072" s="632" t="str">
        <f t="shared" si="357"/>
        <v/>
      </c>
      <c r="AR1072" s="632" t="str">
        <f t="shared" si="358"/>
        <v>入力済</v>
      </c>
      <c r="AS1072" s="559" t="str">
        <f t="shared" si="359"/>
        <v/>
      </c>
      <c r="AT1072" s="632" t="str">
        <f t="shared" si="360"/>
        <v>入力済</v>
      </c>
      <c r="AU1072" s="632" t="str">
        <f t="shared" si="361"/>
        <v/>
      </c>
      <c r="AV1072" s="632" t="str">
        <f t="shared" si="362"/>
        <v/>
      </c>
      <c r="AW1072" s="559" t="str">
        <f t="shared" si="363"/>
        <v/>
      </c>
      <c r="AX1072" s="559" t="str">
        <f t="shared" si="364"/>
        <v/>
      </c>
      <c r="AY1072" s="632" t="str">
        <f>IFERROR(VLOOKUP(K1072,【参考】数式用!$AR$5:$AS$39,2, FALSE), "")</f>
        <v/>
      </c>
      <c r="AZ1072" s="559" t="str">
        <f t="shared" si="365"/>
        <v/>
      </c>
      <c r="BA1072" s="559" t="str">
        <f t="shared" si="366"/>
        <v>入力済</v>
      </c>
      <c r="BB1072" s="632" t="str">
        <f>IFERROR(VLOOKUP(K1072,【参考】数式用!$AX$3:$AY$59, 2, FALSE), "")</f>
        <v/>
      </c>
      <c r="BC1072" s="559" t="str">
        <f t="shared" si="367"/>
        <v/>
      </c>
      <c r="BD1072" s="559" t="str">
        <f t="shared" si="368"/>
        <v>入力済</v>
      </c>
      <c r="BE1072" s="576" t="str">
        <f t="shared" si="369"/>
        <v/>
      </c>
      <c r="BF1072" s="559" t="str">
        <f t="shared" si="370"/>
        <v/>
      </c>
      <c r="BG1072" s="596"/>
      <c r="BH1072" s="632" t="str">
        <f t="shared" si="371"/>
        <v/>
      </c>
      <c r="BI1072" s="614" t="str">
        <f>IFERROR(IF(BH1072="Ⅱロ有り",ROUNDDOWN(L1072*VLOOKUP(K1072,【参考】数式用!$A$4:$J$42,10,FALSE)*AA1072,0),""),"")</f>
        <v/>
      </c>
      <c r="BJ1072" s="614" t="str">
        <f>IFERROR(IF(BH1072="Ⅱロなし",ROUNDDOWN(L1072*VLOOKUP(K1072,【参考】数式用!$A$4:$J$42,8,FALSE)*AA1072,0),""),"")</f>
        <v/>
      </c>
    </row>
    <row r="1073" spans="1:62" ht="110.1" customHeight="1" thickBot="1">
      <c r="A1073" s="327">
        <v>1060</v>
      </c>
      <c r="B1073" s="1005" t="str">
        <f>IF(基本情報入力シート!B1095="","",基本情報入力シート!B1095)</f>
        <v/>
      </c>
      <c r="C1073" s="1006"/>
      <c r="D1073" s="1006"/>
      <c r="E1073" s="1006"/>
      <c r="F1073" s="1007"/>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58" t="str">
        <f>IF(基本情報入力シート!AF1095=0, "",基本情報入力シート!AF1095)</f>
        <v/>
      </c>
      <c r="M1073" s="589"/>
      <c r="N1073" s="521" t="str">
        <f>IFERROR(VLOOKUP(K1073,【参考】数式用!$A$2:$F$57,MATCH(M1073,【参考】数式用!$C$3:$F$3,0)+2,0),"")</f>
        <v/>
      </c>
      <c r="O1073" s="513"/>
      <c r="P1073" s="555" t="str">
        <f>IFERROR(VLOOKUP(K1073,【参考】数式用!$A$2:$F$57,MATCH(O1073,【参考】数式用!$C$3:$F$3,0)+2,0),"")</f>
        <v/>
      </c>
      <c r="Q1073" s="338" t="s">
        <v>118</v>
      </c>
      <c r="R1073" s="339"/>
      <c r="S1073" s="340" t="s">
        <v>183</v>
      </c>
      <c r="T1073" s="339"/>
      <c r="U1073" s="340" t="s">
        <v>184</v>
      </c>
      <c r="V1073" s="339"/>
      <c r="W1073" s="340" t="s">
        <v>183</v>
      </c>
      <c r="X1073" s="339"/>
      <c r="Y1073" s="340" t="s">
        <v>185</v>
      </c>
      <c r="Z1073" s="340" t="s">
        <v>186</v>
      </c>
      <c r="AA1073" s="340" t="str">
        <f t="shared" si="351"/>
        <v/>
      </c>
      <c r="AB1073" s="341" t="s">
        <v>187</v>
      </c>
      <c r="AC1073" s="516" t="str">
        <f t="shared" si="352"/>
        <v/>
      </c>
      <c r="AD1073" s="509" t="str">
        <f t="shared" si="353"/>
        <v/>
      </c>
      <c r="AE1073" s="517" t="str">
        <f>IFERROR(ROUNDDOWN(ROUNDDOWN(ROUND(L1073*VLOOKUP(K1073,【参考】数式用!$A$4:$F$57,MATCH("処遇改善加算Ⅳ",【参考】数式用!$C$3:$F$3,0)+2,0),0),0)*AA1073*0.5,0), "")</f>
        <v/>
      </c>
      <c r="AF1073" s="329"/>
      <c r="AG1073" s="330"/>
      <c r="AH1073" s="330"/>
      <c r="AI1073" s="344"/>
      <c r="AJ1073" s="641"/>
      <c r="AK1073" s="331"/>
      <c r="AL1073" s="332" t="str">
        <f t="shared" si="354"/>
        <v/>
      </c>
      <c r="AM1073" s="325" t="str">
        <f t="shared" si="355"/>
        <v/>
      </c>
      <c r="AN1073" s="255"/>
      <c r="AO1073" s="559" t="str">
        <f>IFERROR(VLOOKUP(K1073,【参考】数式用!$A$2:$N$57,14,FALSE),"")</f>
        <v/>
      </c>
      <c r="AP1073" s="559" t="str">
        <f t="shared" si="356"/>
        <v/>
      </c>
      <c r="AQ1073" s="632" t="str">
        <f t="shared" si="357"/>
        <v/>
      </c>
      <c r="AR1073" s="632" t="str">
        <f t="shared" si="358"/>
        <v>入力済</v>
      </c>
      <c r="AS1073" s="559" t="str">
        <f t="shared" si="359"/>
        <v/>
      </c>
      <c r="AT1073" s="632" t="str">
        <f t="shared" si="360"/>
        <v>入力済</v>
      </c>
      <c r="AU1073" s="632" t="str">
        <f t="shared" si="361"/>
        <v/>
      </c>
      <c r="AV1073" s="632" t="str">
        <f t="shared" si="362"/>
        <v/>
      </c>
      <c r="AW1073" s="559" t="str">
        <f t="shared" si="363"/>
        <v/>
      </c>
      <c r="AX1073" s="559" t="str">
        <f t="shared" si="364"/>
        <v/>
      </c>
      <c r="AY1073" s="632" t="str">
        <f>IFERROR(VLOOKUP(K1073,【参考】数式用!$AR$5:$AS$39,2, FALSE), "")</f>
        <v/>
      </c>
      <c r="AZ1073" s="559" t="str">
        <f t="shared" si="365"/>
        <v/>
      </c>
      <c r="BA1073" s="559" t="str">
        <f t="shared" si="366"/>
        <v>入力済</v>
      </c>
      <c r="BB1073" s="632" t="str">
        <f>IFERROR(VLOOKUP(K1073,【参考】数式用!$AX$3:$AY$59, 2, FALSE), "")</f>
        <v/>
      </c>
      <c r="BC1073" s="559" t="str">
        <f t="shared" si="367"/>
        <v/>
      </c>
      <c r="BD1073" s="559" t="str">
        <f t="shared" si="368"/>
        <v>入力済</v>
      </c>
      <c r="BE1073" s="576" t="str">
        <f t="shared" si="369"/>
        <v/>
      </c>
      <c r="BF1073" s="559" t="str">
        <f t="shared" si="370"/>
        <v/>
      </c>
      <c r="BG1073" s="596"/>
      <c r="BH1073" s="632" t="str">
        <f t="shared" si="371"/>
        <v/>
      </c>
      <c r="BI1073" s="614" t="str">
        <f>IFERROR(IF(BH1073="Ⅱロ有り",ROUNDDOWN(L1073*VLOOKUP(K1073,【参考】数式用!$A$4:$J$42,10,FALSE)*AA1073,0),""),"")</f>
        <v/>
      </c>
      <c r="BJ1073" s="614" t="str">
        <f>IFERROR(IF(BH1073="Ⅱロなし",ROUNDDOWN(L1073*VLOOKUP(K1073,【参考】数式用!$A$4:$J$42,8,FALSE)*AA1073,0),""),"")</f>
        <v/>
      </c>
    </row>
    <row r="1074" spans="1:62" ht="110.1" customHeight="1" thickBot="1">
      <c r="A1074" s="327">
        <v>1061</v>
      </c>
      <c r="B1074" s="1005" t="str">
        <f>IF(基本情報入力シート!B1096="","",基本情報入力シート!B1096)</f>
        <v/>
      </c>
      <c r="C1074" s="1006"/>
      <c r="D1074" s="1006"/>
      <c r="E1074" s="1006"/>
      <c r="F1074" s="1007"/>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58" t="str">
        <f>IF(基本情報入力シート!AF1096=0, "",基本情報入力シート!AF1096)</f>
        <v/>
      </c>
      <c r="M1074" s="589"/>
      <c r="N1074" s="521" t="str">
        <f>IFERROR(VLOOKUP(K1074,【参考】数式用!$A$2:$F$57,MATCH(M1074,【参考】数式用!$C$3:$F$3,0)+2,0),"")</f>
        <v/>
      </c>
      <c r="O1074" s="513"/>
      <c r="P1074" s="555" t="str">
        <f>IFERROR(VLOOKUP(K1074,【参考】数式用!$A$2:$F$57,MATCH(O1074,【参考】数式用!$C$3:$F$3,0)+2,0),"")</f>
        <v/>
      </c>
      <c r="Q1074" s="338" t="s">
        <v>118</v>
      </c>
      <c r="R1074" s="339"/>
      <c r="S1074" s="340" t="s">
        <v>183</v>
      </c>
      <c r="T1074" s="339"/>
      <c r="U1074" s="340" t="s">
        <v>184</v>
      </c>
      <c r="V1074" s="339"/>
      <c r="W1074" s="340" t="s">
        <v>183</v>
      </c>
      <c r="X1074" s="339"/>
      <c r="Y1074" s="340" t="s">
        <v>185</v>
      </c>
      <c r="Z1074" s="340" t="s">
        <v>186</v>
      </c>
      <c r="AA1074" s="340" t="str">
        <f t="shared" ref="AA1074:AA1137" si="372">IF(R1074&gt;=1,(V1074*12+X1074)-(R1074*12+T1074)+1,"")</f>
        <v/>
      </c>
      <c r="AB1074" s="341" t="s">
        <v>187</v>
      </c>
      <c r="AC1074" s="516" t="str">
        <f t="shared" ref="AC1074:AC1137" si="373">IFERROR(ROUNDDOWN(ROUND(L1074*P1074,0),0)*AA1074,"")</f>
        <v/>
      </c>
      <c r="AD1074" s="509" t="str">
        <f t="shared" ref="AD1074:AD1137" si="374">IFERROR(ROUNDDOWN(ROUND(L1074*(P1074-N1074),0),0)*AA1074,"")</f>
        <v/>
      </c>
      <c r="AE1074" s="517" t="str">
        <f>IFERROR(ROUNDDOWN(ROUNDDOWN(ROUND(L1074*VLOOKUP(K1074,【参考】数式用!$A$4:$F$57,MATCH("処遇改善加算Ⅳ",【参考】数式用!$C$3:$F$3,0)+2,0),0),0)*AA1074*0.5,0), "")</f>
        <v/>
      </c>
      <c r="AF1074" s="329"/>
      <c r="AG1074" s="330"/>
      <c r="AH1074" s="330"/>
      <c r="AI1074" s="344"/>
      <c r="AJ1074" s="641"/>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9" t="str">
        <f>IFERROR(VLOOKUP(K1074,【参考】数式用!$A$2:$N$57,14,FALSE),"")</f>
        <v/>
      </c>
      <c r="AP1074" s="559" t="str">
        <f t="shared" ref="AP1074:AP1137" si="377">IF(AND(K1074&lt;&gt;"",AO1074="加算対象"),"N列に色付け","")</f>
        <v/>
      </c>
      <c r="AQ1074" s="632" t="str">
        <f t="shared" ref="AQ1074:AQ1137" si="378">IF(AND(AE1074&lt;&gt;0,AE1074&lt;&gt;"",AO1074="加算対象"),IF(AF1074="○","入力済","未入力"),"")</f>
        <v/>
      </c>
      <c r="AR1074" s="632" t="str">
        <f t="shared" ref="AR1074:AR1137" si="379">IF(AND(O1074&lt;&gt;"", AG1074="",AO1074="加算対象"), "未入力", "入力済")</f>
        <v>入力済</v>
      </c>
      <c r="AS1074" s="559" t="str">
        <f t="shared" ref="AS1074:AS1137" si="380">IF(AND(O1074&lt;&gt;"", O1074&lt;&gt;"処遇改善加算Ⅳ",AO1074="加算対象"),"AH列に色付け","")</f>
        <v/>
      </c>
      <c r="AT1074" s="632" t="str">
        <f t="shared" ref="AT1074:AT1137" si="381">IF(AND(O1074&lt;&gt;"", O1074&lt;&gt;"処遇改善加算Ⅳ", AH1074=""), "未入力", "入力済")</f>
        <v>入力済</v>
      </c>
      <c r="AU1074" s="632" t="str">
        <f t="shared" ref="AU1074:AU1137" si="382">IF(OR(O1074="処遇改善加算Ⅰ",O1074="処遇改善加算Ⅱ"),"対象","")</f>
        <v/>
      </c>
      <c r="AV1074" s="632" t="str">
        <f t="shared" ref="AV1074:AV1137" si="383">IF(AND(AO1074="加算対象",O1074&lt;&gt;"処遇改善加算Ⅲ",O1074&lt;&gt;"処遇改善加算Ⅳ", O1074&lt;&gt;"", AU1074&lt;&gt;"対象外"), 1,"")</f>
        <v/>
      </c>
      <c r="AW1074" s="559" t="str">
        <f t="shared" ref="AW1074:AW1137" si="384">IF(AND(AV1074=1, OR(AI1074=0,AI1074=""),AO1074="加算対象"),"AH列に色付け","")</f>
        <v/>
      </c>
      <c r="AX1074" s="559" t="str">
        <f t="shared" ref="AX1074:AX1137" si="385">IF(AND(O1074&lt;&gt;"", O1074&lt;&gt;"処遇改善加算Ⅲ", O1074&lt;&gt;"処遇改善加算Ⅳ",O1074&lt;&gt;"処遇改善加算"), "対象", "")</f>
        <v/>
      </c>
      <c r="AY1074" s="632" t="str">
        <f>IFERROR(VLOOKUP(K1074,【参考】数式用!$AR$5:$AS$39,2, FALSE), "")</f>
        <v/>
      </c>
      <c r="AZ1074" s="559" t="str">
        <f t="shared" ref="AZ1074:AZ1137" si="386">IF(AND(AO1074="加算対象",O1074="処遇改善加算Ⅰ"),"AJ列に色付け","")</f>
        <v/>
      </c>
      <c r="BA1074" s="559" t="str">
        <f t="shared" ref="BA1074:BA1137" si="387">IF(AND(O1074="処遇改善加算Ⅰ", AJ1074=""), "未入力","入力済")</f>
        <v>入力済</v>
      </c>
      <c r="BB1074" s="632" t="str">
        <f>IFERROR(VLOOKUP(K1074,【参考】数式用!$AX$3:$AY$59, 2, FALSE), "")</f>
        <v/>
      </c>
      <c r="BC1074" s="559" t="str">
        <f t="shared" ref="BC1074:BC1137" si="388">IF(COUNTIF(AG1074:AI1074,"*令和８年度特例要件を*")&gt;0,"AK列に色付け","")</f>
        <v/>
      </c>
      <c r="BD1074" s="559" t="str">
        <f t="shared" ref="BD1074:BD1137" si="389">IF(AND(COUNTIF(AG1074:AI1074,"*令和８年度特例要件を*")&gt;0,AK1074=""), "未入力","入力済")</f>
        <v>入力済</v>
      </c>
      <c r="BE1074" s="576" t="str">
        <f t="shared" ref="BE1074:BE1137" si="390">IF(BC1074="AK列に色付け","入力必要","")</f>
        <v/>
      </c>
      <c r="BF1074" s="559" t="str">
        <f t="shared" ref="BF1074:BF1137" si="391">G1074</f>
        <v/>
      </c>
      <c r="BG1074" s="596"/>
      <c r="BH1074" s="632"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614" t="str">
        <f>IFERROR(IF(BH1074="Ⅱロ有り",ROUNDDOWN(L1074*VLOOKUP(K1074,【参考】数式用!$A$4:$J$42,10,FALSE)*AA1074,0),""),"")</f>
        <v/>
      </c>
      <c r="BJ1074" s="614" t="str">
        <f>IFERROR(IF(BH1074="Ⅱロなし",ROUNDDOWN(L1074*VLOOKUP(K1074,【参考】数式用!$A$4:$J$42,8,FALSE)*AA1074,0),""),"")</f>
        <v/>
      </c>
    </row>
    <row r="1075" spans="1:62" ht="110.1" customHeight="1" thickBot="1">
      <c r="A1075" s="327">
        <v>1062</v>
      </c>
      <c r="B1075" s="1005" t="str">
        <f>IF(基本情報入力シート!B1097="","",基本情報入力シート!B1097)</f>
        <v/>
      </c>
      <c r="C1075" s="1006"/>
      <c r="D1075" s="1006"/>
      <c r="E1075" s="1006"/>
      <c r="F1075" s="1007"/>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58" t="str">
        <f>IF(基本情報入力シート!AF1097=0, "",基本情報入力シート!AF1097)</f>
        <v/>
      </c>
      <c r="M1075" s="589"/>
      <c r="N1075" s="521" t="str">
        <f>IFERROR(VLOOKUP(K1075,【参考】数式用!$A$2:$F$57,MATCH(M1075,【参考】数式用!$C$3:$F$3,0)+2,0),"")</f>
        <v/>
      </c>
      <c r="O1075" s="513"/>
      <c r="P1075" s="555" t="str">
        <f>IFERROR(VLOOKUP(K1075,【参考】数式用!$A$2:$F$57,MATCH(O1075,【参考】数式用!$C$3:$F$3,0)+2,0),"")</f>
        <v/>
      </c>
      <c r="Q1075" s="338" t="s">
        <v>118</v>
      </c>
      <c r="R1075" s="339"/>
      <c r="S1075" s="340" t="s">
        <v>183</v>
      </c>
      <c r="T1075" s="339"/>
      <c r="U1075" s="340" t="s">
        <v>184</v>
      </c>
      <c r="V1075" s="339"/>
      <c r="W1075" s="340" t="s">
        <v>183</v>
      </c>
      <c r="X1075" s="339"/>
      <c r="Y1075" s="340" t="s">
        <v>185</v>
      </c>
      <c r="Z1075" s="340" t="s">
        <v>186</v>
      </c>
      <c r="AA1075" s="340" t="str">
        <f t="shared" si="372"/>
        <v/>
      </c>
      <c r="AB1075" s="341" t="s">
        <v>187</v>
      </c>
      <c r="AC1075" s="516" t="str">
        <f t="shared" si="373"/>
        <v/>
      </c>
      <c r="AD1075" s="509" t="str">
        <f t="shared" si="374"/>
        <v/>
      </c>
      <c r="AE1075" s="517" t="str">
        <f>IFERROR(ROUNDDOWN(ROUNDDOWN(ROUND(L1075*VLOOKUP(K1075,【参考】数式用!$A$4:$F$57,MATCH("処遇改善加算Ⅳ",【参考】数式用!$C$3:$F$3,0)+2,0),0),0)*AA1075*0.5,0), "")</f>
        <v/>
      </c>
      <c r="AF1075" s="329"/>
      <c r="AG1075" s="330"/>
      <c r="AH1075" s="330"/>
      <c r="AI1075" s="344"/>
      <c r="AJ1075" s="641"/>
      <c r="AK1075" s="331"/>
      <c r="AL1075" s="332" t="str">
        <f t="shared" si="375"/>
        <v/>
      </c>
      <c r="AM1075" s="325" t="str">
        <f t="shared" si="376"/>
        <v/>
      </c>
      <c r="AN1075" s="255"/>
      <c r="AO1075" s="559" t="str">
        <f>IFERROR(VLOOKUP(K1075,【参考】数式用!$A$2:$N$57,14,FALSE),"")</f>
        <v/>
      </c>
      <c r="AP1075" s="559" t="str">
        <f t="shared" si="377"/>
        <v/>
      </c>
      <c r="AQ1075" s="632" t="str">
        <f t="shared" si="378"/>
        <v/>
      </c>
      <c r="AR1075" s="632" t="str">
        <f t="shared" si="379"/>
        <v>入力済</v>
      </c>
      <c r="AS1075" s="559" t="str">
        <f t="shared" si="380"/>
        <v/>
      </c>
      <c r="AT1075" s="632" t="str">
        <f t="shared" si="381"/>
        <v>入力済</v>
      </c>
      <c r="AU1075" s="632" t="str">
        <f t="shared" si="382"/>
        <v/>
      </c>
      <c r="AV1075" s="632" t="str">
        <f t="shared" si="383"/>
        <v/>
      </c>
      <c r="AW1075" s="559" t="str">
        <f t="shared" si="384"/>
        <v/>
      </c>
      <c r="AX1075" s="559" t="str">
        <f t="shared" si="385"/>
        <v/>
      </c>
      <c r="AY1075" s="632" t="str">
        <f>IFERROR(VLOOKUP(K1075,【参考】数式用!$AR$5:$AS$39,2, FALSE), "")</f>
        <v/>
      </c>
      <c r="AZ1075" s="559" t="str">
        <f t="shared" si="386"/>
        <v/>
      </c>
      <c r="BA1075" s="559" t="str">
        <f t="shared" si="387"/>
        <v>入力済</v>
      </c>
      <c r="BB1075" s="632" t="str">
        <f>IFERROR(VLOOKUP(K1075,【参考】数式用!$AX$3:$AY$59, 2, FALSE), "")</f>
        <v/>
      </c>
      <c r="BC1075" s="559" t="str">
        <f t="shared" si="388"/>
        <v/>
      </c>
      <c r="BD1075" s="559" t="str">
        <f t="shared" si="389"/>
        <v>入力済</v>
      </c>
      <c r="BE1075" s="576" t="str">
        <f t="shared" si="390"/>
        <v/>
      </c>
      <c r="BF1075" s="559" t="str">
        <f t="shared" si="391"/>
        <v/>
      </c>
      <c r="BG1075" s="596"/>
      <c r="BH1075" s="632" t="str">
        <f t="shared" si="392"/>
        <v/>
      </c>
      <c r="BI1075" s="614" t="str">
        <f>IFERROR(IF(BH1075="Ⅱロ有り",ROUNDDOWN(L1075*VLOOKUP(K1075,【参考】数式用!$A$4:$J$42,10,FALSE)*AA1075,0),""),"")</f>
        <v/>
      </c>
      <c r="BJ1075" s="614" t="str">
        <f>IFERROR(IF(BH1075="Ⅱロなし",ROUNDDOWN(L1075*VLOOKUP(K1075,【参考】数式用!$A$4:$J$42,8,FALSE)*AA1075,0),""),"")</f>
        <v/>
      </c>
    </row>
    <row r="1076" spans="1:62" ht="110.1" customHeight="1" thickBot="1">
      <c r="A1076" s="327">
        <v>1063</v>
      </c>
      <c r="B1076" s="1005" t="str">
        <f>IF(基本情報入力シート!B1098="","",基本情報入力シート!B1098)</f>
        <v/>
      </c>
      <c r="C1076" s="1006"/>
      <c r="D1076" s="1006"/>
      <c r="E1076" s="1006"/>
      <c r="F1076" s="1007"/>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58" t="str">
        <f>IF(基本情報入力シート!AF1098=0, "",基本情報入力シート!AF1098)</f>
        <v/>
      </c>
      <c r="M1076" s="589"/>
      <c r="N1076" s="521" t="str">
        <f>IFERROR(VLOOKUP(K1076,【参考】数式用!$A$2:$F$57,MATCH(M1076,【参考】数式用!$C$3:$F$3,0)+2,0),"")</f>
        <v/>
      </c>
      <c r="O1076" s="513"/>
      <c r="P1076" s="555" t="str">
        <f>IFERROR(VLOOKUP(K1076,【参考】数式用!$A$2:$F$57,MATCH(O1076,【参考】数式用!$C$3:$F$3,0)+2,0),"")</f>
        <v/>
      </c>
      <c r="Q1076" s="338" t="s">
        <v>118</v>
      </c>
      <c r="R1076" s="339"/>
      <c r="S1076" s="340" t="s">
        <v>183</v>
      </c>
      <c r="T1076" s="339"/>
      <c r="U1076" s="340" t="s">
        <v>184</v>
      </c>
      <c r="V1076" s="339"/>
      <c r="W1076" s="340" t="s">
        <v>183</v>
      </c>
      <c r="X1076" s="339"/>
      <c r="Y1076" s="340" t="s">
        <v>185</v>
      </c>
      <c r="Z1076" s="340" t="s">
        <v>186</v>
      </c>
      <c r="AA1076" s="340" t="str">
        <f t="shared" si="372"/>
        <v/>
      </c>
      <c r="AB1076" s="341" t="s">
        <v>187</v>
      </c>
      <c r="AC1076" s="516" t="str">
        <f t="shared" si="373"/>
        <v/>
      </c>
      <c r="AD1076" s="509" t="str">
        <f t="shared" si="374"/>
        <v/>
      </c>
      <c r="AE1076" s="517" t="str">
        <f>IFERROR(ROUNDDOWN(ROUNDDOWN(ROUND(L1076*VLOOKUP(K1076,【参考】数式用!$A$4:$F$57,MATCH("処遇改善加算Ⅳ",【参考】数式用!$C$3:$F$3,0)+2,0),0),0)*AA1076*0.5,0), "")</f>
        <v/>
      </c>
      <c r="AF1076" s="329"/>
      <c r="AG1076" s="330"/>
      <c r="AH1076" s="330"/>
      <c r="AI1076" s="344"/>
      <c r="AJ1076" s="641"/>
      <c r="AK1076" s="331"/>
      <c r="AL1076" s="332" t="str">
        <f t="shared" si="375"/>
        <v/>
      </c>
      <c r="AM1076" s="325" t="str">
        <f t="shared" si="376"/>
        <v/>
      </c>
      <c r="AN1076" s="255"/>
      <c r="AO1076" s="559" t="str">
        <f>IFERROR(VLOOKUP(K1076,【参考】数式用!$A$2:$N$57,14,FALSE),"")</f>
        <v/>
      </c>
      <c r="AP1076" s="559" t="str">
        <f t="shared" si="377"/>
        <v/>
      </c>
      <c r="AQ1076" s="632" t="str">
        <f t="shared" si="378"/>
        <v/>
      </c>
      <c r="AR1076" s="632" t="str">
        <f t="shared" si="379"/>
        <v>入力済</v>
      </c>
      <c r="AS1076" s="559" t="str">
        <f t="shared" si="380"/>
        <v/>
      </c>
      <c r="AT1076" s="632" t="str">
        <f t="shared" si="381"/>
        <v>入力済</v>
      </c>
      <c r="AU1076" s="632" t="str">
        <f t="shared" si="382"/>
        <v/>
      </c>
      <c r="AV1076" s="632" t="str">
        <f t="shared" si="383"/>
        <v/>
      </c>
      <c r="AW1076" s="559" t="str">
        <f t="shared" si="384"/>
        <v/>
      </c>
      <c r="AX1076" s="559" t="str">
        <f t="shared" si="385"/>
        <v/>
      </c>
      <c r="AY1076" s="632" t="str">
        <f>IFERROR(VLOOKUP(K1076,【参考】数式用!$AR$5:$AS$39,2, FALSE), "")</f>
        <v/>
      </c>
      <c r="AZ1076" s="559" t="str">
        <f t="shared" si="386"/>
        <v/>
      </c>
      <c r="BA1076" s="559" t="str">
        <f t="shared" si="387"/>
        <v>入力済</v>
      </c>
      <c r="BB1076" s="632" t="str">
        <f>IFERROR(VLOOKUP(K1076,【参考】数式用!$AX$3:$AY$59, 2, FALSE), "")</f>
        <v/>
      </c>
      <c r="BC1076" s="559" t="str">
        <f t="shared" si="388"/>
        <v/>
      </c>
      <c r="BD1076" s="559" t="str">
        <f t="shared" si="389"/>
        <v>入力済</v>
      </c>
      <c r="BE1076" s="576" t="str">
        <f t="shared" si="390"/>
        <v/>
      </c>
      <c r="BF1076" s="559" t="str">
        <f t="shared" si="391"/>
        <v/>
      </c>
      <c r="BG1076" s="596"/>
      <c r="BH1076" s="632" t="str">
        <f t="shared" si="392"/>
        <v/>
      </c>
      <c r="BI1076" s="614" t="str">
        <f>IFERROR(IF(BH1076="Ⅱロ有り",ROUNDDOWN(L1076*VLOOKUP(K1076,【参考】数式用!$A$4:$J$42,10,FALSE)*AA1076,0),""),"")</f>
        <v/>
      </c>
      <c r="BJ1076" s="614" t="str">
        <f>IFERROR(IF(BH1076="Ⅱロなし",ROUNDDOWN(L1076*VLOOKUP(K1076,【参考】数式用!$A$4:$J$42,8,FALSE)*AA1076,0),""),"")</f>
        <v/>
      </c>
    </row>
    <row r="1077" spans="1:62" ht="110.1" customHeight="1" thickBot="1">
      <c r="A1077" s="327">
        <v>1064</v>
      </c>
      <c r="B1077" s="1005" t="str">
        <f>IF(基本情報入力シート!B1099="","",基本情報入力シート!B1099)</f>
        <v/>
      </c>
      <c r="C1077" s="1006"/>
      <c r="D1077" s="1006"/>
      <c r="E1077" s="1006"/>
      <c r="F1077" s="1007"/>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58" t="str">
        <f>IF(基本情報入力シート!AF1099=0, "",基本情報入力シート!AF1099)</f>
        <v/>
      </c>
      <c r="M1077" s="589"/>
      <c r="N1077" s="521" t="str">
        <f>IFERROR(VLOOKUP(K1077,【参考】数式用!$A$2:$F$57,MATCH(M1077,【参考】数式用!$C$3:$F$3,0)+2,0),"")</f>
        <v/>
      </c>
      <c r="O1077" s="513"/>
      <c r="P1077" s="555" t="str">
        <f>IFERROR(VLOOKUP(K1077,【参考】数式用!$A$2:$F$57,MATCH(O1077,【参考】数式用!$C$3:$F$3,0)+2,0),"")</f>
        <v/>
      </c>
      <c r="Q1077" s="338" t="s">
        <v>118</v>
      </c>
      <c r="R1077" s="339"/>
      <c r="S1077" s="340" t="s">
        <v>183</v>
      </c>
      <c r="T1077" s="339"/>
      <c r="U1077" s="340" t="s">
        <v>184</v>
      </c>
      <c r="V1077" s="339"/>
      <c r="W1077" s="340" t="s">
        <v>183</v>
      </c>
      <c r="X1077" s="339"/>
      <c r="Y1077" s="340" t="s">
        <v>185</v>
      </c>
      <c r="Z1077" s="340" t="s">
        <v>186</v>
      </c>
      <c r="AA1077" s="340" t="str">
        <f t="shared" si="372"/>
        <v/>
      </c>
      <c r="AB1077" s="341" t="s">
        <v>187</v>
      </c>
      <c r="AC1077" s="516" t="str">
        <f t="shared" si="373"/>
        <v/>
      </c>
      <c r="AD1077" s="509" t="str">
        <f t="shared" si="374"/>
        <v/>
      </c>
      <c r="AE1077" s="517" t="str">
        <f>IFERROR(ROUNDDOWN(ROUNDDOWN(ROUND(L1077*VLOOKUP(K1077,【参考】数式用!$A$4:$F$57,MATCH("処遇改善加算Ⅳ",【参考】数式用!$C$3:$F$3,0)+2,0),0),0)*AA1077*0.5,0), "")</f>
        <v/>
      </c>
      <c r="AF1077" s="329"/>
      <c r="AG1077" s="330"/>
      <c r="AH1077" s="330"/>
      <c r="AI1077" s="344"/>
      <c r="AJ1077" s="641"/>
      <c r="AK1077" s="331"/>
      <c r="AL1077" s="332" t="str">
        <f t="shared" si="375"/>
        <v/>
      </c>
      <c r="AM1077" s="325" t="str">
        <f t="shared" si="376"/>
        <v/>
      </c>
      <c r="AN1077" s="255"/>
      <c r="AO1077" s="559" t="str">
        <f>IFERROR(VLOOKUP(K1077,【参考】数式用!$A$2:$N$57,14,FALSE),"")</f>
        <v/>
      </c>
      <c r="AP1077" s="559" t="str">
        <f t="shared" si="377"/>
        <v/>
      </c>
      <c r="AQ1077" s="632" t="str">
        <f t="shared" si="378"/>
        <v/>
      </c>
      <c r="AR1077" s="632" t="str">
        <f t="shared" si="379"/>
        <v>入力済</v>
      </c>
      <c r="AS1077" s="559" t="str">
        <f t="shared" si="380"/>
        <v/>
      </c>
      <c r="AT1077" s="632" t="str">
        <f t="shared" si="381"/>
        <v>入力済</v>
      </c>
      <c r="AU1077" s="632" t="str">
        <f t="shared" si="382"/>
        <v/>
      </c>
      <c r="AV1077" s="632" t="str">
        <f t="shared" si="383"/>
        <v/>
      </c>
      <c r="AW1077" s="559" t="str">
        <f t="shared" si="384"/>
        <v/>
      </c>
      <c r="AX1077" s="559" t="str">
        <f t="shared" si="385"/>
        <v/>
      </c>
      <c r="AY1077" s="632" t="str">
        <f>IFERROR(VLOOKUP(K1077,【参考】数式用!$AR$5:$AS$39,2, FALSE), "")</f>
        <v/>
      </c>
      <c r="AZ1077" s="559" t="str">
        <f t="shared" si="386"/>
        <v/>
      </c>
      <c r="BA1077" s="559" t="str">
        <f t="shared" si="387"/>
        <v>入力済</v>
      </c>
      <c r="BB1077" s="632" t="str">
        <f>IFERROR(VLOOKUP(K1077,【参考】数式用!$AX$3:$AY$59, 2, FALSE), "")</f>
        <v/>
      </c>
      <c r="BC1077" s="559" t="str">
        <f t="shared" si="388"/>
        <v/>
      </c>
      <c r="BD1077" s="559" t="str">
        <f t="shared" si="389"/>
        <v>入力済</v>
      </c>
      <c r="BE1077" s="576" t="str">
        <f t="shared" si="390"/>
        <v/>
      </c>
      <c r="BF1077" s="559" t="str">
        <f t="shared" si="391"/>
        <v/>
      </c>
      <c r="BG1077" s="596"/>
      <c r="BH1077" s="632" t="str">
        <f t="shared" si="392"/>
        <v/>
      </c>
      <c r="BI1077" s="614" t="str">
        <f>IFERROR(IF(BH1077="Ⅱロ有り",ROUNDDOWN(L1077*VLOOKUP(K1077,【参考】数式用!$A$4:$J$42,10,FALSE)*AA1077,0),""),"")</f>
        <v/>
      </c>
      <c r="BJ1077" s="614" t="str">
        <f>IFERROR(IF(BH1077="Ⅱロなし",ROUNDDOWN(L1077*VLOOKUP(K1077,【参考】数式用!$A$4:$J$42,8,FALSE)*AA1077,0),""),"")</f>
        <v/>
      </c>
    </row>
    <row r="1078" spans="1:62" ht="110.1" customHeight="1" thickBot="1">
      <c r="A1078" s="327">
        <v>1065</v>
      </c>
      <c r="B1078" s="1005" t="str">
        <f>IF(基本情報入力シート!B1100="","",基本情報入力シート!B1100)</f>
        <v/>
      </c>
      <c r="C1078" s="1006"/>
      <c r="D1078" s="1006"/>
      <c r="E1078" s="1006"/>
      <c r="F1078" s="1007"/>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58" t="str">
        <f>IF(基本情報入力シート!AF1100=0, "",基本情報入力シート!AF1100)</f>
        <v/>
      </c>
      <c r="M1078" s="589"/>
      <c r="N1078" s="521" t="str">
        <f>IFERROR(VLOOKUP(K1078,【参考】数式用!$A$2:$F$57,MATCH(M1078,【参考】数式用!$C$3:$F$3,0)+2,0),"")</f>
        <v/>
      </c>
      <c r="O1078" s="513"/>
      <c r="P1078" s="555" t="str">
        <f>IFERROR(VLOOKUP(K1078,【参考】数式用!$A$2:$F$57,MATCH(O1078,【参考】数式用!$C$3:$F$3,0)+2,0),"")</f>
        <v/>
      </c>
      <c r="Q1078" s="338" t="s">
        <v>118</v>
      </c>
      <c r="R1078" s="339"/>
      <c r="S1078" s="340" t="s">
        <v>183</v>
      </c>
      <c r="T1078" s="339"/>
      <c r="U1078" s="340" t="s">
        <v>184</v>
      </c>
      <c r="V1078" s="339"/>
      <c r="W1078" s="340" t="s">
        <v>183</v>
      </c>
      <c r="X1078" s="339"/>
      <c r="Y1078" s="340" t="s">
        <v>185</v>
      </c>
      <c r="Z1078" s="340" t="s">
        <v>186</v>
      </c>
      <c r="AA1078" s="340" t="str">
        <f t="shared" si="372"/>
        <v/>
      </c>
      <c r="AB1078" s="341" t="s">
        <v>187</v>
      </c>
      <c r="AC1078" s="516" t="str">
        <f t="shared" si="373"/>
        <v/>
      </c>
      <c r="AD1078" s="509" t="str">
        <f t="shared" si="374"/>
        <v/>
      </c>
      <c r="AE1078" s="517" t="str">
        <f>IFERROR(ROUNDDOWN(ROUNDDOWN(ROUND(L1078*VLOOKUP(K1078,【参考】数式用!$A$4:$F$57,MATCH("処遇改善加算Ⅳ",【参考】数式用!$C$3:$F$3,0)+2,0),0),0)*AA1078*0.5,0), "")</f>
        <v/>
      </c>
      <c r="AF1078" s="329"/>
      <c r="AG1078" s="330"/>
      <c r="AH1078" s="330"/>
      <c r="AI1078" s="344"/>
      <c r="AJ1078" s="641"/>
      <c r="AK1078" s="331"/>
      <c r="AL1078" s="332" t="str">
        <f t="shared" si="375"/>
        <v/>
      </c>
      <c r="AM1078" s="325" t="str">
        <f t="shared" si="376"/>
        <v/>
      </c>
      <c r="AN1078" s="255"/>
      <c r="AO1078" s="559" t="str">
        <f>IFERROR(VLOOKUP(K1078,【参考】数式用!$A$2:$N$57,14,FALSE),"")</f>
        <v/>
      </c>
      <c r="AP1078" s="559" t="str">
        <f t="shared" si="377"/>
        <v/>
      </c>
      <c r="AQ1078" s="632" t="str">
        <f t="shared" si="378"/>
        <v/>
      </c>
      <c r="AR1078" s="632" t="str">
        <f t="shared" si="379"/>
        <v>入力済</v>
      </c>
      <c r="AS1078" s="559" t="str">
        <f t="shared" si="380"/>
        <v/>
      </c>
      <c r="AT1078" s="632" t="str">
        <f t="shared" si="381"/>
        <v>入力済</v>
      </c>
      <c r="AU1078" s="632" t="str">
        <f t="shared" si="382"/>
        <v/>
      </c>
      <c r="AV1078" s="632" t="str">
        <f t="shared" si="383"/>
        <v/>
      </c>
      <c r="AW1078" s="559" t="str">
        <f t="shared" si="384"/>
        <v/>
      </c>
      <c r="AX1078" s="559" t="str">
        <f t="shared" si="385"/>
        <v/>
      </c>
      <c r="AY1078" s="632" t="str">
        <f>IFERROR(VLOOKUP(K1078,【参考】数式用!$AR$5:$AS$39,2, FALSE), "")</f>
        <v/>
      </c>
      <c r="AZ1078" s="559" t="str">
        <f t="shared" si="386"/>
        <v/>
      </c>
      <c r="BA1078" s="559" t="str">
        <f t="shared" si="387"/>
        <v>入力済</v>
      </c>
      <c r="BB1078" s="632" t="str">
        <f>IFERROR(VLOOKUP(K1078,【参考】数式用!$AX$3:$AY$59, 2, FALSE), "")</f>
        <v/>
      </c>
      <c r="BC1078" s="559" t="str">
        <f t="shared" si="388"/>
        <v/>
      </c>
      <c r="BD1078" s="559" t="str">
        <f t="shared" si="389"/>
        <v>入力済</v>
      </c>
      <c r="BE1078" s="576" t="str">
        <f t="shared" si="390"/>
        <v/>
      </c>
      <c r="BF1078" s="559" t="str">
        <f t="shared" si="391"/>
        <v/>
      </c>
      <c r="BG1078" s="596"/>
      <c r="BH1078" s="632" t="str">
        <f t="shared" si="392"/>
        <v/>
      </c>
      <c r="BI1078" s="614" t="str">
        <f>IFERROR(IF(BH1078="Ⅱロ有り",ROUNDDOWN(L1078*VLOOKUP(K1078,【参考】数式用!$A$4:$J$42,10,FALSE)*AA1078,0),""),"")</f>
        <v/>
      </c>
      <c r="BJ1078" s="614" t="str">
        <f>IFERROR(IF(BH1078="Ⅱロなし",ROUNDDOWN(L1078*VLOOKUP(K1078,【参考】数式用!$A$4:$J$42,8,FALSE)*AA1078,0),""),"")</f>
        <v/>
      </c>
    </row>
    <row r="1079" spans="1:62" ht="110.1" customHeight="1" thickBot="1">
      <c r="A1079" s="327">
        <v>1066</v>
      </c>
      <c r="B1079" s="1005" t="str">
        <f>IF(基本情報入力シート!B1101="","",基本情報入力シート!B1101)</f>
        <v/>
      </c>
      <c r="C1079" s="1006"/>
      <c r="D1079" s="1006"/>
      <c r="E1079" s="1006"/>
      <c r="F1079" s="1007"/>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58" t="str">
        <f>IF(基本情報入力シート!AF1101=0, "",基本情報入力シート!AF1101)</f>
        <v/>
      </c>
      <c r="M1079" s="589"/>
      <c r="N1079" s="521" t="str">
        <f>IFERROR(VLOOKUP(K1079,【参考】数式用!$A$2:$F$57,MATCH(M1079,【参考】数式用!$C$3:$F$3,0)+2,0),"")</f>
        <v/>
      </c>
      <c r="O1079" s="513"/>
      <c r="P1079" s="555" t="str">
        <f>IFERROR(VLOOKUP(K1079,【参考】数式用!$A$2:$F$57,MATCH(O1079,【参考】数式用!$C$3:$F$3,0)+2,0),"")</f>
        <v/>
      </c>
      <c r="Q1079" s="338" t="s">
        <v>118</v>
      </c>
      <c r="R1079" s="339"/>
      <c r="S1079" s="340" t="s">
        <v>183</v>
      </c>
      <c r="T1079" s="339"/>
      <c r="U1079" s="340" t="s">
        <v>184</v>
      </c>
      <c r="V1079" s="339"/>
      <c r="W1079" s="340" t="s">
        <v>183</v>
      </c>
      <c r="X1079" s="339"/>
      <c r="Y1079" s="340" t="s">
        <v>185</v>
      </c>
      <c r="Z1079" s="340" t="s">
        <v>186</v>
      </c>
      <c r="AA1079" s="340" t="str">
        <f t="shared" si="372"/>
        <v/>
      </c>
      <c r="AB1079" s="341" t="s">
        <v>187</v>
      </c>
      <c r="AC1079" s="516" t="str">
        <f t="shared" si="373"/>
        <v/>
      </c>
      <c r="AD1079" s="509" t="str">
        <f t="shared" si="374"/>
        <v/>
      </c>
      <c r="AE1079" s="517" t="str">
        <f>IFERROR(ROUNDDOWN(ROUNDDOWN(ROUND(L1079*VLOOKUP(K1079,【参考】数式用!$A$4:$F$57,MATCH("処遇改善加算Ⅳ",【参考】数式用!$C$3:$F$3,0)+2,0),0),0)*AA1079*0.5,0), "")</f>
        <v/>
      </c>
      <c r="AF1079" s="329"/>
      <c r="AG1079" s="330"/>
      <c r="AH1079" s="330"/>
      <c r="AI1079" s="344"/>
      <c r="AJ1079" s="641"/>
      <c r="AK1079" s="331"/>
      <c r="AL1079" s="332" t="str">
        <f t="shared" si="375"/>
        <v/>
      </c>
      <c r="AM1079" s="325" t="str">
        <f t="shared" si="376"/>
        <v/>
      </c>
      <c r="AN1079" s="255"/>
      <c r="AO1079" s="559" t="str">
        <f>IFERROR(VLOOKUP(K1079,【参考】数式用!$A$2:$N$57,14,FALSE),"")</f>
        <v/>
      </c>
      <c r="AP1079" s="559" t="str">
        <f t="shared" si="377"/>
        <v/>
      </c>
      <c r="AQ1079" s="632" t="str">
        <f t="shared" si="378"/>
        <v/>
      </c>
      <c r="AR1079" s="632" t="str">
        <f t="shared" si="379"/>
        <v>入力済</v>
      </c>
      <c r="AS1079" s="559" t="str">
        <f t="shared" si="380"/>
        <v/>
      </c>
      <c r="AT1079" s="632" t="str">
        <f t="shared" si="381"/>
        <v>入力済</v>
      </c>
      <c r="AU1079" s="632" t="str">
        <f t="shared" si="382"/>
        <v/>
      </c>
      <c r="AV1079" s="632" t="str">
        <f t="shared" si="383"/>
        <v/>
      </c>
      <c r="AW1079" s="559" t="str">
        <f t="shared" si="384"/>
        <v/>
      </c>
      <c r="AX1079" s="559" t="str">
        <f t="shared" si="385"/>
        <v/>
      </c>
      <c r="AY1079" s="632" t="str">
        <f>IFERROR(VLOOKUP(K1079,【参考】数式用!$AR$5:$AS$39,2, FALSE), "")</f>
        <v/>
      </c>
      <c r="AZ1079" s="559" t="str">
        <f t="shared" si="386"/>
        <v/>
      </c>
      <c r="BA1079" s="559" t="str">
        <f t="shared" si="387"/>
        <v>入力済</v>
      </c>
      <c r="BB1079" s="632" t="str">
        <f>IFERROR(VLOOKUP(K1079,【参考】数式用!$AX$3:$AY$59, 2, FALSE), "")</f>
        <v/>
      </c>
      <c r="BC1079" s="559" t="str">
        <f t="shared" si="388"/>
        <v/>
      </c>
      <c r="BD1079" s="559" t="str">
        <f t="shared" si="389"/>
        <v>入力済</v>
      </c>
      <c r="BE1079" s="576" t="str">
        <f t="shared" si="390"/>
        <v/>
      </c>
      <c r="BF1079" s="559" t="str">
        <f t="shared" si="391"/>
        <v/>
      </c>
      <c r="BG1079" s="596"/>
      <c r="BH1079" s="632" t="str">
        <f t="shared" si="392"/>
        <v/>
      </c>
      <c r="BI1079" s="614" t="str">
        <f>IFERROR(IF(BH1079="Ⅱロ有り",ROUNDDOWN(L1079*VLOOKUP(K1079,【参考】数式用!$A$4:$J$42,10,FALSE)*AA1079,0),""),"")</f>
        <v/>
      </c>
      <c r="BJ1079" s="614" t="str">
        <f>IFERROR(IF(BH1079="Ⅱロなし",ROUNDDOWN(L1079*VLOOKUP(K1079,【参考】数式用!$A$4:$J$42,8,FALSE)*AA1079,0),""),"")</f>
        <v/>
      </c>
    </row>
    <row r="1080" spans="1:62" ht="110.1" customHeight="1" thickBot="1">
      <c r="A1080" s="327">
        <v>1067</v>
      </c>
      <c r="B1080" s="1005" t="str">
        <f>IF(基本情報入力シート!B1102="","",基本情報入力シート!B1102)</f>
        <v/>
      </c>
      <c r="C1080" s="1006"/>
      <c r="D1080" s="1006"/>
      <c r="E1080" s="1006"/>
      <c r="F1080" s="1007"/>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58" t="str">
        <f>IF(基本情報入力シート!AF1102=0, "",基本情報入力シート!AF1102)</f>
        <v/>
      </c>
      <c r="M1080" s="589"/>
      <c r="N1080" s="521" t="str">
        <f>IFERROR(VLOOKUP(K1080,【参考】数式用!$A$2:$F$57,MATCH(M1080,【参考】数式用!$C$3:$F$3,0)+2,0),"")</f>
        <v/>
      </c>
      <c r="O1080" s="513"/>
      <c r="P1080" s="555" t="str">
        <f>IFERROR(VLOOKUP(K1080,【参考】数式用!$A$2:$F$57,MATCH(O1080,【参考】数式用!$C$3:$F$3,0)+2,0),"")</f>
        <v/>
      </c>
      <c r="Q1080" s="338" t="s">
        <v>118</v>
      </c>
      <c r="R1080" s="339"/>
      <c r="S1080" s="340" t="s">
        <v>183</v>
      </c>
      <c r="T1080" s="339"/>
      <c r="U1080" s="340" t="s">
        <v>184</v>
      </c>
      <c r="V1080" s="339"/>
      <c r="W1080" s="340" t="s">
        <v>183</v>
      </c>
      <c r="X1080" s="339"/>
      <c r="Y1080" s="340" t="s">
        <v>185</v>
      </c>
      <c r="Z1080" s="340" t="s">
        <v>186</v>
      </c>
      <c r="AA1080" s="340" t="str">
        <f t="shared" si="372"/>
        <v/>
      </c>
      <c r="AB1080" s="341" t="s">
        <v>187</v>
      </c>
      <c r="AC1080" s="516" t="str">
        <f t="shared" si="373"/>
        <v/>
      </c>
      <c r="AD1080" s="509" t="str">
        <f t="shared" si="374"/>
        <v/>
      </c>
      <c r="AE1080" s="517" t="str">
        <f>IFERROR(ROUNDDOWN(ROUNDDOWN(ROUND(L1080*VLOOKUP(K1080,【参考】数式用!$A$4:$F$57,MATCH("処遇改善加算Ⅳ",【参考】数式用!$C$3:$F$3,0)+2,0),0),0)*AA1080*0.5,0), "")</f>
        <v/>
      </c>
      <c r="AF1080" s="329"/>
      <c r="AG1080" s="330"/>
      <c r="AH1080" s="330"/>
      <c r="AI1080" s="344"/>
      <c r="AJ1080" s="641"/>
      <c r="AK1080" s="331"/>
      <c r="AL1080" s="332" t="str">
        <f t="shared" si="375"/>
        <v/>
      </c>
      <c r="AM1080" s="325" t="str">
        <f t="shared" si="376"/>
        <v/>
      </c>
      <c r="AN1080" s="255"/>
      <c r="AO1080" s="559" t="str">
        <f>IFERROR(VLOOKUP(K1080,【参考】数式用!$A$2:$N$57,14,FALSE),"")</f>
        <v/>
      </c>
      <c r="AP1080" s="559" t="str">
        <f t="shared" si="377"/>
        <v/>
      </c>
      <c r="AQ1080" s="632" t="str">
        <f t="shared" si="378"/>
        <v/>
      </c>
      <c r="AR1080" s="632" t="str">
        <f t="shared" si="379"/>
        <v>入力済</v>
      </c>
      <c r="AS1080" s="559" t="str">
        <f t="shared" si="380"/>
        <v/>
      </c>
      <c r="AT1080" s="632" t="str">
        <f t="shared" si="381"/>
        <v>入力済</v>
      </c>
      <c r="AU1080" s="632" t="str">
        <f t="shared" si="382"/>
        <v/>
      </c>
      <c r="AV1080" s="632" t="str">
        <f t="shared" si="383"/>
        <v/>
      </c>
      <c r="AW1080" s="559" t="str">
        <f t="shared" si="384"/>
        <v/>
      </c>
      <c r="AX1080" s="559" t="str">
        <f t="shared" si="385"/>
        <v/>
      </c>
      <c r="AY1080" s="632" t="str">
        <f>IFERROR(VLOOKUP(K1080,【参考】数式用!$AR$5:$AS$39,2, FALSE), "")</f>
        <v/>
      </c>
      <c r="AZ1080" s="559" t="str">
        <f t="shared" si="386"/>
        <v/>
      </c>
      <c r="BA1080" s="559" t="str">
        <f t="shared" si="387"/>
        <v>入力済</v>
      </c>
      <c r="BB1080" s="632" t="str">
        <f>IFERROR(VLOOKUP(K1080,【参考】数式用!$AX$3:$AY$59, 2, FALSE), "")</f>
        <v/>
      </c>
      <c r="BC1080" s="559" t="str">
        <f t="shared" si="388"/>
        <v/>
      </c>
      <c r="BD1080" s="559" t="str">
        <f t="shared" si="389"/>
        <v>入力済</v>
      </c>
      <c r="BE1080" s="576" t="str">
        <f t="shared" si="390"/>
        <v/>
      </c>
      <c r="BF1080" s="559" t="str">
        <f t="shared" si="391"/>
        <v/>
      </c>
      <c r="BG1080" s="596"/>
      <c r="BH1080" s="632" t="str">
        <f t="shared" si="392"/>
        <v/>
      </c>
      <c r="BI1080" s="614" t="str">
        <f>IFERROR(IF(BH1080="Ⅱロ有り",ROUNDDOWN(L1080*VLOOKUP(K1080,【参考】数式用!$A$4:$J$42,10,FALSE)*AA1080,0),""),"")</f>
        <v/>
      </c>
      <c r="BJ1080" s="614" t="str">
        <f>IFERROR(IF(BH1080="Ⅱロなし",ROUNDDOWN(L1080*VLOOKUP(K1080,【参考】数式用!$A$4:$J$42,8,FALSE)*AA1080,0),""),"")</f>
        <v/>
      </c>
    </row>
    <row r="1081" spans="1:62" ht="110.1" customHeight="1" thickBot="1">
      <c r="A1081" s="327">
        <v>1068</v>
      </c>
      <c r="B1081" s="1005" t="str">
        <f>IF(基本情報入力シート!B1103="","",基本情報入力シート!B1103)</f>
        <v/>
      </c>
      <c r="C1081" s="1006"/>
      <c r="D1081" s="1006"/>
      <c r="E1081" s="1006"/>
      <c r="F1081" s="1007"/>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58" t="str">
        <f>IF(基本情報入力シート!AF1103=0, "",基本情報入力シート!AF1103)</f>
        <v/>
      </c>
      <c r="M1081" s="589"/>
      <c r="N1081" s="521" t="str">
        <f>IFERROR(VLOOKUP(K1081,【参考】数式用!$A$2:$F$57,MATCH(M1081,【参考】数式用!$C$3:$F$3,0)+2,0),"")</f>
        <v/>
      </c>
      <c r="O1081" s="513"/>
      <c r="P1081" s="555" t="str">
        <f>IFERROR(VLOOKUP(K1081,【参考】数式用!$A$2:$F$57,MATCH(O1081,【参考】数式用!$C$3:$F$3,0)+2,0),"")</f>
        <v/>
      </c>
      <c r="Q1081" s="338" t="s">
        <v>118</v>
      </c>
      <c r="R1081" s="339"/>
      <c r="S1081" s="340" t="s">
        <v>183</v>
      </c>
      <c r="T1081" s="339"/>
      <c r="U1081" s="340" t="s">
        <v>184</v>
      </c>
      <c r="V1081" s="339"/>
      <c r="W1081" s="340" t="s">
        <v>183</v>
      </c>
      <c r="X1081" s="339"/>
      <c r="Y1081" s="340" t="s">
        <v>185</v>
      </c>
      <c r="Z1081" s="340" t="s">
        <v>186</v>
      </c>
      <c r="AA1081" s="340" t="str">
        <f t="shared" si="372"/>
        <v/>
      </c>
      <c r="AB1081" s="341" t="s">
        <v>187</v>
      </c>
      <c r="AC1081" s="516" t="str">
        <f t="shared" si="373"/>
        <v/>
      </c>
      <c r="AD1081" s="509" t="str">
        <f t="shared" si="374"/>
        <v/>
      </c>
      <c r="AE1081" s="517" t="str">
        <f>IFERROR(ROUNDDOWN(ROUNDDOWN(ROUND(L1081*VLOOKUP(K1081,【参考】数式用!$A$4:$F$57,MATCH("処遇改善加算Ⅳ",【参考】数式用!$C$3:$F$3,0)+2,0),0),0)*AA1081*0.5,0), "")</f>
        <v/>
      </c>
      <c r="AF1081" s="329"/>
      <c r="AG1081" s="330"/>
      <c r="AH1081" s="330"/>
      <c r="AI1081" s="344"/>
      <c r="AJ1081" s="641"/>
      <c r="AK1081" s="331"/>
      <c r="AL1081" s="332" t="str">
        <f t="shared" si="375"/>
        <v/>
      </c>
      <c r="AM1081" s="325" t="str">
        <f t="shared" si="376"/>
        <v/>
      </c>
      <c r="AN1081" s="255"/>
      <c r="AO1081" s="559" t="str">
        <f>IFERROR(VLOOKUP(K1081,【参考】数式用!$A$2:$N$57,14,FALSE),"")</f>
        <v/>
      </c>
      <c r="AP1081" s="559" t="str">
        <f t="shared" si="377"/>
        <v/>
      </c>
      <c r="AQ1081" s="632" t="str">
        <f t="shared" si="378"/>
        <v/>
      </c>
      <c r="AR1081" s="632" t="str">
        <f t="shared" si="379"/>
        <v>入力済</v>
      </c>
      <c r="AS1081" s="559" t="str">
        <f t="shared" si="380"/>
        <v/>
      </c>
      <c r="AT1081" s="632" t="str">
        <f t="shared" si="381"/>
        <v>入力済</v>
      </c>
      <c r="AU1081" s="632" t="str">
        <f t="shared" si="382"/>
        <v/>
      </c>
      <c r="AV1081" s="632" t="str">
        <f t="shared" si="383"/>
        <v/>
      </c>
      <c r="AW1081" s="559" t="str">
        <f t="shared" si="384"/>
        <v/>
      </c>
      <c r="AX1081" s="559" t="str">
        <f t="shared" si="385"/>
        <v/>
      </c>
      <c r="AY1081" s="632" t="str">
        <f>IFERROR(VLOOKUP(K1081,【参考】数式用!$AR$5:$AS$39,2, FALSE), "")</f>
        <v/>
      </c>
      <c r="AZ1081" s="559" t="str">
        <f t="shared" si="386"/>
        <v/>
      </c>
      <c r="BA1081" s="559" t="str">
        <f t="shared" si="387"/>
        <v>入力済</v>
      </c>
      <c r="BB1081" s="632" t="str">
        <f>IFERROR(VLOOKUP(K1081,【参考】数式用!$AX$3:$AY$59, 2, FALSE), "")</f>
        <v/>
      </c>
      <c r="BC1081" s="559" t="str">
        <f t="shared" si="388"/>
        <v/>
      </c>
      <c r="BD1081" s="559" t="str">
        <f t="shared" si="389"/>
        <v>入力済</v>
      </c>
      <c r="BE1081" s="576" t="str">
        <f t="shared" si="390"/>
        <v/>
      </c>
      <c r="BF1081" s="559" t="str">
        <f t="shared" si="391"/>
        <v/>
      </c>
      <c r="BG1081" s="596"/>
      <c r="BH1081" s="632" t="str">
        <f t="shared" si="392"/>
        <v/>
      </c>
      <c r="BI1081" s="614" t="str">
        <f>IFERROR(IF(BH1081="Ⅱロ有り",ROUNDDOWN(L1081*VLOOKUP(K1081,【参考】数式用!$A$4:$J$42,10,FALSE)*AA1081,0),""),"")</f>
        <v/>
      </c>
      <c r="BJ1081" s="614" t="str">
        <f>IFERROR(IF(BH1081="Ⅱロなし",ROUNDDOWN(L1081*VLOOKUP(K1081,【参考】数式用!$A$4:$J$42,8,FALSE)*AA1081,0),""),"")</f>
        <v/>
      </c>
    </row>
    <row r="1082" spans="1:62" ht="110.1" customHeight="1" thickBot="1">
      <c r="A1082" s="327">
        <v>1069</v>
      </c>
      <c r="B1082" s="1005" t="str">
        <f>IF(基本情報入力シート!B1104="","",基本情報入力シート!B1104)</f>
        <v/>
      </c>
      <c r="C1082" s="1006"/>
      <c r="D1082" s="1006"/>
      <c r="E1082" s="1006"/>
      <c r="F1082" s="1007"/>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58" t="str">
        <f>IF(基本情報入力シート!AF1104=0, "",基本情報入力シート!AF1104)</f>
        <v/>
      </c>
      <c r="M1082" s="589"/>
      <c r="N1082" s="521" t="str">
        <f>IFERROR(VLOOKUP(K1082,【参考】数式用!$A$2:$F$57,MATCH(M1082,【参考】数式用!$C$3:$F$3,0)+2,0),"")</f>
        <v/>
      </c>
      <c r="O1082" s="513"/>
      <c r="P1082" s="555" t="str">
        <f>IFERROR(VLOOKUP(K1082,【参考】数式用!$A$2:$F$57,MATCH(O1082,【参考】数式用!$C$3:$F$3,0)+2,0),"")</f>
        <v/>
      </c>
      <c r="Q1082" s="338" t="s">
        <v>118</v>
      </c>
      <c r="R1082" s="339"/>
      <c r="S1082" s="340" t="s">
        <v>183</v>
      </c>
      <c r="T1082" s="339"/>
      <c r="U1082" s="340" t="s">
        <v>184</v>
      </c>
      <c r="V1082" s="339"/>
      <c r="W1082" s="340" t="s">
        <v>183</v>
      </c>
      <c r="X1082" s="339"/>
      <c r="Y1082" s="340" t="s">
        <v>185</v>
      </c>
      <c r="Z1082" s="340" t="s">
        <v>186</v>
      </c>
      <c r="AA1082" s="340" t="str">
        <f t="shared" si="372"/>
        <v/>
      </c>
      <c r="AB1082" s="341" t="s">
        <v>187</v>
      </c>
      <c r="AC1082" s="516" t="str">
        <f t="shared" si="373"/>
        <v/>
      </c>
      <c r="AD1082" s="509" t="str">
        <f t="shared" si="374"/>
        <v/>
      </c>
      <c r="AE1082" s="517" t="str">
        <f>IFERROR(ROUNDDOWN(ROUNDDOWN(ROUND(L1082*VLOOKUP(K1082,【参考】数式用!$A$4:$F$57,MATCH("処遇改善加算Ⅳ",【参考】数式用!$C$3:$F$3,0)+2,0),0),0)*AA1082*0.5,0), "")</f>
        <v/>
      </c>
      <c r="AF1082" s="329"/>
      <c r="AG1082" s="330"/>
      <c r="AH1082" s="330"/>
      <c r="AI1082" s="344"/>
      <c r="AJ1082" s="641"/>
      <c r="AK1082" s="331"/>
      <c r="AL1082" s="332" t="str">
        <f t="shared" si="375"/>
        <v/>
      </c>
      <c r="AM1082" s="325" t="str">
        <f t="shared" si="376"/>
        <v/>
      </c>
      <c r="AN1082" s="255"/>
      <c r="AO1082" s="559" t="str">
        <f>IFERROR(VLOOKUP(K1082,【参考】数式用!$A$2:$N$57,14,FALSE),"")</f>
        <v/>
      </c>
      <c r="AP1082" s="559" t="str">
        <f t="shared" si="377"/>
        <v/>
      </c>
      <c r="AQ1082" s="632" t="str">
        <f t="shared" si="378"/>
        <v/>
      </c>
      <c r="AR1082" s="632" t="str">
        <f t="shared" si="379"/>
        <v>入力済</v>
      </c>
      <c r="AS1082" s="559" t="str">
        <f t="shared" si="380"/>
        <v/>
      </c>
      <c r="AT1082" s="632" t="str">
        <f t="shared" si="381"/>
        <v>入力済</v>
      </c>
      <c r="AU1082" s="632" t="str">
        <f t="shared" si="382"/>
        <v/>
      </c>
      <c r="AV1082" s="632" t="str">
        <f t="shared" si="383"/>
        <v/>
      </c>
      <c r="AW1082" s="559" t="str">
        <f t="shared" si="384"/>
        <v/>
      </c>
      <c r="AX1082" s="559" t="str">
        <f t="shared" si="385"/>
        <v/>
      </c>
      <c r="AY1082" s="632" t="str">
        <f>IFERROR(VLOOKUP(K1082,【参考】数式用!$AR$5:$AS$39,2, FALSE), "")</f>
        <v/>
      </c>
      <c r="AZ1082" s="559" t="str">
        <f t="shared" si="386"/>
        <v/>
      </c>
      <c r="BA1082" s="559" t="str">
        <f t="shared" si="387"/>
        <v>入力済</v>
      </c>
      <c r="BB1082" s="632" t="str">
        <f>IFERROR(VLOOKUP(K1082,【参考】数式用!$AX$3:$AY$59, 2, FALSE), "")</f>
        <v/>
      </c>
      <c r="BC1082" s="559" t="str">
        <f t="shared" si="388"/>
        <v/>
      </c>
      <c r="BD1082" s="559" t="str">
        <f t="shared" si="389"/>
        <v>入力済</v>
      </c>
      <c r="BE1082" s="576" t="str">
        <f t="shared" si="390"/>
        <v/>
      </c>
      <c r="BF1082" s="559" t="str">
        <f t="shared" si="391"/>
        <v/>
      </c>
      <c r="BG1082" s="596"/>
      <c r="BH1082" s="632" t="str">
        <f t="shared" si="392"/>
        <v/>
      </c>
      <c r="BI1082" s="614" t="str">
        <f>IFERROR(IF(BH1082="Ⅱロ有り",ROUNDDOWN(L1082*VLOOKUP(K1082,【参考】数式用!$A$4:$J$42,10,FALSE)*AA1082,0),""),"")</f>
        <v/>
      </c>
      <c r="BJ1082" s="614" t="str">
        <f>IFERROR(IF(BH1082="Ⅱロなし",ROUNDDOWN(L1082*VLOOKUP(K1082,【参考】数式用!$A$4:$J$42,8,FALSE)*AA1082,0),""),"")</f>
        <v/>
      </c>
    </row>
    <row r="1083" spans="1:62" ht="110.1" customHeight="1" thickBot="1">
      <c r="A1083" s="327">
        <v>1070</v>
      </c>
      <c r="B1083" s="1005" t="str">
        <f>IF(基本情報入力シート!B1105="","",基本情報入力シート!B1105)</f>
        <v/>
      </c>
      <c r="C1083" s="1006"/>
      <c r="D1083" s="1006"/>
      <c r="E1083" s="1006"/>
      <c r="F1083" s="1007"/>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58" t="str">
        <f>IF(基本情報入力シート!AF1105=0, "",基本情報入力シート!AF1105)</f>
        <v/>
      </c>
      <c r="M1083" s="589"/>
      <c r="N1083" s="521" t="str">
        <f>IFERROR(VLOOKUP(K1083,【参考】数式用!$A$2:$F$57,MATCH(M1083,【参考】数式用!$C$3:$F$3,0)+2,0),"")</f>
        <v/>
      </c>
      <c r="O1083" s="513"/>
      <c r="P1083" s="555" t="str">
        <f>IFERROR(VLOOKUP(K1083,【参考】数式用!$A$2:$F$57,MATCH(O1083,【参考】数式用!$C$3:$F$3,0)+2,0),"")</f>
        <v/>
      </c>
      <c r="Q1083" s="338" t="s">
        <v>118</v>
      </c>
      <c r="R1083" s="339"/>
      <c r="S1083" s="340" t="s">
        <v>183</v>
      </c>
      <c r="T1083" s="339"/>
      <c r="U1083" s="340" t="s">
        <v>184</v>
      </c>
      <c r="V1083" s="339"/>
      <c r="W1083" s="340" t="s">
        <v>183</v>
      </c>
      <c r="X1083" s="339"/>
      <c r="Y1083" s="340" t="s">
        <v>185</v>
      </c>
      <c r="Z1083" s="340" t="s">
        <v>186</v>
      </c>
      <c r="AA1083" s="340" t="str">
        <f t="shared" si="372"/>
        <v/>
      </c>
      <c r="AB1083" s="341" t="s">
        <v>187</v>
      </c>
      <c r="AC1083" s="516" t="str">
        <f t="shared" si="373"/>
        <v/>
      </c>
      <c r="AD1083" s="509" t="str">
        <f t="shared" si="374"/>
        <v/>
      </c>
      <c r="AE1083" s="517" t="str">
        <f>IFERROR(ROUNDDOWN(ROUNDDOWN(ROUND(L1083*VLOOKUP(K1083,【参考】数式用!$A$4:$F$57,MATCH("処遇改善加算Ⅳ",【参考】数式用!$C$3:$F$3,0)+2,0),0),0)*AA1083*0.5,0), "")</f>
        <v/>
      </c>
      <c r="AF1083" s="329"/>
      <c r="AG1083" s="330"/>
      <c r="AH1083" s="330"/>
      <c r="AI1083" s="344"/>
      <c r="AJ1083" s="641"/>
      <c r="AK1083" s="331"/>
      <c r="AL1083" s="332" t="str">
        <f t="shared" si="375"/>
        <v/>
      </c>
      <c r="AM1083" s="325" t="str">
        <f t="shared" si="376"/>
        <v/>
      </c>
      <c r="AN1083" s="255"/>
      <c r="AO1083" s="559" t="str">
        <f>IFERROR(VLOOKUP(K1083,【参考】数式用!$A$2:$N$57,14,FALSE),"")</f>
        <v/>
      </c>
      <c r="AP1083" s="559" t="str">
        <f t="shared" si="377"/>
        <v/>
      </c>
      <c r="AQ1083" s="632" t="str">
        <f t="shared" si="378"/>
        <v/>
      </c>
      <c r="AR1083" s="632" t="str">
        <f t="shared" si="379"/>
        <v>入力済</v>
      </c>
      <c r="AS1083" s="559" t="str">
        <f t="shared" si="380"/>
        <v/>
      </c>
      <c r="AT1083" s="632" t="str">
        <f t="shared" si="381"/>
        <v>入力済</v>
      </c>
      <c r="AU1083" s="632" t="str">
        <f t="shared" si="382"/>
        <v/>
      </c>
      <c r="AV1083" s="632" t="str">
        <f t="shared" si="383"/>
        <v/>
      </c>
      <c r="AW1083" s="559" t="str">
        <f t="shared" si="384"/>
        <v/>
      </c>
      <c r="AX1083" s="559" t="str">
        <f t="shared" si="385"/>
        <v/>
      </c>
      <c r="AY1083" s="632" t="str">
        <f>IFERROR(VLOOKUP(K1083,【参考】数式用!$AR$5:$AS$39,2, FALSE), "")</f>
        <v/>
      </c>
      <c r="AZ1083" s="559" t="str">
        <f t="shared" si="386"/>
        <v/>
      </c>
      <c r="BA1083" s="559" t="str">
        <f t="shared" si="387"/>
        <v>入力済</v>
      </c>
      <c r="BB1083" s="632" t="str">
        <f>IFERROR(VLOOKUP(K1083,【参考】数式用!$AX$3:$AY$59, 2, FALSE), "")</f>
        <v/>
      </c>
      <c r="BC1083" s="559" t="str">
        <f t="shared" si="388"/>
        <v/>
      </c>
      <c r="BD1083" s="559" t="str">
        <f t="shared" si="389"/>
        <v>入力済</v>
      </c>
      <c r="BE1083" s="576" t="str">
        <f t="shared" si="390"/>
        <v/>
      </c>
      <c r="BF1083" s="559" t="str">
        <f t="shared" si="391"/>
        <v/>
      </c>
      <c r="BG1083" s="596"/>
      <c r="BH1083" s="632" t="str">
        <f t="shared" si="392"/>
        <v/>
      </c>
      <c r="BI1083" s="614" t="str">
        <f>IFERROR(IF(BH1083="Ⅱロ有り",ROUNDDOWN(L1083*VLOOKUP(K1083,【参考】数式用!$A$4:$J$42,10,FALSE)*AA1083,0),""),"")</f>
        <v/>
      </c>
      <c r="BJ1083" s="614" t="str">
        <f>IFERROR(IF(BH1083="Ⅱロなし",ROUNDDOWN(L1083*VLOOKUP(K1083,【参考】数式用!$A$4:$J$42,8,FALSE)*AA1083,0),""),"")</f>
        <v/>
      </c>
    </row>
    <row r="1084" spans="1:62" ht="110.1" customHeight="1" thickBot="1">
      <c r="A1084" s="327">
        <v>1071</v>
      </c>
      <c r="B1084" s="1005" t="str">
        <f>IF(基本情報入力シート!B1106="","",基本情報入力シート!B1106)</f>
        <v/>
      </c>
      <c r="C1084" s="1006"/>
      <c r="D1084" s="1006"/>
      <c r="E1084" s="1006"/>
      <c r="F1084" s="1007"/>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58" t="str">
        <f>IF(基本情報入力シート!AF1106=0, "",基本情報入力シート!AF1106)</f>
        <v/>
      </c>
      <c r="M1084" s="589"/>
      <c r="N1084" s="521" t="str">
        <f>IFERROR(VLOOKUP(K1084,【参考】数式用!$A$2:$F$57,MATCH(M1084,【参考】数式用!$C$3:$F$3,0)+2,0),"")</f>
        <v/>
      </c>
      <c r="O1084" s="513"/>
      <c r="P1084" s="555" t="str">
        <f>IFERROR(VLOOKUP(K1084,【参考】数式用!$A$2:$F$57,MATCH(O1084,【参考】数式用!$C$3:$F$3,0)+2,0),"")</f>
        <v/>
      </c>
      <c r="Q1084" s="338" t="s">
        <v>118</v>
      </c>
      <c r="R1084" s="339"/>
      <c r="S1084" s="340" t="s">
        <v>183</v>
      </c>
      <c r="T1084" s="339"/>
      <c r="U1084" s="340" t="s">
        <v>184</v>
      </c>
      <c r="V1084" s="339"/>
      <c r="W1084" s="340" t="s">
        <v>183</v>
      </c>
      <c r="X1084" s="339"/>
      <c r="Y1084" s="340" t="s">
        <v>185</v>
      </c>
      <c r="Z1084" s="340" t="s">
        <v>186</v>
      </c>
      <c r="AA1084" s="340" t="str">
        <f t="shared" si="372"/>
        <v/>
      </c>
      <c r="AB1084" s="341" t="s">
        <v>187</v>
      </c>
      <c r="AC1084" s="516" t="str">
        <f t="shared" si="373"/>
        <v/>
      </c>
      <c r="AD1084" s="509" t="str">
        <f t="shared" si="374"/>
        <v/>
      </c>
      <c r="AE1084" s="517" t="str">
        <f>IFERROR(ROUNDDOWN(ROUNDDOWN(ROUND(L1084*VLOOKUP(K1084,【参考】数式用!$A$4:$F$57,MATCH("処遇改善加算Ⅳ",【参考】数式用!$C$3:$F$3,0)+2,0),0),0)*AA1084*0.5,0), "")</f>
        <v/>
      </c>
      <c r="AF1084" s="329"/>
      <c r="AG1084" s="330"/>
      <c r="AH1084" s="330"/>
      <c r="AI1084" s="344"/>
      <c r="AJ1084" s="641"/>
      <c r="AK1084" s="331"/>
      <c r="AL1084" s="332" t="str">
        <f t="shared" si="375"/>
        <v/>
      </c>
      <c r="AM1084" s="325" t="str">
        <f t="shared" si="376"/>
        <v/>
      </c>
      <c r="AN1084" s="255"/>
      <c r="AO1084" s="559" t="str">
        <f>IFERROR(VLOOKUP(K1084,【参考】数式用!$A$2:$N$57,14,FALSE),"")</f>
        <v/>
      </c>
      <c r="AP1084" s="559" t="str">
        <f t="shared" si="377"/>
        <v/>
      </c>
      <c r="AQ1084" s="632" t="str">
        <f t="shared" si="378"/>
        <v/>
      </c>
      <c r="AR1084" s="632" t="str">
        <f t="shared" si="379"/>
        <v>入力済</v>
      </c>
      <c r="AS1084" s="559" t="str">
        <f t="shared" si="380"/>
        <v/>
      </c>
      <c r="AT1084" s="632" t="str">
        <f t="shared" si="381"/>
        <v>入力済</v>
      </c>
      <c r="AU1084" s="632" t="str">
        <f t="shared" si="382"/>
        <v/>
      </c>
      <c r="AV1084" s="632" t="str">
        <f t="shared" si="383"/>
        <v/>
      </c>
      <c r="AW1084" s="559" t="str">
        <f t="shared" si="384"/>
        <v/>
      </c>
      <c r="AX1084" s="559" t="str">
        <f t="shared" si="385"/>
        <v/>
      </c>
      <c r="AY1084" s="632" t="str">
        <f>IFERROR(VLOOKUP(K1084,【参考】数式用!$AR$5:$AS$39,2, FALSE), "")</f>
        <v/>
      </c>
      <c r="AZ1084" s="559" t="str">
        <f t="shared" si="386"/>
        <v/>
      </c>
      <c r="BA1084" s="559" t="str">
        <f t="shared" si="387"/>
        <v>入力済</v>
      </c>
      <c r="BB1084" s="632" t="str">
        <f>IFERROR(VLOOKUP(K1084,【参考】数式用!$AX$3:$AY$59, 2, FALSE), "")</f>
        <v/>
      </c>
      <c r="BC1084" s="559" t="str">
        <f t="shared" si="388"/>
        <v/>
      </c>
      <c r="BD1084" s="559" t="str">
        <f t="shared" si="389"/>
        <v>入力済</v>
      </c>
      <c r="BE1084" s="576" t="str">
        <f t="shared" si="390"/>
        <v/>
      </c>
      <c r="BF1084" s="559" t="str">
        <f t="shared" si="391"/>
        <v/>
      </c>
      <c r="BG1084" s="596"/>
      <c r="BH1084" s="632" t="str">
        <f t="shared" si="392"/>
        <v/>
      </c>
      <c r="BI1084" s="614" t="str">
        <f>IFERROR(IF(BH1084="Ⅱロ有り",ROUNDDOWN(L1084*VLOOKUP(K1084,【参考】数式用!$A$4:$J$42,10,FALSE)*AA1084,0),""),"")</f>
        <v/>
      </c>
      <c r="BJ1084" s="614" t="str">
        <f>IFERROR(IF(BH1084="Ⅱロなし",ROUNDDOWN(L1084*VLOOKUP(K1084,【参考】数式用!$A$4:$J$42,8,FALSE)*AA1084,0),""),"")</f>
        <v/>
      </c>
    </row>
    <row r="1085" spans="1:62" ht="110.1" customHeight="1" thickBot="1">
      <c r="A1085" s="327">
        <v>1072</v>
      </c>
      <c r="B1085" s="1005" t="str">
        <f>IF(基本情報入力シート!B1107="","",基本情報入力シート!B1107)</f>
        <v/>
      </c>
      <c r="C1085" s="1006"/>
      <c r="D1085" s="1006"/>
      <c r="E1085" s="1006"/>
      <c r="F1085" s="1007"/>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58" t="str">
        <f>IF(基本情報入力シート!AF1107=0, "",基本情報入力シート!AF1107)</f>
        <v/>
      </c>
      <c r="M1085" s="589"/>
      <c r="N1085" s="521" t="str">
        <f>IFERROR(VLOOKUP(K1085,【参考】数式用!$A$2:$F$57,MATCH(M1085,【参考】数式用!$C$3:$F$3,0)+2,0),"")</f>
        <v/>
      </c>
      <c r="O1085" s="513"/>
      <c r="P1085" s="555" t="str">
        <f>IFERROR(VLOOKUP(K1085,【参考】数式用!$A$2:$F$57,MATCH(O1085,【参考】数式用!$C$3:$F$3,0)+2,0),"")</f>
        <v/>
      </c>
      <c r="Q1085" s="338" t="s">
        <v>118</v>
      </c>
      <c r="R1085" s="339"/>
      <c r="S1085" s="340" t="s">
        <v>183</v>
      </c>
      <c r="T1085" s="339"/>
      <c r="U1085" s="340" t="s">
        <v>184</v>
      </c>
      <c r="V1085" s="339"/>
      <c r="W1085" s="340" t="s">
        <v>183</v>
      </c>
      <c r="X1085" s="339"/>
      <c r="Y1085" s="340" t="s">
        <v>185</v>
      </c>
      <c r="Z1085" s="340" t="s">
        <v>186</v>
      </c>
      <c r="AA1085" s="340" t="str">
        <f t="shared" si="372"/>
        <v/>
      </c>
      <c r="AB1085" s="341" t="s">
        <v>187</v>
      </c>
      <c r="AC1085" s="516" t="str">
        <f t="shared" si="373"/>
        <v/>
      </c>
      <c r="AD1085" s="509" t="str">
        <f t="shared" si="374"/>
        <v/>
      </c>
      <c r="AE1085" s="517" t="str">
        <f>IFERROR(ROUNDDOWN(ROUNDDOWN(ROUND(L1085*VLOOKUP(K1085,【参考】数式用!$A$4:$F$57,MATCH("処遇改善加算Ⅳ",【参考】数式用!$C$3:$F$3,0)+2,0),0),0)*AA1085*0.5,0), "")</f>
        <v/>
      </c>
      <c r="AF1085" s="329"/>
      <c r="AG1085" s="330"/>
      <c r="AH1085" s="330"/>
      <c r="AI1085" s="344"/>
      <c r="AJ1085" s="641"/>
      <c r="AK1085" s="331"/>
      <c r="AL1085" s="332" t="str">
        <f t="shared" si="375"/>
        <v/>
      </c>
      <c r="AM1085" s="325" t="str">
        <f t="shared" si="376"/>
        <v/>
      </c>
      <c r="AN1085" s="255"/>
      <c r="AO1085" s="559" t="str">
        <f>IFERROR(VLOOKUP(K1085,【参考】数式用!$A$2:$N$57,14,FALSE),"")</f>
        <v/>
      </c>
      <c r="AP1085" s="559" t="str">
        <f t="shared" si="377"/>
        <v/>
      </c>
      <c r="AQ1085" s="632" t="str">
        <f t="shared" si="378"/>
        <v/>
      </c>
      <c r="AR1085" s="632" t="str">
        <f t="shared" si="379"/>
        <v>入力済</v>
      </c>
      <c r="AS1085" s="559" t="str">
        <f t="shared" si="380"/>
        <v/>
      </c>
      <c r="AT1085" s="632" t="str">
        <f t="shared" si="381"/>
        <v>入力済</v>
      </c>
      <c r="AU1085" s="632" t="str">
        <f t="shared" si="382"/>
        <v/>
      </c>
      <c r="AV1085" s="632" t="str">
        <f t="shared" si="383"/>
        <v/>
      </c>
      <c r="AW1085" s="559" t="str">
        <f t="shared" si="384"/>
        <v/>
      </c>
      <c r="AX1085" s="559" t="str">
        <f t="shared" si="385"/>
        <v/>
      </c>
      <c r="AY1085" s="632" t="str">
        <f>IFERROR(VLOOKUP(K1085,【参考】数式用!$AR$5:$AS$39,2, FALSE), "")</f>
        <v/>
      </c>
      <c r="AZ1085" s="559" t="str">
        <f t="shared" si="386"/>
        <v/>
      </c>
      <c r="BA1085" s="559" t="str">
        <f t="shared" si="387"/>
        <v>入力済</v>
      </c>
      <c r="BB1085" s="632" t="str">
        <f>IFERROR(VLOOKUP(K1085,【参考】数式用!$AX$3:$AY$59, 2, FALSE), "")</f>
        <v/>
      </c>
      <c r="BC1085" s="559" t="str">
        <f t="shared" si="388"/>
        <v/>
      </c>
      <c r="BD1085" s="559" t="str">
        <f t="shared" si="389"/>
        <v>入力済</v>
      </c>
      <c r="BE1085" s="576" t="str">
        <f t="shared" si="390"/>
        <v/>
      </c>
      <c r="BF1085" s="559" t="str">
        <f t="shared" si="391"/>
        <v/>
      </c>
      <c r="BG1085" s="596"/>
      <c r="BH1085" s="632" t="str">
        <f t="shared" si="392"/>
        <v/>
      </c>
      <c r="BI1085" s="614" t="str">
        <f>IFERROR(IF(BH1085="Ⅱロ有り",ROUNDDOWN(L1085*VLOOKUP(K1085,【参考】数式用!$A$4:$J$42,10,FALSE)*AA1085,0),""),"")</f>
        <v/>
      </c>
      <c r="BJ1085" s="614" t="str">
        <f>IFERROR(IF(BH1085="Ⅱロなし",ROUNDDOWN(L1085*VLOOKUP(K1085,【参考】数式用!$A$4:$J$42,8,FALSE)*AA1085,0),""),"")</f>
        <v/>
      </c>
    </row>
    <row r="1086" spans="1:62" ht="110.1" customHeight="1" thickBot="1">
      <c r="A1086" s="327">
        <v>1073</v>
      </c>
      <c r="B1086" s="1005" t="str">
        <f>IF(基本情報入力シート!B1108="","",基本情報入力シート!B1108)</f>
        <v/>
      </c>
      <c r="C1086" s="1006"/>
      <c r="D1086" s="1006"/>
      <c r="E1086" s="1006"/>
      <c r="F1086" s="1007"/>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58" t="str">
        <f>IF(基本情報入力シート!AF1108=0, "",基本情報入力シート!AF1108)</f>
        <v/>
      </c>
      <c r="M1086" s="589"/>
      <c r="N1086" s="521" t="str">
        <f>IFERROR(VLOOKUP(K1086,【参考】数式用!$A$2:$F$57,MATCH(M1086,【参考】数式用!$C$3:$F$3,0)+2,0),"")</f>
        <v/>
      </c>
      <c r="O1086" s="513"/>
      <c r="P1086" s="555" t="str">
        <f>IFERROR(VLOOKUP(K1086,【参考】数式用!$A$2:$F$57,MATCH(O1086,【参考】数式用!$C$3:$F$3,0)+2,0),"")</f>
        <v/>
      </c>
      <c r="Q1086" s="338" t="s">
        <v>118</v>
      </c>
      <c r="R1086" s="339"/>
      <c r="S1086" s="340" t="s">
        <v>183</v>
      </c>
      <c r="T1086" s="339"/>
      <c r="U1086" s="340" t="s">
        <v>184</v>
      </c>
      <c r="V1086" s="339"/>
      <c r="W1086" s="340" t="s">
        <v>183</v>
      </c>
      <c r="X1086" s="339"/>
      <c r="Y1086" s="340" t="s">
        <v>185</v>
      </c>
      <c r="Z1086" s="340" t="s">
        <v>186</v>
      </c>
      <c r="AA1086" s="340" t="str">
        <f t="shared" si="372"/>
        <v/>
      </c>
      <c r="AB1086" s="341" t="s">
        <v>187</v>
      </c>
      <c r="AC1086" s="516" t="str">
        <f t="shared" si="373"/>
        <v/>
      </c>
      <c r="AD1086" s="509" t="str">
        <f t="shared" si="374"/>
        <v/>
      </c>
      <c r="AE1086" s="517" t="str">
        <f>IFERROR(ROUNDDOWN(ROUNDDOWN(ROUND(L1086*VLOOKUP(K1086,【参考】数式用!$A$4:$F$57,MATCH("処遇改善加算Ⅳ",【参考】数式用!$C$3:$F$3,0)+2,0),0),0)*AA1086*0.5,0), "")</f>
        <v/>
      </c>
      <c r="AF1086" s="329"/>
      <c r="AG1086" s="330"/>
      <c r="AH1086" s="330"/>
      <c r="AI1086" s="344"/>
      <c r="AJ1086" s="641"/>
      <c r="AK1086" s="331"/>
      <c r="AL1086" s="332" t="str">
        <f t="shared" si="375"/>
        <v/>
      </c>
      <c r="AM1086" s="325" t="str">
        <f t="shared" si="376"/>
        <v/>
      </c>
      <c r="AN1086" s="255"/>
      <c r="AO1086" s="559" t="str">
        <f>IFERROR(VLOOKUP(K1086,【参考】数式用!$A$2:$N$57,14,FALSE),"")</f>
        <v/>
      </c>
      <c r="AP1086" s="559" t="str">
        <f t="shared" si="377"/>
        <v/>
      </c>
      <c r="AQ1086" s="632" t="str">
        <f t="shared" si="378"/>
        <v/>
      </c>
      <c r="AR1086" s="632" t="str">
        <f t="shared" si="379"/>
        <v>入力済</v>
      </c>
      <c r="AS1086" s="559" t="str">
        <f t="shared" si="380"/>
        <v/>
      </c>
      <c r="AT1086" s="632" t="str">
        <f t="shared" si="381"/>
        <v>入力済</v>
      </c>
      <c r="AU1086" s="632" t="str">
        <f t="shared" si="382"/>
        <v/>
      </c>
      <c r="AV1086" s="632" t="str">
        <f t="shared" si="383"/>
        <v/>
      </c>
      <c r="AW1086" s="559" t="str">
        <f t="shared" si="384"/>
        <v/>
      </c>
      <c r="AX1086" s="559" t="str">
        <f t="shared" si="385"/>
        <v/>
      </c>
      <c r="AY1086" s="632" t="str">
        <f>IFERROR(VLOOKUP(K1086,【参考】数式用!$AR$5:$AS$39,2, FALSE), "")</f>
        <v/>
      </c>
      <c r="AZ1086" s="559" t="str">
        <f t="shared" si="386"/>
        <v/>
      </c>
      <c r="BA1086" s="559" t="str">
        <f t="shared" si="387"/>
        <v>入力済</v>
      </c>
      <c r="BB1086" s="632" t="str">
        <f>IFERROR(VLOOKUP(K1086,【参考】数式用!$AX$3:$AY$59, 2, FALSE), "")</f>
        <v/>
      </c>
      <c r="BC1086" s="559" t="str">
        <f t="shared" si="388"/>
        <v/>
      </c>
      <c r="BD1086" s="559" t="str">
        <f t="shared" si="389"/>
        <v>入力済</v>
      </c>
      <c r="BE1086" s="576" t="str">
        <f t="shared" si="390"/>
        <v/>
      </c>
      <c r="BF1086" s="559" t="str">
        <f t="shared" si="391"/>
        <v/>
      </c>
      <c r="BG1086" s="596"/>
      <c r="BH1086" s="632" t="str">
        <f t="shared" si="392"/>
        <v/>
      </c>
      <c r="BI1086" s="614" t="str">
        <f>IFERROR(IF(BH1086="Ⅱロ有り",ROUNDDOWN(L1086*VLOOKUP(K1086,【参考】数式用!$A$4:$J$42,10,FALSE)*AA1086,0),""),"")</f>
        <v/>
      </c>
      <c r="BJ1086" s="614" t="str">
        <f>IFERROR(IF(BH1086="Ⅱロなし",ROUNDDOWN(L1086*VLOOKUP(K1086,【参考】数式用!$A$4:$J$42,8,FALSE)*AA1086,0),""),"")</f>
        <v/>
      </c>
    </row>
    <row r="1087" spans="1:62" ht="110.1" customHeight="1" thickBot="1">
      <c r="A1087" s="327">
        <v>1074</v>
      </c>
      <c r="B1087" s="1005" t="str">
        <f>IF(基本情報入力シート!B1109="","",基本情報入力シート!B1109)</f>
        <v/>
      </c>
      <c r="C1087" s="1006"/>
      <c r="D1087" s="1006"/>
      <c r="E1087" s="1006"/>
      <c r="F1087" s="1007"/>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58" t="str">
        <f>IF(基本情報入力シート!AF1109=0, "",基本情報入力シート!AF1109)</f>
        <v/>
      </c>
      <c r="M1087" s="589"/>
      <c r="N1087" s="521" t="str">
        <f>IFERROR(VLOOKUP(K1087,【参考】数式用!$A$2:$F$57,MATCH(M1087,【参考】数式用!$C$3:$F$3,0)+2,0),"")</f>
        <v/>
      </c>
      <c r="O1087" s="513"/>
      <c r="P1087" s="555" t="str">
        <f>IFERROR(VLOOKUP(K1087,【参考】数式用!$A$2:$F$57,MATCH(O1087,【参考】数式用!$C$3:$F$3,0)+2,0),"")</f>
        <v/>
      </c>
      <c r="Q1087" s="338" t="s">
        <v>118</v>
      </c>
      <c r="R1087" s="339"/>
      <c r="S1087" s="340" t="s">
        <v>183</v>
      </c>
      <c r="T1087" s="339"/>
      <c r="U1087" s="340" t="s">
        <v>184</v>
      </c>
      <c r="V1087" s="339"/>
      <c r="W1087" s="340" t="s">
        <v>183</v>
      </c>
      <c r="X1087" s="339"/>
      <c r="Y1087" s="340" t="s">
        <v>185</v>
      </c>
      <c r="Z1087" s="340" t="s">
        <v>186</v>
      </c>
      <c r="AA1087" s="340" t="str">
        <f t="shared" si="372"/>
        <v/>
      </c>
      <c r="AB1087" s="341" t="s">
        <v>187</v>
      </c>
      <c r="AC1087" s="516" t="str">
        <f t="shared" si="373"/>
        <v/>
      </c>
      <c r="AD1087" s="509" t="str">
        <f t="shared" si="374"/>
        <v/>
      </c>
      <c r="AE1087" s="517" t="str">
        <f>IFERROR(ROUNDDOWN(ROUNDDOWN(ROUND(L1087*VLOOKUP(K1087,【参考】数式用!$A$4:$F$57,MATCH("処遇改善加算Ⅳ",【参考】数式用!$C$3:$F$3,0)+2,0),0),0)*AA1087*0.5,0), "")</f>
        <v/>
      </c>
      <c r="AF1087" s="329"/>
      <c r="AG1087" s="330"/>
      <c r="AH1087" s="330"/>
      <c r="AI1087" s="344"/>
      <c r="AJ1087" s="641"/>
      <c r="AK1087" s="331"/>
      <c r="AL1087" s="332" t="str">
        <f t="shared" si="375"/>
        <v/>
      </c>
      <c r="AM1087" s="325" t="str">
        <f t="shared" si="376"/>
        <v/>
      </c>
      <c r="AN1087" s="255"/>
      <c r="AO1087" s="559" t="str">
        <f>IFERROR(VLOOKUP(K1087,【参考】数式用!$A$2:$N$57,14,FALSE),"")</f>
        <v/>
      </c>
      <c r="AP1087" s="559" t="str">
        <f t="shared" si="377"/>
        <v/>
      </c>
      <c r="AQ1087" s="632" t="str">
        <f t="shared" si="378"/>
        <v/>
      </c>
      <c r="AR1087" s="632" t="str">
        <f t="shared" si="379"/>
        <v>入力済</v>
      </c>
      <c r="AS1087" s="559" t="str">
        <f t="shared" si="380"/>
        <v/>
      </c>
      <c r="AT1087" s="632" t="str">
        <f t="shared" si="381"/>
        <v>入力済</v>
      </c>
      <c r="AU1087" s="632" t="str">
        <f t="shared" si="382"/>
        <v/>
      </c>
      <c r="AV1087" s="632" t="str">
        <f t="shared" si="383"/>
        <v/>
      </c>
      <c r="AW1087" s="559" t="str">
        <f t="shared" si="384"/>
        <v/>
      </c>
      <c r="AX1087" s="559" t="str">
        <f t="shared" si="385"/>
        <v/>
      </c>
      <c r="AY1087" s="632" t="str">
        <f>IFERROR(VLOOKUP(K1087,【参考】数式用!$AR$5:$AS$39,2, FALSE), "")</f>
        <v/>
      </c>
      <c r="AZ1087" s="559" t="str">
        <f t="shared" si="386"/>
        <v/>
      </c>
      <c r="BA1087" s="559" t="str">
        <f t="shared" si="387"/>
        <v>入力済</v>
      </c>
      <c r="BB1087" s="632" t="str">
        <f>IFERROR(VLOOKUP(K1087,【参考】数式用!$AX$3:$AY$59, 2, FALSE), "")</f>
        <v/>
      </c>
      <c r="BC1087" s="559" t="str">
        <f t="shared" si="388"/>
        <v/>
      </c>
      <c r="BD1087" s="559" t="str">
        <f t="shared" si="389"/>
        <v>入力済</v>
      </c>
      <c r="BE1087" s="576" t="str">
        <f t="shared" si="390"/>
        <v/>
      </c>
      <c r="BF1087" s="559" t="str">
        <f t="shared" si="391"/>
        <v/>
      </c>
      <c r="BG1087" s="596"/>
      <c r="BH1087" s="632" t="str">
        <f t="shared" si="392"/>
        <v/>
      </c>
      <c r="BI1087" s="614" t="str">
        <f>IFERROR(IF(BH1087="Ⅱロ有り",ROUNDDOWN(L1087*VLOOKUP(K1087,【参考】数式用!$A$4:$J$42,10,FALSE)*AA1087,0),""),"")</f>
        <v/>
      </c>
      <c r="BJ1087" s="614" t="str">
        <f>IFERROR(IF(BH1087="Ⅱロなし",ROUNDDOWN(L1087*VLOOKUP(K1087,【参考】数式用!$A$4:$J$42,8,FALSE)*AA1087,0),""),"")</f>
        <v/>
      </c>
    </row>
    <row r="1088" spans="1:62" ht="110.1" customHeight="1" thickBot="1">
      <c r="A1088" s="327">
        <v>1075</v>
      </c>
      <c r="B1088" s="1005" t="str">
        <f>IF(基本情報入力シート!B1110="","",基本情報入力シート!B1110)</f>
        <v/>
      </c>
      <c r="C1088" s="1006"/>
      <c r="D1088" s="1006"/>
      <c r="E1088" s="1006"/>
      <c r="F1088" s="1007"/>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58" t="str">
        <f>IF(基本情報入力シート!AF1110=0, "",基本情報入力シート!AF1110)</f>
        <v/>
      </c>
      <c r="M1088" s="589"/>
      <c r="N1088" s="521" t="str">
        <f>IFERROR(VLOOKUP(K1088,【参考】数式用!$A$2:$F$57,MATCH(M1088,【参考】数式用!$C$3:$F$3,0)+2,0),"")</f>
        <v/>
      </c>
      <c r="O1088" s="513"/>
      <c r="P1088" s="555" t="str">
        <f>IFERROR(VLOOKUP(K1088,【参考】数式用!$A$2:$F$57,MATCH(O1088,【参考】数式用!$C$3:$F$3,0)+2,0),"")</f>
        <v/>
      </c>
      <c r="Q1088" s="338" t="s">
        <v>118</v>
      </c>
      <c r="R1088" s="339"/>
      <c r="S1088" s="340" t="s">
        <v>183</v>
      </c>
      <c r="T1088" s="339"/>
      <c r="U1088" s="340" t="s">
        <v>184</v>
      </c>
      <c r="V1088" s="339"/>
      <c r="W1088" s="340" t="s">
        <v>183</v>
      </c>
      <c r="X1088" s="339"/>
      <c r="Y1088" s="340" t="s">
        <v>185</v>
      </c>
      <c r="Z1088" s="340" t="s">
        <v>186</v>
      </c>
      <c r="AA1088" s="340" t="str">
        <f t="shared" si="372"/>
        <v/>
      </c>
      <c r="AB1088" s="341" t="s">
        <v>187</v>
      </c>
      <c r="AC1088" s="516" t="str">
        <f t="shared" si="373"/>
        <v/>
      </c>
      <c r="AD1088" s="509" t="str">
        <f t="shared" si="374"/>
        <v/>
      </c>
      <c r="AE1088" s="517" t="str">
        <f>IFERROR(ROUNDDOWN(ROUNDDOWN(ROUND(L1088*VLOOKUP(K1088,【参考】数式用!$A$4:$F$57,MATCH("処遇改善加算Ⅳ",【参考】数式用!$C$3:$F$3,0)+2,0),0),0)*AA1088*0.5,0), "")</f>
        <v/>
      </c>
      <c r="AF1088" s="329"/>
      <c r="AG1088" s="330"/>
      <c r="AH1088" s="330"/>
      <c r="AI1088" s="344"/>
      <c r="AJ1088" s="641"/>
      <c r="AK1088" s="331"/>
      <c r="AL1088" s="332" t="str">
        <f t="shared" si="375"/>
        <v/>
      </c>
      <c r="AM1088" s="325" t="str">
        <f t="shared" si="376"/>
        <v/>
      </c>
      <c r="AN1088" s="255"/>
      <c r="AO1088" s="559" t="str">
        <f>IFERROR(VLOOKUP(K1088,【参考】数式用!$A$2:$N$57,14,FALSE),"")</f>
        <v/>
      </c>
      <c r="AP1088" s="559" t="str">
        <f t="shared" si="377"/>
        <v/>
      </c>
      <c r="AQ1088" s="632" t="str">
        <f t="shared" si="378"/>
        <v/>
      </c>
      <c r="AR1088" s="632" t="str">
        <f t="shared" si="379"/>
        <v>入力済</v>
      </c>
      <c r="AS1088" s="559" t="str">
        <f t="shared" si="380"/>
        <v/>
      </c>
      <c r="AT1088" s="632" t="str">
        <f t="shared" si="381"/>
        <v>入力済</v>
      </c>
      <c r="AU1088" s="632" t="str">
        <f t="shared" si="382"/>
        <v/>
      </c>
      <c r="AV1088" s="632" t="str">
        <f t="shared" si="383"/>
        <v/>
      </c>
      <c r="AW1088" s="559" t="str">
        <f t="shared" si="384"/>
        <v/>
      </c>
      <c r="AX1088" s="559" t="str">
        <f t="shared" si="385"/>
        <v/>
      </c>
      <c r="AY1088" s="632" t="str">
        <f>IFERROR(VLOOKUP(K1088,【参考】数式用!$AR$5:$AS$39,2, FALSE), "")</f>
        <v/>
      </c>
      <c r="AZ1088" s="559" t="str">
        <f t="shared" si="386"/>
        <v/>
      </c>
      <c r="BA1088" s="559" t="str">
        <f t="shared" si="387"/>
        <v>入力済</v>
      </c>
      <c r="BB1088" s="632" t="str">
        <f>IFERROR(VLOOKUP(K1088,【参考】数式用!$AX$3:$AY$59, 2, FALSE), "")</f>
        <v/>
      </c>
      <c r="BC1088" s="559" t="str">
        <f t="shared" si="388"/>
        <v/>
      </c>
      <c r="BD1088" s="559" t="str">
        <f t="shared" si="389"/>
        <v>入力済</v>
      </c>
      <c r="BE1088" s="576" t="str">
        <f t="shared" si="390"/>
        <v/>
      </c>
      <c r="BF1088" s="559" t="str">
        <f t="shared" si="391"/>
        <v/>
      </c>
      <c r="BG1088" s="596"/>
      <c r="BH1088" s="632" t="str">
        <f t="shared" si="392"/>
        <v/>
      </c>
      <c r="BI1088" s="614" t="str">
        <f>IFERROR(IF(BH1088="Ⅱロ有り",ROUNDDOWN(L1088*VLOOKUP(K1088,【参考】数式用!$A$4:$J$42,10,FALSE)*AA1088,0),""),"")</f>
        <v/>
      </c>
      <c r="BJ1088" s="614" t="str">
        <f>IFERROR(IF(BH1088="Ⅱロなし",ROUNDDOWN(L1088*VLOOKUP(K1088,【参考】数式用!$A$4:$J$42,8,FALSE)*AA1088,0),""),"")</f>
        <v/>
      </c>
    </row>
    <row r="1089" spans="1:62" ht="110.1" customHeight="1" thickBot="1">
      <c r="A1089" s="327">
        <v>1076</v>
      </c>
      <c r="B1089" s="1005" t="str">
        <f>IF(基本情報入力シート!B1111="","",基本情報入力シート!B1111)</f>
        <v/>
      </c>
      <c r="C1089" s="1006"/>
      <c r="D1089" s="1006"/>
      <c r="E1089" s="1006"/>
      <c r="F1089" s="1007"/>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58" t="str">
        <f>IF(基本情報入力シート!AF1111=0, "",基本情報入力シート!AF1111)</f>
        <v/>
      </c>
      <c r="M1089" s="589"/>
      <c r="N1089" s="521" t="str">
        <f>IFERROR(VLOOKUP(K1089,【参考】数式用!$A$2:$F$57,MATCH(M1089,【参考】数式用!$C$3:$F$3,0)+2,0),"")</f>
        <v/>
      </c>
      <c r="O1089" s="513"/>
      <c r="P1089" s="555" t="str">
        <f>IFERROR(VLOOKUP(K1089,【参考】数式用!$A$2:$F$57,MATCH(O1089,【参考】数式用!$C$3:$F$3,0)+2,0),"")</f>
        <v/>
      </c>
      <c r="Q1089" s="338" t="s">
        <v>118</v>
      </c>
      <c r="R1089" s="339"/>
      <c r="S1089" s="340" t="s">
        <v>183</v>
      </c>
      <c r="T1089" s="339"/>
      <c r="U1089" s="340" t="s">
        <v>184</v>
      </c>
      <c r="V1089" s="339"/>
      <c r="W1089" s="340" t="s">
        <v>183</v>
      </c>
      <c r="X1089" s="339"/>
      <c r="Y1089" s="340" t="s">
        <v>185</v>
      </c>
      <c r="Z1089" s="340" t="s">
        <v>186</v>
      </c>
      <c r="AA1089" s="340" t="str">
        <f t="shared" si="372"/>
        <v/>
      </c>
      <c r="AB1089" s="341" t="s">
        <v>187</v>
      </c>
      <c r="AC1089" s="516" t="str">
        <f t="shared" si="373"/>
        <v/>
      </c>
      <c r="AD1089" s="509" t="str">
        <f t="shared" si="374"/>
        <v/>
      </c>
      <c r="AE1089" s="517" t="str">
        <f>IFERROR(ROUNDDOWN(ROUNDDOWN(ROUND(L1089*VLOOKUP(K1089,【参考】数式用!$A$4:$F$57,MATCH("処遇改善加算Ⅳ",【参考】数式用!$C$3:$F$3,0)+2,0),0),0)*AA1089*0.5,0), "")</f>
        <v/>
      </c>
      <c r="AF1089" s="329"/>
      <c r="AG1089" s="330"/>
      <c r="AH1089" s="330"/>
      <c r="AI1089" s="344"/>
      <c r="AJ1089" s="641"/>
      <c r="AK1089" s="331"/>
      <c r="AL1089" s="332" t="str">
        <f t="shared" si="375"/>
        <v/>
      </c>
      <c r="AM1089" s="325" t="str">
        <f t="shared" si="376"/>
        <v/>
      </c>
      <c r="AN1089" s="255"/>
      <c r="AO1089" s="559" t="str">
        <f>IFERROR(VLOOKUP(K1089,【参考】数式用!$A$2:$N$57,14,FALSE),"")</f>
        <v/>
      </c>
      <c r="AP1089" s="559" t="str">
        <f t="shared" si="377"/>
        <v/>
      </c>
      <c r="AQ1089" s="632" t="str">
        <f t="shared" si="378"/>
        <v/>
      </c>
      <c r="AR1089" s="632" t="str">
        <f t="shared" si="379"/>
        <v>入力済</v>
      </c>
      <c r="AS1089" s="559" t="str">
        <f t="shared" si="380"/>
        <v/>
      </c>
      <c r="AT1089" s="632" t="str">
        <f t="shared" si="381"/>
        <v>入力済</v>
      </c>
      <c r="AU1089" s="632" t="str">
        <f t="shared" si="382"/>
        <v/>
      </c>
      <c r="AV1089" s="632" t="str">
        <f t="shared" si="383"/>
        <v/>
      </c>
      <c r="AW1089" s="559" t="str">
        <f t="shared" si="384"/>
        <v/>
      </c>
      <c r="AX1089" s="559" t="str">
        <f t="shared" si="385"/>
        <v/>
      </c>
      <c r="AY1089" s="632" t="str">
        <f>IFERROR(VLOOKUP(K1089,【参考】数式用!$AR$5:$AS$39,2, FALSE), "")</f>
        <v/>
      </c>
      <c r="AZ1089" s="559" t="str">
        <f t="shared" si="386"/>
        <v/>
      </c>
      <c r="BA1089" s="559" t="str">
        <f t="shared" si="387"/>
        <v>入力済</v>
      </c>
      <c r="BB1089" s="632" t="str">
        <f>IFERROR(VLOOKUP(K1089,【参考】数式用!$AX$3:$AY$59, 2, FALSE), "")</f>
        <v/>
      </c>
      <c r="BC1089" s="559" t="str">
        <f t="shared" si="388"/>
        <v/>
      </c>
      <c r="BD1089" s="559" t="str">
        <f t="shared" si="389"/>
        <v>入力済</v>
      </c>
      <c r="BE1089" s="576" t="str">
        <f t="shared" si="390"/>
        <v/>
      </c>
      <c r="BF1089" s="559" t="str">
        <f t="shared" si="391"/>
        <v/>
      </c>
      <c r="BG1089" s="596"/>
      <c r="BH1089" s="632" t="str">
        <f t="shared" si="392"/>
        <v/>
      </c>
      <c r="BI1089" s="614" t="str">
        <f>IFERROR(IF(BH1089="Ⅱロ有り",ROUNDDOWN(L1089*VLOOKUP(K1089,【参考】数式用!$A$4:$J$42,10,FALSE)*AA1089,0),""),"")</f>
        <v/>
      </c>
      <c r="BJ1089" s="614" t="str">
        <f>IFERROR(IF(BH1089="Ⅱロなし",ROUNDDOWN(L1089*VLOOKUP(K1089,【参考】数式用!$A$4:$J$42,8,FALSE)*AA1089,0),""),"")</f>
        <v/>
      </c>
    </row>
    <row r="1090" spans="1:62" ht="110.1" customHeight="1" thickBot="1">
      <c r="A1090" s="327">
        <v>1077</v>
      </c>
      <c r="B1090" s="1005" t="str">
        <f>IF(基本情報入力シート!B1112="","",基本情報入力シート!B1112)</f>
        <v/>
      </c>
      <c r="C1090" s="1006"/>
      <c r="D1090" s="1006"/>
      <c r="E1090" s="1006"/>
      <c r="F1090" s="1007"/>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58" t="str">
        <f>IF(基本情報入力シート!AF1112=0, "",基本情報入力シート!AF1112)</f>
        <v/>
      </c>
      <c r="M1090" s="589"/>
      <c r="N1090" s="521" t="str">
        <f>IFERROR(VLOOKUP(K1090,【参考】数式用!$A$2:$F$57,MATCH(M1090,【参考】数式用!$C$3:$F$3,0)+2,0),"")</f>
        <v/>
      </c>
      <c r="O1090" s="513"/>
      <c r="P1090" s="555" t="str">
        <f>IFERROR(VLOOKUP(K1090,【参考】数式用!$A$2:$F$57,MATCH(O1090,【参考】数式用!$C$3:$F$3,0)+2,0),"")</f>
        <v/>
      </c>
      <c r="Q1090" s="338" t="s">
        <v>118</v>
      </c>
      <c r="R1090" s="339"/>
      <c r="S1090" s="340" t="s">
        <v>183</v>
      </c>
      <c r="T1090" s="339"/>
      <c r="U1090" s="340" t="s">
        <v>184</v>
      </c>
      <c r="V1090" s="339"/>
      <c r="W1090" s="340" t="s">
        <v>183</v>
      </c>
      <c r="X1090" s="339"/>
      <c r="Y1090" s="340" t="s">
        <v>185</v>
      </c>
      <c r="Z1090" s="340" t="s">
        <v>186</v>
      </c>
      <c r="AA1090" s="340" t="str">
        <f t="shared" si="372"/>
        <v/>
      </c>
      <c r="AB1090" s="341" t="s">
        <v>187</v>
      </c>
      <c r="AC1090" s="516" t="str">
        <f t="shared" si="373"/>
        <v/>
      </c>
      <c r="AD1090" s="509" t="str">
        <f t="shared" si="374"/>
        <v/>
      </c>
      <c r="AE1090" s="517" t="str">
        <f>IFERROR(ROUNDDOWN(ROUNDDOWN(ROUND(L1090*VLOOKUP(K1090,【参考】数式用!$A$4:$F$57,MATCH("処遇改善加算Ⅳ",【参考】数式用!$C$3:$F$3,0)+2,0),0),0)*AA1090*0.5,0), "")</f>
        <v/>
      </c>
      <c r="AF1090" s="329"/>
      <c r="AG1090" s="330"/>
      <c r="AH1090" s="330"/>
      <c r="AI1090" s="344"/>
      <c r="AJ1090" s="641"/>
      <c r="AK1090" s="331"/>
      <c r="AL1090" s="332" t="str">
        <f t="shared" si="375"/>
        <v/>
      </c>
      <c r="AM1090" s="325" t="str">
        <f t="shared" si="376"/>
        <v/>
      </c>
      <c r="AN1090" s="255"/>
      <c r="AO1090" s="559" t="str">
        <f>IFERROR(VLOOKUP(K1090,【参考】数式用!$A$2:$N$57,14,FALSE),"")</f>
        <v/>
      </c>
      <c r="AP1090" s="559" t="str">
        <f t="shared" si="377"/>
        <v/>
      </c>
      <c r="AQ1090" s="632" t="str">
        <f t="shared" si="378"/>
        <v/>
      </c>
      <c r="AR1090" s="632" t="str">
        <f t="shared" si="379"/>
        <v>入力済</v>
      </c>
      <c r="AS1090" s="559" t="str">
        <f t="shared" si="380"/>
        <v/>
      </c>
      <c r="AT1090" s="632" t="str">
        <f t="shared" si="381"/>
        <v>入力済</v>
      </c>
      <c r="AU1090" s="632" t="str">
        <f t="shared" si="382"/>
        <v/>
      </c>
      <c r="AV1090" s="632" t="str">
        <f t="shared" si="383"/>
        <v/>
      </c>
      <c r="AW1090" s="559" t="str">
        <f t="shared" si="384"/>
        <v/>
      </c>
      <c r="AX1090" s="559" t="str">
        <f t="shared" si="385"/>
        <v/>
      </c>
      <c r="AY1090" s="632" t="str">
        <f>IFERROR(VLOOKUP(K1090,【参考】数式用!$AR$5:$AS$39,2, FALSE), "")</f>
        <v/>
      </c>
      <c r="AZ1090" s="559" t="str">
        <f t="shared" si="386"/>
        <v/>
      </c>
      <c r="BA1090" s="559" t="str">
        <f t="shared" si="387"/>
        <v>入力済</v>
      </c>
      <c r="BB1090" s="632" t="str">
        <f>IFERROR(VLOOKUP(K1090,【参考】数式用!$AX$3:$AY$59, 2, FALSE), "")</f>
        <v/>
      </c>
      <c r="BC1090" s="559" t="str">
        <f t="shared" si="388"/>
        <v/>
      </c>
      <c r="BD1090" s="559" t="str">
        <f t="shared" si="389"/>
        <v>入力済</v>
      </c>
      <c r="BE1090" s="576" t="str">
        <f t="shared" si="390"/>
        <v/>
      </c>
      <c r="BF1090" s="559" t="str">
        <f t="shared" si="391"/>
        <v/>
      </c>
      <c r="BG1090" s="596"/>
      <c r="BH1090" s="632" t="str">
        <f t="shared" si="392"/>
        <v/>
      </c>
      <c r="BI1090" s="614" t="str">
        <f>IFERROR(IF(BH1090="Ⅱロ有り",ROUNDDOWN(L1090*VLOOKUP(K1090,【参考】数式用!$A$4:$J$42,10,FALSE)*AA1090,0),""),"")</f>
        <v/>
      </c>
      <c r="BJ1090" s="614" t="str">
        <f>IFERROR(IF(BH1090="Ⅱロなし",ROUNDDOWN(L1090*VLOOKUP(K1090,【参考】数式用!$A$4:$J$42,8,FALSE)*AA1090,0),""),"")</f>
        <v/>
      </c>
    </row>
    <row r="1091" spans="1:62" ht="110.1" customHeight="1" thickBot="1">
      <c r="A1091" s="327">
        <v>1078</v>
      </c>
      <c r="B1091" s="1005" t="str">
        <f>IF(基本情報入力シート!B1113="","",基本情報入力シート!B1113)</f>
        <v/>
      </c>
      <c r="C1091" s="1006"/>
      <c r="D1091" s="1006"/>
      <c r="E1091" s="1006"/>
      <c r="F1091" s="1007"/>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58" t="str">
        <f>IF(基本情報入力シート!AF1113=0, "",基本情報入力シート!AF1113)</f>
        <v/>
      </c>
      <c r="M1091" s="589"/>
      <c r="N1091" s="521" t="str">
        <f>IFERROR(VLOOKUP(K1091,【参考】数式用!$A$2:$F$57,MATCH(M1091,【参考】数式用!$C$3:$F$3,0)+2,0),"")</f>
        <v/>
      </c>
      <c r="O1091" s="513"/>
      <c r="P1091" s="555" t="str">
        <f>IFERROR(VLOOKUP(K1091,【参考】数式用!$A$2:$F$57,MATCH(O1091,【参考】数式用!$C$3:$F$3,0)+2,0),"")</f>
        <v/>
      </c>
      <c r="Q1091" s="338" t="s">
        <v>118</v>
      </c>
      <c r="R1091" s="339"/>
      <c r="S1091" s="340" t="s">
        <v>183</v>
      </c>
      <c r="T1091" s="339"/>
      <c r="U1091" s="340" t="s">
        <v>184</v>
      </c>
      <c r="V1091" s="339"/>
      <c r="W1091" s="340" t="s">
        <v>183</v>
      </c>
      <c r="X1091" s="339"/>
      <c r="Y1091" s="340" t="s">
        <v>185</v>
      </c>
      <c r="Z1091" s="340" t="s">
        <v>186</v>
      </c>
      <c r="AA1091" s="340" t="str">
        <f t="shared" si="372"/>
        <v/>
      </c>
      <c r="AB1091" s="341" t="s">
        <v>187</v>
      </c>
      <c r="AC1091" s="516" t="str">
        <f t="shared" si="373"/>
        <v/>
      </c>
      <c r="AD1091" s="509" t="str">
        <f t="shared" si="374"/>
        <v/>
      </c>
      <c r="AE1091" s="517" t="str">
        <f>IFERROR(ROUNDDOWN(ROUNDDOWN(ROUND(L1091*VLOOKUP(K1091,【参考】数式用!$A$4:$F$57,MATCH("処遇改善加算Ⅳ",【参考】数式用!$C$3:$F$3,0)+2,0),0),0)*AA1091*0.5,0), "")</f>
        <v/>
      </c>
      <c r="AF1091" s="329"/>
      <c r="AG1091" s="330"/>
      <c r="AH1091" s="330"/>
      <c r="AI1091" s="344"/>
      <c r="AJ1091" s="641"/>
      <c r="AK1091" s="331"/>
      <c r="AL1091" s="332" t="str">
        <f t="shared" si="375"/>
        <v/>
      </c>
      <c r="AM1091" s="325" t="str">
        <f t="shared" si="376"/>
        <v/>
      </c>
      <c r="AN1091" s="255"/>
      <c r="AO1091" s="559" t="str">
        <f>IFERROR(VLOOKUP(K1091,【参考】数式用!$A$2:$N$57,14,FALSE),"")</f>
        <v/>
      </c>
      <c r="AP1091" s="559" t="str">
        <f t="shared" si="377"/>
        <v/>
      </c>
      <c r="AQ1091" s="632" t="str">
        <f t="shared" si="378"/>
        <v/>
      </c>
      <c r="AR1091" s="632" t="str">
        <f t="shared" si="379"/>
        <v>入力済</v>
      </c>
      <c r="AS1091" s="559" t="str">
        <f t="shared" si="380"/>
        <v/>
      </c>
      <c r="AT1091" s="632" t="str">
        <f t="shared" si="381"/>
        <v>入力済</v>
      </c>
      <c r="AU1091" s="632" t="str">
        <f t="shared" si="382"/>
        <v/>
      </c>
      <c r="AV1091" s="632" t="str">
        <f t="shared" si="383"/>
        <v/>
      </c>
      <c r="AW1091" s="559" t="str">
        <f t="shared" si="384"/>
        <v/>
      </c>
      <c r="AX1091" s="559" t="str">
        <f t="shared" si="385"/>
        <v/>
      </c>
      <c r="AY1091" s="632" t="str">
        <f>IFERROR(VLOOKUP(K1091,【参考】数式用!$AR$5:$AS$39,2, FALSE), "")</f>
        <v/>
      </c>
      <c r="AZ1091" s="559" t="str">
        <f t="shared" si="386"/>
        <v/>
      </c>
      <c r="BA1091" s="559" t="str">
        <f t="shared" si="387"/>
        <v>入力済</v>
      </c>
      <c r="BB1091" s="632" t="str">
        <f>IFERROR(VLOOKUP(K1091,【参考】数式用!$AX$3:$AY$59, 2, FALSE), "")</f>
        <v/>
      </c>
      <c r="BC1091" s="559" t="str">
        <f t="shared" si="388"/>
        <v/>
      </c>
      <c r="BD1091" s="559" t="str">
        <f t="shared" si="389"/>
        <v>入力済</v>
      </c>
      <c r="BE1091" s="576" t="str">
        <f t="shared" si="390"/>
        <v/>
      </c>
      <c r="BF1091" s="559" t="str">
        <f t="shared" si="391"/>
        <v/>
      </c>
      <c r="BG1091" s="596"/>
      <c r="BH1091" s="632" t="str">
        <f t="shared" si="392"/>
        <v/>
      </c>
      <c r="BI1091" s="614" t="str">
        <f>IFERROR(IF(BH1091="Ⅱロ有り",ROUNDDOWN(L1091*VLOOKUP(K1091,【参考】数式用!$A$4:$J$42,10,FALSE)*AA1091,0),""),"")</f>
        <v/>
      </c>
      <c r="BJ1091" s="614" t="str">
        <f>IFERROR(IF(BH1091="Ⅱロなし",ROUNDDOWN(L1091*VLOOKUP(K1091,【参考】数式用!$A$4:$J$42,8,FALSE)*AA1091,0),""),"")</f>
        <v/>
      </c>
    </row>
    <row r="1092" spans="1:62" ht="110.1" customHeight="1" thickBot="1">
      <c r="A1092" s="327">
        <v>1079</v>
      </c>
      <c r="B1092" s="1005" t="str">
        <f>IF(基本情報入力シート!B1114="","",基本情報入力シート!B1114)</f>
        <v/>
      </c>
      <c r="C1092" s="1006"/>
      <c r="D1092" s="1006"/>
      <c r="E1092" s="1006"/>
      <c r="F1092" s="1007"/>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58" t="str">
        <f>IF(基本情報入力シート!AF1114=0, "",基本情報入力シート!AF1114)</f>
        <v/>
      </c>
      <c r="M1092" s="589"/>
      <c r="N1092" s="521" t="str">
        <f>IFERROR(VLOOKUP(K1092,【参考】数式用!$A$2:$F$57,MATCH(M1092,【参考】数式用!$C$3:$F$3,0)+2,0),"")</f>
        <v/>
      </c>
      <c r="O1092" s="513"/>
      <c r="P1092" s="555" t="str">
        <f>IFERROR(VLOOKUP(K1092,【参考】数式用!$A$2:$F$57,MATCH(O1092,【参考】数式用!$C$3:$F$3,0)+2,0),"")</f>
        <v/>
      </c>
      <c r="Q1092" s="338" t="s">
        <v>118</v>
      </c>
      <c r="R1092" s="339"/>
      <c r="S1092" s="340" t="s">
        <v>183</v>
      </c>
      <c r="T1092" s="339"/>
      <c r="U1092" s="340" t="s">
        <v>184</v>
      </c>
      <c r="V1092" s="339"/>
      <c r="W1092" s="340" t="s">
        <v>183</v>
      </c>
      <c r="X1092" s="339"/>
      <c r="Y1092" s="340" t="s">
        <v>185</v>
      </c>
      <c r="Z1092" s="340" t="s">
        <v>186</v>
      </c>
      <c r="AA1092" s="340" t="str">
        <f t="shared" si="372"/>
        <v/>
      </c>
      <c r="AB1092" s="341" t="s">
        <v>187</v>
      </c>
      <c r="AC1092" s="516" t="str">
        <f t="shared" si="373"/>
        <v/>
      </c>
      <c r="AD1092" s="509" t="str">
        <f t="shared" si="374"/>
        <v/>
      </c>
      <c r="AE1092" s="517" t="str">
        <f>IFERROR(ROUNDDOWN(ROUNDDOWN(ROUND(L1092*VLOOKUP(K1092,【参考】数式用!$A$4:$F$57,MATCH("処遇改善加算Ⅳ",【参考】数式用!$C$3:$F$3,0)+2,0),0),0)*AA1092*0.5,0), "")</f>
        <v/>
      </c>
      <c r="AF1092" s="329"/>
      <c r="AG1092" s="330"/>
      <c r="AH1092" s="330"/>
      <c r="AI1092" s="344"/>
      <c r="AJ1092" s="641"/>
      <c r="AK1092" s="331"/>
      <c r="AL1092" s="332" t="str">
        <f t="shared" si="375"/>
        <v/>
      </c>
      <c r="AM1092" s="325" t="str">
        <f t="shared" si="376"/>
        <v/>
      </c>
      <c r="AN1092" s="255"/>
      <c r="AO1092" s="559" t="str">
        <f>IFERROR(VLOOKUP(K1092,【参考】数式用!$A$2:$N$57,14,FALSE),"")</f>
        <v/>
      </c>
      <c r="AP1092" s="559" t="str">
        <f t="shared" si="377"/>
        <v/>
      </c>
      <c r="AQ1092" s="632" t="str">
        <f t="shared" si="378"/>
        <v/>
      </c>
      <c r="AR1092" s="632" t="str">
        <f t="shared" si="379"/>
        <v>入力済</v>
      </c>
      <c r="AS1092" s="559" t="str">
        <f t="shared" si="380"/>
        <v/>
      </c>
      <c r="AT1092" s="632" t="str">
        <f t="shared" si="381"/>
        <v>入力済</v>
      </c>
      <c r="AU1092" s="632" t="str">
        <f t="shared" si="382"/>
        <v/>
      </c>
      <c r="AV1092" s="632" t="str">
        <f t="shared" si="383"/>
        <v/>
      </c>
      <c r="AW1092" s="559" t="str">
        <f t="shared" si="384"/>
        <v/>
      </c>
      <c r="AX1092" s="559" t="str">
        <f t="shared" si="385"/>
        <v/>
      </c>
      <c r="AY1092" s="632" t="str">
        <f>IFERROR(VLOOKUP(K1092,【参考】数式用!$AR$5:$AS$39,2, FALSE), "")</f>
        <v/>
      </c>
      <c r="AZ1092" s="559" t="str">
        <f t="shared" si="386"/>
        <v/>
      </c>
      <c r="BA1092" s="559" t="str">
        <f t="shared" si="387"/>
        <v>入力済</v>
      </c>
      <c r="BB1092" s="632" t="str">
        <f>IFERROR(VLOOKUP(K1092,【参考】数式用!$AX$3:$AY$59, 2, FALSE), "")</f>
        <v/>
      </c>
      <c r="BC1092" s="559" t="str">
        <f t="shared" si="388"/>
        <v/>
      </c>
      <c r="BD1092" s="559" t="str">
        <f t="shared" si="389"/>
        <v>入力済</v>
      </c>
      <c r="BE1092" s="576" t="str">
        <f t="shared" si="390"/>
        <v/>
      </c>
      <c r="BF1092" s="559" t="str">
        <f t="shared" si="391"/>
        <v/>
      </c>
      <c r="BG1092" s="596"/>
      <c r="BH1092" s="632" t="str">
        <f t="shared" si="392"/>
        <v/>
      </c>
      <c r="BI1092" s="614" t="str">
        <f>IFERROR(IF(BH1092="Ⅱロ有り",ROUNDDOWN(L1092*VLOOKUP(K1092,【参考】数式用!$A$4:$J$42,10,FALSE)*AA1092,0),""),"")</f>
        <v/>
      </c>
      <c r="BJ1092" s="614" t="str">
        <f>IFERROR(IF(BH1092="Ⅱロなし",ROUNDDOWN(L1092*VLOOKUP(K1092,【参考】数式用!$A$4:$J$42,8,FALSE)*AA1092,0),""),"")</f>
        <v/>
      </c>
    </row>
    <row r="1093" spans="1:62" ht="110.1" customHeight="1" thickBot="1">
      <c r="A1093" s="327">
        <v>1080</v>
      </c>
      <c r="B1093" s="1005" t="str">
        <f>IF(基本情報入力シート!B1115="","",基本情報入力シート!B1115)</f>
        <v/>
      </c>
      <c r="C1093" s="1006"/>
      <c r="D1093" s="1006"/>
      <c r="E1093" s="1006"/>
      <c r="F1093" s="1007"/>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58" t="str">
        <f>IF(基本情報入力シート!AF1115=0, "",基本情報入力シート!AF1115)</f>
        <v/>
      </c>
      <c r="M1093" s="589"/>
      <c r="N1093" s="521" t="str">
        <f>IFERROR(VLOOKUP(K1093,【参考】数式用!$A$2:$F$57,MATCH(M1093,【参考】数式用!$C$3:$F$3,0)+2,0),"")</f>
        <v/>
      </c>
      <c r="O1093" s="513"/>
      <c r="P1093" s="555" t="str">
        <f>IFERROR(VLOOKUP(K1093,【参考】数式用!$A$2:$F$57,MATCH(O1093,【参考】数式用!$C$3:$F$3,0)+2,0),"")</f>
        <v/>
      </c>
      <c r="Q1093" s="338" t="s">
        <v>118</v>
      </c>
      <c r="R1093" s="339"/>
      <c r="S1093" s="340" t="s">
        <v>183</v>
      </c>
      <c r="T1093" s="339"/>
      <c r="U1093" s="340" t="s">
        <v>184</v>
      </c>
      <c r="V1093" s="339"/>
      <c r="W1093" s="340" t="s">
        <v>183</v>
      </c>
      <c r="X1093" s="339"/>
      <c r="Y1093" s="340" t="s">
        <v>185</v>
      </c>
      <c r="Z1093" s="340" t="s">
        <v>186</v>
      </c>
      <c r="AA1093" s="340" t="str">
        <f t="shared" si="372"/>
        <v/>
      </c>
      <c r="AB1093" s="341" t="s">
        <v>187</v>
      </c>
      <c r="AC1093" s="516" t="str">
        <f t="shared" si="373"/>
        <v/>
      </c>
      <c r="AD1093" s="509" t="str">
        <f t="shared" si="374"/>
        <v/>
      </c>
      <c r="AE1093" s="517" t="str">
        <f>IFERROR(ROUNDDOWN(ROUNDDOWN(ROUND(L1093*VLOOKUP(K1093,【参考】数式用!$A$4:$F$57,MATCH("処遇改善加算Ⅳ",【参考】数式用!$C$3:$F$3,0)+2,0),0),0)*AA1093*0.5,0), "")</f>
        <v/>
      </c>
      <c r="AF1093" s="329"/>
      <c r="AG1093" s="330"/>
      <c r="AH1093" s="330"/>
      <c r="AI1093" s="344"/>
      <c r="AJ1093" s="641"/>
      <c r="AK1093" s="331"/>
      <c r="AL1093" s="332" t="str">
        <f t="shared" si="375"/>
        <v/>
      </c>
      <c r="AM1093" s="325" t="str">
        <f t="shared" si="376"/>
        <v/>
      </c>
      <c r="AN1093" s="255"/>
      <c r="AO1093" s="559" t="str">
        <f>IFERROR(VLOOKUP(K1093,【参考】数式用!$A$2:$N$57,14,FALSE),"")</f>
        <v/>
      </c>
      <c r="AP1093" s="559" t="str">
        <f t="shared" si="377"/>
        <v/>
      </c>
      <c r="AQ1093" s="632" t="str">
        <f t="shared" si="378"/>
        <v/>
      </c>
      <c r="AR1093" s="632" t="str">
        <f t="shared" si="379"/>
        <v>入力済</v>
      </c>
      <c r="AS1093" s="559" t="str">
        <f t="shared" si="380"/>
        <v/>
      </c>
      <c r="AT1093" s="632" t="str">
        <f t="shared" si="381"/>
        <v>入力済</v>
      </c>
      <c r="AU1093" s="632" t="str">
        <f t="shared" si="382"/>
        <v/>
      </c>
      <c r="AV1093" s="632" t="str">
        <f t="shared" si="383"/>
        <v/>
      </c>
      <c r="AW1093" s="559" t="str">
        <f t="shared" si="384"/>
        <v/>
      </c>
      <c r="AX1093" s="559" t="str">
        <f t="shared" si="385"/>
        <v/>
      </c>
      <c r="AY1093" s="632" t="str">
        <f>IFERROR(VLOOKUP(K1093,【参考】数式用!$AR$5:$AS$39,2, FALSE), "")</f>
        <v/>
      </c>
      <c r="AZ1093" s="559" t="str">
        <f t="shared" si="386"/>
        <v/>
      </c>
      <c r="BA1093" s="559" t="str">
        <f t="shared" si="387"/>
        <v>入力済</v>
      </c>
      <c r="BB1093" s="632" t="str">
        <f>IFERROR(VLOOKUP(K1093,【参考】数式用!$AX$3:$AY$59, 2, FALSE), "")</f>
        <v/>
      </c>
      <c r="BC1093" s="559" t="str">
        <f t="shared" si="388"/>
        <v/>
      </c>
      <c r="BD1093" s="559" t="str">
        <f t="shared" si="389"/>
        <v>入力済</v>
      </c>
      <c r="BE1093" s="576" t="str">
        <f t="shared" si="390"/>
        <v/>
      </c>
      <c r="BF1093" s="559" t="str">
        <f t="shared" si="391"/>
        <v/>
      </c>
      <c r="BG1093" s="596"/>
      <c r="BH1093" s="632" t="str">
        <f t="shared" si="392"/>
        <v/>
      </c>
      <c r="BI1093" s="614" t="str">
        <f>IFERROR(IF(BH1093="Ⅱロ有り",ROUNDDOWN(L1093*VLOOKUP(K1093,【参考】数式用!$A$4:$J$42,10,FALSE)*AA1093,0),""),"")</f>
        <v/>
      </c>
      <c r="BJ1093" s="614" t="str">
        <f>IFERROR(IF(BH1093="Ⅱロなし",ROUNDDOWN(L1093*VLOOKUP(K1093,【参考】数式用!$A$4:$J$42,8,FALSE)*AA1093,0),""),"")</f>
        <v/>
      </c>
    </row>
    <row r="1094" spans="1:62" ht="110.1" customHeight="1" thickBot="1">
      <c r="A1094" s="327">
        <v>1081</v>
      </c>
      <c r="B1094" s="1005" t="str">
        <f>IF(基本情報入力シート!B1116="","",基本情報入力シート!B1116)</f>
        <v/>
      </c>
      <c r="C1094" s="1006"/>
      <c r="D1094" s="1006"/>
      <c r="E1094" s="1006"/>
      <c r="F1094" s="1007"/>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58" t="str">
        <f>IF(基本情報入力シート!AF1116=0, "",基本情報入力シート!AF1116)</f>
        <v/>
      </c>
      <c r="M1094" s="589"/>
      <c r="N1094" s="521" t="str">
        <f>IFERROR(VLOOKUP(K1094,【参考】数式用!$A$2:$F$57,MATCH(M1094,【参考】数式用!$C$3:$F$3,0)+2,0),"")</f>
        <v/>
      </c>
      <c r="O1094" s="513"/>
      <c r="P1094" s="555" t="str">
        <f>IFERROR(VLOOKUP(K1094,【参考】数式用!$A$2:$F$57,MATCH(O1094,【参考】数式用!$C$3:$F$3,0)+2,0),"")</f>
        <v/>
      </c>
      <c r="Q1094" s="338" t="s">
        <v>118</v>
      </c>
      <c r="R1094" s="339"/>
      <c r="S1094" s="340" t="s">
        <v>183</v>
      </c>
      <c r="T1094" s="339"/>
      <c r="U1094" s="340" t="s">
        <v>184</v>
      </c>
      <c r="V1094" s="339"/>
      <c r="W1094" s="340" t="s">
        <v>183</v>
      </c>
      <c r="X1094" s="339"/>
      <c r="Y1094" s="340" t="s">
        <v>185</v>
      </c>
      <c r="Z1094" s="340" t="s">
        <v>186</v>
      </c>
      <c r="AA1094" s="340" t="str">
        <f t="shared" si="372"/>
        <v/>
      </c>
      <c r="AB1094" s="341" t="s">
        <v>187</v>
      </c>
      <c r="AC1094" s="516" t="str">
        <f t="shared" si="373"/>
        <v/>
      </c>
      <c r="AD1094" s="509" t="str">
        <f t="shared" si="374"/>
        <v/>
      </c>
      <c r="AE1094" s="517" t="str">
        <f>IFERROR(ROUNDDOWN(ROUNDDOWN(ROUND(L1094*VLOOKUP(K1094,【参考】数式用!$A$4:$F$57,MATCH("処遇改善加算Ⅳ",【参考】数式用!$C$3:$F$3,0)+2,0),0),0)*AA1094*0.5,0), "")</f>
        <v/>
      </c>
      <c r="AF1094" s="329"/>
      <c r="AG1094" s="330"/>
      <c r="AH1094" s="330"/>
      <c r="AI1094" s="344"/>
      <c r="AJ1094" s="641"/>
      <c r="AK1094" s="331"/>
      <c r="AL1094" s="332" t="str">
        <f t="shared" si="375"/>
        <v/>
      </c>
      <c r="AM1094" s="325" t="str">
        <f t="shared" si="376"/>
        <v/>
      </c>
      <c r="AN1094" s="255"/>
      <c r="AO1094" s="559" t="str">
        <f>IFERROR(VLOOKUP(K1094,【参考】数式用!$A$2:$N$57,14,FALSE),"")</f>
        <v/>
      </c>
      <c r="AP1094" s="559" t="str">
        <f t="shared" si="377"/>
        <v/>
      </c>
      <c r="AQ1094" s="632" t="str">
        <f t="shared" si="378"/>
        <v/>
      </c>
      <c r="AR1094" s="632" t="str">
        <f t="shared" si="379"/>
        <v>入力済</v>
      </c>
      <c r="AS1094" s="559" t="str">
        <f t="shared" si="380"/>
        <v/>
      </c>
      <c r="AT1094" s="632" t="str">
        <f t="shared" si="381"/>
        <v>入力済</v>
      </c>
      <c r="AU1094" s="632" t="str">
        <f t="shared" si="382"/>
        <v/>
      </c>
      <c r="AV1094" s="632" t="str">
        <f t="shared" si="383"/>
        <v/>
      </c>
      <c r="AW1094" s="559" t="str">
        <f t="shared" si="384"/>
        <v/>
      </c>
      <c r="AX1094" s="559" t="str">
        <f t="shared" si="385"/>
        <v/>
      </c>
      <c r="AY1094" s="632" t="str">
        <f>IFERROR(VLOOKUP(K1094,【参考】数式用!$AR$5:$AS$39,2, FALSE), "")</f>
        <v/>
      </c>
      <c r="AZ1094" s="559" t="str">
        <f t="shared" si="386"/>
        <v/>
      </c>
      <c r="BA1094" s="559" t="str">
        <f t="shared" si="387"/>
        <v>入力済</v>
      </c>
      <c r="BB1094" s="632" t="str">
        <f>IFERROR(VLOOKUP(K1094,【参考】数式用!$AX$3:$AY$59, 2, FALSE), "")</f>
        <v/>
      </c>
      <c r="BC1094" s="559" t="str">
        <f t="shared" si="388"/>
        <v/>
      </c>
      <c r="BD1094" s="559" t="str">
        <f t="shared" si="389"/>
        <v>入力済</v>
      </c>
      <c r="BE1094" s="576" t="str">
        <f t="shared" si="390"/>
        <v/>
      </c>
      <c r="BF1094" s="559" t="str">
        <f t="shared" si="391"/>
        <v/>
      </c>
      <c r="BG1094" s="596"/>
      <c r="BH1094" s="632" t="str">
        <f t="shared" si="392"/>
        <v/>
      </c>
      <c r="BI1094" s="614" t="str">
        <f>IFERROR(IF(BH1094="Ⅱロ有り",ROUNDDOWN(L1094*VLOOKUP(K1094,【参考】数式用!$A$4:$J$42,10,FALSE)*AA1094,0),""),"")</f>
        <v/>
      </c>
      <c r="BJ1094" s="614" t="str">
        <f>IFERROR(IF(BH1094="Ⅱロなし",ROUNDDOWN(L1094*VLOOKUP(K1094,【参考】数式用!$A$4:$J$42,8,FALSE)*AA1094,0),""),"")</f>
        <v/>
      </c>
    </row>
    <row r="1095" spans="1:62" ht="110.1" customHeight="1" thickBot="1">
      <c r="A1095" s="327">
        <v>1082</v>
      </c>
      <c r="B1095" s="1005" t="str">
        <f>IF(基本情報入力シート!B1117="","",基本情報入力シート!B1117)</f>
        <v/>
      </c>
      <c r="C1095" s="1006"/>
      <c r="D1095" s="1006"/>
      <c r="E1095" s="1006"/>
      <c r="F1095" s="1007"/>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58" t="str">
        <f>IF(基本情報入力シート!AF1117=0, "",基本情報入力シート!AF1117)</f>
        <v/>
      </c>
      <c r="M1095" s="589"/>
      <c r="N1095" s="521" t="str">
        <f>IFERROR(VLOOKUP(K1095,【参考】数式用!$A$2:$F$57,MATCH(M1095,【参考】数式用!$C$3:$F$3,0)+2,0),"")</f>
        <v/>
      </c>
      <c r="O1095" s="513"/>
      <c r="P1095" s="555" t="str">
        <f>IFERROR(VLOOKUP(K1095,【参考】数式用!$A$2:$F$57,MATCH(O1095,【参考】数式用!$C$3:$F$3,0)+2,0),"")</f>
        <v/>
      </c>
      <c r="Q1095" s="338" t="s">
        <v>118</v>
      </c>
      <c r="R1095" s="339"/>
      <c r="S1095" s="340" t="s">
        <v>183</v>
      </c>
      <c r="T1095" s="339"/>
      <c r="U1095" s="340" t="s">
        <v>184</v>
      </c>
      <c r="V1095" s="339"/>
      <c r="W1095" s="340" t="s">
        <v>183</v>
      </c>
      <c r="X1095" s="339"/>
      <c r="Y1095" s="340" t="s">
        <v>185</v>
      </c>
      <c r="Z1095" s="340" t="s">
        <v>186</v>
      </c>
      <c r="AA1095" s="340" t="str">
        <f t="shared" si="372"/>
        <v/>
      </c>
      <c r="AB1095" s="341" t="s">
        <v>187</v>
      </c>
      <c r="AC1095" s="516" t="str">
        <f t="shared" si="373"/>
        <v/>
      </c>
      <c r="AD1095" s="509" t="str">
        <f t="shared" si="374"/>
        <v/>
      </c>
      <c r="AE1095" s="517" t="str">
        <f>IFERROR(ROUNDDOWN(ROUNDDOWN(ROUND(L1095*VLOOKUP(K1095,【参考】数式用!$A$4:$F$57,MATCH("処遇改善加算Ⅳ",【参考】数式用!$C$3:$F$3,0)+2,0),0),0)*AA1095*0.5,0), "")</f>
        <v/>
      </c>
      <c r="AF1095" s="329"/>
      <c r="AG1095" s="330"/>
      <c r="AH1095" s="330"/>
      <c r="AI1095" s="344"/>
      <c r="AJ1095" s="641"/>
      <c r="AK1095" s="331"/>
      <c r="AL1095" s="332" t="str">
        <f t="shared" si="375"/>
        <v/>
      </c>
      <c r="AM1095" s="325" t="str">
        <f t="shared" si="376"/>
        <v/>
      </c>
      <c r="AN1095" s="255"/>
      <c r="AO1095" s="559" t="str">
        <f>IFERROR(VLOOKUP(K1095,【参考】数式用!$A$2:$N$57,14,FALSE),"")</f>
        <v/>
      </c>
      <c r="AP1095" s="559" t="str">
        <f t="shared" si="377"/>
        <v/>
      </c>
      <c r="AQ1095" s="632" t="str">
        <f t="shared" si="378"/>
        <v/>
      </c>
      <c r="AR1095" s="632" t="str">
        <f t="shared" si="379"/>
        <v>入力済</v>
      </c>
      <c r="AS1095" s="559" t="str">
        <f t="shared" si="380"/>
        <v/>
      </c>
      <c r="AT1095" s="632" t="str">
        <f t="shared" si="381"/>
        <v>入力済</v>
      </c>
      <c r="AU1095" s="632" t="str">
        <f t="shared" si="382"/>
        <v/>
      </c>
      <c r="AV1095" s="632" t="str">
        <f t="shared" si="383"/>
        <v/>
      </c>
      <c r="AW1095" s="559" t="str">
        <f t="shared" si="384"/>
        <v/>
      </c>
      <c r="AX1095" s="559" t="str">
        <f t="shared" si="385"/>
        <v/>
      </c>
      <c r="AY1095" s="632" t="str">
        <f>IFERROR(VLOOKUP(K1095,【参考】数式用!$AR$5:$AS$39,2, FALSE), "")</f>
        <v/>
      </c>
      <c r="AZ1095" s="559" t="str">
        <f t="shared" si="386"/>
        <v/>
      </c>
      <c r="BA1095" s="559" t="str">
        <f t="shared" si="387"/>
        <v>入力済</v>
      </c>
      <c r="BB1095" s="632" t="str">
        <f>IFERROR(VLOOKUP(K1095,【参考】数式用!$AX$3:$AY$59, 2, FALSE), "")</f>
        <v/>
      </c>
      <c r="BC1095" s="559" t="str">
        <f t="shared" si="388"/>
        <v/>
      </c>
      <c r="BD1095" s="559" t="str">
        <f t="shared" si="389"/>
        <v>入力済</v>
      </c>
      <c r="BE1095" s="576" t="str">
        <f t="shared" si="390"/>
        <v/>
      </c>
      <c r="BF1095" s="559" t="str">
        <f t="shared" si="391"/>
        <v/>
      </c>
      <c r="BG1095" s="596"/>
      <c r="BH1095" s="632" t="str">
        <f t="shared" si="392"/>
        <v/>
      </c>
      <c r="BI1095" s="614" t="str">
        <f>IFERROR(IF(BH1095="Ⅱロ有り",ROUNDDOWN(L1095*VLOOKUP(K1095,【参考】数式用!$A$4:$J$42,10,FALSE)*AA1095,0),""),"")</f>
        <v/>
      </c>
      <c r="BJ1095" s="614" t="str">
        <f>IFERROR(IF(BH1095="Ⅱロなし",ROUNDDOWN(L1095*VLOOKUP(K1095,【参考】数式用!$A$4:$J$42,8,FALSE)*AA1095,0),""),"")</f>
        <v/>
      </c>
    </row>
    <row r="1096" spans="1:62" ht="110.1" customHeight="1" thickBot="1">
      <c r="A1096" s="327">
        <v>1083</v>
      </c>
      <c r="B1096" s="1005" t="str">
        <f>IF(基本情報入力シート!B1118="","",基本情報入力シート!B1118)</f>
        <v/>
      </c>
      <c r="C1096" s="1006"/>
      <c r="D1096" s="1006"/>
      <c r="E1096" s="1006"/>
      <c r="F1096" s="1007"/>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58" t="str">
        <f>IF(基本情報入力シート!AF1118=0, "",基本情報入力シート!AF1118)</f>
        <v/>
      </c>
      <c r="M1096" s="589"/>
      <c r="N1096" s="521" t="str">
        <f>IFERROR(VLOOKUP(K1096,【参考】数式用!$A$2:$F$57,MATCH(M1096,【参考】数式用!$C$3:$F$3,0)+2,0),"")</f>
        <v/>
      </c>
      <c r="O1096" s="513"/>
      <c r="P1096" s="555" t="str">
        <f>IFERROR(VLOOKUP(K1096,【参考】数式用!$A$2:$F$57,MATCH(O1096,【参考】数式用!$C$3:$F$3,0)+2,0),"")</f>
        <v/>
      </c>
      <c r="Q1096" s="338" t="s">
        <v>118</v>
      </c>
      <c r="R1096" s="339"/>
      <c r="S1096" s="340" t="s">
        <v>183</v>
      </c>
      <c r="T1096" s="339"/>
      <c r="U1096" s="340" t="s">
        <v>184</v>
      </c>
      <c r="V1096" s="339"/>
      <c r="W1096" s="340" t="s">
        <v>183</v>
      </c>
      <c r="X1096" s="339"/>
      <c r="Y1096" s="340" t="s">
        <v>185</v>
      </c>
      <c r="Z1096" s="340" t="s">
        <v>186</v>
      </c>
      <c r="AA1096" s="340" t="str">
        <f t="shared" si="372"/>
        <v/>
      </c>
      <c r="AB1096" s="341" t="s">
        <v>187</v>
      </c>
      <c r="AC1096" s="516" t="str">
        <f t="shared" si="373"/>
        <v/>
      </c>
      <c r="AD1096" s="509" t="str">
        <f t="shared" si="374"/>
        <v/>
      </c>
      <c r="AE1096" s="517" t="str">
        <f>IFERROR(ROUNDDOWN(ROUNDDOWN(ROUND(L1096*VLOOKUP(K1096,【参考】数式用!$A$4:$F$57,MATCH("処遇改善加算Ⅳ",【参考】数式用!$C$3:$F$3,0)+2,0),0),0)*AA1096*0.5,0), "")</f>
        <v/>
      </c>
      <c r="AF1096" s="329"/>
      <c r="AG1096" s="330"/>
      <c r="AH1096" s="330"/>
      <c r="AI1096" s="344"/>
      <c r="AJ1096" s="641"/>
      <c r="AK1096" s="331"/>
      <c r="AL1096" s="332" t="str">
        <f t="shared" si="375"/>
        <v/>
      </c>
      <c r="AM1096" s="325" t="str">
        <f t="shared" si="376"/>
        <v/>
      </c>
      <c r="AN1096" s="255"/>
      <c r="AO1096" s="559" t="str">
        <f>IFERROR(VLOOKUP(K1096,【参考】数式用!$A$2:$N$57,14,FALSE),"")</f>
        <v/>
      </c>
      <c r="AP1096" s="559" t="str">
        <f t="shared" si="377"/>
        <v/>
      </c>
      <c r="AQ1096" s="632" t="str">
        <f t="shared" si="378"/>
        <v/>
      </c>
      <c r="AR1096" s="632" t="str">
        <f t="shared" si="379"/>
        <v>入力済</v>
      </c>
      <c r="AS1096" s="559" t="str">
        <f t="shared" si="380"/>
        <v/>
      </c>
      <c r="AT1096" s="632" t="str">
        <f t="shared" si="381"/>
        <v>入力済</v>
      </c>
      <c r="AU1096" s="632" t="str">
        <f t="shared" si="382"/>
        <v/>
      </c>
      <c r="AV1096" s="632" t="str">
        <f t="shared" si="383"/>
        <v/>
      </c>
      <c r="AW1096" s="559" t="str">
        <f t="shared" si="384"/>
        <v/>
      </c>
      <c r="AX1096" s="559" t="str">
        <f t="shared" si="385"/>
        <v/>
      </c>
      <c r="AY1096" s="632" t="str">
        <f>IFERROR(VLOOKUP(K1096,【参考】数式用!$AR$5:$AS$39,2, FALSE), "")</f>
        <v/>
      </c>
      <c r="AZ1096" s="559" t="str">
        <f t="shared" si="386"/>
        <v/>
      </c>
      <c r="BA1096" s="559" t="str">
        <f t="shared" si="387"/>
        <v>入力済</v>
      </c>
      <c r="BB1096" s="632" t="str">
        <f>IFERROR(VLOOKUP(K1096,【参考】数式用!$AX$3:$AY$59, 2, FALSE), "")</f>
        <v/>
      </c>
      <c r="BC1096" s="559" t="str">
        <f t="shared" si="388"/>
        <v/>
      </c>
      <c r="BD1096" s="559" t="str">
        <f t="shared" si="389"/>
        <v>入力済</v>
      </c>
      <c r="BE1096" s="576" t="str">
        <f t="shared" si="390"/>
        <v/>
      </c>
      <c r="BF1096" s="559" t="str">
        <f t="shared" si="391"/>
        <v/>
      </c>
      <c r="BG1096" s="596"/>
      <c r="BH1096" s="632" t="str">
        <f t="shared" si="392"/>
        <v/>
      </c>
      <c r="BI1096" s="614" t="str">
        <f>IFERROR(IF(BH1096="Ⅱロ有り",ROUNDDOWN(L1096*VLOOKUP(K1096,【参考】数式用!$A$4:$J$42,10,FALSE)*AA1096,0),""),"")</f>
        <v/>
      </c>
      <c r="BJ1096" s="614" t="str">
        <f>IFERROR(IF(BH1096="Ⅱロなし",ROUNDDOWN(L1096*VLOOKUP(K1096,【参考】数式用!$A$4:$J$42,8,FALSE)*AA1096,0),""),"")</f>
        <v/>
      </c>
    </row>
    <row r="1097" spans="1:62" ht="110.1" customHeight="1" thickBot="1">
      <c r="A1097" s="327">
        <v>1084</v>
      </c>
      <c r="B1097" s="1005" t="str">
        <f>IF(基本情報入力シート!B1119="","",基本情報入力シート!B1119)</f>
        <v/>
      </c>
      <c r="C1097" s="1006"/>
      <c r="D1097" s="1006"/>
      <c r="E1097" s="1006"/>
      <c r="F1097" s="1007"/>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58" t="str">
        <f>IF(基本情報入力シート!AF1119=0, "",基本情報入力シート!AF1119)</f>
        <v/>
      </c>
      <c r="M1097" s="589"/>
      <c r="N1097" s="521" t="str">
        <f>IFERROR(VLOOKUP(K1097,【参考】数式用!$A$2:$F$57,MATCH(M1097,【参考】数式用!$C$3:$F$3,0)+2,0),"")</f>
        <v/>
      </c>
      <c r="O1097" s="513"/>
      <c r="P1097" s="555" t="str">
        <f>IFERROR(VLOOKUP(K1097,【参考】数式用!$A$2:$F$57,MATCH(O1097,【参考】数式用!$C$3:$F$3,0)+2,0),"")</f>
        <v/>
      </c>
      <c r="Q1097" s="338" t="s">
        <v>118</v>
      </c>
      <c r="R1097" s="339"/>
      <c r="S1097" s="340" t="s">
        <v>183</v>
      </c>
      <c r="T1097" s="339"/>
      <c r="U1097" s="340" t="s">
        <v>184</v>
      </c>
      <c r="V1097" s="339"/>
      <c r="W1097" s="340" t="s">
        <v>183</v>
      </c>
      <c r="X1097" s="339"/>
      <c r="Y1097" s="340" t="s">
        <v>185</v>
      </c>
      <c r="Z1097" s="340" t="s">
        <v>186</v>
      </c>
      <c r="AA1097" s="340" t="str">
        <f t="shared" si="372"/>
        <v/>
      </c>
      <c r="AB1097" s="341" t="s">
        <v>187</v>
      </c>
      <c r="AC1097" s="516" t="str">
        <f t="shared" si="373"/>
        <v/>
      </c>
      <c r="AD1097" s="509" t="str">
        <f t="shared" si="374"/>
        <v/>
      </c>
      <c r="AE1097" s="517" t="str">
        <f>IFERROR(ROUNDDOWN(ROUNDDOWN(ROUND(L1097*VLOOKUP(K1097,【参考】数式用!$A$4:$F$57,MATCH("処遇改善加算Ⅳ",【参考】数式用!$C$3:$F$3,0)+2,0),0),0)*AA1097*0.5,0), "")</f>
        <v/>
      </c>
      <c r="AF1097" s="329"/>
      <c r="AG1097" s="330"/>
      <c r="AH1097" s="330"/>
      <c r="AI1097" s="344"/>
      <c r="AJ1097" s="641"/>
      <c r="AK1097" s="331"/>
      <c r="AL1097" s="332" t="str">
        <f t="shared" si="375"/>
        <v/>
      </c>
      <c r="AM1097" s="325" t="str">
        <f t="shared" si="376"/>
        <v/>
      </c>
      <c r="AN1097" s="255"/>
      <c r="AO1097" s="559" t="str">
        <f>IFERROR(VLOOKUP(K1097,【参考】数式用!$A$2:$N$57,14,FALSE),"")</f>
        <v/>
      </c>
      <c r="AP1097" s="559" t="str">
        <f t="shared" si="377"/>
        <v/>
      </c>
      <c r="AQ1097" s="632" t="str">
        <f t="shared" si="378"/>
        <v/>
      </c>
      <c r="AR1097" s="632" t="str">
        <f t="shared" si="379"/>
        <v>入力済</v>
      </c>
      <c r="AS1097" s="559" t="str">
        <f t="shared" si="380"/>
        <v/>
      </c>
      <c r="AT1097" s="632" t="str">
        <f t="shared" si="381"/>
        <v>入力済</v>
      </c>
      <c r="AU1097" s="632" t="str">
        <f t="shared" si="382"/>
        <v/>
      </c>
      <c r="AV1097" s="632" t="str">
        <f t="shared" si="383"/>
        <v/>
      </c>
      <c r="AW1097" s="559" t="str">
        <f t="shared" si="384"/>
        <v/>
      </c>
      <c r="AX1097" s="559" t="str">
        <f t="shared" si="385"/>
        <v/>
      </c>
      <c r="AY1097" s="632" t="str">
        <f>IFERROR(VLOOKUP(K1097,【参考】数式用!$AR$5:$AS$39,2, FALSE), "")</f>
        <v/>
      </c>
      <c r="AZ1097" s="559" t="str">
        <f t="shared" si="386"/>
        <v/>
      </c>
      <c r="BA1097" s="559" t="str">
        <f t="shared" si="387"/>
        <v>入力済</v>
      </c>
      <c r="BB1097" s="632" t="str">
        <f>IFERROR(VLOOKUP(K1097,【参考】数式用!$AX$3:$AY$59, 2, FALSE), "")</f>
        <v/>
      </c>
      <c r="BC1097" s="559" t="str">
        <f t="shared" si="388"/>
        <v/>
      </c>
      <c r="BD1097" s="559" t="str">
        <f t="shared" si="389"/>
        <v>入力済</v>
      </c>
      <c r="BE1097" s="576" t="str">
        <f t="shared" si="390"/>
        <v/>
      </c>
      <c r="BF1097" s="559" t="str">
        <f t="shared" si="391"/>
        <v/>
      </c>
      <c r="BG1097" s="596"/>
      <c r="BH1097" s="632" t="str">
        <f t="shared" si="392"/>
        <v/>
      </c>
      <c r="BI1097" s="614" t="str">
        <f>IFERROR(IF(BH1097="Ⅱロ有り",ROUNDDOWN(L1097*VLOOKUP(K1097,【参考】数式用!$A$4:$J$42,10,FALSE)*AA1097,0),""),"")</f>
        <v/>
      </c>
      <c r="BJ1097" s="614" t="str">
        <f>IFERROR(IF(BH1097="Ⅱロなし",ROUNDDOWN(L1097*VLOOKUP(K1097,【参考】数式用!$A$4:$J$42,8,FALSE)*AA1097,0),""),"")</f>
        <v/>
      </c>
    </row>
    <row r="1098" spans="1:62" ht="110.1" customHeight="1" thickBot="1">
      <c r="A1098" s="327">
        <v>1085</v>
      </c>
      <c r="B1098" s="1005" t="str">
        <f>IF(基本情報入力シート!B1120="","",基本情報入力シート!B1120)</f>
        <v/>
      </c>
      <c r="C1098" s="1006"/>
      <c r="D1098" s="1006"/>
      <c r="E1098" s="1006"/>
      <c r="F1098" s="1007"/>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58" t="str">
        <f>IF(基本情報入力シート!AF1120=0, "",基本情報入力シート!AF1120)</f>
        <v/>
      </c>
      <c r="M1098" s="589"/>
      <c r="N1098" s="521" t="str">
        <f>IFERROR(VLOOKUP(K1098,【参考】数式用!$A$2:$F$57,MATCH(M1098,【参考】数式用!$C$3:$F$3,0)+2,0),"")</f>
        <v/>
      </c>
      <c r="O1098" s="513"/>
      <c r="P1098" s="555" t="str">
        <f>IFERROR(VLOOKUP(K1098,【参考】数式用!$A$2:$F$57,MATCH(O1098,【参考】数式用!$C$3:$F$3,0)+2,0),"")</f>
        <v/>
      </c>
      <c r="Q1098" s="338" t="s">
        <v>118</v>
      </c>
      <c r="R1098" s="339"/>
      <c r="S1098" s="340" t="s">
        <v>183</v>
      </c>
      <c r="T1098" s="339"/>
      <c r="U1098" s="340" t="s">
        <v>184</v>
      </c>
      <c r="V1098" s="339"/>
      <c r="W1098" s="340" t="s">
        <v>183</v>
      </c>
      <c r="X1098" s="339"/>
      <c r="Y1098" s="340" t="s">
        <v>185</v>
      </c>
      <c r="Z1098" s="340" t="s">
        <v>186</v>
      </c>
      <c r="AA1098" s="340" t="str">
        <f t="shared" si="372"/>
        <v/>
      </c>
      <c r="AB1098" s="341" t="s">
        <v>187</v>
      </c>
      <c r="AC1098" s="516" t="str">
        <f t="shared" si="373"/>
        <v/>
      </c>
      <c r="AD1098" s="509" t="str">
        <f t="shared" si="374"/>
        <v/>
      </c>
      <c r="AE1098" s="517" t="str">
        <f>IFERROR(ROUNDDOWN(ROUNDDOWN(ROUND(L1098*VLOOKUP(K1098,【参考】数式用!$A$4:$F$57,MATCH("処遇改善加算Ⅳ",【参考】数式用!$C$3:$F$3,0)+2,0),0),0)*AA1098*0.5,0), "")</f>
        <v/>
      </c>
      <c r="AF1098" s="329"/>
      <c r="AG1098" s="330"/>
      <c r="AH1098" s="330"/>
      <c r="AI1098" s="344"/>
      <c r="AJ1098" s="641"/>
      <c r="AK1098" s="331"/>
      <c r="AL1098" s="332" t="str">
        <f t="shared" si="375"/>
        <v/>
      </c>
      <c r="AM1098" s="325" t="str">
        <f t="shared" si="376"/>
        <v/>
      </c>
      <c r="AN1098" s="255"/>
      <c r="AO1098" s="559" t="str">
        <f>IFERROR(VLOOKUP(K1098,【参考】数式用!$A$2:$N$57,14,FALSE),"")</f>
        <v/>
      </c>
      <c r="AP1098" s="559" t="str">
        <f t="shared" si="377"/>
        <v/>
      </c>
      <c r="AQ1098" s="632" t="str">
        <f t="shared" si="378"/>
        <v/>
      </c>
      <c r="AR1098" s="632" t="str">
        <f t="shared" si="379"/>
        <v>入力済</v>
      </c>
      <c r="AS1098" s="559" t="str">
        <f t="shared" si="380"/>
        <v/>
      </c>
      <c r="AT1098" s="632" t="str">
        <f t="shared" si="381"/>
        <v>入力済</v>
      </c>
      <c r="AU1098" s="632" t="str">
        <f t="shared" si="382"/>
        <v/>
      </c>
      <c r="AV1098" s="632" t="str">
        <f t="shared" si="383"/>
        <v/>
      </c>
      <c r="AW1098" s="559" t="str">
        <f t="shared" si="384"/>
        <v/>
      </c>
      <c r="AX1098" s="559" t="str">
        <f t="shared" si="385"/>
        <v/>
      </c>
      <c r="AY1098" s="632" t="str">
        <f>IFERROR(VLOOKUP(K1098,【参考】数式用!$AR$5:$AS$39,2, FALSE), "")</f>
        <v/>
      </c>
      <c r="AZ1098" s="559" t="str">
        <f t="shared" si="386"/>
        <v/>
      </c>
      <c r="BA1098" s="559" t="str">
        <f t="shared" si="387"/>
        <v>入力済</v>
      </c>
      <c r="BB1098" s="632" t="str">
        <f>IFERROR(VLOOKUP(K1098,【参考】数式用!$AX$3:$AY$59, 2, FALSE), "")</f>
        <v/>
      </c>
      <c r="BC1098" s="559" t="str">
        <f t="shared" si="388"/>
        <v/>
      </c>
      <c r="BD1098" s="559" t="str">
        <f t="shared" si="389"/>
        <v>入力済</v>
      </c>
      <c r="BE1098" s="576" t="str">
        <f t="shared" si="390"/>
        <v/>
      </c>
      <c r="BF1098" s="559" t="str">
        <f t="shared" si="391"/>
        <v/>
      </c>
      <c r="BG1098" s="596"/>
      <c r="BH1098" s="632" t="str">
        <f t="shared" si="392"/>
        <v/>
      </c>
      <c r="BI1098" s="614" t="str">
        <f>IFERROR(IF(BH1098="Ⅱロ有り",ROUNDDOWN(L1098*VLOOKUP(K1098,【参考】数式用!$A$4:$J$42,10,FALSE)*AA1098,0),""),"")</f>
        <v/>
      </c>
      <c r="BJ1098" s="614" t="str">
        <f>IFERROR(IF(BH1098="Ⅱロなし",ROUNDDOWN(L1098*VLOOKUP(K1098,【参考】数式用!$A$4:$J$42,8,FALSE)*AA1098,0),""),"")</f>
        <v/>
      </c>
    </row>
    <row r="1099" spans="1:62" ht="110.1" customHeight="1" thickBot="1">
      <c r="A1099" s="327">
        <v>1086</v>
      </c>
      <c r="B1099" s="1005" t="str">
        <f>IF(基本情報入力シート!B1121="","",基本情報入力シート!B1121)</f>
        <v/>
      </c>
      <c r="C1099" s="1006"/>
      <c r="D1099" s="1006"/>
      <c r="E1099" s="1006"/>
      <c r="F1099" s="1007"/>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58" t="str">
        <f>IF(基本情報入力シート!AF1121=0, "",基本情報入力シート!AF1121)</f>
        <v/>
      </c>
      <c r="M1099" s="589"/>
      <c r="N1099" s="521" t="str">
        <f>IFERROR(VLOOKUP(K1099,【参考】数式用!$A$2:$F$57,MATCH(M1099,【参考】数式用!$C$3:$F$3,0)+2,0),"")</f>
        <v/>
      </c>
      <c r="O1099" s="513"/>
      <c r="P1099" s="555" t="str">
        <f>IFERROR(VLOOKUP(K1099,【参考】数式用!$A$2:$F$57,MATCH(O1099,【参考】数式用!$C$3:$F$3,0)+2,0),"")</f>
        <v/>
      </c>
      <c r="Q1099" s="338" t="s">
        <v>118</v>
      </c>
      <c r="R1099" s="339"/>
      <c r="S1099" s="340" t="s">
        <v>183</v>
      </c>
      <c r="T1099" s="339"/>
      <c r="U1099" s="340" t="s">
        <v>184</v>
      </c>
      <c r="V1099" s="339"/>
      <c r="W1099" s="340" t="s">
        <v>183</v>
      </c>
      <c r="X1099" s="339"/>
      <c r="Y1099" s="340" t="s">
        <v>185</v>
      </c>
      <c r="Z1099" s="340" t="s">
        <v>186</v>
      </c>
      <c r="AA1099" s="340" t="str">
        <f t="shared" si="372"/>
        <v/>
      </c>
      <c r="AB1099" s="341" t="s">
        <v>187</v>
      </c>
      <c r="AC1099" s="516" t="str">
        <f t="shared" si="373"/>
        <v/>
      </c>
      <c r="AD1099" s="509" t="str">
        <f t="shared" si="374"/>
        <v/>
      </c>
      <c r="AE1099" s="517" t="str">
        <f>IFERROR(ROUNDDOWN(ROUNDDOWN(ROUND(L1099*VLOOKUP(K1099,【参考】数式用!$A$4:$F$57,MATCH("処遇改善加算Ⅳ",【参考】数式用!$C$3:$F$3,0)+2,0),0),0)*AA1099*0.5,0), "")</f>
        <v/>
      </c>
      <c r="AF1099" s="329"/>
      <c r="AG1099" s="330"/>
      <c r="AH1099" s="330"/>
      <c r="AI1099" s="344"/>
      <c r="AJ1099" s="641"/>
      <c r="AK1099" s="331"/>
      <c r="AL1099" s="332" t="str">
        <f t="shared" si="375"/>
        <v/>
      </c>
      <c r="AM1099" s="325" t="str">
        <f t="shared" si="376"/>
        <v/>
      </c>
      <c r="AN1099" s="255"/>
      <c r="AO1099" s="559" t="str">
        <f>IFERROR(VLOOKUP(K1099,【参考】数式用!$A$2:$N$57,14,FALSE),"")</f>
        <v/>
      </c>
      <c r="AP1099" s="559" t="str">
        <f t="shared" si="377"/>
        <v/>
      </c>
      <c r="AQ1099" s="632" t="str">
        <f t="shared" si="378"/>
        <v/>
      </c>
      <c r="AR1099" s="632" t="str">
        <f t="shared" si="379"/>
        <v>入力済</v>
      </c>
      <c r="AS1099" s="559" t="str">
        <f t="shared" si="380"/>
        <v/>
      </c>
      <c r="AT1099" s="632" t="str">
        <f t="shared" si="381"/>
        <v>入力済</v>
      </c>
      <c r="AU1099" s="632" t="str">
        <f t="shared" si="382"/>
        <v/>
      </c>
      <c r="AV1099" s="632" t="str">
        <f t="shared" si="383"/>
        <v/>
      </c>
      <c r="AW1099" s="559" t="str">
        <f t="shared" si="384"/>
        <v/>
      </c>
      <c r="AX1099" s="559" t="str">
        <f t="shared" si="385"/>
        <v/>
      </c>
      <c r="AY1099" s="632" t="str">
        <f>IFERROR(VLOOKUP(K1099,【参考】数式用!$AR$5:$AS$39,2, FALSE), "")</f>
        <v/>
      </c>
      <c r="AZ1099" s="559" t="str">
        <f t="shared" si="386"/>
        <v/>
      </c>
      <c r="BA1099" s="559" t="str">
        <f t="shared" si="387"/>
        <v>入力済</v>
      </c>
      <c r="BB1099" s="632" t="str">
        <f>IFERROR(VLOOKUP(K1099,【参考】数式用!$AX$3:$AY$59, 2, FALSE), "")</f>
        <v/>
      </c>
      <c r="BC1099" s="559" t="str">
        <f t="shared" si="388"/>
        <v/>
      </c>
      <c r="BD1099" s="559" t="str">
        <f t="shared" si="389"/>
        <v>入力済</v>
      </c>
      <c r="BE1099" s="576" t="str">
        <f t="shared" si="390"/>
        <v/>
      </c>
      <c r="BF1099" s="559" t="str">
        <f t="shared" si="391"/>
        <v/>
      </c>
      <c r="BG1099" s="596"/>
      <c r="BH1099" s="632" t="str">
        <f t="shared" si="392"/>
        <v/>
      </c>
      <c r="BI1099" s="614" t="str">
        <f>IFERROR(IF(BH1099="Ⅱロ有り",ROUNDDOWN(L1099*VLOOKUP(K1099,【参考】数式用!$A$4:$J$42,10,FALSE)*AA1099,0),""),"")</f>
        <v/>
      </c>
      <c r="BJ1099" s="614" t="str">
        <f>IFERROR(IF(BH1099="Ⅱロなし",ROUNDDOWN(L1099*VLOOKUP(K1099,【参考】数式用!$A$4:$J$42,8,FALSE)*AA1099,0),""),"")</f>
        <v/>
      </c>
    </row>
    <row r="1100" spans="1:62" ht="110.1" customHeight="1" thickBot="1">
      <c r="A1100" s="327">
        <v>1087</v>
      </c>
      <c r="B1100" s="1005" t="str">
        <f>IF(基本情報入力シート!B1122="","",基本情報入力シート!B1122)</f>
        <v/>
      </c>
      <c r="C1100" s="1006"/>
      <c r="D1100" s="1006"/>
      <c r="E1100" s="1006"/>
      <c r="F1100" s="1007"/>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58" t="str">
        <f>IF(基本情報入力シート!AF1122=0, "",基本情報入力シート!AF1122)</f>
        <v/>
      </c>
      <c r="M1100" s="589"/>
      <c r="N1100" s="521" t="str">
        <f>IFERROR(VLOOKUP(K1100,【参考】数式用!$A$2:$F$57,MATCH(M1100,【参考】数式用!$C$3:$F$3,0)+2,0),"")</f>
        <v/>
      </c>
      <c r="O1100" s="513"/>
      <c r="P1100" s="555" t="str">
        <f>IFERROR(VLOOKUP(K1100,【参考】数式用!$A$2:$F$57,MATCH(O1100,【参考】数式用!$C$3:$F$3,0)+2,0),"")</f>
        <v/>
      </c>
      <c r="Q1100" s="338" t="s">
        <v>118</v>
      </c>
      <c r="R1100" s="339"/>
      <c r="S1100" s="340" t="s">
        <v>183</v>
      </c>
      <c r="T1100" s="339"/>
      <c r="U1100" s="340" t="s">
        <v>184</v>
      </c>
      <c r="V1100" s="339"/>
      <c r="W1100" s="340" t="s">
        <v>183</v>
      </c>
      <c r="X1100" s="339"/>
      <c r="Y1100" s="340" t="s">
        <v>185</v>
      </c>
      <c r="Z1100" s="340" t="s">
        <v>186</v>
      </c>
      <c r="AA1100" s="340" t="str">
        <f t="shared" si="372"/>
        <v/>
      </c>
      <c r="AB1100" s="341" t="s">
        <v>187</v>
      </c>
      <c r="AC1100" s="516" t="str">
        <f t="shared" si="373"/>
        <v/>
      </c>
      <c r="AD1100" s="509" t="str">
        <f t="shared" si="374"/>
        <v/>
      </c>
      <c r="AE1100" s="517" t="str">
        <f>IFERROR(ROUNDDOWN(ROUNDDOWN(ROUND(L1100*VLOOKUP(K1100,【参考】数式用!$A$4:$F$57,MATCH("処遇改善加算Ⅳ",【参考】数式用!$C$3:$F$3,0)+2,0),0),0)*AA1100*0.5,0), "")</f>
        <v/>
      </c>
      <c r="AF1100" s="329"/>
      <c r="AG1100" s="330"/>
      <c r="AH1100" s="330"/>
      <c r="AI1100" s="344"/>
      <c r="AJ1100" s="641"/>
      <c r="AK1100" s="331"/>
      <c r="AL1100" s="332" t="str">
        <f t="shared" si="375"/>
        <v/>
      </c>
      <c r="AM1100" s="325" t="str">
        <f t="shared" si="376"/>
        <v/>
      </c>
      <c r="AN1100" s="255"/>
      <c r="AO1100" s="559" t="str">
        <f>IFERROR(VLOOKUP(K1100,【参考】数式用!$A$2:$N$57,14,FALSE),"")</f>
        <v/>
      </c>
      <c r="AP1100" s="559" t="str">
        <f t="shared" si="377"/>
        <v/>
      </c>
      <c r="AQ1100" s="632" t="str">
        <f t="shared" si="378"/>
        <v/>
      </c>
      <c r="AR1100" s="632" t="str">
        <f t="shared" si="379"/>
        <v>入力済</v>
      </c>
      <c r="AS1100" s="559" t="str">
        <f t="shared" si="380"/>
        <v/>
      </c>
      <c r="AT1100" s="632" t="str">
        <f t="shared" si="381"/>
        <v>入力済</v>
      </c>
      <c r="AU1100" s="632" t="str">
        <f t="shared" si="382"/>
        <v/>
      </c>
      <c r="AV1100" s="632" t="str">
        <f t="shared" si="383"/>
        <v/>
      </c>
      <c r="AW1100" s="559" t="str">
        <f t="shared" si="384"/>
        <v/>
      </c>
      <c r="AX1100" s="559" t="str">
        <f t="shared" si="385"/>
        <v/>
      </c>
      <c r="AY1100" s="632" t="str">
        <f>IFERROR(VLOOKUP(K1100,【参考】数式用!$AR$5:$AS$39,2, FALSE), "")</f>
        <v/>
      </c>
      <c r="AZ1100" s="559" t="str">
        <f t="shared" si="386"/>
        <v/>
      </c>
      <c r="BA1100" s="559" t="str">
        <f t="shared" si="387"/>
        <v>入力済</v>
      </c>
      <c r="BB1100" s="632" t="str">
        <f>IFERROR(VLOOKUP(K1100,【参考】数式用!$AX$3:$AY$59, 2, FALSE), "")</f>
        <v/>
      </c>
      <c r="BC1100" s="559" t="str">
        <f t="shared" si="388"/>
        <v/>
      </c>
      <c r="BD1100" s="559" t="str">
        <f t="shared" si="389"/>
        <v>入力済</v>
      </c>
      <c r="BE1100" s="576" t="str">
        <f t="shared" si="390"/>
        <v/>
      </c>
      <c r="BF1100" s="559" t="str">
        <f t="shared" si="391"/>
        <v/>
      </c>
      <c r="BG1100" s="596"/>
      <c r="BH1100" s="632" t="str">
        <f t="shared" si="392"/>
        <v/>
      </c>
      <c r="BI1100" s="614" t="str">
        <f>IFERROR(IF(BH1100="Ⅱロ有り",ROUNDDOWN(L1100*VLOOKUP(K1100,【参考】数式用!$A$4:$J$42,10,FALSE)*AA1100,0),""),"")</f>
        <v/>
      </c>
      <c r="BJ1100" s="614" t="str">
        <f>IFERROR(IF(BH1100="Ⅱロなし",ROUNDDOWN(L1100*VLOOKUP(K1100,【参考】数式用!$A$4:$J$42,8,FALSE)*AA1100,0),""),"")</f>
        <v/>
      </c>
    </row>
    <row r="1101" spans="1:62" ht="110.1" customHeight="1" thickBot="1">
      <c r="A1101" s="327">
        <v>1088</v>
      </c>
      <c r="B1101" s="1005" t="str">
        <f>IF(基本情報入力シート!B1123="","",基本情報入力シート!B1123)</f>
        <v/>
      </c>
      <c r="C1101" s="1006"/>
      <c r="D1101" s="1006"/>
      <c r="E1101" s="1006"/>
      <c r="F1101" s="1007"/>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58" t="str">
        <f>IF(基本情報入力シート!AF1123=0, "",基本情報入力シート!AF1123)</f>
        <v/>
      </c>
      <c r="M1101" s="589"/>
      <c r="N1101" s="521" t="str">
        <f>IFERROR(VLOOKUP(K1101,【参考】数式用!$A$2:$F$57,MATCH(M1101,【参考】数式用!$C$3:$F$3,0)+2,0),"")</f>
        <v/>
      </c>
      <c r="O1101" s="513"/>
      <c r="P1101" s="555" t="str">
        <f>IFERROR(VLOOKUP(K1101,【参考】数式用!$A$2:$F$57,MATCH(O1101,【参考】数式用!$C$3:$F$3,0)+2,0),"")</f>
        <v/>
      </c>
      <c r="Q1101" s="338" t="s">
        <v>118</v>
      </c>
      <c r="R1101" s="339"/>
      <c r="S1101" s="340" t="s">
        <v>183</v>
      </c>
      <c r="T1101" s="339"/>
      <c r="U1101" s="340" t="s">
        <v>184</v>
      </c>
      <c r="V1101" s="339"/>
      <c r="W1101" s="340" t="s">
        <v>183</v>
      </c>
      <c r="X1101" s="339"/>
      <c r="Y1101" s="340" t="s">
        <v>185</v>
      </c>
      <c r="Z1101" s="340" t="s">
        <v>186</v>
      </c>
      <c r="AA1101" s="340" t="str">
        <f t="shared" si="372"/>
        <v/>
      </c>
      <c r="AB1101" s="341" t="s">
        <v>187</v>
      </c>
      <c r="AC1101" s="516" t="str">
        <f t="shared" si="373"/>
        <v/>
      </c>
      <c r="AD1101" s="509" t="str">
        <f t="shared" si="374"/>
        <v/>
      </c>
      <c r="AE1101" s="517" t="str">
        <f>IFERROR(ROUNDDOWN(ROUNDDOWN(ROUND(L1101*VLOOKUP(K1101,【参考】数式用!$A$4:$F$57,MATCH("処遇改善加算Ⅳ",【参考】数式用!$C$3:$F$3,0)+2,0),0),0)*AA1101*0.5,0), "")</f>
        <v/>
      </c>
      <c r="AF1101" s="329"/>
      <c r="AG1101" s="330"/>
      <c r="AH1101" s="330"/>
      <c r="AI1101" s="344"/>
      <c r="AJ1101" s="641"/>
      <c r="AK1101" s="331"/>
      <c r="AL1101" s="332" t="str">
        <f t="shared" si="375"/>
        <v/>
      </c>
      <c r="AM1101" s="325" t="str">
        <f t="shared" si="376"/>
        <v/>
      </c>
      <c r="AN1101" s="255"/>
      <c r="AO1101" s="559" t="str">
        <f>IFERROR(VLOOKUP(K1101,【参考】数式用!$A$2:$N$57,14,FALSE),"")</f>
        <v/>
      </c>
      <c r="AP1101" s="559" t="str">
        <f t="shared" si="377"/>
        <v/>
      </c>
      <c r="AQ1101" s="632" t="str">
        <f t="shared" si="378"/>
        <v/>
      </c>
      <c r="AR1101" s="632" t="str">
        <f t="shared" si="379"/>
        <v>入力済</v>
      </c>
      <c r="AS1101" s="559" t="str">
        <f t="shared" si="380"/>
        <v/>
      </c>
      <c r="AT1101" s="632" t="str">
        <f t="shared" si="381"/>
        <v>入力済</v>
      </c>
      <c r="AU1101" s="632" t="str">
        <f t="shared" si="382"/>
        <v/>
      </c>
      <c r="AV1101" s="632" t="str">
        <f t="shared" si="383"/>
        <v/>
      </c>
      <c r="AW1101" s="559" t="str">
        <f t="shared" si="384"/>
        <v/>
      </c>
      <c r="AX1101" s="559" t="str">
        <f t="shared" si="385"/>
        <v/>
      </c>
      <c r="AY1101" s="632" t="str">
        <f>IFERROR(VLOOKUP(K1101,【参考】数式用!$AR$5:$AS$39,2, FALSE), "")</f>
        <v/>
      </c>
      <c r="AZ1101" s="559" t="str">
        <f t="shared" si="386"/>
        <v/>
      </c>
      <c r="BA1101" s="559" t="str">
        <f t="shared" si="387"/>
        <v>入力済</v>
      </c>
      <c r="BB1101" s="632" t="str">
        <f>IFERROR(VLOOKUP(K1101,【参考】数式用!$AX$3:$AY$59, 2, FALSE), "")</f>
        <v/>
      </c>
      <c r="BC1101" s="559" t="str">
        <f t="shared" si="388"/>
        <v/>
      </c>
      <c r="BD1101" s="559" t="str">
        <f t="shared" si="389"/>
        <v>入力済</v>
      </c>
      <c r="BE1101" s="576" t="str">
        <f t="shared" si="390"/>
        <v/>
      </c>
      <c r="BF1101" s="559" t="str">
        <f t="shared" si="391"/>
        <v/>
      </c>
      <c r="BG1101" s="596"/>
      <c r="BH1101" s="632" t="str">
        <f t="shared" si="392"/>
        <v/>
      </c>
      <c r="BI1101" s="614" t="str">
        <f>IFERROR(IF(BH1101="Ⅱロ有り",ROUNDDOWN(L1101*VLOOKUP(K1101,【参考】数式用!$A$4:$J$42,10,FALSE)*AA1101,0),""),"")</f>
        <v/>
      </c>
      <c r="BJ1101" s="614" t="str">
        <f>IFERROR(IF(BH1101="Ⅱロなし",ROUNDDOWN(L1101*VLOOKUP(K1101,【参考】数式用!$A$4:$J$42,8,FALSE)*AA1101,0),""),"")</f>
        <v/>
      </c>
    </row>
    <row r="1102" spans="1:62" ht="110.1" customHeight="1" thickBot="1">
      <c r="A1102" s="327">
        <v>1089</v>
      </c>
      <c r="B1102" s="1005" t="str">
        <f>IF(基本情報入力シート!B1124="","",基本情報入力シート!B1124)</f>
        <v/>
      </c>
      <c r="C1102" s="1006"/>
      <c r="D1102" s="1006"/>
      <c r="E1102" s="1006"/>
      <c r="F1102" s="1007"/>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58" t="str">
        <f>IF(基本情報入力シート!AF1124=0, "",基本情報入力シート!AF1124)</f>
        <v/>
      </c>
      <c r="M1102" s="589"/>
      <c r="N1102" s="521" t="str">
        <f>IFERROR(VLOOKUP(K1102,【参考】数式用!$A$2:$F$57,MATCH(M1102,【参考】数式用!$C$3:$F$3,0)+2,0),"")</f>
        <v/>
      </c>
      <c r="O1102" s="513"/>
      <c r="P1102" s="555" t="str">
        <f>IFERROR(VLOOKUP(K1102,【参考】数式用!$A$2:$F$57,MATCH(O1102,【参考】数式用!$C$3:$F$3,0)+2,0),"")</f>
        <v/>
      </c>
      <c r="Q1102" s="338" t="s">
        <v>118</v>
      </c>
      <c r="R1102" s="339"/>
      <c r="S1102" s="340" t="s">
        <v>183</v>
      </c>
      <c r="T1102" s="339"/>
      <c r="U1102" s="340" t="s">
        <v>184</v>
      </c>
      <c r="V1102" s="339"/>
      <c r="W1102" s="340" t="s">
        <v>183</v>
      </c>
      <c r="X1102" s="339"/>
      <c r="Y1102" s="340" t="s">
        <v>185</v>
      </c>
      <c r="Z1102" s="340" t="s">
        <v>186</v>
      </c>
      <c r="AA1102" s="340" t="str">
        <f t="shared" si="372"/>
        <v/>
      </c>
      <c r="AB1102" s="341" t="s">
        <v>187</v>
      </c>
      <c r="AC1102" s="516" t="str">
        <f t="shared" si="373"/>
        <v/>
      </c>
      <c r="AD1102" s="509" t="str">
        <f t="shared" si="374"/>
        <v/>
      </c>
      <c r="AE1102" s="517" t="str">
        <f>IFERROR(ROUNDDOWN(ROUNDDOWN(ROUND(L1102*VLOOKUP(K1102,【参考】数式用!$A$4:$F$57,MATCH("処遇改善加算Ⅳ",【参考】数式用!$C$3:$F$3,0)+2,0),0),0)*AA1102*0.5,0), "")</f>
        <v/>
      </c>
      <c r="AF1102" s="329"/>
      <c r="AG1102" s="330"/>
      <c r="AH1102" s="330"/>
      <c r="AI1102" s="344"/>
      <c r="AJ1102" s="641"/>
      <c r="AK1102" s="331"/>
      <c r="AL1102" s="332" t="str">
        <f t="shared" si="375"/>
        <v/>
      </c>
      <c r="AM1102" s="325" t="str">
        <f t="shared" si="376"/>
        <v/>
      </c>
      <c r="AN1102" s="255"/>
      <c r="AO1102" s="559" t="str">
        <f>IFERROR(VLOOKUP(K1102,【参考】数式用!$A$2:$N$57,14,FALSE),"")</f>
        <v/>
      </c>
      <c r="AP1102" s="559" t="str">
        <f t="shared" si="377"/>
        <v/>
      </c>
      <c r="AQ1102" s="632" t="str">
        <f t="shared" si="378"/>
        <v/>
      </c>
      <c r="AR1102" s="632" t="str">
        <f t="shared" si="379"/>
        <v>入力済</v>
      </c>
      <c r="AS1102" s="559" t="str">
        <f t="shared" si="380"/>
        <v/>
      </c>
      <c r="AT1102" s="632" t="str">
        <f t="shared" si="381"/>
        <v>入力済</v>
      </c>
      <c r="AU1102" s="632" t="str">
        <f t="shared" si="382"/>
        <v/>
      </c>
      <c r="AV1102" s="632" t="str">
        <f t="shared" si="383"/>
        <v/>
      </c>
      <c r="AW1102" s="559" t="str">
        <f t="shared" si="384"/>
        <v/>
      </c>
      <c r="AX1102" s="559" t="str">
        <f t="shared" si="385"/>
        <v/>
      </c>
      <c r="AY1102" s="632" t="str">
        <f>IFERROR(VLOOKUP(K1102,【参考】数式用!$AR$5:$AS$39,2, FALSE), "")</f>
        <v/>
      </c>
      <c r="AZ1102" s="559" t="str">
        <f t="shared" si="386"/>
        <v/>
      </c>
      <c r="BA1102" s="559" t="str">
        <f t="shared" si="387"/>
        <v>入力済</v>
      </c>
      <c r="BB1102" s="632" t="str">
        <f>IFERROR(VLOOKUP(K1102,【参考】数式用!$AX$3:$AY$59, 2, FALSE), "")</f>
        <v/>
      </c>
      <c r="BC1102" s="559" t="str">
        <f t="shared" si="388"/>
        <v/>
      </c>
      <c r="BD1102" s="559" t="str">
        <f t="shared" si="389"/>
        <v>入力済</v>
      </c>
      <c r="BE1102" s="576" t="str">
        <f t="shared" si="390"/>
        <v/>
      </c>
      <c r="BF1102" s="559" t="str">
        <f t="shared" si="391"/>
        <v/>
      </c>
      <c r="BG1102" s="596"/>
      <c r="BH1102" s="632" t="str">
        <f t="shared" si="392"/>
        <v/>
      </c>
      <c r="BI1102" s="614" t="str">
        <f>IFERROR(IF(BH1102="Ⅱロ有り",ROUNDDOWN(L1102*VLOOKUP(K1102,【参考】数式用!$A$4:$J$42,10,FALSE)*AA1102,0),""),"")</f>
        <v/>
      </c>
      <c r="BJ1102" s="614" t="str">
        <f>IFERROR(IF(BH1102="Ⅱロなし",ROUNDDOWN(L1102*VLOOKUP(K1102,【参考】数式用!$A$4:$J$42,8,FALSE)*AA1102,0),""),"")</f>
        <v/>
      </c>
    </row>
    <row r="1103" spans="1:62" ht="110.1" customHeight="1" thickBot="1">
      <c r="A1103" s="327">
        <v>1090</v>
      </c>
      <c r="B1103" s="1005" t="str">
        <f>IF(基本情報入力シート!B1125="","",基本情報入力シート!B1125)</f>
        <v/>
      </c>
      <c r="C1103" s="1006"/>
      <c r="D1103" s="1006"/>
      <c r="E1103" s="1006"/>
      <c r="F1103" s="1007"/>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58" t="str">
        <f>IF(基本情報入力シート!AF1125=0, "",基本情報入力シート!AF1125)</f>
        <v/>
      </c>
      <c r="M1103" s="589"/>
      <c r="N1103" s="521" t="str">
        <f>IFERROR(VLOOKUP(K1103,【参考】数式用!$A$2:$F$57,MATCH(M1103,【参考】数式用!$C$3:$F$3,0)+2,0),"")</f>
        <v/>
      </c>
      <c r="O1103" s="513"/>
      <c r="P1103" s="555" t="str">
        <f>IFERROR(VLOOKUP(K1103,【参考】数式用!$A$2:$F$57,MATCH(O1103,【参考】数式用!$C$3:$F$3,0)+2,0),"")</f>
        <v/>
      </c>
      <c r="Q1103" s="338" t="s">
        <v>118</v>
      </c>
      <c r="R1103" s="339"/>
      <c r="S1103" s="340" t="s">
        <v>183</v>
      </c>
      <c r="T1103" s="339"/>
      <c r="U1103" s="340" t="s">
        <v>184</v>
      </c>
      <c r="V1103" s="339"/>
      <c r="W1103" s="340" t="s">
        <v>183</v>
      </c>
      <c r="X1103" s="339"/>
      <c r="Y1103" s="340" t="s">
        <v>185</v>
      </c>
      <c r="Z1103" s="340" t="s">
        <v>186</v>
      </c>
      <c r="AA1103" s="340" t="str">
        <f t="shared" si="372"/>
        <v/>
      </c>
      <c r="AB1103" s="341" t="s">
        <v>187</v>
      </c>
      <c r="AC1103" s="516" t="str">
        <f t="shared" si="373"/>
        <v/>
      </c>
      <c r="AD1103" s="509" t="str">
        <f t="shared" si="374"/>
        <v/>
      </c>
      <c r="AE1103" s="517" t="str">
        <f>IFERROR(ROUNDDOWN(ROUNDDOWN(ROUND(L1103*VLOOKUP(K1103,【参考】数式用!$A$4:$F$57,MATCH("処遇改善加算Ⅳ",【参考】数式用!$C$3:$F$3,0)+2,0),0),0)*AA1103*0.5,0), "")</f>
        <v/>
      </c>
      <c r="AF1103" s="329"/>
      <c r="AG1103" s="330"/>
      <c r="AH1103" s="330"/>
      <c r="AI1103" s="344"/>
      <c r="AJ1103" s="641"/>
      <c r="AK1103" s="331"/>
      <c r="AL1103" s="332" t="str">
        <f t="shared" si="375"/>
        <v/>
      </c>
      <c r="AM1103" s="325" t="str">
        <f t="shared" si="376"/>
        <v/>
      </c>
      <c r="AN1103" s="255"/>
      <c r="AO1103" s="559" t="str">
        <f>IFERROR(VLOOKUP(K1103,【参考】数式用!$A$2:$N$57,14,FALSE),"")</f>
        <v/>
      </c>
      <c r="AP1103" s="559" t="str">
        <f t="shared" si="377"/>
        <v/>
      </c>
      <c r="AQ1103" s="632" t="str">
        <f t="shared" si="378"/>
        <v/>
      </c>
      <c r="AR1103" s="632" t="str">
        <f t="shared" si="379"/>
        <v>入力済</v>
      </c>
      <c r="AS1103" s="559" t="str">
        <f t="shared" si="380"/>
        <v/>
      </c>
      <c r="AT1103" s="632" t="str">
        <f t="shared" si="381"/>
        <v>入力済</v>
      </c>
      <c r="AU1103" s="632" t="str">
        <f t="shared" si="382"/>
        <v/>
      </c>
      <c r="AV1103" s="632" t="str">
        <f t="shared" si="383"/>
        <v/>
      </c>
      <c r="AW1103" s="559" t="str">
        <f t="shared" si="384"/>
        <v/>
      </c>
      <c r="AX1103" s="559" t="str">
        <f t="shared" si="385"/>
        <v/>
      </c>
      <c r="AY1103" s="632" t="str">
        <f>IFERROR(VLOOKUP(K1103,【参考】数式用!$AR$5:$AS$39,2, FALSE), "")</f>
        <v/>
      </c>
      <c r="AZ1103" s="559" t="str">
        <f t="shared" si="386"/>
        <v/>
      </c>
      <c r="BA1103" s="559" t="str">
        <f t="shared" si="387"/>
        <v>入力済</v>
      </c>
      <c r="BB1103" s="632" t="str">
        <f>IFERROR(VLOOKUP(K1103,【参考】数式用!$AX$3:$AY$59, 2, FALSE), "")</f>
        <v/>
      </c>
      <c r="BC1103" s="559" t="str">
        <f t="shared" si="388"/>
        <v/>
      </c>
      <c r="BD1103" s="559" t="str">
        <f t="shared" si="389"/>
        <v>入力済</v>
      </c>
      <c r="BE1103" s="576" t="str">
        <f t="shared" si="390"/>
        <v/>
      </c>
      <c r="BF1103" s="559" t="str">
        <f t="shared" si="391"/>
        <v/>
      </c>
      <c r="BG1103" s="596"/>
      <c r="BH1103" s="632" t="str">
        <f t="shared" si="392"/>
        <v/>
      </c>
      <c r="BI1103" s="614" t="str">
        <f>IFERROR(IF(BH1103="Ⅱロ有り",ROUNDDOWN(L1103*VLOOKUP(K1103,【参考】数式用!$A$4:$J$42,10,FALSE)*AA1103,0),""),"")</f>
        <v/>
      </c>
      <c r="BJ1103" s="614" t="str">
        <f>IFERROR(IF(BH1103="Ⅱロなし",ROUNDDOWN(L1103*VLOOKUP(K1103,【参考】数式用!$A$4:$J$42,8,FALSE)*AA1103,0),""),"")</f>
        <v/>
      </c>
    </row>
    <row r="1104" spans="1:62" ht="110.1" customHeight="1" thickBot="1">
      <c r="A1104" s="327">
        <v>1091</v>
      </c>
      <c r="B1104" s="1005" t="str">
        <f>IF(基本情報入力シート!B1126="","",基本情報入力シート!B1126)</f>
        <v/>
      </c>
      <c r="C1104" s="1006"/>
      <c r="D1104" s="1006"/>
      <c r="E1104" s="1006"/>
      <c r="F1104" s="1007"/>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58" t="str">
        <f>IF(基本情報入力シート!AF1126=0, "",基本情報入力シート!AF1126)</f>
        <v/>
      </c>
      <c r="M1104" s="589"/>
      <c r="N1104" s="521" t="str">
        <f>IFERROR(VLOOKUP(K1104,【参考】数式用!$A$2:$F$57,MATCH(M1104,【参考】数式用!$C$3:$F$3,0)+2,0),"")</f>
        <v/>
      </c>
      <c r="O1104" s="513"/>
      <c r="P1104" s="555" t="str">
        <f>IFERROR(VLOOKUP(K1104,【参考】数式用!$A$2:$F$57,MATCH(O1104,【参考】数式用!$C$3:$F$3,0)+2,0),"")</f>
        <v/>
      </c>
      <c r="Q1104" s="338" t="s">
        <v>118</v>
      </c>
      <c r="R1104" s="339"/>
      <c r="S1104" s="340" t="s">
        <v>183</v>
      </c>
      <c r="T1104" s="339"/>
      <c r="U1104" s="340" t="s">
        <v>184</v>
      </c>
      <c r="V1104" s="339"/>
      <c r="W1104" s="340" t="s">
        <v>183</v>
      </c>
      <c r="X1104" s="339"/>
      <c r="Y1104" s="340" t="s">
        <v>185</v>
      </c>
      <c r="Z1104" s="340" t="s">
        <v>186</v>
      </c>
      <c r="AA1104" s="340" t="str">
        <f t="shared" si="372"/>
        <v/>
      </c>
      <c r="AB1104" s="341" t="s">
        <v>187</v>
      </c>
      <c r="AC1104" s="516" t="str">
        <f t="shared" si="373"/>
        <v/>
      </c>
      <c r="AD1104" s="509" t="str">
        <f t="shared" si="374"/>
        <v/>
      </c>
      <c r="AE1104" s="517" t="str">
        <f>IFERROR(ROUNDDOWN(ROUNDDOWN(ROUND(L1104*VLOOKUP(K1104,【参考】数式用!$A$4:$F$57,MATCH("処遇改善加算Ⅳ",【参考】数式用!$C$3:$F$3,0)+2,0),0),0)*AA1104*0.5,0), "")</f>
        <v/>
      </c>
      <c r="AF1104" s="329"/>
      <c r="AG1104" s="330"/>
      <c r="AH1104" s="330"/>
      <c r="AI1104" s="344"/>
      <c r="AJ1104" s="641"/>
      <c r="AK1104" s="331"/>
      <c r="AL1104" s="332" t="str">
        <f t="shared" si="375"/>
        <v/>
      </c>
      <c r="AM1104" s="325" t="str">
        <f t="shared" si="376"/>
        <v/>
      </c>
      <c r="AN1104" s="255"/>
      <c r="AO1104" s="559" t="str">
        <f>IFERROR(VLOOKUP(K1104,【参考】数式用!$A$2:$N$57,14,FALSE),"")</f>
        <v/>
      </c>
      <c r="AP1104" s="559" t="str">
        <f t="shared" si="377"/>
        <v/>
      </c>
      <c r="AQ1104" s="632" t="str">
        <f t="shared" si="378"/>
        <v/>
      </c>
      <c r="AR1104" s="632" t="str">
        <f t="shared" si="379"/>
        <v>入力済</v>
      </c>
      <c r="AS1104" s="559" t="str">
        <f t="shared" si="380"/>
        <v/>
      </c>
      <c r="AT1104" s="632" t="str">
        <f t="shared" si="381"/>
        <v>入力済</v>
      </c>
      <c r="AU1104" s="632" t="str">
        <f t="shared" si="382"/>
        <v/>
      </c>
      <c r="AV1104" s="632" t="str">
        <f t="shared" si="383"/>
        <v/>
      </c>
      <c r="AW1104" s="559" t="str">
        <f t="shared" si="384"/>
        <v/>
      </c>
      <c r="AX1104" s="559" t="str">
        <f t="shared" si="385"/>
        <v/>
      </c>
      <c r="AY1104" s="632" t="str">
        <f>IFERROR(VLOOKUP(K1104,【参考】数式用!$AR$5:$AS$39,2, FALSE), "")</f>
        <v/>
      </c>
      <c r="AZ1104" s="559" t="str">
        <f t="shared" si="386"/>
        <v/>
      </c>
      <c r="BA1104" s="559" t="str">
        <f t="shared" si="387"/>
        <v>入力済</v>
      </c>
      <c r="BB1104" s="632" t="str">
        <f>IFERROR(VLOOKUP(K1104,【参考】数式用!$AX$3:$AY$59, 2, FALSE), "")</f>
        <v/>
      </c>
      <c r="BC1104" s="559" t="str">
        <f t="shared" si="388"/>
        <v/>
      </c>
      <c r="BD1104" s="559" t="str">
        <f t="shared" si="389"/>
        <v>入力済</v>
      </c>
      <c r="BE1104" s="576" t="str">
        <f t="shared" si="390"/>
        <v/>
      </c>
      <c r="BF1104" s="559" t="str">
        <f t="shared" si="391"/>
        <v/>
      </c>
      <c r="BG1104" s="596"/>
      <c r="BH1104" s="632" t="str">
        <f t="shared" si="392"/>
        <v/>
      </c>
      <c r="BI1104" s="614" t="str">
        <f>IFERROR(IF(BH1104="Ⅱロ有り",ROUNDDOWN(L1104*VLOOKUP(K1104,【参考】数式用!$A$4:$J$42,10,FALSE)*AA1104,0),""),"")</f>
        <v/>
      </c>
      <c r="BJ1104" s="614" t="str">
        <f>IFERROR(IF(BH1104="Ⅱロなし",ROUNDDOWN(L1104*VLOOKUP(K1104,【参考】数式用!$A$4:$J$42,8,FALSE)*AA1104,0),""),"")</f>
        <v/>
      </c>
    </row>
    <row r="1105" spans="1:62" ht="110.1" customHeight="1" thickBot="1">
      <c r="A1105" s="327">
        <v>1092</v>
      </c>
      <c r="B1105" s="1005" t="str">
        <f>IF(基本情報入力シート!B1127="","",基本情報入力シート!B1127)</f>
        <v/>
      </c>
      <c r="C1105" s="1006"/>
      <c r="D1105" s="1006"/>
      <c r="E1105" s="1006"/>
      <c r="F1105" s="1007"/>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58" t="str">
        <f>IF(基本情報入力シート!AF1127=0, "",基本情報入力シート!AF1127)</f>
        <v/>
      </c>
      <c r="M1105" s="589"/>
      <c r="N1105" s="521" t="str">
        <f>IFERROR(VLOOKUP(K1105,【参考】数式用!$A$2:$F$57,MATCH(M1105,【参考】数式用!$C$3:$F$3,0)+2,0),"")</f>
        <v/>
      </c>
      <c r="O1105" s="513"/>
      <c r="P1105" s="555" t="str">
        <f>IFERROR(VLOOKUP(K1105,【参考】数式用!$A$2:$F$57,MATCH(O1105,【参考】数式用!$C$3:$F$3,0)+2,0),"")</f>
        <v/>
      </c>
      <c r="Q1105" s="338" t="s">
        <v>118</v>
      </c>
      <c r="R1105" s="339"/>
      <c r="S1105" s="340" t="s">
        <v>183</v>
      </c>
      <c r="T1105" s="339"/>
      <c r="U1105" s="340" t="s">
        <v>184</v>
      </c>
      <c r="V1105" s="339"/>
      <c r="W1105" s="340" t="s">
        <v>183</v>
      </c>
      <c r="X1105" s="339"/>
      <c r="Y1105" s="340" t="s">
        <v>185</v>
      </c>
      <c r="Z1105" s="340" t="s">
        <v>186</v>
      </c>
      <c r="AA1105" s="340" t="str">
        <f t="shared" si="372"/>
        <v/>
      </c>
      <c r="AB1105" s="341" t="s">
        <v>187</v>
      </c>
      <c r="AC1105" s="516" t="str">
        <f t="shared" si="373"/>
        <v/>
      </c>
      <c r="AD1105" s="509" t="str">
        <f t="shared" si="374"/>
        <v/>
      </c>
      <c r="AE1105" s="517" t="str">
        <f>IFERROR(ROUNDDOWN(ROUNDDOWN(ROUND(L1105*VLOOKUP(K1105,【参考】数式用!$A$4:$F$57,MATCH("処遇改善加算Ⅳ",【参考】数式用!$C$3:$F$3,0)+2,0),0),0)*AA1105*0.5,0), "")</f>
        <v/>
      </c>
      <c r="AF1105" s="329"/>
      <c r="AG1105" s="330"/>
      <c r="AH1105" s="330"/>
      <c r="AI1105" s="344"/>
      <c r="AJ1105" s="641"/>
      <c r="AK1105" s="331"/>
      <c r="AL1105" s="332" t="str">
        <f t="shared" si="375"/>
        <v/>
      </c>
      <c r="AM1105" s="325" t="str">
        <f t="shared" si="376"/>
        <v/>
      </c>
      <c r="AN1105" s="255"/>
      <c r="AO1105" s="559" t="str">
        <f>IFERROR(VLOOKUP(K1105,【参考】数式用!$A$2:$N$57,14,FALSE),"")</f>
        <v/>
      </c>
      <c r="AP1105" s="559" t="str">
        <f t="shared" si="377"/>
        <v/>
      </c>
      <c r="AQ1105" s="632" t="str">
        <f t="shared" si="378"/>
        <v/>
      </c>
      <c r="AR1105" s="632" t="str">
        <f t="shared" si="379"/>
        <v>入力済</v>
      </c>
      <c r="AS1105" s="559" t="str">
        <f t="shared" si="380"/>
        <v/>
      </c>
      <c r="AT1105" s="632" t="str">
        <f t="shared" si="381"/>
        <v>入力済</v>
      </c>
      <c r="AU1105" s="632" t="str">
        <f t="shared" si="382"/>
        <v/>
      </c>
      <c r="AV1105" s="632" t="str">
        <f t="shared" si="383"/>
        <v/>
      </c>
      <c r="AW1105" s="559" t="str">
        <f t="shared" si="384"/>
        <v/>
      </c>
      <c r="AX1105" s="559" t="str">
        <f t="shared" si="385"/>
        <v/>
      </c>
      <c r="AY1105" s="632" t="str">
        <f>IFERROR(VLOOKUP(K1105,【参考】数式用!$AR$5:$AS$39,2, FALSE), "")</f>
        <v/>
      </c>
      <c r="AZ1105" s="559" t="str">
        <f t="shared" si="386"/>
        <v/>
      </c>
      <c r="BA1105" s="559" t="str">
        <f t="shared" si="387"/>
        <v>入力済</v>
      </c>
      <c r="BB1105" s="632" t="str">
        <f>IFERROR(VLOOKUP(K1105,【参考】数式用!$AX$3:$AY$59, 2, FALSE), "")</f>
        <v/>
      </c>
      <c r="BC1105" s="559" t="str">
        <f t="shared" si="388"/>
        <v/>
      </c>
      <c r="BD1105" s="559" t="str">
        <f t="shared" si="389"/>
        <v>入力済</v>
      </c>
      <c r="BE1105" s="576" t="str">
        <f t="shared" si="390"/>
        <v/>
      </c>
      <c r="BF1105" s="559" t="str">
        <f t="shared" si="391"/>
        <v/>
      </c>
      <c r="BG1105" s="596"/>
      <c r="BH1105" s="632" t="str">
        <f t="shared" si="392"/>
        <v/>
      </c>
      <c r="BI1105" s="614" t="str">
        <f>IFERROR(IF(BH1105="Ⅱロ有り",ROUNDDOWN(L1105*VLOOKUP(K1105,【参考】数式用!$A$4:$J$42,10,FALSE)*AA1105,0),""),"")</f>
        <v/>
      </c>
      <c r="BJ1105" s="614" t="str">
        <f>IFERROR(IF(BH1105="Ⅱロなし",ROUNDDOWN(L1105*VLOOKUP(K1105,【参考】数式用!$A$4:$J$42,8,FALSE)*AA1105,0),""),"")</f>
        <v/>
      </c>
    </row>
    <row r="1106" spans="1:62" ht="110.1" customHeight="1" thickBot="1">
      <c r="A1106" s="327">
        <v>1093</v>
      </c>
      <c r="B1106" s="1005" t="str">
        <f>IF(基本情報入力シート!B1128="","",基本情報入力シート!B1128)</f>
        <v/>
      </c>
      <c r="C1106" s="1006"/>
      <c r="D1106" s="1006"/>
      <c r="E1106" s="1006"/>
      <c r="F1106" s="1007"/>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58" t="str">
        <f>IF(基本情報入力シート!AF1128=0, "",基本情報入力シート!AF1128)</f>
        <v/>
      </c>
      <c r="M1106" s="589"/>
      <c r="N1106" s="521" t="str">
        <f>IFERROR(VLOOKUP(K1106,【参考】数式用!$A$2:$F$57,MATCH(M1106,【参考】数式用!$C$3:$F$3,0)+2,0),"")</f>
        <v/>
      </c>
      <c r="O1106" s="513"/>
      <c r="P1106" s="555" t="str">
        <f>IFERROR(VLOOKUP(K1106,【参考】数式用!$A$2:$F$57,MATCH(O1106,【参考】数式用!$C$3:$F$3,0)+2,0),"")</f>
        <v/>
      </c>
      <c r="Q1106" s="338" t="s">
        <v>118</v>
      </c>
      <c r="R1106" s="339"/>
      <c r="S1106" s="340" t="s">
        <v>183</v>
      </c>
      <c r="T1106" s="339"/>
      <c r="U1106" s="340" t="s">
        <v>184</v>
      </c>
      <c r="V1106" s="339"/>
      <c r="W1106" s="340" t="s">
        <v>183</v>
      </c>
      <c r="X1106" s="339"/>
      <c r="Y1106" s="340" t="s">
        <v>185</v>
      </c>
      <c r="Z1106" s="340" t="s">
        <v>186</v>
      </c>
      <c r="AA1106" s="340" t="str">
        <f t="shared" si="372"/>
        <v/>
      </c>
      <c r="AB1106" s="341" t="s">
        <v>187</v>
      </c>
      <c r="AC1106" s="516" t="str">
        <f t="shared" si="373"/>
        <v/>
      </c>
      <c r="AD1106" s="509" t="str">
        <f t="shared" si="374"/>
        <v/>
      </c>
      <c r="AE1106" s="517" t="str">
        <f>IFERROR(ROUNDDOWN(ROUNDDOWN(ROUND(L1106*VLOOKUP(K1106,【参考】数式用!$A$4:$F$57,MATCH("処遇改善加算Ⅳ",【参考】数式用!$C$3:$F$3,0)+2,0),0),0)*AA1106*0.5,0), "")</f>
        <v/>
      </c>
      <c r="AF1106" s="329"/>
      <c r="AG1106" s="330"/>
      <c r="AH1106" s="330"/>
      <c r="AI1106" s="344"/>
      <c r="AJ1106" s="641"/>
      <c r="AK1106" s="331"/>
      <c r="AL1106" s="332" t="str">
        <f t="shared" si="375"/>
        <v/>
      </c>
      <c r="AM1106" s="325" t="str">
        <f t="shared" si="376"/>
        <v/>
      </c>
      <c r="AN1106" s="255"/>
      <c r="AO1106" s="559" t="str">
        <f>IFERROR(VLOOKUP(K1106,【参考】数式用!$A$2:$N$57,14,FALSE),"")</f>
        <v/>
      </c>
      <c r="AP1106" s="559" t="str">
        <f t="shared" si="377"/>
        <v/>
      </c>
      <c r="AQ1106" s="632" t="str">
        <f t="shared" si="378"/>
        <v/>
      </c>
      <c r="AR1106" s="632" t="str">
        <f t="shared" si="379"/>
        <v>入力済</v>
      </c>
      <c r="AS1106" s="559" t="str">
        <f t="shared" si="380"/>
        <v/>
      </c>
      <c r="AT1106" s="632" t="str">
        <f t="shared" si="381"/>
        <v>入力済</v>
      </c>
      <c r="AU1106" s="632" t="str">
        <f t="shared" si="382"/>
        <v/>
      </c>
      <c r="AV1106" s="632" t="str">
        <f t="shared" si="383"/>
        <v/>
      </c>
      <c r="AW1106" s="559" t="str">
        <f t="shared" si="384"/>
        <v/>
      </c>
      <c r="AX1106" s="559" t="str">
        <f t="shared" si="385"/>
        <v/>
      </c>
      <c r="AY1106" s="632" t="str">
        <f>IFERROR(VLOOKUP(K1106,【参考】数式用!$AR$5:$AS$39,2, FALSE), "")</f>
        <v/>
      </c>
      <c r="AZ1106" s="559" t="str">
        <f t="shared" si="386"/>
        <v/>
      </c>
      <c r="BA1106" s="559" t="str">
        <f t="shared" si="387"/>
        <v>入力済</v>
      </c>
      <c r="BB1106" s="632" t="str">
        <f>IFERROR(VLOOKUP(K1106,【参考】数式用!$AX$3:$AY$59, 2, FALSE), "")</f>
        <v/>
      </c>
      <c r="BC1106" s="559" t="str">
        <f t="shared" si="388"/>
        <v/>
      </c>
      <c r="BD1106" s="559" t="str">
        <f t="shared" si="389"/>
        <v>入力済</v>
      </c>
      <c r="BE1106" s="576" t="str">
        <f t="shared" si="390"/>
        <v/>
      </c>
      <c r="BF1106" s="559" t="str">
        <f t="shared" si="391"/>
        <v/>
      </c>
      <c r="BG1106" s="596"/>
      <c r="BH1106" s="632" t="str">
        <f t="shared" si="392"/>
        <v/>
      </c>
      <c r="BI1106" s="614" t="str">
        <f>IFERROR(IF(BH1106="Ⅱロ有り",ROUNDDOWN(L1106*VLOOKUP(K1106,【参考】数式用!$A$4:$J$42,10,FALSE)*AA1106,0),""),"")</f>
        <v/>
      </c>
      <c r="BJ1106" s="614" t="str">
        <f>IFERROR(IF(BH1106="Ⅱロなし",ROUNDDOWN(L1106*VLOOKUP(K1106,【参考】数式用!$A$4:$J$42,8,FALSE)*AA1106,0),""),"")</f>
        <v/>
      </c>
    </row>
    <row r="1107" spans="1:62" ht="110.1" customHeight="1" thickBot="1">
      <c r="A1107" s="327">
        <v>1094</v>
      </c>
      <c r="B1107" s="1005" t="str">
        <f>IF(基本情報入力シート!B1129="","",基本情報入力シート!B1129)</f>
        <v/>
      </c>
      <c r="C1107" s="1006"/>
      <c r="D1107" s="1006"/>
      <c r="E1107" s="1006"/>
      <c r="F1107" s="1007"/>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58" t="str">
        <f>IF(基本情報入力シート!AF1129=0, "",基本情報入力シート!AF1129)</f>
        <v/>
      </c>
      <c r="M1107" s="589"/>
      <c r="N1107" s="521" t="str">
        <f>IFERROR(VLOOKUP(K1107,【参考】数式用!$A$2:$F$57,MATCH(M1107,【参考】数式用!$C$3:$F$3,0)+2,0),"")</f>
        <v/>
      </c>
      <c r="O1107" s="513"/>
      <c r="P1107" s="555" t="str">
        <f>IFERROR(VLOOKUP(K1107,【参考】数式用!$A$2:$F$57,MATCH(O1107,【参考】数式用!$C$3:$F$3,0)+2,0),"")</f>
        <v/>
      </c>
      <c r="Q1107" s="338" t="s">
        <v>118</v>
      </c>
      <c r="R1107" s="339"/>
      <c r="S1107" s="340" t="s">
        <v>183</v>
      </c>
      <c r="T1107" s="339"/>
      <c r="U1107" s="340" t="s">
        <v>184</v>
      </c>
      <c r="V1107" s="339"/>
      <c r="W1107" s="340" t="s">
        <v>183</v>
      </c>
      <c r="X1107" s="339"/>
      <c r="Y1107" s="340" t="s">
        <v>185</v>
      </c>
      <c r="Z1107" s="340" t="s">
        <v>186</v>
      </c>
      <c r="AA1107" s="340" t="str">
        <f t="shared" si="372"/>
        <v/>
      </c>
      <c r="AB1107" s="341" t="s">
        <v>187</v>
      </c>
      <c r="AC1107" s="516" t="str">
        <f t="shared" si="373"/>
        <v/>
      </c>
      <c r="AD1107" s="509" t="str">
        <f t="shared" si="374"/>
        <v/>
      </c>
      <c r="AE1107" s="517" t="str">
        <f>IFERROR(ROUNDDOWN(ROUNDDOWN(ROUND(L1107*VLOOKUP(K1107,【参考】数式用!$A$4:$F$57,MATCH("処遇改善加算Ⅳ",【参考】数式用!$C$3:$F$3,0)+2,0),0),0)*AA1107*0.5,0), "")</f>
        <v/>
      </c>
      <c r="AF1107" s="329"/>
      <c r="AG1107" s="330"/>
      <c r="AH1107" s="330"/>
      <c r="AI1107" s="344"/>
      <c r="AJ1107" s="641"/>
      <c r="AK1107" s="331"/>
      <c r="AL1107" s="332" t="str">
        <f t="shared" si="375"/>
        <v/>
      </c>
      <c r="AM1107" s="325" t="str">
        <f t="shared" si="376"/>
        <v/>
      </c>
      <c r="AN1107" s="255"/>
      <c r="AO1107" s="559" t="str">
        <f>IFERROR(VLOOKUP(K1107,【参考】数式用!$A$2:$N$57,14,FALSE),"")</f>
        <v/>
      </c>
      <c r="AP1107" s="559" t="str">
        <f t="shared" si="377"/>
        <v/>
      </c>
      <c r="AQ1107" s="632" t="str">
        <f t="shared" si="378"/>
        <v/>
      </c>
      <c r="AR1107" s="632" t="str">
        <f t="shared" si="379"/>
        <v>入力済</v>
      </c>
      <c r="AS1107" s="559" t="str">
        <f t="shared" si="380"/>
        <v/>
      </c>
      <c r="AT1107" s="632" t="str">
        <f t="shared" si="381"/>
        <v>入力済</v>
      </c>
      <c r="AU1107" s="632" t="str">
        <f t="shared" si="382"/>
        <v/>
      </c>
      <c r="AV1107" s="632" t="str">
        <f t="shared" si="383"/>
        <v/>
      </c>
      <c r="AW1107" s="559" t="str">
        <f t="shared" si="384"/>
        <v/>
      </c>
      <c r="AX1107" s="559" t="str">
        <f t="shared" si="385"/>
        <v/>
      </c>
      <c r="AY1107" s="632" t="str">
        <f>IFERROR(VLOOKUP(K1107,【参考】数式用!$AR$5:$AS$39,2, FALSE), "")</f>
        <v/>
      </c>
      <c r="AZ1107" s="559" t="str">
        <f t="shared" si="386"/>
        <v/>
      </c>
      <c r="BA1107" s="559" t="str">
        <f t="shared" si="387"/>
        <v>入力済</v>
      </c>
      <c r="BB1107" s="632" t="str">
        <f>IFERROR(VLOOKUP(K1107,【参考】数式用!$AX$3:$AY$59, 2, FALSE), "")</f>
        <v/>
      </c>
      <c r="BC1107" s="559" t="str">
        <f t="shared" si="388"/>
        <v/>
      </c>
      <c r="BD1107" s="559" t="str">
        <f t="shared" si="389"/>
        <v>入力済</v>
      </c>
      <c r="BE1107" s="576" t="str">
        <f t="shared" si="390"/>
        <v/>
      </c>
      <c r="BF1107" s="559" t="str">
        <f t="shared" si="391"/>
        <v/>
      </c>
      <c r="BG1107" s="596"/>
      <c r="BH1107" s="632" t="str">
        <f t="shared" si="392"/>
        <v/>
      </c>
      <c r="BI1107" s="614" t="str">
        <f>IFERROR(IF(BH1107="Ⅱロ有り",ROUNDDOWN(L1107*VLOOKUP(K1107,【参考】数式用!$A$4:$J$42,10,FALSE)*AA1107,0),""),"")</f>
        <v/>
      </c>
      <c r="BJ1107" s="614" t="str">
        <f>IFERROR(IF(BH1107="Ⅱロなし",ROUNDDOWN(L1107*VLOOKUP(K1107,【参考】数式用!$A$4:$J$42,8,FALSE)*AA1107,0),""),"")</f>
        <v/>
      </c>
    </row>
    <row r="1108" spans="1:62" ht="110.1" customHeight="1" thickBot="1">
      <c r="A1108" s="327">
        <v>1095</v>
      </c>
      <c r="B1108" s="1005" t="str">
        <f>IF(基本情報入力シート!B1130="","",基本情報入力シート!B1130)</f>
        <v/>
      </c>
      <c r="C1108" s="1006"/>
      <c r="D1108" s="1006"/>
      <c r="E1108" s="1006"/>
      <c r="F1108" s="1007"/>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58" t="str">
        <f>IF(基本情報入力シート!AF1130=0, "",基本情報入力シート!AF1130)</f>
        <v/>
      </c>
      <c r="M1108" s="589"/>
      <c r="N1108" s="521" t="str">
        <f>IFERROR(VLOOKUP(K1108,【参考】数式用!$A$2:$F$57,MATCH(M1108,【参考】数式用!$C$3:$F$3,0)+2,0),"")</f>
        <v/>
      </c>
      <c r="O1108" s="513"/>
      <c r="P1108" s="555" t="str">
        <f>IFERROR(VLOOKUP(K1108,【参考】数式用!$A$2:$F$57,MATCH(O1108,【参考】数式用!$C$3:$F$3,0)+2,0),"")</f>
        <v/>
      </c>
      <c r="Q1108" s="338" t="s">
        <v>118</v>
      </c>
      <c r="R1108" s="339"/>
      <c r="S1108" s="340" t="s">
        <v>183</v>
      </c>
      <c r="T1108" s="339"/>
      <c r="U1108" s="340" t="s">
        <v>184</v>
      </c>
      <c r="V1108" s="339"/>
      <c r="W1108" s="340" t="s">
        <v>183</v>
      </c>
      <c r="X1108" s="339"/>
      <c r="Y1108" s="340" t="s">
        <v>185</v>
      </c>
      <c r="Z1108" s="340" t="s">
        <v>186</v>
      </c>
      <c r="AA1108" s="340" t="str">
        <f t="shared" si="372"/>
        <v/>
      </c>
      <c r="AB1108" s="341" t="s">
        <v>187</v>
      </c>
      <c r="AC1108" s="516" t="str">
        <f t="shared" si="373"/>
        <v/>
      </c>
      <c r="AD1108" s="509" t="str">
        <f t="shared" si="374"/>
        <v/>
      </c>
      <c r="AE1108" s="517" t="str">
        <f>IFERROR(ROUNDDOWN(ROUNDDOWN(ROUND(L1108*VLOOKUP(K1108,【参考】数式用!$A$4:$F$57,MATCH("処遇改善加算Ⅳ",【参考】数式用!$C$3:$F$3,0)+2,0),0),0)*AA1108*0.5,0), "")</f>
        <v/>
      </c>
      <c r="AF1108" s="329"/>
      <c r="AG1108" s="330"/>
      <c r="AH1108" s="330"/>
      <c r="AI1108" s="344"/>
      <c r="AJ1108" s="641"/>
      <c r="AK1108" s="331"/>
      <c r="AL1108" s="332" t="str">
        <f t="shared" si="375"/>
        <v/>
      </c>
      <c r="AM1108" s="325" t="str">
        <f t="shared" si="376"/>
        <v/>
      </c>
      <c r="AN1108" s="255"/>
      <c r="AO1108" s="559" t="str">
        <f>IFERROR(VLOOKUP(K1108,【参考】数式用!$A$2:$N$57,14,FALSE),"")</f>
        <v/>
      </c>
      <c r="AP1108" s="559" t="str">
        <f t="shared" si="377"/>
        <v/>
      </c>
      <c r="AQ1108" s="632" t="str">
        <f t="shared" si="378"/>
        <v/>
      </c>
      <c r="AR1108" s="632" t="str">
        <f t="shared" si="379"/>
        <v>入力済</v>
      </c>
      <c r="AS1108" s="559" t="str">
        <f t="shared" si="380"/>
        <v/>
      </c>
      <c r="AT1108" s="632" t="str">
        <f t="shared" si="381"/>
        <v>入力済</v>
      </c>
      <c r="AU1108" s="632" t="str">
        <f t="shared" si="382"/>
        <v/>
      </c>
      <c r="AV1108" s="632" t="str">
        <f t="shared" si="383"/>
        <v/>
      </c>
      <c r="AW1108" s="559" t="str">
        <f t="shared" si="384"/>
        <v/>
      </c>
      <c r="AX1108" s="559" t="str">
        <f t="shared" si="385"/>
        <v/>
      </c>
      <c r="AY1108" s="632" t="str">
        <f>IFERROR(VLOOKUP(K1108,【参考】数式用!$AR$5:$AS$39,2, FALSE), "")</f>
        <v/>
      </c>
      <c r="AZ1108" s="559" t="str">
        <f t="shared" si="386"/>
        <v/>
      </c>
      <c r="BA1108" s="559" t="str">
        <f t="shared" si="387"/>
        <v>入力済</v>
      </c>
      <c r="BB1108" s="632" t="str">
        <f>IFERROR(VLOOKUP(K1108,【参考】数式用!$AX$3:$AY$59, 2, FALSE), "")</f>
        <v/>
      </c>
      <c r="BC1108" s="559" t="str">
        <f t="shared" si="388"/>
        <v/>
      </c>
      <c r="BD1108" s="559" t="str">
        <f t="shared" si="389"/>
        <v>入力済</v>
      </c>
      <c r="BE1108" s="576" t="str">
        <f t="shared" si="390"/>
        <v/>
      </c>
      <c r="BF1108" s="559" t="str">
        <f t="shared" si="391"/>
        <v/>
      </c>
      <c r="BG1108" s="596"/>
      <c r="BH1108" s="632" t="str">
        <f t="shared" si="392"/>
        <v/>
      </c>
      <c r="BI1108" s="614" t="str">
        <f>IFERROR(IF(BH1108="Ⅱロ有り",ROUNDDOWN(L1108*VLOOKUP(K1108,【参考】数式用!$A$4:$J$42,10,FALSE)*AA1108,0),""),"")</f>
        <v/>
      </c>
      <c r="BJ1108" s="614" t="str">
        <f>IFERROR(IF(BH1108="Ⅱロなし",ROUNDDOWN(L1108*VLOOKUP(K1108,【参考】数式用!$A$4:$J$42,8,FALSE)*AA1108,0),""),"")</f>
        <v/>
      </c>
    </row>
    <row r="1109" spans="1:62" ht="110.1" customHeight="1" thickBot="1">
      <c r="A1109" s="327">
        <v>1096</v>
      </c>
      <c r="B1109" s="1005" t="str">
        <f>IF(基本情報入力シート!B1131="","",基本情報入力シート!B1131)</f>
        <v/>
      </c>
      <c r="C1109" s="1006"/>
      <c r="D1109" s="1006"/>
      <c r="E1109" s="1006"/>
      <c r="F1109" s="1007"/>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58" t="str">
        <f>IF(基本情報入力シート!AF1131=0, "",基本情報入力シート!AF1131)</f>
        <v/>
      </c>
      <c r="M1109" s="589"/>
      <c r="N1109" s="521" t="str">
        <f>IFERROR(VLOOKUP(K1109,【参考】数式用!$A$2:$F$57,MATCH(M1109,【参考】数式用!$C$3:$F$3,0)+2,0),"")</f>
        <v/>
      </c>
      <c r="O1109" s="513"/>
      <c r="P1109" s="555" t="str">
        <f>IFERROR(VLOOKUP(K1109,【参考】数式用!$A$2:$F$57,MATCH(O1109,【参考】数式用!$C$3:$F$3,0)+2,0),"")</f>
        <v/>
      </c>
      <c r="Q1109" s="338" t="s">
        <v>118</v>
      </c>
      <c r="R1109" s="339"/>
      <c r="S1109" s="340" t="s">
        <v>183</v>
      </c>
      <c r="T1109" s="339"/>
      <c r="U1109" s="340" t="s">
        <v>184</v>
      </c>
      <c r="V1109" s="339"/>
      <c r="W1109" s="340" t="s">
        <v>183</v>
      </c>
      <c r="X1109" s="339"/>
      <c r="Y1109" s="340" t="s">
        <v>185</v>
      </c>
      <c r="Z1109" s="340" t="s">
        <v>186</v>
      </c>
      <c r="AA1109" s="340" t="str">
        <f t="shared" si="372"/>
        <v/>
      </c>
      <c r="AB1109" s="341" t="s">
        <v>187</v>
      </c>
      <c r="AC1109" s="516" t="str">
        <f t="shared" si="373"/>
        <v/>
      </c>
      <c r="AD1109" s="509" t="str">
        <f t="shared" si="374"/>
        <v/>
      </c>
      <c r="AE1109" s="517" t="str">
        <f>IFERROR(ROUNDDOWN(ROUNDDOWN(ROUND(L1109*VLOOKUP(K1109,【参考】数式用!$A$4:$F$57,MATCH("処遇改善加算Ⅳ",【参考】数式用!$C$3:$F$3,0)+2,0),0),0)*AA1109*0.5,0), "")</f>
        <v/>
      </c>
      <c r="AF1109" s="329"/>
      <c r="AG1109" s="330"/>
      <c r="AH1109" s="330"/>
      <c r="AI1109" s="344"/>
      <c r="AJ1109" s="641"/>
      <c r="AK1109" s="331"/>
      <c r="AL1109" s="332" t="str">
        <f t="shared" si="375"/>
        <v/>
      </c>
      <c r="AM1109" s="325" t="str">
        <f t="shared" si="376"/>
        <v/>
      </c>
      <c r="AN1109" s="255"/>
      <c r="AO1109" s="559" t="str">
        <f>IFERROR(VLOOKUP(K1109,【参考】数式用!$A$2:$N$57,14,FALSE),"")</f>
        <v/>
      </c>
      <c r="AP1109" s="559" t="str">
        <f t="shared" si="377"/>
        <v/>
      </c>
      <c r="AQ1109" s="632" t="str">
        <f t="shared" si="378"/>
        <v/>
      </c>
      <c r="AR1109" s="632" t="str">
        <f t="shared" si="379"/>
        <v>入力済</v>
      </c>
      <c r="AS1109" s="559" t="str">
        <f t="shared" si="380"/>
        <v/>
      </c>
      <c r="AT1109" s="632" t="str">
        <f t="shared" si="381"/>
        <v>入力済</v>
      </c>
      <c r="AU1109" s="632" t="str">
        <f t="shared" si="382"/>
        <v/>
      </c>
      <c r="AV1109" s="632" t="str">
        <f t="shared" si="383"/>
        <v/>
      </c>
      <c r="AW1109" s="559" t="str">
        <f t="shared" si="384"/>
        <v/>
      </c>
      <c r="AX1109" s="559" t="str">
        <f t="shared" si="385"/>
        <v/>
      </c>
      <c r="AY1109" s="632" t="str">
        <f>IFERROR(VLOOKUP(K1109,【参考】数式用!$AR$5:$AS$39,2, FALSE), "")</f>
        <v/>
      </c>
      <c r="AZ1109" s="559" t="str">
        <f t="shared" si="386"/>
        <v/>
      </c>
      <c r="BA1109" s="559" t="str">
        <f t="shared" si="387"/>
        <v>入力済</v>
      </c>
      <c r="BB1109" s="632" t="str">
        <f>IFERROR(VLOOKUP(K1109,【参考】数式用!$AX$3:$AY$59, 2, FALSE), "")</f>
        <v/>
      </c>
      <c r="BC1109" s="559" t="str">
        <f t="shared" si="388"/>
        <v/>
      </c>
      <c r="BD1109" s="559" t="str">
        <f t="shared" si="389"/>
        <v>入力済</v>
      </c>
      <c r="BE1109" s="576" t="str">
        <f t="shared" si="390"/>
        <v/>
      </c>
      <c r="BF1109" s="559" t="str">
        <f t="shared" si="391"/>
        <v/>
      </c>
      <c r="BG1109" s="596"/>
      <c r="BH1109" s="632" t="str">
        <f t="shared" si="392"/>
        <v/>
      </c>
      <c r="BI1109" s="614" t="str">
        <f>IFERROR(IF(BH1109="Ⅱロ有り",ROUNDDOWN(L1109*VLOOKUP(K1109,【参考】数式用!$A$4:$J$42,10,FALSE)*AA1109,0),""),"")</f>
        <v/>
      </c>
      <c r="BJ1109" s="614" t="str">
        <f>IFERROR(IF(BH1109="Ⅱロなし",ROUNDDOWN(L1109*VLOOKUP(K1109,【参考】数式用!$A$4:$J$42,8,FALSE)*AA1109,0),""),"")</f>
        <v/>
      </c>
    </row>
    <row r="1110" spans="1:62" ht="110.1" customHeight="1" thickBot="1">
      <c r="A1110" s="327">
        <v>1097</v>
      </c>
      <c r="B1110" s="1005" t="str">
        <f>IF(基本情報入力シート!B1132="","",基本情報入力シート!B1132)</f>
        <v/>
      </c>
      <c r="C1110" s="1006"/>
      <c r="D1110" s="1006"/>
      <c r="E1110" s="1006"/>
      <c r="F1110" s="1007"/>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58" t="str">
        <f>IF(基本情報入力シート!AF1132=0, "",基本情報入力シート!AF1132)</f>
        <v/>
      </c>
      <c r="M1110" s="589"/>
      <c r="N1110" s="521" t="str">
        <f>IFERROR(VLOOKUP(K1110,【参考】数式用!$A$2:$F$57,MATCH(M1110,【参考】数式用!$C$3:$F$3,0)+2,0),"")</f>
        <v/>
      </c>
      <c r="O1110" s="513"/>
      <c r="P1110" s="555" t="str">
        <f>IFERROR(VLOOKUP(K1110,【参考】数式用!$A$2:$F$57,MATCH(O1110,【参考】数式用!$C$3:$F$3,0)+2,0),"")</f>
        <v/>
      </c>
      <c r="Q1110" s="338" t="s">
        <v>118</v>
      </c>
      <c r="R1110" s="339"/>
      <c r="S1110" s="340" t="s">
        <v>183</v>
      </c>
      <c r="T1110" s="339"/>
      <c r="U1110" s="340" t="s">
        <v>184</v>
      </c>
      <c r="V1110" s="339"/>
      <c r="W1110" s="340" t="s">
        <v>183</v>
      </c>
      <c r="X1110" s="339"/>
      <c r="Y1110" s="340" t="s">
        <v>185</v>
      </c>
      <c r="Z1110" s="340" t="s">
        <v>186</v>
      </c>
      <c r="AA1110" s="340" t="str">
        <f t="shared" si="372"/>
        <v/>
      </c>
      <c r="AB1110" s="341" t="s">
        <v>187</v>
      </c>
      <c r="AC1110" s="516" t="str">
        <f t="shared" si="373"/>
        <v/>
      </c>
      <c r="AD1110" s="509" t="str">
        <f t="shared" si="374"/>
        <v/>
      </c>
      <c r="AE1110" s="517" t="str">
        <f>IFERROR(ROUNDDOWN(ROUNDDOWN(ROUND(L1110*VLOOKUP(K1110,【参考】数式用!$A$4:$F$57,MATCH("処遇改善加算Ⅳ",【参考】数式用!$C$3:$F$3,0)+2,0),0),0)*AA1110*0.5,0), "")</f>
        <v/>
      </c>
      <c r="AF1110" s="329"/>
      <c r="AG1110" s="330"/>
      <c r="AH1110" s="330"/>
      <c r="AI1110" s="344"/>
      <c r="AJ1110" s="641"/>
      <c r="AK1110" s="331"/>
      <c r="AL1110" s="332" t="str">
        <f t="shared" si="375"/>
        <v/>
      </c>
      <c r="AM1110" s="325" t="str">
        <f t="shared" si="376"/>
        <v/>
      </c>
      <c r="AN1110" s="255"/>
      <c r="AO1110" s="559" t="str">
        <f>IFERROR(VLOOKUP(K1110,【参考】数式用!$A$2:$N$57,14,FALSE),"")</f>
        <v/>
      </c>
      <c r="AP1110" s="559" t="str">
        <f t="shared" si="377"/>
        <v/>
      </c>
      <c r="AQ1110" s="632" t="str">
        <f t="shared" si="378"/>
        <v/>
      </c>
      <c r="AR1110" s="632" t="str">
        <f t="shared" si="379"/>
        <v>入力済</v>
      </c>
      <c r="AS1110" s="559" t="str">
        <f t="shared" si="380"/>
        <v/>
      </c>
      <c r="AT1110" s="632" t="str">
        <f t="shared" si="381"/>
        <v>入力済</v>
      </c>
      <c r="AU1110" s="632" t="str">
        <f t="shared" si="382"/>
        <v/>
      </c>
      <c r="AV1110" s="632" t="str">
        <f t="shared" si="383"/>
        <v/>
      </c>
      <c r="AW1110" s="559" t="str">
        <f t="shared" si="384"/>
        <v/>
      </c>
      <c r="AX1110" s="559" t="str">
        <f t="shared" si="385"/>
        <v/>
      </c>
      <c r="AY1110" s="632" t="str">
        <f>IFERROR(VLOOKUP(K1110,【参考】数式用!$AR$5:$AS$39,2, FALSE), "")</f>
        <v/>
      </c>
      <c r="AZ1110" s="559" t="str">
        <f t="shared" si="386"/>
        <v/>
      </c>
      <c r="BA1110" s="559" t="str">
        <f t="shared" si="387"/>
        <v>入力済</v>
      </c>
      <c r="BB1110" s="632" t="str">
        <f>IFERROR(VLOOKUP(K1110,【参考】数式用!$AX$3:$AY$59, 2, FALSE), "")</f>
        <v/>
      </c>
      <c r="BC1110" s="559" t="str">
        <f t="shared" si="388"/>
        <v/>
      </c>
      <c r="BD1110" s="559" t="str">
        <f t="shared" si="389"/>
        <v>入力済</v>
      </c>
      <c r="BE1110" s="576" t="str">
        <f t="shared" si="390"/>
        <v/>
      </c>
      <c r="BF1110" s="559" t="str">
        <f t="shared" si="391"/>
        <v/>
      </c>
      <c r="BG1110" s="596"/>
      <c r="BH1110" s="632" t="str">
        <f t="shared" si="392"/>
        <v/>
      </c>
      <c r="BI1110" s="614" t="str">
        <f>IFERROR(IF(BH1110="Ⅱロ有り",ROUNDDOWN(L1110*VLOOKUP(K1110,【参考】数式用!$A$4:$J$42,10,FALSE)*AA1110,0),""),"")</f>
        <v/>
      </c>
      <c r="BJ1110" s="614" t="str">
        <f>IFERROR(IF(BH1110="Ⅱロなし",ROUNDDOWN(L1110*VLOOKUP(K1110,【参考】数式用!$A$4:$J$42,8,FALSE)*AA1110,0),""),"")</f>
        <v/>
      </c>
    </row>
    <row r="1111" spans="1:62" ht="110.1" customHeight="1" thickBot="1">
      <c r="A1111" s="327">
        <v>1098</v>
      </c>
      <c r="B1111" s="1005" t="str">
        <f>IF(基本情報入力シート!B1133="","",基本情報入力シート!B1133)</f>
        <v/>
      </c>
      <c r="C1111" s="1006"/>
      <c r="D1111" s="1006"/>
      <c r="E1111" s="1006"/>
      <c r="F1111" s="1007"/>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58" t="str">
        <f>IF(基本情報入力シート!AF1133=0, "",基本情報入力シート!AF1133)</f>
        <v/>
      </c>
      <c r="M1111" s="589"/>
      <c r="N1111" s="521" t="str">
        <f>IFERROR(VLOOKUP(K1111,【参考】数式用!$A$2:$F$57,MATCH(M1111,【参考】数式用!$C$3:$F$3,0)+2,0),"")</f>
        <v/>
      </c>
      <c r="O1111" s="513"/>
      <c r="P1111" s="555" t="str">
        <f>IFERROR(VLOOKUP(K1111,【参考】数式用!$A$2:$F$57,MATCH(O1111,【参考】数式用!$C$3:$F$3,0)+2,0),"")</f>
        <v/>
      </c>
      <c r="Q1111" s="338" t="s">
        <v>118</v>
      </c>
      <c r="R1111" s="339"/>
      <c r="S1111" s="340" t="s">
        <v>183</v>
      </c>
      <c r="T1111" s="339"/>
      <c r="U1111" s="340" t="s">
        <v>184</v>
      </c>
      <c r="V1111" s="339"/>
      <c r="W1111" s="340" t="s">
        <v>183</v>
      </c>
      <c r="X1111" s="339"/>
      <c r="Y1111" s="340" t="s">
        <v>185</v>
      </c>
      <c r="Z1111" s="340" t="s">
        <v>186</v>
      </c>
      <c r="AA1111" s="340" t="str">
        <f t="shared" si="372"/>
        <v/>
      </c>
      <c r="AB1111" s="341" t="s">
        <v>187</v>
      </c>
      <c r="AC1111" s="516" t="str">
        <f t="shared" si="373"/>
        <v/>
      </c>
      <c r="AD1111" s="509" t="str">
        <f t="shared" si="374"/>
        <v/>
      </c>
      <c r="AE1111" s="517" t="str">
        <f>IFERROR(ROUNDDOWN(ROUNDDOWN(ROUND(L1111*VLOOKUP(K1111,【参考】数式用!$A$4:$F$57,MATCH("処遇改善加算Ⅳ",【参考】数式用!$C$3:$F$3,0)+2,0),0),0)*AA1111*0.5,0), "")</f>
        <v/>
      </c>
      <c r="AF1111" s="329"/>
      <c r="AG1111" s="330"/>
      <c r="AH1111" s="330"/>
      <c r="AI1111" s="344"/>
      <c r="AJ1111" s="641"/>
      <c r="AK1111" s="331"/>
      <c r="AL1111" s="332" t="str">
        <f t="shared" si="375"/>
        <v/>
      </c>
      <c r="AM1111" s="325" t="str">
        <f t="shared" si="376"/>
        <v/>
      </c>
      <c r="AN1111" s="255"/>
      <c r="AO1111" s="559" t="str">
        <f>IFERROR(VLOOKUP(K1111,【参考】数式用!$A$2:$N$57,14,FALSE),"")</f>
        <v/>
      </c>
      <c r="AP1111" s="559" t="str">
        <f t="shared" si="377"/>
        <v/>
      </c>
      <c r="AQ1111" s="632" t="str">
        <f t="shared" si="378"/>
        <v/>
      </c>
      <c r="AR1111" s="632" t="str">
        <f t="shared" si="379"/>
        <v>入力済</v>
      </c>
      <c r="AS1111" s="559" t="str">
        <f t="shared" si="380"/>
        <v/>
      </c>
      <c r="AT1111" s="632" t="str">
        <f t="shared" si="381"/>
        <v>入力済</v>
      </c>
      <c r="AU1111" s="632" t="str">
        <f t="shared" si="382"/>
        <v/>
      </c>
      <c r="AV1111" s="632" t="str">
        <f t="shared" si="383"/>
        <v/>
      </c>
      <c r="AW1111" s="559" t="str">
        <f t="shared" si="384"/>
        <v/>
      </c>
      <c r="AX1111" s="559" t="str">
        <f t="shared" si="385"/>
        <v/>
      </c>
      <c r="AY1111" s="632" t="str">
        <f>IFERROR(VLOOKUP(K1111,【参考】数式用!$AR$5:$AS$39,2, FALSE), "")</f>
        <v/>
      </c>
      <c r="AZ1111" s="559" t="str">
        <f t="shared" si="386"/>
        <v/>
      </c>
      <c r="BA1111" s="559" t="str">
        <f t="shared" si="387"/>
        <v>入力済</v>
      </c>
      <c r="BB1111" s="632" t="str">
        <f>IFERROR(VLOOKUP(K1111,【参考】数式用!$AX$3:$AY$59, 2, FALSE), "")</f>
        <v/>
      </c>
      <c r="BC1111" s="559" t="str">
        <f t="shared" si="388"/>
        <v/>
      </c>
      <c r="BD1111" s="559" t="str">
        <f t="shared" si="389"/>
        <v>入力済</v>
      </c>
      <c r="BE1111" s="576" t="str">
        <f t="shared" si="390"/>
        <v/>
      </c>
      <c r="BF1111" s="559" t="str">
        <f t="shared" si="391"/>
        <v/>
      </c>
      <c r="BG1111" s="596"/>
      <c r="BH1111" s="632" t="str">
        <f t="shared" si="392"/>
        <v/>
      </c>
      <c r="BI1111" s="614" t="str">
        <f>IFERROR(IF(BH1111="Ⅱロ有り",ROUNDDOWN(L1111*VLOOKUP(K1111,【参考】数式用!$A$4:$J$42,10,FALSE)*AA1111,0),""),"")</f>
        <v/>
      </c>
      <c r="BJ1111" s="614" t="str">
        <f>IFERROR(IF(BH1111="Ⅱロなし",ROUNDDOWN(L1111*VLOOKUP(K1111,【参考】数式用!$A$4:$J$42,8,FALSE)*AA1111,0),""),"")</f>
        <v/>
      </c>
    </row>
    <row r="1112" spans="1:62" ht="110.1" customHeight="1" thickBot="1">
      <c r="A1112" s="327">
        <v>1099</v>
      </c>
      <c r="B1112" s="1005" t="str">
        <f>IF(基本情報入力シート!B1134="","",基本情報入力シート!B1134)</f>
        <v/>
      </c>
      <c r="C1112" s="1006"/>
      <c r="D1112" s="1006"/>
      <c r="E1112" s="1006"/>
      <c r="F1112" s="1007"/>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58" t="str">
        <f>IF(基本情報入力シート!AF1134=0, "",基本情報入力シート!AF1134)</f>
        <v/>
      </c>
      <c r="M1112" s="589"/>
      <c r="N1112" s="521" t="str">
        <f>IFERROR(VLOOKUP(K1112,【参考】数式用!$A$2:$F$57,MATCH(M1112,【参考】数式用!$C$3:$F$3,0)+2,0),"")</f>
        <v/>
      </c>
      <c r="O1112" s="513"/>
      <c r="P1112" s="555" t="str">
        <f>IFERROR(VLOOKUP(K1112,【参考】数式用!$A$2:$F$57,MATCH(O1112,【参考】数式用!$C$3:$F$3,0)+2,0),"")</f>
        <v/>
      </c>
      <c r="Q1112" s="338" t="s">
        <v>118</v>
      </c>
      <c r="R1112" s="339"/>
      <c r="S1112" s="340" t="s">
        <v>183</v>
      </c>
      <c r="T1112" s="339"/>
      <c r="U1112" s="340" t="s">
        <v>184</v>
      </c>
      <c r="V1112" s="339"/>
      <c r="W1112" s="340" t="s">
        <v>183</v>
      </c>
      <c r="X1112" s="339"/>
      <c r="Y1112" s="340" t="s">
        <v>185</v>
      </c>
      <c r="Z1112" s="340" t="s">
        <v>186</v>
      </c>
      <c r="AA1112" s="340" t="str">
        <f t="shared" si="372"/>
        <v/>
      </c>
      <c r="AB1112" s="341" t="s">
        <v>187</v>
      </c>
      <c r="AC1112" s="516" t="str">
        <f t="shared" si="373"/>
        <v/>
      </c>
      <c r="AD1112" s="509" t="str">
        <f t="shared" si="374"/>
        <v/>
      </c>
      <c r="AE1112" s="517" t="str">
        <f>IFERROR(ROUNDDOWN(ROUNDDOWN(ROUND(L1112*VLOOKUP(K1112,【参考】数式用!$A$4:$F$57,MATCH("処遇改善加算Ⅳ",【参考】数式用!$C$3:$F$3,0)+2,0),0),0)*AA1112*0.5,0), "")</f>
        <v/>
      </c>
      <c r="AF1112" s="329"/>
      <c r="AG1112" s="330"/>
      <c r="AH1112" s="330"/>
      <c r="AI1112" s="344"/>
      <c r="AJ1112" s="641"/>
      <c r="AK1112" s="331"/>
      <c r="AL1112" s="332" t="str">
        <f t="shared" si="375"/>
        <v/>
      </c>
      <c r="AM1112" s="325" t="str">
        <f t="shared" si="376"/>
        <v/>
      </c>
      <c r="AN1112" s="255"/>
      <c r="AO1112" s="559" t="str">
        <f>IFERROR(VLOOKUP(K1112,【参考】数式用!$A$2:$N$57,14,FALSE),"")</f>
        <v/>
      </c>
      <c r="AP1112" s="559" t="str">
        <f t="shared" si="377"/>
        <v/>
      </c>
      <c r="AQ1112" s="632" t="str">
        <f t="shared" si="378"/>
        <v/>
      </c>
      <c r="AR1112" s="632" t="str">
        <f t="shared" si="379"/>
        <v>入力済</v>
      </c>
      <c r="AS1112" s="559" t="str">
        <f t="shared" si="380"/>
        <v/>
      </c>
      <c r="AT1112" s="632" t="str">
        <f t="shared" si="381"/>
        <v>入力済</v>
      </c>
      <c r="AU1112" s="632" t="str">
        <f t="shared" si="382"/>
        <v/>
      </c>
      <c r="AV1112" s="632" t="str">
        <f t="shared" si="383"/>
        <v/>
      </c>
      <c r="AW1112" s="559" t="str">
        <f t="shared" si="384"/>
        <v/>
      </c>
      <c r="AX1112" s="559" t="str">
        <f t="shared" si="385"/>
        <v/>
      </c>
      <c r="AY1112" s="632" t="str">
        <f>IFERROR(VLOOKUP(K1112,【参考】数式用!$AR$5:$AS$39,2, FALSE), "")</f>
        <v/>
      </c>
      <c r="AZ1112" s="559" t="str">
        <f t="shared" si="386"/>
        <v/>
      </c>
      <c r="BA1112" s="559" t="str">
        <f t="shared" si="387"/>
        <v>入力済</v>
      </c>
      <c r="BB1112" s="632" t="str">
        <f>IFERROR(VLOOKUP(K1112,【参考】数式用!$AX$3:$AY$59, 2, FALSE), "")</f>
        <v/>
      </c>
      <c r="BC1112" s="559" t="str">
        <f t="shared" si="388"/>
        <v/>
      </c>
      <c r="BD1112" s="559" t="str">
        <f t="shared" si="389"/>
        <v>入力済</v>
      </c>
      <c r="BE1112" s="576" t="str">
        <f t="shared" si="390"/>
        <v/>
      </c>
      <c r="BF1112" s="559" t="str">
        <f t="shared" si="391"/>
        <v/>
      </c>
      <c r="BG1112" s="596"/>
      <c r="BH1112" s="632" t="str">
        <f t="shared" si="392"/>
        <v/>
      </c>
      <c r="BI1112" s="614" t="str">
        <f>IFERROR(IF(BH1112="Ⅱロ有り",ROUNDDOWN(L1112*VLOOKUP(K1112,【参考】数式用!$A$4:$J$42,10,FALSE)*AA1112,0),""),"")</f>
        <v/>
      </c>
      <c r="BJ1112" s="614" t="str">
        <f>IFERROR(IF(BH1112="Ⅱロなし",ROUNDDOWN(L1112*VLOOKUP(K1112,【参考】数式用!$A$4:$J$42,8,FALSE)*AA1112,0),""),"")</f>
        <v/>
      </c>
    </row>
    <row r="1113" spans="1:62" ht="110.1" customHeight="1" thickBot="1">
      <c r="A1113" s="327">
        <v>1100</v>
      </c>
      <c r="B1113" s="1005" t="str">
        <f>IF(基本情報入力シート!B1135="","",基本情報入力シート!B1135)</f>
        <v/>
      </c>
      <c r="C1113" s="1006"/>
      <c r="D1113" s="1006"/>
      <c r="E1113" s="1006"/>
      <c r="F1113" s="1007"/>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58" t="str">
        <f>IF(基本情報入力シート!AF1135=0, "",基本情報入力シート!AF1135)</f>
        <v/>
      </c>
      <c r="M1113" s="589"/>
      <c r="N1113" s="521" t="str">
        <f>IFERROR(VLOOKUP(K1113,【参考】数式用!$A$2:$F$57,MATCH(M1113,【参考】数式用!$C$3:$F$3,0)+2,0),"")</f>
        <v/>
      </c>
      <c r="O1113" s="513"/>
      <c r="P1113" s="555" t="str">
        <f>IFERROR(VLOOKUP(K1113,【参考】数式用!$A$2:$F$57,MATCH(O1113,【参考】数式用!$C$3:$F$3,0)+2,0),"")</f>
        <v/>
      </c>
      <c r="Q1113" s="338" t="s">
        <v>118</v>
      </c>
      <c r="R1113" s="339"/>
      <c r="S1113" s="340" t="s">
        <v>183</v>
      </c>
      <c r="T1113" s="339"/>
      <c r="U1113" s="340" t="s">
        <v>184</v>
      </c>
      <c r="V1113" s="339"/>
      <c r="W1113" s="340" t="s">
        <v>183</v>
      </c>
      <c r="X1113" s="339"/>
      <c r="Y1113" s="340" t="s">
        <v>185</v>
      </c>
      <c r="Z1113" s="340" t="s">
        <v>186</v>
      </c>
      <c r="AA1113" s="340" t="str">
        <f t="shared" si="372"/>
        <v/>
      </c>
      <c r="AB1113" s="341" t="s">
        <v>187</v>
      </c>
      <c r="AC1113" s="516" t="str">
        <f t="shared" si="373"/>
        <v/>
      </c>
      <c r="AD1113" s="509" t="str">
        <f t="shared" si="374"/>
        <v/>
      </c>
      <c r="AE1113" s="517" t="str">
        <f>IFERROR(ROUNDDOWN(ROUNDDOWN(ROUND(L1113*VLOOKUP(K1113,【参考】数式用!$A$4:$F$57,MATCH("処遇改善加算Ⅳ",【参考】数式用!$C$3:$F$3,0)+2,0),0),0)*AA1113*0.5,0), "")</f>
        <v/>
      </c>
      <c r="AF1113" s="329"/>
      <c r="AG1113" s="330"/>
      <c r="AH1113" s="330"/>
      <c r="AI1113" s="344"/>
      <c r="AJ1113" s="641"/>
      <c r="AK1113" s="331"/>
      <c r="AL1113" s="332" t="str">
        <f t="shared" si="375"/>
        <v/>
      </c>
      <c r="AM1113" s="325" t="str">
        <f t="shared" si="376"/>
        <v/>
      </c>
      <c r="AN1113" s="255"/>
      <c r="AO1113" s="559" t="str">
        <f>IFERROR(VLOOKUP(K1113,【参考】数式用!$A$2:$N$57,14,FALSE),"")</f>
        <v/>
      </c>
      <c r="AP1113" s="559" t="str">
        <f t="shared" si="377"/>
        <v/>
      </c>
      <c r="AQ1113" s="632" t="str">
        <f t="shared" si="378"/>
        <v/>
      </c>
      <c r="AR1113" s="632" t="str">
        <f t="shared" si="379"/>
        <v>入力済</v>
      </c>
      <c r="AS1113" s="559" t="str">
        <f t="shared" si="380"/>
        <v/>
      </c>
      <c r="AT1113" s="632" t="str">
        <f t="shared" si="381"/>
        <v>入力済</v>
      </c>
      <c r="AU1113" s="632" t="str">
        <f t="shared" si="382"/>
        <v/>
      </c>
      <c r="AV1113" s="632" t="str">
        <f t="shared" si="383"/>
        <v/>
      </c>
      <c r="AW1113" s="559" t="str">
        <f t="shared" si="384"/>
        <v/>
      </c>
      <c r="AX1113" s="559" t="str">
        <f t="shared" si="385"/>
        <v/>
      </c>
      <c r="AY1113" s="632" t="str">
        <f>IFERROR(VLOOKUP(K1113,【参考】数式用!$AR$5:$AS$39,2, FALSE), "")</f>
        <v/>
      </c>
      <c r="AZ1113" s="559" t="str">
        <f t="shared" si="386"/>
        <v/>
      </c>
      <c r="BA1113" s="559" t="str">
        <f t="shared" si="387"/>
        <v>入力済</v>
      </c>
      <c r="BB1113" s="632" t="str">
        <f>IFERROR(VLOOKUP(K1113,【参考】数式用!$AX$3:$AY$59, 2, FALSE), "")</f>
        <v/>
      </c>
      <c r="BC1113" s="559" t="str">
        <f t="shared" si="388"/>
        <v/>
      </c>
      <c r="BD1113" s="559" t="str">
        <f t="shared" si="389"/>
        <v>入力済</v>
      </c>
      <c r="BE1113" s="576" t="str">
        <f t="shared" si="390"/>
        <v/>
      </c>
      <c r="BF1113" s="559" t="str">
        <f t="shared" si="391"/>
        <v/>
      </c>
      <c r="BG1113" s="596"/>
      <c r="BH1113" s="632" t="str">
        <f t="shared" si="392"/>
        <v/>
      </c>
      <c r="BI1113" s="614" t="str">
        <f>IFERROR(IF(BH1113="Ⅱロ有り",ROUNDDOWN(L1113*VLOOKUP(K1113,【参考】数式用!$A$4:$J$42,10,FALSE)*AA1113,0),""),"")</f>
        <v/>
      </c>
      <c r="BJ1113" s="614" t="str">
        <f>IFERROR(IF(BH1113="Ⅱロなし",ROUNDDOWN(L1113*VLOOKUP(K1113,【参考】数式用!$A$4:$J$42,8,FALSE)*AA1113,0),""),"")</f>
        <v/>
      </c>
    </row>
    <row r="1114" spans="1:62" ht="110.1" customHeight="1" thickBot="1">
      <c r="A1114" s="327">
        <v>1101</v>
      </c>
      <c r="B1114" s="1005" t="str">
        <f>IF(基本情報入力シート!B1136="","",基本情報入力シート!B1136)</f>
        <v/>
      </c>
      <c r="C1114" s="1006"/>
      <c r="D1114" s="1006"/>
      <c r="E1114" s="1006"/>
      <c r="F1114" s="1007"/>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58" t="str">
        <f>IF(基本情報入力シート!AF1136=0, "",基本情報入力シート!AF1136)</f>
        <v/>
      </c>
      <c r="M1114" s="589"/>
      <c r="N1114" s="521" t="str">
        <f>IFERROR(VLOOKUP(K1114,【参考】数式用!$A$2:$F$57,MATCH(M1114,【参考】数式用!$C$3:$F$3,0)+2,0),"")</f>
        <v/>
      </c>
      <c r="O1114" s="513"/>
      <c r="P1114" s="555" t="str">
        <f>IFERROR(VLOOKUP(K1114,【参考】数式用!$A$2:$F$57,MATCH(O1114,【参考】数式用!$C$3:$F$3,0)+2,0),"")</f>
        <v/>
      </c>
      <c r="Q1114" s="338" t="s">
        <v>118</v>
      </c>
      <c r="R1114" s="339"/>
      <c r="S1114" s="340" t="s">
        <v>183</v>
      </c>
      <c r="T1114" s="339"/>
      <c r="U1114" s="340" t="s">
        <v>184</v>
      </c>
      <c r="V1114" s="339"/>
      <c r="W1114" s="340" t="s">
        <v>183</v>
      </c>
      <c r="X1114" s="339"/>
      <c r="Y1114" s="340" t="s">
        <v>185</v>
      </c>
      <c r="Z1114" s="340" t="s">
        <v>186</v>
      </c>
      <c r="AA1114" s="340" t="str">
        <f t="shared" si="372"/>
        <v/>
      </c>
      <c r="AB1114" s="341" t="s">
        <v>187</v>
      </c>
      <c r="AC1114" s="516" t="str">
        <f t="shared" si="373"/>
        <v/>
      </c>
      <c r="AD1114" s="509" t="str">
        <f t="shared" si="374"/>
        <v/>
      </c>
      <c r="AE1114" s="517" t="str">
        <f>IFERROR(ROUNDDOWN(ROUNDDOWN(ROUND(L1114*VLOOKUP(K1114,【参考】数式用!$A$4:$F$57,MATCH("処遇改善加算Ⅳ",【参考】数式用!$C$3:$F$3,0)+2,0),0),0)*AA1114*0.5,0), "")</f>
        <v/>
      </c>
      <c r="AF1114" s="329"/>
      <c r="AG1114" s="330"/>
      <c r="AH1114" s="330"/>
      <c r="AI1114" s="344"/>
      <c r="AJ1114" s="641"/>
      <c r="AK1114" s="331"/>
      <c r="AL1114" s="332" t="str">
        <f t="shared" si="375"/>
        <v/>
      </c>
      <c r="AM1114" s="325" t="str">
        <f t="shared" si="376"/>
        <v/>
      </c>
      <c r="AN1114" s="255"/>
      <c r="AO1114" s="559" t="str">
        <f>IFERROR(VLOOKUP(K1114,【参考】数式用!$A$2:$N$57,14,FALSE),"")</f>
        <v/>
      </c>
      <c r="AP1114" s="559" t="str">
        <f t="shared" si="377"/>
        <v/>
      </c>
      <c r="AQ1114" s="632" t="str">
        <f t="shared" si="378"/>
        <v/>
      </c>
      <c r="AR1114" s="632" t="str">
        <f t="shared" si="379"/>
        <v>入力済</v>
      </c>
      <c r="AS1114" s="559" t="str">
        <f t="shared" si="380"/>
        <v/>
      </c>
      <c r="AT1114" s="632" t="str">
        <f t="shared" si="381"/>
        <v>入力済</v>
      </c>
      <c r="AU1114" s="632" t="str">
        <f t="shared" si="382"/>
        <v/>
      </c>
      <c r="AV1114" s="632" t="str">
        <f t="shared" si="383"/>
        <v/>
      </c>
      <c r="AW1114" s="559" t="str">
        <f t="shared" si="384"/>
        <v/>
      </c>
      <c r="AX1114" s="559" t="str">
        <f t="shared" si="385"/>
        <v/>
      </c>
      <c r="AY1114" s="632" t="str">
        <f>IFERROR(VLOOKUP(K1114,【参考】数式用!$AR$5:$AS$39,2, FALSE), "")</f>
        <v/>
      </c>
      <c r="AZ1114" s="559" t="str">
        <f t="shared" si="386"/>
        <v/>
      </c>
      <c r="BA1114" s="559" t="str">
        <f t="shared" si="387"/>
        <v>入力済</v>
      </c>
      <c r="BB1114" s="632" t="str">
        <f>IFERROR(VLOOKUP(K1114,【参考】数式用!$AX$3:$AY$59, 2, FALSE), "")</f>
        <v/>
      </c>
      <c r="BC1114" s="559" t="str">
        <f t="shared" si="388"/>
        <v/>
      </c>
      <c r="BD1114" s="559" t="str">
        <f t="shared" si="389"/>
        <v>入力済</v>
      </c>
      <c r="BE1114" s="576" t="str">
        <f t="shared" si="390"/>
        <v/>
      </c>
      <c r="BF1114" s="559" t="str">
        <f t="shared" si="391"/>
        <v/>
      </c>
      <c r="BG1114" s="596"/>
      <c r="BH1114" s="632" t="str">
        <f t="shared" si="392"/>
        <v/>
      </c>
      <c r="BI1114" s="614" t="str">
        <f>IFERROR(IF(BH1114="Ⅱロ有り",ROUNDDOWN(L1114*VLOOKUP(K1114,【参考】数式用!$A$4:$J$42,10,FALSE)*AA1114,0),""),"")</f>
        <v/>
      </c>
      <c r="BJ1114" s="614" t="str">
        <f>IFERROR(IF(BH1114="Ⅱロなし",ROUNDDOWN(L1114*VLOOKUP(K1114,【参考】数式用!$A$4:$J$42,8,FALSE)*AA1114,0),""),"")</f>
        <v/>
      </c>
    </row>
    <row r="1115" spans="1:62" ht="110.1" customHeight="1" thickBot="1">
      <c r="A1115" s="327">
        <v>1102</v>
      </c>
      <c r="B1115" s="1005" t="str">
        <f>IF(基本情報入力シート!B1137="","",基本情報入力シート!B1137)</f>
        <v/>
      </c>
      <c r="C1115" s="1006"/>
      <c r="D1115" s="1006"/>
      <c r="E1115" s="1006"/>
      <c r="F1115" s="1007"/>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58" t="str">
        <f>IF(基本情報入力シート!AF1137=0, "",基本情報入力シート!AF1137)</f>
        <v/>
      </c>
      <c r="M1115" s="589"/>
      <c r="N1115" s="521" t="str">
        <f>IFERROR(VLOOKUP(K1115,【参考】数式用!$A$2:$F$57,MATCH(M1115,【参考】数式用!$C$3:$F$3,0)+2,0),"")</f>
        <v/>
      </c>
      <c r="O1115" s="513"/>
      <c r="P1115" s="555" t="str">
        <f>IFERROR(VLOOKUP(K1115,【参考】数式用!$A$2:$F$57,MATCH(O1115,【参考】数式用!$C$3:$F$3,0)+2,0),"")</f>
        <v/>
      </c>
      <c r="Q1115" s="338" t="s">
        <v>118</v>
      </c>
      <c r="R1115" s="339"/>
      <c r="S1115" s="340" t="s">
        <v>183</v>
      </c>
      <c r="T1115" s="339"/>
      <c r="U1115" s="340" t="s">
        <v>184</v>
      </c>
      <c r="V1115" s="339"/>
      <c r="W1115" s="340" t="s">
        <v>183</v>
      </c>
      <c r="X1115" s="339"/>
      <c r="Y1115" s="340" t="s">
        <v>185</v>
      </c>
      <c r="Z1115" s="340" t="s">
        <v>186</v>
      </c>
      <c r="AA1115" s="340" t="str">
        <f t="shared" si="372"/>
        <v/>
      </c>
      <c r="AB1115" s="341" t="s">
        <v>187</v>
      </c>
      <c r="AC1115" s="516" t="str">
        <f t="shared" si="373"/>
        <v/>
      </c>
      <c r="AD1115" s="509" t="str">
        <f t="shared" si="374"/>
        <v/>
      </c>
      <c r="AE1115" s="517" t="str">
        <f>IFERROR(ROUNDDOWN(ROUNDDOWN(ROUND(L1115*VLOOKUP(K1115,【参考】数式用!$A$4:$F$57,MATCH("処遇改善加算Ⅳ",【参考】数式用!$C$3:$F$3,0)+2,0),0),0)*AA1115*0.5,0), "")</f>
        <v/>
      </c>
      <c r="AF1115" s="329"/>
      <c r="AG1115" s="330"/>
      <c r="AH1115" s="330"/>
      <c r="AI1115" s="344"/>
      <c r="AJ1115" s="641"/>
      <c r="AK1115" s="331"/>
      <c r="AL1115" s="332" t="str">
        <f t="shared" si="375"/>
        <v/>
      </c>
      <c r="AM1115" s="325" t="str">
        <f t="shared" si="376"/>
        <v/>
      </c>
      <c r="AN1115" s="255"/>
      <c r="AO1115" s="559" t="str">
        <f>IFERROR(VLOOKUP(K1115,【参考】数式用!$A$2:$N$57,14,FALSE),"")</f>
        <v/>
      </c>
      <c r="AP1115" s="559" t="str">
        <f t="shared" si="377"/>
        <v/>
      </c>
      <c r="AQ1115" s="632" t="str">
        <f t="shared" si="378"/>
        <v/>
      </c>
      <c r="AR1115" s="632" t="str">
        <f t="shared" si="379"/>
        <v>入力済</v>
      </c>
      <c r="AS1115" s="559" t="str">
        <f t="shared" si="380"/>
        <v/>
      </c>
      <c r="AT1115" s="632" t="str">
        <f t="shared" si="381"/>
        <v>入力済</v>
      </c>
      <c r="AU1115" s="632" t="str">
        <f t="shared" si="382"/>
        <v/>
      </c>
      <c r="AV1115" s="632" t="str">
        <f t="shared" si="383"/>
        <v/>
      </c>
      <c r="AW1115" s="559" t="str">
        <f t="shared" si="384"/>
        <v/>
      </c>
      <c r="AX1115" s="559" t="str">
        <f t="shared" si="385"/>
        <v/>
      </c>
      <c r="AY1115" s="632" t="str">
        <f>IFERROR(VLOOKUP(K1115,【参考】数式用!$AR$5:$AS$39,2, FALSE), "")</f>
        <v/>
      </c>
      <c r="AZ1115" s="559" t="str">
        <f t="shared" si="386"/>
        <v/>
      </c>
      <c r="BA1115" s="559" t="str">
        <f t="shared" si="387"/>
        <v>入力済</v>
      </c>
      <c r="BB1115" s="632" t="str">
        <f>IFERROR(VLOOKUP(K1115,【参考】数式用!$AX$3:$AY$59, 2, FALSE), "")</f>
        <v/>
      </c>
      <c r="BC1115" s="559" t="str">
        <f t="shared" si="388"/>
        <v/>
      </c>
      <c r="BD1115" s="559" t="str">
        <f t="shared" si="389"/>
        <v>入力済</v>
      </c>
      <c r="BE1115" s="576" t="str">
        <f t="shared" si="390"/>
        <v/>
      </c>
      <c r="BF1115" s="559" t="str">
        <f t="shared" si="391"/>
        <v/>
      </c>
      <c r="BG1115" s="596"/>
      <c r="BH1115" s="632" t="str">
        <f t="shared" si="392"/>
        <v/>
      </c>
      <c r="BI1115" s="614" t="str">
        <f>IFERROR(IF(BH1115="Ⅱロ有り",ROUNDDOWN(L1115*VLOOKUP(K1115,【参考】数式用!$A$4:$J$42,10,FALSE)*AA1115,0),""),"")</f>
        <v/>
      </c>
      <c r="BJ1115" s="614" t="str">
        <f>IFERROR(IF(BH1115="Ⅱロなし",ROUNDDOWN(L1115*VLOOKUP(K1115,【参考】数式用!$A$4:$J$42,8,FALSE)*AA1115,0),""),"")</f>
        <v/>
      </c>
    </row>
    <row r="1116" spans="1:62" ht="110.1" customHeight="1" thickBot="1">
      <c r="A1116" s="327">
        <v>1103</v>
      </c>
      <c r="B1116" s="1005" t="str">
        <f>IF(基本情報入力シート!B1138="","",基本情報入力シート!B1138)</f>
        <v/>
      </c>
      <c r="C1116" s="1006"/>
      <c r="D1116" s="1006"/>
      <c r="E1116" s="1006"/>
      <c r="F1116" s="1007"/>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58" t="str">
        <f>IF(基本情報入力シート!AF1138=0, "",基本情報入力シート!AF1138)</f>
        <v/>
      </c>
      <c r="M1116" s="589"/>
      <c r="N1116" s="521" t="str">
        <f>IFERROR(VLOOKUP(K1116,【参考】数式用!$A$2:$F$57,MATCH(M1116,【参考】数式用!$C$3:$F$3,0)+2,0),"")</f>
        <v/>
      </c>
      <c r="O1116" s="513"/>
      <c r="P1116" s="555" t="str">
        <f>IFERROR(VLOOKUP(K1116,【参考】数式用!$A$2:$F$57,MATCH(O1116,【参考】数式用!$C$3:$F$3,0)+2,0),"")</f>
        <v/>
      </c>
      <c r="Q1116" s="338" t="s">
        <v>118</v>
      </c>
      <c r="R1116" s="339"/>
      <c r="S1116" s="340" t="s">
        <v>183</v>
      </c>
      <c r="T1116" s="339"/>
      <c r="U1116" s="340" t="s">
        <v>184</v>
      </c>
      <c r="V1116" s="339"/>
      <c r="W1116" s="340" t="s">
        <v>183</v>
      </c>
      <c r="X1116" s="339"/>
      <c r="Y1116" s="340" t="s">
        <v>185</v>
      </c>
      <c r="Z1116" s="340" t="s">
        <v>186</v>
      </c>
      <c r="AA1116" s="340" t="str">
        <f t="shared" si="372"/>
        <v/>
      </c>
      <c r="AB1116" s="341" t="s">
        <v>187</v>
      </c>
      <c r="AC1116" s="516" t="str">
        <f t="shared" si="373"/>
        <v/>
      </c>
      <c r="AD1116" s="509" t="str">
        <f t="shared" si="374"/>
        <v/>
      </c>
      <c r="AE1116" s="517" t="str">
        <f>IFERROR(ROUNDDOWN(ROUNDDOWN(ROUND(L1116*VLOOKUP(K1116,【参考】数式用!$A$4:$F$57,MATCH("処遇改善加算Ⅳ",【参考】数式用!$C$3:$F$3,0)+2,0),0),0)*AA1116*0.5,0), "")</f>
        <v/>
      </c>
      <c r="AF1116" s="329"/>
      <c r="AG1116" s="330"/>
      <c r="AH1116" s="330"/>
      <c r="AI1116" s="344"/>
      <c r="AJ1116" s="641"/>
      <c r="AK1116" s="331"/>
      <c r="AL1116" s="332" t="str">
        <f t="shared" si="375"/>
        <v/>
      </c>
      <c r="AM1116" s="325" t="str">
        <f t="shared" si="376"/>
        <v/>
      </c>
      <c r="AN1116" s="255"/>
      <c r="AO1116" s="559" t="str">
        <f>IFERROR(VLOOKUP(K1116,【参考】数式用!$A$2:$N$57,14,FALSE),"")</f>
        <v/>
      </c>
      <c r="AP1116" s="559" t="str">
        <f t="shared" si="377"/>
        <v/>
      </c>
      <c r="AQ1116" s="632" t="str">
        <f t="shared" si="378"/>
        <v/>
      </c>
      <c r="AR1116" s="632" t="str">
        <f t="shared" si="379"/>
        <v>入力済</v>
      </c>
      <c r="AS1116" s="559" t="str">
        <f t="shared" si="380"/>
        <v/>
      </c>
      <c r="AT1116" s="632" t="str">
        <f t="shared" si="381"/>
        <v>入力済</v>
      </c>
      <c r="AU1116" s="632" t="str">
        <f t="shared" si="382"/>
        <v/>
      </c>
      <c r="AV1116" s="632" t="str">
        <f t="shared" si="383"/>
        <v/>
      </c>
      <c r="AW1116" s="559" t="str">
        <f t="shared" si="384"/>
        <v/>
      </c>
      <c r="AX1116" s="559" t="str">
        <f t="shared" si="385"/>
        <v/>
      </c>
      <c r="AY1116" s="632" t="str">
        <f>IFERROR(VLOOKUP(K1116,【参考】数式用!$AR$5:$AS$39,2, FALSE), "")</f>
        <v/>
      </c>
      <c r="AZ1116" s="559" t="str">
        <f t="shared" si="386"/>
        <v/>
      </c>
      <c r="BA1116" s="559" t="str">
        <f t="shared" si="387"/>
        <v>入力済</v>
      </c>
      <c r="BB1116" s="632" t="str">
        <f>IFERROR(VLOOKUP(K1116,【参考】数式用!$AX$3:$AY$59, 2, FALSE), "")</f>
        <v/>
      </c>
      <c r="BC1116" s="559" t="str">
        <f t="shared" si="388"/>
        <v/>
      </c>
      <c r="BD1116" s="559" t="str">
        <f t="shared" si="389"/>
        <v>入力済</v>
      </c>
      <c r="BE1116" s="576" t="str">
        <f t="shared" si="390"/>
        <v/>
      </c>
      <c r="BF1116" s="559" t="str">
        <f t="shared" si="391"/>
        <v/>
      </c>
      <c r="BG1116" s="596"/>
      <c r="BH1116" s="632" t="str">
        <f t="shared" si="392"/>
        <v/>
      </c>
      <c r="BI1116" s="614" t="str">
        <f>IFERROR(IF(BH1116="Ⅱロ有り",ROUNDDOWN(L1116*VLOOKUP(K1116,【参考】数式用!$A$4:$J$42,10,FALSE)*AA1116,0),""),"")</f>
        <v/>
      </c>
      <c r="BJ1116" s="614" t="str">
        <f>IFERROR(IF(BH1116="Ⅱロなし",ROUNDDOWN(L1116*VLOOKUP(K1116,【参考】数式用!$A$4:$J$42,8,FALSE)*AA1116,0),""),"")</f>
        <v/>
      </c>
    </row>
    <row r="1117" spans="1:62" ht="110.1" customHeight="1" thickBot="1">
      <c r="A1117" s="327">
        <v>1104</v>
      </c>
      <c r="B1117" s="1005" t="str">
        <f>IF(基本情報入力シート!B1139="","",基本情報入力シート!B1139)</f>
        <v/>
      </c>
      <c r="C1117" s="1006"/>
      <c r="D1117" s="1006"/>
      <c r="E1117" s="1006"/>
      <c r="F1117" s="1007"/>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58" t="str">
        <f>IF(基本情報入力シート!AF1139=0, "",基本情報入力シート!AF1139)</f>
        <v/>
      </c>
      <c r="M1117" s="589"/>
      <c r="N1117" s="521" t="str">
        <f>IFERROR(VLOOKUP(K1117,【参考】数式用!$A$2:$F$57,MATCH(M1117,【参考】数式用!$C$3:$F$3,0)+2,0),"")</f>
        <v/>
      </c>
      <c r="O1117" s="513"/>
      <c r="P1117" s="555" t="str">
        <f>IFERROR(VLOOKUP(K1117,【参考】数式用!$A$2:$F$57,MATCH(O1117,【参考】数式用!$C$3:$F$3,0)+2,0),"")</f>
        <v/>
      </c>
      <c r="Q1117" s="338" t="s">
        <v>118</v>
      </c>
      <c r="R1117" s="339"/>
      <c r="S1117" s="340" t="s">
        <v>183</v>
      </c>
      <c r="T1117" s="339"/>
      <c r="U1117" s="340" t="s">
        <v>184</v>
      </c>
      <c r="V1117" s="339"/>
      <c r="W1117" s="340" t="s">
        <v>183</v>
      </c>
      <c r="X1117" s="339"/>
      <c r="Y1117" s="340" t="s">
        <v>185</v>
      </c>
      <c r="Z1117" s="340" t="s">
        <v>186</v>
      </c>
      <c r="AA1117" s="340" t="str">
        <f t="shared" si="372"/>
        <v/>
      </c>
      <c r="AB1117" s="341" t="s">
        <v>187</v>
      </c>
      <c r="AC1117" s="516" t="str">
        <f t="shared" si="373"/>
        <v/>
      </c>
      <c r="AD1117" s="509" t="str">
        <f t="shared" si="374"/>
        <v/>
      </c>
      <c r="AE1117" s="517" t="str">
        <f>IFERROR(ROUNDDOWN(ROUNDDOWN(ROUND(L1117*VLOOKUP(K1117,【参考】数式用!$A$4:$F$57,MATCH("処遇改善加算Ⅳ",【参考】数式用!$C$3:$F$3,0)+2,0),0),0)*AA1117*0.5,0), "")</f>
        <v/>
      </c>
      <c r="AF1117" s="329"/>
      <c r="AG1117" s="330"/>
      <c r="AH1117" s="330"/>
      <c r="AI1117" s="344"/>
      <c r="AJ1117" s="641"/>
      <c r="AK1117" s="331"/>
      <c r="AL1117" s="332" t="str">
        <f t="shared" si="375"/>
        <v/>
      </c>
      <c r="AM1117" s="325" t="str">
        <f t="shared" si="376"/>
        <v/>
      </c>
      <c r="AN1117" s="255"/>
      <c r="AO1117" s="559" t="str">
        <f>IFERROR(VLOOKUP(K1117,【参考】数式用!$A$2:$N$57,14,FALSE),"")</f>
        <v/>
      </c>
      <c r="AP1117" s="559" t="str">
        <f t="shared" si="377"/>
        <v/>
      </c>
      <c r="AQ1117" s="632" t="str">
        <f t="shared" si="378"/>
        <v/>
      </c>
      <c r="AR1117" s="632" t="str">
        <f t="shared" si="379"/>
        <v>入力済</v>
      </c>
      <c r="AS1117" s="559" t="str">
        <f t="shared" si="380"/>
        <v/>
      </c>
      <c r="AT1117" s="632" t="str">
        <f t="shared" si="381"/>
        <v>入力済</v>
      </c>
      <c r="AU1117" s="632" t="str">
        <f t="shared" si="382"/>
        <v/>
      </c>
      <c r="AV1117" s="632" t="str">
        <f t="shared" si="383"/>
        <v/>
      </c>
      <c r="AW1117" s="559" t="str">
        <f t="shared" si="384"/>
        <v/>
      </c>
      <c r="AX1117" s="559" t="str">
        <f t="shared" si="385"/>
        <v/>
      </c>
      <c r="AY1117" s="632" t="str">
        <f>IFERROR(VLOOKUP(K1117,【参考】数式用!$AR$5:$AS$39,2, FALSE), "")</f>
        <v/>
      </c>
      <c r="AZ1117" s="559" t="str">
        <f t="shared" si="386"/>
        <v/>
      </c>
      <c r="BA1117" s="559" t="str">
        <f t="shared" si="387"/>
        <v>入力済</v>
      </c>
      <c r="BB1117" s="632" t="str">
        <f>IFERROR(VLOOKUP(K1117,【参考】数式用!$AX$3:$AY$59, 2, FALSE), "")</f>
        <v/>
      </c>
      <c r="BC1117" s="559" t="str">
        <f t="shared" si="388"/>
        <v/>
      </c>
      <c r="BD1117" s="559" t="str">
        <f t="shared" si="389"/>
        <v>入力済</v>
      </c>
      <c r="BE1117" s="576" t="str">
        <f t="shared" si="390"/>
        <v/>
      </c>
      <c r="BF1117" s="559" t="str">
        <f t="shared" si="391"/>
        <v/>
      </c>
      <c r="BG1117" s="596"/>
      <c r="BH1117" s="632" t="str">
        <f t="shared" si="392"/>
        <v/>
      </c>
      <c r="BI1117" s="614" t="str">
        <f>IFERROR(IF(BH1117="Ⅱロ有り",ROUNDDOWN(L1117*VLOOKUP(K1117,【参考】数式用!$A$4:$J$42,10,FALSE)*AA1117,0),""),"")</f>
        <v/>
      </c>
      <c r="BJ1117" s="614" t="str">
        <f>IFERROR(IF(BH1117="Ⅱロなし",ROUNDDOWN(L1117*VLOOKUP(K1117,【参考】数式用!$A$4:$J$42,8,FALSE)*AA1117,0),""),"")</f>
        <v/>
      </c>
    </row>
    <row r="1118" spans="1:62" ht="110.1" customHeight="1" thickBot="1">
      <c r="A1118" s="327">
        <v>1105</v>
      </c>
      <c r="B1118" s="1005" t="str">
        <f>IF(基本情報入力シート!B1140="","",基本情報入力シート!B1140)</f>
        <v/>
      </c>
      <c r="C1118" s="1006"/>
      <c r="D1118" s="1006"/>
      <c r="E1118" s="1006"/>
      <c r="F1118" s="1007"/>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58" t="str">
        <f>IF(基本情報入力シート!AF1140=0, "",基本情報入力シート!AF1140)</f>
        <v/>
      </c>
      <c r="M1118" s="589"/>
      <c r="N1118" s="521" t="str">
        <f>IFERROR(VLOOKUP(K1118,【参考】数式用!$A$2:$F$57,MATCH(M1118,【参考】数式用!$C$3:$F$3,0)+2,0),"")</f>
        <v/>
      </c>
      <c r="O1118" s="513"/>
      <c r="P1118" s="555" t="str">
        <f>IFERROR(VLOOKUP(K1118,【参考】数式用!$A$2:$F$57,MATCH(O1118,【参考】数式用!$C$3:$F$3,0)+2,0),"")</f>
        <v/>
      </c>
      <c r="Q1118" s="338" t="s">
        <v>118</v>
      </c>
      <c r="R1118" s="339"/>
      <c r="S1118" s="340" t="s">
        <v>183</v>
      </c>
      <c r="T1118" s="339"/>
      <c r="U1118" s="340" t="s">
        <v>184</v>
      </c>
      <c r="V1118" s="339"/>
      <c r="W1118" s="340" t="s">
        <v>183</v>
      </c>
      <c r="X1118" s="339"/>
      <c r="Y1118" s="340" t="s">
        <v>185</v>
      </c>
      <c r="Z1118" s="340" t="s">
        <v>186</v>
      </c>
      <c r="AA1118" s="340" t="str">
        <f t="shared" si="372"/>
        <v/>
      </c>
      <c r="AB1118" s="341" t="s">
        <v>187</v>
      </c>
      <c r="AC1118" s="516" t="str">
        <f t="shared" si="373"/>
        <v/>
      </c>
      <c r="AD1118" s="509" t="str">
        <f t="shared" si="374"/>
        <v/>
      </c>
      <c r="AE1118" s="517" t="str">
        <f>IFERROR(ROUNDDOWN(ROUNDDOWN(ROUND(L1118*VLOOKUP(K1118,【参考】数式用!$A$4:$F$57,MATCH("処遇改善加算Ⅳ",【参考】数式用!$C$3:$F$3,0)+2,0),0),0)*AA1118*0.5,0), "")</f>
        <v/>
      </c>
      <c r="AF1118" s="329"/>
      <c r="AG1118" s="330"/>
      <c r="AH1118" s="330"/>
      <c r="AI1118" s="344"/>
      <c r="AJ1118" s="641"/>
      <c r="AK1118" s="331"/>
      <c r="AL1118" s="332" t="str">
        <f t="shared" si="375"/>
        <v/>
      </c>
      <c r="AM1118" s="325" t="str">
        <f t="shared" si="376"/>
        <v/>
      </c>
      <c r="AN1118" s="255"/>
      <c r="AO1118" s="559" t="str">
        <f>IFERROR(VLOOKUP(K1118,【参考】数式用!$A$2:$N$57,14,FALSE),"")</f>
        <v/>
      </c>
      <c r="AP1118" s="559" t="str">
        <f t="shared" si="377"/>
        <v/>
      </c>
      <c r="AQ1118" s="632" t="str">
        <f t="shared" si="378"/>
        <v/>
      </c>
      <c r="AR1118" s="632" t="str">
        <f t="shared" si="379"/>
        <v>入力済</v>
      </c>
      <c r="AS1118" s="559" t="str">
        <f t="shared" si="380"/>
        <v/>
      </c>
      <c r="AT1118" s="632" t="str">
        <f t="shared" si="381"/>
        <v>入力済</v>
      </c>
      <c r="AU1118" s="632" t="str">
        <f t="shared" si="382"/>
        <v/>
      </c>
      <c r="AV1118" s="632" t="str">
        <f t="shared" si="383"/>
        <v/>
      </c>
      <c r="AW1118" s="559" t="str">
        <f t="shared" si="384"/>
        <v/>
      </c>
      <c r="AX1118" s="559" t="str">
        <f t="shared" si="385"/>
        <v/>
      </c>
      <c r="AY1118" s="632" t="str">
        <f>IFERROR(VLOOKUP(K1118,【参考】数式用!$AR$5:$AS$39,2, FALSE), "")</f>
        <v/>
      </c>
      <c r="AZ1118" s="559" t="str">
        <f t="shared" si="386"/>
        <v/>
      </c>
      <c r="BA1118" s="559" t="str">
        <f t="shared" si="387"/>
        <v>入力済</v>
      </c>
      <c r="BB1118" s="632" t="str">
        <f>IFERROR(VLOOKUP(K1118,【参考】数式用!$AX$3:$AY$59, 2, FALSE), "")</f>
        <v/>
      </c>
      <c r="BC1118" s="559" t="str">
        <f t="shared" si="388"/>
        <v/>
      </c>
      <c r="BD1118" s="559" t="str">
        <f t="shared" si="389"/>
        <v>入力済</v>
      </c>
      <c r="BE1118" s="576" t="str">
        <f t="shared" si="390"/>
        <v/>
      </c>
      <c r="BF1118" s="559" t="str">
        <f t="shared" si="391"/>
        <v/>
      </c>
      <c r="BG1118" s="596"/>
      <c r="BH1118" s="632" t="str">
        <f t="shared" si="392"/>
        <v/>
      </c>
      <c r="BI1118" s="614" t="str">
        <f>IFERROR(IF(BH1118="Ⅱロ有り",ROUNDDOWN(L1118*VLOOKUP(K1118,【参考】数式用!$A$4:$J$42,10,FALSE)*AA1118,0),""),"")</f>
        <v/>
      </c>
      <c r="BJ1118" s="614" t="str">
        <f>IFERROR(IF(BH1118="Ⅱロなし",ROUNDDOWN(L1118*VLOOKUP(K1118,【参考】数式用!$A$4:$J$42,8,FALSE)*AA1118,0),""),"")</f>
        <v/>
      </c>
    </row>
    <row r="1119" spans="1:62" ht="110.1" customHeight="1" thickBot="1">
      <c r="A1119" s="327">
        <v>1106</v>
      </c>
      <c r="B1119" s="1005" t="str">
        <f>IF(基本情報入力シート!B1141="","",基本情報入力シート!B1141)</f>
        <v/>
      </c>
      <c r="C1119" s="1006"/>
      <c r="D1119" s="1006"/>
      <c r="E1119" s="1006"/>
      <c r="F1119" s="1007"/>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58" t="str">
        <f>IF(基本情報入力シート!AF1141=0, "",基本情報入力シート!AF1141)</f>
        <v/>
      </c>
      <c r="M1119" s="589"/>
      <c r="N1119" s="521" t="str">
        <f>IFERROR(VLOOKUP(K1119,【参考】数式用!$A$2:$F$57,MATCH(M1119,【参考】数式用!$C$3:$F$3,0)+2,0),"")</f>
        <v/>
      </c>
      <c r="O1119" s="513"/>
      <c r="P1119" s="555" t="str">
        <f>IFERROR(VLOOKUP(K1119,【参考】数式用!$A$2:$F$57,MATCH(O1119,【参考】数式用!$C$3:$F$3,0)+2,0),"")</f>
        <v/>
      </c>
      <c r="Q1119" s="338" t="s">
        <v>118</v>
      </c>
      <c r="R1119" s="339"/>
      <c r="S1119" s="340" t="s">
        <v>183</v>
      </c>
      <c r="T1119" s="339"/>
      <c r="U1119" s="340" t="s">
        <v>184</v>
      </c>
      <c r="V1119" s="339"/>
      <c r="W1119" s="340" t="s">
        <v>183</v>
      </c>
      <c r="X1119" s="339"/>
      <c r="Y1119" s="340" t="s">
        <v>185</v>
      </c>
      <c r="Z1119" s="340" t="s">
        <v>186</v>
      </c>
      <c r="AA1119" s="340" t="str">
        <f t="shared" si="372"/>
        <v/>
      </c>
      <c r="AB1119" s="341" t="s">
        <v>187</v>
      </c>
      <c r="AC1119" s="516" t="str">
        <f t="shared" si="373"/>
        <v/>
      </c>
      <c r="AD1119" s="509" t="str">
        <f t="shared" si="374"/>
        <v/>
      </c>
      <c r="AE1119" s="517" t="str">
        <f>IFERROR(ROUNDDOWN(ROUNDDOWN(ROUND(L1119*VLOOKUP(K1119,【参考】数式用!$A$4:$F$57,MATCH("処遇改善加算Ⅳ",【参考】数式用!$C$3:$F$3,0)+2,0),0),0)*AA1119*0.5,0), "")</f>
        <v/>
      </c>
      <c r="AF1119" s="329"/>
      <c r="AG1119" s="330"/>
      <c r="AH1119" s="330"/>
      <c r="AI1119" s="344"/>
      <c r="AJ1119" s="641"/>
      <c r="AK1119" s="331"/>
      <c r="AL1119" s="332" t="str">
        <f t="shared" si="375"/>
        <v/>
      </c>
      <c r="AM1119" s="325" t="str">
        <f t="shared" si="376"/>
        <v/>
      </c>
      <c r="AN1119" s="255"/>
      <c r="AO1119" s="559" t="str">
        <f>IFERROR(VLOOKUP(K1119,【参考】数式用!$A$2:$N$57,14,FALSE),"")</f>
        <v/>
      </c>
      <c r="AP1119" s="559" t="str">
        <f t="shared" si="377"/>
        <v/>
      </c>
      <c r="AQ1119" s="632" t="str">
        <f t="shared" si="378"/>
        <v/>
      </c>
      <c r="AR1119" s="632" t="str">
        <f t="shared" si="379"/>
        <v>入力済</v>
      </c>
      <c r="AS1119" s="559" t="str">
        <f t="shared" si="380"/>
        <v/>
      </c>
      <c r="AT1119" s="632" t="str">
        <f t="shared" si="381"/>
        <v>入力済</v>
      </c>
      <c r="AU1119" s="632" t="str">
        <f t="shared" si="382"/>
        <v/>
      </c>
      <c r="AV1119" s="632" t="str">
        <f t="shared" si="383"/>
        <v/>
      </c>
      <c r="AW1119" s="559" t="str">
        <f t="shared" si="384"/>
        <v/>
      </c>
      <c r="AX1119" s="559" t="str">
        <f t="shared" si="385"/>
        <v/>
      </c>
      <c r="AY1119" s="632" t="str">
        <f>IFERROR(VLOOKUP(K1119,【参考】数式用!$AR$5:$AS$39,2, FALSE), "")</f>
        <v/>
      </c>
      <c r="AZ1119" s="559" t="str">
        <f t="shared" si="386"/>
        <v/>
      </c>
      <c r="BA1119" s="559" t="str">
        <f t="shared" si="387"/>
        <v>入力済</v>
      </c>
      <c r="BB1119" s="632" t="str">
        <f>IFERROR(VLOOKUP(K1119,【参考】数式用!$AX$3:$AY$59, 2, FALSE), "")</f>
        <v/>
      </c>
      <c r="BC1119" s="559" t="str">
        <f t="shared" si="388"/>
        <v/>
      </c>
      <c r="BD1119" s="559" t="str">
        <f t="shared" si="389"/>
        <v>入力済</v>
      </c>
      <c r="BE1119" s="576" t="str">
        <f t="shared" si="390"/>
        <v/>
      </c>
      <c r="BF1119" s="559" t="str">
        <f t="shared" si="391"/>
        <v/>
      </c>
      <c r="BG1119" s="596"/>
      <c r="BH1119" s="632" t="str">
        <f t="shared" si="392"/>
        <v/>
      </c>
      <c r="BI1119" s="614" t="str">
        <f>IFERROR(IF(BH1119="Ⅱロ有り",ROUNDDOWN(L1119*VLOOKUP(K1119,【参考】数式用!$A$4:$J$42,10,FALSE)*AA1119,0),""),"")</f>
        <v/>
      </c>
      <c r="BJ1119" s="614" t="str">
        <f>IFERROR(IF(BH1119="Ⅱロなし",ROUNDDOWN(L1119*VLOOKUP(K1119,【参考】数式用!$A$4:$J$42,8,FALSE)*AA1119,0),""),"")</f>
        <v/>
      </c>
    </row>
    <row r="1120" spans="1:62" ht="110.1" customHeight="1" thickBot="1">
      <c r="A1120" s="327">
        <v>1107</v>
      </c>
      <c r="B1120" s="1005" t="str">
        <f>IF(基本情報入力シート!B1142="","",基本情報入力シート!B1142)</f>
        <v/>
      </c>
      <c r="C1120" s="1006"/>
      <c r="D1120" s="1006"/>
      <c r="E1120" s="1006"/>
      <c r="F1120" s="1007"/>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58" t="str">
        <f>IF(基本情報入力シート!AF1142=0, "",基本情報入力シート!AF1142)</f>
        <v/>
      </c>
      <c r="M1120" s="589"/>
      <c r="N1120" s="521" t="str">
        <f>IFERROR(VLOOKUP(K1120,【参考】数式用!$A$2:$F$57,MATCH(M1120,【参考】数式用!$C$3:$F$3,0)+2,0),"")</f>
        <v/>
      </c>
      <c r="O1120" s="513"/>
      <c r="P1120" s="555" t="str">
        <f>IFERROR(VLOOKUP(K1120,【参考】数式用!$A$2:$F$57,MATCH(O1120,【参考】数式用!$C$3:$F$3,0)+2,0),"")</f>
        <v/>
      </c>
      <c r="Q1120" s="338" t="s">
        <v>118</v>
      </c>
      <c r="R1120" s="339"/>
      <c r="S1120" s="340" t="s">
        <v>183</v>
      </c>
      <c r="T1120" s="339"/>
      <c r="U1120" s="340" t="s">
        <v>184</v>
      </c>
      <c r="V1120" s="339"/>
      <c r="W1120" s="340" t="s">
        <v>183</v>
      </c>
      <c r="X1120" s="339"/>
      <c r="Y1120" s="340" t="s">
        <v>185</v>
      </c>
      <c r="Z1120" s="340" t="s">
        <v>186</v>
      </c>
      <c r="AA1120" s="340" t="str">
        <f t="shared" si="372"/>
        <v/>
      </c>
      <c r="AB1120" s="341" t="s">
        <v>187</v>
      </c>
      <c r="AC1120" s="516" t="str">
        <f t="shared" si="373"/>
        <v/>
      </c>
      <c r="AD1120" s="509" t="str">
        <f t="shared" si="374"/>
        <v/>
      </c>
      <c r="AE1120" s="517" t="str">
        <f>IFERROR(ROUNDDOWN(ROUNDDOWN(ROUND(L1120*VLOOKUP(K1120,【参考】数式用!$A$4:$F$57,MATCH("処遇改善加算Ⅳ",【参考】数式用!$C$3:$F$3,0)+2,0),0),0)*AA1120*0.5,0), "")</f>
        <v/>
      </c>
      <c r="AF1120" s="329"/>
      <c r="AG1120" s="330"/>
      <c r="AH1120" s="330"/>
      <c r="AI1120" s="344"/>
      <c r="AJ1120" s="641"/>
      <c r="AK1120" s="331"/>
      <c r="AL1120" s="332" t="str">
        <f t="shared" si="375"/>
        <v/>
      </c>
      <c r="AM1120" s="325" t="str">
        <f t="shared" si="376"/>
        <v/>
      </c>
      <c r="AN1120" s="255"/>
      <c r="AO1120" s="559" t="str">
        <f>IFERROR(VLOOKUP(K1120,【参考】数式用!$A$2:$N$57,14,FALSE),"")</f>
        <v/>
      </c>
      <c r="AP1120" s="559" t="str">
        <f t="shared" si="377"/>
        <v/>
      </c>
      <c r="AQ1120" s="632" t="str">
        <f t="shared" si="378"/>
        <v/>
      </c>
      <c r="AR1120" s="632" t="str">
        <f t="shared" si="379"/>
        <v>入力済</v>
      </c>
      <c r="AS1120" s="559" t="str">
        <f t="shared" si="380"/>
        <v/>
      </c>
      <c r="AT1120" s="632" t="str">
        <f t="shared" si="381"/>
        <v>入力済</v>
      </c>
      <c r="AU1120" s="632" t="str">
        <f t="shared" si="382"/>
        <v/>
      </c>
      <c r="AV1120" s="632" t="str">
        <f t="shared" si="383"/>
        <v/>
      </c>
      <c r="AW1120" s="559" t="str">
        <f t="shared" si="384"/>
        <v/>
      </c>
      <c r="AX1120" s="559" t="str">
        <f t="shared" si="385"/>
        <v/>
      </c>
      <c r="AY1120" s="632" t="str">
        <f>IFERROR(VLOOKUP(K1120,【参考】数式用!$AR$5:$AS$39,2, FALSE), "")</f>
        <v/>
      </c>
      <c r="AZ1120" s="559" t="str">
        <f t="shared" si="386"/>
        <v/>
      </c>
      <c r="BA1120" s="559" t="str">
        <f t="shared" si="387"/>
        <v>入力済</v>
      </c>
      <c r="BB1120" s="632" t="str">
        <f>IFERROR(VLOOKUP(K1120,【参考】数式用!$AX$3:$AY$59, 2, FALSE), "")</f>
        <v/>
      </c>
      <c r="BC1120" s="559" t="str">
        <f t="shared" si="388"/>
        <v/>
      </c>
      <c r="BD1120" s="559" t="str">
        <f t="shared" si="389"/>
        <v>入力済</v>
      </c>
      <c r="BE1120" s="576" t="str">
        <f t="shared" si="390"/>
        <v/>
      </c>
      <c r="BF1120" s="559" t="str">
        <f t="shared" si="391"/>
        <v/>
      </c>
      <c r="BG1120" s="596"/>
      <c r="BH1120" s="632" t="str">
        <f t="shared" si="392"/>
        <v/>
      </c>
      <c r="BI1120" s="614" t="str">
        <f>IFERROR(IF(BH1120="Ⅱロ有り",ROUNDDOWN(L1120*VLOOKUP(K1120,【参考】数式用!$A$4:$J$42,10,FALSE)*AA1120,0),""),"")</f>
        <v/>
      </c>
      <c r="BJ1120" s="614" t="str">
        <f>IFERROR(IF(BH1120="Ⅱロなし",ROUNDDOWN(L1120*VLOOKUP(K1120,【参考】数式用!$A$4:$J$42,8,FALSE)*AA1120,0),""),"")</f>
        <v/>
      </c>
    </row>
    <row r="1121" spans="1:62" ht="110.1" customHeight="1" thickBot="1">
      <c r="A1121" s="327">
        <v>1108</v>
      </c>
      <c r="B1121" s="1005" t="str">
        <f>IF(基本情報入力シート!B1143="","",基本情報入力シート!B1143)</f>
        <v/>
      </c>
      <c r="C1121" s="1006"/>
      <c r="D1121" s="1006"/>
      <c r="E1121" s="1006"/>
      <c r="F1121" s="1007"/>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58" t="str">
        <f>IF(基本情報入力シート!AF1143=0, "",基本情報入力シート!AF1143)</f>
        <v/>
      </c>
      <c r="M1121" s="589"/>
      <c r="N1121" s="521" t="str">
        <f>IFERROR(VLOOKUP(K1121,【参考】数式用!$A$2:$F$57,MATCH(M1121,【参考】数式用!$C$3:$F$3,0)+2,0),"")</f>
        <v/>
      </c>
      <c r="O1121" s="513"/>
      <c r="P1121" s="555" t="str">
        <f>IFERROR(VLOOKUP(K1121,【参考】数式用!$A$2:$F$57,MATCH(O1121,【参考】数式用!$C$3:$F$3,0)+2,0),"")</f>
        <v/>
      </c>
      <c r="Q1121" s="338" t="s">
        <v>118</v>
      </c>
      <c r="R1121" s="339"/>
      <c r="S1121" s="340" t="s">
        <v>183</v>
      </c>
      <c r="T1121" s="339"/>
      <c r="U1121" s="340" t="s">
        <v>184</v>
      </c>
      <c r="V1121" s="339"/>
      <c r="W1121" s="340" t="s">
        <v>183</v>
      </c>
      <c r="X1121" s="339"/>
      <c r="Y1121" s="340" t="s">
        <v>185</v>
      </c>
      <c r="Z1121" s="340" t="s">
        <v>186</v>
      </c>
      <c r="AA1121" s="340" t="str">
        <f t="shared" si="372"/>
        <v/>
      </c>
      <c r="AB1121" s="341" t="s">
        <v>187</v>
      </c>
      <c r="AC1121" s="516" t="str">
        <f t="shared" si="373"/>
        <v/>
      </c>
      <c r="AD1121" s="509" t="str">
        <f t="shared" si="374"/>
        <v/>
      </c>
      <c r="AE1121" s="517" t="str">
        <f>IFERROR(ROUNDDOWN(ROUNDDOWN(ROUND(L1121*VLOOKUP(K1121,【参考】数式用!$A$4:$F$57,MATCH("処遇改善加算Ⅳ",【参考】数式用!$C$3:$F$3,0)+2,0),0),0)*AA1121*0.5,0), "")</f>
        <v/>
      </c>
      <c r="AF1121" s="329"/>
      <c r="AG1121" s="330"/>
      <c r="AH1121" s="330"/>
      <c r="AI1121" s="344"/>
      <c r="AJ1121" s="641"/>
      <c r="AK1121" s="331"/>
      <c r="AL1121" s="332" t="str">
        <f t="shared" si="375"/>
        <v/>
      </c>
      <c r="AM1121" s="325" t="str">
        <f t="shared" si="376"/>
        <v/>
      </c>
      <c r="AN1121" s="255"/>
      <c r="AO1121" s="559" t="str">
        <f>IFERROR(VLOOKUP(K1121,【参考】数式用!$A$2:$N$57,14,FALSE),"")</f>
        <v/>
      </c>
      <c r="AP1121" s="559" t="str">
        <f t="shared" si="377"/>
        <v/>
      </c>
      <c r="AQ1121" s="632" t="str">
        <f t="shared" si="378"/>
        <v/>
      </c>
      <c r="AR1121" s="632" t="str">
        <f t="shared" si="379"/>
        <v>入力済</v>
      </c>
      <c r="AS1121" s="559" t="str">
        <f t="shared" si="380"/>
        <v/>
      </c>
      <c r="AT1121" s="632" t="str">
        <f t="shared" si="381"/>
        <v>入力済</v>
      </c>
      <c r="AU1121" s="632" t="str">
        <f t="shared" si="382"/>
        <v/>
      </c>
      <c r="AV1121" s="632" t="str">
        <f t="shared" si="383"/>
        <v/>
      </c>
      <c r="AW1121" s="559" t="str">
        <f t="shared" si="384"/>
        <v/>
      </c>
      <c r="AX1121" s="559" t="str">
        <f t="shared" si="385"/>
        <v/>
      </c>
      <c r="AY1121" s="632" t="str">
        <f>IFERROR(VLOOKUP(K1121,【参考】数式用!$AR$5:$AS$39,2, FALSE), "")</f>
        <v/>
      </c>
      <c r="AZ1121" s="559" t="str">
        <f t="shared" si="386"/>
        <v/>
      </c>
      <c r="BA1121" s="559" t="str">
        <f t="shared" si="387"/>
        <v>入力済</v>
      </c>
      <c r="BB1121" s="632" t="str">
        <f>IFERROR(VLOOKUP(K1121,【参考】数式用!$AX$3:$AY$59, 2, FALSE), "")</f>
        <v/>
      </c>
      <c r="BC1121" s="559" t="str">
        <f t="shared" si="388"/>
        <v/>
      </c>
      <c r="BD1121" s="559" t="str">
        <f t="shared" si="389"/>
        <v>入力済</v>
      </c>
      <c r="BE1121" s="576" t="str">
        <f t="shared" si="390"/>
        <v/>
      </c>
      <c r="BF1121" s="559" t="str">
        <f t="shared" si="391"/>
        <v/>
      </c>
      <c r="BG1121" s="596"/>
      <c r="BH1121" s="632" t="str">
        <f t="shared" si="392"/>
        <v/>
      </c>
      <c r="BI1121" s="614" t="str">
        <f>IFERROR(IF(BH1121="Ⅱロ有り",ROUNDDOWN(L1121*VLOOKUP(K1121,【参考】数式用!$A$4:$J$42,10,FALSE)*AA1121,0),""),"")</f>
        <v/>
      </c>
      <c r="BJ1121" s="614" t="str">
        <f>IFERROR(IF(BH1121="Ⅱロなし",ROUNDDOWN(L1121*VLOOKUP(K1121,【参考】数式用!$A$4:$J$42,8,FALSE)*AA1121,0),""),"")</f>
        <v/>
      </c>
    </row>
    <row r="1122" spans="1:62" ht="110.1" customHeight="1" thickBot="1">
      <c r="A1122" s="327">
        <v>1109</v>
      </c>
      <c r="B1122" s="1005" t="str">
        <f>IF(基本情報入力シート!B1144="","",基本情報入力シート!B1144)</f>
        <v/>
      </c>
      <c r="C1122" s="1006"/>
      <c r="D1122" s="1006"/>
      <c r="E1122" s="1006"/>
      <c r="F1122" s="1007"/>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58" t="str">
        <f>IF(基本情報入力シート!AF1144=0, "",基本情報入力シート!AF1144)</f>
        <v/>
      </c>
      <c r="M1122" s="589"/>
      <c r="N1122" s="521" t="str">
        <f>IFERROR(VLOOKUP(K1122,【参考】数式用!$A$2:$F$57,MATCH(M1122,【参考】数式用!$C$3:$F$3,0)+2,0),"")</f>
        <v/>
      </c>
      <c r="O1122" s="513"/>
      <c r="P1122" s="555" t="str">
        <f>IFERROR(VLOOKUP(K1122,【参考】数式用!$A$2:$F$57,MATCH(O1122,【参考】数式用!$C$3:$F$3,0)+2,0),"")</f>
        <v/>
      </c>
      <c r="Q1122" s="338" t="s">
        <v>118</v>
      </c>
      <c r="R1122" s="339"/>
      <c r="S1122" s="340" t="s">
        <v>183</v>
      </c>
      <c r="T1122" s="339"/>
      <c r="U1122" s="340" t="s">
        <v>184</v>
      </c>
      <c r="V1122" s="339"/>
      <c r="W1122" s="340" t="s">
        <v>183</v>
      </c>
      <c r="X1122" s="339"/>
      <c r="Y1122" s="340" t="s">
        <v>185</v>
      </c>
      <c r="Z1122" s="340" t="s">
        <v>186</v>
      </c>
      <c r="AA1122" s="340" t="str">
        <f t="shared" si="372"/>
        <v/>
      </c>
      <c r="AB1122" s="341" t="s">
        <v>187</v>
      </c>
      <c r="AC1122" s="516" t="str">
        <f t="shared" si="373"/>
        <v/>
      </c>
      <c r="AD1122" s="509" t="str">
        <f t="shared" si="374"/>
        <v/>
      </c>
      <c r="AE1122" s="517" t="str">
        <f>IFERROR(ROUNDDOWN(ROUNDDOWN(ROUND(L1122*VLOOKUP(K1122,【参考】数式用!$A$4:$F$57,MATCH("処遇改善加算Ⅳ",【参考】数式用!$C$3:$F$3,0)+2,0),0),0)*AA1122*0.5,0), "")</f>
        <v/>
      </c>
      <c r="AF1122" s="329"/>
      <c r="AG1122" s="330"/>
      <c r="AH1122" s="330"/>
      <c r="AI1122" s="344"/>
      <c r="AJ1122" s="641"/>
      <c r="AK1122" s="331"/>
      <c r="AL1122" s="332" t="str">
        <f t="shared" si="375"/>
        <v/>
      </c>
      <c r="AM1122" s="325" t="str">
        <f t="shared" si="376"/>
        <v/>
      </c>
      <c r="AN1122" s="255"/>
      <c r="AO1122" s="559" t="str">
        <f>IFERROR(VLOOKUP(K1122,【参考】数式用!$A$2:$N$57,14,FALSE),"")</f>
        <v/>
      </c>
      <c r="AP1122" s="559" t="str">
        <f t="shared" si="377"/>
        <v/>
      </c>
      <c r="AQ1122" s="632" t="str">
        <f t="shared" si="378"/>
        <v/>
      </c>
      <c r="AR1122" s="632" t="str">
        <f t="shared" si="379"/>
        <v>入力済</v>
      </c>
      <c r="AS1122" s="559" t="str">
        <f t="shared" si="380"/>
        <v/>
      </c>
      <c r="AT1122" s="632" t="str">
        <f t="shared" si="381"/>
        <v>入力済</v>
      </c>
      <c r="AU1122" s="632" t="str">
        <f t="shared" si="382"/>
        <v/>
      </c>
      <c r="AV1122" s="632" t="str">
        <f t="shared" si="383"/>
        <v/>
      </c>
      <c r="AW1122" s="559" t="str">
        <f t="shared" si="384"/>
        <v/>
      </c>
      <c r="AX1122" s="559" t="str">
        <f t="shared" si="385"/>
        <v/>
      </c>
      <c r="AY1122" s="632" t="str">
        <f>IFERROR(VLOOKUP(K1122,【参考】数式用!$AR$5:$AS$39,2, FALSE), "")</f>
        <v/>
      </c>
      <c r="AZ1122" s="559" t="str">
        <f t="shared" si="386"/>
        <v/>
      </c>
      <c r="BA1122" s="559" t="str">
        <f t="shared" si="387"/>
        <v>入力済</v>
      </c>
      <c r="BB1122" s="632" t="str">
        <f>IFERROR(VLOOKUP(K1122,【参考】数式用!$AX$3:$AY$59, 2, FALSE), "")</f>
        <v/>
      </c>
      <c r="BC1122" s="559" t="str">
        <f t="shared" si="388"/>
        <v/>
      </c>
      <c r="BD1122" s="559" t="str">
        <f t="shared" si="389"/>
        <v>入力済</v>
      </c>
      <c r="BE1122" s="576" t="str">
        <f t="shared" si="390"/>
        <v/>
      </c>
      <c r="BF1122" s="559" t="str">
        <f t="shared" si="391"/>
        <v/>
      </c>
      <c r="BG1122" s="596"/>
      <c r="BH1122" s="632" t="str">
        <f t="shared" si="392"/>
        <v/>
      </c>
      <c r="BI1122" s="614" t="str">
        <f>IFERROR(IF(BH1122="Ⅱロ有り",ROUNDDOWN(L1122*VLOOKUP(K1122,【参考】数式用!$A$4:$J$42,10,FALSE)*AA1122,0),""),"")</f>
        <v/>
      </c>
      <c r="BJ1122" s="614" t="str">
        <f>IFERROR(IF(BH1122="Ⅱロなし",ROUNDDOWN(L1122*VLOOKUP(K1122,【参考】数式用!$A$4:$J$42,8,FALSE)*AA1122,0),""),"")</f>
        <v/>
      </c>
    </row>
    <row r="1123" spans="1:62" ht="110.1" customHeight="1" thickBot="1">
      <c r="A1123" s="327">
        <v>1110</v>
      </c>
      <c r="B1123" s="1005" t="str">
        <f>IF(基本情報入力シート!B1145="","",基本情報入力シート!B1145)</f>
        <v/>
      </c>
      <c r="C1123" s="1006"/>
      <c r="D1123" s="1006"/>
      <c r="E1123" s="1006"/>
      <c r="F1123" s="1007"/>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58" t="str">
        <f>IF(基本情報入力シート!AF1145=0, "",基本情報入力シート!AF1145)</f>
        <v/>
      </c>
      <c r="M1123" s="589"/>
      <c r="N1123" s="521" t="str">
        <f>IFERROR(VLOOKUP(K1123,【参考】数式用!$A$2:$F$57,MATCH(M1123,【参考】数式用!$C$3:$F$3,0)+2,0),"")</f>
        <v/>
      </c>
      <c r="O1123" s="513"/>
      <c r="P1123" s="555" t="str">
        <f>IFERROR(VLOOKUP(K1123,【参考】数式用!$A$2:$F$57,MATCH(O1123,【参考】数式用!$C$3:$F$3,0)+2,0),"")</f>
        <v/>
      </c>
      <c r="Q1123" s="338" t="s">
        <v>118</v>
      </c>
      <c r="R1123" s="339"/>
      <c r="S1123" s="340" t="s">
        <v>183</v>
      </c>
      <c r="T1123" s="339"/>
      <c r="U1123" s="340" t="s">
        <v>184</v>
      </c>
      <c r="V1123" s="339"/>
      <c r="W1123" s="340" t="s">
        <v>183</v>
      </c>
      <c r="X1123" s="339"/>
      <c r="Y1123" s="340" t="s">
        <v>185</v>
      </c>
      <c r="Z1123" s="340" t="s">
        <v>186</v>
      </c>
      <c r="AA1123" s="340" t="str">
        <f t="shared" si="372"/>
        <v/>
      </c>
      <c r="AB1123" s="341" t="s">
        <v>187</v>
      </c>
      <c r="AC1123" s="516" t="str">
        <f t="shared" si="373"/>
        <v/>
      </c>
      <c r="AD1123" s="509" t="str">
        <f t="shared" si="374"/>
        <v/>
      </c>
      <c r="AE1123" s="517" t="str">
        <f>IFERROR(ROUNDDOWN(ROUNDDOWN(ROUND(L1123*VLOOKUP(K1123,【参考】数式用!$A$4:$F$57,MATCH("処遇改善加算Ⅳ",【参考】数式用!$C$3:$F$3,0)+2,0),0),0)*AA1123*0.5,0), "")</f>
        <v/>
      </c>
      <c r="AF1123" s="329"/>
      <c r="AG1123" s="330"/>
      <c r="AH1123" s="330"/>
      <c r="AI1123" s="344"/>
      <c r="AJ1123" s="641"/>
      <c r="AK1123" s="331"/>
      <c r="AL1123" s="332" t="str">
        <f t="shared" si="375"/>
        <v/>
      </c>
      <c r="AM1123" s="325" t="str">
        <f t="shared" si="376"/>
        <v/>
      </c>
      <c r="AN1123" s="255"/>
      <c r="AO1123" s="559" t="str">
        <f>IFERROR(VLOOKUP(K1123,【参考】数式用!$A$2:$N$57,14,FALSE),"")</f>
        <v/>
      </c>
      <c r="AP1123" s="559" t="str">
        <f t="shared" si="377"/>
        <v/>
      </c>
      <c r="AQ1123" s="632" t="str">
        <f t="shared" si="378"/>
        <v/>
      </c>
      <c r="AR1123" s="632" t="str">
        <f t="shared" si="379"/>
        <v>入力済</v>
      </c>
      <c r="AS1123" s="559" t="str">
        <f t="shared" si="380"/>
        <v/>
      </c>
      <c r="AT1123" s="632" t="str">
        <f t="shared" si="381"/>
        <v>入力済</v>
      </c>
      <c r="AU1123" s="632" t="str">
        <f t="shared" si="382"/>
        <v/>
      </c>
      <c r="AV1123" s="632" t="str">
        <f t="shared" si="383"/>
        <v/>
      </c>
      <c r="AW1123" s="559" t="str">
        <f t="shared" si="384"/>
        <v/>
      </c>
      <c r="AX1123" s="559" t="str">
        <f t="shared" si="385"/>
        <v/>
      </c>
      <c r="AY1123" s="632" t="str">
        <f>IFERROR(VLOOKUP(K1123,【参考】数式用!$AR$5:$AS$39,2, FALSE), "")</f>
        <v/>
      </c>
      <c r="AZ1123" s="559" t="str">
        <f t="shared" si="386"/>
        <v/>
      </c>
      <c r="BA1123" s="559" t="str">
        <f t="shared" si="387"/>
        <v>入力済</v>
      </c>
      <c r="BB1123" s="632" t="str">
        <f>IFERROR(VLOOKUP(K1123,【参考】数式用!$AX$3:$AY$59, 2, FALSE), "")</f>
        <v/>
      </c>
      <c r="BC1123" s="559" t="str">
        <f t="shared" si="388"/>
        <v/>
      </c>
      <c r="BD1123" s="559" t="str">
        <f t="shared" si="389"/>
        <v>入力済</v>
      </c>
      <c r="BE1123" s="576" t="str">
        <f t="shared" si="390"/>
        <v/>
      </c>
      <c r="BF1123" s="559" t="str">
        <f t="shared" si="391"/>
        <v/>
      </c>
      <c r="BG1123" s="596"/>
      <c r="BH1123" s="632" t="str">
        <f t="shared" si="392"/>
        <v/>
      </c>
      <c r="BI1123" s="614" t="str">
        <f>IFERROR(IF(BH1123="Ⅱロ有り",ROUNDDOWN(L1123*VLOOKUP(K1123,【参考】数式用!$A$4:$J$42,10,FALSE)*AA1123,0),""),"")</f>
        <v/>
      </c>
      <c r="BJ1123" s="614" t="str">
        <f>IFERROR(IF(BH1123="Ⅱロなし",ROUNDDOWN(L1123*VLOOKUP(K1123,【参考】数式用!$A$4:$J$42,8,FALSE)*AA1123,0),""),"")</f>
        <v/>
      </c>
    </row>
    <row r="1124" spans="1:62" ht="110.1" customHeight="1" thickBot="1">
      <c r="A1124" s="327">
        <v>1111</v>
      </c>
      <c r="B1124" s="1005" t="str">
        <f>IF(基本情報入力シート!B1146="","",基本情報入力シート!B1146)</f>
        <v/>
      </c>
      <c r="C1124" s="1006"/>
      <c r="D1124" s="1006"/>
      <c r="E1124" s="1006"/>
      <c r="F1124" s="1007"/>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58" t="str">
        <f>IF(基本情報入力シート!AF1146=0, "",基本情報入力シート!AF1146)</f>
        <v/>
      </c>
      <c r="M1124" s="589"/>
      <c r="N1124" s="521" t="str">
        <f>IFERROR(VLOOKUP(K1124,【参考】数式用!$A$2:$F$57,MATCH(M1124,【参考】数式用!$C$3:$F$3,0)+2,0),"")</f>
        <v/>
      </c>
      <c r="O1124" s="513"/>
      <c r="P1124" s="555" t="str">
        <f>IFERROR(VLOOKUP(K1124,【参考】数式用!$A$2:$F$57,MATCH(O1124,【参考】数式用!$C$3:$F$3,0)+2,0),"")</f>
        <v/>
      </c>
      <c r="Q1124" s="338" t="s">
        <v>118</v>
      </c>
      <c r="R1124" s="339"/>
      <c r="S1124" s="340" t="s">
        <v>183</v>
      </c>
      <c r="T1124" s="339"/>
      <c r="U1124" s="340" t="s">
        <v>184</v>
      </c>
      <c r="V1124" s="339"/>
      <c r="W1124" s="340" t="s">
        <v>183</v>
      </c>
      <c r="X1124" s="339"/>
      <c r="Y1124" s="340" t="s">
        <v>185</v>
      </c>
      <c r="Z1124" s="340" t="s">
        <v>186</v>
      </c>
      <c r="AA1124" s="340" t="str">
        <f t="shared" si="372"/>
        <v/>
      </c>
      <c r="AB1124" s="341" t="s">
        <v>187</v>
      </c>
      <c r="AC1124" s="516" t="str">
        <f t="shared" si="373"/>
        <v/>
      </c>
      <c r="AD1124" s="509" t="str">
        <f t="shared" si="374"/>
        <v/>
      </c>
      <c r="AE1124" s="517" t="str">
        <f>IFERROR(ROUNDDOWN(ROUNDDOWN(ROUND(L1124*VLOOKUP(K1124,【参考】数式用!$A$4:$F$57,MATCH("処遇改善加算Ⅳ",【参考】数式用!$C$3:$F$3,0)+2,0),0),0)*AA1124*0.5,0), "")</f>
        <v/>
      </c>
      <c r="AF1124" s="329"/>
      <c r="AG1124" s="330"/>
      <c r="AH1124" s="330"/>
      <c r="AI1124" s="344"/>
      <c r="AJ1124" s="641"/>
      <c r="AK1124" s="331"/>
      <c r="AL1124" s="332" t="str">
        <f t="shared" si="375"/>
        <v/>
      </c>
      <c r="AM1124" s="325" t="str">
        <f t="shared" si="376"/>
        <v/>
      </c>
      <c r="AN1124" s="255"/>
      <c r="AO1124" s="559" t="str">
        <f>IFERROR(VLOOKUP(K1124,【参考】数式用!$A$2:$N$57,14,FALSE),"")</f>
        <v/>
      </c>
      <c r="AP1124" s="559" t="str">
        <f t="shared" si="377"/>
        <v/>
      </c>
      <c r="AQ1124" s="632" t="str">
        <f t="shared" si="378"/>
        <v/>
      </c>
      <c r="AR1124" s="632" t="str">
        <f t="shared" si="379"/>
        <v>入力済</v>
      </c>
      <c r="AS1124" s="559" t="str">
        <f t="shared" si="380"/>
        <v/>
      </c>
      <c r="AT1124" s="632" t="str">
        <f t="shared" si="381"/>
        <v>入力済</v>
      </c>
      <c r="AU1124" s="632" t="str">
        <f t="shared" si="382"/>
        <v/>
      </c>
      <c r="AV1124" s="632" t="str">
        <f t="shared" si="383"/>
        <v/>
      </c>
      <c r="AW1124" s="559" t="str">
        <f t="shared" si="384"/>
        <v/>
      </c>
      <c r="AX1124" s="559" t="str">
        <f t="shared" si="385"/>
        <v/>
      </c>
      <c r="AY1124" s="632" t="str">
        <f>IFERROR(VLOOKUP(K1124,【参考】数式用!$AR$5:$AS$39,2, FALSE), "")</f>
        <v/>
      </c>
      <c r="AZ1124" s="559" t="str">
        <f t="shared" si="386"/>
        <v/>
      </c>
      <c r="BA1124" s="559" t="str">
        <f t="shared" si="387"/>
        <v>入力済</v>
      </c>
      <c r="BB1124" s="632" t="str">
        <f>IFERROR(VLOOKUP(K1124,【参考】数式用!$AX$3:$AY$59, 2, FALSE), "")</f>
        <v/>
      </c>
      <c r="BC1124" s="559" t="str">
        <f t="shared" si="388"/>
        <v/>
      </c>
      <c r="BD1124" s="559" t="str">
        <f t="shared" si="389"/>
        <v>入力済</v>
      </c>
      <c r="BE1124" s="576" t="str">
        <f t="shared" si="390"/>
        <v/>
      </c>
      <c r="BF1124" s="559" t="str">
        <f t="shared" si="391"/>
        <v/>
      </c>
      <c r="BG1124" s="596"/>
      <c r="BH1124" s="632" t="str">
        <f t="shared" si="392"/>
        <v/>
      </c>
      <c r="BI1124" s="614" t="str">
        <f>IFERROR(IF(BH1124="Ⅱロ有り",ROUNDDOWN(L1124*VLOOKUP(K1124,【参考】数式用!$A$4:$J$42,10,FALSE)*AA1124,0),""),"")</f>
        <v/>
      </c>
      <c r="BJ1124" s="614" t="str">
        <f>IFERROR(IF(BH1124="Ⅱロなし",ROUNDDOWN(L1124*VLOOKUP(K1124,【参考】数式用!$A$4:$J$42,8,FALSE)*AA1124,0),""),"")</f>
        <v/>
      </c>
    </row>
    <row r="1125" spans="1:62" ht="110.1" customHeight="1" thickBot="1">
      <c r="A1125" s="327">
        <v>1112</v>
      </c>
      <c r="B1125" s="1005" t="str">
        <f>IF(基本情報入力シート!B1147="","",基本情報入力シート!B1147)</f>
        <v/>
      </c>
      <c r="C1125" s="1006"/>
      <c r="D1125" s="1006"/>
      <c r="E1125" s="1006"/>
      <c r="F1125" s="1007"/>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58" t="str">
        <f>IF(基本情報入力シート!AF1147=0, "",基本情報入力シート!AF1147)</f>
        <v/>
      </c>
      <c r="M1125" s="589"/>
      <c r="N1125" s="521" t="str">
        <f>IFERROR(VLOOKUP(K1125,【参考】数式用!$A$2:$F$57,MATCH(M1125,【参考】数式用!$C$3:$F$3,0)+2,0),"")</f>
        <v/>
      </c>
      <c r="O1125" s="513"/>
      <c r="P1125" s="555" t="str">
        <f>IFERROR(VLOOKUP(K1125,【参考】数式用!$A$2:$F$57,MATCH(O1125,【参考】数式用!$C$3:$F$3,0)+2,0),"")</f>
        <v/>
      </c>
      <c r="Q1125" s="338" t="s">
        <v>118</v>
      </c>
      <c r="R1125" s="339"/>
      <c r="S1125" s="340" t="s">
        <v>183</v>
      </c>
      <c r="T1125" s="339"/>
      <c r="U1125" s="340" t="s">
        <v>184</v>
      </c>
      <c r="V1125" s="339"/>
      <c r="W1125" s="340" t="s">
        <v>183</v>
      </c>
      <c r="X1125" s="339"/>
      <c r="Y1125" s="340" t="s">
        <v>185</v>
      </c>
      <c r="Z1125" s="340" t="s">
        <v>186</v>
      </c>
      <c r="AA1125" s="340" t="str">
        <f t="shared" si="372"/>
        <v/>
      </c>
      <c r="AB1125" s="341" t="s">
        <v>187</v>
      </c>
      <c r="AC1125" s="516" t="str">
        <f t="shared" si="373"/>
        <v/>
      </c>
      <c r="AD1125" s="509" t="str">
        <f t="shared" si="374"/>
        <v/>
      </c>
      <c r="AE1125" s="517" t="str">
        <f>IFERROR(ROUNDDOWN(ROUNDDOWN(ROUND(L1125*VLOOKUP(K1125,【参考】数式用!$A$4:$F$57,MATCH("処遇改善加算Ⅳ",【参考】数式用!$C$3:$F$3,0)+2,0),0),0)*AA1125*0.5,0), "")</f>
        <v/>
      </c>
      <c r="AF1125" s="329"/>
      <c r="AG1125" s="330"/>
      <c r="AH1125" s="330"/>
      <c r="AI1125" s="344"/>
      <c r="AJ1125" s="641"/>
      <c r="AK1125" s="331"/>
      <c r="AL1125" s="332" t="str">
        <f t="shared" si="375"/>
        <v/>
      </c>
      <c r="AM1125" s="325" t="str">
        <f t="shared" si="376"/>
        <v/>
      </c>
      <c r="AN1125" s="255"/>
      <c r="AO1125" s="559" t="str">
        <f>IFERROR(VLOOKUP(K1125,【参考】数式用!$A$2:$N$57,14,FALSE),"")</f>
        <v/>
      </c>
      <c r="AP1125" s="559" t="str">
        <f t="shared" si="377"/>
        <v/>
      </c>
      <c r="AQ1125" s="632" t="str">
        <f t="shared" si="378"/>
        <v/>
      </c>
      <c r="AR1125" s="632" t="str">
        <f t="shared" si="379"/>
        <v>入力済</v>
      </c>
      <c r="AS1125" s="559" t="str">
        <f t="shared" si="380"/>
        <v/>
      </c>
      <c r="AT1125" s="632" t="str">
        <f t="shared" si="381"/>
        <v>入力済</v>
      </c>
      <c r="AU1125" s="632" t="str">
        <f t="shared" si="382"/>
        <v/>
      </c>
      <c r="AV1125" s="632" t="str">
        <f t="shared" si="383"/>
        <v/>
      </c>
      <c r="AW1125" s="559" t="str">
        <f t="shared" si="384"/>
        <v/>
      </c>
      <c r="AX1125" s="559" t="str">
        <f t="shared" si="385"/>
        <v/>
      </c>
      <c r="AY1125" s="632" t="str">
        <f>IFERROR(VLOOKUP(K1125,【参考】数式用!$AR$5:$AS$39,2, FALSE), "")</f>
        <v/>
      </c>
      <c r="AZ1125" s="559" t="str">
        <f t="shared" si="386"/>
        <v/>
      </c>
      <c r="BA1125" s="559" t="str">
        <f t="shared" si="387"/>
        <v>入力済</v>
      </c>
      <c r="BB1125" s="632" t="str">
        <f>IFERROR(VLOOKUP(K1125,【参考】数式用!$AX$3:$AY$59, 2, FALSE), "")</f>
        <v/>
      </c>
      <c r="BC1125" s="559" t="str">
        <f t="shared" si="388"/>
        <v/>
      </c>
      <c r="BD1125" s="559" t="str">
        <f t="shared" si="389"/>
        <v>入力済</v>
      </c>
      <c r="BE1125" s="576" t="str">
        <f t="shared" si="390"/>
        <v/>
      </c>
      <c r="BF1125" s="559" t="str">
        <f t="shared" si="391"/>
        <v/>
      </c>
      <c r="BG1125" s="596"/>
      <c r="BH1125" s="632" t="str">
        <f t="shared" si="392"/>
        <v/>
      </c>
      <c r="BI1125" s="614" t="str">
        <f>IFERROR(IF(BH1125="Ⅱロ有り",ROUNDDOWN(L1125*VLOOKUP(K1125,【参考】数式用!$A$4:$J$42,10,FALSE)*AA1125,0),""),"")</f>
        <v/>
      </c>
      <c r="BJ1125" s="614" t="str">
        <f>IFERROR(IF(BH1125="Ⅱロなし",ROUNDDOWN(L1125*VLOOKUP(K1125,【参考】数式用!$A$4:$J$42,8,FALSE)*AA1125,0),""),"")</f>
        <v/>
      </c>
    </row>
    <row r="1126" spans="1:62" ht="110.1" customHeight="1" thickBot="1">
      <c r="A1126" s="327">
        <v>1113</v>
      </c>
      <c r="B1126" s="1005" t="str">
        <f>IF(基本情報入力シート!B1148="","",基本情報入力シート!B1148)</f>
        <v/>
      </c>
      <c r="C1126" s="1006"/>
      <c r="D1126" s="1006"/>
      <c r="E1126" s="1006"/>
      <c r="F1126" s="1007"/>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58" t="str">
        <f>IF(基本情報入力シート!AF1148=0, "",基本情報入力シート!AF1148)</f>
        <v/>
      </c>
      <c r="M1126" s="589"/>
      <c r="N1126" s="521" t="str">
        <f>IFERROR(VLOOKUP(K1126,【参考】数式用!$A$2:$F$57,MATCH(M1126,【参考】数式用!$C$3:$F$3,0)+2,0),"")</f>
        <v/>
      </c>
      <c r="O1126" s="513"/>
      <c r="P1126" s="555" t="str">
        <f>IFERROR(VLOOKUP(K1126,【参考】数式用!$A$2:$F$57,MATCH(O1126,【参考】数式用!$C$3:$F$3,0)+2,0),"")</f>
        <v/>
      </c>
      <c r="Q1126" s="338" t="s">
        <v>118</v>
      </c>
      <c r="R1126" s="339"/>
      <c r="S1126" s="340" t="s">
        <v>183</v>
      </c>
      <c r="T1126" s="339"/>
      <c r="U1126" s="340" t="s">
        <v>184</v>
      </c>
      <c r="V1126" s="339"/>
      <c r="W1126" s="340" t="s">
        <v>183</v>
      </c>
      <c r="X1126" s="339"/>
      <c r="Y1126" s="340" t="s">
        <v>185</v>
      </c>
      <c r="Z1126" s="340" t="s">
        <v>186</v>
      </c>
      <c r="AA1126" s="340" t="str">
        <f t="shared" si="372"/>
        <v/>
      </c>
      <c r="AB1126" s="341" t="s">
        <v>187</v>
      </c>
      <c r="AC1126" s="516" t="str">
        <f t="shared" si="373"/>
        <v/>
      </c>
      <c r="AD1126" s="509" t="str">
        <f t="shared" si="374"/>
        <v/>
      </c>
      <c r="AE1126" s="517" t="str">
        <f>IFERROR(ROUNDDOWN(ROUNDDOWN(ROUND(L1126*VLOOKUP(K1126,【参考】数式用!$A$4:$F$57,MATCH("処遇改善加算Ⅳ",【参考】数式用!$C$3:$F$3,0)+2,0),0),0)*AA1126*0.5,0), "")</f>
        <v/>
      </c>
      <c r="AF1126" s="329"/>
      <c r="AG1126" s="330"/>
      <c r="AH1126" s="330"/>
      <c r="AI1126" s="344"/>
      <c r="AJ1126" s="641"/>
      <c r="AK1126" s="331"/>
      <c r="AL1126" s="332" t="str">
        <f t="shared" si="375"/>
        <v/>
      </c>
      <c r="AM1126" s="325" t="str">
        <f t="shared" si="376"/>
        <v/>
      </c>
      <c r="AN1126" s="255"/>
      <c r="AO1126" s="559" t="str">
        <f>IFERROR(VLOOKUP(K1126,【参考】数式用!$A$2:$N$57,14,FALSE),"")</f>
        <v/>
      </c>
      <c r="AP1126" s="559" t="str">
        <f t="shared" si="377"/>
        <v/>
      </c>
      <c r="AQ1126" s="632" t="str">
        <f t="shared" si="378"/>
        <v/>
      </c>
      <c r="AR1126" s="632" t="str">
        <f t="shared" si="379"/>
        <v>入力済</v>
      </c>
      <c r="AS1126" s="559" t="str">
        <f t="shared" si="380"/>
        <v/>
      </c>
      <c r="AT1126" s="632" t="str">
        <f t="shared" si="381"/>
        <v>入力済</v>
      </c>
      <c r="AU1126" s="632" t="str">
        <f t="shared" si="382"/>
        <v/>
      </c>
      <c r="AV1126" s="632" t="str">
        <f t="shared" si="383"/>
        <v/>
      </c>
      <c r="AW1126" s="559" t="str">
        <f t="shared" si="384"/>
        <v/>
      </c>
      <c r="AX1126" s="559" t="str">
        <f t="shared" si="385"/>
        <v/>
      </c>
      <c r="AY1126" s="632" t="str">
        <f>IFERROR(VLOOKUP(K1126,【参考】数式用!$AR$5:$AS$39,2, FALSE), "")</f>
        <v/>
      </c>
      <c r="AZ1126" s="559" t="str">
        <f t="shared" si="386"/>
        <v/>
      </c>
      <c r="BA1126" s="559" t="str">
        <f t="shared" si="387"/>
        <v>入力済</v>
      </c>
      <c r="BB1126" s="632" t="str">
        <f>IFERROR(VLOOKUP(K1126,【参考】数式用!$AX$3:$AY$59, 2, FALSE), "")</f>
        <v/>
      </c>
      <c r="BC1126" s="559" t="str">
        <f t="shared" si="388"/>
        <v/>
      </c>
      <c r="BD1126" s="559" t="str">
        <f t="shared" si="389"/>
        <v>入力済</v>
      </c>
      <c r="BE1126" s="576" t="str">
        <f t="shared" si="390"/>
        <v/>
      </c>
      <c r="BF1126" s="559" t="str">
        <f t="shared" si="391"/>
        <v/>
      </c>
      <c r="BG1126" s="596"/>
      <c r="BH1126" s="632" t="str">
        <f t="shared" si="392"/>
        <v/>
      </c>
      <c r="BI1126" s="614" t="str">
        <f>IFERROR(IF(BH1126="Ⅱロ有り",ROUNDDOWN(L1126*VLOOKUP(K1126,【参考】数式用!$A$4:$J$42,10,FALSE)*AA1126,0),""),"")</f>
        <v/>
      </c>
      <c r="BJ1126" s="614" t="str">
        <f>IFERROR(IF(BH1126="Ⅱロなし",ROUNDDOWN(L1126*VLOOKUP(K1126,【参考】数式用!$A$4:$J$42,8,FALSE)*AA1126,0),""),"")</f>
        <v/>
      </c>
    </row>
    <row r="1127" spans="1:62" ht="110.1" customHeight="1" thickBot="1">
      <c r="A1127" s="327">
        <v>1114</v>
      </c>
      <c r="B1127" s="1005" t="str">
        <f>IF(基本情報入力シート!B1149="","",基本情報入力シート!B1149)</f>
        <v/>
      </c>
      <c r="C1127" s="1006"/>
      <c r="D1127" s="1006"/>
      <c r="E1127" s="1006"/>
      <c r="F1127" s="1007"/>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58" t="str">
        <f>IF(基本情報入力シート!AF1149=0, "",基本情報入力シート!AF1149)</f>
        <v/>
      </c>
      <c r="M1127" s="589"/>
      <c r="N1127" s="521" t="str">
        <f>IFERROR(VLOOKUP(K1127,【参考】数式用!$A$2:$F$57,MATCH(M1127,【参考】数式用!$C$3:$F$3,0)+2,0),"")</f>
        <v/>
      </c>
      <c r="O1127" s="513"/>
      <c r="P1127" s="555" t="str">
        <f>IFERROR(VLOOKUP(K1127,【参考】数式用!$A$2:$F$57,MATCH(O1127,【参考】数式用!$C$3:$F$3,0)+2,0),"")</f>
        <v/>
      </c>
      <c r="Q1127" s="338" t="s">
        <v>118</v>
      </c>
      <c r="R1127" s="339"/>
      <c r="S1127" s="340" t="s">
        <v>183</v>
      </c>
      <c r="T1127" s="339"/>
      <c r="U1127" s="340" t="s">
        <v>184</v>
      </c>
      <c r="V1127" s="339"/>
      <c r="W1127" s="340" t="s">
        <v>183</v>
      </c>
      <c r="X1127" s="339"/>
      <c r="Y1127" s="340" t="s">
        <v>185</v>
      </c>
      <c r="Z1127" s="340" t="s">
        <v>186</v>
      </c>
      <c r="AA1127" s="340" t="str">
        <f t="shared" si="372"/>
        <v/>
      </c>
      <c r="AB1127" s="341" t="s">
        <v>187</v>
      </c>
      <c r="AC1127" s="516" t="str">
        <f t="shared" si="373"/>
        <v/>
      </c>
      <c r="AD1127" s="509" t="str">
        <f t="shared" si="374"/>
        <v/>
      </c>
      <c r="AE1127" s="517" t="str">
        <f>IFERROR(ROUNDDOWN(ROUNDDOWN(ROUND(L1127*VLOOKUP(K1127,【参考】数式用!$A$4:$F$57,MATCH("処遇改善加算Ⅳ",【参考】数式用!$C$3:$F$3,0)+2,0),0),0)*AA1127*0.5,0), "")</f>
        <v/>
      </c>
      <c r="AF1127" s="329"/>
      <c r="AG1127" s="330"/>
      <c r="AH1127" s="330"/>
      <c r="AI1127" s="344"/>
      <c r="AJ1127" s="641"/>
      <c r="AK1127" s="331"/>
      <c r="AL1127" s="332" t="str">
        <f t="shared" si="375"/>
        <v/>
      </c>
      <c r="AM1127" s="325" t="str">
        <f t="shared" si="376"/>
        <v/>
      </c>
      <c r="AN1127" s="255"/>
      <c r="AO1127" s="559" t="str">
        <f>IFERROR(VLOOKUP(K1127,【参考】数式用!$A$2:$N$57,14,FALSE),"")</f>
        <v/>
      </c>
      <c r="AP1127" s="559" t="str">
        <f t="shared" si="377"/>
        <v/>
      </c>
      <c r="AQ1127" s="632" t="str">
        <f t="shared" si="378"/>
        <v/>
      </c>
      <c r="AR1127" s="632" t="str">
        <f t="shared" si="379"/>
        <v>入力済</v>
      </c>
      <c r="AS1127" s="559" t="str">
        <f t="shared" si="380"/>
        <v/>
      </c>
      <c r="AT1127" s="632" t="str">
        <f t="shared" si="381"/>
        <v>入力済</v>
      </c>
      <c r="AU1127" s="632" t="str">
        <f t="shared" si="382"/>
        <v/>
      </c>
      <c r="AV1127" s="632" t="str">
        <f t="shared" si="383"/>
        <v/>
      </c>
      <c r="AW1127" s="559" t="str">
        <f t="shared" si="384"/>
        <v/>
      </c>
      <c r="AX1127" s="559" t="str">
        <f t="shared" si="385"/>
        <v/>
      </c>
      <c r="AY1127" s="632" t="str">
        <f>IFERROR(VLOOKUP(K1127,【参考】数式用!$AR$5:$AS$39,2, FALSE), "")</f>
        <v/>
      </c>
      <c r="AZ1127" s="559" t="str">
        <f t="shared" si="386"/>
        <v/>
      </c>
      <c r="BA1127" s="559" t="str">
        <f t="shared" si="387"/>
        <v>入力済</v>
      </c>
      <c r="BB1127" s="632" t="str">
        <f>IFERROR(VLOOKUP(K1127,【参考】数式用!$AX$3:$AY$59, 2, FALSE), "")</f>
        <v/>
      </c>
      <c r="BC1127" s="559" t="str">
        <f t="shared" si="388"/>
        <v/>
      </c>
      <c r="BD1127" s="559" t="str">
        <f t="shared" si="389"/>
        <v>入力済</v>
      </c>
      <c r="BE1127" s="576" t="str">
        <f t="shared" si="390"/>
        <v/>
      </c>
      <c r="BF1127" s="559" t="str">
        <f t="shared" si="391"/>
        <v/>
      </c>
      <c r="BG1127" s="596"/>
      <c r="BH1127" s="632" t="str">
        <f t="shared" si="392"/>
        <v/>
      </c>
      <c r="BI1127" s="614" t="str">
        <f>IFERROR(IF(BH1127="Ⅱロ有り",ROUNDDOWN(L1127*VLOOKUP(K1127,【参考】数式用!$A$4:$J$42,10,FALSE)*AA1127,0),""),"")</f>
        <v/>
      </c>
      <c r="BJ1127" s="614" t="str">
        <f>IFERROR(IF(BH1127="Ⅱロなし",ROUNDDOWN(L1127*VLOOKUP(K1127,【参考】数式用!$A$4:$J$42,8,FALSE)*AA1127,0),""),"")</f>
        <v/>
      </c>
    </row>
    <row r="1128" spans="1:62" ht="110.1" customHeight="1" thickBot="1">
      <c r="A1128" s="327">
        <v>1115</v>
      </c>
      <c r="B1128" s="1005" t="str">
        <f>IF(基本情報入力シート!B1150="","",基本情報入力シート!B1150)</f>
        <v/>
      </c>
      <c r="C1128" s="1006"/>
      <c r="D1128" s="1006"/>
      <c r="E1128" s="1006"/>
      <c r="F1128" s="1007"/>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58" t="str">
        <f>IF(基本情報入力シート!AF1150=0, "",基本情報入力シート!AF1150)</f>
        <v/>
      </c>
      <c r="M1128" s="589"/>
      <c r="N1128" s="521" t="str">
        <f>IFERROR(VLOOKUP(K1128,【参考】数式用!$A$2:$F$57,MATCH(M1128,【参考】数式用!$C$3:$F$3,0)+2,0),"")</f>
        <v/>
      </c>
      <c r="O1128" s="513"/>
      <c r="P1128" s="555" t="str">
        <f>IFERROR(VLOOKUP(K1128,【参考】数式用!$A$2:$F$57,MATCH(O1128,【参考】数式用!$C$3:$F$3,0)+2,0),"")</f>
        <v/>
      </c>
      <c r="Q1128" s="338" t="s">
        <v>118</v>
      </c>
      <c r="R1128" s="339"/>
      <c r="S1128" s="340" t="s">
        <v>183</v>
      </c>
      <c r="T1128" s="339"/>
      <c r="U1128" s="340" t="s">
        <v>184</v>
      </c>
      <c r="V1128" s="339"/>
      <c r="W1128" s="340" t="s">
        <v>183</v>
      </c>
      <c r="X1128" s="339"/>
      <c r="Y1128" s="340" t="s">
        <v>185</v>
      </c>
      <c r="Z1128" s="340" t="s">
        <v>186</v>
      </c>
      <c r="AA1128" s="340" t="str">
        <f t="shared" si="372"/>
        <v/>
      </c>
      <c r="AB1128" s="341" t="s">
        <v>187</v>
      </c>
      <c r="AC1128" s="516" t="str">
        <f t="shared" si="373"/>
        <v/>
      </c>
      <c r="AD1128" s="509" t="str">
        <f t="shared" si="374"/>
        <v/>
      </c>
      <c r="AE1128" s="517" t="str">
        <f>IFERROR(ROUNDDOWN(ROUNDDOWN(ROUND(L1128*VLOOKUP(K1128,【参考】数式用!$A$4:$F$57,MATCH("処遇改善加算Ⅳ",【参考】数式用!$C$3:$F$3,0)+2,0),0),0)*AA1128*0.5,0), "")</f>
        <v/>
      </c>
      <c r="AF1128" s="329"/>
      <c r="AG1128" s="330"/>
      <c r="AH1128" s="330"/>
      <c r="AI1128" s="344"/>
      <c r="AJ1128" s="641"/>
      <c r="AK1128" s="331"/>
      <c r="AL1128" s="332" t="str">
        <f t="shared" si="375"/>
        <v/>
      </c>
      <c r="AM1128" s="325" t="str">
        <f t="shared" si="376"/>
        <v/>
      </c>
      <c r="AN1128" s="255"/>
      <c r="AO1128" s="559" t="str">
        <f>IFERROR(VLOOKUP(K1128,【参考】数式用!$A$2:$N$57,14,FALSE),"")</f>
        <v/>
      </c>
      <c r="AP1128" s="559" t="str">
        <f t="shared" si="377"/>
        <v/>
      </c>
      <c r="AQ1128" s="632" t="str">
        <f t="shared" si="378"/>
        <v/>
      </c>
      <c r="AR1128" s="632" t="str">
        <f t="shared" si="379"/>
        <v>入力済</v>
      </c>
      <c r="AS1128" s="559" t="str">
        <f t="shared" si="380"/>
        <v/>
      </c>
      <c r="AT1128" s="632" t="str">
        <f t="shared" si="381"/>
        <v>入力済</v>
      </c>
      <c r="AU1128" s="632" t="str">
        <f t="shared" si="382"/>
        <v/>
      </c>
      <c r="AV1128" s="632" t="str">
        <f t="shared" si="383"/>
        <v/>
      </c>
      <c r="AW1128" s="559" t="str">
        <f t="shared" si="384"/>
        <v/>
      </c>
      <c r="AX1128" s="559" t="str">
        <f t="shared" si="385"/>
        <v/>
      </c>
      <c r="AY1128" s="632" t="str">
        <f>IFERROR(VLOOKUP(K1128,【参考】数式用!$AR$5:$AS$39,2, FALSE), "")</f>
        <v/>
      </c>
      <c r="AZ1128" s="559" t="str">
        <f t="shared" si="386"/>
        <v/>
      </c>
      <c r="BA1128" s="559" t="str">
        <f t="shared" si="387"/>
        <v>入力済</v>
      </c>
      <c r="BB1128" s="632" t="str">
        <f>IFERROR(VLOOKUP(K1128,【参考】数式用!$AX$3:$AY$59, 2, FALSE), "")</f>
        <v/>
      </c>
      <c r="BC1128" s="559" t="str">
        <f t="shared" si="388"/>
        <v/>
      </c>
      <c r="BD1128" s="559" t="str">
        <f t="shared" si="389"/>
        <v>入力済</v>
      </c>
      <c r="BE1128" s="576" t="str">
        <f t="shared" si="390"/>
        <v/>
      </c>
      <c r="BF1128" s="559" t="str">
        <f t="shared" si="391"/>
        <v/>
      </c>
      <c r="BG1128" s="596"/>
      <c r="BH1128" s="632" t="str">
        <f t="shared" si="392"/>
        <v/>
      </c>
      <c r="BI1128" s="614" t="str">
        <f>IFERROR(IF(BH1128="Ⅱロ有り",ROUNDDOWN(L1128*VLOOKUP(K1128,【参考】数式用!$A$4:$J$42,10,FALSE)*AA1128,0),""),"")</f>
        <v/>
      </c>
      <c r="BJ1128" s="614" t="str">
        <f>IFERROR(IF(BH1128="Ⅱロなし",ROUNDDOWN(L1128*VLOOKUP(K1128,【参考】数式用!$A$4:$J$42,8,FALSE)*AA1128,0),""),"")</f>
        <v/>
      </c>
    </row>
    <row r="1129" spans="1:62" ht="110.1" customHeight="1" thickBot="1">
      <c r="A1129" s="327">
        <v>1116</v>
      </c>
      <c r="B1129" s="1005" t="str">
        <f>IF(基本情報入力シート!B1151="","",基本情報入力シート!B1151)</f>
        <v/>
      </c>
      <c r="C1129" s="1006"/>
      <c r="D1129" s="1006"/>
      <c r="E1129" s="1006"/>
      <c r="F1129" s="1007"/>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58" t="str">
        <f>IF(基本情報入力シート!AF1151=0, "",基本情報入力シート!AF1151)</f>
        <v/>
      </c>
      <c r="M1129" s="589"/>
      <c r="N1129" s="521" t="str">
        <f>IFERROR(VLOOKUP(K1129,【参考】数式用!$A$2:$F$57,MATCH(M1129,【参考】数式用!$C$3:$F$3,0)+2,0),"")</f>
        <v/>
      </c>
      <c r="O1129" s="513"/>
      <c r="P1129" s="555" t="str">
        <f>IFERROR(VLOOKUP(K1129,【参考】数式用!$A$2:$F$57,MATCH(O1129,【参考】数式用!$C$3:$F$3,0)+2,0),"")</f>
        <v/>
      </c>
      <c r="Q1129" s="338" t="s">
        <v>118</v>
      </c>
      <c r="R1129" s="339"/>
      <c r="S1129" s="340" t="s">
        <v>183</v>
      </c>
      <c r="T1129" s="339"/>
      <c r="U1129" s="340" t="s">
        <v>184</v>
      </c>
      <c r="V1129" s="339"/>
      <c r="W1129" s="340" t="s">
        <v>183</v>
      </c>
      <c r="X1129" s="339"/>
      <c r="Y1129" s="340" t="s">
        <v>185</v>
      </c>
      <c r="Z1129" s="340" t="s">
        <v>186</v>
      </c>
      <c r="AA1129" s="340" t="str">
        <f t="shared" si="372"/>
        <v/>
      </c>
      <c r="AB1129" s="341" t="s">
        <v>187</v>
      </c>
      <c r="AC1129" s="516" t="str">
        <f t="shared" si="373"/>
        <v/>
      </c>
      <c r="AD1129" s="509" t="str">
        <f t="shared" si="374"/>
        <v/>
      </c>
      <c r="AE1129" s="517" t="str">
        <f>IFERROR(ROUNDDOWN(ROUNDDOWN(ROUND(L1129*VLOOKUP(K1129,【参考】数式用!$A$4:$F$57,MATCH("処遇改善加算Ⅳ",【参考】数式用!$C$3:$F$3,0)+2,0),0),0)*AA1129*0.5,0), "")</f>
        <v/>
      </c>
      <c r="AF1129" s="329"/>
      <c r="AG1129" s="330"/>
      <c r="AH1129" s="330"/>
      <c r="AI1129" s="344"/>
      <c r="AJ1129" s="641"/>
      <c r="AK1129" s="331"/>
      <c r="AL1129" s="332" t="str">
        <f t="shared" si="375"/>
        <v/>
      </c>
      <c r="AM1129" s="325" t="str">
        <f t="shared" si="376"/>
        <v/>
      </c>
      <c r="AN1129" s="255"/>
      <c r="AO1129" s="559" t="str">
        <f>IFERROR(VLOOKUP(K1129,【参考】数式用!$A$2:$N$57,14,FALSE),"")</f>
        <v/>
      </c>
      <c r="AP1129" s="559" t="str">
        <f t="shared" si="377"/>
        <v/>
      </c>
      <c r="AQ1129" s="632" t="str">
        <f t="shared" si="378"/>
        <v/>
      </c>
      <c r="AR1129" s="632" t="str">
        <f t="shared" si="379"/>
        <v>入力済</v>
      </c>
      <c r="AS1129" s="559" t="str">
        <f t="shared" si="380"/>
        <v/>
      </c>
      <c r="AT1129" s="632" t="str">
        <f t="shared" si="381"/>
        <v>入力済</v>
      </c>
      <c r="AU1129" s="632" t="str">
        <f t="shared" si="382"/>
        <v/>
      </c>
      <c r="AV1129" s="632" t="str">
        <f t="shared" si="383"/>
        <v/>
      </c>
      <c r="AW1129" s="559" t="str">
        <f t="shared" si="384"/>
        <v/>
      </c>
      <c r="AX1129" s="559" t="str">
        <f t="shared" si="385"/>
        <v/>
      </c>
      <c r="AY1129" s="632" t="str">
        <f>IFERROR(VLOOKUP(K1129,【参考】数式用!$AR$5:$AS$39,2, FALSE), "")</f>
        <v/>
      </c>
      <c r="AZ1129" s="559" t="str">
        <f t="shared" si="386"/>
        <v/>
      </c>
      <c r="BA1129" s="559" t="str">
        <f t="shared" si="387"/>
        <v>入力済</v>
      </c>
      <c r="BB1129" s="632" t="str">
        <f>IFERROR(VLOOKUP(K1129,【参考】数式用!$AX$3:$AY$59, 2, FALSE), "")</f>
        <v/>
      </c>
      <c r="BC1129" s="559" t="str">
        <f t="shared" si="388"/>
        <v/>
      </c>
      <c r="BD1129" s="559" t="str">
        <f t="shared" si="389"/>
        <v>入力済</v>
      </c>
      <c r="BE1129" s="576" t="str">
        <f t="shared" si="390"/>
        <v/>
      </c>
      <c r="BF1129" s="559" t="str">
        <f t="shared" si="391"/>
        <v/>
      </c>
      <c r="BG1129" s="596"/>
      <c r="BH1129" s="632" t="str">
        <f t="shared" si="392"/>
        <v/>
      </c>
      <c r="BI1129" s="614" t="str">
        <f>IFERROR(IF(BH1129="Ⅱロ有り",ROUNDDOWN(L1129*VLOOKUP(K1129,【参考】数式用!$A$4:$J$42,10,FALSE)*AA1129,0),""),"")</f>
        <v/>
      </c>
      <c r="BJ1129" s="614" t="str">
        <f>IFERROR(IF(BH1129="Ⅱロなし",ROUNDDOWN(L1129*VLOOKUP(K1129,【参考】数式用!$A$4:$J$42,8,FALSE)*AA1129,0),""),"")</f>
        <v/>
      </c>
    </row>
    <row r="1130" spans="1:62" ht="110.1" customHeight="1" thickBot="1">
      <c r="A1130" s="327">
        <v>1117</v>
      </c>
      <c r="B1130" s="1005" t="str">
        <f>IF(基本情報入力シート!B1152="","",基本情報入力シート!B1152)</f>
        <v/>
      </c>
      <c r="C1130" s="1006"/>
      <c r="D1130" s="1006"/>
      <c r="E1130" s="1006"/>
      <c r="F1130" s="1007"/>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58" t="str">
        <f>IF(基本情報入力シート!AF1152=0, "",基本情報入力シート!AF1152)</f>
        <v/>
      </c>
      <c r="M1130" s="589"/>
      <c r="N1130" s="521" t="str">
        <f>IFERROR(VLOOKUP(K1130,【参考】数式用!$A$2:$F$57,MATCH(M1130,【参考】数式用!$C$3:$F$3,0)+2,0),"")</f>
        <v/>
      </c>
      <c r="O1130" s="513"/>
      <c r="P1130" s="555" t="str">
        <f>IFERROR(VLOOKUP(K1130,【参考】数式用!$A$2:$F$57,MATCH(O1130,【参考】数式用!$C$3:$F$3,0)+2,0),"")</f>
        <v/>
      </c>
      <c r="Q1130" s="338" t="s">
        <v>118</v>
      </c>
      <c r="R1130" s="339"/>
      <c r="S1130" s="340" t="s">
        <v>183</v>
      </c>
      <c r="T1130" s="339"/>
      <c r="U1130" s="340" t="s">
        <v>184</v>
      </c>
      <c r="V1130" s="339"/>
      <c r="W1130" s="340" t="s">
        <v>183</v>
      </c>
      <c r="X1130" s="339"/>
      <c r="Y1130" s="340" t="s">
        <v>185</v>
      </c>
      <c r="Z1130" s="340" t="s">
        <v>186</v>
      </c>
      <c r="AA1130" s="340" t="str">
        <f t="shared" si="372"/>
        <v/>
      </c>
      <c r="AB1130" s="341" t="s">
        <v>187</v>
      </c>
      <c r="AC1130" s="516" t="str">
        <f t="shared" si="373"/>
        <v/>
      </c>
      <c r="AD1130" s="509" t="str">
        <f t="shared" si="374"/>
        <v/>
      </c>
      <c r="AE1130" s="517" t="str">
        <f>IFERROR(ROUNDDOWN(ROUNDDOWN(ROUND(L1130*VLOOKUP(K1130,【参考】数式用!$A$4:$F$57,MATCH("処遇改善加算Ⅳ",【参考】数式用!$C$3:$F$3,0)+2,0),0),0)*AA1130*0.5,0), "")</f>
        <v/>
      </c>
      <c r="AF1130" s="329"/>
      <c r="AG1130" s="330"/>
      <c r="AH1130" s="330"/>
      <c r="AI1130" s="344"/>
      <c r="AJ1130" s="641"/>
      <c r="AK1130" s="331"/>
      <c r="AL1130" s="332" t="str">
        <f t="shared" si="375"/>
        <v/>
      </c>
      <c r="AM1130" s="325" t="str">
        <f t="shared" si="376"/>
        <v/>
      </c>
      <c r="AN1130" s="255"/>
      <c r="AO1130" s="559" t="str">
        <f>IFERROR(VLOOKUP(K1130,【参考】数式用!$A$2:$N$57,14,FALSE),"")</f>
        <v/>
      </c>
      <c r="AP1130" s="559" t="str">
        <f t="shared" si="377"/>
        <v/>
      </c>
      <c r="AQ1130" s="632" t="str">
        <f t="shared" si="378"/>
        <v/>
      </c>
      <c r="AR1130" s="632" t="str">
        <f t="shared" si="379"/>
        <v>入力済</v>
      </c>
      <c r="AS1130" s="559" t="str">
        <f t="shared" si="380"/>
        <v/>
      </c>
      <c r="AT1130" s="632" t="str">
        <f t="shared" si="381"/>
        <v>入力済</v>
      </c>
      <c r="AU1130" s="632" t="str">
        <f t="shared" si="382"/>
        <v/>
      </c>
      <c r="AV1130" s="632" t="str">
        <f t="shared" si="383"/>
        <v/>
      </c>
      <c r="AW1130" s="559" t="str">
        <f t="shared" si="384"/>
        <v/>
      </c>
      <c r="AX1130" s="559" t="str">
        <f t="shared" si="385"/>
        <v/>
      </c>
      <c r="AY1130" s="632" t="str">
        <f>IFERROR(VLOOKUP(K1130,【参考】数式用!$AR$5:$AS$39,2, FALSE), "")</f>
        <v/>
      </c>
      <c r="AZ1130" s="559" t="str">
        <f t="shared" si="386"/>
        <v/>
      </c>
      <c r="BA1130" s="559" t="str">
        <f t="shared" si="387"/>
        <v>入力済</v>
      </c>
      <c r="BB1130" s="632" t="str">
        <f>IFERROR(VLOOKUP(K1130,【参考】数式用!$AX$3:$AY$59, 2, FALSE), "")</f>
        <v/>
      </c>
      <c r="BC1130" s="559" t="str">
        <f t="shared" si="388"/>
        <v/>
      </c>
      <c r="BD1130" s="559" t="str">
        <f t="shared" si="389"/>
        <v>入力済</v>
      </c>
      <c r="BE1130" s="576" t="str">
        <f t="shared" si="390"/>
        <v/>
      </c>
      <c r="BF1130" s="559" t="str">
        <f t="shared" si="391"/>
        <v/>
      </c>
      <c r="BG1130" s="596"/>
      <c r="BH1130" s="632" t="str">
        <f t="shared" si="392"/>
        <v/>
      </c>
      <c r="BI1130" s="614" t="str">
        <f>IFERROR(IF(BH1130="Ⅱロ有り",ROUNDDOWN(L1130*VLOOKUP(K1130,【参考】数式用!$A$4:$J$42,10,FALSE)*AA1130,0),""),"")</f>
        <v/>
      </c>
      <c r="BJ1130" s="614" t="str">
        <f>IFERROR(IF(BH1130="Ⅱロなし",ROUNDDOWN(L1130*VLOOKUP(K1130,【参考】数式用!$A$4:$J$42,8,FALSE)*AA1130,0),""),"")</f>
        <v/>
      </c>
    </row>
    <row r="1131" spans="1:62" ht="110.1" customHeight="1" thickBot="1">
      <c r="A1131" s="327">
        <v>1118</v>
      </c>
      <c r="B1131" s="1005" t="str">
        <f>IF(基本情報入力シート!B1153="","",基本情報入力シート!B1153)</f>
        <v/>
      </c>
      <c r="C1131" s="1006"/>
      <c r="D1131" s="1006"/>
      <c r="E1131" s="1006"/>
      <c r="F1131" s="1007"/>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58" t="str">
        <f>IF(基本情報入力シート!AF1153=0, "",基本情報入力シート!AF1153)</f>
        <v/>
      </c>
      <c r="M1131" s="589"/>
      <c r="N1131" s="521" t="str">
        <f>IFERROR(VLOOKUP(K1131,【参考】数式用!$A$2:$F$57,MATCH(M1131,【参考】数式用!$C$3:$F$3,0)+2,0),"")</f>
        <v/>
      </c>
      <c r="O1131" s="513"/>
      <c r="P1131" s="555" t="str">
        <f>IFERROR(VLOOKUP(K1131,【参考】数式用!$A$2:$F$57,MATCH(O1131,【参考】数式用!$C$3:$F$3,0)+2,0),"")</f>
        <v/>
      </c>
      <c r="Q1131" s="338" t="s">
        <v>118</v>
      </c>
      <c r="R1131" s="339"/>
      <c r="S1131" s="340" t="s">
        <v>183</v>
      </c>
      <c r="T1131" s="339"/>
      <c r="U1131" s="340" t="s">
        <v>184</v>
      </c>
      <c r="V1131" s="339"/>
      <c r="W1131" s="340" t="s">
        <v>183</v>
      </c>
      <c r="X1131" s="339"/>
      <c r="Y1131" s="340" t="s">
        <v>185</v>
      </c>
      <c r="Z1131" s="340" t="s">
        <v>186</v>
      </c>
      <c r="AA1131" s="340" t="str">
        <f t="shared" si="372"/>
        <v/>
      </c>
      <c r="AB1131" s="341" t="s">
        <v>187</v>
      </c>
      <c r="AC1131" s="516" t="str">
        <f t="shared" si="373"/>
        <v/>
      </c>
      <c r="AD1131" s="509" t="str">
        <f t="shared" si="374"/>
        <v/>
      </c>
      <c r="AE1131" s="517" t="str">
        <f>IFERROR(ROUNDDOWN(ROUNDDOWN(ROUND(L1131*VLOOKUP(K1131,【参考】数式用!$A$4:$F$57,MATCH("処遇改善加算Ⅳ",【参考】数式用!$C$3:$F$3,0)+2,0),0),0)*AA1131*0.5,0), "")</f>
        <v/>
      </c>
      <c r="AF1131" s="329"/>
      <c r="AG1131" s="330"/>
      <c r="AH1131" s="330"/>
      <c r="AI1131" s="344"/>
      <c r="AJ1131" s="641"/>
      <c r="AK1131" s="331"/>
      <c r="AL1131" s="332" t="str">
        <f t="shared" si="375"/>
        <v/>
      </c>
      <c r="AM1131" s="325" t="str">
        <f t="shared" si="376"/>
        <v/>
      </c>
      <c r="AN1131" s="255"/>
      <c r="AO1131" s="559" t="str">
        <f>IFERROR(VLOOKUP(K1131,【参考】数式用!$A$2:$N$57,14,FALSE),"")</f>
        <v/>
      </c>
      <c r="AP1131" s="559" t="str">
        <f t="shared" si="377"/>
        <v/>
      </c>
      <c r="AQ1131" s="632" t="str">
        <f t="shared" si="378"/>
        <v/>
      </c>
      <c r="AR1131" s="632" t="str">
        <f t="shared" si="379"/>
        <v>入力済</v>
      </c>
      <c r="AS1131" s="559" t="str">
        <f t="shared" si="380"/>
        <v/>
      </c>
      <c r="AT1131" s="632" t="str">
        <f t="shared" si="381"/>
        <v>入力済</v>
      </c>
      <c r="AU1131" s="632" t="str">
        <f t="shared" si="382"/>
        <v/>
      </c>
      <c r="AV1131" s="632" t="str">
        <f t="shared" si="383"/>
        <v/>
      </c>
      <c r="AW1131" s="559" t="str">
        <f t="shared" si="384"/>
        <v/>
      </c>
      <c r="AX1131" s="559" t="str">
        <f t="shared" si="385"/>
        <v/>
      </c>
      <c r="AY1131" s="632" t="str">
        <f>IFERROR(VLOOKUP(K1131,【参考】数式用!$AR$5:$AS$39,2, FALSE), "")</f>
        <v/>
      </c>
      <c r="AZ1131" s="559" t="str">
        <f t="shared" si="386"/>
        <v/>
      </c>
      <c r="BA1131" s="559" t="str">
        <f t="shared" si="387"/>
        <v>入力済</v>
      </c>
      <c r="BB1131" s="632" t="str">
        <f>IFERROR(VLOOKUP(K1131,【参考】数式用!$AX$3:$AY$59, 2, FALSE), "")</f>
        <v/>
      </c>
      <c r="BC1131" s="559" t="str">
        <f t="shared" si="388"/>
        <v/>
      </c>
      <c r="BD1131" s="559" t="str">
        <f t="shared" si="389"/>
        <v>入力済</v>
      </c>
      <c r="BE1131" s="576" t="str">
        <f t="shared" si="390"/>
        <v/>
      </c>
      <c r="BF1131" s="559" t="str">
        <f t="shared" si="391"/>
        <v/>
      </c>
      <c r="BG1131" s="596"/>
      <c r="BH1131" s="632" t="str">
        <f t="shared" si="392"/>
        <v/>
      </c>
      <c r="BI1131" s="614" t="str">
        <f>IFERROR(IF(BH1131="Ⅱロ有り",ROUNDDOWN(L1131*VLOOKUP(K1131,【参考】数式用!$A$4:$J$42,10,FALSE)*AA1131,0),""),"")</f>
        <v/>
      </c>
      <c r="BJ1131" s="614" t="str">
        <f>IFERROR(IF(BH1131="Ⅱロなし",ROUNDDOWN(L1131*VLOOKUP(K1131,【参考】数式用!$A$4:$J$42,8,FALSE)*AA1131,0),""),"")</f>
        <v/>
      </c>
    </row>
    <row r="1132" spans="1:62" ht="110.1" customHeight="1" thickBot="1">
      <c r="A1132" s="327">
        <v>1119</v>
      </c>
      <c r="B1132" s="1005" t="str">
        <f>IF(基本情報入力シート!B1154="","",基本情報入力シート!B1154)</f>
        <v/>
      </c>
      <c r="C1132" s="1006"/>
      <c r="D1132" s="1006"/>
      <c r="E1132" s="1006"/>
      <c r="F1132" s="1007"/>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58" t="str">
        <f>IF(基本情報入力シート!AF1154=0, "",基本情報入力シート!AF1154)</f>
        <v/>
      </c>
      <c r="M1132" s="589"/>
      <c r="N1132" s="521" t="str">
        <f>IFERROR(VLOOKUP(K1132,【参考】数式用!$A$2:$F$57,MATCH(M1132,【参考】数式用!$C$3:$F$3,0)+2,0),"")</f>
        <v/>
      </c>
      <c r="O1132" s="513"/>
      <c r="P1132" s="555" t="str">
        <f>IFERROR(VLOOKUP(K1132,【参考】数式用!$A$2:$F$57,MATCH(O1132,【参考】数式用!$C$3:$F$3,0)+2,0),"")</f>
        <v/>
      </c>
      <c r="Q1132" s="338" t="s">
        <v>118</v>
      </c>
      <c r="R1132" s="339"/>
      <c r="S1132" s="340" t="s">
        <v>183</v>
      </c>
      <c r="T1132" s="339"/>
      <c r="U1132" s="340" t="s">
        <v>184</v>
      </c>
      <c r="V1132" s="339"/>
      <c r="W1132" s="340" t="s">
        <v>183</v>
      </c>
      <c r="X1132" s="339"/>
      <c r="Y1132" s="340" t="s">
        <v>185</v>
      </c>
      <c r="Z1132" s="340" t="s">
        <v>186</v>
      </c>
      <c r="AA1132" s="340" t="str">
        <f t="shared" si="372"/>
        <v/>
      </c>
      <c r="AB1132" s="341" t="s">
        <v>187</v>
      </c>
      <c r="AC1132" s="516" t="str">
        <f t="shared" si="373"/>
        <v/>
      </c>
      <c r="AD1132" s="509" t="str">
        <f t="shared" si="374"/>
        <v/>
      </c>
      <c r="AE1132" s="517" t="str">
        <f>IFERROR(ROUNDDOWN(ROUNDDOWN(ROUND(L1132*VLOOKUP(K1132,【参考】数式用!$A$4:$F$57,MATCH("処遇改善加算Ⅳ",【参考】数式用!$C$3:$F$3,0)+2,0),0),0)*AA1132*0.5,0), "")</f>
        <v/>
      </c>
      <c r="AF1132" s="329"/>
      <c r="AG1132" s="330"/>
      <c r="AH1132" s="330"/>
      <c r="AI1132" s="344"/>
      <c r="AJ1132" s="641"/>
      <c r="AK1132" s="331"/>
      <c r="AL1132" s="332" t="str">
        <f t="shared" si="375"/>
        <v/>
      </c>
      <c r="AM1132" s="325" t="str">
        <f t="shared" si="376"/>
        <v/>
      </c>
      <c r="AN1132" s="255"/>
      <c r="AO1132" s="559" t="str">
        <f>IFERROR(VLOOKUP(K1132,【参考】数式用!$A$2:$N$57,14,FALSE),"")</f>
        <v/>
      </c>
      <c r="AP1132" s="559" t="str">
        <f t="shared" si="377"/>
        <v/>
      </c>
      <c r="AQ1132" s="632" t="str">
        <f t="shared" si="378"/>
        <v/>
      </c>
      <c r="AR1132" s="632" t="str">
        <f t="shared" si="379"/>
        <v>入力済</v>
      </c>
      <c r="AS1132" s="559" t="str">
        <f t="shared" si="380"/>
        <v/>
      </c>
      <c r="AT1132" s="632" t="str">
        <f t="shared" si="381"/>
        <v>入力済</v>
      </c>
      <c r="AU1132" s="632" t="str">
        <f t="shared" si="382"/>
        <v/>
      </c>
      <c r="AV1132" s="632" t="str">
        <f t="shared" si="383"/>
        <v/>
      </c>
      <c r="AW1132" s="559" t="str">
        <f t="shared" si="384"/>
        <v/>
      </c>
      <c r="AX1132" s="559" t="str">
        <f t="shared" si="385"/>
        <v/>
      </c>
      <c r="AY1132" s="632" t="str">
        <f>IFERROR(VLOOKUP(K1132,【参考】数式用!$AR$5:$AS$39,2, FALSE), "")</f>
        <v/>
      </c>
      <c r="AZ1132" s="559" t="str">
        <f t="shared" si="386"/>
        <v/>
      </c>
      <c r="BA1132" s="559" t="str">
        <f t="shared" si="387"/>
        <v>入力済</v>
      </c>
      <c r="BB1132" s="632" t="str">
        <f>IFERROR(VLOOKUP(K1132,【参考】数式用!$AX$3:$AY$59, 2, FALSE), "")</f>
        <v/>
      </c>
      <c r="BC1132" s="559" t="str">
        <f t="shared" si="388"/>
        <v/>
      </c>
      <c r="BD1132" s="559" t="str">
        <f t="shared" si="389"/>
        <v>入力済</v>
      </c>
      <c r="BE1132" s="576" t="str">
        <f t="shared" si="390"/>
        <v/>
      </c>
      <c r="BF1132" s="559" t="str">
        <f t="shared" si="391"/>
        <v/>
      </c>
      <c r="BG1132" s="596"/>
      <c r="BH1132" s="632" t="str">
        <f t="shared" si="392"/>
        <v/>
      </c>
      <c r="BI1132" s="614" t="str">
        <f>IFERROR(IF(BH1132="Ⅱロ有り",ROUNDDOWN(L1132*VLOOKUP(K1132,【参考】数式用!$A$4:$J$42,10,FALSE)*AA1132,0),""),"")</f>
        <v/>
      </c>
      <c r="BJ1132" s="614" t="str">
        <f>IFERROR(IF(BH1132="Ⅱロなし",ROUNDDOWN(L1132*VLOOKUP(K1132,【参考】数式用!$A$4:$J$42,8,FALSE)*AA1132,0),""),"")</f>
        <v/>
      </c>
    </row>
    <row r="1133" spans="1:62" ht="110.1" customHeight="1" thickBot="1">
      <c r="A1133" s="327">
        <v>1120</v>
      </c>
      <c r="B1133" s="1005" t="str">
        <f>IF(基本情報入力シート!B1155="","",基本情報入力シート!B1155)</f>
        <v/>
      </c>
      <c r="C1133" s="1006"/>
      <c r="D1133" s="1006"/>
      <c r="E1133" s="1006"/>
      <c r="F1133" s="1007"/>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58" t="str">
        <f>IF(基本情報入力シート!AF1155=0, "",基本情報入力シート!AF1155)</f>
        <v/>
      </c>
      <c r="M1133" s="589"/>
      <c r="N1133" s="521" t="str">
        <f>IFERROR(VLOOKUP(K1133,【参考】数式用!$A$2:$F$57,MATCH(M1133,【参考】数式用!$C$3:$F$3,0)+2,0),"")</f>
        <v/>
      </c>
      <c r="O1133" s="513"/>
      <c r="P1133" s="555" t="str">
        <f>IFERROR(VLOOKUP(K1133,【参考】数式用!$A$2:$F$57,MATCH(O1133,【参考】数式用!$C$3:$F$3,0)+2,0),"")</f>
        <v/>
      </c>
      <c r="Q1133" s="338" t="s">
        <v>118</v>
      </c>
      <c r="R1133" s="339"/>
      <c r="S1133" s="340" t="s">
        <v>183</v>
      </c>
      <c r="T1133" s="339"/>
      <c r="U1133" s="340" t="s">
        <v>184</v>
      </c>
      <c r="V1133" s="339"/>
      <c r="W1133" s="340" t="s">
        <v>183</v>
      </c>
      <c r="X1133" s="339"/>
      <c r="Y1133" s="340" t="s">
        <v>185</v>
      </c>
      <c r="Z1133" s="340" t="s">
        <v>186</v>
      </c>
      <c r="AA1133" s="340" t="str">
        <f t="shared" si="372"/>
        <v/>
      </c>
      <c r="AB1133" s="341" t="s">
        <v>187</v>
      </c>
      <c r="AC1133" s="516" t="str">
        <f t="shared" si="373"/>
        <v/>
      </c>
      <c r="AD1133" s="509" t="str">
        <f t="shared" si="374"/>
        <v/>
      </c>
      <c r="AE1133" s="517" t="str">
        <f>IFERROR(ROUNDDOWN(ROUNDDOWN(ROUND(L1133*VLOOKUP(K1133,【参考】数式用!$A$4:$F$57,MATCH("処遇改善加算Ⅳ",【参考】数式用!$C$3:$F$3,0)+2,0),0),0)*AA1133*0.5,0), "")</f>
        <v/>
      </c>
      <c r="AF1133" s="329"/>
      <c r="AG1133" s="330"/>
      <c r="AH1133" s="330"/>
      <c r="AI1133" s="344"/>
      <c r="AJ1133" s="641"/>
      <c r="AK1133" s="331"/>
      <c r="AL1133" s="332" t="str">
        <f t="shared" si="375"/>
        <v/>
      </c>
      <c r="AM1133" s="325" t="str">
        <f t="shared" si="376"/>
        <v/>
      </c>
      <c r="AN1133" s="255"/>
      <c r="AO1133" s="559" t="str">
        <f>IFERROR(VLOOKUP(K1133,【参考】数式用!$A$2:$N$57,14,FALSE),"")</f>
        <v/>
      </c>
      <c r="AP1133" s="559" t="str">
        <f t="shared" si="377"/>
        <v/>
      </c>
      <c r="AQ1133" s="632" t="str">
        <f t="shared" si="378"/>
        <v/>
      </c>
      <c r="AR1133" s="632" t="str">
        <f t="shared" si="379"/>
        <v>入力済</v>
      </c>
      <c r="AS1133" s="559" t="str">
        <f t="shared" si="380"/>
        <v/>
      </c>
      <c r="AT1133" s="632" t="str">
        <f t="shared" si="381"/>
        <v>入力済</v>
      </c>
      <c r="AU1133" s="632" t="str">
        <f t="shared" si="382"/>
        <v/>
      </c>
      <c r="AV1133" s="632" t="str">
        <f t="shared" si="383"/>
        <v/>
      </c>
      <c r="AW1133" s="559" t="str">
        <f t="shared" si="384"/>
        <v/>
      </c>
      <c r="AX1133" s="559" t="str">
        <f t="shared" si="385"/>
        <v/>
      </c>
      <c r="AY1133" s="632" t="str">
        <f>IFERROR(VLOOKUP(K1133,【参考】数式用!$AR$5:$AS$39,2, FALSE), "")</f>
        <v/>
      </c>
      <c r="AZ1133" s="559" t="str">
        <f t="shared" si="386"/>
        <v/>
      </c>
      <c r="BA1133" s="559" t="str">
        <f t="shared" si="387"/>
        <v>入力済</v>
      </c>
      <c r="BB1133" s="632" t="str">
        <f>IFERROR(VLOOKUP(K1133,【参考】数式用!$AX$3:$AY$59, 2, FALSE), "")</f>
        <v/>
      </c>
      <c r="BC1133" s="559" t="str">
        <f t="shared" si="388"/>
        <v/>
      </c>
      <c r="BD1133" s="559" t="str">
        <f t="shared" si="389"/>
        <v>入力済</v>
      </c>
      <c r="BE1133" s="576" t="str">
        <f t="shared" si="390"/>
        <v/>
      </c>
      <c r="BF1133" s="559" t="str">
        <f t="shared" si="391"/>
        <v/>
      </c>
      <c r="BG1133" s="596"/>
      <c r="BH1133" s="632" t="str">
        <f t="shared" si="392"/>
        <v/>
      </c>
      <c r="BI1133" s="614" t="str">
        <f>IFERROR(IF(BH1133="Ⅱロ有り",ROUNDDOWN(L1133*VLOOKUP(K1133,【参考】数式用!$A$4:$J$42,10,FALSE)*AA1133,0),""),"")</f>
        <v/>
      </c>
      <c r="BJ1133" s="614" t="str">
        <f>IFERROR(IF(BH1133="Ⅱロなし",ROUNDDOWN(L1133*VLOOKUP(K1133,【参考】数式用!$A$4:$J$42,8,FALSE)*AA1133,0),""),"")</f>
        <v/>
      </c>
    </row>
    <row r="1134" spans="1:62" ht="110.1" customHeight="1" thickBot="1">
      <c r="A1134" s="327">
        <v>1121</v>
      </c>
      <c r="B1134" s="1005" t="str">
        <f>IF(基本情報入力シート!B1156="","",基本情報入力シート!B1156)</f>
        <v/>
      </c>
      <c r="C1134" s="1006"/>
      <c r="D1134" s="1006"/>
      <c r="E1134" s="1006"/>
      <c r="F1134" s="1007"/>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58" t="str">
        <f>IF(基本情報入力シート!AF1156=0, "",基本情報入力シート!AF1156)</f>
        <v/>
      </c>
      <c r="M1134" s="589"/>
      <c r="N1134" s="521" t="str">
        <f>IFERROR(VLOOKUP(K1134,【参考】数式用!$A$2:$F$57,MATCH(M1134,【参考】数式用!$C$3:$F$3,0)+2,0),"")</f>
        <v/>
      </c>
      <c r="O1134" s="513"/>
      <c r="P1134" s="555" t="str">
        <f>IFERROR(VLOOKUP(K1134,【参考】数式用!$A$2:$F$57,MATCH(O1134,【参考】数式用!$C$3:$F$3,0)+2,0),"")</f>
        <v/>
      </c>
      <c r="Q1134" s="338" t="s">
        <v>118</v>
      </c>
      <c r="R1134" s="339"/>
      <c r="S1134" s="340" t="s">
        <v>183</v>
      </c>
      <c r="T1134" s="339"/>
      <c r="U1134" s="340" t="s">
        <v>184</v>
      </c>
      <c r="V1134" s="339"/>
      <c r="W1134" s="340" t="s">
        <v>183</v>
      </c>
      <c r="X1134" s="339"/>
      <c r="Y1134" s="340" t="s">
        <v>185</v>
      </c>
      <c r="Z1134" s="340" t="s">
        <v>186</v>
      </c>
      <c r="AA1134" s="340" t="str">
        <f t="shared" si="372"/>
        <v/>
      </c>
      <c r="AB1134" s="341" t="s">
        <v>187</v>
      </c>
      <c r="AC1134" s="516" t="str">
        <f t="shared" si="373"/>
        <v/>
      </c>
      <c r="AD1134" s="509" t="str">
        <f t="shared" si="374"/>
        <v/>
      </c>
      <c r="AE1134" s="517" t="str">
        <f>IFERROR(ROUNDDOWN(ROUNDDOWN(ROUND(L1134*VLOOKUP(K1134,【参考】数式用!$A$4:$F$57,MATCH("処遇改善加算Ⅳ",【参考】数式用!$C$3:$F$3,0)+2,0),0),0)*AA1134*0.5,0), "")</f>
        <v/>
      </c>
      <c r="AF1134" s="329"/>
      <c r="AG1134" s="330"/>
      <c r="AH1134" s="330"/>
      <c r="AI1134" s="344"/>
      <c r="AJ1134" s="641"/>
      <c r="AK1134" s="331"/>
      <c r="AL1134" s="332" t="str">
        <f t="shared" si="375"/>
        <v/>
      </c>
      <c r="AM1134" s="325" t="str">
        <f t="shared" si="376"/>
        <v/>
      </c>
      <c r="AN1134" s="255"/>
      <c r="AO1134" s="559" t="str">
        <f>IFERROR(VLOOKUP(K1134,【参考】数式用!$A$2:$N$57,14,FALSE),"")</f>
        <v/>
      </c>
      <c r="AP1134" s="559" t="str">
        <f t="shared" si="377"/>
        <v/>
      </c>
      <c r="AQ1134" s="632" t="str">
        <f t="shared" si="378"/>
        <v/>
      </c>
      <c r="AR1134" s="632" t="str">
        <f t="shared" si="379"/>
        <v>入力済</v>
      </c>
      <c r="AS1134" s="559" t="str">
        <f t="shared" si="380"/>
        <v/>
      </c>
      <c r="AT1134" s="632" t="str">
        <f t="shared" si="381"/>
        <v>入力済</v>
      </c>
      <c r="AU1134" s="632" t="str">
        <f t="shared" si="382"/>
        <v/>
      </c>
      <c r="AV1134" s="632" t="str">
        <f t="shared" si="383"/>
        <v/>
      </c>
      <c r="AW1134" s="559" t="str">
        <f t="shared" si="384"/>
        <v/>
      </c>
      <c r="AX1134" s="559" t="str">
        <f t="shared" si="385"/>
        <v/>
      </c>
      <c r="AY1134" s="632" t="str">
        <f>IFERROR(VLOOKUP(K1134,【参考】数式用!$AR$5:$AS$39,2, FALSE), "")</f>
        <v/>
      </c>
      <c r="AZ1134" s="559" t="str">
        <f t="shared" si="386"/>
        <v/>
      </c>
      <c r="BA1134" s="559" t="str">
        <f t="shared" si="387"/>
        <v>入力済</v>
      </c>
      <c r="BB1134" s="632" t="str">
        <f>IFERROR(VLOOKUP(K1134,【参考】数式用!$AX$3:$AY$59, 2, FALSE), "")</f>
        <v/>
      </c>
      <c r="BC1134" s="559" t="str">
        <f t="shared" si="388"/>
        <v/>
      </c>
      <c r="BD1134" s="559" t="str">
        <f t="shared" si="389"/>
        <v>入力済</v>
      </c>
      <c r="BE1134" s="576" t="str">
        <f t="shared" si="390"/>
        <v/>
      </c>
      <c r="BF1134" s="559" t="str">
        <f t="shared" si="391"/>
        <v/>
      </c>
      <c r="BG1134" s="596"/>
      <c r="BH1134" s="632" t="str">
        <f t="shared" si="392"/>
        <v/>
      </c>
      <c r="BI1134" s="614" t="str">
        <f>IFERROR(IF(BH1134="Ⅱロ有り",ROUNDDOWN(L1134*VLOOKUP(K1134,【参考】数式用!$A$4:$J$42,10,FALSE)*AA1134,0),""),"")</f>
        <v/>
      </c>
      <c r="BJ1134" s="614" t="str">
        <f>IFERROR(IF(BH1134="Ⅱロなし",ROUNDDOWN(L1134*VLOOKUP(K1134,【参考】数式用!$A$4:$J$42,8,FALSE)*AA1134,0),""),"")</f>
        <v/>
      </c>
    </row>
    <row r="1135" spans="1:62" ht="110.1" customHeight="1" thickBot="1">
      <c r="A1135" s="327">
        <v>1122</v>
      </c>
      <c r="B1135" s="1005" t="str">
        <f>IF(基本情報入力シート!B1157="","",基本情報入力シート!B1157)</f>
        <v/>
      </c>
      <c r="C1135" s="1006"/>
      <c r="D1135" s="1006"/>
      <c r="E1135" s="1006"/>
      <c r="F1135" s="1007"/>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58" t="str">
        <f>IF(基本情報入力シート!AF1157=0, "",基本情報入力シート!AF1157)</f>
        <v/>
      </c>
      <c r="M1135" s="589"/>
      <c r="N1135" s="521" t="str">
        <f>IFERROR(VLOOKUP(K1135,【参考】数式用!$A$2:$F$57,MATCH(M1135,【参考】数式用!$C$3:$F$3,0)+2,0),"")</f>
        <v/>
      </c>
      <c r="O1135" s="513"/>
      <c r="P1135" s="555" t="str">
        <f>IFERROR(VLOOKUP(K1135,【参考】数式用!$A$2:$F$57,MATCH(O1135,【参考】数式用!$C$3:$F$3,0)+2,0),"")</f>
        <v/>
      </c>
      <c r="Q1135" s="338" t="s">
        <v>118</v>
      </c>
      <c r="R1135" s="339"/>
      <c r="S1135" s="340" t="s">
        <v>183</v>
      </c>
      <c r="T1135" s="339"/>
      <c r="U1135" s="340" t="s">
        <v>184</v>
      </c>
      <c r="V1135" s="339"/>
      <c r="W1135" s="340" t="s">
        <v>183</v>
      </c>
      <c r="X1135" s="339"/>
      <c r="Y1135" s="340" t="s">
        <v>185</v>
      </c>
      <c r="Z1135" s="340" t="s">
        <v>186</v>
      </c>
      <c r="AA1135" s="340" t="str">
        <f t="shared" si="372"/>
        <v/>
      </c>
      <c r="AB1135" s="341" t="s">
        <v>187</v>
      </c>
      <c r="AC1135" s="516" t="str">
        <f t="shared" si="373"/>
        <v/>
      </c>
      <c r="AD1135" s="509" t="str">
        <f t="shared" si="374"/>
        <v/>
      </c>
      <c r="AE1135" s="517" t="str">
        <f>IFERROR(ROUNDDOWN(ROUNDDOWN(ROUND(L1135*VLOOKUP(K1135,【参考】数式用!$A$4:$F$57,MATCH("処遇改善加算Ⅳ",【参考】数式用!$C$3:$F$3,0)+2,0),0),0)*AA1135*0.5,0), "")</f>
        <v/>
      </c>
      <c r="AF1135" s="329"/>
      <c r="AG1135" s="330"/>
      <c r="AH1135" s="330"/>
      <c r="AI1135" s="344"/>
      <c r="AJ1135" s="641"/>
      <c r="AK1135" s="331"/>
      <c r="AL1135" s="332" t="str">
        <f t="shared" si="375"/>
        <v/>
      </c>
      <c r="AM1135" s="325" t="str">
        <f t="shared" si="376"/>
        <v/>
      </c>
      <c r="AN1135" s="255"/>
      <c r="AO1135" s="559" t="str">
        <f>IFERROR(VLOOKUP(K1135,【参考】数式用!$A$2:$N$57,14,FALSE),"")</f>
        <v/>
      </c>
      <c r="AP1135" s="559" t="str">
        <f t="shared" si="377"/>
        <v/>
      </c>
      <c r="AQ1135" s="632" t="str">
        <f t="shared" si="378"/>
        <v/>
      </c>
      <c r="AR1135" s="632" t="str">
        <f t="shared" si="379"/>
        <v>入力済</v>
      </c>
      <c r="AS1135" s="559" t="str">
        <f t="shared" si="380"/>
        <v/>
      </c>
      <c r="AT1135" s="632" t="str">
        <f t="shared" si="381"/>
        <v>入力済</v>
      </c>
      <c r="AU1135" s="632" t="str">
        <f t="shared" si="382"/>
        <v/>
      </c>
      <c r="AV1135" s="632" t="str">
        <f t="shared" si="383"/>
        <v/>
      </c>
      <c r="AW1135" s="559" t="str">
        <f t="shared" si="384"/>
        <v/>
      </c>
      <c r="AX1135" s="559" t="str">
        <f t="shared" si="385"/>
        <v/>
      </c>
      <c r="AY1135" s="632" t="str">
        <f>IFERROR(VLOOKUP(K1135,【参考】数式用!$AR$5:$AS$39,2, FALSE), "")</f>
        <v/>
      </c>
      <c r="AZ1135" s="559" t="str">
        <f t="shared" si="386"/>
        <v/>
      </c>
      <c r="BA1135" s="559" t="str">
        <f t="shared" si="387"/>
        <v>入力済</v>
      </c>
      <c r="BB1135" s="632" t="str">
        <f>IFERROR(VLOOKUP(K1135,【参考】数式用!$AX$3:$AY$59, 2, FALSE), "")</f>
        <v/>
      </c>
      <c r="BC1135" s="559" t="str">
        <f t="shared" si="388"/>
        <v/>
      </c>
      <c r="BD1135" s="559" t="str">
        <f t="shared" si="389"/>
        <v>入力済</v>
      </c>
      <c r="BE1135" s="576" t="str">
        <f t="shared" si="390"/>
        <v/>
      </c>
      <c r="BF1135" s="559" t="str">
        <f t="shared" si="391"/>
        <v/>
      </c>
      <c r="BG1135" s="596"/>
      <c r="BH1135" s="632" t="str">
        <f t="shared" si="392"/>
        <v/>
      </c>
      <c r="BI1135" s="614" t="str">
        <f>IFERROR(IF(BH1135="Ⅱロ有り",ROUNDDOWN(L1135*VLOOKUP(K1135,【参考】数式用!$A$4:$J$42,10,FALSE)*AA1135,0),""),"")</f>
        <v/>
      </c>
      <c r="BJ1135" s="614" t="str">
        <f>IFERROR(IF(BH1135="Ⅱロなし",ROUNDDOWN(L1135*VLOOKUP(K1135,【参考】数式用!$A$4:$J$42,8,FALSE)*AA1135,0),""),"")</f>
        <v/>
      </c>
    </row>
    <row r="1136" spans="1:62" ht="110.1" customHeight="1" thickBot="1">
      <c r="A1136" s="327">
        <v>1123</v>
      </c>
      <c r="B1136" s="1005" t="str">
        <f>IF(基本情報入力シート!B1158="","",基本情報入力シート!B1158)</f>
        <v/>
      </c>
      <c r="C1136" s="1006"/>
      <c r="D1136" s="1006"/>
      <c r="E1136" s="1006"/>
      <c r="F1136" s="1007"/>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58" t="str">
        <f>IF(基本情報入力シート!AF1158=0, "",基本情報入力シート!AF1158)</f>
        <v/>
      </c>
      <c r="M1136" s="589"/>
      <c r="N1136" s="521" t="str">
        <f>IFERROR(VLOOKUP(K1136,【参考】数式用!$A$2:$F$57,MATCH(M1136,【参考】数式用!$C$3:$F$3,0)+2,0),"")</f>
        <v/>
      </c>
      <c r="O1136" s="513"/>
      <c r="P1136" s="555" t="str">
        <f>IFERROR(VLOOKUP(K1136,【参考】数式用!$A$2:$F$57,MATCH(O1136,【参考】数式用!$C$3:$F$3,0)+2,0),"")</f>
        <v/>
      </c>
      <c r="Q1136" s="338" t="s">
        <v>118</v>
      </c>
      <c r="R1136" s="339"/>
      <c r="S1136" s="340" t="s">
        <v>183</v>
      </c>
      <c r="T1136" s="339"/>
      <c r="U1136" s="340" t="s">
        <v>184</v>
      </c>
      <c r="V1136" s="339"/>
      <c r="W1136" s="340" t="s">
        <v>183</v>
      </c>
      <c r="X1136" s="339"/>
      <c r="Y1136" s="340" t="s">
        <v>185</v>
      </c>
      <c r="Z1136" s="340" t="s">
        <v>186</v>
      </c>
      <c r="AA1136" s="340" t="str">
        <f t="shared" si="372"/>
        <v/>
      </c>
      <c r="AB1136" s="341" t="s">
        <v>187</v>
      </c>
      <c r="AC1136" s="516" t="str">
        <f t="shared" si="373"/>
        <v/>
      </c>
      <c r="AD1136" s="509" t="str">
        <f t="shared" si="374"/>
        <v/>
      </c>
      <c r="AE1136" s="517" t="str">
        <f>IFERROR(ROUNDDOWN(ROUNDDOWN(ROUND(L1136*VLOOKUP(K1136,【参考】数式用!$A$4:$F$57,MATCH("処遇改善加算Ⅳ",【参考】数式用!$C$3:$F$3,0)+2,0),0),0)*AA1136*0.5,0), "")</f>
        <v/>
      </c>
      <c r="AF1136" s="329"/>
      <c r="AG1136" s="330"/>
      <c r="AH1136" s="330"/>
      <c r="AI1136" s="344"/>
      <c r="AJ1136" s="641"/>
      <c r="AK1136" s="331"/>
      <c r="AL1136" s="332" t="str">
        <f t="shared" si="375"/>
        <v/>
      </c>
      <c r="AM1136" s="325" t="str">
        <f t="shared" si="376"/>
        <v/>
      </c>
      <c r="AN1136" s="255"/>
      <c r="AO1136" s="559" t="str">
        <f>IFERROR(VLOOKUP(K1136,【参考】数式用!$A$2:$N$57,14,FALSE),"")</f>
        <v/>
      </c>
      <c r="AP1136" s="559" t="str">
        <f t="shared" si="377"/>
        <v/>
      </c>
      <c r="AQ1136" s="632" t="str">
        <f t="shared" si="378"/>
        <v/>
      </c>
      <c r="AR1136" s="632" t="str">
        <f t="shared" si="379"/>
        <v>入力済</v>
      </c>
      <c r="AS1136" s="559" t="str">
        <f t="shared" si="380"/>
        <v/>
      </c>
      <c r="AT1136" s="632" t="str">
        <f t="shared" si="381"/>
        <v>入力済</v>
      </c>
      <c r="AU1136" s="632" t="str">
        <f t="shared" si="382"/>
        <v/>
      </c>
      <c r="AV1136" s="632" t="str">
        <f t="shared" si="383"/>
        <v/>
      </c>
      <c r="AW1136" s="559" t="str">
        <f t="shared" si="384"/>
        <v/>
      </c>
      <c r="AX1136" s="559" t="str">
        <f t="shared" si="385"/>
        <v/>
      </c>
      <c r="AY1136" s="632" t="str">
        <f>IFERROR(VLOOKUP(K1136,【参考】数式用!$AR$5:$AS$39,2, FALSE), "")</f>
        <v/>
      </c>
      <c r="AZ1136" s="559" t="str">
        <f t="shared" si="386"/>
        <v/>
      </c>
      <c r="BA1136" s="559" t="str">
        <f t="shared" si="387"/>
        <v>入力済</v>
      </c>
      <c r="BB1136" s="632" t="str">
        <f>IFERROR(VLOOKUP(K1136,【参考】数式用!$AX$3:$AY$59, 2, FALSE), "")</f>
        <v/>
      </c>
      <c r="BC1136" s="559" t="str">
        <f t="shared" si="388"/>
        <v/>
      </c>
      <c r="BD1136" s="559" t="str">
        <f t="shared" si="389"/>
        <v>入力済</v>
      </c>
      <c r="BE1136" s="576" t="str">
        <f t="shared" si="390"/>
        <v/>
      </c>
      <c r="BF1136" s="559" t="str">
        <f t="shared" si="391"/>
        <v/>
      </c>
      <c r="BG1136" s="596"/>
      <c r="BH1136" s="632" t="str">
        <f t="shared" si="392"/>
        <v/>
      </c>
      <c r="BI1136" s="614" t="str">
        <f>IFERROR(IF(BH1136="Ⅱロ有り",ROUNDDOWN(L1136*VLOOKUP(K1136,【参考】数式用!$A$4:$J$42,10,FALSE)*AA1136,0),""),"")</f>
        <v/>
      </c>
      <c r="BJ1136" s="614" t="str">
        <f>IFERROR(IF(BH1136="Ⅱロなし",ROUNDDOWN(L1136*VLOOKUP(K1136,【参考】数式用!$A$4:$J$42,8,FALSE)*AA1136,0),""),"")</f>
        <v/>
      </c>
    </row>
    <row r="1137" spans="1:62" ht="110.1" customHeight="1" thickBot="1">
      <c r="A1137" s="327">
        <v>1124</v>
      </c>
      <c r="B1137" s="1005" t="str">
        <f>IF(基本情報入力シート!B1159="","",基本情報入力シート!B1159)</f>
        <v/>
      </c>
      <c r="C1137" s="1006"/>
      <c r="D1137" s="1006"/>
      <c r="E1137" s="1006"/>
      <c r="F1137" s="1007"/>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58" t="str">
        <f>IF(基本情報入力シート!AF1159=0, "",基本情報入力シート!AF1159)</f>
        <v/>
      </c>
      <c r="M1137" s="589"/>
      <c r="N1137" s="521" t="str">
        <f>IFERROR(VLOOKUP(K1137,【参考】数式用!$A$2:$F$57,MATCH(M1137,【参考】数式用!$C$3:$F$3,0)+2,0),"")</f>
        <v/>
      </c>
      <c r="O1137" s="513"/>
      <c r="P1137" s="555" t="str">
        <f>IFERROR(VLOOKUP(K1137,【参考】数式用!$A$2:$F$57,MATCH(O1137,【参考】数式用!$C$3:$F$3,0)+2,0),"")</f>
        <v/>
      </c>
      <c r="Q1137" s="338" t="s">
        <v>118</v>
      </c>
      <c r="R1137" s="339"/>
      <c r="S1137" s="340" t="s">
        <v>183</v>
      </c>
      <c r="T1137" s="339"/>
      <c r="U1137" s="340" t="s">
        <v>184</v>
      </c>
      <c r="V1137" s="339"/>
      <c r="W1137" s="340" t="s">
        <v>183</v>
      </c>
      <c r="X1137" s="339"/>
      <c r="Y1137" s="340" t="s">
        <v>185</v>
      </c>
      <c r="Z1137" s="340" t="s">
        <v>186</v>
      </c>
      <c r="AA1137" s="340" t="str">
        <f t="shared" si="372"/>
        <v/>
      </c>
      <c r="AB1137" s="341" t="s">
        <v>187</v>
      </c>
      <c r="AC1137" s="516" t="str">
        <f t="shared" si="373"/>
        <v/>
      </c>
      <c r="AD1137" s="509" t="str">
        <f t="shared" si="374"/>
        <v/>
      </c>
      <c r="AE1137" s="517" t="str">
        <f>IFERROR(ROUNDDOWN(ROUNDDOWN(ROUND(L1137*VLOOKUP(K1137,【参考】数式用!$A$4:$F$57,MATCH("処遇改善加算Ⅳ",【参考】数式用!$C$3:$F$3,0)+2,0),0),0)*AA1137*0.5,0), "")</f>
        <v/>
      </c>
      <c r="AF1137" s="329"/>
      <c r="AG1137" s="330"/>
      <c r="AH1137" s="330"/>
      <c r="AI1137" s="344"/>
      <c r="AJ1137" s="641"/>
      <c r="AK1137" s="331"/>
      <c r="AL1137" s="332" t="str">
        <f t="shared" si="375"/>
        <v/>
      </c>
      <c r="AM1137" s="325" t="str">
        <f t="shared" si="376"/>
        <v/>
      </c>
      <c r="AN1137" s="255"/>
      <c r="AO1137" s="559" t="str">
        <f>IFERROR(VLOOKUP(K1137,【参考】数式用!$A$2:$N$57,14,FALSE),"")</f>
        <v/>
      </c>
      <c r="AP1137" s="559" t="str">
        <f t="shared" si="377"/>
        <v/>
      </c>
      <c r="AQ1137" s="632" t="str">
        <f t="shared" si="378"/>
        <v/>
      </c>
      <c r="AR1137" s="632" t="str">
        <f t="shared" si="379"/>
        <v>入力済</v>
      </c>
      <c r="AS1137" s="559" t="str">
        <f t="shared" si="380"/>
        <v/>
      </c>
      <c r="AT1137" s="632" t="str">
        <f t="shared" si="381"/>
        <v>入力済</v>
      </c>
      <c r="AU1137" s="632" t="str">
        <f t="shared" si="382"/>
        <v/>
      </c>
      <c r="AV1137" s="632" t="str">
        <f t="shared" si="383"/>
        <v/>
      </c>
      <c r="AW1137" s="559" t="str">
        <f t="shared" si="384"/>
        <v/>
      </c>
      <c r="AX1137" s="559" t="str">
        <f t="shared" si="385"/>
        <v/>
      </c>
      <c r="AY1137" s="632" t="str">
        <f>IFERROR(VLOOKUP(K1137,【参考】数式用!$AR$5:$AS$39,2, FALSE), "")</f>
        <v/>
      </c>
      <c r="AZ1137" s="559" t="str">
        <f t="shared" si="386"/>
        <v/>
      </c>
      <c r="BA1137" s="559" t="str">
        <f t="shared" si="387"/>
        <v>入力済</v>
      </c>
      <c r="BB1137" s="632" t="str">
        <f>IFERROR(VLOOKUP(K1137,【参考】数式用!$AX$3:$AY$59, 2, FALSE), "")</f>
        <v/>
      </c>
      <c r="BC1137" s="559" t="str">
        <f t="shared" si="388"/>
        <v/>
      </c>
      <c r="BD1137" s="559" t="str">
        <f t="shared" si="389"/>
        <v>入力済</v>
      </c>
      <c r="BE1137" s="576" t="str">
        <f t="shared" si="390"/>
        <v/>
      </c>
      <c r="BF1137" s="559" t="str">
        <f t="shared" si="391"/>
        <v/>
      </c>
      <c r="BG1137" s="596"/>
      <c r="BH1137" s="632" t="str">
        <f t="shared" si="392"/>
        <v/>
      </c>
      <c r="BI1137" s="614" t="str">
        <f>IFERROR(IF(BH1137="Ⅱロ有り",ROUNDDOWN(L1137*VLOOKUP(K1137,【参考】数式用!$A$4:$J$42,10,FALSE)*AA1137,0),""),"")</f>
        <v/>
      </c>
      <c r="BJ1137" s="614" t="str">
        <f>IFERROR(IF(BH1137="Ⅱロなし",ROUNDDOWN(L1137*VLOOKUP(K1137,【参考】数式用!$A$4:$J$42,8,FALSE)*AA1137,0),""),"")</f>
        <v/>
      </c>
    </row>
    <row r="1138" spans="1:62" ht="110.1" customHeight="1" thickBot="1">
      <c r="A1138" s="327">
        <v>1125</v>
      </c>
      <c r="B1138" s="1005" t="str">
        <f>IF(基本情報入力シート!B1160="","",基本情報入力シート!B1160)</f>
        <v/>
      </c>
      <c r="C1138" s="1006"/>
      <c r="D1138" s="1006"/>
      <c r="E1138" s="1006"/>
      <c r="F1138" s="1007"/>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58" t="str">
        <f>IF(基本情報入力シート!AF1160=0, "",基本情報入力シート!AF1160)</f>
        <v/>
      </c>
      <c r="M1138" s="589"/>
      <c r="N1138" s="521" t="str">
        <f>IFERROR(VLOOKUP(K1138,【参考】数式用!$A$2:$F$57,MATCH(M1138,【参考】数式用!$C$3:$F$3,0)+2,0),"")</f>
        <v/>
      </c>
      <c r="O1138" s="513"/>
      <c r="P1138" s="555" t="str">
        <f>IFERROR(VLOOKUP(K1138,【参考】数式用!$A$2:$F$57,MATCH(O1138,【参考】数式用!$C$3:$F$3,0)+2,0),"")</f>
        <v/>
      </c>
      <c r="Q1138" s="338" t="s">
        <v>118</v>
      </c>
      <c r="R1138" s="339"/>
      <c r="S1138" s="340" t="s">
        <v>183</v>
      </c>
      <c r="T1138" s="339"/>
      <c r="U1138" s="340" t="s">
        <v>184</v>
      </c>
      <c r="V1138" s="339"/>
      <c r="W1138" s="340" t="s">
        <v>183</v>
      </c>
      <c r="X1138" s="339"/>
      <c r="Y1138" s="340" t="s">
        <v>185</v>
      </c>
      <c r="Z1138" s="340" t="s">
        <v>186</v>
      </c>
      <c r="AA1138" s="340" t="str">
        <f t="shared" ref="AA1138:AA1201" si="393">IF(R1138&gt;=1,(V1138*12+X1138)-(R1138*12+T1138)+1,"")</f>
        <v/>
      </c>
      <c r="AB1138" s="341" t="s">
        <v>187</v>
      </c>
      <c r="AC1138" s="516" t="str">
        <f t="shared" ref="AC1138:AC1201" si="394">IFERROR(ROUNDDOWN(ROUND(L1138*P1138,0),0)*AA1138,"")</f>
        <v/>
      </c>
      <c r="AD1138" s="509" t="str">
        <f t="shared" ref="AD1138:AD1201" si="395">IFERROR(ROUNDDOWN(ROUND(L1138*(P1138-N1138),0),0)*AA1138,"")</f>
        <v/>
      </c>
      <c r="AE1138" s="517" t="str">
        <f>IFERROR(ROUNDDOWN(ROUNDDOWN(ROUND(L1138*VLOOKUP(K1138,【参考】数式用!$A$4:$F$57,MATCH("処遇改善加算Ⅳ",【参考】数式用!$C$3:$F$3,0)+2,0),0),0)*AA1138*0.5,0), "")</f>
        <v/>
      </c>
      <c r="AF1138" s="329"/>
      <c r="AG1138" s="330"/>
      <c r="AH1138" s="330"/>
      <c r="AI1138" s="344"/>
      <c r="AJ1138" s="641"/>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9" t="str">
        <f>IFERROR(VLOOKUP(K1138,【参考】数式用!$A$2:$N$57,14,FALSE),"")</f>
        <v/>
      </c>
      <c r="AP1138" s="559" t="str">
        <f t="shared" ref="AP1138:AP1201" si="398">IF(AND(K1138&lt;&gt;"",AO1138="加算対象"),"N列に色付け","")</f>
        <v/>
      </c>
      <c r="AQ1138" s="632" t="str">
        <f t="shared" ref="AQ1138:AQ1201" si="399">IF(AND(AE1138&lt;&gt;0,AE1138&lt;&gt;"",AO1138="加算対象"),IF(AF1138="○","入力済","未入力"),"")</f>
        <v/>
      </c>
      <c r="AR1138" s="632" t="str">
        <f t="shared" ref="AR1138:AR1201" si="400">IF(AND(O1138&lt;&gt;"", AG1138="",AO1138="加算対象"), "未入力", "入力済")</f>
        <v>入力済</v>
      </c>
      <c r="AS1138" s="559" t="str">
        <f t="shared" ref="AS1138:AS1201" si="401">IF(AND(O1138&lt;&gt;"", O1138&lt;&gt;"処遇改善加算Ⅳ",AO1138="加算対象"),"AH列に色付け","")</f>
        <v/>
      </c>
      <c r="AT1138" s="632" t="str">
        <f t="shared" ref="AT1138:AT1201" si="402">IF(AND(O1138&lt;&gt;"", O1138&lt;&gt;"処遇改善加算Ⅳ", AH1138=""), "未入力", "入力済")</f>
        <v>入力済</v>
      </c>
      <c r="AU1138" s="632" t="str">
        <f t="shared" ref="AU1138:AU1201" si="403">IF(OR(O1138="処遇改善加算Ⅰ",O1138="処遇改善加算Ⅱ"),"対象","")</f>
        <v/>
      </c>
      <c r="AV1138" s="632" t="str">
        <f t="shared" ref="AV1138:AV1201" si="404">IF(AND(AO1138="加算対象",O1138&lt;&gt;"処遇改善加算Ⅲ",O1138&lt;&gt;"処遇改善加算Ⅳ", O1138&lt;&gt;"", AU1138&lt;&gt;"対象外"), 1,"")</f>
        <v/>
      </c>
      <c r="AW1138" s="559" t="str">
        <f t="shared" ref="AW1138:AW1201" si="405">IF(AND(AV1138=1, OR(AI1138=0,AI1138=""),AO1138="加算対象"),"AH列に色付け","")</f>
        <v/>
      </c>
      <c r="AX1138" s="559" t="str">
        <f t="shared" ref="AX1138:AX1201" si="406">IF(AND(O1138&lt;&gt;"", O1138&lt;&gt;"処遇改善加算Ⅲ", O1138&lt;&gt;"処遇改善加算Ⅳ",O1138&lt;&gt;"処遇改善加算"), "対象", "")</f>
        <v/>
      </c>
      <c r="AY1138" s="632" t="str">
        <f>IFERROR(VLOOKUP(K1138,【参考】数式用!$AR$5:$AS$39,2, FALSE), "")</f>
        <v/>
      </c>
      <c r="AZ1138" s="559" t="str">
        <f t="shared" ref="AZ1138:AZ1201" si="407">IF(AND(AO1138="加算対象",O1138="処遇改善加算Ⅰ"),"AJ列に色付け","")</f>
        <v/>
      </c>
      <c r="BA1138" s="559" t="str">
        <f t="shared" ref="BA1138:BA1201" si="408">IF(AND(O1138="処遇改善加算Ⅰ", AJ1138=""), "未入力","入力済")</f>
        <v>入力済</v>
      </c>
      <c r="BB1138" s="632" t="str">
        <f>IFERROR(VLOOKUP(K1138,【参考】数式用!$AX$3:$AY$59, 2, FALSE), "")</f>
        <v/>
      </c>
      <c r="BC1138" s="559" t="str">
        <f t="shared" ref="BC1138:BC1201" si="409">IF(COUNTIF(AG1138:AI1138,"*令和８年度特例要件を*")&gt;0,"AK列に色付け","")</f>
        <v/>
      </c>
      <c r="BD1138" s="559" t="str">
        <f t="shared" ref="BD1138:BD1201" si="410">IF(AND(COUNTIF(AG1138:AI1138,"*令和８年度特例要件を*")&gt;0,AK1138=""), "未入力","入力済")</f>
        <v>入力済</v>
      </c>
      <c r="BE1138" s="576" t="str">
        <f t="shared" ref="BE1138:BE1201" si="411">IF(BC1138="AK列に色付け","入力必要","")</f>
        <v/>
      </c>
      <c r="BF1138" s="559" t="str">
        <f t="shared" ref="BF1138:BF1201" si="412">G1138</f>
        <v/>
      </c>
      <c r="BG1138" s="596"/>
      <c r="BH1138" s="632"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614" t="str">
        <f>IFERROR(IF(BH1138="Ⅱロ有り",ROUNDDOWN(L1138*VLOOKUP(K1138,【参考】数式用!$A$4:$J$42,10,FALSE)*AA1138,0),""),"")</f>
        <v/>
      </c>
      <c r="BJ1138" s="614" t="str">
        <f>IFERROR(IF(BH1138="Ⅱロなし",ROUNDDOWN(L1138*VLOOKUP(K1138,【参考】数式用!$A$4:$J$42,8,FALSE)*AA1138,0),""),"")</f>
        <v/>
      </c>
    </row>
    <row r="1139" spans="1:62" ht="110.1" customHeight="1" thickBot="1">
      <c r="A1139" s="327">
        <v>1126</v>
      </c>
      <c r="B1139" s="1005" t="str">
        <f>IF(基本情報入力シート!B1161="","",基本情報入力シート!B1161)</f>
        <v/>
      </c>
      <c r="C1139" s="1006"/>
      <c r="D1139" s="1006"/>
      <c r="E1139" s="1006"/>
      <c r="F1139" s="1007"/>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58" t="str">
        <f>IF(基本情報入力シート!AF1161=0, "",基本情報入力シート!AF1161)</f>
        <v/>
      </c>
      <c r="M1139" s="589"/>
      <c r="N1139" s="521" t="str">
        <f>IFERROR(VLOOKUP(K1139,【参考】数式用!$A$2:$F$57,MATCH(M1139,【参考】数式用!$C$3:$F$3,0)+2,0),"")</f>
        <v/>
      </c>
      <c r="O1139" s="513"/>
      <c r="P1139" s="555" t="str">
        <f>IFERROR(VLOOKUP(K1139,【参考】数式用!$A$2:$F$57,MATCH(O1139,【参考】数式用!$C$3:$F$3,0)+2,0),"")</f>
        <v/>
      </c>
      <c r="Q1139" s="338" t="s">
        <v>118</v>
      </c>
      <c r="R1139" s="339"/>
      <c r="S1139" s="340" t="s">
        <v>183</v>
      </c>
      <c r="T1139" s="339"/>
      <c r="U1139" s="340" t="s">
        <v>184</v>
      </c>
      <c r="V1139" s="339"/>
      <c r="W1139" s="340" t="s">
        <v>183</v>
      </c>
      <c r="X1139" s="339"/>
      <c r="Y1139" s="340" t="s">
        <v>185</v>
      </c>
      <c r="Z1139" s="340" t="s">
        <v>186</v>
      </c>
      <c r="AA1139" s="340" t="str">
        <f t="shared" si="393"/>
        <v/>
      </c>
      <c r="AB1139" s="341" t="s">
        <v>187</v>
      </c>
      <c r="AC1139" s="516" t="str">
        <f t="shared" si="394"/>
        <v/>
      </c>
      <c r="AD1139" s="509" t="str">
        <f t="shared" si="395"/>
        <v/>
      </c>
      <c r="AE1139" s="517" t="str">
        <f>IFERROR(ROUNDDOWN(ROUNDDOWN(ROUND(L1139*VLOOKUP(K1139,【参考】数式用!$A$4:$F$57,MATCH("処遇改善加算Ⅳ",【参考】数式用!$C$3:$F$3,0)+2,0),0),0)*AA1139*0.5,0), "")</f>
        <v/>
      </c>
      <c r="AF1139" s="329"/>
      <c r="AG1139" s="330"/>
      <c r="AH1139" s="330"/>
      <c r="AI1139" s="344"/>
      <c r="AJ1139" s="641"/>
      <c r="AK1139" s="331"/>
      <c r="AL1139" s="332" t="str">
        <f t="shared" si="396"/>
        <v/>
      </c>
      <c r="AM1139" s="325" t="str">
        <f t="shared" si="397"/>
        <v/>
      </c>
      <c r="AN1139" s="255"/>
      <c r="AO1139" s="559" t="str">
        <f>IFERROR(VLOOKUP(K1139,【参考】数式用!$A$2:$N$57,14,FALSE),"")</f>
        <v/>
      </c>
      <c r="AP1139" s="559" t="str">
        <f t="shared" si="398"/>
        <v/>
      </c>
      <c r="AQ1139" s="632" t="str">
        <f t="shared" si="399"/>
        <v/>
      </c>
      <c r="AR1139" s="632" t="str">
        <f t="shared" si="400"/>
        <v>入力済</v>
      </c>
      <c r="AS1139" s="559" t="str">
        <f t="shared" si="401"/>
        <v/>
      </c>
      <c r="AT1139" s="632" t="str">
        <f t="shared" si="402"/>
        <v>入力済</v>
      </c>
      <c r="AU1139" s="632" t="str">
        <f t="shared" si="403"/>
        <v/>
      </c>
      <c r="AV1139" s="632" t="str">
        <f t="shared" si="404"/>
        <v/>
      </c>
      <c r="AW1139" s="559" t="str">
        <f t="shared" si="405"/>
        <v/>
      </c>
      <c r="AX1139" s="559" t="str">
        <f t="shared" si="406"/>
        <v/>
      </c>
      <c r="AY1139" s="632" t="str">
        <f>IFERROR(VLOOKUP(K1139,【参考】数式用!$AR$5:$AS$39,2, FALSE), "")</f>
        <v/>
      </c>
      <c r="AZ1139" s="559" t="str">
        <f t="shared" si="407"/>
        <v/>
      </c>
      <c r="BA1139" s="559" t="str">
        <f t="shared" si="408"/>
        <v>入力済</v>
      </c>
      <c r="BB1139" s="632" t="str">
        <f>IFERROR(VLOOKUP(K1139,【参考】数式用!$AX$3:$AY$59, 2, FALSE), "")</f>
        <v/>
      </c>
      <c r="BC1139" s="559" t="str">
        <f t="shared" si="409"/>
        <v/>
      </c>
      <c r="BD1139" s="559" t="str">
        <f t="shared" si="410"/>
        <v>入力済</v>
      </c>
      <c r="BE1139" s="576" t="str">
        <f t="shared" si="411"/>
        <v/>
      </c>
      <c r="BF1139" s="559" t="str">
        <f t="shared" si="412"/>
        <v/>
      </c>
      <c r="BG1139" s="596"/>
      <c r="BH1139" s="632" t="str">
        <f t="shared" si="413"/>
        <v/>
      </c>
      <c r="BI1139" s="614" t="str">
        <f>IFERROR(IF(BH1139="Ⅱロ有り",ROUNDDOWN(L1139*VLOOKUP(K1139,【参考】数式用!$A$4:$J$42,10,FALSE)*AA1139,0),""),"")</f>
        <v/>
      </c>
      <c r="BJ1139" s="614" t="str">
        <f>IFERROR(IF(BH1139="Ⅱロなし",ROUNDDOWN(L1139*VLOOKUP(K1139,【参考】数式用!$A$4:$J$42,8,FALSE)*AA1139,0),""),"")</f>
        <v/>
      </c>
    </row>
    <row r="1140" spans="1:62" ht="110.1" customHeight="1" thickBot="1">
      <c r="A1140" s="327">
        <v>1127</v>
      </c>
      <c r="B1140" s="1005" t="str">
        <f>IF(基本情報入力シート!B1162="","",基本情報入力シート!B1162)</f>
        <v/>
      </c>
      <c r="C1140" s="1006"/>
      <c r="D1140" s="1006"/>
      <c r="E1140" s="1006"/>
      <c r="F1140" s="1007"/>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58" t="str">
        <f>IF(基本情報入力シート!AF1162=0, "",基本情報入力シート!AF1162)</f>
        <v/>
      </c>
      <c r="M1140" s="589"/>
      <c r="N1140" s="521" t="str">
        <f>IFERROR(VLOOKUP(K1140,【参考】数式用!$A$2:$F$57,MATCH(M1140,【参考】数式用!$C$3:$F$3,0)+2,0),"")</f>
        <v/>
      </c>
      <c r="O1140" s="513"/>
      <c r="P1140" s="555" t="str">
        <f>IFERROR(VLOOKUP(K1140,【参考】数式用!$A$2:$F$57,MATCH(O1140,【参考】数式用!$C$3:$F$3,0)+2,0),"")</f>
        <v/>
      </c>
      <c r="Q1140" s="338" t="s">
        <v>118</v>
      </c>
      <c r="R1140" s="339"/>
      <c r="S1140" s="340" t="s">
        <v>183</v>
      </c>
      <c r="T1140" s="339"/>
      <c r="U1140" s="340" t="s">
        <v>184</v>
      </c>
      <c r="V1140" s="339"/>
      <c r="W1140" s="340" t="s">
        <v>183</v>
      </c>
      <c r="X1140" s="339"/>
      <c r="Y1140" s="340" t="s">
        <v>185</v>
      </c>
      <c r="Z1140" s="340" t="s">
        <v>186</v>
      </c>
      <c r="AA1140" s="340" t="str">
        <f t="shared" si="393"/>
        <v/>
      </c>
      <c r="AB1140" s="341" t="s">
        <v>187</v>
      </c>
      <c r="AC1140" s="516" t="str">
        <f t="shared" si="394"/>
        <v/>
      </c>
      <c r="AD1140" s="509" t="str">
        <f t="shared" si="395"/>
        <v/>
      </c>
      <c r="AE1140" s="517" t="str">
        <f>IFERROR(ROUNDDOWN(ROUNDDOWN(ROUND(L1140*VLOOKUP(K1140,【参考】数式用!$A$4:$F$57,MATCH("処遇改善加算Ⅳ",【参考】数式用!$C$3:$F$3,0)+2,0),0),0)*AA1140*0.5,0), "")</f>
        <v/>
      </c>
      <c r="AF1140" s="329"/>
      <c r="AG1140" s="330"/>
      <c r="AH1140" s="330"/>
      <c r="AI1140" s="344"/>
      <c r="AJ1140" s="641"/>
      <c r="AK1140" s="331"/>
      <c r="AL1140" s="332" t="str">
        <f t="shared" si="396"/>
        <v/>
      </c>
      <c r="AM1140" s="325" t="str">
        <f t="shared" si="397"/>
        <v/>
      </c>
      <c r="AN1140" s="255"/>
      <c r="AO1140" s="559" t="str">
        <f>IFERROR(VLOOKUP(K1140,【参考】数式用!$A$2:$N$57,14,FALSE),"")</f>
        <v/>
      </c>
      <c r="AP1140" s="559" t="str">
        <f t="shared" si="398"/>
        <v/>
      </c>
      <c r="AQ1140" s="632" t="str">
        <f t="shared" si="399"/>
        <v/>
      </c>
      <c r="AR1140" s="632" t="str">
        <f t="shared" si="400"/>
        <v>入力済</v>
      </c>
      <c r="AS1140" s="559" t="str">
        <f t="shared" si="401"/>
        <v/>
      </c>
      <c r="AT1140" s="632" t="str">
        <f t="shared" si="402"/>
        <v>入力済</v>
      </c>
      <c r="AU1140" s="632" t="str">
        <f t="shared" si="403"/>
        <v/>
      </c>
      <c r="AV1140" s="632" t="str">
        <f t="shared" si="404"/>
        <v/>
      </c>
      <c r="AW1140" s="559" t="str">
        <f t="shared" si="405"/>
        <v/>
      </c>
      <c r="AX1140" s="559" t="str">
        <f t="shared" si="406"/>
        <v/>
      </c>
      <c r="AY1140" s="632" t="str">
        <f>IFERROR(VLOOKUP(K1140,【参考】数式用!$AR$5:$AS$39,2, FALSE), "")</f>
        <v/>
      </c>
      <c r="AZ1140" s="559" t="str">
        <f t="shared" si="407"/>
        <v/>
      </c>
      <c r="BA1140" s="559" t="str">
        <f t="shared" si="408"/>
        <v>入力済</v>
      </c>
      <c r="BB1140" s="632" t="str">
        <f>IFERROR(VLOOKUP(K1140,【参考】数式用!$AX$3:$AY$59, 2, FALSE), "")</f>
        <v/>
      </c>
      <c r="BC1140" s="559" t="str">
        <f t="shared" si="409"/>
        <v/>
      </c>
      <c r="BD1140" s="559" t="str">
        <f t="shared" si="410"/>
        <v>入力済</v>
      </c>
      <c r="BE1140" s="576" t="str">
        <f t="shared" si="411"/>
        <v/>
      </c>
      <c r="BF1140" s="559" t="str">
        <f t="shared" si="412"/>
        <v/>
      </c>
      <c r="BG1140" s="596"/>
      <c r="BH1140" s="632" t="str">
        <f t="shared" si="413"/>
        <v/>
      </c>
      <c r="BI1140" s="614" t="str">
        <f>IFERROR(IF(BH1140="Ⅱロ有り",ROUNDDOWN(L1140*VLOOKUP(K1140,【参考】数式用!$A$4:$J$42,10,FALSE)*AA1140,0),""),"")</f>
        <v/>
      </c>
      <c r="BJ1140" s="614" t="str">
        <f>IFERROR(IF(BH1140="Ⅱロなし",ROUNDDOWN(L1140*VLOOKUP(K1140,【参考】数式用!$A$4:$J$42,8,FALSE)*AA1140,0),""),"")</f>
        <v/>
      </c>
    </row>
    <row r="1141" spans="1:62" ht="110.1" customHeight="1" thickBot="1">
      <c r="A1141" s="327">
        <v>1128</v>
      </c>
      <c r="B1141" s="1005" t="str">
        <f>IF(基本情報入力シート!B1163="","",基本情報入力シート!B1163)</f>
        <v/>
      </c>
      <c r="C1141" s="1006"/>
      <c r="D1141" s="1006"/>
      <c r="E1141" s="1006"/>
      <c r="F1141" s="1007"/>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58" t="str">
        <f>IF(基本情報入力シート!AF1163=0, "",基本情報入力シート!AF1163)</f>
        <v/>
      </c>
      <c r="M1141" s="589"/>
      <c r="N1141" s="521" t="str">
        <f>IFERROR(VLOOKUP(K1141,【参考】数式用!$A$2:$F$57,MATCH(M1141,【参考】数式用!$C$3:$F$3,0)+2,0),"")</f>
        <v/>
      </c>
      <c r="O1141" s="513"/>
      <c r="P1141" s="555" t="str">
        <f>IFERROR(VLOOKUP(K1141,【参考】数式用!$A$2:$F$57,MATCH(O1141,【参考】数式用!$C$3:$F$3,0)+2,0),"")</f>
        <v/>
      </c>
      <c r="Q1141" s="338" t="s">
        <v>118</v>
      </c>
      <c r="R1141" s="339"/>
      <c r="S1141" s="340" t="s">
        <v>183</v>
      </c>
      <c r="T1141" s="339"/>
      <c r="U1141" s="340" t="s">
        <v>184</v>
      </c>
      <c r="V1141" s="339"/>
      <c r="W1141" s="340" t="s">
        <v>183</v>
      </c>
      <c r="X1141" s="339"/>
      <c r="Y1141" s="340" t="s">
        <v>185</v>
      </c>
      <c r="Z1141" s="340" t="s">
        <v>186</v>
      </c>
      <c r="AA1141" s="340" t="str">
        <f t="shared" si="393"/>
        <v/>
      </c>
      <c r="AB1141" s="341" t="s">
        <v>187</v>
      </c>
      <c r="AC1141" s="516" t="str">
        <f t="shared" si="394"/>
        <v/>
      </c>
      <c r="AD1141" s="509" t="str">
        <f t="shared" si="395"/>
        <v/>
      </c>
      <c r="AE1141" s="517" t="str">
        <f>IFERROR(ROUNDDOWN(ROUNDDOWN(ROUND(L1141*VLOOKUP(K1141,【参考】数式用!$A$4:$F$57,MATCH("処遇改善加算Ⅳ",【参考】数式用!$C$3:$F$3,0)+2,0),0),0)*AA1141*0.5,0), "")</f>
        <v/>
      </c>
      <c r="AF1141" s="329"/>
      <c r="AG1141" s="330"/>
      <c r="AH1141" s="330"/>
      <c r="AI1141" s="344"/>
      <c r="AJ1141" s="641"/>
      <c r="AK1141" s="331"/>
      <c r="AL1141" s="332" t="str">
        <f t="shared" si="396"/>
        <v/>
      </c>
      <c r="AM1141" s="325" t="str">
        <f t="shared" si="397"/>
        <v/>
      </c>
      <c r="AN1141" s="255"/>
      <c r="AO1141" s="559" t="str">
        <f>IFERROR(VLOOKUP(K1141,【参考】数式用!$A$2:$N$57,14,FALSE),"")</f>
        <v/>
      </c>
      <c r="AP1141" s="559" t="str">
        <f t="shared" si="398"/>
        <v/>
      </c>
      <c r="AQ1141" s="632" t="str">
        <f t="shared" si="399"/>
        <v/>
      </c>
      <c r="AR1141" s="632" t="str">
        <f t="shared" si="400"/>
        <v>入力済</v>
      </c>
      <c r="AS1141" s="559" t="str">
        <f t="shared" si="401"/>
        <v/>
      </c>
      <c r="AT1141" s="632" t="str">
        <f t="shared" si="402"/>
        <v>入力済</v>
      </c>
      <c r="AU1141" s="632" t="str">
        <f t="shared" si="403"/>
        <v/>
      </c>
      <c r="AV1141" s="632" t="str">
        <f t="shared" si="404"/>
        <v/>
      </c>
      <c r="AW1141" s="559" t="str">
        <f t="shared" si="405"/>
        <v/>
      </c>
      <c r="AX1141" s="559" t="str">
        <f t="shared" si="406"/>
        <v/>
      </c>
      <c r="AY1141" s="632" t="str">
        <f>IFERROR(VLOOKUP(K1141,【参考】数式用!$AR$5:$AS$39,2, FALSE), "")</f>
        <v/>
      </c>
      <c r="AZ1141" s="559" t="str">
        <f t="shared" si="407"/>
        <v/>
      </c>
      <c r="BA1141" s="559" t="str">
        <f t="shared" si="408"/>
        <v>入力済</v>
      </c>
      <c r="BB1141" s="632" t="str">
        <f>IFERROR(VLOOKUP(K1141,【参考】数式用!$AX$3:$AY$59, 2, FALSE), "")</f>
        <v/>
      </c>
      <c r="BC1141" s="559" t="str">
        <f t="shared" si="409"/>
        <v/>
      </c>
      <c r="BD1141" s="559" t="str">
        <f t="shared" si="410"/>
        <v>入力済</v>
      </c>
      <c r="BE1141" s="576" t="str">
        <f t="shared" si="411"/>
        <v/>
      </c>
      <c r="BF1141" s="559" t="str">
        <f t="shared" si="412"/>
        <v/>
      </c>
      <c r="BG1141" s="596"/>
      <c r="BH1141" s="632" t="str">
        <f t="shared" si="413"/>
        <v/>
      </c>
      <c r="BI1141" s="614" t="str">
        <f>IFERROR(IF(BH1141="Ⅱロ有り",ROUNDDOWN(L1141*VLOOKUP(K1141,【参考】数式用!$A$4:$J$42,10,FALSE)*AA1141,0),""),"")</f>
        <v/>
      </c>
      <c r="BJ1141" s="614" t="str">
        <f>IFERROR(IF(BH1141="Ⅱロなし",ROUNDDOWN(L1141*VLOOKUP(K1141,【参考】数式用!$A$4:$J$42,8,FALSE)*AA1141,0),""),"")</f>
        <v/>
      </c>
    </row>
    <row r="1142" spans="1:62" ht="110.1" customHeight="1" thickBot="1">
      <c r="A1142" s="327">
        <v>1129</v>
      </c>
      <c r="B1142" s="1005" t="str">
        <f>IF(基本情報入力シート!B1164="","",基本情報入力シート!B1164)</f>
        <v/>
      </c>
      <c r="C1142" s="1006"/>
      <c r="D1142" s="1006"/>
      <c r="E1142" s="1006"/>
      <c r="F1142" s="1007"/>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58" t="str">
        <f>IF(基本情報入力シート!AF1164=0, "",基本情報入力シート!AF1164)</f>
        <v/>
      </c>
      <c r="M1142" s="589"/>
      <c r="N1142" s="521" t="str">
        <f>IFERROR(VLOOKUP(K1142,【参考】数式用!$A$2:$F$57,MATCH(M1142,【参考】数式用!$C$3:$F$3,0)+2,0),"")</f>
        <v/>
      </c>
      <c r="O1142" s="513"/>
      <c r="P1142" s="555" t="str">
        <f>IFERROR(VLOOKUP(K1142,【参考】数式用!$A$2:$F$57,MATCH(O1142,【参考】数式用!$C$3:$F$3,0)+2,0),"")</f>
        <v/>
      </c>
      <c r="Q1142" s="338" t="s">
        <v>118</v>
      </c>
      <c r="R1142" s="339"/>
      <c r="S1142" s="340" t="s">
        <v>183</v>
      </c>
      <c r="T1142" s="339"/>
      <c r="U1142" s="340" t="s">
        <v>184</v>
      </c>
      <c r="V1142" s="339"/>
      <c r="W1142" s="340" t="s">
        <v>183</v>
      </c>
      <c r="X1142" s="339"/>
      <c r="Y1142" s="340" t="s">
        <v>185</v>
      </c>
      <c r="Z1142" s="340" t="s">
        <v>186</v>
      </c>
      <c r="AA1142" s="340" t="str">
        <f t="shared" si="393"/>
        <v/>
      </c>
      <c r="AB1142" s="341" t="s">
        <v>187</v>
      </c>
      <c r="AC1142" s="516" t="str">
        <f t="shared" si="394"/>
        <v/>
      </c>
      <c r="AD1142" s="509" t="str">
        <f t="shared" si="395"/>
        <v/>
      </c>
      <c r="AE1142" s="517" t="str">
        <f>IFERROR(ROUNDDOWN(ROUNDDOWN(ROUND(L1142*VLOOKUP(K1142,【参考】数式用!$A$4:$F$57,MATCH("処遇改善加算Ⅳ",【参考】数式用!$C$3:$F$3,0)+2,0),0),0)*AA1142*0.5,0), "")</f>
        <v/>
      </c>
      <c r="AF1142" s="329"/>
      <c r="AG1142" s="330"/>
      <c r="AH1142" s="330"/>
      <c r="AI1142" s="344"/>
      <c r="AJ1142" s="641"/>
      <c r="AK1142" s="331"/>
      <c r="AL1142" s="332" t="str">
        <f t="shared" si="396"/>
        <v/>
      </c>
      <c r="AM1142" s="325" t="str">
        <f t="shared" si="397"/>
        <v/>
      </c>
      <c r="AN1142" s="255"/>
      <c r="AO1142" s="559" t="str">
        <f>IFERROR(VLOOKUP(K1142,【参考】数式用!$A$2:$N$57,14,FALSE),"")</f>
        <v/>
      </c>
      <c r="AP1142" s="559" t="str">
        <f t="shared" si="398"/>
        <v/>
      </c>
      <c r="AQ1142" s="632" t="str">
        <f t="shared" si="399"/>
        <v/>
      </c>
      <c r="AR1142" s="632" t="str">
        <f t="shared" si="400"/>
        <v>入力済</v>
      </c>
      <c r="AS1142" s="559" t="str">
        <f t="shared" si="401"/>
        <v/>
      </c>
      <c r="AT1142" s="632" t="str">
        <f t="shared" si="402"/>
        <v>入力済</v>
      </c>
      <c r="AU1142" s="632" t="str">
        <f t="shared" si="403"/>
        <v/>
      </c>
      <c r="AV1142" s="632" t="str">
        <f t="shared" si="404"/>
        <v/>
      </c>
      <c r="AW1142" s="559" t="str">
        <f t="shared" si="405"/>
        <v/>
      </c>
      <c r="AX1142" s="559" t="str">
        <f t="shared" si="406"/>
        <v/>
      </c>
      <c r="AY1142" s="632" t="str">
        <f>IFERROR(VLOOKUP(K1142,【参考】数式用!$AR$5:$AS$39,2, FALSE), "")</f>
        <v/>
      </c>
      <c r="AZ1142" s="559" t="str">
        <f t="shared" si="407"/>
        <v/>
      </c>
      <c r="BA1142" s="559" t="str">
        <f t="shared" si="408"/>
        <v>入力済</v>
      </c>
      <c r="BB1142" s="632" t="str">
        <f>IFERROR(VLOOKUP(K1142,【参考】数式用!$AX$3:$AY$59, 2, FALSE), "")</f>
        <v/>
      </c>
      <c r="BC1142" s="559" t="str">
        <f t="shared" si="409"/>
        <v/>
      </c>
      <c r="BD1142" s="559" t="str">
        <f t="shared" si="410"/>
        <v>入力済</v>
      </c>
      <c r="BE1142" s="576" t="str">
        <f t="shared" si="411"/>
        <v/>
      </c>
      <c r="BF1142" s="559" t="str">
        <f t="shared" si="412"/>
        <v/>
      </c>
      <c r="BG1142" s="596"/>
      <c r="BH1142" s="632" t="str">
        <f t="shared" si="413"/>
        <v/>
      </c>
      <c r="BI1142" s="614" t="str">
        <f>IFERROR(IF(BH1142="Ⅱロ有り",ROUNDDOWN(L1142*VLOOKUP(K1142,【参考】数式用!$A$4:$J$42,10,FALSE)*AA1142,0),""),"")</f>
        <v/>
      </c>
      <c r="BJ1142" s="614" t="str">
        <f>IFERROR(IF(BH1142="Ⅱロなし",ROUNDDOWN(L1142*VLOOKUP(K1142,【参考】数式用!$A$4:$J$42,8,FALSE)*AA1142,0),""),"")</f>
        <v/>
      </c>
    </row>
    <row r="1143" spans="1:62" ht="110.1" customHeight="1" thickBot="1">
      <c r="A1143" s="327">
        <v>1130</v>
      </c>
      <c r="B1143" s="1005" t="str">
        <f>IF(基本情報入力シート!B1165="","",基本情報入力シート!B1165)</f>
        <v/>
      </c>
      <c r="C1143" s="1006"/>
      <c r="D1143" s="1006"/>
      <c r="E1143" s="1006"/>
      <c r="F1143" s="1007"/>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58" t="str">
        <f>IF(基本情報入力シート!AF1165=0, "",基本情報入力シート!AF1165)</f>
        <v/>
      </c>
      <c r="M1143" s="589"/>
      <c r="N1143" s="521" t="str">
        <f>IFERROR(VLOOKUP(K1143,【参考】数式用!$A$2:$F$57,MATCH(M1143,【参考】数式用!$C$3:$F$3,0)+2,0),"")</f>
        <v/>
      </c>
      <c r="O1143" s="513"/>
      <c r="P1143" s="555" t="str">
        <f>IFERROR(VLOOKUP(K1143,【参考】数式用!$A$2:$F$57,MATCH(O1143,【参考】数式用!$C$3:$F$3,0)+2,0),"")</f>
        <v/>
      </c>
      <c r="Q1143" s="338" t="s">
        <v>118</v>
      </c>
      <c r="R1143" s="339"/>
      <c r="S1143" s="340" t="s">
        <v>183</v>
      </c>
      <c r="T1143" s="339"/>
      <c r="U1143" s="340" t="s">
        <v>184</v>
      </c>
      <c r="V1143" s="339"/>
      <c r="W1143" s="340" t="s">
        <v>183</v>
      </c>
      <c r="X1143" s="339"/>
      <c r="Y1143" s="340" t="s">
        <v>185</v>
      </c>
      <c r="Z1143" s="340" t="s">
        <v>186</v>
      </c>
      <c r="AA1143" s="340" t="str">
        <f t="shared" si="393"/>
        <v/>
      </c>
      <c r="AB1143" s="341" t="s">
        <v>187</v>
      </c>
      <c r="AC1143" s="516" t="str">
        <f t="shared" si="394"/>
        <v/>
      </c>
      <c r="AD1143" s="509" t="str">
        <f t="shared" si="395"/>
        <v/>
      </c>
      <c r="AE1143" s="517" t="str">
        <f>IFERROR(ROUNDDOWN(ROUNDDOWN(ROUND(L1143*VLOOKUP(K1143,【参考】数式用!$A$4:$F$57,MATCH("処遇改善加算Ⅳ",【参考】数式用!$C$3:$F$3,0)+2,0),0),0)*AA1143*0.5,0), "")</f>
        <v/>
      </c>
      <c r="AF1143" s="329"/>
      <c r="AG1143" s="330"/>
      <c r="AH1143" s="330"/>
      <c r="AI1143" s="344"/>
      <c r="AJ1143" s="641"/>
      <c r="AK1143" s="331"/>
      <c r="AL1143" s="332" t="str">
        <f t="shared" si="396"/>
        <v/>
      </c>
      <c r="AM1143" s="325" t="str">
        <f t="shared" si="397"/>
        <v/>
      </c>
      <c r="AN1143" s="255"/>
      <c r="AO1143" s="559" t="str">
        <f>IFERROR(VLOOKUP(K1143,【参考】数式用!$A$2:$N$57,14,FALSE),"")</f>
        <v/>
      </c>
      <c r="AP1143" s="559" t="str">
        <f t="shared" si="398"/>
        <v/>
      </c>
      <c r="AQ1143" s="632" t="str">
        <f t="shared" si="399"/>
        <v/>
      </c>
      <c r="AR1143" s="632" t="str">
        <f t="shared" si="400"/>
        <v>入力済</v>
      </c>
      <c r="AS1143" s="559" t="str">
        <f t="shared" si="401"/>
        <v/>
      </c>
      <c r="AT1143" s="632" t="str">
        <f t="shared" si="402"/>
        <v>入力済</v>
      </c>
      <c r="AU1143" s="632" t="str">
        <f t="shared" si="403"/>
        <v/>
      </c>
      <c r="AV1143" s="632" t="str">
        <f t="shared" si="404"/>
        <v/>
      </c>
      <c r="AW1143" s="559" t="str">
        <f t="shared" si="405"/>
        <v/>
      </c>
      <c r="AX1143" s="559" t="str">
        <f t="shared" si="406"/>
        <v/>
      </c>
      <c r="AY1143" s="632" t="str">
        <f>IFERROR(VLOOKUP(K1143,【参考】数式用!$AR$5:$AS$39,2, FALSE), "")</f>
        <v/>
      </c>
      <c r="AZ1143" s="559" t="str">
        <f t="shared" si="407"/>
        <v/>
      </c>
      <c r="BA1143" s="559" t="str">
        <f t="shared" si="408"/>
        <v>入力済</v>
      </c>
      <c r="BB1143" s="632" t="str">
        <f>IFERROR(VLOOKUP(K1143,【参考】数式用!$AX$3:$AY$59, 2, FALSE), "")</f>
        <v/>
      </c>
      <c r="BC1143" s="559" t="str">
        <f t="shared" si="409"/>
        <v/>
      </c>
      <c r="BD1143" s="559" t="str">
        <f t="shared" si="410"/>
        <v>入力済</v>
      </c>
      <c r="BE1143" s="576" t="str">
        <f t="shared" si="411"/>
        <v/>
      </c>
      <c r="BF1143" s="559" t="str">
        <f t="shared" si="412"/>
        <v/>
      </c>
      <c r="BG1143" s="596"/>
      <c r="BH1143" s="632" t="str">
        <f t="shared" si="413"/>
        <v/>
      </c>
      <c r="BI1143" s="614" t="str">
        <f>IFERROR(IF(BH1143="Ⅱロ有り",ROUNDDOWN(L1143*VLOOKUP(K1143,【参考】数式用!$A$4:$J$42,10,FALSE)*AA1143,0),""),"")</f>
        <v/>
      </c>
      <c r="BJ1143" s="614" t="str">
        <f>IFERROR(IF(BH1143="Ⅱロなし",ROUNDDOWN(L1143*VLOOKUP(K1143,【参考】数式用!$A$4:$J$42,8,FALSE)*AA1143,0),""),"")</f>
        <v/>
      </c>
    </row>
    <row r="1144" spans="1:62" ht="110.1" customHeight="1" thickBot="1">
      <c r="A1144" s="327">
        <v>1131</v>
      </c>
      <c r="B1144" s="1005" t="str">
        <f>IF(基本情報入力シート!B1166="","",基本情報入力シート!B1166)</f>
        <v/>
      </c>
      <c r="C1144" s="1006"/>
      <c r="D1144" s="1006"/>
      <c r="E1144" s="1006"/>
      <c r="F1144" s="1007"/>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58" t="str">
        <f>IF(基本情報入力シート!AF1166=0, "",基本情報入力シート!AF1166)</f>
        <v/>
      </c>
      <c r="M1144" s="589"/>
      <c r="N1144" s="521" t="str">
        <f>IFERROR(VLOOKUP(K1144,【参考】数式用!$A$2:$F$57,MATCH(M1144,【参考】数式用!$C$3:$F$3,0)+2,0),"")</f>
        <v/>
      </c>
      <c r="O1144" s="513"/>
      <c r="P1144" s="555" t="str">
        <f>IFERROR(VLOOKUP(K1144,【参考】数式用!$A$2:$F$57,MATCH(O1144,【参考】数式用!$C$3:$F$3,0)+2,0),"")</f>
        <v/>
      </c>
      <c r="Q1144" s="338" t="s">
        <v>118</v>
      </c>
      <c r="R1144" s="339"/>
      <c r="S1144" s="340" t="s">
        <v>183</v>
      </c>
      <c r="T1144" s="339"/>
      <c r="U1144" s="340" t="s">
        <v>184</v>
      </c>
      <c r="V1144" s="339"/>
      <c r="W1144" s="340" t="s">
        <v>183</v>
      </c>
      <c r="X1144" s="339"/>
      <c r="Y1144" s="340" t="s">
        <v>185</v>
      </c>
      <c r="Z1144" s="340" t="s">
        <v>186</v>
      </c>
      <c r="AA1144" s="340" t="str">
        <f t="shared" si="393"/>
        <v/>
      </c>
      <c r="AB1144" s="341" t="s">
        <v>187</v>
      </c>
      <c r="AC1144" s="516" t="str">
        <f t="shared" si="394"/>
        <v/>
      </c>
      <c r="AD1144" s="509" t="str">
        <f t="shared" si="395"/>
        <v/>
      </c>
      <c r="AE1144" s="517" t="str">
        <f>IFERROR(ROUNDDOWN(ROUNDDOWN(ROUND(L1144*VLOOKUP(K1144,【参考】数式用!$A$4:$F$57,MATCH("処遇改善加算Ⅳ",【参考】数式用!$C$3:$F$3,0)+2,0),0),0)*AA1144*0.5,0), "")</f>
        <v/>
      </c>
      <c r="AF1144" s="329"/>
      <c r="AG1144" s="330"/>
      <c r="AH1144" s="330"/>
      <c r="AI1144" s="344"/>
      <c r="AJ1144" s="641"/>
      <c r="AK1144" s="331"/>
      <c r="AL1144" s="332" t="str">
        <f t="shared" si="396"/>
        <v/>
      </c>
      <c r="AM1144" s="325" t="str">
        <f t="shared" si="397"/>
        <v/>
      </c>
      <c r="AN1144" s="255"/>
      <c r="AO1144" s="559" t="str">
        <f>IFERROR(VLOOKUP(K1144,【参考】数式用!$A$2:$N$57,14,FALSE),"")</f>
        <v/>
      </c>
      <c r="AP1144" s="559" t="str">
        <f t="shared" si="398"/>
        <v/>
      </c>
      <c r="AQ1144" s="632" t="str">
        <f t="shared" si="399"/>
        <v/>
      </c>
      <c r="AR1144" s="632" t="str">
        <f t="shared" si="400"/>
        <v>入力済</v>
      </c>
      <c r="AS1144" s="559" t="str">
        <f t="shared" si="401"/>
        <v/>
      </c>
      <c r="AT1144" s="632" t="str">
        <f t="shared" si="402"/>
        <v>入力済</v>
      </c>
      <c r="AU1144" s="632" t="str">
        <f t="shared" si="403"/>
        <v/>
      </c>
      <c r="AV1144" s="632" t="str">
        <f t="shared" si="404"/>
        <v/>
      </c>
      <c r="AW1144" s="559" t="str">
        <f t="shared" si="405"/>
        <v/>
      </c>
      <c r="AX1144" s="559" t="str">
        <f t="shared" si="406"/>
        <v/>
      </c>
      <c r="AY1144" s="632" t="str">
        <f>IFERROR(VLOOKUP(K1144,【参考】数式用!$AR$5:$AS$39,2, FALSE), "")</f>
        <v/>
      </c>
      <c r="AZ1144" s="559" t="str">
        <f t="shared" si="407"/>
        <v/>
      </c>
      <c r="BA1144" s="559" t="str">
        <f t="shared" si="408"/>
        <v>入力済</v>
      </c>
      <c r="BB1144" s="632" t="str">
        <f>IFERROR(VLOOKUP(K1144,【参考】数式用!$AX$3:$AY$59, 2, FALSE), "")</f>
        <v/>
      </c>
      <c r="BC1144" s="559" t="str">
        <f t="shared" si="409"/>
        <v/>
      </c>
      <c r="BD1144" s="559" t="str">
        <f t="shared" si="410"/>
        <v>入力済</v>
      </c>
      <c r="BE1144" s="576" t="str">
        <f t="shared" si="411"/>
        <v/>
      </c>
      <c r="BF1144" s="559" t="str">
        <f t="shared" si="412"/>
        <v/>
      </c>
      <c r="BG1144" s="596"/>
      <c r="BH1144" s="632" t="str">
        <f t="shared" si="413"/>
        <v/>
      </c>
      <c r="BI1144" s="614" t="str">
        <f>IFERROR(IF(BH1144="Ⅱロ有り",ROUNDDOWN(L1144*VLOOKUP(K1144,【参考】数式用!$A$4:$J$42,10,FALSE)*AA1144,0),""),"")</f>
        <v/>
      </c>
      <c r="BJ1144" s="614" t="str">
        <f>IFERROR(IF(BH1144="Ⅱロなし",ROUNDDOWN(L1144*VLOOKUP(K1144,【参考】数式用!$A$4:$J$42,8,FALSE)*AA1144,0),""),"")</f>
        <v/>
      </c>
    </row>
    <row r="1145" spans="1:62" ht="110.1" customHeight="1" thickBot="1">
      <c r="A1145" s="327">
        <v>1132</v>
      </c>
      <c r="B1145" s="1005" t="str">
        <f>IF(基本情報入力シート!B1167="","",基本情報入力シート!B1167)</f>
        <v/>
      </c>
      <c r="C1145" s="1006"/>
      <c r="D1145" s="1006"/>
      <c r="E1145" s="1006"/>
      <c r="F1145" s="1007"/>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58" t="str">
        <f>IF(基本情報入力シート!AF1167=0, "",基本情報入力シート!AF1167)</f>
        <v/>
      </c>
      <c r="M1145" s="589"/>
      <c r="N1145" s="521" t="str">
        <f>IFERROR(VLOOKUP(K1145,【参考】数式用!$A$2:$F$57,MATCH(M1145,【参考】数式用!$C$3:$F$3,0)+2,0),"")</f>
        <v/>
      </c>
      <c r="O1145" s="513"/>
      <c r="P1145" s="555" t="str">
        <f>IFERROR(VLOOKUP(K1145,【参考】数式用!$A$2:$F$57,MATCH(O1145,【参考】数式用!$C$3:$F$3,0)+2,0),"")</f>
        <v/>
      </c>
      <c r="Q1145" s="338" t="s">
        <v>118</v>
      </c>
      <c r="R1145" s="339"/>
      <c r="S1145" s="340" t="s">
        <v>183</v>
      </c>
      <c r="T1145" s="339"/>
      <c r="U1145" s="340" t="s">
        <v>184</v>
      </c>
      <c r="V1145" s="339"/>
      <c r="W1145" s="340" t="s">
        <v>183</v>
      </c>
      <c r="X1145" s="339"/>
      <c r="Y1145" s="340" t="s">
        <v>185</v>
      </c>
      <c r="Z1145" s="340" t="s">
        <v>186</v>
      </c>
      <c r="AA1145" s="340" t="str">
        <f t="shared" si="393"/>
        <v/>
      </c>
      <c r="AB1145" s="341" t="s">
        <v>187</v>
      </c>
      <c r="AC1145" s="516" t="str">
        <f t="shared" si="394"/>
        <v/>
      </c>
      <c r="AD1145" s="509" t="str">
        <f t="shared" si="395"/>
        <v/>
      </c>
      <c r="AE1145" s="517" t="str">
        <f>IFERROR(ROUNDDOWN(ROUNDDOWN(ROUND(L1145*VLOOKUP(K1145,【参考】数式用!$A$4:$F$57,MATCH("処遇改善加算Ⅳ",【参考】数式用!$C$3:$F$3,0)+2,0),0),0)*AA1145*0.5,0), "")</f>
        <v/>
      </c>
      <c r="AF1145" s="329"/>
      <c r="AG1145" s="330"/>
      <c r="AH1145" s="330"/>
      <c r="AI1145" s="344"/>
      <c r="AJ1145" s="641"/>
      <c r="AK1145" s="331"/>
      <c r="AL1145" s="332" t="str">
        <f t="shared" si="396"/>
        <v/>
      </c>
      <c r="AM1145" s="325" t="str">
        <f t="shared" si="397"/>
        <v/>
      </c>
      <c r="AN1145" s="255"/>
      <c r="AO1145" s="559" t="str">
        <f>IFERROR(VLOOKUP(K1145,【参考】数式用!$A$2:$N$57,14,FALSE),"")</f>
        <v/>
      </c>
      <c r="AP1145" s="559" t="str">
        <f t="shared" si="398"/>
        <v/>
      </c>
      <c r="AQ1145" s="632" t="str">
        <f t="shared" si="399"/>
        <v/>
      </c>
      <c r="AR1145" s="632" t="str">
        <f t="shared" si="400"/>
        <v>入力済</v>
      </c>
      <c r="AS1145" s="559" t="str">
        <f t="shared" si="401"/>
        <v/>
      </c>
      <c r="AT1145" s="632" t="str">
        <f t="shared" si="402"/>
        <v>入力済</v>
      </c>
      <c r="AU1145" s="632" t="str">
        <f t="shared" si="403"/>
        <v/>
      </c>
      <c r="AV1145" s="632" t="str">
        <f t="shared" si="404"/>
        <v/>
      </c>
      <c r="AW1145" s="559" t="str">
        <f t="shared" si="405"/>
        <v/>
      </c>
      <c r="AX1145" s="559" t="str">
        <f t="shared" si="406"/>
        <v/>
      </c>
      <c r="AY1145" s="632" t="str">
        <f>IFERROR(VLOOKUP(K1145,【参考】数式用!$AR$5:$AS$39,2, FALSE), "")</f>
        <v/>
      </c>
      <c r="AZ1145" s="559" t="str">
        <f t="shared" si="407"/>
        <v/>
      </c>
      <c r="BA1145" s="559" t="str">
        <f t="shared" si="408"/>
        <v>入力済</v>
      </c>
      <c r="BB1145" s="632" t="str">
        <f>IFERROR(VLOOKUP(K1145,【参考】数式用!$AX$3:$AY$59, 2, FALSE), "")</f>
        <v/>
      </c>
      <c r="BC1145" s="559" t="str">
        <f t="shared" si="409"/>
        <v/>
      </c>
      <c r="BD1145" s="559" t="str">
        <f t="shared" si="410"/>
        <v>入力済</v>
      </c>
      <c r="BE1145" s="576" t="str">
        <f t="shared" si="411"/>
        <v/>
      </c>
      <c r="BF1145" s="559" t="str">
        <f t="shared" si="412"/>
        <v/>
      </c>
      <c r="BG1145" s="596"/>
      <c r="BH1145" s="632" t="str">
        <f t="shared" si="413"/>
        <v/>
      </c>
      <c r="BI1145" s="614" t="str">
        <f>IFERROR(IF(BH1145="Ⅱロ有り",ROUNDDOWN(L1145*VLOOKUP(K1145,【参考】数式用!$A$4:$J$42,10,FALSE)*AA1145,0),""),"")</f>
        <v/>
      </c>
      <c r="BJ1145" s="614" t="str">
        <f>IFERROR(IF(BH1145="Ⅱロなし",ROUNDDOWN(L1145*VLOOKUP(K1145,【参考】数式用!$A$4:$J$42,8,FALSE)*AA1145,0),""),"")</f>
        <v/>
      </c>
    </row>
    <row r="1146" spans="1:62" ht="110.1" customHeight="1" thickBot="1">
      <c r="A1146" s="327">
        <v>1133</v>
      </c>
      <c r="B1146" s="1005" t="str">
        <f>IF(基本情報入力シート!B1168="","",基本情報入力シート!B1168)</f>
        <v/>
      </c>
      <c r="C1146" s="1006"/>
      <c r="D1146" s="1006"/>
      <c r="E1146" s="1006"/>
      <c r="F1146" s="1007"/>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58" t="str">
        <f>IF(基本情報入力シート!AF1168=0, "",基本情報入力シート!AF1168)</f>
        <v/>
      </c>
      <c r="M1146" s="589"/>
      <c r="N1146" s="521" t="str">
        <f>IFERROR(VLOOKUP(K1146,【参考】数式用!$A$2:$F$57,MATCH(M1146,【参考】数式用!$C$3:$F$3,0)+2,0),"")</f>
        <v/>
      </c>
      <c r="O1146" s="513"/>
      <c r="P1146" s="555" t="str">
        <f>IFERROR(VLOOKUP(K1146,【参考】数式用!$A$2:$F$57,MATCH(O1146,【参考】数式用!$C$3:$F$3,0)+2,0),"")</f>
        <v/>
      </c>
      <c r="Q1146" s="338" t="s">
        <v>118</v>
      </c>
      <c r="R1146" s="339"/>
      <c r="S1146" s="340" t="s">
        <v>183</v>
      </c>
      <c r="T1146" s="339"/>
      <c r="U1146" s="340" t="s">
        <v>184</v>
      </c>
      <c r="V1146" s="339"/>
      <c r="W1146" s="340" t="s">
        <v>183</v>
      </c>
      <c r="X1146" s="339"/>
      <c r="Y1146" s="340" t="s">
        <v>185</v>
      </c>
      <c r="Z1146" s="340" t="s">
        <v>186</v>
      </c>
      <c r="AA1146" s="340" t="str">
        <f t="shared" si="393"/>
        <v/>
      </c>
      <c r="AB1146" s="341" t="s">
        <v>187</v>
      </c>
      <c r="AC1146" s="516" t="str">
        <f t="shared" si="394"/>
        <v/>
      </c>
      <c r="AD1146" s="509" t="str">
        <f t="shared" si="395"/>
        <v/>
      </c>
      <c r="AE1146" s="517" t="str">
        <f>IFERROR(ROUNDDOWN(ROUNDDOWN(ROUND(L1146*VLOOKUP(K1146,【参考】数式用!$A$4:$F$57,MATCH("処遇改善加算Ⅳ",【参考】数式用!$C$3:$F$3,0)+2,0),0),0)*AA1146*0.5,0), "")</f>
        <v/>
      </c>
      <c r="AF1146" s="329"/>
      <c r="AG1146" s="330"/>
      <c r="AH1146" s="330"/>
      <c r="AI1146" s="344"/>
      <c r="AJ1146" s="641"/>
      <c r="AK1146" s="331"/>
      <c r="AL1146" s="332" t="str">
        <f t="shared" si="396"/>
        <v/>
      </c>
      <c r="AM1146" s="325" t="str">
        <f t="shared" si="397"/>
        <v/>
      </c>
      <c r="AN1146" s="255"/>
      <c r="AO1146" s="559" t="str">
        <f>IFERROR(VLOOKUP(K1146,【参考】数式用!$A$2:$N$57,14,FALSE),"")</f>
        <v/>
      </c>
      <c r="AP1146" s="559" t="str">
        <f t="shared" si="398"/>
        <v/>
      </c>
      <c r="AQ1146" s="632" t="str">
        <f t="shared" si="399"/>
        <v/>
      </c>
      <c r="AR1146" s="632" t="str">
        <f t="shared" si="400"/>
        <v>入力済</v>
      </c>
      <c r="AS1146" s="559" t="str">
        <f t="shared" si="401"/>
        <v/>
      </c>
      <c r="AT1146" s="632" t="str">
        <f t="shared" si="402"/>
        <v>入力済</v>
      </c>
      <c r="AU1146" s="632" t="str">
        <f t="shared" si="403"/>
        <v/>
      </c>
      <c r="AV1146" s="632" t="str">
        <f t="shared" si="404"/>
        <v/>
      </c>
      <c r="AW1146" s="559" t="str">
        <f t="shared" si="405"/>
        <v/>
      </c>
      <c r="AX1146" s="559" t="str">
        <f t="shared" si="406"/>
        <v/>
      </c>
      <c r="AY1146" s="632" t="str">
        <f>IFERROR(VLOOKUP(K1146,【参考】数式用!$AR$5:$AS$39,2, FALSE), "")</f>
        <v/>
      </c>
      <c r="AZ1146" s="559" t="str">
        <f t="shared" si="407"/>
        <v/>
      </c>
      <c r="BA1146" s="559" t="str">
        <f t="shared" si="408"/>
        <v>入力済</v>
      </c>
      <c r="BB1146" s="632" t="str">
        <f>IFERROR(VLOOKUP(K1146,【参考】数式用!$AX$3:$AY$59, 2, FALSE), "")</f>
        <v/>
      </c>
      <c r="BC1146" s="559" t="str">
        <f t="shared" si="409"/>
        <v/>
      </c>
      <c r="BD1146" s="559" t="str">
        <f t="shared" si="410"/>
        <v>入力済</v>
      </c>
      <c r="BE1146" s="576" t="str">
        <f t="shared" si="411"/>
        <v/>
      </c>
      <c r="BF1146" s="559" t="str">
        <f t="shared" si="412"/>
        <v/>
      </c>
      <c r="BG1146" s="596"/>
      <c r="BH1146" s="632" t="str">
        <f t="shared" si="413"/>
        <v/>
      </c>
      <c r="BI1146" s="614" t="str">
        <f>IFERROR(IF(BH1146="Ⅱロ有り",ROUNDDOWN(L1146*VLOOKUP(K1146,【参考】数式用!$A$4:$J$42,10,FALSE)*AA1146,0),""),"")</f>
        <v/>
      </c>
      <c r="BJ1146" s="614" t="str">
        <f>IFERROR(IF(BH1146="Ⅱロなし",ROUNDDOWN(L1146*VLOOKUP(K1146,【参考】数式用!$A$4:$J$42,8,FALSE)*AA1146,0),""),"")</f>
        <v/>
      </c>
    </row>
    <row r="1147" spans="1:62" ht="110.1" customHeight="1" thickBot="1">
      <c r="A1147" s="327">
        <v>1134</v>
      </c>
      <c r="B1147" s="1005" t="str">
        <f>IF(基本情報入力シート!B1169="","",基本情報入力シート!B1169)</f>
        <v/>
      </c>
      <c r="C1147" s="1006"/>
      <c r="D1147" s="1006"/>
      <c r="E1147" s="1006"/>
      <c r="F1147" s="1007"/>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58" t="str">
        <f>IF(基本情報入力シート!AF1169=0, "",基本情報入力シート!AF1169)</f>
        <v/>
      </c>
      <c r="M1147" s="589"/>
      <c r="N1147" s="521" t="str">
        <f>IFERROR(VLOOKUP(K1147,【参考】数式用!$A$2:$F$57,MATCH(M1147,【参考】数式用!$C$3:$F$3,0)+2,0),"")</f>
        <v/>
      </c>
      <c r="O1147" s="513"/>
      <c r="P1147" s="555" t="str">
        <f>IFERROR(VLOOKUP(K1147,【参考】数式用!$A$2:$F$57,MATCH(O1147,【参考】数式用!$C$3:$F$3,0)+2,0),"")</f>
        <v/>
      </c>
      <c r="Q1147" s="338" t="s">
        <v>118</v>
      </c>
      <c r="R1147" s="339"/>
      <c r="S1147" s="340" t="s">
        <v>183</v>
      </c>
      <c r="T1147" s="339"/>
      <c r="U1147" s="340" t="s">
        <v>184</v>
      </c>
      <c r="V1147" s="339"/>
      <c r="W1147" s="340" t="s">
        <v>183</v>
      </c>
      <c r="X1147" s="339"/>
      <c r="Y1147" s="340" t="s">
        <v>185</v>
      </c>
      <c r="Z1147" s="340" t="s">
        <v>186</v>
      </c>
      <c r="AA1147" s="340" t="str">
        <f t="shared" si="393"/>
        <v/>
      </c>
      <c r="AB1147" s="341" t="s">
        <v>187</v>
      </c>
      <c r="AC1147" s="516" t="str">
        <f t="shared" si="394"/>
        <v/>
      </c>
      <c r="AD1147" s="509" t="str">
        <f t="shared" si="395"/>
        <v/>
      </c>
      <c r="AE1147" s="517" t="str">
        <f>IFERROR(ROUNDDOWN(ROUNDDOWN(ROUND(L1147*VLOOKUP(K1147,【参考】数式用!$A$4:$F$57,MATCH("処遇改善加算Ⅳ",【参考】数式用!$C$3:$F$3,0)+2,0),0),0)*AA1147*0.5,0), "")</f>
        <v/>
      </c>
      <c r="AF1147" s="329"/>
      <c r="AG1147" s="330"/>
      <c r="AH1147" s="330"/>
      <c r="AI1147" s="344"/>
      <c r="AJ1147" s="641"/>
      <c r="AK1147" s="331"/>
      <c r="AL1147" s="332" t="str">
        <f t="shared" si="396"/>
        <v/>
      </c>
      <c r="AM1147" s="325" t="str">
        <f t="shared" si="397"/>
        <v/>
      </c>
      <c r="AN1147" s="255"/>
      <c r="AO1147" s="559" t="str">
        <f>IFERROR(VLOOKUP(K1147,【参考】数式用!$A$2:$N$57,14,FALSE),"")</f>
        <v/>
      </c>
      <c r="AP1147" s="559" t="str">
        <f t="shared" si="398"/>
        <v/>
      </c>
      <c r="AQ1147" s="632" t="str">
        <f t="shared" si="399"/>
        <v/>
      </c>
      <c r="AR1147" s="632" t="str">
        <f t="shared" si="400"/>
        <v>入力済</v>
      </c>
      <c r="AS1147" s="559" t="str">
        <f t="shared" si="401"/>
        <v/>
      </c>
      <c r="AT1147" s="632" t="str">
        <f t="shared" si="402"/>
        <v>入力済</v>
      </c>
      <c r="AU1147" s="632" t="str">
        <f t="shared" si="403"/>
        <v/>
      </c>
      <c r="AV1147" s="632" t="str">
        <f t="shared" si="404"/>
        <v/>
      </c>
      <c r="AW1147" s="559" t="str">
        <f t="shared" si="405"/>
        <v/>
      </c>
      <c r="AX1147" s="559" t="str">
        <f t="shared" si="406"/>
        <v/>
      </c>
      <c r="AY1147" s="632" t="str">
        <f>IFERROR(VLOOKUP(K1147,【参考】数式用!$AR$5:$AS$39,2, FALSE), "")</f>
        <v/>
      </c>
      <c r="AZ1147" s="559" t="str">
        <f t="shared" si="407"/>
        <v/>
      </c>
      <c r="BA1147" s="559" t="str">
        <f t="shared" si="408"/>
        <v>入力済</v>
      </c>
      <c r="BB1147" s="632" t="str">
        <f>IFERROR(VLOOKUP(K1147,【参考】数式用!$AX$3:$AY$59, 2, FALSE), "")</f>
        <v/>
      </c>
      <c r="BC1147" s="559" t="str">
        <f t="shared" si="409"/>
        <v/>
      </c>
      <c r="BD1147" s="559" t="str">
        <f t="shared" si="410"/>
        <v>入力済</v>
      </c>
      <c r="BE1147" s="576" t="str">
        <f t="shared" si="411"/>
        <v/>
      </c>
      <c r="BF1147" s="559" t="str">
        <f t="shared" si="412"/>
        <v/>
      </c>
      <c r="BG1147" s="596"/>
      <c r="BH1147" s="632" t="str">
        <f t="shared" si="413"/>
        <v/>
      </c>
      <c r="BI1147" s="614" t="str">
        <f>IFERROR(IF(BH1147="Ⅱロ有り",ROUNDDOWN(L1147*VLOOKUP(K1147,【参考】数式用!$A$4:$J$42,10,FALSE)*AA1147,0),""),"")</f>
        <v/>
      </c>
      <c r="BJ1147" s="614" t="str">
        <f>IFERROR(IF(BH1147="Ⅱロなし",ROUNDDOWN(L1147*VLOOKUP(K1147,【参考】数式用!$A$4:$J$42,8,FALSE)*AA1147,0),""),"")</f>
        <v/>
      </c>
    </row>
    <row r="1148" spans="1:62" ht="110.1" customHeight="1" thickBot="1">
      <c r="A1148" s="327">
        <v>1135</v>
      </c>
      <c r="B1148" s="1005" t="str">
        <f>IF(基本情報入力シート!B1170="","",基本情報入力シート!B1170)</f>
        <v/>
      </c>
      <c r="C1148" s="1006"/>
      <c r="D1148" s="1006"/>
      <c r="E1148" s="1006"/>
      <c r="F1148" s="1007"/>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58" t="str">
        <f>IF(基本情報入力シート!AF1170=0, "",基本情報入力シート!AF1170)</f>
        <v/>
      </c>
      <c r="M1148" s="589"/>
      <c r="N1148" s="521" t="str">
        <f>IFERROR(VLOOKUP(K1148,【参考】数式用!$A$2:$F$57,MATCH(M1148,【参考】数式用!$C$3:$F$3,0)+2,0),"")</f>
        <v/>
      </c>
      <c r="O1148" s="513"/>
      <c r="P1148" s="555" t="str">
        <f>IFERROR(VLOOKUP(K1148,【参考】数式用!$A$2:$F$57,MATCH(O1148,【参考】数式用!$C$3:$F$3,0)+2,0),"")</f>
        <v/>
      </c>
      <c r="Q1148" s="338" t="s">
        <v>118</v>
      </c>
      <c r="R1148" s="339"/>
      <c r="S1148" s="340" t="s">
        <v>183</v>
      </c>
      <c r="T1148" s="339"/>
      <c r="U1148" s="340" t="s">
        <v>184</v>
      </c>
      <c r="V1148" s="339"/>
      <c r="W1148" s="340" t="s">
        <v>183</v>
      </c>
      <c r="X1148" s="339"/>
      <c r="Y1148" s="340" t="s">
        <v>185</v>
      </c>
      <c r="Z1148" s="340" t="s">
        <v>186</v>
      </c>
      <c r="AA1148" s="340" t="str">
        <f t="shared" si="393"/>
        <v/>
      </c>
      <c r="AB1148" s="341" t="s">
        <v>187</v>
      </c>
      <c r="AC1148" s="516" t="str">
        <f t="shared" si="394"/>
        <v/>
      </c>
      <c r="AD1148" s="509" t="str">
        <f t="shared" si="395"/>
        <v/>
      </c>
      <c r="AE1148" s="517" t="str">
        <f>IFERROR(ROUNDDOWN(ROUNDDOWN(ROUND(L1148*VLOOKUP(K1148,【参考】数式用!$A$4:$F$57,MATCH("処遇改善加算Ⅳ",【参考】数式用!$C$3:$F$3,0)+2,0),0),0)*AA1148*0.5,0), "")</f>
        <v/>
      </c>
      <c r="AF1148" s="329"/>
      <c r="AG1148" s="330"/>
      <c r="AH1148" s="330"/>
      <c r="AI1148" s="344"/>
      <c r="AJ1148" s="641"/>
      <c r="AK1148" s="331"/>
      <c r="AL1148" s="332" t="str">
        <f t="shared" si="396"/>
        <v/>
      </c>
      <c r="AM1148" s="325" t="str">
        <f t="shared" si="397"/>
        <v/>
      </c>
      <c r="AN1148" s="255"/>
      <c r="AO1148" s="559" t="str">
        <f>IFERROR(VLOOKUP(K1148,【参考】数式用!$A$2:$N$57,14,FALSE),"")</f>
        <v/>
      </c>
      <c r="AP1148" s="559" t="str">
        <f t="shared" si="398"/>
        <v/>
      </c>
      <c r="AQ1148" s="632" t="str">
        <f t="shared" si="399"/>
        <v/>
      </c>
      <c r="AR1148" s="632" t="str">
        <f t="shared" si="400"/>
        <v>入力済</v>
      </c>
      <c r="AS1148" s="559" t="str">
        <f t="shared" si="401"/>
        <v/>
      </c>
      <c r="AT1148" s="632" t="str">
        <f t="shared" si="402"/>
        <v>入力済</v>
      </c>
      <c r="AU1148" s="632" t="str">
        <f t="shared" si="403"/>
        <v/>
      </c>
      <c r="AV1148" s="632" t="str">
        <f t="shared" si="404"/>
        <v/>
      </c>
      <c r="AW1148" s="559" t="str">
        <f t="shared" si="405"/>
        <v/>
      </c>
      <c r="AX1148" s="559" t="str">
        <f t="shared" si="406"/>
        <v/>
      </c>
      <c r="AY1148" s="632" t="str">
        <f>IFERROR(VLOOKUP(K1148,【参考】数式用!$AR$5:$AS$39,2, FALSE), "")</f>
        <v/>
      </c>
      <c r="AZ1148" s="559" t="str">
        <f t="shared" si="407"/>
        <v/>
      </c>
      <c r="BA1148" s="559" t="str">
        <f t="shared" si="408"/>
        <v>入力済</v>
      </c>
      <c r="BB1148" s="632" t="str">
        <f>IFERROR(VLOOKUP(K1148,【参考】数式用!$AX$3:$AY$59, 2, FALSE), "")</f>
        <v/>
      </c>
      <c r="BC1148" s="559" t="str">
        <f t="shared" si="409"/>
        <v/>
      </c>
      <c r="BD1148" s="559" t="str">
        <f t="shared" si="410"/>
        <v>入力済</v>
      </c>
      <c r="BE1148" s="576" t="str">
        <f t="shared" si="411"/>
        <v/>
      </c>
      <c r="BF1148" s="559" t="str">
        <f t="shared" si="412"/>
        <v/>
      </c>
      <c r="BG1148" s="596"/>
      <c r="BH1148" s="632" t="str">
        <f t="shared" si="413"/>
        <v/>
      </c>
      <c r="BI1148" s="614" t="str">
        <f>IFERROR(IF(BH1148="Ⅱロ有り",ROUNDDOWN(L1148*VLOOKUP(K1148,【参考】数式用!$A$4:$J$42,10,FALSE)*AA1148,0),""),"")</f>
        <v/>
      </c>
      <c r="BJ1148" s="614" t="str">
        <f>IFERROR(IF(BH1148="Ⅱロなし",ROUNDDOWN(L1148*VLOOKUP(K1148,【参考】数式用!$A$4:$J$42,8,FALSE)*AA1148,0),""),"")</f>
        <v/>
      </c>
    </row>
    <row r="1149" spans="1:62" ht="110.1" customHeight="1" thickBot="1">
      <c r="A1149" s="327">
        <v>1136</v>
      </c>
      <c r="B1149" s="1005" t="str">
        <f>IF(基本情報入力シート!B1171="","",基本情報入力シート!B1171)</f>
        <v/>
      </c>
      <c r="C1149" s="1006"/>
      <c r="D1149" s="1006"/>
      <c r="E1149" s="1006"/>
      <c r="F1149" s="1007"/>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58" t="str">
        <f>IF(基本情報入力シート!AF1171=0, "",基本情報入力シート!AF1171)</f>
        <v/>
      </c>
      <c r="M1149" s="589"/>
      <c r="N1149" s="521" t="str">
        <f>IFERROR(VLOOKUP(K1149,【参考】数式用!$A$2:$F$57,MATCH(M1149,【参考】数式用!$C$3:$F$3,0)+2,0),"")</f>
        <v/>
      </c>
      <c r="O1149" s="513"/>
      <c r="P1149" s="555" t="str">
        <f>IFERROR(VLOOKUP(K1149,【参考】数式用!$A$2:$F$57,MATCH(O1149,【参考】数式用!$C$3:$F$3,0)+2,0),"")</f>
        <v/>
      </c>
      <c r="Q1149" s="338" t="s">
        <v>118</v>
      </c>
      <c r="R1149" s="339"/>
      <c r="S1149" s="340" t="s">
        <v>183</v>
      </c>
      <c r="T1149" s="339"/>
      <c r="U1149" s="340" t="s">
        <v>184</v>
      </c>
      <c r="V1149" s="339"/>
      <c r="W1149" s="340" t="s">
        <v>183</v>
      </c>
      <c r="X1149" s="339"/>
      <c r="Y1149" s="340" t="s">
        <v>185</v>
      </c>
      <c r="Z1149" s="340" t="s">
        <v>186</v>
      </c>
      <c r="AA1149" s="340" t="str">
        <f t="shared" si="393"/>
        <v/>
      </c>
      <c r="AB1149" s="341" t="s">
        <v>187</v>
      </c>
      <c r="AC1149" s="516" t="str">
        <f t="shared" si="394"/>
        <v/>
      </c>
      <c r="AD1149" s="509" t="str">
        <f t="shared" si="395"/>
        <v/>
      </c>
      <c r="AE1149" s="517" t="str">
        <f>IFERROR(ROUNDDOWN(ROUNDDOWN(ROUND(L1149*VLOOKUP(K1149,【参考】数式用!$A$4:$F$57,MATCH("処遇改善加算Ⅳ",【参考】数式用!$C$3:$F$3,0)+2,0),0),0)*AA1149*0.5,0), "")</f>
        <v/>
      </c>
      <c r="AF1149" s="329"/>
      <c r="AG1149" s="330"/>
      <c r="AH1149" s="330"/>
      <c r="AI1149" s="344"/>
      <c r="AJ1149" s="641"/>
      <c r="AK1149" s="331"/>
      <c r="AL1149" s="332" t="str">
        <f t="shared" si="396"/>
        <v/>
      </c>
      <c r="AM1149" s="325" t="str">
        <f t="shared" si="397"/>
        <v/>
      </c>
      <c r="AN1149" s="255"/>
      <c r="AO1149" s="559" t="str">
        <f>IFERROR(VLOOKUP(K1149,【参考】数式用!$A$2:$N$57,14,FALSE),"")</f>
        <v/>
      </c>
      <c r="AP1149" s="559" t="str">
        <f t="shared" si="398"/>
        <v/>
      </c>
      <c r="AQ1149" s="632" t="str">
        <f t="shared" si="399"/>
        <v/>
      </c>
      <c r="AR1149" s="632" t="str">
        <f t="shared" si="400"/>
        <v>入力済</v>
      </c>
      <c r="AS1149" s="559" t="str">
        <f t="shared" si="401"/>
        <v/>
      </c>
      <c r="AT1149" s="632" t="str">
        <f t="shared" si="402"/>
        <v>入力済</v>
      </c>
      <c r="AU1149" s="632" t="str">
        <f t="shared" si="403"/>
        <v/>
      </c>
      <c r="AV1149" s="632" t="str">
        <f t="shared" si="404"/>
        <v/>
      </c>
      <c r="AW1149" s="559" t="str">
        <f t="shared" si="405"/>
        <v/>
      </c>
      <c r="AX1149" s="559" t="str">
        <f t="shared" si="406"/>
        <v/>
      </c>
      <c r="AY1149" s="632" t="str">
        <f>IFERROR(VLOOKUP(K1149,【参考】数式用!$AR$5:$AS$39,2, FALSE), "")</f>
        <v/>
      </c>
      <c r="AZ1149" s="559" t="str">
        <f t="shared" si="407"/>
        <v/>
      </c>
      <c r="BA1149" s="559" t="str">
        <f t="shared" si="408"/>
        <v>入力済</v>
      </c>
      <c r="BB1149" s="632" t="str">
        <f>IFERROR(VLOOKUP(K1149,【参考】数式用!$AX$3:$AY$59, 2, FALSE), "")</f>
        <v/>
      </c>
      <c r="BC1149" s="559" t="str">
        <f t="shared" si="409"/>
        <v/>
      </c>
      <c r="BD1149" s="559" t="str">
        <f t="shared" si="410"/>
        <v>入力済</v>
      </c>
      <c r="BE1149" s="576" t="str">
        <f t="shared" si="411"/>
        <v/>
      </c>
      <c r="BF1149" s="559" t="str">
        <f t="shared" si="412"/>
        <v/>
      </c>
      <c r="BG1149" s="596"/>
      <c r="BH1149" s="632" t="str">
        <f t="shared" si="413"/>
        <v/>
      </c>
      <c r="BI1149" s="614" t="str">
        <f>IFERROR(IF(BH1149="Ⅱロ有り",ROUNDDOWN(L1149*VLOOKUP(K1149,【参考】数式用!$A$4:$J$42,10,FALSE)*AA1149,0),""),"")</f>
        <v/>
      </c>
      <c r="BJ1149" s="614" t="str">
        <f>IFERROR(IF(BH1149="Ⅱロなし",ROUNDDOWN(L1149*VLOOKUP(K1149,【参考】数式用!$A$4:$J$42,8,FALSE)*AA1149,0),""),"")</f>
        <v/>
      </c>
    </row>
    <row r="1150" spans="1:62" ht="110.1" customHeight="1" thickBot="1">
      <c r="A1150" s="327">
        <v>1137</v>
      </c>
      <c r="B1150" s="1005" t="str">
        <f>IF(基本情報入力シート!B1172="","",基本情報入力シート!B1172)</f>
        <v/>
      </c>
      <c r="C1150" s="1006"/>
      <c r="D1150" s="1006"/>
      <c r="E1150" s="1006"/>
      <c r="F1150" s="1007"/>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58" t="str">
        <f>IF(基本情報入力シート!AF1172=0, "",基本情報入力シート!AF1172)</f>
        <v/>
      </c>
      <c r="M1150" s="589"/>
      <c r="N1150" s="521" t="str">
        <f>IFERROR(VLOOKUP(K1150,【参考】数式用!$A$2:$F$57,MATCH(M1150,【参考】数式用!$C$3:$F$3,0)+2,0),"")</f>
        <v/>
      </c>
      <c r="O1150" s="513"/>
      <c r="P1150" s="555" t="str">
        <f>IFERROR(VLOOKUP(K1150,【参考】数式用!$A$2:$F$57,MATCH(O1150,【参考】数式用!$C$3:$F$3,0)+2,0),"")</f>
        <v/>
      </c>
      <c r="Q1150" s="338" t="s">
        <v>118</v>
      </c>
      <c r="R1150" s="339"/>
      <c r="S1150" s="340" t="s">
        <v>183</v>
      </c>
      <c r="T1150" s="339"/>
      <c r="U1150" s="340" t="s">
        <v>184</v>
      </c>
      <c r="V1150" s="339"/>
      <c r="W1150" s="340" t="s">
        <v>183</v>
      </c>
      <c r="X1150" s="339"/>
      <c r="Y1150" s="340" t="s">
        <v>185</v>
      </c>
      <c r="Z1150" s="340" t="s">
        <v>186</v>
      </c>
      <c r="AA1150" s="340" t="str">
        <f t="shared" si="393"/>
        <v/>
      </c>
      <c r="AB1150" s="341" t="s">
        <v>187</v>
      </c>
      <c r="AC1150" s="516" t="str">
        <f t="shared" si="394"/>
        <v/>
      </c>
      <c r="AD1150" s="509" t="str">
        <f t="shared" si="395"/>
        <v/>
      </c>
      <c r="AE1150" s="517" t="str">
        <f>IFERROR(ROUNDDOWN(ROUNDDOWN(ROUND(L1150*VLOOKUP(K1150,【参考】数式用!$A$4:$F$57,MATCH("処遇改善加算Ⅳ",【参考】数式用!$C$3:$F$3,0)+2,0),0),0)*AA1150*0.5,0), "")</f>
        <v/>
      </c>
      <c r="AF1150" s="329"/>
      <c r="AG1150" s="330"/>
      <c r="AH1150" s="330"/>
      <c r="AI1150" s="344"/>
      <c r="AJ1150" s="641"/>
      <c r="AK1150" s="331"/>
      <c r="AL1150" s="332" t="str">
        <f t="shared" si="396"/>
        <v/>
      </c>
      <c r="AM1150" s="325" t="str">
        <f t="shared" si="397"/>
        <v/>
      </c>
      <c r="AN1150" s="255"/>
      <c r="AO1150" s="559" t="str">
        <f>IFERROR(VLOOKUP(K1150,【参考】数式用!$A$2:$N$57,14,FALSE),"")</f>
        <v/>
      </c>
      <c r="AP1150" s="559" t="str">
        <f t="shared" si="398"/>
        <v/>
      </c>
      <c r="AQ1150" s="632" t="str">
        <f t="shared" si="399"/>
        <v/>
      </c>
      <c r="AR1150" s="632" t="str">
        <f t="shared" si="400"/>
        <v>入力済</v>
      </c>
      <c r="AS1150" s="559" t="str">
        <f t="shared" si="401"/>
        <v/>
      </c>
      <c r="AT1150" s="632" t="str">
        <f t="shared" si="402"/>
        <v>入力済</v>
      </c>
      <c r="AU1150" s="632" t="str">
        <f t="shared" si="403"/>
        <v/>
      </c>
      <c r="AV1150" s="632" t="str">
        <f t="shared" si="404"/>
        <v/>
      </c>
      <c r="AW1150" s="559" t="str">
        <f t="shared" si="405"/>
        <v/>
      </c>
      <c r="AX1150" s="559" t="str">
        <f t="shared" si="406"/>
        <v/>
      </c>
      <c r="AY1150" s="632" t="str">
        <f>IFERROR(VLOOKUP(K1150,【参考】数式用!$AR$5:$AS$39,2, FALSE), "")</f>
        <v/>
      </c>
      <c r="AZ1150" s="559" t="str">
        <f t="shared" si="407"/>
        <v/>
      </c>
      <c r="BA1150" s="559" t="str">
        <f t="shared" si="408"/>
        <v>入力済</v>
      </c>
      <c r="BB1150" s="632" t="str">
        <f>IFERROR(VLOOKUP(K1150,【参考】数式用!$AX$3:$AY$59, 2, FALSE), "")</f>
        <v/>
      </c>
      <c r="BC1150" s="559" t="str">
        <f t="shared" si="409"/>
        <v/>
      </c>
      <c r="BD1150" s="559" t="str">
        <f t="shared" si="410"/>
        <v>入力済</v>
      </c>
      <c r="BE1150" s="576" t="str">
        <f t="shared" si="411"/>
        <v/>
      </c>
      <c r="BF1150" s="559" t="str">
        <f t="shared" si="412"/>
        <v/>
      </c>
      <c r="BG1150" s="596"/>
      <c r="BH1150" s="632" t="str">
        <f t="shared" si="413"/>
        <v/>
      </c>
      <c r="BI1150" s="614" t="str">
        <f>IFERROR(IF(BH1150="Ⅱロ有り",ROUNDDOWN(L1150*VLOOKUP(K1150,【参考】数式用!$A$4:$J$42,10,FALSE)*AA1150,0),""),"")</f>
        <v/>
      </c>
      <c r="BJ1150" s="614" t="str">
        <f>IFERROR(IF(BH1150="Ⅱロなし",ROUNDDOWN(L1150*VLOOKUP(K1150,【参考】数式用!$A$4:$J$42,8,FALSE)*AA1150,0),""),"")</f>
        <v/>
      </c>
    </row>
    <row r="1151" spans="1:62" ht="110.1" customHeight="1" thickBot="1">
      <c r="A1151" s="327">
        <v>1138</v>
      </c>
      <c r="B1151" s="1005" t="str">
        <f>IF(基本情報入力シート!B1173="","",基本情報入力シート!B1173)</f>
        <v/>
      </c>
      <c r="C1151" s="1006"/>
      <c r="D1151" s="1006"/>
      <c r="E1151" s="1006"/>
      <c r="F1151" s="1007"/>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58" t="str">
        <f>IF(基本情報入力シート!AF1173=0, "",基本情報入力シート!AF1173)</f>
        <v/>
      </c>
      <c r="M1151" s="589"/>
      <c r="N1151" s="521" t="str">
        <f>IFERROR(VLOOKUP(K1151,【参考】数式用!$A$2:$F$57,MATCH(M1151,【参考】数式用!$C$3:$F$3,0)+2,0),"")</f>
        <v/>
      </c>
      <c r="O1151" s="513"/>
      <c r="P1151" s="555" t="str">
        <f>IFERROR(VLOOKUP(K1151,【参考】数式用!$A$2:$F$57,MATCH(O1151,【参考】数式用!$C$3:$F$3,0)+2,0),"")</f>
        <v/>
      </c>
      <c r="Q1151" s="338" t="s">
        <v>118</v>
      </c>
      <c r="R1151" s="339"/>
      <c r="S1151" s="340" t="s">
        <v>183</v>
      </c>
      <c r="T1151" s="339"/>
      <c r="U1151" s="340" t="s">
        <v>184</v>
      </c>
      <c r="V1151" s="339"/>
      <c r="W1151" s="340" t="s">
        <v>183</v>
      </c>
      <c r="X1151" s="339"/>
      <c r="Y1151" s="340" t="s">
        <v>185</v>
      </c>
      <c r="Z1151" s="340" t="s">
        <v>186</v>
      </c>
      <c r="AA1151" s="340" t="str">
        <f t="shared" si="393"/>
        <v/>
      </c>
      <c r="AB1151" s="341" t="s">
        <v>187</v>
      </c>
      <c r="AC1151" s="516" t="str">
        <f t="shared" si="394"/>
        <v/>
      </c>
      <c r="AD1151" s="509" t="str">
        <f t="shared" si="395"/>
        <v/>
      </c>
      <c r="AE1151" s="517" t="str">
        <f>IFERROR(ROUNDDOWN(ROUNDDOWN(ROUND(L1151*VLOOKUP(K1151,【参考】数式用!$A$4:$F$57,MATCH("処遇改善加算Ⅳ",【参考】数式用!$C$3:$F$3,0)+2,0),0),0)*AA1151*0.5,0), "")</f>
        <v/>
      </c>
      <c r="AF1151" s="329"/>
      <c r="AG1151" s="330"/>
      <c r="AH1151" s="330"/>
      <c r="AI1151" s="344"/>
      <c r="AJ1151" s="641"/>
      <c r="AK1151" s="331"/>
      <c r="AL1151" s="332" t="str">
        <f t="shared" si="396"/>
        <v/>
      </c>
      <c r="AM1151" s="325" t="str">
        <f t="shared" si="397"/>
        <v/>
      </c>
      <c r="AN1151" s="255"/>
      <c r="AO1151" s="559" t="str">
        <f>IFERROR(VLOOKUP(K1151,【参考】数式用!$A$2:$N$57,14,FALSE),"")</f>
        <v/>
      </c>
      <c r="AP1151" s="559" t="str">
        <f t="shared" si="398"/>
        <v/>
      </c>
      <c r="AQ1151" s="632" t="str">
        <f t="shared" si="399"/>
        <v/>
      </c>
      <c r="AR1151" s="632" t="str">
        <f t="shared" si="400"/>
        <v>入力済</v>
      </c>
      <c r="AS1151" s="559" t="str">
        <f t="shared" si="401"/>
        <v/>
      </c>
      <c r="AT1151" s="632" t="str">
        <f t="shared" si="402"/>
        <v>入力済</v>
      </c>
      <c r="AU1151" s="632" t="str">
        <f t="shared" si="403"/>
        <v/>
      </c>
      <c r="AV1151" s="632" t="str">
        <f t="shared" si="404"/>
        <v/>
      </c>
      <c r="AW1151" s="559" t="str">
        <f t="shared" si="405"/>
        <v/>
      </c>
      <c r="AX1151" s="559" t="str">
        <f t="shared" si="406"/>
        <v/>
      </c>
      <c r="AY1151" s="632" t="str">
        <f>IFERROR(VLOOKUP(K1151,【参考】数式用!$AR$5:$AS$39,2, FALSE), "")</f>
        <v/>
      </c>
      <c r="AZ1151" s="559" t="str">
        <f t="shared" si="407"/>
        <v/>
      </c>
      <c r="BA1151" s="559" t="str">
        <f t="shared" si="408"/>
        <v>入力済</v>
      </c>
      <c r="BB1151" s="632" t="str">
        <f>IFERROR(VLOOKUP(K1151,【参考】数式用!$AX$3:$AY$59, 2, FALSE), "")</f>
        <v/>
      </c>
      <c r="BC1151" s="559" t="str">
        <f t="shared" si="409"/>
        <v/>
      </c>
      <c r="BD1151" s="559" t="str">
        <f t="shared" si="410"/>
        <v>入力済</v>
      </c>
      <c r="BE1151" s="576" t="str">
        <f t="shared" si="411"/>
        <v/>
      </c>
      <c r="BF1151" s="559" t="str">
        <f t="shared" si="412"/>
        <v/>
      </c>
      <c r="BG1151" s="596"/>
      <c r="BH1151" s="632" t="str">
        <f t="shared" si="413"/>
        <v/>
      </c>
      <c r="BI1151" s="614" t="str">
        <f>IFERROR(IF(BH1151="Ⅱロ有り",ROUNDDOWN(L1151*VLOOKUP(K1151,【参考】数式用!$A$4:$J$42,10,FALSE)*AA1151,0),""),"")</f>
        <v/>
      </c>
      <c r="BJ1151" s="614" t="str">
        <f>IFERROR(IF(BH1151="Ⅱロなし",ROUNDDOWN(L1151*VLOOKUP(K1151,【参考】数式用!$A$4:$J$42,8,FALSE)*AA1151,0),""),"")</f>
        <v/>
      </c>
    </row>
    <row r="1152" spans="1:62" ht="110.1" customHeight="1" thickBot="1">
      <c r="A1152" s="327">
        <v>1139</v>
      </c>
      <c r="B1152" s="1005" t="str">
        <f>IF(基本情報入力シート!B1174="","",基本情報入力シート!B1174)</f>
        <v/>
      </c>
      <c r="C1152" s="1006"/>
      <c r="D1152" s="1006"/>
      <c r="E1152" s="1006"/>
      <c r="F1152" s="1007"/>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58" t="str">
        <f>IF(基本情報入力シート!AF1174=0, "",基本情報入力シート!AF1174)</f>
        <v/>
      </c>
      <c r="M1152" s="589"/>
      <c r="N1152" s="521" t="str">
        <f>IFERROR(VLOOKUP(K1152,【参考】数式用!$A$2:$F$57,MATCH(M1152,【参考】数式用!$C$3:$F$3,0)+2,0),"")</f>
        <v/>
      </c>
      <c r="O1152" s="513"/>
      <c r="P1152" s="555" t="str">
        <f>IFERROR(VLOOKUP(K1152,【参考】数式用!$A$2:$F$57,MATCH(O1152,【参考】数式用!$C$3:$F$3,0)+2,0),"")</f>
        <v/>
      </c>
      <c r="Q1152" s="338" t="s">
        <v>118</v>
      </c>
      <c r="R1152" s="339"/>
      <c r="S1152" s="340" t="s">
        <v>183</v>
      </c>
      <c r="T1152" s="339"/>
      <c r="U1152" s="340" t="s">
        <v>184</v>
      </c>
      <c r="V1152" s="339"/>
      <c r="W1152" s="340" t="s">
        <v>183</v>
      </c>
      <c r="X1152" s="339"/>
      <c r="Y1152" s="340" t="s">
        <v>185</v>
      </c>
      <c r="Z1152" s="340" t="s">
        <v>186</v>
      </c>
      <c r="AA1152" s="340" t="str">
        <f t="shared" si="393"/>
        <v/>
      </c>
      <c r="AB1152" s="341" t="s">
        <v>187</v>
      </c>
      <c r="AC1152" s="516" t="str">
        <f t="shared" si="394"/>
        <v/>
      </c>
      <c r="AD1152" s="509" t="str">
        <f t="shared" si="395"/>
        <v/>
      </c>
      <c r="AE1152" s="517" t="str">
        <f>IFERROR(ROUNDDOWN(ROUNDDOWN(ROUND(L1152*VLOOKUP(K1152,【参考】数式用!$A$4:$F$57,MATCH("処遇改善加算Ⅳ",【参考】数式用!$C$3:$F$3,0)+2,0),0),0)*AA1152*0.5,0), "")</f>
        <v/>
      </c>
      <c r="AF1152" s="329"/>
      <c r="AG1152" s="330"/>
      <c r="AH1152" s="330"/>
      <c r="AI1152" s="344"/>
      <c r="AJ1152" s="641"/>
      <c r="AK1152" s="331"/>
      <c r="AL1152" s="332" t="str">
        <f t="shared" si="396"/>
        <v/>
      </c>
      <c r="AM1152" s="325" t="str">
        <f t="shared" si="397"/>
        <v/>
      </c>
      <c r="AN1152" s="255"/>
      <c r="AO1152" s="559" t="str">
        <f>IFERROR(VLOOKUP(K1152,【参考】数式用!$A$2:$N$57,14,FALSE),"")</f>
        <v/>
      </c>
      <c r="AP1152" s="559" t="str">
        <f t="shared" si="398"/>
        <v/>
      </c>
      <c r="AQ1152" s="632" t="str">
        <f t="shared" si="399"/>
        <v/>
      </c>
      <c r="AR1152" s="632" t="str">
        <f t="shared" si="400"/>
        <v>入力済</v>
      </c>
      <c r="AS1152" s="559" t="str">
        <f t="shared" si="401"/>
        <v/>
      </c>
      <c r="AT1152" s="632" t="str">
        <f t="shared" si="402"/>
        <v>入力済</v>
      </c>
      <c r="AU1152" s="632" t="str">
        <f t="shared" si="403"/>
        <v/>
      </c>
      <c r="AV1152" s="632" t="str">
        <f t="shared" si="404"/>
        <v/>
      </c>
      <c r="AW1152" s="559" t="str">
        <f t="shared" si="405"/>
        <v/>
      </c>
      <c r="AX1152" s="559" t="str">
        <f t="shared" si="406"/>
        <v/>
      </c>
      <c r="AY1152" s="632" t="str">
        <f>IFERROR(VLOOKUP(K1152,【参考】数式用!$AR$5:$AS$39,2, FALSE), "")</f>
        <v/>
      </c>
      <c r="AZ1152" s="559" t="str">
        <f t="shared" si="407"/>
        <v/>
      </c>
      <c r="BA1152" s="559" t="str">
        <f t="shared" si="408"/>
        <v>入力済</v>
      </c>
      <c r="BB1152" s="632" t="str">
        <f>IFERROR(VLOOKUP(K1152,【参考】数式用!$AX$3:$AY$59, 2, FALSE), "")</f>
        <v/>
      </c>
      <c r="BC1152" s="559" t="str">
        <f t="shared" si="409"/>
        <v/>
      </c>
      <c r="BD1152" s="559" t="str">
        <f t="shared" si="410"/>
        <v>入力済</v>
      </c>
      <c r="BE1152" s="576" t="str">
        <f t="shared" si="411"/>
        <v/>
      </c>
      <c r="BF1152" s="559" t="str">
        <f t="shared" si="412"/>
        <v/>
      </c>
      <c r="BG1152" s="596"/>
      <c r="BH1152" s="632" t="str">
        <f t="shared" si="413"/>
        <v/>
      </c>
      <c r="BI1152" s="614" t="str">
        <f>IFERROR(IF(BH1152="Ⅱロ有り",ROUNDDOWN(L1152*VLOOKUP(K1152,【参考】数式用!$A$4:$J$42,10,FALSE)*AA1152,0),""),"")</f>
        <v/>
      </c>
      <c r="BJ1152" s="614" t="str">
        <f>IFERROR(IF(BH1152="Ⅱロなし",ROUNDDOWN(L1152*VLOOKUP(K1152,【参考】数式用!$A$4:$J$42,8,FALSE)*AA1152,0),""),"")</f>
        <v/>
      </c>
    </row>
    <row r="1153" spans="1:62" ht="110.1" customHeight="1" thickBot="1">
      <c r="A1153" s="327">
        <v>1140</v>
      </c>
      <c r="B1153" s="1005" t="str">
        <f>IF(基本情報入力シート!B1175="","",基本情報入力シート!B1175)</f>
        <v/>
      </c>
      <c r="C1153" s="1006"/>
      <c r="D1153" s="1006"/>
      <c r="E1153" s="1006"/>
      <c r="F1153" s="1007"/>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58" t="str">
        <f>IF(基本情報入力シート!AF1175=0, "",基本情報入力シート!AF1175)</f>
        <v/>
      </c>
      <c r="M1153" s="589"/>
      <c r="N1153" s="521" t="str">
        <f>IFERROR(VLOOKUP(K1153,【参考】数式用!$A$2:$F$57,MATCH(M1153,【参考】数式用!$C$3:$F$3,0)+2,0),"")</f>
        <v/>
      </c>
      <c r="O1153" s="513"/>
      <c r="P1153" s="555" t="str">
        <f>IFERROR(VLOOKUP(K1153,【参考】数式用!$A$2:$F$57,MATCH(O1153,【参考】数式用!$C$3:$F$3,0)+2,0),"")</f>
        <v/>
      </c>
      <c r="Q1153" s="338" t="s">
        <v>118</v>
      </c>
      <c r="R1153" s="339"/>
      <c r="S1153" s="340" t="s">
        <v>183</v>
      </c>
      <c r="T1153" s="339"/>
      <c r="U1153" s="340" t="s">
        <v>184</v>
      </c>
      <c r="V1153" s="339"/>
      <c r="W1153" s="340" t="s">
        <v>183</v>
      </c>
      <c r="X1153" s="339"/>
      <c r="Y1153" s="340" t="s">
        <v>185</v>
      </c>
      <c r="Z1153" s="340" t="s">
        <v>186</v>
      </c>
      <c r="AA1153" s="340" t="str">
        <f t="shared" si="393"/>
        <v/>
      </c>
      <c r="AB1153" s="341" t="s">
        <v>187</v>
      </c>
      <c r="AC1153" s="516" t="str">
        <f t="shared" si="394"/>
        <v/>
      </c>
      <c r="AD1153" s="509" t="str">
        <f t="shared" si="395"/>
        <v/>
      </c>
      <c r="AE1153" s="517" t="str">
        <f>IFERROR(ROUNDDOWN(ROUNDDOWN(ROUND(L1153*VLOOKUP(K1153,【参考】数式用!$A$4:$F$57,MATCH("処遇改善加算Ⅳ",【参考】数式用!$C$3:$F$3,0)+2,0),0),0)*AA1153*0.5,0), "")</f>
        <v/>
      </c>
      <c r="AF1153" s="329"/>
      <c r="AG1153" s="330"/>
      <c r="AH1153" s="330"/>
      <c r="AI1153" s="344"/>
      <c r="AJ1153" s="641"/>
      <c r="AK1153" s="331"/>
      <c r="AL1153" s="332" t="str">
        <f t="shared" si="396"/>
        <v/>
      </c>
      <c r="AM1153" s="325" t="str">
        <f t="shared" si="397"/>
        <v/>
      </c>
      <c r="AN1153" s="255"/>
      <c r="AO1153" s="559" t="str">
        <f>IFERROR(VLOOKUP(K1153,【参考】数式用!$A$2:$N$57,14,FALSE),"")</f>
        <v/>
      </c>
      <c r="AP1153" s="559" t="str">
        <f t="shared" si="398"/>
        <v/>
      </c>
      <c r="AQ1153" s="632" t="str">
        <f t="shared" si="399"/>
        <v/>
      </c>
      <c r="AR1153" s="632" t="str">
        <f t="shared" si="400"/>
        <v>入力済</v>
      </c>
      <c r="AS1153" s="559" t="str">
        <f t="shared" si="401"/>
        <v/>
      </c>
      <c r="AT1153" s="632" t="str">
        <f t="shared" si="402"/>
        <v>入力済</v>
      </c>
      <c r="AU1153" s="632" t="str">
        <f t="shared" si="403"/>
        <v/>
      </c>
      <c r="AV1153" s="632" t="str">
        <f t="shared" si="404"/>
        <v/>
      </c>
      <c r="AW1153" s="559" t="str">
        <f t="shared" si="405"/>
        <v/>
      </c>
      <c r="AX1153" s="559" t="str">
        <f t="shared" si="406"/>
        <v/>
      </c>
      <c r="AY1153" s="632" t="str">
        <f>IFERROR(VLOOKUP(K1153,【参考】数式用!$AR$5:$AS$39,2, FALSE), "")</f>
        <v/>
      </c>
      <c r="AZ1153" s="559" t="str">
        <f t="shared" si="407"/>
        <v/>
      </c>
      <c r="BA1153" s="559" t="str">
        <f t="shared" si="408"/>
        <v>入力済</v>
      </c>
      <c r="BB1153" s="632" t="str">
        <f>IFERROR(VLOOKUP(K1153,【参考】数式用!$AX$3:$AY$59, 2, FALSE), "")</f>
        <v/>
      </c>
      <c r="BC1153" s="559" t="str">
        <f t="shared" si="409"/>
        <v/>
      </c>
      <c r="BD1153" s="559" t="str">
        <f t="shared" si="410"/>
        <v>入力済</v>
      </c>
      <c r="BE1153" s="576" t="str">
        <f t="shared" si="411"/>
        <v/>
      </c>
      <c r="BF1153" s="559" t="str">
        <f t="shared" si="412"/>
        <v/>
      </c>
      <c r="BG1153" s="596"/>
      <c r="BH1153" s="632" t="str">
        <f t="shared" si="413"/>
        <v/>
      </c>
      <c r="BI1153" s="614" t="str">
        <f>IFERROR(IF(BH1153="Ⅱロ有り",ROUNDDOWN(L1153*VLOOKUP(K1153,【参考】数式用!$A$4:$J$42,10,FALSE)*AA1153,0),""),"")</f>
        <v/>
      </c>
      <c r="BJ1153" s="614" t="str">
        <f>IFERROR(IF(BH1153="Ⅱロなし",ROUNDDOWN(L1153*VLOOKUP(K1153,【参考】数式用!$A$4:$J$42,8,FALSE)*AA1153,0),""),"")</f>
        <v/>
      </c>
    </row>
    <row r="1154" spans="1:62" ht="110.1" customHeight="1" thickBot="1">
      <c r="A1154" s="327">
        <v>1141</v>
      </c>
      <c r="B1154" s="1005" t="str">
        <f>IF(基本情報入力シート!B1176="","",基本情報入力シート!B1176)</f>
        <v/>
      </c>
      <c r="C1154" s="1006"/>
      <c r="D1154" s="1006"/>
      <c r="E1154" s="1006"/>
      <c r="F1154" s="1007"/>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58" t="str">
        <f>IF(基本情報入力シート!AF1176=0, "",基本情報入力シート!AF1176)</f>
        <v/>
      </c>
      <c r="M1154" s="589"/>
      <c r="N1154" s="521" t="str">
        <f>IFERROR(VLOOKUP(K1154,【参考】数式用!$A$2:$F$57,MATCH(M1154,【参考】数式用!$C$3:$F$3,0)+2,0),"")</f>
        <v/>
      </c>
      <c r="O1154" s="513"/>
      <c r="P1154" s="555" t="str">
        <f>IFERROR(VLOOKUP(K1154,【参考】数式用!$A$2:$F$57,MATCH(O1154,【参考】数式用!$C$3:$F$3,0)+2,0),"")</f>
        <v/>
      </c>
      <c r="Q1154" s="338" t="s">
        <v>118</v>
      </c>
      <c r="R1154" s="339"/>
      <c r="S1154" s="340" t="s">
        <v>183</v>
      </c>
      <c r="T1154" s="339"/>
      <c r="U1154" s="340" t="s">
        <v>184</v>
      </c>
      <c r="V1154" s="339"/>
      <c r="W1154" s="340" t="s">
        <v>183</v>
      </c>
      <c r="X1154" s="339"/>
      <c r="Y1154" s="340" t="s">
        <v>185</v>
      </c>
      <c r="Z1154" s="340" t="s">
        <v>186</v>
      </c>
      <c r="AA1154" s="340" t="str">
        <f t="shared" si="393"/>
        <v/>
      </c>
      <c r="AB1154" s="341" t="s">
        <v>187</v>
      </c>
      <c r="AC1154" s="516" t="str">
        <f t="shared" si="394"/>
        <v/>
      </c>
      <c r="AD1154" s="509" t="str">
        <f t="shared" si="395"/>
        <v/>
      </c>
      <c r="AE1154" s="517" t="str">
        <f>IFERROR(ROUNDDOWN(ROUNDDOWN(ROUND(L1154*VLOOKUP(K1154,【参考】数式用!$A$4:$F$57,MATCH("処遇改善加算Ⅳ",【参考】数式用!$C$3:$F$3,0)+2,0),0),0)*AA1154*0.5,0), "")</f>
        <v/>
      </c>
      <c r="AF1154" s="329"/>
      <c r="AG1154" s="330"/>
      <c r="AH1154" s="330"/>
      <c r="AI1154" s="344"/>
      <c r="AJ1154" s="641"/>
      <c r="AK1154" s="331"/>
      <c r="AL1154" s="332" t="str">
        <f t="shared" si="396"/>
        <v/>
      </c>
      <c r="AM1154" s="325" t="str">
        <f t="shared" si="397"/>
        <v/>
      </c>
      <c r="AN1154" s="255"/>
      <c r="AO1154" s="559" t="str">
        <f>IFERROR(VLOOKUP(K1154,【参考】数式用!$A$2:$N$57,14,FALSE),"")</f>
        <v/>
      </c>
      <c r="AP1154" s="559" t="str">
        <f t="shared" si="398"/>
        <v/>
      </c>
      <c r="AQ1154" s="632" t="str">
        <f t="shared" si="399"/>
        <v/>
      </c>
      <c r="AR1154" s="632" t="str">
        <f t="shared" si="400"/>
        <v>入力済</v>
      </c>
      <c r="AS1154" s="559" t="str">
        <f t="shared" si="401"/>
        <v/>
      </c>
      <c r="AT1154" s="632" t="str">
        <f t="shared" si="402"/>
        <v>入力済</v>
      </c>
      <c r="AU1154" s="632" t="str">
        <f t="shared" si="403"/>
        <v/>
      </c>
      <c r="AV1154" s="632" t="str">
        <f t="shared" si="404"/>
        <v/>
      </c>
      <c r="AW1154" s="559" t="str">
        <f t="shared" si="405"/>
        <v/>
      </c>
      <c r="AX1154" s="559" t="str">
        <f t="shared" si="406"/>
        <v/>
      </c>
      <c r="AY1154" s="632" t="str">
        <f>IFERROR(VLOOKUP(K1154,【参考】数式用!$AR$5:$AS$39,2, FALSE), "")</f>
        <v/>
      </c>
      <c r="AZ1154" s="559" t="str">
        <f t="shared" si="407"/>
        <v/>
      </c>
      <c r="BA1154" s="559" t="str">
        <f t="shared" si="408"/>
        <v>入力済</v>
      </c>
      <c r="BB1154" s="632" t="str">
        <f>IFERROR(VLOOKUP(K1154,【参考】数式用!$AX$3:$AY$59, 2, FALSE), "")</f>
        <v/>
      </c>
      <c r="BC1154" s="559" t="str">
        <f t="shared" si="409"/>
        <v/>
      </c>
      <c r="BD1154" s="559" t="str">
        <f t="shared" si="410"/>
        <v>入力済</v>
      </c>
      <c r="BE1154" s="576" t="str">
        <f t="shared" si="411"/>
        <v/>
      </c>
      <c r="BF1154" s="559" t="str">
        <f t="shared" si="412"/>
        <v/>
      </c>
      <c r="BG1154" s="596"/>
      <c r="BH1154" s="632" t="str">
        <f t="shared" si="413"/>
        <v/>
      </c>
      <c r="BI1154" s="614" t="str">
        <f>IFERROR(IF(BH1154="Ⅱロ有り",ROUNDDOWN(L1154*VLOOKUP(K1154,【参考】数式用!$A$4:$J$42,10,FALSE)*AA1154,0),""),"")</f>
        <v/>
      </c>
      <c r="BJ1154" s="614" t="str">
        <f>IFERROR(IF(BH1154="Ⅱロなし",ROUNDDOWN(L1154*VLOOKUP(K1154,【参考】数式用!$A$4:$J$42,8,FALSE)*AA1154,0),""),"")</f>
        <v/>
      </c>
    </row>
    <row r="1155" spans="1:62" ht="110.1" customHeight="1" thickBot="1">
      <c r="A1155" s="327">
        <v>1142</v>
      </c>
      <c r="B1155" s="1005" t="str">
        <f>IF(基本情報入力シート!B1177="","",基本情報入力シート!B1177)</f>
        <v/>
      </c>
      <c r="C1155" s="1006"/>
      <c r="D1155" s="1006"/>
      <c r="E1155" s="1006"/>
      <c r="F1155" s="1007"/>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58" t="str">
        <f>IF(基本情報入力シート!AF1177=0, "",基本情報入力シート!AF1177)</f>
        <v/>
      </c>
      <c r="M1155" s="589"/>
      <c r="N1155" s="521" t="str">
        <f>IFERROR(VLOOKUP(K1155,【参考】数式用!$A$2:$F$57,MATCH(M1155,【参考】数式用!$C$3:$F$3,0)+2,0),"")</f>
        <v/>
      </c>
      <c r="O1155" s="513"/>
      <c r="P1155" s="555" t="str">
        <f>IFERROR(VLOOKUP(K1155,【参考】数式用!$A$2:$F$57,MATCH(O1155,【参考】数式用!$C$3:$F$3,0)+2,0),"")</f>
        <v/>
      </c>
      <c r="Q1155" s="338" t="s">
        <v>118</v>
      </c>
      <c r="R1155" s="339"/>
      <c r="S1155" s="340" t="s">
        <v>183</v>
      </c>
      <c r="T1155" s="339"/>
      <c r="U1155" s="340" t="s">
        <v>184</v>
      </c>
      <c r="V1155" s="339"/>
      <c r="W1155" s="340" t="s">
        <v>183</v>
      </c>
      <c r="X1155" s="339"/>
      <c r="Y1155" s="340" t="s">
        <v>185</v>
      </c>
      <c r="Z1155" s="340" t="s">
        <v>186</v>
      </c>
      <c r="AA1155" s="340" t="str">
        <f t="shared" si="393"/>
        <v/>
      </c>
      <c r="AB1155" s="341" t="s">
        <v>187</v>
      </c>
      <c r="AC1155" s="516" t="str">
        <f t="shared" si="394"/>
        <v/>
      </c>
      <c r="AD1155" s="509" t="str">
        <f t="shared" si="395"/>
        <v/>
      </c>
      <c r="AE1155" s="517" t="str">
        <f>IFERROR(ROUNDDOWN(ROUNDDOWN(ROUND(L1155*VLOOKUP(K1155,【参考】数式用!$A$4:$F$57,MATCH("処遇改善加算Ⅳ",【参考】数式用!$C$3:$F$3,0)+2,0),0),0)*AA1155*0.5,0), "")</f>
        <v/>
      </c>
      <c r="AF1155" s="329"/>
      <c r="AG1155" s="330"/>
      <c r="AH1155" s="330"/>
      <c r="AI1155" s="344"/>
      <c r="AJ1155" s="641"/>
      <c r="AK1155" s="331"/>
      <c r="AL1155" s="332" t="str">
        <f t="shared" si="396"/>
        <v/>
      </c>
      <c r="AM1155" s="325" t="str">
        <f t="shared" si="397"/>
        <v/>
      </c>
      <c r="AN1155" s="255"/>
      <c r="AO1155" s="559" t="str">
        <f>IFERROR(VLOOKUP(K1155,【参考】数式用!$A$2:$N$57,14,FALSE),"")</f>
        <v/>
      </c>
      <c r="AP1155" s="559" t="str">
        <f t="shared" si="398"/>
        <v/>
      </c>
      <c r="AQ1155" s="632" t="str">
        <f t="shared" si="399"/>
        <v/>
      </c>
      <c r="AR1155" s="632" t="str">
        <f t="shared" si="400"/>
        <v>入力済</v>
      </c>
      <c r="AS1155" s="559" t="str">
        <f t="shared" si="401"/>
        <v/>
      </c>
      <c r="AT1155" s="632" t="str">
        <f t="shared" si="402"/>
        <v>入力済</v>
      </c>
      <c r="AU1155" s="632" t="str">
        <f t="shared" si="403"/>
        <v/>
      </c>
      <c r="AV1155" s="632" t="str">
        <f t="shared" si="404"/>
        <v/>
      </c>
      <c r="AW1155" s="559" t="str">
        <f t="shared" si="405"/>
        <v/>
      </c>
      <c r="AX1155" s="559" t="str">
        <f t="shared" si="406"/>
        <v/>
      </c>
      <c r="AY1155" s="632" t="str">
        <f>IFERROR(VLOOKUP(K1155,【参考】数式用!$AR$5:$AS$39,2, FALSE), "")</f>
        <v/>
      </c>
      <c r="AZ1155" s="559" t="str">
        <f t="shared" si="407"/>
        <v/>
      </c>
      <c r="BA1155" s="559" t="str">
        <f t="shared" si="408"/>
        <v>入力済</v>
      </c>
      <c r="BB1155" s="632" t="str">
        <f>IFERROR(VLOOKUP(K1155,【参考】数式用!$AX$3:$AY$59, 2, FALSE), "")</f>
        <v/>
      </c>
      <c r="BC1155" s="559" t="str">
        <f t="shared" si="409"/>
        <v/>
      </c>
      <c r="BD1155" s="559" t="str">
        <f t="shared" si="410"/>
        <v>入力済</v>
      </c>
      <c r="BE1155" s="576" t="str">
        <f t="shared" si="411"/>
        <v/>
      </c>
      <c r="BF1155" s="559" t="str">
        <f t="shared" si="412"/>
        <v/>
      </c>
      <c r="BG1155" s="596"/>
      <c r="BH1155" s="632" t="str">
        <f t="shared" si="413"/>
        <v/>
      </c>
      <c r="BI1155" s="614" t="str">
        <f>IFERROR(IF(BH1155="Ⅱロ有り",ROUNDDOWN(L1155*VLOOKUP(K1155,【参考】数式用!$A$4:$J$42,10,FALSE)*AA1155,0),""),"")</f>
        <v/>
      </c>
      <c r="BJ1155" s="614" t="str">
        <f>IFERROR(IF(BH1155="Ⅱロなし",ROUNDDOWN(L1155*VLOOKUP(K1155,【参考】数式用!$A$4:$J$42,8,FALSE)*AA1155,0),""),"")</f>
        <v/>
      </c>
    </row>
    <row r="1156" spans="1:62" ht="110.1" customHeight="1" thickBot="1">
      <c r="A1156" s="327">
        <v>1143</v>
      </c>
      <c r="B1156" s="1005" t="str">
        <f>IF(基本情報入力シート!B1178="","",基本情報入力シート!B1178)</f>
        <v/>
      </c>
      <c r="C1156" s="1006"/>
      <c r="D1156" s="1006"/>
      <c r="E1156" s="1006"/>
      <c r="F1156" s="1007"/>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58" t="str">
        <f>IF(基本情報入力シート!AF1178=0, "",基本情報入力シート!AF1178)</f>
        <v/>
      </c>
      <c r="M1156" s="589"/>
      <c r="N1156" s="521" t="str">
        <f>IFERROR(VLOOKUP(K1156,【参考】数式用!$A$2:$F$57,MATCH(M1156,【参考】数式用!$C$3:$F$3,0)+2,0),"")</f>
        <v/>
      </c>
      <c r="O1156" s="513"/>
      <c r="P1156" s="555" t="str">
        <f>IFERROR(VLOOKUP(K1156,【参考】数式用!$A$2:$F$57,MATCH(O1156,【参考】数式用!$C$3:$F$3,0)+2,0),"")</f>
        <v/>
      </c>
      <c r="Q1156" s="338" t="s">
        <v>118</v>
      </c>
      <c r="R1156" s="339"/>
      <c r="S1156" s="340" t="s">
        <v>183</v>
      </c>
      <c r="T1156" s="339"/>
      <c r="U1156" s="340" t="s">
        <v>184</v>
      </c>
      <c r="V1156" s="339"/>
      <c r="W1156" s="340" t="s">
        <v>183</v>
      </c>
      <c r="X1156" s="339"/>
      <c r="Y1156" s="340" t="s">
        <v>185</v>
      </c>
      <c r="Z1156" s="340" t="s">
        <v>186</v>
      </c>
      <c r="AA1156" s="340" t="str">
        <f t="shared" si="393"/>
        <v/>
      </c>
      <c r="AB1156" s="341" t="s">
        <v>187</v>
      </c>
      <c r="AC1156" s="516" t="str">
        <f t="shared" si="394"/>
        <v/>
      </c>
      <c r="AD1156" s="509" t="str">
        <f t="shared" si="395"/>
        <v/>
      </c>
      <c r="AE1156" s="517" t="str">
        <f>IFERROR(ROUNDDOWN(ROUNDDOWN(ROUND(L1156*VLOOKUP(K1156,【参考】数式用!$A$4:$F$57,MATCH("処遇改善加算Ⅳ",【参考】数式用!$C$3:$F$3,0)+2,0),0),0)*AA1156*0.5,0), "")</f>
        <v/>
      </c>
      <c r="AF1156" s="329"/>
      <c r="AG1156" s="330"/>
      <c r="AH1156" s="330"/>
      <c r="AI1156" s="344"/>
      <c r="AJ1156" s="641"/>
      <c r="AK1156" s="331"/>
      <c r="AL1156" s="332" t="str">
        <f t="shared" si="396"/>
        <v/>
      </c>
      <c r="AM1156" s="325" t="str">
        <f t="shared" si="397"/>
        <v/>
      </c>
      <c r="AN1156" s="255"/>
      <c r="AO1156" s="559" t="str">
        <f>IFERROR(VLOOKUP(K1156,【参考】数式用!$A$2:$N$57,14,FALSE),"")</f>
        <v/>
      </c>
      <c r="AP1156" s="559" t="str">
        <f t="shared" si="398"/>
        <v/>
      </c>
      <c r="AQ1156" s="632" t="str">
        <f t="shared" si="399"/>
        <v/>
      </c>
      <c r="AR1156" s="632" t="str">
        <f t="shared" si="400"/>
        <v>入力済</v>
      </c>
      <c r="AS1156" s="559" t="str">
        <f t="shared" si="401"/>
        <v/>
      </c>
      <c r="AT1156" s="632" t="str">
        <f t="shared" si="402"/>
        <v>入力済</v>
      </c>
      <c r="AU1156" s="632" t="str">
        <f t="shared" si="403"/>
        <v/>
      </c>
      <c r="AV1156" s="632" t="str">
        <f t="shared" si="404"/>
        <v/>
      </c>
      <c r="AW1156" s="559" t="str">
        <f t="shared" si="405"/>
        <v/>
      </c>
      <c r="AX1156" s="559" t="str">
        <f t="shared" si="406"/>
        <v/>
      </c>
      <c r="AY1156" s="632" t="str">
        <f>IFERROR(VLOOKUP(K1156,【参考】数式用!$AR$5:$AS$39,2, FALSE), "")</f>
        <v/>
      </c>
      <c r="AZ1156" s="559" t="str">
        <f t="shared" si="407"/>
        <v/>
      </c>
      <c r="BA1156" s="559" t="str">
        <f t="shared" si="408"/>
        <v>入力済</v>
      </c>
      <c r="BB1156" s="632" t="str">
        <f>IFERROR(VLOOKUP(K1156,【参考】数式用!$AX$3:$AY$59, 2, FALSE), "")</f>
        <v/>
      </c>
      <c r="BC1156" s="559" t="str">
        <f t="shared" si="409"/>
        <v/>
      </c>
      <c r="BD1156" s="559" t="str">
        <f t="shared" si="410"/>
        <v>入力済</v>
      </c>
      <c r="BE1156" s="576" t="str">
        <f t="shared" si="411"/>
        <v/>
      </c>
      <c r="BF1156" s="559" t="str">
        <f t="shared" si="412"/>
        <v/>
      </c>
      <c r="BG1156" s="596"/>
      <c r="BH1156" s="632" t="str">
        <f t="shared" si="413"/>
        <v/>
      </c>
      <c r="BI1156" s="614" t="str">
        <f>IFERROR(IF(BH1156="Ⅱロ有り",ROUNDDOWN(L1156*VLOOKUP(K1156,【参考】数式用!$A$4:$J$42,10,FALSE)*AA1156,0),""),"")</f>
        <v/>
      </c>
      <c r="BJ1156" s="614" t="str">
        <f>IFERROR(IF(BH1156="Ⅱロなし",ROUNDDOWN(L1156*VLOOKUP(K1156,【参考】数式用!$A$4:$J$42,8,FALSE)*AA1156,0),""),"")</f>
        <v/>
      </c>
    </row>
    <row r="1157" spans="1:62" ht="110.1" customHeight="1" thickBot="1">
      <c r="A1157" s="327">
        <v>1144</v>
      </c>
      <c r="B1157" s="1005" t="str">
        <f>IF(基本情報入力シート!B1179="","",基本情報入力シート!B1179)</f>
        <v/>
      </c>
      <c r="C1157" s="1006"/>
      <c r="D1157" s="1006"/>
      <c r="E1157" s="1006"/>
      <c r="F1157" s="1007"/>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58" t="str">
        <f>IF(基本情報入力シート!AF1179=0, "",基本情報入力シート!AF1179)</f>
        <v/>
      </c>
      <c r="M1157" s="589"/>
      <c r="N1157" s="521" t="str">
        <f>IFERROR(VLOOKUP(K1157,【参考】数式用!$A$2:$F$57,MATCH(M1157,【参考】数式用!$C$3:$F$3,0)+2,0),"")</f>
        <v/>
      </c>
      <c r="O1157" s="513"/>
      <c r="P1157" s="555" t="str">
        <f>IFERROR(VLOOKUP(K1157,【参考】数式用!$A$2:$F$57,MATCH(O1157,【参考】数式用!$C$3:$F$3,0)+2,0),"")</f>
        <v/>
      </c>
      <c r="Q1157" s="338" t="s">
        <v>118</v>
      </c>
      <c r="R1157" s="339"/>
      <c r="S1157" s="340" t="s">
        <v>183</v>
      </c>
      <c r="T1157" s="339"/>
      <c r="U1157" s="340" t="s">
        <v>184</v>
      </c>
      <c r="V1157" s="339"/>
      <c r="W1157" s="340" t="s">
        <v>183</v>
      </c>
      <c r="X1157" s="339"/>
      <c r="Y1157" s="340" t="s">
        <v>185</v>
      </c>
      <c r="Z1157" s="340" t="s">
        <v>186</v>
      </c>
      <c r="AA1157" s="340" t="str">
        <f t="shared" si="393"/>
        <v/>
      </c>
      <c r="AB1157" s="341" t="s">
        <v>187</v>
      </c>
      <c r="AC1157" s="516" t="str">
        <f t="shared" si="394"/>
        <v/>
      </c>
      <c r="AD1157" s="509" t="str">
        <f t="shared" si="395"/>
        <v/>
      </c>
      <c r="AE1157" s="517" t="str">
        <f>IFERROR(ROUNDDOWN(ROUNDDOWN(ROUND(L1157*VLOOKUP(K1157,【参考】数式用!$A$4:$F$57,MATCH("処遇改善加算Ⅳ",【参考】数式用!$C$3:$F$3,0)+2,0),0),0)*AA1157*0.5,0), "")</f>
        <v/>
      </c>
      <c r="AF1157" s="329"/>
      <c r="AG1157" s="330"/>
      <c r="AH1157" s="330"/>
      <c r="AI1157" s="344"/>
      <c r="AJ1157" s="641"/>
      <c r="AK1157" s="331"/>
      <c r="AL1157" s="332" t="str">
        <f t="shared" si="396"/>
        <v/>
      </c>
      <c r="AM1157" s="325" t="str">
        <f t="shared" si="397"/>
        <v/>
      </c>
      <c r="AN1157" s="255"/>
      <c r="AO1157" s="559" t="str">
        <f>IFERROR(VLOOKUP(K1157,【参考】数式用!$A$2:$N$57,14,FALSE),"")</f>
        <v/>
      </c>
      <c r="AP1157" s="559" t="str">
        <f t="shared" si="398"/>
        <v/>
      </c>
      <c r="AQ1157" s="632" t="str">
        <f t="shared" si="399"/>
        <v/>
      </c>
      <c r="AR1157" s="632" t="str">
        <f t="shared" si="400"/>
        <v>入力済</v>
      </c>
      <c r="AS1157" s="559" t="str">
        <f t="shared" si="401"/>
        <v/>
      </c>
      <c r="AT1157" s="632" t="str">
        <f t="shared" si="402"/>
        <v>入力済</v>
      </c>
      <c r="AU1157" s="632" t="str">
        <f t="shared" si="403"/>
        <v/>
      </c>
      <c r="AV1157" s="632" t="str">
        <f t="shared" si="404"/>
        <v/>
      </c>
      <c r="AW1157" s="559" t="str">
        <f t="shared" si="405"/>
        <v/>
      </c>
      <c r="AX1157" s="559" t="str">
        <f t="shared" si="406"/>
        <v/>
      </c>
      <c r="AY1157" s="632" t="str">
        <f>IFERROR(VLOOKUP(K1157,【参考】数式用!$AR$5:$AS$39,2, FALSE), "")</f>
        <v/>
      </c>
      <c r="AZ1157" s="559" t="str">
        <f t="shared" si="407"/>
        <v/>
      </c>
      <c r="BA1157" s="559" t="str">
        <f t="shared" si="408"/>
        <v>入力済</v>
      </c>
      <c r="BB1157" s="632" t="str">
        <f>IFERROR(VLOOKUP(K1157,【参考】数式用!$AX$3:$AY$59, 2, FALSE), "")</f>
        <v/>
      </c>
      <c r="BC1157" s="559" t="str">
        <f t="shared" si="409"/>
        <v/>
      </c>
      <c r="BD1157" s="559" t="str">
        <f t="shared" si="410"/>
        <v>入力済</v>
      </c>
      <c r="BE1157" s="576" t="str">
        <f t="shared" si="411"/>
        <v/>
      </c>
      <c r="BF1157" s="559" t="str">
        <f t="shared" si="412"/>
        <v/>
      </c>
      <c r="BG1157" s="596"/>
      <c r="BH1157" s="632" t="str">
        <f t="shared" si="413"/>
        <v/>
      </c>
      <c r="BI1157" s="614" t="str">
        <f>IFERROR(IF(BH1157="Ⅱロ有り",ROUNDDOWN(L1157*VLOOKUP(K1157,【参考】数式用!$A$4:$J$42,10,FALSE)*AA1157,0),""),"")</f>
        <v/>
      </c>
      <c r="BJ1157" s="614" t="str">
        <f>IFERROR(IF(BH1157="Ⅱロなし",ROUNDDOWN(L1157*VLOOKUP(K1157,【参考】数式用!$A$4:$J$42,8,FALSE)*AA1157,0),""),"")</f>
        <v/>
      </c>
    </row>
    <row r="1158" spans="1:62" ht="110.1" customHeight="1" thickBot="1">
      <c r="A1158" s="327">
        <v>1145</v>
      </c>
      <c r="B1158" s="1005" t="str">
        <f>IF(基本情報入力シート!B1180="","",基本情報入力シート!B1180)</f>
        <v/>
      </c>
      <c r="C1158" s="1006"/>
      <c r="D1158" s="1006"/>
      <c r="E1158" s="1006"/>
      <c r="F1158" s="1007"/>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58" t="str">
        <f>IF(基本情報入力シート!AF1180=0, "",基本情報入力シート!AF1180)</f>
        <v/>
      </c>
      <c r="M1158" s="589"/>
      <c r="N1158" s="521" t="str">
        <f>IFERROR(VLOOKUP(K1158,【参考】数式用!$A$2:$F$57,MATCH(M1158,【参考】数式用!$C$3:$F$3,0)+2,0),"")</f>
        <v/>
      </c>
      <c r="O1158" s="513"/>
      <c r="P1158" s="555" t="str">
        <f>IFERROR(VLOOKUP(K1158,【参考】数式用!$A$2:$F$57,MATCH(O1158,【参考】数式用!$C$3:$F$3,0)+2,0),"")</f>
        <v/>
      </c>
      <c r="Q1158" s="338" t="s">
        <v>118</v>
      </c>
      <c r="R1158" s="339"/>
      <c r="S1158" s="340" t="s">
        <v>183</v>
      </c>
      <c r="T1158" s="339"/>
      <c r="U1158" s="340" t="s">
        <v>184</v>
      </c>
      <c r="V1158" s="339"/>
      <c r="W1158" s="340" t="s">
        <v>183</v>
      </c>
      <c r="X1158" s="339"/>
      <c r="Y1158" s="340" t="s">
        <v>185</v>
      </c>
      <c r="Z1158" s="340" t="s">
        <v>186</v>
      </c>
      <c r="AA1158" s="340" t="str">
        <f t="shared" si="393"/>
        <v/>
      </c>
      <c r="AB1158" s="341" t="s">
        <v>187</v>
      </c>
      <c r="AC1158" s="516" t="str">
        <f t="shared" si="394"/>
        <v/>
      </c>
      <c r="AD1158" s="509" t="str">
        <f t="shared" si="395"/>
        <v/>
      </c>
      <c r="AE1158" s="517" t="str">
        <f>IFERROR(ROUNDDOWN(ROUNDDOWN(ROUND(L1158*VLOOKUP(K1158,【参考】数式用!$A$4:$F$57,MATCH("処遇改善加算Ⅳ",【参考】数式用!$C$3:$F$3,0)+2,0),0),0)*AA1158*0.5,0), "")</f>
        <v/>
      </c>
      <c r="AF1158" s="329"/>
      <c r="AG1158" s="330"/>
      <c r="AH1158" s="330"/>
      <c r="AI1158" s="344"/>
      <c r="AJ1158" s="641"/>
      <c r="AK1158" s="331"/>
      <c r="AL1158" s="332" t="str">
        <f t="shared" si="396"/>
        <v/>
      </c>
      <c r="AM1158" s="325" t="str">
        <f t="shared" si="397"/>
        <v/>
      </c>
      <c r="AN1158" s="255"/>
      <c r="AO1158" s="559" t="str">
        <f>IFERROR(VLOOKUP(K1158,【参考】数式用!$A$2:$N$57,14,FALSE),"")</f>
        <v/>
      </c>
      <c r="AP1158" s="559" t="str">
        <f t="shared" si="398"/>
        <v/>
      </c>
      <c r="AQ1158" s="632" t="str">
        <f t="shared" si="399"/>
        <v/>
      </c>
      <c r="AR1158" s="632" t="str">
        <f t="shared" si="400"/>
        <v>入力済</v>
      </c>
      <c r="AS1158" s="559" t="str">
        <f t="shared" si="401"/>
        <v/>
      </c>
      <c r="AT1158" s="632" t="str">
        <f t="shared" si="402"/>
        <v>入力済</v>
      </c>
      <c r="AU1158" s="632" t="str">
        <f t="shared" si="403"/>
        <v/>
      </c>
      <c r="AV1158" s="632" t="str">
        <f t="shared" si="404"/>
        <v/>
      </c>
      <c r="AW1158" s="559" t="str">
        <f t="shared" si="405"/>
        <v/>
      </c>
      <c r="AX1158" s="559" t="str">
        <f t="shared" si="406"/>
        <v/>
      </c>
      <c r="AY1158" s="632" t="str">
        <f>IFERROR(VLOOKUP(K1158,【参考】数式用!$AR$5:$AS$39,2, FALSE), "")</f>
        <v/>
      </c>
      <c r="AZ1158" s="559" t="str">
        <f t="shared" si="407"/>
        <v/>
      </c>
      <c r="BA1158" s="559" t="str">
        <f t="shared" si="408"/>
        <v>入力済</v>
      </c>
      <c r="BB1158" s="632" t="str">
        <f>IFERROR(VLOOKUP(K1158,【参考】数式用!$AX$3:$AY$59, 2, FALSE), "")</f>
        <v/>
      </c>
      <c r="BC1158" s="559" t="str">
        <f t="shared" si="409"/>
        <v/>
      </c>
      <c r="BD1158" s="559" t="str">
        <f t="shared" si="410"/>
        <v>入力済</v>
      </c>
      <c r="BE1158" s="576" t="str">
        <f t="shared" si="411"/>
        <v/>
      </c>
      <c r="BF1158" s="559" t="str">
        <f t="shared" si="412"/>
        <v/>
      </c>
      <c r="BG1158" s="596"/>
      <c r="BH1158" s="632" t="str">
        <f t="shared" si="413"/>
        <v/>
      </c>
      <c r="BI1158" s="614" t="str">
        <f>IFERROR(IF(BH1158="Ⅱロ有り",ROUNDDOWN(L1158*VLOOKUP(K1158,【参考】数式用!$A$4:$J$42,10,FALSE)*AA1158,0),""),"")</f>
        <v/>
      </c>
      <c r="BJ1158" s="614" t="str">
        <f>IFERROR(IF(BH1158="Ⅱロなし",ROUNDDOWN(L1158*VLOOKUP(K1158,【参考】数式用!$A$4:$J$42,8,FALSE)*AA1158,0),""),"")</f>
        <v/>
      </c>
    </row>
    <row r="1159" spans="1:62" ht="110.1" customHeight="1" thickBot="1">
      <c r="A1159" s="327">
        <v>1146</v>
      </c>
      <c r="B1159" s="1005" t="str">
        <f>IF(基本情報入力シート!B1181="","",基本情報入力シート!B1181)</f>
        <v/>
      </c>
      <c r="C1159" s="1006"/>
      <c r="D1159" s="1006"/>
      <c r="E1159" s="1006"/>
      <c r="F1159" s="1007"/>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58" t="str">
        <f>IF(基本情報入力シート!AF1181=0, "",基本情報入力シート!AF1181)</f>
        <v/>
      </c>
      <c r="M1159" s="589"/>
      <c r="N1159" s="521" t="str">
        <f>IFERROR(VLOOKUP(K1159,【参考】数式用!$A$2:$F$57,MATCH(M1159,【参考】数式用!$C$3:$F$3,0)+2,0),"")</f>
        <v/>
      </c>
      <c r="O1159" s="513"/>
      <c r="P1159" s="555" t="str">
        <f>IFERROR(VLOOKUP(K1159,【参考】数式用!$A$2:$F$57,MATCH(O1159,【参考】数式用!$C$3:$F$3,0)+2,0),"")</f>
        <v/>
      </c>
      <c r="Q1159" s="338" t="s">
        <v>118</v>
      </c>
      <c r="R1159" s="339"/>
      <c r="S1159" s="340" t="s">
        <v>183</v>
      </c>
      <c r="T1159" s="339"/>
      <c r="U1159" s="340" t="s">
        <v>184</v>
      </c>
      <c r="V1159" s="339"/>
      <c r="W1159" s="340" t="s">
        <v>183</v>
      </c>
      <c r="X1159" s="339"/>
      <c r="Y1159" s="340" t="s">
        <v>185</v>
      </c>
      <c r="Z1159" s="340" t="s">
        <v>186</v>
      </c>
      <c r="AA1159" s="340" t="str">
        <f t="shared" si="393"/>
        <v/>
      </c>
      <c r="AB1159" s="341" t="s">
        <v>187</v>
      </c>
      <c r="AC1159" s="516" t="str">
        <f t="shared" si="394"/>
        <v/>
      </c>
      <c r="AD1159" s="509" t="str">
        <f t="shared" si="395"/>
        <v/>
      </c>
      <c r="AE1159" s="517" t="str">
        <f>IFERROR(ROUNDDOWN(ROUNDDOWN(ROUND(L1159*VLOOKUP(K1159,【参考】数式用!$A$4:$F$57,MATCH("処遇改善加算Ⅳ",【参考】数式用!$C$3:$F$3,0)+2,0),0),0)*AA1159*0.5,0), "")</f>
        <v/>
      </c>
      <c r="AF1159" s="329"/>
      <c r="AG1159" s="330"/>
      <c r="AH1159" s="330"/>
      <c r="AI1159" s="344"/>
      <c r="AJ1159" s="641"/>
      <c r="AK1159" s="331"/>
      <c r="AL1159" s="332" t="str">
        <f t="shared" si="396"/>
        <v/>
      </c>
      <c r="AM1159" s="325" t="str">
        <f t="shared" si="397"/>
        <v/>
      </c>
      <c r="AN1159" s="255"/>
      <c r="AO1159" s="559" t="str">
        <f>IFERROR(VLOOKUP(K1159,【参考】数式用!$A$2:$N$57,14,FALSE),"")</f>
        <v/>
      </c>
      <c r="AP1159" s="559" t="str">
        <f t="shared" si="398"/>
        <v/>
      </c>
      <c r="AQ1159" s="632" t="str">
        <f t="shared" si="399"/>
        <v/>
      </c>
      <c r="AR1159" s="632" t="str">
        <f t="shared" si="400"/>
        <v>入力済</v>
      </c>
      <c r="AS1159" s="559" t="str">
        <f t="shared" si="401"/>
        <v/>
      </c>
      <c r="AT1159" s="632" t="str">
        <f t="shared" si="402"/>
        <v>入力済</v>
      </c>
      <c r="AU1159" s="632" t="str">
        <f t="shared" si="403"/>
        <v/>
      </c>
      <c r="AV1159" s="632" t="str">
        <f t="shared" si="404"/>
        <v/>
      </c>
      <c r="AW1159" s="559" t="str">
        <f t="shared" si="405"/>
        <v/>
      </c>
      <c r="AX1159" s="559" t="str">
        <f t="shared" si="406"/>
        <v/>
      </c>
      <c r="AY1159" s="632" t="str">
        <f>IFERROR(VLOOKUP(K1159,【参考】数式用!$AR$5:$AS$39,2, FALSE), "")</f>
        <v/>
      </c>
      <c r="AZ1159" s="559" t="str">
        <f t="shared" si="407"/>
        <v/>
      </c>
      <c r="BA1159" s="559" t="str">
        <f t="shared" si="408"/>
        <v>入力済</v>
      </c>
      <c r="BB1159" s="632" t="str">
        <f>IFERROR(VLOOKUP(K1159,【参考】数式用!$AX$3:$AY$59, 2, FALSE), "")</f>
        <v/>
      </c>
      <c r="BC1159" s="559" t="str">
        <f t="shared" si="409"/>
        <v/>
      </c>
      <c r="BD1159" s="559" t="str">
        <f t="shared" si="410"/>
        <v>入力済</v>
      </c>
      <c r="BE1159" s="576" t="str">
        <f t="shared" si="411"/>
        <v/>
      </c>
      <c r="BF1159" s="559" t="str">
        <f t="shared" si="412"/>
        <v/>
      </c>
      <c r="BG1159" s="596"/>
      <c r="BH1159" s="632" t="str">
        <f t="shared" si="413"/>
        <v/>
      </c>
      <c r="BI1159" s="614" t="str">
        <f>IFERROR(IF(BH1159="Ⅱロ有り",ROUNDDOWN(L1159*VLOOKUP(K1159,【参考】数式用!$A$4:$J$42,10,FALSE)*AA1159,0),""),"")</f>
        <v/>
      </c>
      <c r="BJ1159" s="614" t="str">
        <f>IFERROR(IF(BH1159="Ⅱロなし",ROUNDDOWN(L1159*VLOOKUP(K1159,【参考】数式用!$A$4:$J$42,8,FALSE)*AA1159,0),""),"")</f>
        <v/>
      </c>
    </row>
    <row r="1160" spans="1:62" ht="110.1" customHeight="1" thickBot="1">
      <c r="A1160" s="327">
        <v>1147</v>
      </c>
      <c r="B1160" s="1005" t="str">
        <f>IF(基本情報入力シート!B1182="","",基本情報入力シート!B1182)</f>
        <v/>
      </c>
      <c r="C1160" s="1006"/>
      <c r="D1160" s="1006"/>
      <c r="E1160" s="1006"/>
      <c r="F1160" s="1007"/>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58" t="str">
        <f>IF(基本情報入力シート!AF1182=0, "",基本情報入力シート!AF1182)</f>
        <v/>
      </c>
      <c r="M1160" s="589"/>
      <c r="N1160" s="521" t="str">
        <f>IFERROR(VLOOKUP(K1160,【参考】数式用!$A$2:$F$57,MATCH(M1160,【参考】数式用!$C$3:$F$3,0)+2,0),"")</f>
        <v/>
      </c>
      <c r="O1160" s="513"/>
      <c r="P1160" s="555" t="str">
        <f>IFERROR(VLOOKUP(K1160,【参考】数式用!$A$2:$F$57,MATCH(O1160,【参考】数式用!$C$3:$F$3,0)+2,0),"")</f>
        <v/>
      </c>
      <c r="Q1160" s="338" t="s">
        <v>118</v>
      </c>
      <c r="R1160" s="339"/>
      <c r="S1160" s="340" t="s">
        <v>183</v>
      </c>
      <c r="T1160" s="339"/>
      <c r="U1160" s="340" t="s">
        <v>184</v>
      </c>
      <c r="V1160" s="339"/>
      <c r="W1160" s="340" t="s">
        <v>183</v>
      </c>
      <c r="X1160" s="339"/>
      <c r="Y1160" s="340" t="s">
        <v>185</v>
      </c>
      <c r="Z1160" s="340" t="s">
        <v>186</v>
      </c>
      <c r="AA1160" s="340" t="str">
        <f t="shared" si="393"/>
        <v/>
      </c>
      <c r="AB1160" s="341" t="s">
        <v>187</v>
      </c>
      <c r="AC1160" s="516" t="str">
        <f t="shared" si="394"/>
        <v/>
      </c>
      <c r="AD1160" s="509" t="str">
        <f t="shared" si="395"/>
        <v/>
      </c>
      <c r="AE1160" s="517" t="str">
        <f>IFERROR(ROUNDDOWN(ROUNDDOWN(ROUND(L1160*VLOOKUP(K1160,【参考】数式用!$A$4:$F$57,MATCH("処遇改善加算Ⅳ",【参考】数式用!$C$3:$F$3,0)+2,0),0),0)*AA1160*0.5,0), "")</f>
        <v/>
      </c>
      <c r="AF1160" s="329"/>
      <c r="AG1160" s="330"/>
      <c r="AH1160" s="330"/>
      <c r="AI1160" s="344"/>
      <c r="AJ1160" s="641"/>
      <c r="AK1160" s="331"/>
      <c r="AL1160" s="332" t="str">
        <f t="shared" si="396"/>
        <v/>
      </c>
      <c r="AM1160" s="325" t="str">
        <f t="shared" si="397"/>
        <v/>
      </c>
      <c r="AN1160" s="255"/>
      <c r="AO1160" s="559" t="str">
        <f>IFERROR(VLOOKUP(K1160,【参考】数式用!$A$2:$N$57,14,FALSE),"")</f>
        <v/>
      </c>
      <c r="AP1160" s="559" t="str">
        <f t="shared" si="398"/>
        <v/>
      </c>
      <c r="AQ1160" s="632" t="str">
        <f t="shared" si="399"/>
        <v/>
      </c>
      <c r="AR1160" s="632" t="str">
        <f t="shared" si="400"/>
        <v>入力済</v>
      </c>
      <c r="AS1160" s="559" t="str">
        <f t="shared" si="401"/>
        <v/>
      </c>
      <c r="AT1160" s="632" t="str">
        <f t="shared" si="402"/>
        <v>入力済</v>
      </c>
      <c r="AU1160" s="632" t="str">
        <f t="shared" si="403"/>
        <v/>
      </c>
      <c r="AV1160" s="632" t="str">
        <f t="shared" si="404"/>
        <v/>
      </c>
      <c r="AW1160" s="559" t="str">
        <f t="shared" si="405"/>
        <v/>
      </c>
      <c r="AX1160" s="559" t="str">
        <f t="shared" si="406"/>
        <v/>
      </c>
      <c r="AY1160" s="632" t="str">
        <f>IFERROR(VLOOKUP(K1160,【参考】数式用!$AR$5:$AS$39,2, FALSE), "")</f>
        <v/>
      </c>
      <c r="AZ1160" s="559" t="str">
        <f t="shared" si="407"/>
        <v/>
      </c>
      <c r="BA1160" s="559" t="str">
        <f t="shared" si="408"/>
        <v>入力済</v>
      </c>
      <c r="BB1160" s="632" t="str">
        <f>IFERROR(VLOOKUP(K1160,【参考】数式用!$AX$3:$AY$59, 2, FALSE), "")</f>
        <v/>
      </c>
      <c r="BC1160" s="559" t="str">
        <f t="shared" si="409"/>
        <v/>
      </c>
      <c r="BD1160" s="559" t="str">
        <f t="shared" si="410"/>
        <v>入力済</v>
      </c>
      <c r="BE1160" s="576" t="str">
        <f t="shared" si="411"/>
        <v/>
      </c>
      <c r="BF1160" s="559" t="str">
        <f t="shared" si="412"/>
        <v/>
      </c>
      <c r="BG1160" s="596"/>
      <c r="BH1160" s="632" t="str">
        <f t="shared" si="413"/>
        <v/>
      </c>
      <c r="BI1160" s="614" t="str">
        <f>IFERROR(IF(BH1160="Ⅱロ有り",ROUNDDOWN(L1160*VLOOKUP(K1160,【参考】数式用!$A$4:$J$42,10,FALSE)*AA1160,0),""),"")</f>
        <v/>
      </c>
      <c r="BJ1160" s="614" t="str">
        <f>IFERROR(IF(BH1160="Ⅱロなし",ROUNDDOWN(L1160*VLOOKUP(K1160,【参考】数式用!$A$4:$J$42,8,FALSE)*AA1160,0),""),"")</f>
        <v/>
      </c>
    </row>
    <row r="1161" spans="1:62" ht="110.1" customHeight="1" thickBot="1">
      <c r="A1161" s="327">
        <v>1148</v>
      </c>
      <c r="B1161" s="1005" t="str">
        <f>IF(基本情報入力シート!B1183="","",基本情報入力シート!B1183)</f>
        <v/>
      </c>
      <c r="C1161" s="1006"/>
      <c r="D1161" s="1006"/>
      <c r="E1161" s="1006"/>
      <c r="F1161" s="1007"/>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58" t="str">
        <f>IF(基本情報入力シート!AF1183=0, "",基本情報入力シート!AF1183)</f>
        <v/>
      </c>
      <c r="M1161" s="589"/>
      <c r="N1161" s="521" t="str">
        <f>IFERROR(VLOOKUP(K1161,【参考】数式用!$A$2:$F$57,MATCH(M1161,【参考】数式用!$C$3:$F$3,0)+2,0),"")</f>
        <v/>
      </c>
      <c r="O1161" s="513"/>
      <c r="P1161" s="555" t="str">
        <f>IFERROR(VLOOKUP(K1161,【参考】数式用!$A$2:$F$57,MATCH(O1161,【参考】数式用!$C$3:$F$3,0)+2,0),"")</f>
        <v/>
      </c>
      <c r="Q1161" s="338" t="s">
        <v>118</v>
      </c>
      <c r="R1161" s="339"/>
      <c r="S1161" s="340" t="s">
        <v>183</v>
      </c>
      <c r="T1161" s="339"/>
      <c r="U1161" s="340" t="s">
        <v>184</v>
      </c>
      <c r="V1161" s="339"/>
      <c r="W1161" s="340" t="s">
        <v>183</v>
      </c>
      <c r="X1161" s="339"/>
      <c r="Y1161" s="340" t="s">
        <v>185</v>
      </c>
      <c r="Z1161" s="340" t="s">
        <v>186</v>
      </c>
      <c r="AA1161" s="340" t="str">
        <f t="shared" si="393"/>
        <v/>
      </c>
      <c r="AB1161" s="341" t="s">
        <v>187</v>
      </c>
      <c r="AC1161" s="516" t="str">
        <f t="shared" si="394"/>
        <v/>
      </c>
      <c r="AD1161" s="509" t="str">
        <f t="shared" si="395"/>
        <v/>
      </c>
      <c r="AE1161" s="517" t="str">
        <f>IFERROR(ROUNDDOWN(ROUNDDOWN(ROUND(L1161*VLOOKUP(K1161,【参考】数式用!$A$4:$F$57,MATCH("処遇改善加算Ⅳ",【参考】数式用!$C$3:$F$3,0)+2,0),0),0)*AA1161*0.5,0), "")</f>
        <v/>
      </c>
      <c r="AF1161" s="329"/>
      <c r="AG1161" s="330"/>
      <c r="AH1161" s="330"/>
      <c r="AI1161" s="344"/>
      <c r="AJ1161" s="641"/>
      <c r="AK1161" s="331"/>
      <c r="AL1161" s="332" t="str">
        <f t="shared" si="396"/>
        <v/>
      </c>
      <c r="AM1161" s="325" t="str">
        <f t="shared" si="397"/>
        <v/>
      </c>
      <c r="AN1161" s="255"/>
      <c r="AO1161" s="559" t="str">
        <f>IFERROR(VLOOKUP(K1161,【参考】数式用!$A$2:$N$57,14,FALSE),"")</f>
        <v/>
      </c>
      <c r="AP1161" s="559" t="str">
        <f t="shared" si="398"/>
        <v/>
      </c>
      <c r="AQ1161" s="632" t="str">
        <f t="shared" si="399"/>
        <v/>
      </c>
      <c r="AR1161" s="632" t="str">
        <f t="shared" si="400"/>
        <v>入力済</v>
      </c>
      <c r="AS1161" s="559" t="str">
        <f t="shared" si="401"/>
        <v/>
      </c>
      <c r="AT1161" s="632" t="str">
        <f t="shared" si="402"/>
        <v>入力済</v>
      </c>
      <c r="AU1161" s="632" t="str">
        <f t="shared" si="403"/>
        <v/>
      </c>
      <c r="AV1161" s="632" t="str">
        <f t="shared" si="404"/>
        <v/>
      </c>
      <c r="AW1161" s="559" t="str">
        <f t="shared" si="405"/>
        <v/>
      </c>
      <c r="AX1161" s="559" t="str">
        <f t="shared" si="406"/>
        <v/>
      </c>
      <c r="AY1161" s="632" t="str">
        <f>IFERROR(VLOOKUP(K1161,【参考】数式用!$AR$5:$AS$39,2, FALSE), "")</f>
        <v/>
      </c>
      <c r="AZ1161" s="559" t="str">
        <f t="shared" si="407"/>
        <v/>
      </c>
      <c r="BA1161" s="559" t="str">
        <f t="shared" si="408"/>
        <v>入力済</v>
      </c>
      <c r="BB1161" s="632" t="str">
        <f>IFERROR(VLOOKUP(K1161,【参考】数式用!$AX$3:$AY$59, 2, FALSE), "")</f>
        <v/>
      </c>
      <c r="BC1161" s="559" t="str">
        <f t="shared" si="409"/>
        <v/>
      </c>
      <c r="BD1161" s="559" t="str">
        <f t="shared" si="410"/>
        <v>入力済</v>
      </c>
      <c r="BE1161" s="576" t="str">
        <f t="shared" si="411"/>
        <v/>
      </c>
      <c r="BF1161" s="559" t="str">
        <f t="shared" si="412"/>
        <v/>
      </c>
      <c r="BG1161" s="596"/>
      <c r="BH1161" s="632" t="str">
        <f t="shared" si="413"/>
        <v/>
      </c>
      <c r="BI1161" s="614" t="str">
        <f>IFERROR(IF(BH1161="Ⅱロ有り",ROUNDDOWN(L1161*VLOOKUP(K1161,【参考】数式用!$A$4:$J$42,10,FALSE)*AA1161,0),""),"")</f>
        <v/>
      </c>
      <c r="BJ1161" s="614" t="str">
        <f>IFERROR(IF(BH1161="Ⅱロなし",ROUNDDOWN(L1161*VLOOKUP(K1161,【参考】数式用!$A$4:$J$42,8,FALSE)*AA1161,0),""),"")</f>
        <v/>
      </c>
    </row>
    <row r="1162" spans="1:62" ht="110.1" customHeight="1" thickBot="1">
      <c r="A1162" s="327">
        <v>1149</v>
      </c>
      <c r="B1162" s="1005" t="str">
        <f>IF(基本情報入力シート!B1184="","",基本情報入力シート!B1184)</f>
        <v/>
      </c>
      <c r="C1162" s="1006"/>
      <c r="D1162" s="1006"/>
      <c r="E1162" s="1006"/>
      <c r="F1162" s="1007"/>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58" t="str">
        <f>IF(基本情報入力シート!AF1184=0, "",基本情報入力シート!AF1184)</f>
        <v/>
      </c>
      <c r="M1162" s="589"/>
      <c r="N1162" s="521" t="str">
        <f>IFERROR(VLOOKUP(K1162,【参考】数式用!$A$2:$F$57,MATCH(M1162,【参考】数式用!$C$3:$F$3,0)+2,0),"")</f>
        <v/>
      </c>
      <c r="O1162" s="513"/>
      <c r="P1162" s="555" t="str">
        <f>IFERROR(VLOOKUP(K1162,【参考】数式用!$A$2:$F$57,MATCH(O1162,【参考】数式用!$C$3:$F$3,0)+2,0),"")</f>
        <v/>
      </c>
      <c r="Q1162" s="338" t="s">
        <v>118</v>
      </c>
      <c r="R1162" s="339"/>
      <c r="S1162" s="340" t="s">
        <v>183</v>
      </c>
      <c r="T1162" s="339"/>
      <c r="U1162" s="340" t="s">
        <v>184</v>
      </c>
      <c r="V1162" s="339"/>
      <c r="W1162" s="340" t="s">
        <v>183</v>
      </c>
      <c r="X1162" s="339"/>
      <c r="Y1162" s="340" t="s">
        <v>185</v>
      </c>
      <c r="Z1162" s="340" t="s">
        <v>186</v>
      </c>
      <c r="AA1162" s="340" t="str">
        <f t="shared" si="393"/>
        <v/>
      </c>
      <c r="AB1162" s="341" t="s">
        <v>187</v>
      </c>
      <c r="AC1162" s="516" t="str">
        <f t="shared" si="394"/>
        <v/>
      </c>
      <c r="AD1162" s="509" t="str">
        <f t="shared" si="395"/>
        <v/>
      </c>
      <c r="AE1162" s="517" t="str">
        <f>IFERROR(ROUNDDOWN(ROUNDDOWN(ROUND(L1162*VLOOKUP(K1162,【参考】数式用!$A$4:$F$57,MATCH("処遇改善加算Ⅳ",【参考】数式用!$C$3:$F$3,0)+2,0),0),0)*AA1162*0.5,0), "")</f>
        <v/>
      </c>
      <c r="AF1162" s="329"/>
      <c r="AG1162" s="330"/>
      <c r="AH1162" s="330"/>
      <c r="AI1162" s="344"/>
      <c r="AJ1162" s="641"/>
      <c r="AK1162" s="331"/>
      <c r="AL1162" s="332" t="str">
        <f t="shared" si="396"/>
        <v/>
      </c>
      <c r="AM1162" s="325" t="str">
        <f t="shared" si="397"/>
        <v/>
      </c>
      <c r="AN1162" s="255"/>
      <c r="AO1162" s="559" t="str">
        <f>IFERROR(VLOOKUP(K1162,【参考】数式用!$A$2:$N$57,14,FALSE),"")</f>
        <v/>
      </c>
      <c r="AP1162" s="559" t="str">
        <f t="shared" si="398"/>
        <v/>
      </c>
      <c r="AQ1162" s="632" t="str">
        <f t="shared" si="399"/>
        <v/>
      </c>
      <c r="AR1162" s="632" t="str">
        <f t="shared" si="400"/>
        <v>入力済</v>
      </c>
      <c r="AS1162" s="559" t="str">
        <f t="shared" si="401"/>
        <v/>
      </c>
      <c r="AT1162" s="632" t="str">
        <f t="shared" si="402"/>
        <v>入力済</v>
      </c>
      <c r="AU1162" s="632" t="str">
        <f t="shared" si="403"/>
        <v/>
      </c>
      <c r="AV1162" s="632" t="str">
        <f t="shared" si="404"/>
        <v/>
      </c>
      <c r="AW1162" s="559" t="str">
        <f t="shared" si="405"/>
        <v/>
      </c>
      <c r="AX1162" s="559" t="str">
        <f t="shared" si="406"/>
        <v/>
      </c>
      <c r="AY1162" s="632" t="str">
        <f>IFERROR(VLOOKUP(K1162,【参考】数式用!$AR$5:$AS$39,2, FALSE), "")</f>
        <v/>
      </c>
      <c r="AZ1162" s="559" t="str">
        <f t="shared" si="407"/>
        <v/>
      </c>
      <c r="BA1162" s="559" t="str">
        <f t="shared" si="408"/>
        <v>入力済</v>
      </c>
      <c r="BB1162" s="632" t="str">
        <f>IFERROR(VLOOKUP(K1162,【参考】数式用!$AX$3:$AY$59, 2, FALSE), "")</f>
        <v/>
      </c>
      <c r="BC1162" s="559" t="str">
        <f t="shared" si="409"/>
        <v/>
      </c>
      <c r="BD1162" s="559" t="str">
        <f t="shared" si="410"/>
        <v>入力済</v>
      </c>
      <c r="BE1162" s="576" t="str">
        <f t="shared" si="411"/>
        <v/>
      </c>
      <c r="BF1162" s="559" t="str">
        <f t="shared" si="412"/>
        <v/>
      </c>
      <c r="BG1162" s="596"/>
      <c r="BH1162" s="632" t="str">
        <f t="shared" si="413"/>
        <v/>
      </c>
      <c r="BI1162" s="614" t="str">
        <f>IFERROR(IF(BH1162="Ⅱロ有り",ROUNDDOWN(L1162*VLOOKUP(K1162,【参考】数式用!$A$4:$J$42,10,FALSE)*AA1162,0),""),"")</f>
        <v/>
      </c>
      <c r="BJ1162" s="614" t="str">
        <f>IFERROR(IF(BH1162="Ⅱロなし",ROUNDDOWN(L1162*VLOOKUP(K1162,【参考】数式用!$A$4:$J$42,8,FALSE)*AA1162,0),""),"")</f>
        <v/>
      </c>
    </row>
    <row r="1163" spans="1:62" ht="110.1" customHeight="1" thickBot="1">
      <c r="A1163" s="327">
        <v>1150</v>
      </c>
      <c r="B1163" s="1005" t="str">
        <f>IF(基本情報入力シート!B1185="","",基本情報入力シート!B1185)</f>
        <v/>
      </c>
      <c r="C1163" s="1006"/>
      <c r="D1163" s="1006"/>
      <c r="E1163" s="1006"/>
      <c r="F1163" s="1007"/>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58" t="str">
        <f>IF(基本情報入力シート!AF1185=0, "",基本情報入力シート!AF1185)</f>
        <v/>
      </c>
      <c r="M1163" s="589"/>
      <c r="N1163" s="521" t="str">
        <f>IFERROR(VLOOKUP(K1163,【参考】数式用!$A$2:$F$57,MATCH(M1163,【参考】数式用!$C$3:$F$3,0)+2,0),"")</f>
        <v/>
      </c>
      <c r="O1163" s="513"/>
      <c r="P1163" s="555" t="str">
        <f>IFERROR(VLOOKUP(K1163,【参考】数式用!$A$2:$F$57,MATCH(O1163,【参考】数式用!$C$3:$F$3,0)+2,0),"")</f>
        <v/>
      </c>
      <c r="Q1163" s="338" t="s">
        <v>118</v>
      </c>
      <c r="R1163" s="339"/>
      <c r="S1163" s="340" t="s">
        <v>183</v>
      </c>
      <c r="T1163" s="339"/>
      <c r="U1163" s="340" t="s">
        <v>184</v>
      </c>
      <c r="V1163" s="339"/>
      <c r="W1163" s="340" t="s">
        <v>183</v>
      </c>
      <c r="X1163" s="339"/>
      <c r="Y1163" s="340" t="s">
        <v>185</v>
      </c>
      <c r="Z1163" s="340" t="s">
        <v>186</v>
      </c>
      <c r="AA1163" s="340" t="str">
        <f t="shared" si="393"/>
        <v/>
      </c>
      <c r="AB1163" s="341" t="s">
        <v>187</v>
      </c>
      <c r="AC1163" s="516" t="str">
        <f t="shared" si="394"/>
        <v/>
      </c>
      <c r="AD1163" s="509" t="str">
        <f t="shared" si="395"/>
        <v/>
      </c>
      <c r="AE1163" s="517" t="str">
        <f>IFERROR(ROUNDDOWN(ROUNDDOWN(ROUND(L1163*VLOOKUP(K1163,【参考】数式用!$A$4:$F$57,MATCH("処遇改善加算Ⅳ",【参考】数式用!$C$3:$F$3,0)+2,0),0),0)*AA1163*0.5,0), "")</f>
        <v/>
      </c>
      <c r="AF1163" s="329"/>
      <c r="AG1163" s="330"/>
      <c r="AH1163" s="330"/>
      <c r="AI1163" s="344"/>
      <c r="AJ1163" s="641"/>
      <c r="AK1163" s="331"/>
      <c r="AL1163" s="332" t="str">
        <f t="shared" si="396"/>
        <v/>
      </c>
      <c r="AM1163" s="325" t="str">
        <f t="shared" si="397"/>
        <v/>
      </c>
      <c r="AN1163" s="255"/>
      <c r="AO1163" s="559" t="str">
        <f>IFERROR(VLOOKUP(K1163,【参考】数式用!$A$2:$N$57,14,FALSE),"")</f>
        <v/>
      </c>
      <c r="AP1163" s="559" t="str">
        <f t="shared" si="398"/>
        <v/>
      </c>
      <c r="AQ1163" s="632" t="str">
        <f t="shared" si="399"/>
        <v/>
      </c>
      <c r="AR1163" s="632" t="str">
        <f t="shared" si="400"/>
        <v>入力済</v>
      </c>
      <c r="AS1163" s="559" t="str">
        <f t="shared" si="401"/>
        <v/>
      </c>
      <c r="AT1163" s="632" t="str">
        <f t="shared" si="402"/>
        <v>入力済</v>
      </c>
      <c r="AU1163" s="632" t="str">
        <f t="shared" si="403"/>
        <v/>
      </c>
      <c r="AV1163" s="632" t="str">
        <f t="shared" si="404"/>
        <v/>
      </c>
      <c r="AW1163" s="559" t="str">
        <f t="shared" si="405"/>
        <v/>
      </c>
      <c r="AX1163" s="559" t="str">
        <f t="shared" si="406"/>
        <v/>
      </c>
      <c r="AY1163" s="632" t="str">
        <f>IFERROR(VLOOKUP(K1163,【参考】数式用!$AR$5:$AS$39,2, FALSE), "")</f>
        <v/>
      </c>
      <c r="AZ1163" s="559" t="str">
        <f t="shared" si="407"/>
        <v/>
      </c>
      <c r="BA1163" s="559" t="str">
        <f t="shared" si="408"/>
        <v>入力済</v>
      </c>
      <c r="BB1163" s="632" t="str">
        <f>IFERROR(VLOOKUP(K1163,【参考】数式用!$AX$3:$AY$59, 2, FALSE), "")</f>
        <v/>
      </c>
      <c r="BC1163" s="559" t="str">
        <f t="shared" si="409"/>
        <v/>
      </c>
      <c r="BD1163" s="559" t="str">
        <f t="shared" si="410"/>
        <v>入力済</v>
      </c>
      <c r="BE1163" s="576" t="str">
        <f t="shared" si="411"/>
        <v/>
      </c>
      <c r="BF1163" s="559" t="str">
        <f t="shared" si="412"/>
        <v/>
      </c>
      <c r="BG1163" s="596"/>
      <c r="BH1163" s="632" t="str">
        <f t="shared" si="413"/>
        <v/>
      </c>
      <c r="BI1163" s="614" t="str">
        <f>IFERROR(IF(BH1163="Ⅱロ有り",ROUNDDOWN(L1163*VLOOKUP(K1163,【参考】数式用!$A$4:$J$42,10,FALSE)*AA1163,0),""),"")</f>
        <v/>
      </c>
      <c r="BJ1163" s="614" t="str">
        <f>IFERROR(IF(BH1163="Ⅱロなし",ROUNDDOWN(L1163*VLOOKUP(K1163,【参考】数式用!$A$4:$J$42,8,FALSE)*AA1163,0),""),"")</f>
        <v/>
      </c>
    </row>
    <row r="1164" spans="1:62" ht="110.1" customHeight="1" thickBot="1">
      <c r="A1164" s="327">
        <v>1151</v>
      </c>
      <c r="B1164" s="1005" t="str">
        <f>IF(基本情報入力シート!B1186="","",基本情報入力シート!B1186)</f>
        <v/>
      </c>
      <c r="C1164" s="1006"/>
      <c r="D1164" s="1006"/>
      <c r="E1164" s="1006"/>
      <c r="F1164" s="1007"/>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58" t="str">
        <f>IF(基本情報入力シート!AF1186=0, "",基本情報入力シート!AF1186)</f>
        <v/>
      </c>
      <c r="M1164" s="589"/>
      <c r="N1164" s="521" t="str">
        <f>IFERROR(VLOOKUP(K1164,【参考】数式用!$A$2:$F$57,MATCH(M1164,【参考】数式用!$C$3:$F$3,0)+2,0),"")</f>
        <v/>
      </c>
      <c r="O1164" s="513"/>
      <c r="P1164" s="555" t="str">
        <f>IFERROR(VLOOKUP(K1164,【参考】数式用!$A$2:$F$57,MATCH(O1164,【参考】数式用!$C$3:$F$3,0)+2,0),"")</f>
        <v/>
      </c>
      <c r="Q1164" s="338" t="s">
        <v>118</v>
      </c>
      <c r="R1164" s="339"/>
      <c r="S1164" s="340" t="s">
        <v>183</v>
      </c>
      <c r="T1164" s="339"/>
      <c r="U1164" s="340" t="s">
        <v>184</v>
      </c>
      <c r="V1164" s="339"/>
      <c r="W1164" s="340" t="s">
        <v>183</v>
      </c>
      <c r="X1164" s="339"/>
      <c r="Y1164" s="340" t="s">
        <v>185</v>
      </c>
      <c r="Z1164" s="340" t="s">
        <v>186</v>
      </c>
      <c r="AA1164" s="340" t="str">
        <f t="shared" si="393"/>
        <v/>
      </c>
      <c r="AB1164" s="341" t="s">
        <v>187</v>
      </c>
      <c r="AC1164" s="516" t="str">
        <f t="shared" si="394"/>
        <v/>
      </c>
      <c r="AD1164" s="509" t="str">
        <f t="shared" si="395"/>
        <v/>
      </c>
      <c r="AE1164" s="517" t="str">
        <f>IFERROR(ROUNDDOWN(ROUNDDOWN(ROUND(L1164*VLOOKUP(K1164,【参考】数式用!$A$4:$F$57,MATCH("処遇改善加算Ⅳ",【参考】数式用!$C$3:$F$3,0)+2,0),0),0)*AA1164*0.5,0), "")</f>
        <v/>
      </c>
      <c r="AF1164" s="329"/>
      <c r="AG1164" s="330"/>
      <c r="AH1164" s="330"/>
      <c r="AI1164" s="344"/>
      <c r="AJ1164" s="641"/>
      <c r="AK1164" s="331"/>
      <c r="AL1164" s="332" t="str">
        <f t="shared" si="396"/>
        <v/>
      </c>
      <c r="AM1164" s="325" t="str">
        <f t="shared" si="397"/>
        <v/>
      </c>
      <c r="AN1164" s="255"/>
      <c r="AO1164" s="559" t="str">
        <f>IFERROR(VLOOKUP(K1164,【参考】数式用!$A$2:$N$57,14,FALSE),"")</f>
        <v/>
      </c>
      <c r="AP1164" s="559" t="str">
        <f t="shared" si="398"/>
        <v/>
      </c>
      <c r="AQ1164" s="632" t="str">
        <f t="shared" si="399"/>
        <v/>
      </c>
      <c r="AR1164" s="632" t="str">
        <f t="shared" si="400"/>
        <v>入力済</v>
      </c>
      <c r="AS1164" s="559" t="str">
        <f t="shared" si="401"/>
        <v/>
      </c>
      <c r="AT1164" s="632" t="str">
        <f t="shared" si="402"/>
        <v>入力済</v>
      </c>
      <c r="AU1164" s="632" t="str">
        <f t="shared" si="403"/>
        <v/>
      </c>
      <c r="AV1164" s="632" t="str">
        <f t="shared" si="404"/>
        <v/>
      </c>
      <c r="AW1164" s="559" t="str">
        <f t="shared" si="405"/>
        <v/>
      </c>
      <c r="AX1164" s="559" t="str">
        <f t="shared" si="406"/>
        <v/>
      </c>
      <c r="AY1164" s="632" t="str">
        <f>IFERROR(VLOOKUP(K1164,【参考】数式用!$AR$5:$AS$39,2, FALSE), "")</f>
        <v/>
      </c>
      <c r="AZ1164" s="559" t="str">
        <f t="shared" si="407"/>
        <v/>
      </c>
      <c r="BA1164" s="559" t="str">
        <f t="shared" si="408"/>
        <v>入力済</v>
      </c>
      <c r="BB1164" s="632" t="str">
        <f>IFERROR(VLOOKUP(K1164,【参考】数式用!$AX$3:$AY$59, 2, FALSE), "")</f>
        <v/>
      </c>
      <c r="BC1164" s="559" t="str">
        <f t="shared" si="409"/>
        <v/>
      </c>
      <c r="BD1164" s="559" t="str">
        <f t="shared" si="410"/>
        <v>入力済</v>
      </c>
      <c r="BE1164" s="576" t="str">
        <f t="shared" si="411"/>
        <v/>
      </c>
      <c r="BF1164" s="559" t="str">
        <f t="shared" si="412"/>
        <v/>
      </c>
      <c r="BG1164" s="596"/>
      <c r="BH1164" s="632" t="str">
        <f t="shared" si="413"/>
        <v/>
      </c>
      <c r="BI1164" s="614" t="str">
        <f>IFERROR(IF(BH1164="Ⅱロ有り",ROUNDDOWN(L1164*VLOOKUP(K1164,【参考】数式用!$A$4:$J$42,10,FALSE)*AA1164,0),""),"")</f>
        <v/>
      </c>
      <c r="BJ1164" s="614" t="str">
        <f>IFERROR(IF(BH1164="Ⅱロなし",ROUNDDOWN(L1164*VLOOKUP(K1164,【参考】数式用!$A$4:$J$42,8,FALSE)*AA1164,0),""),"")</f>
        <v/>
      </c>
    </row>
    <row r="1165" spans="1:62" ht="110.1" customHeight="1" thickBot="1">
      <c r="A1165" s="327">
        <v>1152</v>
      </c>
      <c r="B1165" s="1005" t="str">
        <f>IF(基本情報入力シート!B1187="","",基本情報入力シート!B1187)</f>
        <v/>
      </c>
      <c r="C1165" s="1006"/>
      <c r="D1165" s="1006"/>
      <c r="E1165" s="1006"/>
      <c r="F1165" s="1007"/>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58" t="str">
        <f>IF(基本情報入力シート!AF1187=0, "",基本情報入力シート!AF1187)</f>
        <v/>
      </c>
      <c r="M1165" s="589"/>
      <c r="N1165" s="521" t="str">
        <f>IFERROR(VLOOKUP(K1165,【参考】数式用!$A$2:$F$57,MATCH(M1165,【参考】数式用!$C$3:$F$3,0)+2,0),"")</f>
        <v/>
      </c>
      <c r="O1165" s="513"/>
      <c r="P1165" s="555" t="str">
        <f>IFERROR(VLOOKUP(K1165,【参考】数式用!$A$2:$F$57,MATCH(O1165,【参考】数式用!$C$3:$F$3,0)+2,0),"")</f>
        <v/>
      </c>
      <c r="Q1165" s="338" t="s">
        <v>118</v>
      </c>
      <c r="R1165" s="339"/>
      <c r="S1165" s="340" t="s">
        <v>183</v>
      </c>
      <c r="T1165" s="339"/>
      <c r="U1165" s="340" t="s">
        <v>184</v>
      </c>
      <c r="V1165" s="339"/>
      <c r="W1165" s="340" t="s">
        <v>183</v>
      </c>
      <c r="X1165" s="339"/>
      <c r="Y1165" s="340" t="s">
        <v>185</v>
      </c>
      <c r="Z1165" s="340" t="s">
        <v>186</v>
      </c>
      <c r="AA1165" s="340" t="str">
        <f t="shared" si="393"/>
        <v/>
      </c>
      <c r="AB1165" s="341" t="s">
        <v>187</v>
      </c>
      <c r="AC1165" s="516" t="str">
        <f t="shared" si="394"/>
        <v/>
      </c>
      <c r="AD1165" s="509" t="str">
        <f t="shared" si="395"/>
        <v/>
      </c>
      <c r="AE1165" s="517" t="str">
        <f>IFERROR(ROUNDDOWN(ROUNDDOWN(ROUND(L1165*VLOOKUP(K1165,【参考】数式用!$A$4:$F$57,MATCH("処遇改善加算Ⅳ",【参考】数式用!$C$3:$F$3,0)+2,0),0),0)*AA1165*0.5,0), "")</f>
        <v/>
      </c>
      <c r="AF1165" s="329"/>
      <c r="AG1165" s="330"/>
      <c r="AH1165" s="330"/>
      <c r="AI1165" s="344"/>
      <c r="AJ1165" s="641"/>
      <c r="AK1165" s="331"/>
      <c r="AL1165" s="332" t="str">
        <f t="shared" si="396"/>
        <v/>
      </c>
      <c r="AM1165" s="325" t="str">
        <f t="shared" si="397"/>
        <v/>
      </c>
      <c r="AN1165" s="255"/>
      <c r="AO1165" s="559" t="str">
        <f>IFERROR(VLOOKUP(K1165,【参考】数式用!$A$2:$N$57,14,FALSE),"")</f>
        <v/>
      </c>
      <c r="AP1165" s="559" t="str">
        <f t="shared" si="398"/>
        <v/>
      </c>
      <c r="AQ1165" s="632" t="str">
        <f t="shared" si="399"/>
        <v/>
      </c>
      <c r="AR1165" s="632" t="str">
        <f t="shared" si="400"/>
        <v>入力済</v>
      </c>
      <c r="AS1165" s="559" t="str">
        <f t="shared" si="401"/>
        <v/>
      </c>
      <c r="AT1165" s="632" t="str">
        <f t="shared" si="402"/>
        <v>入力済</v>
      </c>
      <c r="AU1165" s="632" t="str">
        <f t="shared" si="403"/>
        <v/>
      </c>
      <c r="AV1165" s="632" t="str">
        <f t="shared" si="404"/>
        <v/>
      </c>
      <c r="AW1165" s="559" t="str">
        <f t="shared" si="405"/>
        <v/>
      </c>
      <c r="AX1165" s="559" t="str">
        <f t="shared" si="406"/>
        <v/>
      </c>
      <c r="AY1165" s="632" t="str">
        <f>IFERROR(VLOOKUP(K1165,【参考】数式用!$AR$5:$AS$39,2, FALSE), "")</f>
        <v/>
      </c>
      <c r="AZ1165" s="559" t="str">
        <f t="shared" si="407"/>
        <v/>
      </c>
      <c r="BA1165" s="559" t="str">
        <f t="shared" si="408"/>
        <v>入力済</v>
      </c>
      <c r="BB1165" s="632" t="str">
        <f>IFERROR(VLOOKUP(K1165,【参考】数式用!$AX$3:$AY$59, 2, FALSE), "")</f>
        <v/>
      </c>
      <c r="BC1165" s="559" t="str">
        <f t="shared" si="409"/>
        <v/>
      </c>
      <c r="BD1165" s="559" t="str">
        <f t="shared" si="410"/>
        <v>入力済</v>
      </c>
      <c r="BE1165" s="576" t="str">
        <f t="shared" si="411"/>
        <v/>
      </c>
      <c r="BF1165" s="559" t="str">
        <f t="shared" si="412"/>
        <v/>
      </c>
      <c r="BG1165" s="596"/>
      <c r="BH1165" s="632" t="str">
        <f t="shared" si="413"/>
        <v/>
      </c>
      <c r="BI1165" s="614" t="str">
        <f>IFERROR(IF(BH1165="Ⅱロ有り",ROUNDDOWN(L1165*VLOOKUP(K1165,【参考】数式用!$A$4:$J$42,10,FALSE)*AA1165,0),""),"")</f>
        <v/>
      </c>
      <c r="BJ1165" s="614" t="str">
        <f>IFERROR(IF(BH1165="Ⅱロなし",ROUNDDOWN(L1165*VLOOKUP(K1165,【参考】数式用!$A$4:$J$42,8,FALSE)*AA1165,0),""),"")</f>
        <v/>
      </c>
    </row>
    <row r="1166" spans="1:62" ht="110.1" customHeight="1" thickBot="1">
      <c r="A1166" s="327">
        <v>1153</v>
      </c>
      <c r="B1166" s="1005" t="str">
        <f>IF(基本情報入力シート!B1188="","",基本情報入力シート!B1188)</f>
        <v/>
      </c>
      <c r="C1166" s="1006"/>
      <c r="D1166" s="1006"/>
      <c r="E1166" s="1006"/>
      <c r="F1166" s="1007"/>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58" t="str">
        <f>IF(基本情報入力シート!AF1188=0, "",基本情報入力シート!AF1188)</f>
        <v/>
      </c>
      <c r="M1166" s="589"/>
      <c r="N1166" s="521" t="str">
        <f>IFERROR(VLOOKUP(K1166,【参考】数式用!$A$2:$F$57,MATCH(M1166,【参考】数式用!$C$3:$F$3,0)+2,0),"")</f>
        <v/>
      </c>
      <c r="O1166" s="513"/>
      <c r="P1166" s="555" t="str">
        <f>IFERROR(VLOOKUP(K1166,【参考】数式用!$A$2:$F$57,MATCH(O1166,【参考】数式用!$C$3:$F$3,0)+2,0),"")</f>
        <v/>
      </c>
      <c r="Q1166" s="338" t="s">
        <v>118</v>
      </c>
      <c r="R1166" s="339"/>
      <c r="S1166" s="340" t="s">
        <v>183</v>
      </c>
      <c r="T1166" s="339"/>
      <c r="U1166" s="340" t="s">
        <v>184</v>
      </c>
      <c r="V1166" s="339"/>
      <c r="W1166" s="340" t="s">
        <v>183</v>
      </c>
      <c r="X1166" s="339"/>
      <c r="Y1166" s="340" t="s">
        <v>185</v>
      </c>
      <c r="Z1166" s="340" t="s">
        <v>186</v>
      </c>
      <c r="AA1166" s="340" t="str">
        <f t="shared" si="393"/>
        <v/>
      </c>
      <c r="AB1166" s="341" t="s">
        <v>187</v>
      </c>
      <c r="AC1166" s="516" t="str">
        <f t="shared" si="394"/>
        <v/>
      </c>
      <c r="AD1166" s="509" t="str">
        <f t="shared" si="395"/>
        <v/>
      </c>
      <c r="AE1166" s="517" t="str">
        <f>IFERROR(ROUNDDOWN(ROUNDDOWN(ROUND(L1166*VLOOKUP(K1166,【参考】数式用!$A$4:$F$57,MATCH("処遇改善加算Ⅳ",【参考】数式用!$C$3:$F$3,0)+2,0),0),0)*AA1166*0.5,0), "")</f>
        <v/>
      </c>
      <c r="AF1166" s="329"/>
      <c r="AG1166" s="330"/>
      <c r="AH1166" s="330"/>
      <c r="AI1166" s="344"/>
      <c r="AJ1166" s="641"/>
      <c r="AK1166" s="331"/>
      <c r="AL1166" s="332" t="str">
        <f t="shared" si="396"/>
        <v/>
      </c>
      <c r="AM1166" s="325" t="str">
        <f t="shared" si="397"/>
        <v/>
      </c>
      <c r="AN1166" s="255"/>
      <c r="AO1166" s="559" t="str">
        <f>IFERROR(VLOOKUP(K1166,【参考】数式用!$A$2:$N$57,14,FALSE),"")</f>
        <v/>
      </c>
      <c r="AP1166" s="559" t="str">
        <f t="shared" si="398"/>
        <v/>
      </c>
      <c r="AQ1166" s="632" t="str">
        <f t="shared" si="399"/>
        <v/>
      </c>
      <c r="AR1166" s="632" t="str">
        <f t="shared" si="400"/>
        <v>入力済</v>
      </c>
      <c r="AS1166" s="559" t="str">
        <f t="shared" si="401"/>
        <v/>
      </c>
      <c r="AT1166" s="632" t="str">
        <f t="shared" si="402"/>
        <v>入力済</v>
      </c>
      <c r="AU1166" s="632" t="str">
        <f t="shared" si="403"/>
        <v/>
      </c>
      <c r="AV1166" s="632" t="str">
        <f t="shared" si="404"/>
        <v/>
      </c>
      <c r="AW1166" s="559" t="str">
        <f t="shared" si="405"/>
        <v/>
      </c>
      <c r="AX1166" s="559" t="str">
        <f t="shared" si="406"/>
        <v/>
      </c>
      <c r="AY1166" s="632" t="str">
        <f>IFERROR(VLOOKUP(K1166,【参考】数式用!$AR$5:$AS$39,2, FALSE), "")</f>
        <v/>
      </c>
      <c r="AZ1166" s="559" t="str">
        <f t="shared" si="407"/>
        <v/>
      </c>
      <c r="BA1166" s="559" t="str">
        <f t="shared" si="408"/>
        <v>入力済</v>
      </c>
      <c r="BB1166" s="632" t="str">
        <f>IFERROR(VLOOKUP(K1166,【参考】数式用!$AX$3:$AY$59, 2, FALSE), "")</f>
        <v/>
      </c>
      <c r="BC1166" s="559" t="str">
        <f t="shared" si="409"/>
        <v/>
      </c>
      <c r="BD1166" s="559" t="str">
        <f t="shared" si="410"/>
        <v>入力済</v>
      </c>
      <c r="BE1166" s="576" t="str">
        <f t="shared" si="411"/>
        <v/>
      </c>
      <c r="BF1166" s="559" t="str">
        <f t="shared" si="412"/>
        <v/>
      </c>
      <c r="BG1166" s="596"/>
      <c r="BH1166" s="632" t="str">
        <f t="shared" si="413"/>
        <v/>
      </c>
      <c r="BI1166" s="614" t="str">
        <f>IFERROR(IF(BH1166="Ⅱロ有り",ROUNDDOWN(L1166*VLOOKUP(K1166,【参考】数式用!$A$4:$J$42,10,FALSE)*AA1166,0),""),"")</f>
        <v/>
      </c>
      <c r="BJ1166" s="614" t="str">
        <f>IFERROR(IF(BH1166="Ⅱロなし",ROUNDDOWN(L1166*VLOOKUP(K1166,【参考】数式用!$A$4:$J$42,8,FALSE)*AA1166,0),""),"")</f>
        <v/>
      </c>
    </row>
    <row r="1167" spans="1:62" ht="110.1" customHeight="1" thickBot="1">
      <c r="A1167" s="327">
        <v>1154</v>
      </c>
      <c r="B1167" s="1005" t="str">
        <f>IF(基本情報入力シート!B1189="","",基本情報入力シート!B1189)</f>
        <v/>
      </c>
      <c r="C1167" s="1006"/>
      <c r="D1167" s="1006"/>
      <c r="E1167" s="1006"/>
      <c r="F1167" s="1007"/>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58" t="str">
        <f>IF(基本情報入力シート!AF1189=0, "",基本情報入力シート!AF1189)</f>
        <v/>
      </c>
      <c r="M1167" s="589"/>
      <c r="N1167" s="521" t="str">
        <f>IFERROR(VLOOKUP(K1167,【参考】数式用!$A$2:$F$57,MATCH(M1167,【参考】数式用!$C$3:$F$3,0)+2,0),"")</f>
        <v/>
      </c>
      <c r="O1167" s="513"/>
      <c r="P1167" s="555" t="str">
        <f>IFERROR(VLOOKUP(K1167,【参考】数式用!$A$2:$F$57,MATCH(O1167,【参考】数式用!$C$3:$F$3,0)+2,0),"")</f>
        <v/>
      </c>
      <c r="Q1167" s="338" t="s">
        <v>118</v>
      </c>
      <c r="R1167" s="339"/>
      <c r="S1167" s="340" t="s">
        <v>183</v>
      </c>
      <c r="T1167" s="339"/>
      <c r="U1167" s="340" t="s">
        <v>184</v>
      </c>
      <c r="V1167" s="339"/>
      <c r="W1167" s="340" t="s">
        <v>183</v>
      </c>
      <c r="X1167" s="339"/>
      <c r="Y1167" s="340" t="s">
        <v>185</v>
      </c>
      <c r="Z1167" s="340" t="s">
        <v>186</v>
      </c>
      <c r="AA1167" s="340" t="str">
        <f t="shared" si="393"/>
        <v/>
      </c>
      <c r="AB1167" s="341" t="s">
        <v>187</v>
      </c>
      <c r="AC1167" s="516" t="str">
        <f t="shared" si="394"/>
        <v/>
      </c>
      <c r="AD1167" s="509" t="str">
        <f t="shared" si="395"/>
        <v/>
      </c>
      <c r="AE1167" s="517" t="str">
        <f>IFERROR(ROUNDDOWN(ROUNDDOWN(ROUND(L1167*VLOOKUP(K1167,【参考】数式用!$A$4:$F$57,MATCH("処遇改善加算Ⅳ",【参考】数式用!$C$3:$F$3,0)+2,0),0),0)*AA1167*0.5,0), "")</f>
        <v/>
      </c>
      <c r="AF1167" s="329"/>
      <c r="AG1167" s="330"/>
      <c r="AH1167" s="330"/>
      <c r="AI1167" s="344"/>
      <c r="AJ1167" s="641"/>
      <c r="AK1167" s="331"/>
      <c r="AL1167" s="332" t="str">
        <f t="shared" si="396"/>
        <v/>
      </c>
      <c r="AM1167" s="325" t="str">
        <f t="shared" si="397"/>
        <v/>
      </c>
      <c r="AN1167" s="255"/>
      <c r="AO1167" s="559" t="str">
        <f>IFERROR(VLOOKUP(K1167,【参考】数式用!$A$2:$N$57,14,FALSE),"")</f>
        <v/>
      </c>
      <c r="AP1167" s="559" t="str">
        <f t="shared" si="398"/>
        <v/>
      </c>
      <c r="AQ1167" s="632" t="str">
        <f t="shared" si="399"/>
        <v/>
      </c>
      <c r="AR1167" s="632" t="str">
        <f t="shared" si="400"/>
        <v>入力済</v>
      </c>
      <c r="AS1167" s="559" t="str">
        <f t="shared" si="401"/>
        <v/>
      </c>
      <c r="AT1167" s="632" t="str">
        <f t="shared" si="402"/>
        <v>入力済</v>
      </c>
      <c r="AU1167" s="632" t="str">
        <f t="shared" si="403"/>
        <v/>
      </c>
      <c r="AV1167" s="632" t="str">
        <f t="shared" si="404"/>
        <v/>
      </c>
      <c r="AW1167" s="559" t="str">
        <f t="shared" si="405"/>
        <v/>
      </c>
      <c r="AX1167" s="559" t="str">
        <f t="shared" si="406"/>
        <v/>
      </c>
      <c r="AY1167" s="632" t="str">
        <f>IFERROR(VLOOKUP(K1167,【参考】数式用!$AR$5:$AS$39,2, FALSE), "")</f>
        <v/>
      </c>
      <c r="AZ1167" s="559" t="str">
        <f t="shared" si="407"/>
        <v/>
      </c>
      <c r="BA1167" s="559" t="str">
        <f t="shared" si="408"/>
        <v>入力済</v>
      </c>
      <c r="BB1167" s="632" t="str">
        <f>IFERROR(VLOOKUP(K1167,【参考】数式用!$AX$3:$AY$59, 2, FALSE), "")</f>
        <v/>
      </c>
      <c r="BC1167" s="559" t="str">
        <f t="shared" si="409"/>
        <v/>
      </c>
      <c r="BD1167" s="559" t="str">
        <f t="shared" si="410"/>
        <v>入力済</v>
      </c>
      <c r="BE1167" s="576" t="str">
        <f t="shared" si="411"/>
        <v/>
      </c>
      <c r="BF1167" s="559" t="str">
        <f t="shared" si="412"/>
        <v/>
      </c>
      <c r="BG1167" s="596"/>
      <c r="BH1167" s="632" t="str">
        <f t="shared" si="413"/>
        <v/>
      </c>
      <c r="BI1167" s="614" t="str">
        <f>IFERROR(IF(BH1167="Ⅱロ有り",ROUNDDOWN(L1167*VLOOKUP(K1167,【参考】数式用!$A$4:$J$42,10,FALSE)*AA1167,0),""),"")</f>
        <v/>
      </c>
      <c r="BJ1167" s="614" t="str">
        <f>IFERROR(IF(BH1167="Ⅱロなし",ROUNDDOWN(L1167*VLOOKUP(K1167,【参考】数式用!$A$4:$J$42,8,FALSE)*AA1167,0),""),"")</f>
        <v/>
      </c>
    </row>
    <row r="1168" spans="1:62" ht="110.1" customHeight="1" thickBot="1">
      <c r="A1168" s="327">
        <v>1155</v>
      </c>
      <c r="B1168" s="1005" t="str">
        <f>IF(基本情報入力シート!B1190="","",基本情報入力シート!B1190)</f>
        <v/>
      </c>
      <c r="C1168" s="1006"/>
      <c r="D1168" s="1006"/>
      <c r="E1168" s="1006"/>
      <c r="F1168" s="1007"/>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58" t="str">
        <f>IF(基本情報入力シート!AF1190=0, "",基本情報入力シート!AF1190)</f>
        <v/>
      </c>
      <c r="M1168" s="589"/>
      <c r="N1168" s="521" t="str">
        <f>IFERROR(VLOOKUP(K1168,【参考】数式用!$A$2:$F$57,MATCH(M1168,【参考】数式用!$C$3:$F$3,0)+2,0),"")</f>
        <v/>
      </c>
      <c r="O1168" s="513"/>
      <c r="P1168" s="555" t="str">
        <f>IFERROR(VLOOKUP(K1168,【参考】数式用!$A$2:$F$57,MATCH(O1168,【参考】数式用!$C$3:$F$3,0)+2,0),"")</f>
        <v/>
      </c>
      <c r="Q1168" s="338" t="s">
        <v>118</v>
      </c>
      <c r="R1168" s="339"/>
      <c r="S1168" s="340" t="s">
        <v>183</v>
      </c>
      <c r="T1168" s="339"/>
      <c r="U1168" s="340" t="s">
        <v>184</v>
      </c>
      <c r="V1168" s="339"/>
      <c r="W1168" s="340" t="s">
        <v>183</v>
      </c>
      <c r="X1168" s="339"/>
      <c r="Y1168" s="340" t="s">
        <v>185</v>
      </c>
      <c r="Z1168" s="340" t="s">
        <v>186</v>
      </c>
      <c r="AA1168" s="340" t="str">
        <f t="shared" si="393"/>
        <v/>
      </c>
      <c r="AB1168" s="341" t="s">
        <v>187</v>
      </c>
      <c r="AC1168" s="516" t="str">
        <f t="shared" si="394"/>
        <v/>
      </c>
      <c r="AD1168" s="509" t="str">
        <f t="shared" si="395"/>
        <v/>
      </c>
      <c r="AE1168" s="517" t="str">
        <f>IFERROR(ROUNDDOWN(ROUNDDOWN(ROUND(L1168*VLOOKUP(K1168,【参考】数式用!$A$4:$F$57,MATCH("処遇改善加算Ⅳ",【参考】数式用!$C$3:$F$3,0)+2,0),0),0)*AA1168*0.5,0), "")</f>
        <v/>
      </c>
      <c r="AF1168" s="329"/>
      <c r="AG1168" s="330"/>
      <c r="AH1168" s="330"/>
      <c r="AI1168" s="344"/>
      <c r="AJ1168" s="641"/>
      <c r="AK1168" s="331"/>
      <c r="AL1168" s="332" t="str">
        <f t="shared" si="396"/>
        <v/>
      </c>
      <c r="AM1168" s="325" t="str">
        <f t="shared" si="397"/>
        <v/>
      </c>
      <c r="AN1168" s="255"/>
      <c r="AO1168" s="559" t="str">
        <f>IFERROR(VLOOKUP(K1168,【参考】数式用!$A$2:$N$57,14,FALSE),"")</f>
        <v/>
      </c>
      <c r="AP1168" s="559" t="str">
        <f t="shared" si="398"/>
        <v/>
      </c>
      <c r="AQ1168" s="632" t="str">
        <f t="shared" si="399"/>
        <v/>
      </c>
      <c r="AR1168" s="632" t="str">
        <f t="shared" si="400"/>
        <v>入力済</v>
      </c>
      <c r="AS1168" s="559" t="str">
        <f t="shared" si="401"/>
        <v/>
      </c>
      <c r="AT1168" s="632" t="str">
        <f t="shared" si="402"/>
        <v>入力済</v>
      </c>
      <c r="AU1168" s="632" t="str">
        <f t="shared" si="403"/>
        <v/>
      </c>
      <c r="AV1168" s="632" t="str">
        <f t="shared" si="404"/>
        <v/>
      </c>
      <c r="AW1168" s="559" t="str">
        <f t="shared" si="405"/>
        <v/>
      </c>
      <c r="AX1168" s="559" t="str">
        <f t="shared" si="406"/>
        <v/>
      </c>
      <c r="AY1168" s="632" t="str">
        <f>IFERROR(VLOOKUP(K1168,【参考】数式用!$AR$5:$AS$39,2, FALSE), "")</f>
        <v/>
      </c>
      <c r="AZ1168" s="559" t="str">
        <f t="shared" si="407"/>
        <v/>
      </c>
      <c r="BA1168" s="559" t="str">
        <f t="shared" si="408"/>
        <v>入力済</v>
      </c>
      <c r="BB1168" s="632" t="str">
        <f>IFERROR(VLOOKUP(K1168,【参考】数式用!$AX$3:$AY$59, 2, FALSE), "")</f>
        <v/>
      </c>
      <c r="BC1168" s="559" t="str">
        <f t="shared" si="409"/>
        <v/>
      </c>
      <c r="BD1168" s="559" t="str">
        <f t="shared" si="410"/>
        <v>入力済</v>
      </c>
      <c r="BE1168" s="576" t="str">
        <f t="shared" si="411"/>
        <v/>
      </c>
      <c r="BF1168" s="559" t="str">
        <f t="shared" si="412"/>
        <v/>
      </c>
      <c r="BG1168" s="596"/>
      <c r="BH1168" s="632" t="str">
        <f t="shared" si="413"/>
        <v/>
      </c>
      <c r="BI1168" s="614" t="str">
        <f>IFERROR(IF(BH1168="Ⅱロ有り",ROUNDDOWN(L1168*VLOOKUP(K1168,【参考】数式用!$A$4:$J$42,10,FALSE)*AA1168,0),""),"")</f>
        <v/>
      </c>
      <c r="BJ1168" s="614" t="str">
        <f>IFERROR(IF(BH1168="Ⅱロなし",ROUNDDOWN(L1168*VLOOKUP(K1168,【参考】数式用!$A$4:$J$42,8,FALSE)*AA1168,0),""),"")</f>
        <v/>
      </c>
    </row>
    <row r="1169" spans="1:62" ht="110.1" customHeight="1" thickBot="1">
      <c r="A1169" s="327">
        <v>1156</v>
      </c>
      <c r="B1169" s="1005" t="str">
        <f>IF(基本情報入力シート!B1191="","",基本情報入力シート!B1191)</f>
        <v/>
      </c>
      <c r="C1169" s="1006"/>
      <c r="D1169" s="1006"/>
      <c r="E1169" s="1006"/>
      <c r="F1169" s="1007"/>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58" t="str">
        <f>IF(基本情報入力シート!AF1191=0, "",基本情報入力シート!AF1191)</f>
        <v/>
      </c>
      <c r="M1169" s="589"/>
      <c r="N1169" s="521" t="str">
        <f>IFERROR(VLOOKUP(K1169,【参考】数式用!$A$2:$F$57,MATCH(M1169,【参考】数式用!$C$3:$F$3,0)+2,0),"")</f>
        <v/>
      </c>
      <c r="O1169" s="513"/>
      <c r="P1169" s="555" t="str">
        <f>IFERROR(VLOOKUP(K1169,【参考】数式用!$A$2:$F$57,MATCH(O1169,【参考】数式用!$C$3:$F$3,0)+2,0),"")</f>
        <v/>
      </c>
      <c r="Q1169" s="338" t="s">
        <v>118</v>
      </c>
      <c r="R1169" s="339"/>
      <c r="S1169" s="340" t="s">
        <v>183</v>
      </c>
      <c r="T1169" s="339"/>
      <c r="U1169" s="340" t="s">
        <v>184</v>
      </c>
      <c r="V1169" s="339"/>
      <c r="W1169" s="340" t="s">
        <v>183</v>
      </c>
      <c r="X1169" s="339"/>
      <c r="Y1169" s="340" t="s">
        <v>185</v>
      </c>
      <c r="Z1169" s="340" t="s">
        <v>186</v>
      </c>
      <c r="AA1169" s="340" t="str">
        <f t="shared" si="393"/>
        <v/>
      </c>
      <c r="AB1169" s="341" t="s">
        <v>187</v>
      </c>
      <c r="AC1169" s="516" t="str">
        <f t="shared" si="394"/>
        <v/>
      </c>
      <c r="AD1169" s="509" t="str">
        <f t="shared" si="395"/>
        <v/>
      </c>
      <c r="AE1169" s="517" t="str">
        <f>IFERROR(ROUNDDOWN(ROUNDDOWN(ROUND(L1169*VLOOKUP(K1169,【参考】数式用!$A$4:$F$57,MATCH("処遇改善加算Ⅳ",【参考】数式用!$C$3:$F$3,0)+2,0),0),0)*AA1169*0.5,0), "")</f>
        <v/>
      </c>
      <c r="AF1169" s="329"/>
      <c r="AG1169" s="330"/>
      <c r="AH1169" s="330"/>
      <c r="AI1169" s="344"/>
      <c r="AJ1169" s="641"/>
      <c r="AK1169" s="331"/>
      <c r="AL1169" s="332" t="str">
        <f t="shared" si="396"/>
        <v/>
      </c>
      <c r="AM1169" s="325" t="str">
        <f t="shared" si="397"/>
        <v/>
      </c>
      <c r="AN1169" s="255"/>
      <c r="AO1169" s="559" t="str">
        <f>IFERROR(VLOOKUP(K1169,【参考】数式用!$A$2:$N$57,14,FALSE),"")</f>
        <v/>
      </c>
      <c r="AP1169" s="559" t="str">
        <f t="shared" si="398"/>
        <v/>
      </c>
      <c r="AQ1169" s="632" t="str">
        <f t="shared" si="399"/>
        <v/>
      </c>
      <c r="AR1169" s="632" t="str">
        <f t="shared" si="400"/>
        <v>入力済</v>
      </c>
      <c r="AS1169" s="559" t="str">
        <f t="shared" si="401"/>
        <v/>
      </c>
      <c r="AT1169" s="632" t="str">
        <f t="shared" si="402"/>
        <v>入力済</v>
      </c>
      <c r="AU1169" s="632" t="str">
        <f t="shared" si="403"/>
        <v/>
      </c>
      <c r="AV1169" s="632" t="str">
        <f t="shared" si="404"/>
        <v/>
      </c>
      <c r="AW1169" s="559" t="str">
        <f t="shared" si="405"/>
        <v/>
      </c>
      <c r="AX1169" s="559" t="str">
        <f t="shared" si="406"/>
        <v/>
      </c>
      <c r="AY1169" s="632" t="str">
        <f>IFERROR(VLOOKUP(K1169,【参考】数式用!$AR$5:$AS$39,2, FALSE), "")</f>
        <v/>
      </c>
      <c r="AZ1169" s="559" t="str">
        <f t="shared" si="407"/>
        <v/>
      </c>
      <c r="BA1169" s="559" t="str">
        <f t="shared" si="408"/>
        <v>入力済</v>
      </c>
      <c r="BB1169" s="632" t="str">
        <f>IFERROR(VLOOKUP(K1169,【参考】数式用!$AX$3:$AY$59, 2, FALSE), "")</f>
        <v/>
      </c>
      <c r="BC1169" s="559" t="str">
        <f t="shared" si="409"/>
        <v/>
      </c>
      <c r="BD1169" s="559" t="str">
        <f t="shared" si="410"/>
        <v>入力済</v>
      </c>
      <c r="BE1169" s="576" t="str">
        <f t="shared" si="411"/>
        <v/>
      </c>
      <c r="BF1169" s="559" t="str">
        <f t="shared" si="412"/>
        <v/>
      </c>
      <c r="BG1169" s="596"/>
      <c r="BH1169" s="632" t="str">
        <f t="shared" si="413"/>
        <v/>
      </c>
      <c r="BI1169" s="614" t="str">
        <f>IFERROR(IF(BH1169="Ⅱロ有り",ROUNDDOWN(L1169*VLOOKUP(K1169,【参考】数式用!$A$4:$J$42,10,FALSE)*AA1169,0),""),"")</f>
        <v/>
      </c>
      <c r="BJ1169" s="614" t="str">
        <f>IFERROR(IF(BH1169="Ⅱロなし",ROUNDDOWN(L1169*VLOOKUP(K1169,【参考】数式用!$A$4:$J$42,8,FALSE)*AA1169,0),""),"")</f>
        <v/>
      </c>
    </row>
    <row r="1170" spans="1:62" ht="110.1" customHeight="1" thickBot="1">
      <c r="A1170" s="327">
        <v>1157</v>
      </c>
      <c r="B1170" s="1005" t="str">
        <f>IF(基本情報入力シート!B1192="","",基本情報入力シート!B1192)</f>
        <v/>
      </c>
      <c r="C1170" s="1006"/>
      <c r="D1170" s="1006"/>
      <c r="E1170" s="1006"/>
      <c r="F1170" s="1007"/>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58" t="str">
        <f>IF(基本情報入力シート!AF1192=0, "",基本情報入力シート!AF1192)</f>
        <v/>
      </c>
      <c r="M1170" s="589"/>
      <c r="N1170" s="521" t="str">
        <f>IFERROR(VLOOKUP(K1170,【参考】数式用!$A$2:$F$57,MATCH(M1170,【参考】数式用!$C$3:$F$3,0)+2,0),"")</f>
        <v/>
      </c>
      <c r="O1170" s="513"/>
      <c r="P1170" s="555" t="str">
        <f>IFERROR(VLOOKUP(K1170,【参考】数式用!$A$2:$F$57,MATCH(O1170,【参考】数式用!$C$3:$F$3,0)+2,0),"")</f>
        <v/>
      </c>
      <c r="Q1170" s="338" t="s">
        <v>118</v>
      </c>
      <c r="R1170" s="339"/>
      <c r="S1170" s="340" t="s">
        <v>183</v>
      </c>
      <c r="T1170" s="339"/>
      <c r="U1170" s="340" t="s">
        <v>184</v>
      </c>
      <c r="V1170" s="339"/>
      <c r="W1170" s="340" t="s">
        <v>183</v>
      </c>
      <c r="X1170" s="339"/>
      <c r="Y1170" s="340" t="s">
        <v>185</v>
      </c>
      <c r="Z1170" s="340" t="s">
        <v>186</v>
      </c>
      <c r="AA1170" s="340" t="str">
        <f t="shared" si="393"/>
        <v/>
      </c>
      <c r="AB1170" s="341" t="s">
        <v>187</v>
      </c>
      <c r="AC1170" s="516" t="str">
        <f t="shared" si="394"/>
        <v/>
      </c>
      <c r="AD1170" s="509" t="str">
        <f t="shared" si="395"/>
        <v/>
      </c>
      <c r="AE1170" s="517" t="str">
        <f>IFERROR(ROUNDDOWN(ROUNDDOWN(ROUND(L1170*VLOOKUP(K1170,【参考】数式用!$A$4:$F$57,MATCH("処遇改善加算Ⅳ",【参考】数式用!$C$3:$F$3,0)+2,0),0),0)*AA1170*0.5,0), "")</f>
        <v/>
      </c>
      <c r="AF1170" s="329"/>
      <c r="AG1170" s="330"/>
      <c r="AH1170" s="330"/>
      <c r="AI1170" s="344"/>
      <c r="AJ1170" s="641"/>
      <c r="AK1170" s="331"/>
      <c r="AL1170" s="332" t="str">
        <f t="shared" si="396"/>
        <v/>
      </c>
      <c r="AM1170" s="325" t="str">
        <f t="shared" si="397"/>
        <v/>
      </c>
      <c r="AN1170" s="255"/>
      <c r="AO1170" s="559" t="str">
        <f>IFERROR(VLOOKUP(K1170,【参考】数式用!$A$2:$N$57,14,FALSE),"")</f>
        <v/>
      </c>
      <c r="AP1170" s="559" t="str">
        <f t="shared" si="398"/>
        <v/>
      </c>
      <c r="AQ1170" s="632" t="str">
        <f t="shared" si="399"/>
        <v/>
      </c>
      <c r="AR1170" s="632" t="str">
        <f t="shared" si="400"/>
        <v>入力済</v>
      </c>
      <c r="AS1170" s="559" t="str">
        <f t="shared" si="401"/>
        <v/>
      </c>
      <c r="AT1170" s="632" t="str">
        <f t="shared" si="402"/>
        <v>入力済</v>
      </c>
      <c r="AU1170" s="632" t="str">
        <f t="shared" si="403"/>
        <v/>
      </c>
      <c r="AV1170" s="632" t="str">
        <f t="shared" si="404"/>
        <v/>
      </c>
      <c r="AW1170" s="559" t="str">
        <f t="shared" si="405"/>
        <v/>
      </c>
      <c r="AX1170" s="559" t="str">
        <f t="shared" si="406"/>
        <v/>
      </c>
      <c r="AY1170" s="632" t="str">
        <f>IFERROR(VLOOKUP(K1170,【参考】数式用!$AR$5:$AS$39,2, FALSE), "")</f>
        <v/>
      </c>
      <c r="AZ1170" s="559" t="str">
        <f t="shared" si="407"/>
        <v/>
      </c>
      <c r="BA1170" s="559" t="str">
        <f t="shared" si="408"/>
        <v>入力済</v>
      </c>
      <c r="BB1170" s="632" t="str">
        <f>IFERROR(VLOOKUP(K1170,【参考】数式用!$AX$3:$AY$59, 2, FALSE), "")</f>
        <v/>
      </c>
      <c r="BC1170" s="559" t="str">
        <f t="shared" si="409"/>
        <v/>
      </c>
      <c r="BD1170" s="559" t="str">
        <f t="shared" si="410"/>
        <v>入力済</v>
      </c>
      <c r="BE1170" s="576" t="str">
        <f t="shared" si="411"/>
        <v/>
      </c>
      <c r="BF1170" s="559" t="str">
        <f t="shared" si="412"/>
        <v/>
      </c>
      <c r="BG1170" s="596"/>
      <c r="BH1170" s="632" t="str">
        <f t="shared" si="413"/>
        <v/>
      </c>
      <c r="BI1170" s="614" t="str">
        <f>IFERROR(IF(BH1170="Ⅱロ有り",ROUNDDOWN(L1170*VLOOKUP(K1170,【参考】数式用!$A$4:$J$42,10,FALSE)*AA1170,0),""),"")</f>
        <v/>
      </c>
      <c r="BJ1170" s="614" t="str">
        <f>IFERROR(IF(BH1170="Ⅱロなし",ROUNDDOWN(L1170*VLOOKUP(K1170,【参考】数式用!$A$4:$J$42,8,FALSE)*AA1170,0),""),"")</f>
        <v/>
      </c>
    </row>
    <row r="1171" spans="1:62" ht="110.1" customHeight="1" thickBot="1">
      <c r="A1171" s="327">
        <v>1158</v>
      </c>
      <c r="B1171" s="1005" t="str">
        <f>IF(基本情報入力シート!B1193="","",基本情報入力シート!B1193)</f>
        <v/>
      </c>
      <c r="C1171" s="1006"/>
      <c r="D1171" s="1006"/>
      <c r="E1171" s="1006"/>
      <c r="F1171" s="1007"/>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58" t="str">
        <f>IF(基本情報入力シート!AF1193=0, "",基本情報入力シート!AF1193)</f>
        <v/>
      </c>
      <c r="M1171" s="589"/>
      <c r="N1171" s="521" t="str">
        <f>IFERROR(VLOOKUP(K1171,【参考】数式用!$A$2:$F$57,MATCH(M1171,【参考】数式用!$C$3:$F$3,0)+2,0),"")</f>
        <v/>
      </c>
      <c r="O1171" s="513"/>
      <c r="P1171" s="555" t="str">
        <f>IFERROR(VLOOKUP(K1171,【参考】数式用!$A$2:$F$57,MATCH(O1171,【参考】数式用!$C$3:$F$3,0)+2,0),"")</f>
        <v/>
      </c>
      <c r="Q1171" s="338" t="s">
        <v>118</v>
      </c>
      <c r="R1171" s="339"/>
      <c r="S1171" s="340" t="s">
        <v>183</v>
      </c>
      <c r="T1171" s="339"/>
      <c r="U1171" s="340" t="s">
        <v>184</v>
      </c>
      <c r="V1171" s="339"/>
      <c r="W1171" s="340" t="s">
        <v>183</v>
      </c>
      <c r="X1171" s="339"/>
      <c r="Y1171" s="340" t="s">
        <v>185</v>
      </c>
      <c r="Z1171" s="340" t="s">
        <v>186</v>
      </c>
      <c r="AA1171" s="340" t="str">
        <f t="shared" si="393"/>
        <v/>
      </c>
      <c r="AB1171" s="341" t="s">
        <v>187</v>
      </c>
      <c r="AC1171" s="516" t="str">
        <f t="shared" si="394"/>
        <v/>
      </c>
      <c r="AD1171" s="509" t="str">
        <f t="shared" si="395"/>
        <v/>
      </c>
      <c r="AE1171" s="517" t="str">
        <f>IFERROR(ROUNDDOWN(ROUNDDOWN(ROUND(L1171*VLOOKUP(K1171,【参考】数式用!$A$4:$F$57,MATCH("処遇改善加算Ⅳ",【参考】数式用!$C$3:$F$3,0)+2,0),0),0)*AA1171*0.5,0), "")</f>
        <v/>
      </c>
      <c r="AF1171" s="329"/>
      <c r="AG1171" s="330"/>
      <c r="AH1171" s="330"/>
      <c r="AI1171" s="344"/>
      <c r="AJ1171" s="641"/>
      <c r="AK1171" s="331"/>
      <c r="AL1171" s="332" t="str">
        <f t="shared" si="396"/>
        <v/>
      </c>
      <c r="AM1171" s="325" t="str">
        <f t="shared" si="397"/>
        <v/>
      </c>
      <c r="AN1171" s="255"/>
      <c r="AO1171" s="559" t="str">
        <f>IFERROR(VLOOKUP(K1171,【参考】数式用!$A$2:$N$57,14,FALSE),"")</f>
        <v/>
      </c>
      <c r="AP1171" s="559" t="str">
        <f t="shared" si="398"/>
        <v/>
      </c>
      <c r="AQ1171" s="632" t="str">
        <f t="shared" si="399"/>
        <v/>
      </c>
      <c r="AR1171" s="632" t="str">
        <f t="shared" si="400"/>
        <v>入力済</v>
      </c>
      <c r="AS1171" s="559" t="str">
        <f t="shared" si="401"/>
        <v/>
      </c>
      <c r="AT1171" s="632" t="str">
        <f t="shared" si="402"/>
        <v>入力済</v>
      </c>
      <c r="AU1171" s="632" t="str">
        <f t="shared" si="403"/>
        <v/>
      </c>
      <c r="AV1171" s="632" t="str">
        <f t="shared" si="404"/>
        <v/>
      </c>
      <c r="AW1171" s="559" t="str">
        <f t="shared" si="405"/>
        <v/>
      </c>
      <c r="AX1171" s="559" t="str">
        <f t="shared" si="406"/>
        <v/>
      </c>
      <c r="AY1171" s="632" t="str">
        <f>IFERROR(VLOOKUP(K1171,【参考】数式用!$AR$5:$AS$39,2, FALSE), "")</f>
        <v/>
      </c>
      <c r="AZ1171" s="559" t="str">
        <f t="shared" si="407"/>
        <v/>
      </c>
      <c r="BA1171" s="559" t="str">
        <f t="shared" si="408"/>
        <v>入力済</v>
      </c>
      <c r="BB1171" s="632" t="str">
        <f>IFERROR(VLOOKUP(K1171,【参考】数式用!$AX$3:$AY$59, 2, FALSE), "")</f>
        <v/>
      </c>
      <c r="BC1171" s="559" t="str">
        <f t="shared" si="409"/>
        <v/>
      </c>
      <c r="BD1171" s="559" t="str">
        <f t="shared" si="410"/>
        <v>入力済</v>
      </c>
      <c r="BE1171" s="576" t="str">
        <f t="shared" si="411"/>
        <v/>
      </c>
      <c r="BF1171" s="559" t="str">
        <f t="shared" si="412"/>
        <v/>
      </c>
      <c r="BG1171" s="596"/>
      <c r="BH1171" s="632" t="str">
        <f t="shared" si="413"/>
        <v/>
      </c>
      <c r="BI1171" s="614" t="str">
        <f>IFERROR(IF(BH1171="Ⅱロ有り",ROUNDDOWN(L1171*VLOOKUP(K1171,【参考】数式用!$A$4:$J$42,10,FALSE)*AA1171,0),""),"")</f>
        <v/>
      </c>
      <c r="BJ1171" s="614" t="str">
        <f>IFERROR(IF(BH1171="Ⅱロなし",ROUNDDOWN(L1171*VLOOKUP(K1171,【参考】数式用!$A$4:$J$42,8,FALSE)*AA1171,0),""),"")</f>
        <v/>
      </c>
    </row>
    <row r="1172" spans="1:62" ht="110.1" customHeight="1" thickBot="1">
      <c r="A1172" s="327">
        <v>1159</v>
      </c>
      <c r="B1172" s="1005" t="str">
        <f>IF(基本情報入力シート!B1194="","",基本情報入力シート!B1194)</f>
        <v/>
      </c>
      <c r="C1172" s="1006"/>
      <c r="D1172" s="1006"/>
      <c r="E1172" s="1006"/>
      <c r="F1172" s="1007"/>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58" t="str">
        <f>IF(基本情報入力シート!AF1194=0, "",基本情報入力シート!AF1194)</f>
        <v/>
      </c>
      <c r="M1172" s="589"/>
      <c r="N1172" s="521" t="str">
        <f>IFERROR(VLOOKUP(K1172,【参考】数式用!$A$2:$F$57,MATCH(M1172,【参考】数式用!$C$3:$F$3,0)+2,0),"")</f>
        <v/>
      </c>
      <c r="O1172" s="513"/>
      <c r="P1172" s="555" t="str">
        <f>IFERROR(VLOOKUP(K1172,【参考】数式用!$A$2:$F$57,MATCH(O1172,【参考】数式用!$C$3:$F$3,0)+2,0),"")</f>
        <v/>
      </c>
      <c r="Q1172" s="338" t="s">
        <v>118</v>
      </c>
      <c r="R1172" s="339"/>
      <c r="S1172" s="340" t="s">
        <v>183</v>
      </c>
      <c r="T1172" s="339"/>
      <c r="U1172" s="340" t="s">
        <v>184</v>
      </c>
      <c r="V1172" s="339"/>
      <c r="W1172" s="340" t="s">
        <v>183</v>
      </c>
      <c r="X1172" s="339"/>
      <c r="Y1172" s="340" t="s">
        <v>185</v>
      </c>
      <c r="Z1172" s="340" t="s">
        <v>186</v>
      </c>
      <c r="AA1172" s="340" t="str">
        <f t="shared" si="393"/>
        <v/>
      </c>
      <c r="AB1172" s="341" t="s">
        <v>187</v>
      </c>
      <c r="AC1172" s="516" t="str">
        <f t="shared" si="394"/>
        <v/>
      </c>
      <c r="AD1172" s="509" t="str">
        <f t="shared" si="395"/>
        <v/>
      </c>
      <c r="AE1172" s="517" t="str">
        <f>IFERROR(ROUNDDOWN(ROUNDDOWN(ROUND(L1172*VLOOKUP(K1172,【参考】数式用!$A$4:$F$57,MATCH("処遇改善加算Ⅳ",【参考】数式用!$C$3:$F$3,0)+2,0),0),0)*AA1172*0.5,0), "")</f>
        <v/>
      </c>
      <c r="AF1172" s="329"/>
      <c r="AG1172" s="330"/>
      <c r="AH1172" s="330"/>
      <c r="AI1172" s="344"/>
      <c r="AJ1172" s="641"/>
      <c r="AK1172" s="331"/>
      <c r="AL1172" s="332" t="str">
        <f t="shared" si="396"/>
        <v/>
      </c>
      <c r="AM1172" s="325" t="str">
        <f t="shared" si="397"/>
        <v/>
      </c>
      <c r="AN1172" s="255"/>
      <c r="AO1172" s="559" t="str">
        <f>IFERROR(VLOOKUP(K1172,【参考】数式用!$A$2:$N$57,14,FALSE),"")</f>
        <v/>
      </c>
      <c r="AP1172" s="559" t="str">
        <f t="shared" si="398"/>
        <v/>
      </c>
      <c r="AQ1172" s="632" t="str">
        <f t="shared" si="399"/>
        <v/>
      </c>
      <c r="AR1172" s="632" t="str">
        <f t="shared" si="400"/>
        <v>入力済</v>
      </c>
      <c r="AS1172" s="559" t="str">
        <f t="shared" si="401"/>
        <v/>
      </c>
      <c r="AT1172" s="632" t="str">
        <f t="shared" si="402"/>
        <v>入力済</v>
      </c>
      <c r="AU1172" s="632" t="str">
        <f t="shared" si="403"/>
        <v/>
      </c>
      <c r="AV1172" s="632" t="str">
        <f t="shared" si="404"/>
        <v/>
      </c>
      <c r="AW1172" s="559" t="str">
        <f t="shared" si="405"/>
        <v/>
      </c>
      <c r="AX1172" s="559" t="str">
        <f t="shared" si="406"/>
        <v/>
      </c>
      <c r="AY1172" s="632" t="str">
        <f>IFERROR(VLOOKUP(K1172,【参考】数式用!$AR$5:$AS$39,2, FALSE), "")</f>
        <v/>
      </c>
      <c r="AZ1172" s="559" t="str">
        <f t="shared" si="407"/>
        <v/>
      </c>
      <c r="BA1172" s="559" t="str">
        <f t="shared" si="408"/>
        <v>入力済</v>
      </c>
      <c r="BB1172" s="632" t="str">
        <f>IFERROR(VLOOKUP(K1172,【参考】数式用!$AX$3:$AY$59, 2, FALSE), "")</f>
        <v/>
      </c>
      <c r="BC1172" s="559" t="str">
        <f t="shared" si="409"/>
        <v/>
      </c>
      <c r="BD1172" s="559" t="str">
        <f t="shared" si="410"/>
        <v>入力済</v>
      </c>
      <c r="BE1172" s="576" t="str">
        <f t="shared" si="411"/>
        <v/>
      </c>
      <c r="BF1172" s="559" t="str">
        <f t="shared" si="412"/>
        <v/>
      </c>
      <c r="BG1172" s="596"/>
      <c r="BH1172" s="632" t="str">
        <f t="shared" si="413"/>
        <v/>
      </c>
      <c r="BI1172" s="614" t="str">
        <f>IFERROR(IF(BH1172="Ⅱロ有り",ROUNDDOWN(L1172*VLOOKUP(K1172,【参考】数式用!$A$4:$J$42,10,FALSE)*AA1172,0),""),"")</f>
        <v/>
      </c>
      <c r="BJ1172" s="614" t="str">
        <f>IFERROR(IF(BH1172="Ⅱロなし",ROUNDDOWN(L1172*VLOOKUP(K1172,【参考】数式用!$A$4:$J$42,8,FALSE)*AA1172,0),""),"")</f>
        <v/>
      </c>
    </row>
    <row r="1173" spans="1:62" ht="110.1" customHeight="1" thickBot="1">
      <c r="A1173" s="327">
        <v>1160</v>
      </c>
      <c r="B1173" s="1005" t="str">
        <f>IF(基本情報入力シート!B1195="","",基本情報入力シート!B1195)</f>
        <v/>
      </c>
      <c r="C1173" s="1006"/>
      <c r="D1173" s="1006"/>
      <c r="E1173" s="1006"/>
      <c r="F1173" s="1007"/>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58" t="str">
        <f>IF(基本情報入力シート!AF1195=0, "",基本情報入力シート!AF1195)</f>
        <v/>
      </c>
      <c r="M1173" s="589"/>
      <c r="N1173" s="521" t="str">
        <f>IFERROR(VLOOKUP(K1173,【参考】数式用!$A$2:$F$57,MATCH(M1173,【参考】数式用!$C$3:$F$3,0)+2,0),"")</f>
        <v/>
      </c>
      <c r="O1173" s="513"/>
      <c r="P1173" s="555" t="str">
        <f>IFERROR(VLOOKUP(K1173,【参考】数式用!$A$2:$F$57,MATCH(O1173,【参考】数式用!$C$3:$F$3,0)+2,0),"")</f>
        <v/>
      </c>
      <c r="Q1173" s="338" t="s">
        <v>118</v>
      </c>
      <c r="R1173" s="339"/>
      <c r="S1173" s="340" t="s">
        <v>183</v>
      </c>
      <c r="T1173" s="339"/>
      <c r="U1173" s="340" t="s">
        <v>184</v>
      </c>
      <c r="V1173" s="339"/>
      <c r="W1173" s="340" t="s">
        <v>183</v>
      </c>
      <c r="X1173" s="339"/>
      <c r="Y1173" s="340" t="s">
        <v>185</v>
      </c>
      <c r="Z1173" s="340" t="s">
        <v>186</v>
      </c>
      <c r="AA1173" s="340" t="str">
        <f t="shared" si="393"/>
        <v/>
      </c>
      <c r="AB1173" s="341" t="s">
        <v>187</v>
      </c>
      <c r="AC1173" s="516" t="str">
        <f t="shared" si="394"/>
        <v/>
      </c>
      <c r="AD1173" s="509" t="str">
        <f t="shared" si="395"/>
        <v/>
      </c>
      <c r="AE1173" s="517" t="str">
        <f>IFERROR(ROUNDDOWN(ROUNDDOWN(ROUND(L1173*VLOOKUP(K1173,【参考】数式用!$A$4:$F$57,MATCH("処遇改善加算Ⅳ",【参考】数式用!$C$3:$F$3,0)+2,0),0),0)*AA1173*0.5,0), "")</f>
        <v/>
      </c>
      <c r="AF1173" s="329"/>
      <c r="AG1173" s="330"/>
      <c r="AH1173" s="330"/>
      <c r="AI1173" s="344"/>
      <c r="AJ1173" s="641"/>
      <c r="AK1173" s="331"/>
      <c r="AL1173" s="332" t="str">
        <f t="shared" si="396"/>
        <v/>
      </c>
      <c r="AM1173" s="325" t="str">
        <f t="shared" si="397"/>
        <v/>
      </c>
      <c r="AN1173" s="255"/>
      <c r="AO1173" s="559" t="str">
        <f>IFERROR(VLOOKUP(K1173,【参考】数式用!$A$2:$N$57,14,FALSE),"")</f>
        <v/>
      </c>
      <c r="AP1173" s="559" t="str">
        <f t="shared" si="398"/>
        <v/>
      </c>
      <c r="AQ1173" s="632" t="str">
        <f t="shared" si="399"/>
        <v/>
      </c>
      <c r="AR1173" s="632" t="str">
        <f t="shared" si="400"/>
        <v>入力済</v>
      </c>
      <c r="AS1173" s="559" t="str">
        <f t="shared" si="401"/>
        <v/>
      </c>
      <c r="AT1173" s="632" t="str">
        <f t="shared" si="402"/>
        <v>入力済</v>
      </c>
      <c r="AU1173" s="632" t="str">
        <f t="shared" si="403"/>
        <v/>
      </c>
      <c r="AV1173" s="632" t="str">
        <f t="shared" si="404"/>
        <v/>
      </c>
      <c r="AW1173" s="559" t="str">
        <f t="shared" si="405"/>
        <v/>
      </c>
      <c r="AX1173" s="559" t="str">
        <f t="shared" si="406"/>
        <v/>
      </c>
      <c r="AY1173" s="632" t="str">
        <f>IFERROR(VLOOKUP(K1173,【参考】数式用!$AR$5:$AS$39,2, FALSE), "")</f>
        <v/>
      </c>
      <c r="AZ1173" s="559" t="str">
        <f t="shared" si="407"/>
        <v/>
      </c>
      <c r="BA1173" s="559" t="str">
        <f t="shared" si="408"/>
        <v>入力済</v>
      </c>
      <c r="BB1173" s="632" t="str">
        <f>IFERROR(VLOOKUP(K1173,【参考】数式用!$AX$3:$AY$59, 2, FALSE), "")</f>
        <v/>
      </c>
      <c r="BC1173" s="559" t="str">
        <f t="shared" si="409"/>
        <v/>
      </c>
      <c r="BD1173" s="559" t="str">
        <f t="shared" si="410"/>
        <v>入力済</v>
      </c>
      <c r="BE1173" s="576" t="str">
        <f t="shared" si="411"/>
        <v/>
      </c>
      <c r="BF1173" s="559" t="str">
        <f t="shared" si="412"/>
        <v/>
      </c>
      <c r="BG1173" s="596"/>
      <c r="BH1173" s="632" t="str">
        <f t="shared" si="413"/>
        <v/>
      </c>
      <c r="BI1173" s="614" t="str">
        <f>IFERROR(IF(BH1173="Ⅱロ有り",ROUNDDOWN(L1173*VLOOKUP(K1173,【参考】数式用!$A$4:$J$42,10,FALSE)*AA1173,0),""),"")</f>
        <v/>
      </c>
      <c r="BJ1173" s="614" t="str">
        <f>IFERROR(IF(BH1173="Ⅱロなし",ROUNDDOWN(L1173*VLOOKUP(K1173,【参考】数式用!$A$4:$J$42,8,FALSE)*AA1173,0),""),"")</f>
        <v/>
      </c>
    </row>
    <row r="1174" spans="1:62" ht="110.1" customHeight="1" thickBot="1">
      <c r="A1174" s="327">
        <v>1161</v>
      </c>
      <c r="B1174" s="1005" t="str">
        <f>IF(基本情報入力シート!B1196="","",基本情報入力シート!B1196)</f>
        <v/>
      </c>
      <c r="C1174" s="1006"/>
      <c r="D1174" s="1006"/>
      <c r="E1174" s="1006"/>
      <c r="F1174" s="1007"/>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58" t="str">
        <f>IF(基本情報入力シート!AF1196=0, "",基本情報入力シート!AF1196)</f>
        <v/>
      </c>
      <c r="M1174" s="589"/>
      <c r="N1174" s="521" t="str">
        <f>IFERROR(VLOOKUP(K1174,【参考】数式用!$A$2:$F$57,MATCH(M1174,【参考】数式用!$C$3:$F$3,0)+2,0),"")</f>
        <v/>
      </c>
      <c r="O1174" s="513"/>
      <c r="P1174" s="555" t="str">
        <f>IFERROR(VLOOKUP(K1174,【参考】数式用!$A$2:$F$57,MATCH(O1174,【参考】数式用!$C$3:$F$3,0)+2,0),"")</f>
        <v/>
      </c>
      <c r="Q1174" s="338" t="s">
        <v>118</v>
      </c>
      <c r="R1174" s="339"/>
      <c r="S1174" s="340" t="s">
        <v>183</v>
      </c>
      <c r="T1174" s="339"/>
      <c r="U1174" s="340" t="s">
        <v>184</v>
      </c>
      <c r="V1174" s="339"/>
      <c r="W1174" s="340" t="s">
        <v>183</v>
      </c>
      <c r="X1174" s="339"/>
      <c r="Y1174" s="340" t="s">
        <v>185</v>
      </c>
      <c r="Z1174" s="340" t="s">
        <v>186</v>
      </c>
      <c r="AA1174" s="340" t="str">
        <f t="shared" si="393"/>
        <v/>
      </c>
      <c r="AB1174" s="341" t="s">
        <v>187</v>
      </c>
      <c r="AC1174" s="516" t="str">
        <f t="shared" si="394"/>
        <v/>
      </c>
      <c r="AD1174" s="509" t="str">
        <f t="shared" si="395"/>
        <v/>
      </c>
      <c r="AE1174" s="517" t="str">
        <f>IFERROR(ROUNDDOWN(ROUNDDOWN(ROUND(L1174*VLOOKUP(K1174,【参考】数式用!$A$4:$F$57,MATCH("処遇改善加算Ⅳ",【参考】数式用!$C$3:$F$3,0)+2,0),0),0)*AA1174*0.5,0), "")</f>
        <v/>
      </c>
      <c r="AF1174" s="329"/>
      <c r="AG1174" s="330"/>
      <c r="AH1174" s="330"/>
      <c r="AI1174" s="344"/>
      <c r="AJ1174" s="641"/>
      <c r="AK1174" s="331"/>
      <c r="AL1174" s="332" t="str">
        <f t="shared" si="396"/>
        <v/>
      </c>
      <c r="AM1174" s="325" t="str">
        <f t="shared" si="397"/>
        <v/>
      </c>
      <c r="AN1174" s="255"/>
      <c r="AO1174" s="559" t="str">
        <f>IFERROR(VLOOKUP(K1174,【参考】数式用!$A$2:$N$57,14,FALSE),"")</f>
        <v/>
      </c>
      <c r="AP1174" s="559" t="str">
        <f t="shared" si="398"/>
        <v/>
      </c>
      <c r="AQ1174" s="632" t="str">
        <f t="shared" si="399"/>
        <v/>
      </c>
      <c r="AR1174" s="632" t="str">
        <f t="shared" si="400"/>
        <v>入力済</v>
      </c>
      <c r="AS1174" s="559" t="str">
        <f t="shared" si="401"/>
        <v/>
      </c>
      <c r="AT1174" s="632" t="str">
        <f t="shared" si="402"/>
        <v>入力済</v>
      </c>
      <c r="AU1174" s="632" t="str">
        <f t="shared" si="403"/>
        <v/>
      </c>
      <c r="AV1174" s="632" t="str">
        <f t="shared" si="404"/>
        <v/>
      </c>
      <c r="AW1174" s="559" t="str">
        <f t="shared" si="405"/>
        <v/>
      </c>
      <c r="AX1174" s="559" t="str">
        <f t="shared" si="406"/>
        <v/>
      </c>
      <c r="AY1174" s="632" t="str">
        <f>IFERROR(VLOOKUP(K1174,【参考】数式用!$AR$5:$AS$39,2, FALSE), "")</f>
        <v/>
      </c>
      <c r="AZ1174" s="559" t="str">
        <f t="shared" si="407"/>
        <v/>
      </c>
      <c r="BA1174" s="559" t="str">
        <f t="shared" si="408"/>
        <v>入力済</v>
      </c>
      <c r="BB1174" s="632" t="str">
        <f>IFERROR(VLOOKUP(K1174,【参考】数式用!$AX$3:$AY$59, 2, FALSE), "")</f>
        <v/>
      </c>
      <c r="BC1174" s="559" t="str">
        <f t="shared" si="409"/>
        <v/>
      </c>
      <c r="BD1174" s="559" t="str">
        <f t="shared" si="410"/>
        <v>入力済</v>
      </c>
      <c r="BE1174" s="576" t="str">
        <f t="shared" si="411"/>
        <v/>
      </c>
      <c r="BF1174" s="559" t="str">
        <f t="shared" si="412"/>
        <v/>
      </c>
      <c r="BG1174" s="596"/>
      <c r="BH1174" s="632" t="str">
        <f t="shared" si="413"/>
        <v/>
      </c>
      <c r="BI1174" s="614" t="str">
        <f>IFERROR(IF(BH1174="Ⅱロ有り",ROUNDDOWN(L1174*VLOOKUP(K1174,【参考】数式用!$A$4:$J$42,10,FALSE)*AA1174,0),""),"")</f>
        <v/>
      </c>
      <c r="BJ1174" s="614" t="str">
        <f>IFERROR(IF(BH1174="Ⅱロなし",ROUNDDOWN(L1174*VLOOKUP(K1174,【参考】数式用!$A$4:$J$42,8,FALSE)*AA1174,0),""),"")</f>
        <v/>
      </c>
    </row>
    <row r="1175" spans="1:62" ht="110.1" customHeight="1" thickBot="1">
      <c r="A1175" s="327">
        <v>1162</v>
      </c>
      <c r="B1175" s="1005" t="str">
        <f>IF(基本情報入力シート!B1197="","",基本情報入力シート!B1197)</f>
        <v/>
      </c>
      <c r="C1175" s="1006"/>
      <c r="D1175" s="1006"/>
      <c r="E1175" s="1006"/>
      <c r="F1175" s="1007"/>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58" t="str">
        <f>IF(基本情報入力シート!AF1197=0, "",基本情報入力シート!AF1197)</f>
        <v/>
      </c>
      <c r="M1175" s="589"/>
      <c r="N1175" s="521" t="str">
        <f>IFERROR(VLOOKUP(K1175,【参考】数式用!$A$2:$F$57,MATCH(M1175,【参考】数式用!$C$3:$F$3,0)+2,0),"")</f>
        <v/>
      </c>
      <c r="O1175" s="513"/>
      <c r="P1175" s="555" t="str">
        <f>IFERROR(VLOOKUP(K1175,【参考】数式用!$A$2:$F$57,MATCH(O1175,【参考】数式用!$C$3:$F$3,0)+2,0),"")</f>
        <v/>
      </c>
      <c r="Q1175" s="338" t="s">
        <v>118</v>
      </c>
      <c r="R1175" s="339"/>
      <c r="S1175" s="340" t="s">
        <v>183</v>
      </c>
      <c r="T1175" s="339"/>
      <c r="U1175" s="340" t="s">
        <v>184</v>
      </c>
      <c r="V1175" s="339"/>
      <c r="W1175" s="340" t="s">
        <v>183</v>
      </c>
      <c r="X1175" s="339"/>
      <c r="Y1175" s="340" t="s">
        <v>185</v>
      </c>
      <c r="Z1175" s="340" t="s">
        <v>186</v>
      </c>
      <c r="AA1175" s="340" t="str">
        <f t="shared" si="393"/>
        <v/>
      </c>
      <c r="AB1175" s="341" t="s">
        <v>187</v>
      </c>
      <c r="AC1175" s="516" t="str">
        <f t="shared" si="394"/>
        <v/>
      </c>
      <c r="AD1175" s="509" t="str">
        <f t="shared" si="395"/>
        <v/>
      </c>
      <c r="AE1175" s="517" t="str">
        <f>IFERROR(ROUNDDOWN(ROUNDDOWN(ROUND(L1175*VLOOKUP(K1175,【参考】数式用!$A$4:$F$57,MATCH("処遇改善加算Ⅳ",【参考】数式用!$C$3:$F$3,0)+2,0),0),0)*AA1175*0.5,0), "")</f>
        <v/>
      </c>
      <c r="AF1175" s="329"/>
      <c r="AG1175" s="330"/>
      <c r="AH1175" s="330"/>
      <c r="AI1175" s="344"/>
      <c r="AJ1175" s="641"/>
      <c r="AK1175" s="331"/>
      <c r="AL1175" s="332" t="str">
        <f t="shared" si="396"/>
        <v/>
      </c>
      <c r="AM1175" s="325" t="str">
        <f t="shared" si="397"/>
        <v/>
      </c>
      <c r="AN1175" s="255"/>
      <c r="AO1175" s="559" t="str">
        <f>IFERROR(VLOOKUP(K1175,【参考】数式用!$A$2:$N$57,14,FALSE),"")</f>
        <v/>
      </c>
      <c r="AP1175" s="559" t="str">
        <f t="shared" si="398"/>
        <v/>
      </c>
      <c r="AQ1175" s="632" t="str">
        <f t="shared" si="399"/>
        <v/>
      </c>
      <c r="AR1175" s="632" t="str">
        <f t="shared" si="400"/>
        <v>入力済</v>
      </c>
      <c r="AS1175" s="559" t="str">
        <f t="shared" si="401"/>
        <v/>
      </c>
      <c r="AT1175" s="632" t="str">
        <f t="shared" si="402"/>
        <v>入力済</v>
      </c>
      <c r="AU1175" s="632" t="str">
        <f t="shared" si="403"/>
        <v/>
      </c>
      <c r="AV1175" s="632" t="str">
        <f t="shared" si="404"/>
        <v/>
      </c>
      <c r="AW1175" s="559" t="str">
        <f t="shared" si="405"/>
        <v/>
      </c>
      <c r="AX1175" s="559" t="str">
        <f t="shared" si="406"/>
        <v/>
      </c>
      <c r="AY1175" s="632" t="str">
        <f>IFERROR(VLOOKUP(K1175,【参考】数式用!$AR$5:$AS$39,2, FALSE), "")</f>
        <v/>
      </c>
      <c r="AZ1175" s="559" t="str">
        <f t="shared" si="407"/>
        <v/>
      </c>
      <c r="BA1175" s="559" t="str">
        <f t="shared" si="408"/>
        <v>入力済</v>
      </c>
      <c r="BB1175" s="632" t="str">
        <f>IFERROR(VLOOKUP(K1175,【参考】数式用!$AX$3:$AY$59, 2, FALSE), "")</f>
        <v/>
      </c>
      <c r="BC1175" s="559" t="str">
        <f t="shared" si="409"/>
        <v/>
      </c>
      <c r="BD1175" s="559" t="str">
        <f t="shared" si="410"/>
        <v>入力済</v>
      </c>
      <c r="BE1175" s="576" t="str">
        <f t="shared" si="411"/>
        <v/>
      </c>
      <c r="BF1175" s="559" t="str">
        <f t="shared" si="412"/>
        <v/>
      </c>
      <c r="BG1175" s="596"/>
      <c r="BH1175" s="632" t="str">
        <f t="shared" si="413"/>
        <v/>
      </c>
      <c r="BI1175" s="614" t="str">
        <f>IFERROR(IF(BH1175="Ⅱロ有り",ROUNDDOWN(L1175*VLOOKUP(K1175,【参考】数式用!$A$4:$J$42,10,FALSE)*AA1175,0),""),"")</f>
        <v/>
      </c>
      <c r="BJ1175" s="614" t="str">
        <f>IFERROR(IF(BH1175="Ⅱロなし",ROUNDDOWN(L1175*VLOOKUP(K1175,【参考】数式用!$A$4:$J$42,8,FALSE)*AA1175,0),""),"")</f>
        <v/>
      </c>
    </row>
    <row r="1176" spans="1:62" ht="110.1" customHeight="1" thickBot="1">
      <c r="A1176" s="327">
        <v>1163</v>
      </c>
      <c r="B1176" s="1005" t="str">
        <f>IF(基本情報入力シート!B1198="","",基本情報入力シート!B1198)</f>
        <v/>
      </c>
      <c r="C1176" s="1006"/>
      <c r="D1176" s="1006"/>
      <c r="E1176" s="1006"/>
      <c r="F1176" s="1007"/>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58" t="str">
        <f>IF(基本情報入力シート!AF1198=0, "",基本情報入力シート!AF1198)</f>
        <v/>
      </c>
      <c r="M1176" s="589"/>
      <c r="N1176" s="521" t="str">
        <f>IFERROR(VLOOKUP(K1176,【参考】数式用!$A$2:$F$57,MATCH(M1176,【参考】数式用!$C$3:$F$3,0)+2,0),"")</f>
        <v/>
      </c>
      <c r="O1176" s="513"/>
      <c r="P1176" s="555" t="str">
        <f>IFERROR(VLOOKUP(K1176,【参考】数式用!$A$2:$F$57,MATCH(O1176,【参考】数式用!$C$3:$F$3,0)+2,0),"")</f>
        <v/>
      </c>
      <c r="Q1176" s="338" t="s">
        <v>118</v>
      </c>
      <c r="R1176" s="339"/>
      <c r="S1176" s="340" t="s">
        <v>183</v>
      </c>
      <c r="T1176" s="339"/>
      <c r="U1176" s="340" t="s">
        <v>184</v>
      </c>
      <c r="V1176" s="339"/>
      <c r="W1176" s="340" t="s">
        <v>183</v>
      </c>
      <c r="X1176" s="339"/>
      <c r="Y1176" s="340" t="s">
        <v>185</v>
      </c>
      <c r="Z1176" s="340" t="s">
        <v>186</v>
      </c>
      <c r="AA1176" s="340" t="str">
        <f t="shared" si="393"/>
        <v/>
      </c>
      <c r="AB1176" s="341" t="s">
        <v>187</v>
      </c>
      <c r="AC1176" s="516" t="str">
        <f t="shared" si="394"/>
        <v/>
      </c>
      <c r="AD1176" s="509" t="str">
        <f t="shared" si="395"/>
        <v/>
      </c>
      <c r="AE1176" s="517" t="str">
        <f>IFERROR(ROUNDDOWN(ROUNDDOWN(ROUND(L1176*VLOOKUP(K1176,【参考】数式用!$A$4:$F$57,MATCH("処遇改善加算Ⅳ",【参考】数式用!$C$3:$F$3,0)+2,0),0),0)*AA1176*0.5,0), "")</f>
        <v/>
      </c>
      <c r="AF1176" s="329"/>
      <c r="AG1176" s="330"/>
      <c r="AH1176" s="330"/>
      <c r="AI1176" s="344"/>
      <c r="AJ1176" s="641"/>
      <c r="AK1176" s="331"/>
      <c r="AL1176" s="332" t="str">
        <f t="shared" si="396"/>
        <v/>
      </c>
      <c r="AM1176" s="325" t="str">
        <f t="shared" si="397"/>
        <v/>
      </c>
      <c r="AN1176" s="255"/>
      <c r="AO1176" s="559" t="str">
        <f>IFERROR(VLOOKUP(K1176,【参考】数式用!$A$2:$N$57,14,FALSE),"")</f>
        <v/>
      </c>
      <c r="AP1176" s="559" t="str">
        <f t="shared" si="398"/>
        <v/>
      </c>
      <c r="AQ1176" s="632" t="str">
        <f t="shared" si="399"/>
        <v/>
      </c>
      <c r="AR1176" s="632" t="str">
        <f t="shared" si="400"/>
        <v>入力済</v>
      </c>
      <c r="AS1176" s="559" t="str">
        <f t="shared" si="401"/>
        <v/>
      </c>
      <c r="AT1176" s="632" t="str">
        <f t="shared" si="402"/>
        <v>入力済</v>
      </c>
      <c r="AU1176" s="632" t="str">
        <f t="shared" si="403"/>
        <v/>
      </c>
      <c r="AV1176" s="632" t="str">
        <f t="shared" si="404"/>
        <v/>
      </c>
      <c r="AW1176" s="559" t="str">
        <f t="shared" si="405"/>
        <v/>
      </c>
      <c r="AX1176" s="559" t="str">
        <f t="shared" si="406"/>
        <v/>
      </c>
      <c r="AY1176" s="632" t="str">
        <f>IFERROR(VLOOKUP(K1176,【参考】数式用!$AR$5:$AS$39,2, FALSE), "")</f>
        <v/>
      </c>
      <c r="AZ1176" s="559" t="str">
        <f t="shared" si="407"/>
        <v/>
      </c>
      <c r="BA1176" s="559" t="str">
        <f t="shared" si="408"/>
        <v>入力済</v>
      </c>
      <c r="BB1176" s="632" t="str">
        <f>IFERROR(VLOOKUP(K1176,【参考】数式用!$AX$3:$AY$59, 2, FALSE), "")</f>
        <v/>
      </c>
      <c r="BC1176" s="559" t="str">
        <f t="shared" si="409"/>
        <v/>
      </c>
      <c r="BD1176" s="559" t="str">
        <f t="shared" si="410"/>
        <v>入力済</v>
      </c>
      <c r="BE1176" s="576" t="str">
        <f t="shared" si="411"/>
        <v/>
      </c>
      <c r="BF1176" s="559" t="str">
        <f t="shared" si="412"/>
        <v/>
      </c>
      <c r="BG1176" s="596"/>
      <c r="BH1176" s="632" t="str">
        <f t="shared" si="413"/>
        <v/>
      </c>
      <c r="BI1176" s="614" t="str">
        <f>IFERROR(IF(BH1176="Ⅱロ有り",ROUNDDOWN(L1176*VLOOKUP(K1176,【参考】数式用!$A$4:$J$42,10,FALSE)*AA1176,0),""),"")</f>
        <v/>
      </c>
      <c r="BJ1176" s="614" t="str">
        <f>IFERROR(IF(BH1176="Ⅱロなし",ROUNDDOWN(L1176*VLOOKUP(K1176,【参考】数式用!$A$4:$J$42,8,FALSE)*AA1176,0),""),"")</f>
        <v/>
      </c>
    </row>
    <row r="1177" spans="1:62" ht="110.1" customHeight="1" thickBot="1">
      <c r="A1177" s="327">
        <v>1164</v>
      </c>
      <c r="B1177" s="1005" t="str">
        <f>IF(基本情報入力シート!B1199="","",基本情報入力シート!B1199)</f>
        <v/>
      </c>
      <c r="C1177" s="1006"/>
      <c r="D1177" s="1006"/>
      <c r="E1177" s="1006"/>
      <c r="F1177" s="1007"/>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58" t="str">
        <f>IF(基本情報入力シート!AF1199=0, "",基本情報入力シート!AF1199)</f>
        <v/>
      </c>
      <c r="M1177" s="589"/>
      <c r="N1177" s="521" t="str">
        <f>IFERROR(VLOOKUP(K1177,【参考】数式用!$A$2:$F$57,MATCH(M1177,【参考】数式用!$C$3:$F$3,0)+2,0),"")</f>
        <v/>
      </c>
      <c r="O1177" s="513"/>
      <c r="P1177" s="555" t="str">
        <f>IFERROR(VLOOKUP(K1177,【参考】数式用!$A$2:$F$57,MATCH(O1177,【参考】数式用!$C$3:$F$3,0)+2,0),"")</f>
        <v/>
      </c>
      <c r="Q1177" s="338" t="s">
        <v>118</v>
      </c>
      <c r="R1177" s="339"/>
      <c r="S1177" s="340" t="s">
        <v>183</v>
      </c>
      <c r="T1177" s="339"/>
      <c r="U1177" s="340" t="s">
        <v>184</v>
      </c>
      <c r="V1177" s="339"/>
      <c r="W1177" s="340" t="s">
        <v>183</v>
      </c>
      <c r="X1177" s="339"/>
      <c r="Y1177" s="340" t="s">
        <v>185</v>
      </c>
      <c r="Z1177" s="340" t="s">
        <v>186</v>
      </c>
      <c r="AA1177" s="340" t="str">
        <f t="shared" si="393"/>
        <v/>
      </c>
      <c r="AB1177" s="341" t="s">
        <v>187</v>
      </c>
      <c r="AC1177" s="516" t="str">
        <f t="shared" si="394"/>
        <v/>
      </c>
      <c r="AD1177" s="509" t="str">
        <f t="shared" si="395"/>
        <v/>
      </c>
      <c r="AE1177" s="517" t="str">
        <f>IFERROR(ROUNDDOWN(ROUNDDOWN(ROUND(L1177*VLOOKUP(K1177,【参考】数式用!$A$4:$F$57,MATCH("処遇改善加算Ⅳ",【参考】数式用!$C$3:$F$3,0)+2,0),0),0)*AA1177*0.5,0), "")</f>
        <v/>
      </c>
      <c r="AF1177" s="329"/>
      <c r="AG1177" s="330"/>
      <c r="AH1177" s="330"/>
      <c r="AI1177" s="344"/>
      <c r="AJ1177" s="641"/>
      <c r="AK1177" s="331"/>
      <c r="AL1177" s="332" t="str">
        <f t="shared" si="396"/>
        <v/>
      </c>
      <c r="AM1177" s="325" t="str">
        <f t="shared" si="397"/>
        <v/>
      </c>
      <c r="AN1177" s="255"/>
      <c r="AO1177" s="559" t="str">
        <f>IFERROR(VLOOKUP(K1177,【参考】数式用!$A$2:$N$57,14,FALSE),"")</f>
        <v/>
      </c>
      <c r="AP1177" s="559" t="str">
        <f t="shared" si="398"/>
        <v/>
      </c>
      <c r="AQ1177" s="632" t="str">
        <f t="shared" si="399"/>
        <v/>
      </c>
      <c r="AR1177" s="632" t="str">
        <f t="shared" si="400"/>
        <v>入力済</v>
      </c>
      <c r="AS1177" s="559" t="str">
        <f t="shared" si="401"/>
        <v/>
      </c>
      <c r="AT1177" s="632" t="str">
        <f t="shared" si="402"/>
        <v>入力済</v>
      </c>
      <c r="AU1177" s="632" t="str">
        <f t="shared" si="403"/>
        <v/>
      </c>
      <c r="AV1177" s="632" t="str">
        <f t="shared" si="404"/>
        <v/>
      </c>
      <c r="AW1177" s="559" t="str">
        <f t="shared" si="405"/>
        <v/>
      </c>
      <c r="AX1177" s="559" t="str">
        <f t="shared" si="406"/>
        <v/>
      </c>
      <c r="AY1177" s="632" t="str">
        <f>IFERROR(VLOOKUP(K1177,【参考】数式用!$AR$5:$AS$39,2, FALSE), "")</f>
        <v/>
      </c>
      <c r="AZ1177" s="559" t="str">
        <f t="shared" si="407"/>
        <v/>
      </c>
      <c r="BA1177" s="559" t="str">
        <f t="shared" si="408"/>
        <v>入力済</v>
      </c>
      <c r="BB1177" s="632" t="str">
        <f>IFERROR(VLOOKUP(K1177,【参考】数式用!$AX$3:$AY$59, 2, FALSE), "")</f>
        <v/>
      </c>
      <c r="BC1177" s="559" t="str">
        <f t="shared" si="409"/>
        <v/>
      </c>
      <c r="BD1177" s="559" t="str">
        <f t="shared" si="410"/>
        <v>入力済</v>
      </c>
      <c r="BE1177" s="576" t="str">
        <f t="shared" si="411"/>
        <v/>
      </c>
      <c r="BF1177" s="559" t="str">
        <f t="shared" si="412"/>
        <v/>
      </c>
      <c r="BG1177" s="596"/>
      <c r="BH1177" s="632" t="str">
        <f t="shared" si="413"/>
        <v/>
      </c>
      <c r="BI1177" s="614" t="str">
        <f>IFERROR(IF(BH1177="Ⅱロ有り",ROUNDDOWN(L1177*VLOOKUP(K1177,【参考】数式用!$A$4:$J$42,10,FALSE)*AA1177,0),""),"")</f>
        <v/>
      </c>
      <c r="BJ1177" s="614" t="str">
        <f>IFERROR(IF(BH1177="Ⅱロなし",ROUNDDOWN(L1177*VLOOKUP(K1177,【参考】数式用!$A$4:$J$42,8,FALSE)*AA1177,0),""),"")</f>
        <v/>
      </c>
    </row>
    <row r="1178" spans="1:62" ht="110.1" customHeight="1" thickBot="1">
      <c r="A1178" s="327">
        <v>1165</v>
      </c>
      <c r="B1178" s="1005" t="str">
        <f>IF(基本情報入力シート!B1200="","",基本情報入力シート!B1200)</f>
        <v/>
      </c>
      <c r="C1178" s="1006"/>
      <c r="D1178" s="1006"/>
      <c r="E1178" s="1006"/>
      <c r="F1178" s="1007"/>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58" t="str">
        <f>IF(基本情報入力シート!AF1200=0, "",基本情報入力シート!AF1200)</f>
        <v/>
      </c>
      <c r="M1178" s="589"/>
      <c r="N1178" s="521" t="str">
        <f>IFERROR(VLOOKUP(K1178,【参考】数式用!$A$2:$F$57,MATCH(M1178,【参考】数式用!$C$3:$F$3,0)+2,0),"")</f>
        <v/>
      </c>
      <c r="O1178" s="513"/>
      <c r="P1178" s="555" t="str">
        <f>IFERROR(VLOOKUP(K1178,【参考】数式用!$A$2:$F$57,MATCH(O1178,【参考】数式用!$C$3:$F$3,0)+2,0),"")</f>
        <v/>
      </c>
      <c r="Q1178" s="338" t="s">
        <v>118</v>
      </c>
      <c r="R1178" s="339"/>
      <c r="S1178" s="340" t="s">
        <v>183</v>
      </c>
      <c r="T1178" s="339"/>
      <c r="U1178" s="340" t="s">
        <v>184</v>
      </c>
      <c r="V1178" s="339"/>
      <c r="W1178" s="340" t="s">
        <v>183</v>
      </c>
      <c r="X1178" s="339"/>
      <c r="Y1178" s="340" t="s">
        <v>185</v>
      </c>
      <c r="Z1178" s="340" t="s">
        <v>186</v>
      </c>
      <c r="AA1178" s="340" t="str">
        <f t="shared" si="393"/>
        <v/>
      </c>
      <c r="AB1178" s="341" t="s">
        <v>187</v>
      </c>
      <c r="AC1178" s="516" t="str">
        <f t="shared" si="394"/>
        <v/>
      </c>
      <c r="AD1178" s="509" t="str">
        <f t="shared" si="395"/>
        <v/>
      </c>
      <c r="AE1178" s="517" t="str">
        <f>IFERROR(ROUNDDOWN(ROUNDDOWN(ROUND(L1178*VLOOKUP(K1178,【参考】数式用!$A$4:$F$57,MATCH("処遇改善加算Ⅳ",【参考】数式用!$C$3:$F$3,0)+2,0),0),0)*AA1178*0.5,0), "")</f>
        <v/>
      </c>
      <c r="AF1178" s="329"/>
      <c r="AG1178" s="330"/>
      <c r="AH1178" s="330"/>
      <c r="AI1178" s="344"/>
      <c r="AJ1178" s="641"/>
      <c r="AK1178" s="331"/>
      <c r="AL1178" s="332" t="str">
        <f t="shared" si="396"/>
        <v/>
      </c>
      <c r="AM1178" s="325" t="str">
        <f t="shared" si="397"/>
        <v/>
      </c>
      <c r="AN1178" s="255"/>
      <c r="AO1178" s="559" t="str">
        <f>IFERROR(VLOOKUP(K1178,【参考】数式用!$A$2:$N$57,14,FALSE),"")</f>
        <v/>
      </c>
      <c r="AP1178" s="559" t="str">
        <f t="shared" si="398"/>
        <v/>
      </c>
      <c r="AQ1178" s="632" t="str">
        <f t="shared" si="399"/>
        <v/>
      </c>
      <c r="AR1178" s="632" t="str">
        <f t="shared" si="400"/>
        <v>入力済</v>
      </c>
      <c r="AS1178" s="559" t="str">
        <f t="shared" si="401"/>
        <v/>
      </c>
      <c r="AT1178" s="632" t="str">
        <f t="shared" si="402"/>
        <v>入力済</v>
      </c>
      <c r="AU1178" s="632" t="str">
        <f t="shared" si="403"/>
        <v/>
      </c>
      <c r="AV1178" s="632" t="str">
        <f t="shared" si="404"/>
        <v/>
      </c>
      <c r="AW1178" s="559" t="str">
        <f t="shared" si="405"/>
        <v/>
      </c>
      <c r="AX1178" s="559" t="str">
        <f t="shared" si="406"/>
        <v/>
      </c>
      <c r="AY1178" s="632" t="str">
        <f>IFERROR(VLOOKUP(K1178,【参考】数式用!$AR$5:$AS$39,2, FALSE), "")</f>
        <v/>
      </c>
      <c r="AZ1178" s="559" t="str">
        <f t="shared" si="407"/>
        <v/>
      </c>
      <c r="BA1178" s="559" t="str">
        <f t="shared" si="408"/>
        <v>入力済</v>
      </c>
      <c r="BB1178" s="632" t="str">
        <f>IFERROR(VLOOKUP(K1178,【参考】数式用!$AX$3:$AY$59, 2, FALSE), "")</f>
        <v/>
      </c>
      <c r="BC1178" s="559" t="str">
        <f t="shared" si="409"/>
        <v/>
      </c>
      <c r="BD1178" s="559" t="str">
        <f t="shared" si="410"/>
        <v>入力済</v>
      </c>
      <c r="BE1178" s="576" t="str">
        <f t="shared" si="411"/>
        <v/>
      </c>
      <c r="BF1178" s="559" t="str">
        <f t="shared" si="412"/>
        <v/>
      </c>
      <c r="BG1178" s="596"/>
      <c r="BH1178" s="632" t="str">
        <f t="shared" si="413"/>
        <v/>
      </c>
      <c r="BI1178" s="614" t="str">
        <f>IFERROR(IF(BH1178="Ⅱロ有り",ROUNDDOWN(L1178*VLOOKUP(K1178,【参考】数式用!$A$4:$J$42,10,FALSE)*AA1178,0),""),"")</f>
        <v/>
      </c>
      <c r="BJ1178" s="614" t="str">
        <f>IFERROR(IF(BH1178="Ⅱロなし",ROUNDDOWN(L1178*VLOOKUP(K1178,【参考】数式用!$A$4:$J$42,8,FALSE)*AA1178,0),""),"")</f>
        <v/>
      </c>
    </row>
    <row r="1179" spans="1:62" ht="110.1" customHeight="1" thickBot="1">
      <c r="A1179" s="327">
        <v>1166</v>
      </c>
      <c r="B1179" s="1005" t="str">
        <f>IF(基本情報入力シート!B1201="","",基本情報入力シート!B1201)</f>
        <v/>
      </c>
      <c r="C1179" s="1006"/>
      <c r="D1179" s="1006"/>
      <c r="E1179" s="1006"/>
      <c r="F1179" s="1007"/>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58" t="str">
        <f>IF(基本情報入力シート!AF1201=0, "",基本情報入力シート!AF1201)</f>
        <v/>
      </c>
      <c r="M1179" s="589"/>
      <c r="N1179" s="521" t="str">
        <f>IFERROR(VLOOKUP(K1179,【参考】数式用!$A$2:$F$57,MATCH(M1179,【参考】数式用!$C$3:$F$3,0)+2,0),"")</f>
        <v/>
      </c>
      <c r="O1179" s="513"/>
      <c r="P1179" s="555" t="str">
        <f>IFERROR(VLOOKUP(K1179,【参考】数式用!$A$2:$F$57,MATCH(O1179,【参考】数式用!$C$3:$F$3,0)+2,0),"")</f>
        <v/>
      </c>
      <c r="Q1179" s="338" t="s">
        <v>118</v>
      </c>
      <c r="R1179" s="339"/>
      <c r="S1179" s="340" t="s">
        <v>183</v>
      </c>
      <c r="T1179" s="339"/>
      <c r="U1179" s="340" t="s">
        <v>184</v>
      </c>
      <c r="V1179" s="339"/>
      <c r="W1179" s="340" t="s">
        <v>183</v>
      </c>
      <c r="X1179" s="339"/>
      <c r="Y1179" s="340" t="s">
        <v>185</v>
      </c>
      <c r="Z1179" s="340" t="s">
        <v>186</v>
      </c>
      <c r="AA1179" s="340" t="str">
        <f t="shared" si="393"/>
        <v/>
      </c>
      <c r="AB1179" s="341" t="s">
        <v>187</v>
      </c>
      <c r="AC1179" s="516" t="str">
        <f t="shared" si="394"/>
        <v/>
      </c>
      <c r="AD1179" s="509" t="str">
        <f t="shared" si="395"/>
        <v/>
      </c>
      <c r="AE1179" s="517" t="str">
        <f>IFERROR(ROUNDDOWN(ROUNDDOWN(ROUND(L1179*VLOOKUP(K1179,【参考】数式用!$A$4:$F$57,MATCH("処遇改善加算Ⅳ",【参考】数式用!$C$3:$F$3,0)+2,0),0),0)*AA1179*0.5,0), "")</f>
        <v/>
      </c>
      <c r="AF1179" s="329"/>
      <c r="AG1179" s="330"/>
      <c r="AH1179" s="330"/>
      <c r="AI1179" s="344"/>
      <c r="AJ1179" s="641"/>
      <c r="AK1179" s="331"/>
      <c r="AL1179" s="332" t="str">
        <f t="shared" si="396"/>
        <v/>
      </c>
      <c r="AM1179" s="325" t="str">
        <f t="shared" si="397"/>
        <v/>
      </c>
      <c r="AN1179" s="255"/>
      <c r="AO1179" s="559" t="str">
        <f>IFERROR(VLOOKUP(K1179,【参考】数式用!$A$2:$N$57,14,FALSE),"")</f>
        <v/>
      </c>
      <c r="AP1179" s="559" t="str">
        <f t="shared" si="398"/>
        <v/>
      </c>
      <c r="AQ1179" s="632" t="str">
        <f t="shared" si="399"/>
        <v/>
      </c>
      <c r="AR1179" s="632" t="str">
        <f t="shared" si="400"/>
        <v>入力済</v>
      </c>
      <c r="AS1179" s="559" t="str">
        <f t="shared" si="401"/>
        <v/>
      </c>
      <c r="AT1179" s="632" t="str">
        <f t="shared" si="402"/>
        <v>入力済</v>
      </c>
      <c r="AU1179" s="632" t="str">
        <f t="shared" si="403"/>
        <v/>
      </c>
      <c r="AV1179" s="632" t="str">
        <f t="shared" si="404"/>
        <v/>
      </c>
      <c r="AW1179" s="559" t="str">
        <f t="shared" si="405"/>
        <v/>
      </c>
      <c r="AX1179" s="559" t="str">
        <f t="shared" si="406"/>
        <v/>
      </c>
      <c r="AY1179" s="632" t="str">
        <f>IFERROR(VLOOKUP(K1179,【参考】数式用!$AR$5:$AS$39,2, FALSE), "")</f>
        <v/>
      </c>
      <c r="AZ1179" s="559" t="str">
        <f t="shared" si="407"/>
        <v/>
      </c>
      <c r="BA1179" s="559" t="str">
        <f t="shared" si="408"/>
        <v>入力済</v>
      </c>
      <c r="BB1179" s="632" t="str">
        <f>IFERROR(VLOOKUP(K1179,【参考】数式用!$AX$3:$AY$59, 2, FALSE), "")</f>
        <v/>
      </c>
      <c r="BC1179" s="559" t="str">
        <f t="shared" si="409"/>
        <v/>
      </c>
      <c r="BD1179" s="559" t="str">
        <f t="shared" si="410"/>
        <v>入力済</v>
      </c>
      <c r="BE1179" s="576" t="str">
        <f t="shared" si="411"/>
        <v/>
      </c>
      <c r="BF1179" s="559" t="str">
        <f t="shared" si="412"/>
        <v/>
      </c>
      <c r="BG1179" s="596"/>
      <c r="BH1179" s="632" t="str">
        <f t="shared" si="413"/>
        <v/>
      </c>
      <c r="BI1179" s="614" t="str">
        <f>IFERROR(IF(BH1179="Ⅱロ有り",ROUNDDOWN(L1179*VLOOKUP(K1179,【参考】数式用!$A$4:$J$42,10,FALSE)*AA1179,0),""),"")</f>
        <v/>
      </c>
      <c r="BJ1179" s="614" t="str">
        <f>IFERROR(IF(BH1179="Ⅱロなし",ROUNDDOWN(L1179*VLOOKUP(K1179,【参考】数式用!$A$4:$J$42,8,FALSE)*AA1179,0),""),"")</f>
        <v/>
      </c>
    </row>
    <row r="1180" spans="1:62" ht="110.1" customHeight="1" thickBot="1">
      <c r="A1180" s="327">
        <v>1167</v>
      </c>
      <c r="B1180" s="1005" t="str">
        <f>IF(基本情報入力シート!B1202="","",基本情報入力シート!B1202)</f>
        <v/>
      </c>
      <c r="C1180" s="1006"/>
      <c r="D1180" s="1006"/>
      <c r="E1180" s="1006"/>
      <c r="F1180" s="1007"/>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58" t="str">
        <f>IF(基本情報入力シート!AF1202=0, "",基本情報入力シート!AF1202)</f>
        <v/>
      </c>
      <c r="M1180" s="589"/>
      <c r="N1180" s="521" t="str">
        <f>IFERROR(VLOOKUP(K1180,【参考】数式用!$A$2:$F$57,MATCH(M1180,【参考】数式用!$C$3:$F$3,0)+2,0),"")</f>
        <v/>
      </c>
      <c r="O1180" s="513"/>
      <c r="P1180" s="555" t="str">
        <f>IFERROR(VLOOKUP(K1180,【参考】数式用!$A$2:$F$57,MATCH(O1180,【参考】数式用!$C$3:$F$3,0)+2,0),"")</f>
        <v/>
      </c>
      <c r="Q1180" s="338" t="s">
        <v>118</v>
      </c>
      <c r="R1180" s="339"/>
      <c r="S1180" s="340" t="s">
        <v>183</v>
      </c>
      <c r="T1180" s="339"/>
      <c r="U1180" s="340" t="s">
        <v>184</v>
      </c>
      <c r="V1180" s="339"/>
      <c r="W1180" s="340" t="s">
        <v>183</v>
      </c>
      <c r="X1180" s="339"/>
      <c r="Y1180" s="340" t="s">
        <v>185</v>
      </c>
      <c r="Z1180" s="340" t="s">
        <v>186</v>
      </c>
      <c r="AA1180" s="340" t="str">
        <f t="shared" si="393"/>
        <v/>
      </c>
      <c r="AB1180" s="341" t="s">
        <v>187</v>
      </c>
      <c r="AC1180" s="516" t="str">
        <f t="shared" si="394"/>
        <v/>
      </c>
      <c r="AD1180" s="509" t="str">
        <f t="shared" si="395"/>
        <v/>
      </c>
      <c r="AE1180" s="517" t="str">
        <f>IFERROR(ROUNDDOWN(ROUNDDOWN(ROUND(L1180*VLOOKUP(K1180,【参考】数式用!$A$4:$F$57,MATCH("処遇改善加算Ⅳ",【参考】数式用!$C$3:$F$3,0)+2,0),0),0)*AA1180*0.5,0), "")</f>
        <v/>
      </c>
      <c r="AF1180" s="329"/>
      <c r="AG1180" s="330"/>
      <c r="AH1180" s="330"/>
      <c r="AI1180" s="344"/>
      <c r="AJ1180" s="641"/>
      <c r="AK1180" s="331"/>
      <c r="AL1180" s="332" t="str">
        <f t="shared" si="396"/>
        <v/>
      </c>
      <c r="AM1180" s="325" t="str">
        <f t="shared" si="397"/>
        <v/>
      </c>
      <c r="AN1180" s="255"/>
      <c r="AO1180" s="559" t="str">
        <f>IFERROR(VLOOKUP(K1180,【参考】数式用!$A$2:$N$57,14,FALSE),"")</f>
        <v/>
      </c>
      <c r="AP1180" s="559" t="str">
        <f t="shared" si="398"/>
        <v/>
      </c>
      <c r="AQ1180" s="632" t="str">
        <f t="shared" si="399"/>
        <v/>
      </c>
      <c r="AR1180" s="632" t="str">
        <f t="shared" si="400"/>
        <v>入力済</v>
      </c>
      <c r="AS1180" s="559" t="str">
        <f t="shared" si="401"/>
        <v/>
      </c>
      <c r="AT1180" s="632" t="str">
        <f t="shared" si="402"/>
        <v>入力済</v>
      </c>
      <c r="AU1180" s="632" t="str">
        <f t="shared" si="403"/>
        <v/>
      </c>
      <c r="AV1180" s="632" t="str">
        <f t="shared" si="404"/>
        <v/>
      </c>
      <c r="AW1180" s="559" t="str">
        <f t="shared" si="405"/>
        <v/>
      </c>
      <c r="AX1180" s="559" t="str">
        <f t="shared" si="406"/>
        <v/>
      </c>
      <c r="AY1180" s="632" t="str">
        <f>IFERROR(VLOOKUP(K1180,【参考】数式用!$AR$5:$AS$39,2, FALSE), "")</f>
        <v/>
      </c>
      <c r="AZ1180" s="559" t="str">
        <f t="shared" si="407"/>
        <v/>
      </c>
      <c r="BA1180" s="559" t="str">
        <f t="shared" si="408"/>
        <v>入力済</v>
      </c>
      <c r="BB1180" s="632" t="str">
        <f>IFERROR(VLOOKUP(K1180,【参考】数式用!$AX$3:$AY$59, 2, FALSE), "")</f>
        <v/>
      </c>
      <c r="BC1180" s="559" t="str">
        <f t="shared" si="409"/>
        <v/>
      </c>
      <c r="BD1180" s="559" t="str">
        <f t="shared" si="410"/>
        <v>入力済</v>
      </c>
      <c r="BE1180" s="576" t="str">
        <f t="shared" si="411"/>
        <v/>
      </c>
      <c r="BF1180" s="559" t="str">
        <f t="shared" si="412"/>
        <v/>
      </c>
      <c r="BG1180" s="596"/>
      <c r="BH1180" s="632" t="str">
        <f t="shared" si="413"/>
        <v/>
      </c>
      <c r="BI1180" s="614" t="str">
        <f>IFERROR(IF(BH1180="Ⅱロ有り",ROUNDDOWN(L1180*VLOOKUP(K1180,【参考】数式用!$A$4:$J$42,10,FALSE)*AA1180,0),""),"")</f>
        <v/>
      </c>
      <c r="BJ1180" s="614" t="str">
        <f>IFERROR(IF(BH1180="Ⅱロなし",ROUNDDOWN(L1180*VLOOKUP(K1180,【参考】数式用!$A$4:$J$42,8,FALSE)*AA1180,0),""),"")</f>
        <v/>
      </c>
    </row>
    <row r="1181" spans="1:62" ht="110.1" customHeight="1" thickBot="1">
      <c r="A1181" s="327">
        <v>1168</v>
      </c>
      <c r="B1181" s="1005" t="str">
        <f>IF(基本情報入力シート!B1203="","",基本情報入力シート!B1203)</f>
        <v/>
      </c>
      <c r="C1181" s="1006"/>
      <c r="D1181" s="1006"/>
      <c r="E1181" s="1006"/>
      <c r="F1181" s="1007"/>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58" t="str">
        <f>IF(基本情報入力シート!AF1203=0, "",基本情報入力シート!AF1203)</f>
        <v/>
      </c>
      <c r="M1181" s="589"/>
      <c r="N1181" s="521" t="str">
        <f>IFERROR(VLOOKUP(K1181,【参考】数式用!$A$2:$F$57,MATCH(M1181,【参考】数式用!$C$3:$F$3,0)+2,0),"")</f>
        <v/>
      </c>
      <c r="O1181" s="513"/>
      <c r="P1181" s="555" t="str">
        <f>IFERROR(VLOOKUP(K1181,【参考】数式用!$A$2:$F$57,MATCH(O1181,【参考】数式用!$C$3:$F$3,0)+2,0),"")</f>
        <v/>
      </c>
      <c r="Q1181" s="338" t="s">
        <v>118</v>
      </c>
      <c r="R1181" s="339"/>
      <c r="S1181" s="340" t="s">
        <v>183</v>
      </c>
      <c r="T1181" s="339"/>
      <c r="U1181" s="340" t="s">
        <v>184</v>
      </c>
      <c r="V1181" s="339"/>
      <c r="W1181" s="340" t="s">
        <v>183</v>
      </c>
      <c r="X1181" s="339"/>
      <c r="Y1181" s="340" t="s">
        <v>185</v>
      </c>
      <c r="Z1181" s="340" t="s">
        <v>186</v>
      </c>
      <c r="AA1181" s="340" t="str">
        <f t="shared" si="393"/>
        <v/>
      </c>
      <c r="AB1181" s="341" t="s">
        <v>187</v>
      </c>
      <c r="AC1181" s="516" t="str">
        <f t="shared" si="394"/>
        <v/>
      </c>
      <c r="AD1181" s="509" t="str">
        <f t="shared" si="395"/>
        <v/>
      </c>
      <c r="AE1181" s="517" t="str">
        <f>IFERROR(ROUNDDOWN(ROUNDDOWN(ROUND(L1181*VLOOKUP(K1181,【参考】数式用!$A$4:$F$57,MATCH("処遇改善加算Ⅳ",【参考】数式用!$C$3:$F$3,0)+2,0),0),0)*AA1181*0.5,0), "")</f>
        <v/>
      </c>
      <c r="AF1181" s="329"/>
      <c r="AG1181" s="330"/>
      <c r="AH1181" s="330"/>
      <c r="AI1181" s="344"/>
      <c r="AJ1181" s="641"/>
      <c r="AK1181" s="331"/>
      <c r="AL1181" s="332" t="str">
        <f t="shared" si="396"/>
        <v/>
      </c>
      <c r="AM1181" s="325" t="str">
        <f t="shared" si="397"/>
        <v/>
      </c>
      <c r="AN1181" s="255"/>
      <c r="AO1181" s="559" t="str">
        <f>IFERROR(VLOOKUP(K1181,【参考】数式用!$A$2:$N$57,14,FALSE),"")</f>
        <v/>
      </c>
      <c r="AP1181" s="559" t="str">
        <f t="shared" si="398"/>
        <v/>
      </c>
      <c r="AQ1181" s="632" t="str">
        <f t="shared" si="399"/>
        <v/>
      </c>
      <c r="AR1181" s="632" t="str">
        <f t="shared" si="400"/>
        <v>入力済</v>
      </c>
      <c r="AS1181" s="559" t="str">
        <f t="shared" si="401"/>
        <v/>
      </c>
      <c r="AT1181" s="632" t="str">
        <f t="shared" si="402"/>
        <v>入力済</v>
      </c>
      <c r="AU1181" s="632" t="str">
        <f t="shared" si="403"/>
        <v/>
      </c>
      <c r="AV1181" s="632" t="str">
        <f t="shared" si="404"/>
        <v/>
      </c>
      <c r="AW1181" s="559" t="str">
        <f t="shared" si="405"/>
        <v/>
      </c>
      <c r="AX1181" s="559" t="str">
        <f t="shared" si="406"/>
        <v/>
      </c>
      <c r="AY1181" s="632" t="str">
        <f>IFERROR(VLOOKUP(K1181,【参考】数式用!$AR$5:$AS$39,2, FALSE), "")</f>
        <v/>
      </c>
      <c r="AZ1181" s="559" t="str">
        <f t="shared" si="407"/>
        <v/>
      </c>
      <c r="BA1181" s="559" t="str">
        <f t="shared" si="408"/>
        <v>入力済</v>
      </c>
      <c r="BB1181" s="632" t="str">
        <f>IFERROR(VLOOKUP(K1181,【参考】数式用!$AX$3:$AY$59, 2, FALSE), "")</f>
        <v/>
      </c>
      <c r="BC1181" s="559" t="str">
        <f t="shared" si="409"/>
        <v/>
      </c>
      <c r="BD1181" s="559" t="str">
        <f t="shared" si="410"/>
        <v>入力済</v>
      </c>
      <c r="BE1181" s="576" t="str">
        <f t="shared" si="411"/>
        <v/>
      </c>
      <c r="BF1181" s="559" t="str">
        <f t="shared" si="412"/>
        <v/>
      </c>
      <c r="BG1181" s="596"/>
      <c r="BH1181" s="632" t="str">
        <f t="shared" si="413"/>
        <v/>
      </c>
      <c r="BI1181" s="614" t="str">
        <f>IFERROR(IF(BH1181="Ⅱロ有り",ROUNDDOWN(L1181*VLOOKUP(K1181,【参考】数式用!$A$4:$J$42,10,FALSE)*AA1181,0),""),"")</f>
        <v/>
      </c>
      <c r="BJ1181" s="614" t="str">
        <f>IFERROR(IF(BH1181="Ⅱロなし",ROUNDDOWN(L1181*VLOOKUP(K1181,【参考】数式用!$A$4:$J$42,8,FALSE)*AA1181,0),""),"")</f>
        <v/>
      </c>
    </row>
    <row r="1182" spans="1:62" ht="110.1" customHeight="1" thickBot="1">
      <c r="A1182" s="327">
        <v>1169</v>
      </c>
      <c r="B1182" s="1005" t="str">
        <f>IF(基本情報入力シート!B1204="","",基本情報入力シート!B1204)</f>
        <v/>
      </c>
      <c r="C1182" s="1006"/>
      <c r="D1182" s="1006"/>
      <c r="E1182" s="1006"/>
      <c r="F1182" s="1007"/>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58" t="str">
        <f>IF(基本情報入力シート!AF1204=0, "",基本情報入力シート!AF1204)</f>
        <v/>
      </c>
      <c r="M1182" s="589"/>
      <c r="N1182" s="521" t="str">
        <f>IFERROR(VLOOKUP(K1182,【参考】数式用!$A$2:$F$57,MATCH(M1182,【参考】数式用!$C$3:$F$3,0)+2,0),"")</f>
        <v/>
      </c>
      <c r="O1182" s="513"/>
      <c r="P1182" s="555" t="str">
        <f>IFERROR(VLOOKUP(K1182,【参考】数式用!$A$2:$F$57,MATCH(O1182,【参考】数式用!$C$3:$F$3,0)+2,0),"")</f>
        <v/>
      </c>
      <c r="Q1182" s="338" t="s">
        <v>118</v>
      </c>
      <c r="R1182" s="339"/>
      <c r="S1182" s="340" t="s">
        <v>183</v>
      </c>
      <c r="T1182" s="339"/>
      <c r="U1182" s="340" t="s">
        <v>184</v>
      </c>
      <c r="V1182" s="339"/>
      <c r="W1182" s="340" t="s">
        <v>183</v>
      </c>
      <c r="X1182" s="339"/>
      <c r="Y1182" s="340" t="s">
        <v>185</v>
      </c>
      <c r="Z1182" s="340" t="s">
        <v>186</v>
      </c>
      <c r="AA1182" s="340" t="str">
        <f t="shared" si="393"/>
        <v/>
      </c>
      <c r="AB1182" s="341" t="s">
        <v>187</v>
      </c>
      <c r="AC1182" s="516" t="str">
        <f t="shared" si="394"/>
        <v/>
      </c>
      <c r="AD1182" s="509" t="str">
        <f t="shared" si="395"/>
        <v/>
      </c>
      <c r="AE1182" s="517" t="str">
        <f>IFERROR(ROUNDDOWN(ROUNDDOWN(ROUND(L1182*VLOOKUP(K1182,【参考】数式用!$A$4:$F$57,MATCH("処遇改善加算Ⅳ",【参考】数式用!$C$3:$F$3,0)+2,0),0),0)*AA1182*0.5,0), "")</f>
        <v/>
      </c>
      <c r="AF1182" s="329"/>
      <c r="AG1182" s="330"/>
      <c r="AH1182" s="330"/>
      <c r="AI1182" s="344"/>
      <c r="AJ1182" s="641"/>
      <c r="AK1182" s="331"/>
      <c r="AL1182" s="332" t="str">
        <f t="shared" si="396"/>
        <v/>
      </c>
      <c r="AM1182" s="325" t="str">
        <f t="shared" si="397"/>
        <v/>
      </c>
      <c r="AN1182" s="255"/>
      <c r="AO1182" s="559" t="str">
        <f>IFERROR(VLOOKUP(K1182,【参考】数式用!$A$2:$N$57,14,FALSE),"")</f>
        <v/>
      </c>
      <c r="AP1182" s="559" t="str">
        <f t="shared" si="398"/>
        <v/>
      </c>
      <c r="AQ1182" s="632" t="str">
        <f t="shared" si="399"/>
        <v/>
      </c>
      <c r="AR1182" s="632" t="str">
        <f t="shared" si="400"/>
        <v>入力済</v>
      </c>
      <c r="AS1182" s="559" t="str">
        <f t="shared" si="401"/>
        <v/>
      </c>
      <c r="AT1182" s="632" t="str">
        <f t="shared" si="402"/>
        <v>入力済</v>
      </c>
      <c r="AU1182" s="632" t="str">
        <f t="shared" si="403"/>
        <v/>
      </c>
      <c r="AV1182" s="632" t="str">
        <f t="shared" si="404"/>
        <v/>
      </c>
      <c r="AW1182" s="559" t="str">
        <f t="shared" si="405"/>
        <v/>
      </c>
      <c r="AX1182" s="559" t="str">
        <f t="shared" si="406"/>
        <v/>
      </c>
      <c r="AY1182" s="632" t="str">
        <f>IFERROR(VLOOKUP(K1182,【参考】数式用!$AR$5:$AS$39,2, FALSE), "")</f>
        <v/>
      </c>
      <c r="AZ1182" s="559" t="str">
        <f t="shared" si="407"/>
        <v/>
      </c>
      <c r="BA1182" s="559" t="str">
        <f t="shared" si="408"/>
        <v>入力済</v>
      </c>
      <c r="BB1182" s="632" t="str">
        <f>IFERROR(VLOOKUP(K1182,【参考】数式用!$AX$3:$AY$59, 2, FALSE), "")</f>
        <v/>
      </c>
      <c r="BC1182" s="559" t="str">
        <f t="shared" si="409"/>
        <v/>
      </c>
      <c r="BD1182" s="559" t="str">
        <f t="shared" si="410"/>
        <v>入力済</v>
      </c>
      <c r="BE1182" s="576" t="str">
        <f t="shared" si="411"/>
        <v/>
      </c>
      <c r="BF1182" s="559" t="str">
        <f t="shared" si="412"/>
        <v/>
      </c>
      <c r="BG1182" s="596"/>
      <c r="BH1182" s="632" t="str">
        <f t="shared" si="413"/>
        <v/>
      </c>
      <c r="BI1182" s="614" t="str">
        <f>IFERROR(IF(BH1182="Ⅱロ有り",ROUNDDOWN(L1182*VLOOKUP(K1182,【参考】数式用!$A$4:$J$42,10,FALSE)*AA1182,0),""),"")</f>
        <v/>
      </c>
      <c r="BJ1182" s="614" t="str">
        <f>IFERROR(IF(BH1182="Ⅱロなし",ROUNDDOWN(L1182*VLOOKUP(K1182,【参考】数式用!$A$4:$J$42,8,FALSE)*AA1182,0),""),"")</f>
        <v/>
      </c>
    </row>
    <row r="1183" spans="1:62" ht="110.1" customHeight="1" thickBot="1">
      <c r="A1183" s="327">
        <v>1170</v>
      </c>
      <c r="B1183" s="1005" t="str">
        <f>IF(基本情報入力シート!B1205="","",基本情報入力シート!B1205)</f>
        <v/>
      </c>
      <c r="C1183" s="1006"/>
      <c r="D1183" s="1006"/>
      <c r="E1183" s="1006"/>
      <c r="F1183" s="1007"/>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58" t="str">
        <f>IF(基本情報入力シート!AF1205=0, "",基本情報入力シート!AF1205)</f>
        <v/>
      </c>
      <c r="M1183" s="589"/>
      <c r="N1183" s="521" t="str">
        <f>IFERROR(VLOOKUP(K1183,【参考】数式用!$A$2:$F$57,MATCH(M1183,【参考】数式用!$C$3:$F$3,0)+2,0),"")</f>
        <v/>
      </c>
      <c r="O1183" s="513"/>
      <c r="P1183" s="555" t="str">
        <f>IFERROR(VLOOKUP(K1183,【参考】数式用!$A$2:$F$57,MATCH(O1183,【参考】数式用!$C$3:$F$3,0)+2,0),"")</f>
        <v/>
      </c>
      <c r="Q1183" s="338" t="s">
        <v>118</v>
      </c>
      <c r="R1183" s="339"/>
      <c r="S1183" s="340" t="s">
        <v>183</v>
      </c>
      <c r="T1183" s="339"/>
      <c r="U1183" s="340" t="s">
        <v>184</v>
      </c>
      <c r="V1183" s="339"/>
      <c r="W1183" s="340" t="s">
        <v>183</v>
      </c>
      <c r="X1183" s="339"/>
      <c r="Y1183" s="340" t="s">
        <v>185</v>
      </c>
      <c r="Z1183" s="340" t="s">
        <v>186</v>
      </c>
      <c r="AA1183" s="340" t="str">
        <f t="shared" si="393"/>
        <v/>
      </c>
      <c r="AB1183" s="341" t="s">
        <v>187</v>
      </c>
      <c r="AC1183" s="516" t="str">
        <f t="shared" si="394"/>
        <v/>
      </c>
      <c r="AD1183" s="509" t="str">
        <f t="shared" si="395"/>
        <v/>
      </c>
      <c r="AE1183" s="517" t="str">
        <f>IFERROR(ROUNDDOWN(ROUNDDOWN(ROUND(L1183*VLOOKUP(K1183,【参考】数式用!$A$4:$F$57,MATCH("処遇改善加算Ⅳ",【参考】数式用!$C$3:$F$3,0)+2,0),0),0)*AA1183*0.5,0), "")</f>
        <v/>
      </c>
      <c r="AF1183" s="329"/>
      <c r="AG1183" s="330"/>
      <c r="AH1183" s="330"/>
      <c r="AI1183" s="344"/>
      <c r="AJ1183" s="641"/>
      <c r="AK1183" s="331"/>
      <c r="AL1183" s="332" t="str">
        <f t="shared" si="396"/>
        <v/>
      </c>
      <c r="AM1183" s="325" t="str">
        <f t="shared" si="397"/>
        <v/>
      </c>
      <c r="AN1183" s="255"/>
      <c r="AO1183" s="559" t="str">
        <f>IFERROR(VLOOKUP(K1183,【参考】数式用!$A$2:$N$57,14,FALSE),"")</f>
        <v/>
      </c>
      <c r="AP1183" s="559" t="str">
        <f t="shared" si="398"/>
        <v/>
      </c>
      <c r="AQ1183" s="632" t="str">
        <f t="shared" si="399"/>
        <v/>
      </c>
      <c r="AR1183" s="632" t="str">
        <f t="shared" si="400"/>
        <v>入力済</v>
      </c>
      <c r="AS1183" s="559" t="str">
        <f t="shared" si="401"/>
        <v/>
      </c>
      <c r="AT1183" s="632" t="str">
        <f t="shared" si="402"/>
        <v>入力済</v>
      </c>
      <c r="AU1183" s="632" t="str">
        <f t="shared" si="403"/>
        <v/>
      </c>
      <c r="AV1183" s="632" t="str">
        <f t="shared" si="404"/>
        <v/>
      </c>
      <c r="AW1183" s="559" t="str">
        <f t="shared" si="405"/>
        <v/>
      </c>
      <c r="AX1183" s="559" t="str">
        <f t="shared" si="406"/>
        <v/>
      </c>
      <c r="AY1183" s="632" t="str">
        <f>IFERROR(VLOOKUP(K1183,【参考】数式用!$AR$5:$AS$39,2, FALSE), "")</f>
        <v/>
      </c>
      <c r="AZ1183" s="559" t="str">
        <f t="shared" si="407"/>
        <v/>
      </c>
      <c r="BA1183" s="559" t="str">
        <f t="shared" si="408"/>
        <v>入力済</v>
      </c>
      <c r="BB1183" s="632" t="str">
        <f>IFERROR(VLOOKUP(K1183,【参考】数式用!$AX$3:$AY$59, 2, FALSE), "")</f>
        <v/>
      </c>
      <c r="BC1183" s="559" t="str">
        <f t="shared" si="409"/>
        <v/>
      </c>
      <c r="BD1183" s="559" t="str">
        <f t="shared" si="410"/>
        <v>入力済</v>
      </c>
      <c r="BE1183" s="576" t="str">
        <f t="shared" si="411"/>
        <v/>
      </c>
      <c r="BF1183" s="559" t="str">
        <f t="shared" si="412"/>
        <v/>
      </c>
      <c r="BG1183" s="596"/>
      <c r="BH1183" s="632" t="str">
        <f t="shared" si="413"/>
        <v/>
      </c>
      <c r="BI1183" s="614" t="str">
        <f>IFERROR(IF(BH1183="Ⅱロ有り",ROUNDDOWN(L1183*VLOOKUP(K1183,【参考】数式用!$A$4:$J$42,10,FALSE)*AA1183,0),""),"")</f>
        <v/>
      </c>
      <c r="BJ1183" s="614" t="str">
        <f>IFERROR(IF(BH1183="Ⅱロなし",ROUNDDOWN(L1183*VLOOKUP(K1183,【参考】数式用!$A$4:$J$42,8,FALSE)*AA1183,0),""),"")</f>
        <v/>
      </c>
    </row>
    <row r="1184" spans="1:62" ht="110.1" customHeight="1" thickBot="1">
      <c r="A1184" s="327">
        <v>1171</v>
      </c>
      <c r="B1184" s="1005" t="str">
        <f>IF(基本情報入力シート!B1206="","",基本情報入力シート!B1206)</f>
        <v/>
      </c>
      <c r="C1184" s="1006"/>
      <c r="D1184" s="1006"/>
      <c r="E1184" s="1006"/>
      <c r="F1184" s="1007"/>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58" t="str">
        <f>IF(基本情報入力シート!AF1206=0, "",基本情報入力シート!AF1206)</f>
        <v/>
      </c>
      <c r="M1184" s="589"/>
      <c r="N1184" s="521" t="str">
        <f>IFERROR(VLOOKUP(K1184,【参考】数式用!$A$2:$F$57,MATCH(M1184,【参考】数式用!$C$3:$F$3,0)+2,0),"")</f>
        <v/>
      </c>
      <c r="O1184" s="513"/>
      <c r="P1184" s="555" t="str">
        <f>IFERROR(VLOOKUP(K1184,【参考】数式用!$A$2:$F$57,MATCH(O1184,【参考】数式用!$C$3:$F$3,0)+2,0),"")</f>
        <v/>
      </c>
      <c r="Q1184" s="338" t="s">
        <v>118</v>
      </c>
      <c r="R1184" s="339"/>
      <c r="S1184" s="340" t="s">
        <v>183</v>
      </c>
      <c r="T1184" s="339"/>
      <c r="U1184" s="340" t="s">
        <v>184</v>
      </c>
      <c r="V1184" s="339"/>
      <c r="W1184" s="340" t="s">
        <v>183</v>
      </c>
      <c r="X1184" s="339"/>
      <c r="Y1184" s="340" t="s">
        <v>185</v>
      </c>
      <c r="Z1184" s="340" t="s">
        <v>186</v>
      </c>
      <c r="AA1184" s="340" t="str">
        <f t="shared" si="393"/>
        <v/>
      </c>
      <c r="AB1184" s="341" t="s">
        <v>187</v>
      </c>
      <c r="AC1184" s="516" t="str">
        <f t="shared" si="394"/>
        <v/>
      </c>
      <c r="AD1184" s="509" t="str">
        <f t="shared" si="395"/>
        <v/>
      </c>
      <c r="AE1184" s="517" t="str">
        <f>IFERROR(ROUNDDOWN(ROUNDDOWN(ROUND(L1184*VLOOKUP(K1184,【参考】数式用!$A$4:$F$57,MATCH("処遇改善加算Ⅳ",【参考】数式用!$C$3:$F$3,0)+2,0),0),0)*AA1184*0.5,0), "")</f>
        <v/>
      </c>
      <c r="AF1184" s="329"/>
      <c r="AG1184" s="330"/>
      <c r="AH1184" s="330"/>
      <c r="AI1184" s="344"/>
      <c r="AJ1184" s="641"/>
      <c r="AK1184" s="331"/>
      <c r="AL1184" s="332" t="str">
        <f t="shared" si="396"/>
        <v/>
      </c>
      <c r="AM1184" s="325" t="str">
        <f t="shared" si="397"/>
        <v/>
      </c>
      <c r="AN1184" s="255"/>
      <c r="AO1184" s="559" t="str">
        <f>IFERROR(VLOOKUP(K1184,【参考】数式用!$A$2:$N$57,14,FALSE),"")</f>
        <v/>
      </c>
      <c r="AP1184" s="559" t="str">
        <f t="shared" si="398"/>
        <v/>
      </c>
      <c r="AQ1184" s="632" t="str">
        <f t="shared" si="399"/>
        <v/>
      </c>
      <c r="AR1184" s="632" t="str">
        <f t="shared" si="400"/>
        <v>入力済</v>
      </c>
      <c r="AS1184" s="559" t="str">
        <f t="shared" si="401"/>
        <v/>
      </c>
      <c r="AT1184" s="632" t="str">
        <f t="shared" si="402"/>
        <v>入力済</v>
      </c>
      <c r="AU1184" s="632" t="str">
        <f t="shared" si="403"/>
        <v/>
      </c>
      <c r="AV1184" s="632" t="str">
        <f t="shared" si="404"/>
        <v/>
      </c>
      <c r="AW1184" s="559" t="str">
        <f t="shared" si="405"/>
        <v/>
      </c>
      <c r="AX1184" s="559" t="str">
        <f t="shared" si="406"/>
        <v/>
      </c>
      <c r="AY1184" s="632" t="str">
        <f>IFERROR(VLOOKUP(K1184,【参考】数式用!$AR$5:$AS$39,2, FALSE), "")</f>
        <v/>
      </c>
      <c r="AZ1184" s="559" t="str">
        <f t="shared" si="407"/>
        <v/>
      </c>
      <c r="BA1184" s="559" t="str">
        <f t="shared" si="408"/>
        <v>入力済</v>
      </c>
      <c r="BB1184" s="632" t="str">
        <f>IFERROR(VLOOKUP(K1184,【参考】数式用!$AX$3:$AY$59, 2, FALSE), "")</f>
        <v/>
      </c>
      <c r="BC1184" s="559" t="str">
        <f t="shared" si="409"/>
        <v/>
      </c>
      <c r="BD1184" s="559" t="str">
        <f t="shared" si="410"/>
        <v>入力済</v>
      </c>
      <c r="BE1184" s="576" t="str">
        <f t="shared" si="411"/>
        <v/>
      </c>
      <c r="BF1184" s="559" t="str">
        <f t="shared" si="412"/>
        <v/>
      </c>
      <c r="BG1184" s="596"/>
      <c r="BH1184" s="632" t="str">
        <f t="shared" si="413"/>
        <v/>
      </c>
      <c r="BI1184" s="614" t="str">
        <f>IFERROR(IF(BH1184="Ⅱロ有り",ROUNDDOWN(L1184*VLOOKUP(K1184,【参考】数式用!$A$4:$J$42,10,FALSE)*AA1184,0),""),"")</f>
        <v/>
      </c>
      <c r="BJ1184" s="614" t="str">
        <f>IFERROR(IF(BH1184="Ⅱロなし",ROUNDDOWN(L1184*VLOOKUP(K1184,【参考】数式用!$A$4:$J$42,8,FALSE)*AA1184,0),""),"")</f>
        <v/>
      </c>
    </row>
    <row r="1185" spans="1:62" ht="110.1" customHeight="1" thickBot="1">
      <c r="A1185" s="327">
        <v>1172</v>
      </c>
      <c r="B1185" s="1005" t="str">
        <f>IF(基本情報入力シート!B1207="","",基本情報入力シート!B1207)</f>
        <v/>
      </c>
      <c r="C1185" s="1006"/>
      <c r="D1185" s="1006"/>
      <c r="E1185" s="1006"/>
      <c r="F1185" s="1007"/>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58" t="str">
        <f>IF(基本情報入力シート!AF1207=0, "",基本情報入力シート!AF1207)</f>
        <v/>
      </c>
      <c r="M1185" s="589"/>
      <c r="N1185" s="521" t="str">
        <f>IFERROR(VLOOKUP(K1185,【参考】数式用!$A$2:$F$57,MATCH(M1185,【参考】数式用!$C$3:$F$3,0)+2,0),"")</f>
        <v/>
      </c>
      <c r="O1185" s="513"/>
      <c r="P1185" s="555" t="str">
        <f>IFERROR(VLOOKUP(K1185,【参考】数式用!$A$2:$F$57,MATCH(O1185,【参考】数式用!$C$3:$F$3,0)+2,0),"")</f>
        <v/>
      </c>
      <c r="Q1185" s="338" t="s">
        <v>118</v>
      </c>
      <c r="R1185" s="339"/>
      <c r="S1185" s="340" t="s">
        <v>183</v>
      </c>
      <c r="T1185" s="339"/>
      <c r="U1185" s="340" t="s">
        <v>184</v>
      </c>
      <c r="V1185" s="339"/>
      <c r="W1185" s="340" t="s">
        <v>183</v>
      </c>
      <c r="X1185" s="339"/>
      <c r="Y1185" s="340" t="s">
        <v>185</v>
      </c>
      <c r="Z1185" s="340" t="s">
        <v>186</v>
      </c>
      <c r="AA1185" s="340" t="str">
        <f t="shared" si="393"/>
        <v/>
      </c>
      <c r="AB1185" s="341" t="s">
        <v>187</v>
      </c>
      <c r="AC1185" s="516" t="str">
        <f t="shared" si="394"/>
        <v/>
      </c>
      <c r="AD1185" s="509" t="str">
        <f t="shared" si="395"/>
        <v/>
      </c>
      <c r="AE1185" s="517" t="str">
        <f>IFERROR(ROUNDDOWN(ROUNDDOWN(ROUND(L1185*VLOOKUP(K1185,【参考】数式用!$A$4:$F$57,MATCH("処遇改善加算Ⅳ",【参考】数式用!$C$3:$F$3,0)+2,0),0),0)*AA1185*0.5,0), "")</f>
        <v/>
      </c>
      <c r="AF1185" s="329"/>
      <c r="AG1185" s="330"/>
      <c r="AH1185" s="330"/>
      <c r="AI1185" s="344"/>
      <c r="AJ1185" s="641"/>
      <c r="AK1185" s="331"/>
      <c r="AL1185" s="332" t="str">
        <f t="shared" si="396"/>
        <v/>
      </c>
      <c r="AM1185" s="325" t="str">
        <f t="shared" si="397"/>
        <v/>
      </c>
      <c r="AN1185" s="255"/>
      <c r="AO1185" s="559" t="str">
        <f>IFERROR(VLOOKUP(K1185,【参考】数式用!$A$2:$N$57,14,FALSE),"")</f>
        <v/>
      </c>
      <c r="AP1185" s="559" t="str">
        <f t="shared" si="398"/>
        <v/>
      </c>
      <c r="AQ1185" s="632" t="str">
        <f t="shared" si="399"/>
        <v/>
      </c>
      <c r="AR1185" s="632" t="str">
        <f t="shared" si="400"/>
        <v>入力済</v>
      </c>
      <c r="AS1185" s="559" t="str">
        <f t="shared" si="401"/>
        <v/>
      </c>
      <c r="AT1185" s="632" t="str">
        <f t="shared" si="402"/>
        <v>入力済</v>
      </c>
      <c r="AU1185" s="632" t="str">
        <f t="shared" si="403"/>
        <v/>
      </c>
      <c r="AV1185" s="632" t="str">
        <f t="shared" si="404"/>
        <v/>
      </c>
      <c r="AW1185" s="559" t="str">
        <f t="shared" si="405"/>
        <v/>
      </c>
      <c r="AX1185" s="559" t="str">
        <f t="shared" si="406"/>
        <v/>
      </c>
      <c r="AY1185" s="632" t="str">
        <f>IFERROR(VLOOKUP(K1185,【参考】数式用!$AR$5:$AS$39,2, FALSE), "")</f>
        <v/>
      </c>
      <c r="AZ1185" s="559" t="str">
        <f t="shared" si="407"/>
        <v/>
      </c>
      <c r="BA1185" s="559" t="str">
        <f t="shared" si="408"/>
        <v>入力済</v>
      </c>
      <c r="BB1185" s="632" t="str">
        <f>IFERROR(VLOOKUP(K1185,【参考】数式用!$AX$3:$AY$59, 2, FALSE), "")</f>
        <v/>
      </c>
      <c r="BC1185" s="559" t="str">
        <f t="shared" si="409"/>
        <v/>
      </c>
      <c r="BD1185" s="559" t="str">
        <f t="shared" si="410"/>
        <v>入力済</v>
      </c>
      <c r="BE1185" s="576" t="str">
        <f t="shared" si="411"/>
        <v/>
      </c>
      <c r="BF1185" s="559" t="str">
        <f t="shared" si="412"/>
        <v/>
      </c>
      <c r="BG1185" s="596"/>
      <c r="BH1185" s="632" t="str">
        <f t="shared" si="413"/>
        <v/>
      </c>
      <c r="BI1185" s="614" t="str">
        <f>IFERROR(IF(BH1185="Ⅱロ有り",ROUNDDOWN(L1185*VLOOKUP(K1185,【参考】数式用!$A$4:$J$42,10,FALSE)*AA1185,0),""),"")</f>
        <v/>
      </c>
      <c r="BJ1185" s="614" t="str">
        <f>IFERROR(IF(BH1185="Ⅱロなし",ROUNDDOWN(L1185*VLOOKUP(K1185,【参考】数式用!$A$4:$J$42,8,FALSE)*AA1185,0),""),"")</f>
        <v/>
      </c>
    </row>
    <row r="1186" spans="1:62" ht="110.1" customHeight="1" thickBot="1">
      <c r="A1186" s="327">
        <v>1173</v>
      </c>
      <c r="B1186" s="1005" t="str">
        <f>IF(基本情報入力シート!B1208="","",基本情報入力シート!B1208)</f>
        <v/>
      </c>
      <c r="C1186" s="1006"/>
      <c r="D1186" s="1006"/>
      <c r="E1186" s="1006"/>
      <c r="F1186" s="1007"/>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58" t="str">
        <f>IF(基本情報入力シート!AF1208=0, "",基本情報入力シート!AF1208)</f>
        <v/>
      </c>
      <c r="M1186" s="589"/>
      <c r="N1186" s="521" t="str">
        <f>IFERROR(VLOOKUP(K1186,【参考】数式用!$A$2:$F$57,MATCH(M1186,【参考】数式用!$C$3:$F$3,0)+2,0),"")</f>
        <v/>
      </c>
      <c r="O1186" s="513"/>
      <c r="P1186" s="555" t="str">
        <f>IFERROR(VLOOKUP(K1186,【参考】数式用!$A$2:$F$57,MATCH(O1186,【参考】数式用!$C$3:$F$3,0)+2,0),"")</f>
        <v/>
      </c>
      <c r="Q1186" s="338" t="s">
        <v>118</v>
      </c>
      <c r="R1186" s="339"/>
      <c r="S1186" s="340" t="s">
        <v>183</v>
      </c>
      <c r="T1186" s="339"/>
      <c r="U1186" s="340" t="s">
        <v>184</v>
      </c>
      <c r="V1186" s="339"/>
      <c r="W1186" s="340" t="s">
        <v>183</v>
      </c>
      <c r="X1186" s="339"/>
      <c r="Y1186" s="340" t="s">
        <v>185</v>
      </c>
      <c r="Z1186" s="340" t="s">
        <v>186</v>
      </c>
      <c r="AA1186" s="340" t="str">
        <f t="shared" si="393"/>
        <v/>
      </c>
      <c r="AB1186" s="341" t="s">
        <v>187</v>
      </c>
      <c r="AC1186" s="516" t="str">
        <f t="shared" si="394"/>
        <v/>
      </c>
      <c r="AD1186" s="509" t="str">
        <f t="shared" si="395"/>
        <v/>
      </c>
      <c r="AE1186" s="517" t="str">
        <f>IFERROR(ROUNDDOWN(ROUNDDOWN(ROUND(L1186*VLOOKUP(K1186,【参考】数式用!$A$4:$F$57,MATCH("処遇改善加算Ⅳ",【参考】数式用!$C$3:$F$3,0)+2,0),0),0)*AA1186*0.5,0), "")</f>
        <v/>
      </c>
      <c r="AF1186" s="329"/>
      <c r="AG1186" s="330"/>
      <c r="AH1186" s="330"/>
      <c r="AI1186" s="344"/>
      <c r="AJ1186" s="641"/>
      <c r="AK1186" s="331"/>
      <c r="AL1186" s="332" t="str">
        <f t="shared" si="396"/>
        <v/>
      </c>
      <c r="AM1186" s="325" t="str">
        <f t="shared" si="397"/>
        <v/>
      </c>
      <c r="AN1186" s="255"/>
      <c r="AO1186" s="559" t="str">
        <f>IFERROR(VLOOKUP(K1186,【参考】数式用!$A$2:$N$57,14,FALSE),"")</f>
        <v/>
      </c>
      <c r="AP1186" s="559" t="str">
        <f t="shared" si="398"/>
        <v/>
      </c>
      <c r="AQ1186" s="632" t="str">
        <f t="shared" si="399"/>
        <v/>
      </c>
      <c r="AR1186" s="632" t="str">
        <f t="shared" si="400"/>
        <v>入力済</v>
      </c>
      <c r="AS1186" s="559" t="str">
        <f t="shared" si="401"/>
        <v/>
      </c>
      <c r="AT1186" s="632" t="str">
        <f t="shared" si="402"/>
        <v>入力済</v>
      </c>
      <c r="AU1186" s="632" t="str">
        <f t="shared" si="403"/>
        <v/>
      </c>
      <c r="AV1186" s="632" t="str">
        <f t="shared" si="404"/>
        <v/>
      </c>
      <c r="AW1186" s="559" t="str">
        <f t="shared" si="405"/>
        <v/>
      </c>
      <c r="AX1186" s="559" t="str">
        <f t="shared" si="406"/>
        <v/>
      </c>
      <c r="AY1186" s="632" t="str">
        <f>IFERROR(VLOOKUP(K1186,【参考】数式用!$AR$5:$AS$39,2, FALSE), "")</f>
        <v/>
      </c>
      <c r="AZ1186" s="559" t="str">
        <f t="shared" si="407"/>
        <v/>
      </c>
      <c r="BA1186" s="559" t="str">
        <f t="shared" si="408"/>
        <v>入力済</v>
      </c>
      <c r="BB1186" s="632" t="str">
        <f>IFERROR(VLOOKUP(K1186,【参考】数式用!$AX$3:$AY$59, 2, FALSE), "")</f>
        <v/>
      </c>
      <c r="BC1186" s="559" t="str">
        <f t="shared" si="409"/>
        <v/>
      </c>
      <c r="BD1186" s="559" t="str">
        <f t="shared" si="410"/>
        <v>入力済</v>
      </c>
      <c r="BE1186" s="576" t="str">
        <f t="shared" si="411"/>
        <v/>
      </c>
      <c r="BF1186" s="559" t="str">
        <f t="shared" si="412"/>
        <v/>
      </c>
      <c r="BG1186" s="596"/>
      <c r="BH1186" s="632" t="str">
        <f t="shared" si="413"/>
        <v/>
      </c>
      <c r="BI1186" s="614" t="str">
        <f>IFERROR(IF(BH1186="Ⅱロ有り",ROUNDDOWN(L1186*VLOOKUP(K1186,【参考】数式用!$A$4:$J$42,10,FALSE)*AA1186,0),""),"")</f>
        <v/>
      </c>
      <c r="BJ1186" s="614" t="str">
        <f>IFERROR(IF(BH1186="Ⅱロなし",ROUNDDOWN(L1186*VLOOKUP(K1186,【参考】数式用!$A$4:$J$42,8,FALSE)*AA1186,0),""),"")</f>
        <v/>
      </c>
    </row>
    <row r="1187" spans="1:62" ht="110.1" customHeight="1" thickBot="1">
      <c r="A1187" s="327">
        <v>1174</v>
      </c>
      <c r="B1187" s="1005" t="str">
        <f>IF(基本情報入力シート!B1209="","",基本情報入力シート!B1209)</f>
        <v/>
      </c>
      <c r="C1187" s="1006"/>
      <c r="D1187" s="1006"/>
      <c r="E1187" s="1006"/>
      <c r="F1187" s="1007"/>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58" t="str">
        <f>IF(基本情報入力シート!AF1209=0, "",基本情報入力シート!AF1209)</f>
        <v/>
      </c>
      <c r="M1187" s="589"/>
      <c r="N1187" s="521" t="str">
        <f>IFERROR(VLOOKUP(K1187,【参考】数式用!$A$2:$F$57,MATCH(M1187,【参考】数式用!$C$3:$F$3,0)+2,0),"")</f>
        <v/>
      </c>
      <c r="O1187" s="513"/>
      <c r="P1187" s="555" t="str">
        <f>IFERROR(VLOOKUP(K1187,【参考】数式用!$A$2:$F$57,MATCH(O1187,【参考】数式用!$C$3:$F$3,0)+2,0),"")</f>
        <v/>
      </c>
      <c r="Q1187" s="338" t="s">
        <v>118</v>
      </c>
      <c r="R1187" s="339"/>
      <c r="S1187" s="340" t="s">
        <v>183</v>
      </c>
      <c r="T1187" s="339"/>
      <c r="U1187" s="340" t="s">
        <v>184</v>
      </c>
      <c r="V1187" s="339"/>
      <c r="W1187" s="340" t="s">
        <v>183</v>
      </c>
      <c r="X1187" s="339"/>
      <c r="Y1187" s="340" t="s">
        <v>185</v>
      </c>
      <c r="Z1187" s="340" t="s">
        <v>186</v>
      </c>
      <c r="AA1187" s="340" t="str">
        <f t="shared" si="393"/>
        <v/>
      </c>
      <c r="AB1187" s="341" t="s">
        <v>187</v>
      </c>
      <c r="AC1187" s="516" t="str">
        <f t="shared" si="394"/>
        <v/>
      </c>
      <c r="AD1187" s="509" t="str">
        <f t="shared" si="395"/>
        <v/>
      </c>
      <c r="AE1187" s="517" t="str">
        <f>IFERROR(ROUNDDOWN(ROUNDDOWN(ROUND(L1187*VLOOKUP(K1187,【参考】数式用!$A$4:$F$57,MATCH("処遇改善加算Ⅳ",【参考】数式用!$C$3:$F$3,0)+2,0),0),0)*AA1187*0.5,0), "")</f>
        <v/>
      </c>
      <c r="AF1187" s="329"/>
      <c r="AG1187" s="330"/>
      <c r="AH1187" s="330"/>
      <c r="AI1187" s="344"/>
      <c r="AJ1187" s="641"/>
      <c r="AK1187" s="331"/>
      <c r="AL1187" s="332" t="str">
        <f t="shared" si="396"/>
        <v/>
      </c>
      <c r="AM1187" s="325" t="str">
        <f t="shared" si="397"/>
        <v/>
      </c>
      <c r="AN1187" s="255"/>
      <c r="AO1187" s="559" t="str">
        <f>IFERROR(VLOOKUP(K1187,【参考】数式用!$A$2:$N$57,14,FALSE),"")</f>
        <v/>
      </c>
      <c r="AP1187" s="559" t="str">
        <f t="shared" si="398"/>
        <v/>
      </c>
      <c r="AQ1187" s="632" t="str">
        <f t="shared" si="399"/>
        <v/>
      </c>
      <c r="AR1187" s="632" t="str">
        <f t="shared" si="400"/>
        <v>入力済</v>
      </c>
      <c r="AS1187" s="559" t="str">
        <f t="shared" si="401"/>
        <v/>
      </c>
      <c r="AT1187" s="632" t="str">
        <f t="shared" si="402"/>
        <v>入力済</v>
      </c>
      <c r="AU1187" s="632" t="str">
        <f t="shared" si="403"/>
        <v/>
      </c>
      <c r="AV1187" s="632" t="str">
        <f t="shared" si="404"/>
        <v/>
      </c>
      <c r="AW1187" s="559" t="str">
        <f t="shared" si="405"/>
        <v/>
      </c>
      <c r="AX1187" s="559" t="str">
        <f t="shared" si="406"/>
        <v/>
      </c>
      <c r="AY1187" s="632" t="str">
        <f>IFERROR(VLOOKUP(K1187,【参考】数式用!$AR$5:$AS$39,2, FALSE), "")</f>
        <v/>
      </c>
      <c r="AZ1187" s="559" t="str">
        <f t="shared" si="407"/>
        <v/>
      </c>
      <c r="BA1187" s="559" t="str">
        <f t="shared" si="408"/>
        <v>入力済</v>
      </c>
      <c r="BB1187" s="632" t="str">
        <f>IFERROR(VLOOKUP(K1187,【参考】数式用!$AX$3:$AY$59, 2, FALSE), "")</f>
        <v/>
      </c>
      <c r="BC1187" s="559" t="str">
        <f t="shared" si="409"/>
        <v/>
      </c>
      <c r="BD1187" s="559" t="str">
        <f t="shared" si="410"/>
        <v>入力済</v>
      </c>
      <c r="BE1187" s="576" t="str">
        <f t="shared" si="411"/>
        <v/>
      </c>
      <c r="BF1187" s="559" t="str">
        <f t="shared" si="412"/>
        <v/>
      </c>
      <c r="BG1187" s="596"/>
      <c r="BH1187" s="632" t="str">
        <f t="shared" si="413"/>
        <v/>
      </c>
      <c r="BI1187" s="614" t="str">
        <f>IFERROR(IF(BH1187="Ⅱロ有り",ROUNDDOWN(L1187*VLOOKUP(K1187,【参考】数式用!$A$4:$J$42,10,FALSE)*AA1187,0),""),"")</f>
        <v/>
      </c>
      <c r="BJ1187" s="614" t="str">
        <f>IFERROR(IF(BH1187="Ⅱロなし",ROUNDDOWN(L1187*VLOOKUP(K1187,【参考】数式用!$A$4:$J$42,8,FALSE)*AA1187,0),""),"")</f>
        <v/>
      </c>
    </row>
    <row r="1188" spans="1:62" ht="110.1" customHeight="1" thickBot="1">
      <c r="A1188" s="327">
        <v>1175</v>
      </c>
      <c r="B1188" s="1005" t="str">
        <f>IF(基本情報入力シート!B1210="","",基本情報入力シート!B1210)</f>
        <v/>
      </c>
      <c r="C1188" s="1006"/>
      <c r="D1188" s="1006"/>
      <c r="E1188" s="1006"/>
      <c r="F1188" s="1007"/>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58" t="str">
        <f>IF(基本情報入力シート!AF1210=0, "",基本情報入力シート!AF1210)</f>
        <v/>
      </c>
      <c r="M1188" s="589"/>
      <c r="N1188" s="521" t="str">
        <f>IFERROR(VLOOKUP(K1188,【参考】数式用!$A$2:$F$57,MATCH(M1188,【参考】数式用!$C$3:$F$3,0)+2,0),"")</f>
        <v/>
      </c>
      <c r="O1188" s="513"/>
      <c r="P1188" s="555" t="str">
        <f>IFERROR(VLOOKUP(K1188,【参考】数式用!$A$2:$F$57,MATCH(O1188,【参考】数式用!$C$3:$F$3,0)+2,0),"")</f>
        <v/>
      </c>
      <c r="Q1188" s="338" t="s">
        <v>118</v>
      </c>
      <c r="R1188" s="339"/>
      <c r="S1188" s="340" t="s">
        <v>183</v>
      </c>
      <c r="T1188" s="339"/>
      <c r="U1188" s="340" t="s">
        <v>184</v>
      </c>
      <c r="V1188" s="339"/>
      <c r="W1188" s="340" t="s">
        <v>183</v>
      </c>
      <c r="X1188" s="339"/>
      <c r="Y1188" s="340" t="s">
        <v>185</v>
      </c>
      <c r="Z1188" s="340" t="s">
        <v>186</v>
      </c>
      <c r="AA1188" s="340" t="str">
        <f t="shared" si="393"/>
        <v/>
      </c>
      <c r="AB1188" s="341" t="s">
        <v>187</v>
      </c>
      <c r="AC1188" s="516" t="str">
        <f t="shared" si="394"/>
        <v/>
      </c>
      <c r="AD1188" s="509" t="str">
        <f t="shared" si="395"/>
        <v/>
      </c>
      <c r="AE1188" s="517" t="str">
        <f>IFERROR(ROUNDDOWN(ROUNDDOWN(ROUND(L1188*VLOOKUP(K1188,【参考】数式用!$A$4:$F$57,MATCH("処遇改善加算Ⅳ",【参考】数式用!$C$3:$F$3,0)+2,0),0),0)*AA1188*0.5,0), "")</f>
        <v/>
      </c>
      <c r="AF1188" s="329"/>
      <c r="AG1188" s="330"/>
      <c r="AH1188" s="330"/>
      <c r="AI1188" s="344"/>
      <c r="AJ1188" s="641"/>
      <c r="AK1188" s="331"/>
      <c r="AL1188" s="332" t="str">
        <f t="shared" si="396"/>
        <v/>
      </c>
      <c r="AM1188" s="325" t="str">
        <f t="shared" si="397"/>
        <v/>
      </c>
      <c r="AN1188" s="255"/>
      <c r="AO1188" s="559" t="str">
        <f>IFERROR(VLOOKUP(K1188,【参考】数式用!$A$2:$N$57,14,FALSE),"")</f>
        <v/>
      </c>
      <c r="AP1188" s="559" t="str">
        <f t="shared" si="398"/>
        <v/>
      </c>
      <c r="AQ1188" s="632" t="str">
        <f t="shared" si="399"/>
        <v/>
      </c>
      <c r="AR1188" s="632" t="str">
        <f t="shared" si="400"/>
        <v>入力済</v>
      </c>
      <c r="AS1188" s="559" t="str">
        <f t="shared" si="401"/>
        <v/>
      </c>
      <c r="AT1188" s="632" t="str">
        <f t="shared" si="402"/>
        <v>入力済</v>
      </c>
      <c r="AU1188" s="632" t="str">
        <f t="shared" si="403"/>
        <v/>
      </c>
      <c r="AV1188" s="632" t="str">
        <f t="shared" si="404"/>
        <v/>
      </c>
      <c r="AW1188" s="559" t="str">
        <f t="shared" si="405"/>
        <v/>
      </c>
      <c r="AX1188" s="559" t="str">
        <f t="shared" si="406"/>
        <v/>
      </c>
      <c r="AY1188" s="632" t="str">
        <f>IFERROR(VLOOKUP(K1188,【参考】数式用!$AR$5:$AS$39,2, FALSE), "")</f>
        <v/>
      </c>
      <c r="AZ1188" s="559" t="str">
        <f t="shared" si="407"/>
        <v/>
      </c>
      <c r="BA1188" s="559" t="str">
        <f t="shared" si="408"/>
        <v>入力済</v>
      </c>
      <c r="BB1188" s="632" t="str">
        <f>IFERROR(VLOOKUP(K1188,【参考】数式用!$AX$3:$AY$59, 2, FALSE), "")</f>
        <v/>
      </c>
      <c r="BC1188" s="559" t="str">
        <f t="shared" si="409"/>
        <v/>
      </c>
      <c r="BD1188" s="559" t="str">
        <f t="shared" si="410"/>
        <v>入力済</v>
      </c>
      <c r="BE1188" s="576" t="str">
        <f t="shared" si="411"/>
        <v/>
      </c>
      <c r="BF1188" s="559" t="str">
        <f t="shared" si="412"/>
        <v/>
      </c>
      <c r="BG1188" s="596"/>
      <c r="BH1188" s="632" t="str">
        <f t="shared" si="413"/>
        <v/>
      </c>
      <c r="BI1188" s="614" t="str">
        <f>IFERROR(IF(BH1188="Ⅱロ有り",ROUNDDOWN(L1188*VLOOKUP(K1188,【参考】数式用!$A$4:$J$42,10,FALSE)*AA1188,0),""),"")</f>
        <v/>
      </c>
      <c r="BJ1188" s="614" t="str">
        <f>IFERROR(IF(BH1188="Ⅱロなし",ROUNDDOWN(L1188*VLOOKUP(K1188,【参考】数式用!$A$4:$J$42,8,FALSE)*AA1188,0),""),"")</f>
        <v/>
      </c>
    </row>
    <row r="1189" spans="1:62" ht="110.1" customHeight="1" thickBot="1">
      <c r="A1189" s="327">
        <v>1176</v>
      </c>
      <c r="B1189" s="1005" t="str">
        <f>IF(基本情報入力シート!B1211="","",基本情報入力シート!B1211)</f>
        <v/>
      </c>
      <c r="C1189" s="1006"/>
      <c r="D1189" s="1006"/>
      <c r="E1189" s="1006"/>
      <c r="F1189" s="1007"/>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58" t="str">
        <f>IF(基本情報入力シート!AF1211=0, "",基本情報入力シート!AF1211)</f>
        <v/>
      </c>
      <c r="M1189" s="589"/>
      <c r="N1189" s="521" t="str">
        <f>IFERROR(VLOOKUP(K1189,【参考】数式用!$A$2:$F$57,MATCH(M1189,【参考】数式用!$C$3:$F$3,0)+2,0),"")</f>
        <v/>
      </c>
      <c r="O1189" s="513"/>
      <c r="P1189" s="555" t="str">
        <f>IFERROR(VLOOKUP(K1189,【参考】数式用!$A$2:$F$57,MATCH(O1189,【参考】数式用!$C$3:$F$3,0)+2,0),"")</f>
        <v/>
      </c>
      <c r="Q1189" s="338" t="s">
        <v>118</v>
      </c>
      <c r="R1189" s="339"/>
      <c r="S1189" s="340" t="s">
        <v>183</v>
      </c>
      <c r="T1189" s="339"/>
      <c r="U1189" s="340" t="s">
        <v>184</v>
      </c>
      <c r="V1189" s="339"/>
      <c r="W1189" s="340" t="s">
        <v>183</v>
      </c>
      <c r="X1189" s="339"/>
      <c r="Y1189" s="340" t="s">
        <v>185</v>
      </c>
      <c r="Z1189" s="340" t="s">
        <v>186</v>
      </c>
      <c r="AA1189" s="340" t="str">
        <f t="shared" si="393"/>
        <v/>
      </c>
      <c r="AB1189" s="341" t="s">
        <v>187</v>
      </c>
      <c r="AC1189" s="516" t="str">
        <f t="shared" si="394"/>
        <v/>
      </c>
      <c r="AD1189" s="509" t="str">
        <f t="shared" si="395"/>
        <v/>
      </c>
      <c r="AE1189" s="517" t="str">
        <f>IFERROR(ROUNDDOWN(ROUNDDOWN(ROUND(L1189*VLOOKUP(K1189,【参考】数式用!$A$4:$F$57,MATCH("処遇改善加算Ⅳ",【参考】数式用!$C$3:$F$3,0)+2,0),0),0)*AA1189*0.5,0), "")</f>
        <v/>
      </c>
      <c r="AF1189" s="329"/>
      <c r="AG1189" s="330"/>
      <c r="AH1189" s="330"/>
      <c r="AI1189" s="344"/>
      <c r="AJ1189" s="641"/>
      <c r="AK1189" s="331"/>
      <c r="AL1189" s="332" t="str">
        <f t="shared" si="396"/>
        <v/>
      </c>
      <c r="AM1189" s="325" t="str">
        <f t="shared" si="397"/>
        <v/>
      </c>
      <c r="AN1189" s="255"/>
      <c r="AO1189" s="559" t="str">
        <f>IFERROR(VLOOKUP(K1189,【参考】数式用!$A$2:$N$57,14,FALSE),"")</f>
        <v/>
      </c>
      <c r="AP1189" s="559" t="str">
        <f t="shared" si="398"/>
        <v/>
      </c>
      <c r="AQ1189" s="632" t="str">
        <f t="shared" si="399"/>
        <v/>
      </c>
      <c r="AR1189" s="632" t="str">
        <f t="shared" si="400"/>
        <v>入力済</v>
      </c>
      <c r="AS1189" s="559" t="str">
        <f t="shared" si="401"/>
        <v/>
      </c>
      <c r="AT1189" s="632" t="str">
        <f t="shared" si="402"/>
        <v>入力済</v>
      </c>
      <c r="AU1189" s="632" t="str">
        <f t="shared" si="403"/>
        <v/>
      </c>
      <c r="AV1189" s="632" t="str">
        <f t="shared" si="404"/>
        <v/>
      </c>
      <c r="AW1189" s="559" t="str">
        <f t="shared" si="405"/>
        <v/>
      </c>
      <c r="AX1189" s="559" t="str">
        <f t="shared" si="406"/>
        <v/>
      </c>
      <c r="AY1189" s="632" t="str">
        <f>IFERROR(VLOOKUP(K1189,【参考】数式用!$AR$5:$AS$39,2, FALSE), "")</f>
        <v/>
      </c>
      <c r="AZ1189" s="559" t="str">
        <f t="shared" si="407"/>
        <v/>
      </c>
      <c r="BA1189" s="559" t="str">
        <f t="shared" si="408"/>
        <v>入力済</v>
      </c>
      <c r="BB1189" s="632" t="str">
        <f>IFERROR(VLOOKUP(K1189,【参考】数式用!$AX$3:$AY$59, 2, FALSE), "")</f>
        <v/>
      </c>
      <c r="BC1189" s="559" t="str">
        <f t="shared" si="409"/>
        <v/>
      </c>
      <c r="BD1189" s="559" t="str">
        <f t="shared" si="410"/>
        <v>入力済</v>
      </c>
      <c r="BE1189" s="576" t="str">
        <f t="shared" si="411"/>
        <v/>
      </c>
      <c r="BF1189" s="559" t="str">
        <f t="shared" si="412"/>
        <v/>
      </c>
      <c r="BG1189" s="596"/>
      <c r="BH1189" s="632" t="str">
        <f t="shared" si="413"/>
        <v/>
      </c>
      <c r="BI1189" s="614" t="str">
        <f>IFERROR(IF(BH1189="Ⅱロ有り",ROUNDDOWN(L1189*VLOOKUP(K1189,【参考】数式用!$A$4:$J$42,10,FALSE)*AA1189,0),""),"")</f>
        <v/>
      </c>
      <c r="BJ1189" s="614" t="str">
        <f>IFERROR(IF(BH1189="Ⅱロなし",ROUNDDOWN(L1189*VLOOKUP(K1189,【参考】数式用!$A$4:$J$42,8,FALSE)*AA1189,0),""),"")</f>
        <v/>
      </c>
    </row>
    <row r="1190" spans="1:62" ht="110.1" customHeight="1" thickBot="1">
      <c r="A1190" s="327">
        <v>1177</v>
      </c>
      <c r="B1190" s="1005" t="str">
        <f>IF(基本情報入力シート!B1212="","",基本情報入力シート!B1212)</f>
        <v/>
      </c>
      <c r="C1190" s="1006"/>
      <c r="D1190" s="1006"/>
      <c r="E1190" s="1006"/>
      <c r="F1190" s="1007"/>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58" t="str">
        <f>IF(基本情報入力シート!AF1212=0, "",基本情報入力シート!AF1212)</f>
        <v/>
      </c>
      <c r="M1190" s="589"/>
      <c r="N1190" s="521" t="str">
        <f>IFERROR(VLOOKUP(K1190,【参考】数式用!$A$2:$F$57,MATCH(M1190,【参考】数式用!$C$3:$F$3,0)+2,0),"")</f>
        <v/>
      </c>
      <c r="O1190" s="513"/>
      <c r="P1190" s="555" t="str">
        <f>IFERROR(VLOOKUP(K1190,【参考】数式用!$A$2:$F$57,MATCH(O1190,【参考】数式用!$C$3:$F$3,0)+2,0),"")</f>
        <v/>
      </c>
      <c r="Q1190" s="338" t="s">
        <v>118</v>
      </c>
      <c r="R1190" s="339"/>
      <c r="S1190" s="340" t="s">
        <v>183</v>
      </c>
      <c r="T1190" s="339"/>
      <c r="U1190" s="340" t="s">
        <v>184</v>
      </c>
      <c r="V1190" s="339"/>
      <c r="W1190" s="340" t="s">
        <v>183</v>
      </c>
      <c r="X1190" s="339"/>
      <c r="Y1190" s="340" t="s">
        <v>185</v>
      </c>
      <c r="Z1190" s="340" t="s">
        <v>186</v>
      </c>
      <c r="AA1190" s="340" t="str">
        <f t="shared" si="393"/>
        <v/>
      </c>
      <c r="AB1190" s="341" t="s">
        <v>187</v>
      </c>
      <c r="AC1190" s="516" t="str">
        <f t="shared" si="394"/>
        <v/>
      </c>
      <c r="AD1190" s="509" t="str">
        <f t="shared" si="395"/>
        <v/>
      </c>
      <c r="AE1190" s="517" t="str">
        <f>IFERROR(ROUNDDOWN(ROUNDDOWN(ROUND(L1190*VLOOKUP(K1190,【参考】数式用!$A$4:$F$57,MATCH("処遇改善加算Ⅳ",【参考】数式用!$C$3:$F$3,0)+2,0),0),0)*AA1190*0.5,0), "")</f>
        <v/>
      </c>
      <c r="AF1190" s="329"/>
      <c r="AG1190" s="330"/>
      <c r="AH1190" s="330"/>
      <c r="AI1190" s="344"/>
      <c r="AJ1190" s="641"/>
      <c r="AK1190" s="331"/>
      <c r="AL1190" s="332" t="str">
        <f t="shared" si="396"/>
        <v/>
      </c>
      <c r="AM1190" s="325" t="str">
        <f t="shared" si="397"/>
        <v/>
      </c>
      <c r="AN1190" s="255"/>
      <c r="AO1190" s="559" t="str">
        <f>IFERROR(VLOOKUP(K1190,【参考】数式用!$A$2:$N$57,14,FALSE),"")</f>
        <v/>
      </c>
      <c r="AP1190" s="559" t="str">
        <f t="shared" si="398"/>
        <v/>
      </c>
      <c r="AQ1190" s="632" t="str">
        <f t="shared" si="399"/>
        <v/>
      </c>
      <c r="AR1190" s="632" t="str">
        <f t="shared" si="400"/>
        <v>入力済</v>
      </c>
      <c r="AS1190" s="559" t="str">
        <f t="shared" si="401"/>
        <v/>
      </c>
      <c r="AT1190" s="632" t="str">
        <f t="shared" si="402"/>
        <v>入力済</v>
      </c>
      <c r="AU1190" s="632" t="str">
        <f t="shared" si="403"/>
        <v/>
      </c>
      <c r="AV1190" s="632" t="str">
        <f t="shared" si="404"/>
        <v/>
      </c>
      <c r="AW1190" s="559" t="str">
        <f t="shared" si="405"/>
        <v/>
      </c>
      <c r="AX1190" s="559" t="str">
        <f t="shared" si="406"/>
        <v/>
      </c>
      <c r="AY1190" s="632" t="str">
        <f>IFERROR(VLOOKUP(K1190,【参考】数式用!$AR$5:$AS$39,2, FALSE), "")</f>
        <v/>
      </c>
      <c r="AZ1190" s="559" t="str">
        <f t="shared" si="407"/>
        <v/>
      </c>
      <c r="BA1190" s="559" t="str">
        <f t="shared" si="408"/>
        <v>入力済</v>
      </c>
      <c r="BB1190" s="632" t="str">
        <f>IFERROR(VLOOKUP(K1190,【参考】数式用!$AX$3:$AY$59, 2, FALSE), "")</f>
        <v/>
      </c>
      <c r="BC1190" s="559" t="str">
        <f t="shared" si="409"/>
        <v/>
      </c>
      <c r="BD1190" s="559" t="str">
        <f t="shared" si="410"/>
        <v>入力済</v>
      </c>
      <c r="BE1190" s="576" t="str">
        <f t="shared" si="411"/>
        <v/>
      </c>
      <c r="BF1190" s="559" t="str">
        <f t="shared" si="412"/>
        <v/>
      </c>
      <c r="BG1190" s="596"/>
      <c r="BH1190" s="632" t="str">
        <f t="shared" si="413"/>
        <v/>
      </c>
      <c r="BI1190" s="614" t="str">
        <f>IFERROR(IF(BH1190="Ⅱロ有り",ROUNDDOWN(L1190*VLOOKUP(K1190,【参考】数式用!$A$4:$J$42,10,FALSE)*AA1190,0),""),"")</f>
        <v/>
      </c>
      <c r="BJ1190" s="614" t="str">
        <f>IFERROR(IF(BH1190="Ⅱロなし",ROUNDDOWN(L1190*VLOOKUP(K1190,【参考】数式用!$A$4:$J$42,8,FALSE)*AA1190,0),""),"")</f>
        <v/>
      </c>
    </row>
    <row r="1191" spans="1:62" ht="110.1" customHeight="1" thickBot="1">
      <c r="A1191" s="327">
        <v>1178</v>
      </c>
      <c r="B1191" s="1005" t="str">
        <f>IF(基本情報入力シート!B1213="","",基本情報入力シート!B1213)</f>
        <v/>
      </c>
      <c r="C1191" s="1006"/>
      <c r="D1191" s="1006"/>
      <c r="E1191" s="1006"/>
      <c r="F1191" s="1007"/>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58" t="str">
        <f>IF(基本情報入力シート!AF1213=0, "",基本情報入力シート!AF1213)</f>
        <v/>
      </c>
      <c r="M1191" s="589"/>
      <c r="N1191" s="521" t="str">
        <f>IFERROR(VLOOKUP(K1191,【参考】数式用!$A$2:$F$57,MATCH(M1191,【参考】数式用!$C$3:$F$3,0)+2,0),"")</f>
        <v/>
      </c>
      <c r="O1191" s="513"/>
      <c r="P1191" s="555" t="str">
        <f>IFERROR(VLOOKUP(K1191,【参考】数式用!$A$2:$F$57,MATCH(O1191,【参考】数式用!$C$3:$F$3,0)+2,0),"")</f>
        <v/>
      </c>
      <c r="Q1191" s="338" t="s">
        <v>118</v>
      </c>
      <c r="R1191" s="339"/>
      <c r="S1191" s="340" t="s">
        <v>183</v>
      </c>
      <c r="T1191" s="339"/>
      <c r="U1191" s="340" t="s">
        <v>184</v>
      </c>
      <c r="V1191" s="339"/>
      <c r="W1191" s="340" t="s">
        <v>183</v>
      </c>
      <c r="X1191" s="339"/>
      <c r="Y1191" s="340" t="s">
        <v>185</v>
      </c>
      <c r="Z1191" s="340" t="s">
        <v>186</v>
      </c>
      <c r="AA1191" s="340" t="str">
        <f t="shared" si="393"/>
        <v/>
      </c>
      <c r="AB1191" s="341" t="s">
        <v>187</v>
      </c>
      <c r="AC1191" s="516" t="str">
        <f t="shared" si="394"/>
        <v/>
      </c>
      <c r="AD1191" s="509" t="str">
        <f t="shared" si="395"/>
        <v/>
      </c>
      <c r="AE1191" s="517" t="str">
        <f>IFERROR(ROUNDDOWN(ROUNDDOWN(ROUND(L1191*VLOOKUP(K1191,【参考】数式用!$A$4:$F$57,MATCH("処遇改善加算Ⅳ",【参考】数式用!$C$3:$F$3,0)+2,0),0),0)*AA1191*0.5,0), "")</f>
        <v/>
      </c>
      <c r="AF1191" s="329"/>
      <c r="AG1191" s="330"/>
      <c r="AH1191" s="330"/>
      <c r="AI1191" s="344"/>
      <c r="AJ1191" s="641"/>
      <c r="AK1191" s="331"/>
      <c r="AL1191" s="332" t="str">
        <f t="shared" si="396"/>
        <v/>
      </c>
      <c r="AM1191" s="325" t="str">
        <f t="shared" si="397"/>
        <v/>
      </c>
      <c r="AN1191" s="255"/>
      <c r="AO1191" s="559" t="str">
        <f>IFERROR(VLOOKUP(K1191,【参考】数式用!$A$2:$N$57,14,FALSE),"")</f>
        <v/>
      </c>
      <c r="AP1191" s="559" t="str">
        <f t="shared" si="398"/>
        <v/>
      </c>
      <c r="AQ1191" s="632" t="str">
        <f t="shared" si="399"/>
        <v/>
      </c>
      <c r="AR1191" s="632" t="str">
        <f t="shared" si="400"/>
        <v>入力済</v>
      </c>
      <c r="AS1191" s="559" t="str">
        <f t="shared" si="401"/>
        <v/>
      </c>
      <c r="AT1191" s="632" t="str">
        <f t="shared" si="402"/>
        <v>入力済</v>
      </c>
      <c r="AU1191" s="632" t="str">
        <f t="shared" si="403"/>
        <v/>
      </c>
      <c r="AV1191" s="632" t="str">
        <f t="shared" si="404"/>
        <v/>
      </c>
      <c r="AW1191" s="559" t="str">
        <f t="shared" si="405"/>
        <v/>
      </c>
      <c r="AX1191" s="559" t="str">
        <f t="shared" si="406"/>
        <v/>
      </c>
      <c r="AY1191" s="632" t="str">
        <f>IFERROR(VLOOKUP(K1191,【参考】数式用!$AR$5:$AS$39,2, FALSE), "")</f>
        <v/>
      </c>
      <c r="AZ1191" s="559" t="str">
        <f t="shared" si="407"/>
        <v/>
      </c>
      <c r="BA1191" s="559" t="str">
        <f t="shared" si="408"/>
        <v>入力済</v>
      </c>
      <c r="BB1191" s="632" t="str">
        <f>IFERROR(VLOOKUP(K1191,【参考】数式用!$AX$3:$AY$59, 2, FALSE), "")</f>
        <v/>
      </c>
      <c r="BC1191" s="559" t="str">
        <f t="shared" si="409"/>
        <v/>
      </c>
      <c r="BD1191" s="559" t="str">
        <f t="shared" si="410"/>
        <v>入力済</v>
      </c>
      <c r="BE1191" s="576" t="str">
        <f t="shared" si="411"/>
        <v/>
      </c>
      <c r="BF1191" s="559" t="str">
        <f t="shared" si="412"/>
        <v/>
      </c>
      <c r="BG1191" s="596"/>
      <c r="BH1191" s="632" t="str">
        <f t="shared" si="413"/>
        <v/>
      </c>
      <c r="BI1191" s="614" t="str">
        <f>IFERROR(IF(BH1191="Ⅱロ有り",ROUNDDOWN(L1191*VLOOKUP(K1191,【参考】数式用!$A$4:$J$42,10,FALSE)*AA1191,0),""),"")</f>
        <v/>
      </c>
      <c r="BJ1191" s="614" t="str">
        <f>IFERROR(IF(BH1191="Ⅱロなし",ROUNDDOWN(L1191*VLOOKUP(K1191,【参考】数式用!$A$4:$J$42,8,FALSE)*AA1191,0),""),"")</f>
        <v/>
      </c>
    </row>
    <row r="1192" spans="1:62" ht="110.1" customHeight="1" thickBot="1">
      <c r="A1192" s="327">
        <v>1179</v>
      </c>
      <c r="B1192" s="1005" t="str">
        <f>IF(基本情報入力シート!B1214="","",基本情報入力シート!B1214)</f>
        <v/>
      </c>
      <c r="C1192" s="1006"/>
      <c r="D1192" s="1006"/>
      <c r="E1192" s="1006"/>
      <c r="F1192" s="1007"/>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58" t="str">
        <f>IF(基本情報入力シート!AF1214=0, "",基本情報入力シート!AF1214)</f>
        <v/>
      </c>
      <c r="M1192" s="589"/>
      <c r="N1192" s="521" t="str">
        <f>IFERROR(VLOOKUP(K1192,【参考】数式用!$A$2:$F$57,MATCH(M1192,【参考】数式用!$C$3:$F$3,0)+2,0),"")</f>
        <v/>
      </c>
      <c r="O1192" s="513"/>
      <c r="P1192" s="555" t="str">
        <f>IFERROR(VLOOKUP(K1192,【参考】数式用!$A$2:$F$57,MATCH(O1192,【参考】数式用!$C$3:$F$3,0)+2,0),"")</f>
        <v/>
      </c>
      <c r="Q1192" s="338" t="s">
        <v>118</v>
      </c>
      <c r="R1192" s="339"/>
      <c r="S1192" s="340" t="s">
        <v>183</v>
      </c>
      <c r="T1192" s="339"/>
      <c r="U1192" s="340" t="s">
        <v>184</v>
      </c>
      <c r="V1192" s="339"/>
      <c r="W1192" s="340" t="s">
        <v>183</v>
      </c>
      <c r="X1192" s="339"/>
      <c r="Y1192" s="340" t="s">
        <v>185</v>
      </c>
      <c r="Z1192" s="340" t="s">
        <v>186</v>
      </c>
      <c r="AA1192" s="340" t="str">
        <f t="shared" si="393"/>
        <v/>
      </c>
      <c r="AB1192" s="341" t="s">
        <v>187</v>
      </c>
      <c r="AC1192" s="516" t="str">
        <f t="shared" si="394"/>
        <v/>
      </c>
      <c r="AD1192" s="509" t="str">
        <f t="shared" si="395"/>
        <v/>
      </c>
      <c r="AE1192" s="517" t="str">
        <f>IFERROR(ROUNDDOWN(ROUNDDOWN(ROUND(L1192*VLOOKUP(K1192,【参考】数式用!$A$4:$F$57,MATCH("処遇改善加算Ⅳ",【参考】数式用!$C$3:$F$3,0)+2,0),0),0)*AA1192*0.5,0), "")</f>
        <v/>
      </c>
      <c r="AF1192" s="329"/>
      <c r="AG1192" s="330"/>
      <c r="AH1192" s="330"/>
      <c r="AI1192" s="344"/>
      <c r="AJ1192" s="641"/>
      <c r="AK1192" s="331"/>
      <c r="AL1192" s="332" t="str">
        <f t="shared" si="396"/>
        <v/>
      </c>
      <c r="AM1192" s="325" t="str">
        <f t="shared" si="397"/>
        <v/>
      </c>
      <c r="AN1192" s="255"/>
      <c r="AO1192" s="559" t="str">
        <f>IFERROR(VLOOKUP(K1192,【参考】数式用!$A$2:$N$57,14,FALSE),"")</f>
        <v/>
      </c>
      <c r="AP1192" s="559" t="str">
        <f t="shared" si="398"/>
        <v/>
      </c>
      <c r="AQ1192" s="632" t="str">
        <f t="shared" si="399"/>
        <v/>
      </c>
      <c r="AR1192" s="632" t="str">
        <f t="shared" si="400"/>
        <v>入力済</v>
      </c>
      <c r="AS1192" s="559" t="str">
        <f t="shared" si="401"/>
        <v/>
      </c>
      <c r="AT1192" s="632" t="str">
        <f t="shared" si="402"/>
        <v>入力済</v>
      </c>
      <c r="AU1192" s="632" t="str">
        <f t="shared" si="403"/>
        <v/>
      </c>
      <c r="AV1192" s="632" t="str">
        <f t="shared" si="404"/>
        <v/>
      </c>
      <c r="AW1192" s="559" t="str">
        <f t="shared" si="405"/>
        <v/>
      </c>
      <c r="AX1192" s="559" t="str">
        <f t="shared" si="406"/>
        <v/>
      </c>
      <c r="AY1192" s="632" t="str">
        <f>IFERROR(VLOOKUP(K1192,【参考】数式用!$AR$5:$AS$39,2, FALSE), "")</f>
        <v/>
      </c>
      <c r="AZ1192" s="559" t="str">
        <f t="shared" si="407"/>
        <v/>
      </c>
      <c r="BA1192" s="559" t="str">
        <f t="shared" si="408"/>
        <v>入力済</v>
      </c>
      <c r="BB1192" s="632" t="str">
        <f>IFERROR(VLOOKUP(K1192,【参考】数式用!$AX$3:$AY$59, 2, FALSE), "")</f>
        <v/>
      </c>
      <c r="BC1192" s="559" t="str">
        <f t="shared" si="409"/>
        <v/>
      </c>
      <c r="BD1192" s="559" t="str">
        <f t="shared" si="410"/>
        <v>入力済</v>
      </c>
      <c r="BE1192" s="576" t="str">
        <f t="shared" si="411"/>
        <v/>
      </c>
      <c r="BF1192" s="559" t="str">
        <f t="shared" si="412"/>
        <v/>
      </c>
      <c r="BG1192" s="596"/>
      <c r="BH1192" s="632" t="str">
        <f t="shared" si="413"/>
        <v/>
      </c>
      <c r="BI1192" s="614" t="str">
        <f>IFERROR(IF(BH1192="Ⅱロ有り",ROUNDDOWN(L1192*VLOOKUP(K1192,【参考】数式用!$A$4:$J$42,10,FALSE)*AA1192,0),""),"")</f>
        <v/>
      </c>
      <c r="BJ1192" s="614" t="str">
        <f>IFERROR(IF(BH1192="Ⅱロなし",ROUNDDOWN(L1192*VLOOKUP(K1192,【参考】数式用!$A$4:$J$42,8,FALSE)*AA1192,0),""),"")</f>
        <v/>
      </c>
    </row>
    <row r="1193" spans="1:62" ht="110.1" customHeight="1" thickBot="1">
      <c r="A1193" s="327">
        <v>1180</v>
      </c>
      <c r="B1193" s="1005" t="str">
        <f>IF(基本情報入力シート!B1215="","",基本情報入力シート!B1215)</f>
        <v/>
      </c>
      <c r="C1193" s="1006"/>
      <c r="D1193" s="1006"/>
      <c r="E1193" s="1006"/>
      <c r="F1193" s="1007"/>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58" t="str">
        <f>IF(基本情報入力シート!AF1215=0, "",基本情報入力シート!AF1215)</f>
        <v/>
      </c>
      <c r="M1193" s="589"/>
      <c r="N1193" s="521" t="str">
        <f>IFERROR(VLOOKUP(K1193,【参考】数式用!$A$2:$F$57,MATCH(M1193,【参考】数式用!$C$3:$F$3,0)+2,0),"")</f>
        <v/>
      </c>
      <c r="O1193" s="513"/>
      <c r="P1193" s="555" t="str">
        <f>IFERROR(VLOOKUP(K1193,【参考】数式用!$A$2:$F$57,MATCH(O1193,【参考】数式用!$C$3:$F$3,0)+2,0),"")</f>
        <v/>
      </c>
      <c r="Q1193" s="338" t="s">
        <v>118</v>
      </c>
      <c r="R1193" s="339"/>
      <c r="S1193" s="340" t="s">
        <v>183</v>
      </c>
      <c r="T1193" s="339"/>
      <c r="U1193" s="340" t="s">
        <v>184</v>
      </c>
      <c r="V1193" s="339"/>
      <c r="W1193" s="340" t="s">
        <v>183</v>
      </c>
      <c r="X1193" s="339"/>
      <c r="Y1193" s="340" t="s">
        <v>185</v>
      </c>
      <c r="Z1193" s="340" t="s">
        <v>186</v>
      </c>
      <c r="AA1193" s="340" t="str">
        <f t="shared" si="393"/>
        <v/>
      </c>
      <c r="AB1193" s="341" t="s">
        <v>187</v>
      </c>
      <c r="AC1193" s="516" t="str">
        <f t="shared" si="394"/>
        <v/>
      </c>
      <c r="AD1193" s="509" t="str">
        <f t="shared" si="395"/>
        <v/>
      </c>
      <c r="AE1193" s="517" t="str">
        <f>IFERROR(ROUNDDOWN(ROUNDDOWN(ROUND(L1193*VLOOKUP(K1193,【参考】数式用!$A$4:$F$57,MATCH("処遇改善加算Ⅳ",【参考】数式用!$C$3:$F$3,0)+2,0),0),0)*AA1193*0.5,0), "")</f>
        <v/>
      </c>
      <c r="AF1193" s="329"/>
      <c r="AG1193" s="330"/>
      <c r="AH1193" s="330"/>
      <c r="AI1193" s="344"/>
      <c r="AJ1193" s="641"/>
      <c r="AK1193" s="331"/>
      <c r="AL1193" s="332" t="str">
        <f t="shared" si="396"/>
        <v/>
      </c>
      <c r="AM1193" s="325" t="str">
        <f t="shared" si="397"/>
        <v/>
      </c>
      <c r="AN1193" s="255"/>
      <c r="AO1193" s="559" t="str">
        <f>IFERROR(VLOOKUP(K1193,【参考】数式用!$A$2:$N$57,14,FALSE),"")</f>
        <v/>
      </c>
      <c r="AP1193" s="559" t="str">
        <f t="shared" si="398"/>
        <v/>
      </c>
      <c r="AQ1193" s="632" t="str">
        <f t="shared" si="399"/>
        <v/>
      </c>
      <c r="AR1193" s="632" t="str">
        <f t="shared" si="400"/>
        <v>入力済</v>
      </c>
      <c r="AS1193" s="559" t="str">
        <f t="shared" si="401"/>
        <v/>
      </c>
      <c r="AT1193" s="632" t="str">
        <f t="shared" si="402"/>
        <v>入力済</v>
      </c>
      <c r="AU1193" s="632" t="str">
        <f t="shared" si="403"/>
        <v/>
      </c>
      <c r="AV1193" s="632" t="str">
        <f t="shared" si="404"/>
        <v/>
      </c>
      <c r="AW1193" s="559" t="str">
        <f t="shared" si="405"/>
        <v/>
      </c>
      <c r="AX1193" s="559" t="str">
        <f t="shared" si="406"/>
        <v/>
      </c>
      <c r="AY1193" s="632" t="str">
        <f>IFERROR(VLOOKUP(K1193,【参考】数式用!$AR$5:$AS$39,2, FALSE), "")</f>
        <v/>
      </c>
      <c r="AZ1193" s="559" t="str">
        <f t="shared" si="407"/>
        <v/>
      </c>
      <c r="BA1193" s="559" t="str">
        <f t="shared" si="408"/>
        <v>入力済</v>
      </c>
      <c r="BB1193" s="632" t="str">
        <f>IFERROR(VLOOKUP(K1193,【参考】数式用!$AX$3:$AY$59, 2, FALSE), "")</f>
        <v/>
      </c>
      <c r="BC1193" s="559" t="str">
        <f t="shared" si="409"/>
        <v/>
      </c>
      <c r="BD1193" s="559" t="str">
        <f t="shared" si="410"/>
        <v>入力済</v>
      </c>
      <c r="BE1193" s="576" t="str">
        <f t="shared" si="411"/>
        <v/>
      </c>
      <c r="BF1193" s="559" t="str">
        <f t="shared" si="412"/>
        <v/>
      </c>
      <c r="BG1193" s="596"/>
      <c r="BH1193" s="632" t="str">
        <f t="shared" si="413"/>
        <v/>
      </c>
      <c r="BI1193" s="614" t="str">
        <f>IFERROR(IF(BH1193="Ⅱロ有り",ROUNDDOWN(L1193*VLOOKUP(K1193,【参考】数式用!$A$4:$J$42,10,FALSE)*AA1193,0),""),"")</f>
        <v/>
      </c>
      <c r="BJ1193" s="614" t="str">
        <f>IFERROR(IF(BH1193="Ⅱロなし",ROUNDDOWN(L1193*VLOOKUP(K1193,【参考】数式用!$A$4:$J$42,8,FALSE)*AA1193,0),""),"")</f>
        <v/>
      </c>
    </row>
    <row r="1194" spans="1:62" ht="110.1" customHeight="1" thickBot="1">
      <c r="A1194" s="327">
        <v>1181</v>
      </c>
      <c r="B1194" s="1005" t="str">
        <f>IF(基本情報入力シート!B1216="","",基本情報入力シート!B1216)</f>
        <v/>
      </c>
      <c r="C1194" s="1006"/>
      <c r="D1194" s="1006"/>
      <c r="E1194" s="1006"/>
      <c r="F1194" s="1007"/>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58" t="str">
        <f>IF(基本情報入力シート!AF1216=0, "",基本情報入力シート!AF1216)</f>
        <v/>
      </c>
      <c r="M1194" s="589"/>
      <c r="N1194" s="521" t="str">
        <f>IFERROR(VLOOKUP(K1194,【参考】数式用!$A$2:$F$57,MATCH(M1194,【参考】数式用!$C$3:$F$3,0)+2,0),"")</f>
        <v/>
      </c>
      <c r="O1194" s="513"/>
      <c r="P1194" s="555" t="str">
        <f>IFERROR(VLOOKUP(K1194,【参考】数式用!$A$2:$F$57,MATCH(O1194,【参考】数式用!$C$3:$F$3,0)+2,0),"")</f>
        <v/>
      </c>
      <c r="Q1194" s="338" t="s">
        <v>118</v>
      </c>
      <c r="R1194" s="339"/>
      <c r="S1194" s="340" t="s">
        <v>183</v>
      </c>
      <c r="T1194" s="339"/>
      <c r="U1194" s="340" t="s">
        <v>184</v>
      </c>
      <c r="V1194" s="339"/>
      <c r="W1194" s="340" t="s">
        <v>183</v>
      </c>
      <c r="X1194" s="339"/>
      <c r="Y1194" s="340" t="s">
        <v>185</v>
      </c>
      <c r="Z1194" s="340" t="s">
        <v>186</v>
      </c>
      <c r="AA1194" s="340" t="str">
        <f t="shared" si="393"/>
        <v/>
      </c>
      <c r="AB1194" s="341" t="s">
        <v>187</v>
      </c>
      <c r="AC1194" s="516" t="str">
        <f t="shared" si="394"/>
        <v/>
      </c>
      <c r="AD1194" s="509" t="str">
        <f t="shared" si="395"/>
        <v/>
      </c>
      <c r="AE1194" s="517" t="str">
        <f>IFERROR(ROUNDDOWN(ROUNDDOWN(ROUND(L1194*VLOOKUP(K1194,【参考】数式用!$A$4:$F$57,MATCH("処遇改善加算Ⅳ",【参考】数式用!$C$3:$F$3,0)+2,0),0),0)*AA1194*0.5,0), "")</f>
        <v/>
      </c>
      <c r="AF1194" s="329"/>
      <c r="AG1194" s="330"/>
      <c r="AH1194" s="330"/>
      <c r="AI1194" s="344"/>
      <c r="AJ1194" s="641"/>
      <c r="AK1194" s="331"/>
      <c r="AL1194" s="332" t="str">
        <f t="shared" si="396"/>
        <v/>
      </c>
      <c r="AM1194" s="325" t="str">
        <f t="shared" si="397"/>
        <v/>
      </c>
      <c r="AN1194" s="255"/>
      <c r="AO1194" s="559" t="str">
        <f>IFERROR(VLOOKUP(K1194,【参考】数式用!$A$2:$N$57,14,FALSE),"")</f>
        <v/>
      </c>
      <c r="AP1194" s="559" t="str">
        <f t="shared" si="398"/>
        <v/>
      </c>
      <c r="AQ1194" s="632" t="str">
        <f t="shared" si="399"/>
        <v/>
      </c>
      <c r="AR1194" s="632" t="str">
        <f t="shared" si="400"/>
        <v>入力済</v>
      </c>
      <c r="AS1194" s="559" t="str">
        <f t="shared" si="401"/>
        <v/>
      </c>
      <c r="AT1194" s="632" t="str">
        <f t="shared" si="402"/>
        <v>入力済</v>
      </c>
      <c r="AU1194" s="632" t="str">
        <f t="shared" si="403"/>
        <v/>
      </c>
      <c r="AV1194" s="632" t="str">
        <f t="shared" si="404"/>
        <v/>
      </c>
      <c r="AW1194" s="559" t="str">
        <f t="shared" si="405"/>
        <v/>
      </c>
      <c r="AX1194" s="559" t="str">
        <f t="shared" si="406"/>
        <v/>
      </c>
      <c r="AY1194" s="632" t="str">
        <f>IFERROR(VLOOKUP(K1194,【参考】数式用!$AR$5:$AS$39,2, FALSE), "")</f>
        <v/>
      </c>
      <c r="AZ1194" s="559" t="str">
        <f t="shared" si="407"/>
        <v/>
      </c>
      <c r="BA1194" s="559" t="str">
        <f t="shared" si="408"/>
        <v>入力済</v>
      </c>
      <c r="BB1194" s="632" t="str">
        <f>IFERROR(VLOOKUP(K1194,【参考】数式用!$AX$3:$AY$59, 2, FALSE), "")</f>
        <v/>
      </c>
      <c r="BC1194" s="559" t="str">
        <f t="shared" si="409"/>
        <v/>
      </c>
      <c r="BD1194" s="559" t="str">
        <f t="shared" si="410"/>
        <v>入力済</v>
      </c>
      <c r="BE1194" s="576" t="str">
        <f t="shared" si="411"/>
        <v/>
      </c>
      <c r="BF1194" s="559" t="str">
        <f t="shared" si="412"/>
        <v/>
      </c>
      <c r="BG1194" s="596"/>
      <c r="BH1194" s="632" t="str">
        <f t="shared" si="413"/>
        <v/>
      </c>
      <c r="BI1194" s="614" t="str">
        <f>IFERROR(IF(BH1194="Ⅱロ有り",ROUNDDOWN(L1194*VLOOKUP(K1194,【参考】数式用!$A$4:$J$42,10,FALSE)*AA1194,0),""),"")</f>
        <v/>
      </c>
      <c r="BJ1194" s="614" t="str">
        <f>IFERROR(IF(BH1194="Ⅱロなし",ROUNDDOWN(L1194*VLOOKUP(K1194,【参考】数式用!$A$4:$J$42,8,FALSE)*AA1194,0),""),"")</f>
        <v/>
      </c>
    </row>
    <row r="1195" spans="1:62" ht="110.1" customHeight="1" thickBot="1">
      <c r="A1195" s="327">
        <v>1182</v>
      </c>
      <c r="B1195" s="1005" t="str">
        <f>IF(基本情報入力シート!B1217="","",基本情報入力シート!B1217)</f>
        <v/>
      </c>
      <c r="C1195" s="1006"/>
      <c r="D1195" s="1006"/>
      <c r="E1195" s="1006"/>
      <c r="F1195" s="1007"/>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58" t="str">
        <f>IF(基本情報入力シート!AF1217=0, "",基本情報入力シート!AF1217)</f>
        <v/>
      </c>
      <c r="M1195" s="589"/>
      <c r="N1195" s="521" t="str">
        <f>IFERROR(VLOOKUP(K1195,【参考】数式用!$A$2:$F$57,MATCH(M1195,【参考】数式用!$C$3:$F$3,0)+2,0),"")</f>
        <v/>
      </c>
      <c r="O1195" s="513"/>
      <c r="P1195" s="555" t="str">
        <f>IFERROR(VLOOKUP(K1195,【参考】数式用!$A$2:$F$57,MATCH(O1195,【参考】数式用!$C$3:$F$3,0)+2,0),"")</f>
        <v/>
      </c>
      <c r="Q1195" s="338" t="s">
        <v>118</v>
      </c>
      <c r="R1195" s="339"/>
      <c r="S1195" s="340" t="s">
        <v>183</v>
      </c>
      <c r="T1195" s="339"/>
      <c r="U1195" s="340" t="s">
        <v>184</v>
      </c>
      <c r="V1195" s="339"/>
      <c r="W1195" s="340" t="s">
        <v>183</v>
      </c>
      <c r="X1195" s="339"/>
      <c r="Y1195" s="340" t="s">
        <v>185</v>
      </c>
      <c r="Z1195" s="340" t="s">
        <v>186</v>
      </c>
      <c r="AA1195" s="340" t="str">
        <f t="shared" si="393"/>
        <v/>
      </c>
      <c r="AB1195" s="341" t="s">
        <v>187</v>
      </c>
      <c r="AC1195" s="516" t="str">
        <f t="shared" si="394"/>
        <v/>
      </c>
      <c r="AD1195" s="509" t="str">
        <f t="shared" si="395"/>
        <v/>
      </c>
      <c r="AE1195" s="517" t="str">
        <f>IFERROR(ROUNDDOWN(ROUNDDOWN(ROUND(L1195*VLOOKUP(K1195,【参考】数式用!$A$4:$F$57,MATCH("処遇改善加算Ⅳ",【参考】数式用!$C$3:$F$3,0)+2,0),0),0)*AA1195*0.5,0), "")</f>
        <v/>
      </c>
      <c r="AF1195" s="329"/>
      <c r="AG1195" s="330"/>
      <c r="AH1195" s="330"/>
      <c r="AI1195" s="344"/>
      <c r="AJ1195" s="641"/>
      <c r="AK1195" s="331"/>
      <c r="AL1195" s="332" t="str">
        <f t="shared" si="396"/>
        <v/>
      </c>
      <c r="AM1195" s="325" t="str">
        <f t="shared" si="397"/>
        <v/>
      </c>
      <c r="AN1195" s="255"/>
      <c r="AO1195" s="559" t="str">
        <f>IFERROR(VLOOKUP(K1195,【参考】数式用!$A$2:$N$57,14,FALSE),"")</f>
        <v/>
      </c>
      <c r="AP1195" s="559" t="str">
        <f t="shared" si="398"/>
        <v/>
      </c>
      <c r="AQ1195" s="632" t="str">
        <f t="shared" si="399"/>
        <v/>
      </c>
      <c r="AR1195" s="632" t="str">
        <f t="shared" si="400"/>
        <v>入力済</v>
      </c>
      <c r="AS1195" s="559" t="str">
        <f t="shared" si="401"/>
        <v/>
      </c>
      <c r="AT1195" s="632" t="str">
        <f t="shared" si="402"/>
        <v>入力済</v>
      </c>
      <c r="AU1195" s="632" t="str">
        <f t="shared" si="403"/>
        <v/>
      </c>
      <c r="AV1195" s="632" t="str">
        <f t="shared" si="404"/>
        <v/>
      </c>
      <c r="AW1195" s="559" t="str">
        <f t="shared" si="405"/>
        <v/>
      </c>
      <c r="AX1195" s="559" t="str">
        <f t="shared" si="406"/>
        <v/>
      </c>
      <c r="AY1195" s="632" t="str">
        <f>IFERROR(VLOOKUP(K1195,【参考】数式用!$AR$5:$AS$39,2, FALSE), "")</f>
        <v/>
      </c>
      <c r="AZ1195" s="559" t="str">
        <f t="shared" si="407"/>
        <v/>
      </c>
      <c r="BA1195" s="559" t="str">
        <f t="shared" si="408"/>
        <v>入力済</v>
      </c>
      <c r="BB1195" s="632" t="str">
        <f>IFERROR(VLOOKUP(K1195,【参考】数式用!$AX$3:$AY$59, 2, FALSE), "")</f>
        <v/>
      </c>
      <c r="BC1195" s="559" t="str">
        <f t="shared" si="409"/>
        <v/>
      </c>
      <c r="BD1195" s="559" t="str">
        <f t="shared" si="410"/>
        <v>入力済</v>
      </c>
      <c r="BE1195" s="576" t="str">
        <f t="shared" si="411"/>
        <v/>
      </c>
      <c r="BF1195" s="559" t="str">
        <f t="shared" si="412"/>
        <v/>
      </c>
      <c r="BG1195" s="596"/>
      <c r="BH1195" s="632" t="str">
        <f t="shared" si="413"/>
        <v/>
      </c>
      <c r="BI1195" s="614" t="str">
        <f>IFERROR(IF(BH1195="Ⅱロ有り",ROUNDDOWN(L1195*VLOOKUP(K1195,【参考】数式用!$A$4:$J$42,10,FALSE)*AA1195,0),""),"")</f>
        <v/>
      </c>
      <c r="BJ1195" s="614" t="str">
        <f>IFERROR(IF(BH1195="Ⅱロなし",ROUNDDOWN(L1195*VLOOKUP(K1195,【参考】数式用!$A$4:$J$42,8,FALSE)*AA1195,0),""),"")</f>
        <v/>
      </c>
    </row>
    <row r="1196" spans="1:62" ht="110.1" customHeight="1" thickBot="1">
      <c r="A1196" s="327">
        <v>1183</v>
      </c>
      <c r="B1196" s="1005" t="str">
        <f>IF(基本情報入力シート!B1218="","",基本情報入力シート!B1218)</f>
        <v/>
      </c>
      <c r="C1196" s="1006"/>
      <c r="D1196" s="1006"/>
      <c r="E1196" s="1006"/>
      <c r="F1196" s="1007"/>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58" t="str">
        <f>IF(基本情報入力シート!AF1218=0, "",基本情報入力シート!AF1218)</f>
        <v/>
      </c>
      <c r="M1196" s="589"/>
      <c r="N1196" s="521" t="str">
        <f>IFERROR(VLOOKUP(K1196,【参考】数式用!$A$2:$F$57,MATCH(M1196,【参考】数式用!$C$3:$F$3,0)+2,0),"")</f>
        <v/>
      </c>
      <c r="O1196" s="513"/>
      <c r="P1196" s="555" t="str">
        <f>IFERROR(VLOOKUP(K1196,【参考】数式用!$A$2:$F$57,MATCH(O1196,【参考】数式用!$C$3:$F$3,0)+2,0),"")</f>
        <v/>
      </c>
      <c r="Q1196" s="338" t="s">
        <v>118</v>
      </c>
      <c r="R1196" s="339"/>
      <c r="S1196" s="340" t="s">
        <v>183</v>
      </c>
      <c r="T1196" s="339"/>
      <c r="U1196" s="340" t="s">
        <v>184</v>
      </c>
      <c r="V1196" s="339"/>
      <c r="W1196" s="340" t="s">
        <v>183</v>
      </c>
      <c r="X1196" s="339"/>
      <c r="Y1196" s="340" t="s">
        <v>185</v>
      </c>
      <c r="Z1196" s="340" t="s">
        <v>186</v>
      </c>
      <c r="AA1196" s="340" t="str">
        <f t="shared" si="393"/>
        <v/>
      </c>
      <c r="AB1196" s="341" t="s">
        <v>187</v>
      </c>
      <c r="AC1196" s="516" t="str">
        <f t="shared" si="394"/>
        <v/>
      </c>
      <c r="AD1196" s="509" t="str">
        <f t="shared" si="395"/>
        <v/>
      </c>
      <c r="AE1196" s="517" t="str">
        <f>IFERROR(ROUNDDOWN(ROUNDDOWN(ROUND(L1196*VLOOKUP(K1196,【参考】数式用!$A$4:$F$57,MATCH("処遇改善加算Ⅳ",【参考】数式用!$C$3:$F$3,0)+2,0),0),0)*AA1196*0.5,0), "")</f>
        <v/>
      </c>
      <c r="AF1196" s="329"/>
      <c r="AG1196" s="330"/>
      <c r="AH1196" s="330"/>
      <c r="AI1196" s="344"/>
      <c r="AJ1196" s="641"/>
      <c r="AK1196" s="331"/>
      <c r="AL1196" s="332" t="str">
        <f t="shared" si="396"/>
        <v/>
      </c>
      <c r="AM1196" s="325" t="str">
        <f t="shared" si="397"/>
        <v/>
      </c>
      <c r="AN1196" s="255"/>
      <c r="AO1196" s="559" t="str">
        <f>IFERROR(VLOOKUP(K1196,【参考】数式用!$A$2:$N$57,14,FALSE),"")</f>
        <v/>
      </c>
      <c r="AP1196" s="559" t="str">
        <f t="shared" si="398"/>
        <v/>
      </c>
      <c r="AQ1196" s="632" t="str">
        <f t="shared" si="399"/>
        <v/>
      </c>
      <c r="AR1196" s="632" t="str">
        <f t="shared" si="400"/>
        <v>入力済</v>
      </c>
      <c r="AS1196" s="559" t="str">
        <f t="shared" si="401"/>
        <v/>
      </c>
      <c r="AT1196" s="632" t="str">
        <f t="shared" si="402"/>
        <v>入力済</v>
      </c>
      <c r="AU1196" s="632" t="str">
        <f t="shared" si="403"/>
        <v/>
      </c>
      <c r="AV1196" s="632" t="str">
        <f t="shared" si="404"/>
        <v/>
      </c>
      <c r="AW1196" s="559" t="str">
        <f t="shared" si="405"/>
        <v/>
      </c>
      <c r="AX1196" s="559" t="str">
        <f t="shared" si="406"/>
        <v/>
      </c>
      <c r="AY1196" s="632" t="str">
        <f>IFERROR(VLOOKUP(K1196,【参考】数式用!$AR$5:$AS$39,2, FALSE), "")</f>
        <v/>
      </c>
      <c r="AZ1196" s="559" t="str">
        <f t="shared" si="407"/>
        <v/>
      </c>
      <c r="BA1196" s="559" t="str">
        <f t="shared" si="408"/>
        <v>入力済</v>
      </c>
      <c r="BB1196" s="632" t="str">
        <f>IFERROR(VLOOKUP(K1196,【参考】数式用!$AX$3:$AY$59, 2, FALSE), "")</f>
        <v/>
      </c>
      <c r="BC1196" s="559" t="str">
        <f t="shared" si="409"/>
        <v/>
      </c>
      <c r="BD1196" s="559" t="str">
        <f t="shared" si="410"/>
        <v>入力済</v>
      </c>
      <c r="BE1196" s="576" t="str">
        <f t="shared" si="411"/>
        <v/>
      </c>
      <c r="BF1196" s="559" t="str">
        <f t="shared" si="412"/>
        <v/>
      </c>
      <c r="BG1196" s="596"/>
      <c r="BH1196" s="632" t="str">
        <f t="shared" si="413"/>
        <v/>
      </c>
      <c r="BI1196" s="614" t="str">
        <f>IFERROR(IF(BH1196="Ⅱロ有り",ROUNDDOWN(L1196*VLOOKUP(K1196,【参考】数式用!$A$4:$J$42,10,FALSE)*AA1196,0),""),"")</f>
        <v/>
      </c>
      <c r="BJ1196" s="614" t="str">
        <f>IFERROR(IF(BH1196="Ⅱロなし",ROUNDDOWN(L1196*VLOOKUP(K1196,【参考】数式用!$A$4:$J$42,8,FALSE)*AA1196,0),""),"")</f>
        <v/>
      </c>
    </row>
    <row r="1197" spans="1:62" ht="110.1" customHeight="1" thickBot="1">
      <c r="A1197" s="327">
        <v>1184</v>
      </c>
      <c r="B1197" s="1005" t="str">
        <f>IF(基本情報入力シート!B1219="","",基本情報入力シート!B1219)</f>
        <v/>
      </c>
      <c r="C1197" s="1006"/>
      <c r="D1197" s="1006"/>
      <c r="E1197" s="1006"/>
      <c r="F1197" s="1007"/>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58" t="str">
        <f>IF(基本情報入力シート!AF1219=0, "",基本情報入力シート!AF1219)</f>
        <v/>
      </c>
      <c r="M1197" s="589"/>
      <c r="N1197" s="521" t="str">
        <f>IFERROR(VLOOKUP(K1197,【参考】数式用!$A$2:$F$57,MATCH(M1197,【参考】数式用!$C$3:$F$3,0)+2,0),"")</f>
        <v/>
      </c>
      <c r="O1197" s="513"/>
      <c r="P1197" s="555" t="str">
        <f>IFERROR(VLOOKUP(K1197,【参考】数式用!$A$2:$F$57,MATCH(O1197,【参考】数式用!$C$3:$F$3,0)+2,0),"")</f>
        <v/>
      </c>
      <c r="Q1197" s="338" t="s">
        <v>118</v>
      </c>
      <c r="R1197" s="339"/>
      <c r="S1197" s="340" t="s">
        <v>183</v>
      </c>
      <c r="T1197" s="339"/>
      <c r="U1197" s="340" t="s">
        <v>184</v>
      </c>
      <c r="V1197" s="339"/>
      <c r="W1197" s="340" t="s">
        <v>183</v>
      </c>
      <c r="X1197" s="339"/>
      <c r="Y1197" s="340" t="s">
        <v>185</v>
      </c>
      <c r="Z1197" s="340" t="s">
        <v>186</v>
      </c>
      <c r="AA1197" s="340" t="str">
        <f t="shared" si="393"/>
        <v/>
      </c>
      <c r="AB1197" s="341" t="s">
        <v>187</v>
      </c>
      <c r="AC1197" s="516" t="str">
        <f t="shared" si="394"/>
        <v/>
      </c>
      <c r="AD1197" s="509" t="str">
        <f t="shared" si="395"/>
        <v/>
      </c>
      <c r="AE1197" s="517" t="str">
        <f>IFERROR(ROUNDDOWN(ROUNDDOWN(ROUND(L1197*VLOOKUP(K1197,【参考】数式用!$A$4:$F$57,MATCH("処遇改善加算Ⅳ",【参考】数式用!$C$3:$F$3,0)+2,0),0),0)*AA1197*0.5,0), "")</f>
        <v/>
      </c>
      <c r="AF1197" s="329"/>
      <c r="AG1197" s="330"/>
      <c r="AH1197" s="330"/>
      <c r="AI1197" s="344"/>
      <c r="AJ1197" s="641"/>
      <c r="AK1197" s="331"/>
      <c r="AL1197" s="332" t="str">
        <f t="shared" si="396"/>
        <v/>
      </c>
      <c r="AM1197" s="325" t="str">
        <f t="shared" si="397"/>
        <v/>
      </c>
      <c r="AN1197" s="255"/>
      <c r="AO1197" s="559" t="str">
        <f>IFERROR(VLOOKUP(K1197,【参考】数式用!$A$2:$N$57,14,FALSE),"")</f>
        <v/>
      </c>
      <c r="AP1197" s="559" t="str">
        <f t="shared" si="398"/>
        <v/>
      </c>
      <c r="AQ1197" s="632" t="str">
        <f t="shared" si="399"/>
        <v/>
      </c>
      <c r="AR1197" s="632" t="str">
        <f t="shared" si="400"/>
        <v>入力済</v>
      </c>
      <c r="AS1197" s="559" t="str">
        <f t="shared" si="401"/>
        <v/>
      </c>
      <c r="AT1197" s="632" t="str">
        <f t="shared" si="402"/>
        <v>入力済</v>
      </c>
      <c r="AU1197" s="632" t="str">
        <f t="shared" si="403"/>
        <v/>
      </c>
      <c r="AV1197" s="632" t="str">
        <f t="shared" si="404"/>
        <v/>
      </c>
      <c r="AW1197" s="559" t="str">
        <f t="shared" si="405"/>
        <v/>
      </c>
      <c r="AX1197" s="559" t="str">
        <f t="shared" si="406"/>
        <v/>
      </c>
      <c r="AY1197" s="632" t="str">
        <f>IFERROR(VLOOKUP(K1197,【参考】数式用!$AR$5:$AS$39,2, FALSE), "")</f>
        <v/>
      </c>
      <c r="AZ1197" s="559" t="str">
        <f t="shared" si="407"/>
        <v/>
      </c>
      <c r="BA1197" s="559" t="str">
        <f t="shared" si="408"/>
        <v>入力済</v>
      </c>
      <c r="BB1197" s="632" t="str">
        <f>IFERROR(VLOOKUP(K1197,【参考】数式用!$AX$3:$AY$59, 2, FALSE), "")</f>
        <v/>
      </c>
      <c r="BC1197" s="559" t="str">
        <f t="shared" si="409"/>
        <v/>
      </c>
      <c r="BD1197" s="559" t="str">
        <f t="shared" si="410"/>
        <v>入力済</v>
      </c>
      <c r="BE1197" s="576" t="str">
        <f t="shared" si="411"/>
        <v/>
      </c>
      <c r="BF1197" s="559" t="str">
        <f t="shared" si="412"/>
        <v/>
      </c>
      <c r="BG1197" s="596"/>
      <c r="BH1197" s="632" t="str">
        <f t="shared" si="413"/>
        <v/>
      </c>
      <c r="BI1197" s="614" t="str">
        <f>IFERROR(IF(BH1197="Ⅱロ有り",ROUNDDOWN(L1197*VLOOKUP(K1197,【参考】数式用!$A$4:$J$42,10,FALSE)*AA1197,0),""),"")</f>
        <v/>
      </c>
      <c r="BJ1197" s="614" t="str">
        <f>IFERROR(IF(BH1197="Ⅱロなし",ROUNDDOWN(L1197*VLOOKUP(K1197,【参考】数式用!$A$4:$J$42,8,FALSE)*AA1197,0),""),"")</f>
        <v/>
      </c>
    </row>
    <row r="1198" spans="1:62" ht="110.1" customHeight="1" thickBot="1">
      <c r="A1198" s="327">
        <v>1185</v>
      </c>
      <c r="B1198" s="1005" t="str">
        <f>IF(基本情報入力シート!B1220="","",基本情報入力シート!B1220)</f>
        <v/>
      </c>
      <c r="C1198" s="1006"/>
      <c r="D1198" s="1006"/>
      <c r="E1198" s="1006"/>
      <c r="F1198" s="1007"/>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58" t="str">
        <f>IF(基本情報入力シート!AF1220=0, "",基本情報入力シート!AF1220)</f>
        <v/>
      </c>
      <c r="M1198" s="589"/>
      <c r="N1198" s="521" t="str">
        <f>IFERROR(VLOOKUP(K1198,【参考】数式用!$A$2:$F$57,MATCH(M1198,【参考】数式用!$C$3:$F$3,0)+2,0),"")</f>
        <v/>
      </c>
      <c r="O1198" s="513"/>
      <c r="P1198" s="555" t="str">
        <f>IFERROR(VLOOKUP(K1198,【参考】数式用!$A$2:$F$57,MATCH(O1198,【参考】数式用!$C$3:$F$3,0)+2,0),"")</f>
        <v/>
      </c>
      <c r="Q1198" s="338" t="s">
        <v>118</v>
      </c>
      <c r="R1198" s="339"/>
      <c r="S1198" s="340" t="s">
        <v>183</v>
      </c>
      <c r="T1198" s="339"/>
      <c r="U1198" s="340" t="s">
        <v>184</v>
      </c>
      <c r="V1198" s="339"/>
      <c r="W1198" s="340" t="s">
        <v>183</v>
      </c>
      <c r="X1198" s="339"/>
      <c r="Y1198" s="340" t="s">
        <v>185</v>
      </c>
      <c r="Z1198" s="340" t="s">
        <v>186</v>
      </c>
      <c r="AA1198" s="340" t="str">
        <f t="shared" si="393"/>
        <v/>
      </c>
      <c r="AB1198" s="341" t="s">
        <v>187</v>
      </c>
      <c r="AC1198" s="516" t="str">
        <f t="shared" si="394"/>
        <v/>
      </c>
      <c r="AD1198" s="509" t="str">
        <f t="shared" si="395"/>
        <v/>
      </c>
      <c r="AE1198" s="517" t="str">
        <f>IFERROR(ROUNDDOWN(ROUNDDOWN(ROUND(L1198*VLOOKUP(K1198,【参考】数式用!$A$4:$F$57,MATCH("処遇改善加算Ⅳ",【参考】数式用!$C$3:$F$3,0)+2,0),0),0)*AA1198*0.5,0), "")</f>
        <v/>
      </c>
      <c r="AF1198" s="329"/>
      <c r="AG1198" s="330"/>
      <c r="AH1198" s="330"/>
      <c r="AI1198" s="344"/>
      <c r="AJ1198" s="641"/>
      <c r="AK1198" s="331"/>
      <c r="AL1198" s="332" t="str">
        <f t="shared" si="396"/>
        <v/>
      </c>
      <c r="AM1198" s="325" t="str">
        <f t="shared" si="397"/>
        <v/>
      </c>
      <c r="AN1198" s="255"/>
      <c r="AO1198" s="559" t="str">
        <f>IFERROR(VLOOKUP(K1198,【参考】数式用!$A$2:$N$57,14,FALSE),"")</f>
        <v/>
      </c>
      <c r="AP1198" s="559" t="str">
        <f t="shared" si="398"/>
        <v/>
      </c>
      <c r="AQ1198" s="632" t="str">
        <f t="shared" si="399"/>
        <v/>
      </c>
      <c r="AR1198" s="632" t="str">
        <f t="shared" si="400"/>
        <v>入力済</v>
      </c>
      <c r="AS1198" s="559" t="str">
        <f t="shared" si="401"/>
        <v/>
      </c>
      <c r="AT1198" s="632" t="str">
        <f t="shared" si="402"/>
        <v>入力済</v>
      </c>
      <c r="AU1198" s="632" t="str">
        <f t="shared" si="403"/>
        <v/>
      </c>
      <c r="AV1198" s="632" t="str">
        <f t="shared" si="404"/>
        <v/>
      </c>
      <c r="AW1198" s="559" t="str">
        <f t="shared" si="405"/>
        <v/>
      </c>
      <c r="AX1198" s="559" t="str">
        <f t="shared" si="406"/>
        <v/>
      </c>
      <c r="AY1198" s="632" t="str">
        <f>IFERROR(VLOOKUP(K1198,【参考】数式用!$AR$5:$AS$39,2, FALSE), "")</f>
        <v/>
      </c>
      <c r="AZ1198" s="559" t="str">
        <f t="shared" si="407"/>
        <v/>
      </c>
      <c r="BA1198" s="559" t="str">
        <f t="shared" si="408"/>
        <v>入力済</v>
      </c>
      <c r="BB1198" s="632" t="str">
        <f>IFERROR(VLOOKUP(K1198,【参考】数式用!$AX$3:$AY$59, 2, FALSE), "")</f>
        <v/>
      </c>
      <c r="BC1198" s="559" t="str">
        <f t="shared" si="409"/>
        <v/>
      </c>
      <c r="BD1198" s="559" t="str">
        <f t="shared" si="410"/>
        <v>入力済</v>
      </c>
      <c r="BE1198" s="576" t="str">
        <f t="shared" si="411"/>
        <v/>
      </c>
      <c r="BF1198" s="559" t="str">
        <f t="shared" si="412"/>
        <v/>
      </c>
      <c r="BG1198" s="596"/>
      <c r="BH1198" s="632" t="str">
        <f t="shared" si="413"/>
        <v/>
      </c>
      <c r="BI1198" s="614" t="str">
        <f>IFERROR(IF(BH1198="Ⅱロ有り",ROUNDDOWN(L1198*VLOOKUP(K1198,【参考】数式用!$A$4:$J$42,10,FALSE)*AA1198,0),""),"")</f>
        <v/>
      </c>
      <c r="BJ1198" s="614" t="str">
        <f>IFERROR(IF(BH1198="Ⅱロなし",ROUNDDOWN(L1198*VLOOKUP(K1198,【参考】数式用!$A$4:$J$42,8,FALSE)*AA1198,0),""),"")</f>
        <v/>
      </c>
    </row>
    <row r="1199" spans="1:62" ht="110.1" customHeight="1" thickBot="1">
      <c r="A1199" s="327">
        <v>1186</v>
      </c>
      <c r="B1199" s="1005" t="str">
        <f>IF(基本情報入力シート!B1221="","",基本情報入力シート!B1221)</f>
        <v/>
      </c>
      <c r="C1199" s="1006"/>
      <c r="D1199" s="1006"/>
      <c r="E1199" s="1006"/>
      <c r="F1199" s="1007"/>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58" t="str">
        <f>IF(基本情報入力シート!AF1221=0, "",基本情報入力シート!AF1221)</f>
        <v/>
      </c>
      <c r="M1199" s="589"/>
      <c r="N1199" s="521" t="str">
        <f>IFERROR(VLOOKUP(K1199,【参考】数式用!$A$2:$F$57,MATCH(M1199,【参考】数式用!$C$3:$F$3,0)+2,0),"")</f>
        <v/>
      </c>
      <c r="O1199" s="513"/>
      <c r="P1199" s="555" t="str">
        <f>IFERROR(VLOOKUP(K1199,【参考】数式用!$A$2:$F$57,MATCH(O1199,【参考】数式用!$C$3:$F$3,0)+2,0),"")</f>
        <v/>
      </c>
      <c r="Q1199" s="338" t="s">
        <v>118</v>
      </c>
      <c r="R1199" s="339"/>
      <c r="S1199" s="340" t="s">
        <v>183</v>
      </c>
      <c r="T1199" s="339"/>
      <c r="U1199" s="340" t="s">
        <v>184</v>
      </c>
      <c r="V1199" s="339"/>
      <c r="W1199" s="340" t="s">
        <v>183</v>
      </c>
      <c r="X1199" s="339"/>
      <c r="Y1199" s="340" t="s">
        <v>185</v>
      </c>
      <c r="Z1199" s="340" t="s">
        <v>186</v>
      </c>
      <c r="AA1199" s="340" t="str">
        <f t="shared" si="393"/>
        <v/>
      </c>
      <c r="AB1199" s="341" t="s">
        <v>187</v>
      </c>
      <c r="AC1199" s="516" t="str">
        <f t="shared" si="394"/>
        <v/>
      </c>
      <c r="AD1199" s="509" t="str">
        <f t="shared" si="395"/>
        <v/>
      </c>
      <c r="AE1199" s="517" t="str">
        <f>IFERROR(ROUNDDOWN(ROUNDDOWN(ROUND(L1199*VLOOKUP(K1199,【参考】数式用!$A$4:$F$57,MATCH("処遇改善加算Ⅳ",【参考】数式用!$C$3:$F$3,0)+2,0),0),0)*AA1199*0.5,0), "")</f>
        <v/>
      </c>
      <c r="AF1199" s="329"/>
      <c r="AG1199" s="330"/>
      <c r="AH1199" s="330"/>
      <c r="AI1199" s="344"/>
      <c r="AJ1199" s="641"/>
      <c r="AK1199" s="331"/>
      <c r="AL1199" s="332" t="str">
        <f t="shared" si="396"/>
        <v/>
      </c>
      <c r="AM1199" s="325" t="str">
        <f t="shared" si="397"/>
        <v/>
      </c>
      <c r="AN1199" s="255"/>
      <c r="AO1199" s="559" t="str">
        <f>IFERROR(VLOOKUP(K1199,【参考】数式用!$A$2:$N$57,14,FALSE),"")</f>
        <v/>
      </c>
      <c r="AP1199" s="559" t="str">
        <f t="shared" si="398"/>
        <v/>
      </c>
      <c r="AQ1199" s="632" t="str">
        <f t="shared" si="399"/>
        <v/>
      </c>
      <c r="AR1199" s="632" t="str">
        <f t="shared" si="400"/>
        <v>入力済</v>
      </c>
      <c r="AS1199" s="559" t="str">
        <f t="shared" si="401"/>
        <v/>
      </c>
      <c r="AT1199" s="632" t="str">
        <f t="shared" si="402"/>
        <v>入力済</v>
      </c>
      <c r="AU1199" s="632" t="str">
        <f t="shared" si="403"/>
        <v/>
      </c>
      <c r="AV1199" s="632" t="str">
        <f t="shared" si="404"/>
        <v/>
      </c>
      <c r="AW1199" s="559" t="str">
        <f t="shared" si="405"/>
        <v/>
      </c>
      <c r="AX1199" s="559" t="str">
        <f t="shared" si="406"/>
        <v/>
      </c>
      <c r="AY1199" s="632" t="str">
        <f>IFERROR(VLOOKUP(K1199,【参考】数式用!$AR$5:$AS$39,2, FALSE), "")</f>
        <v/>
      </c>
      <c r="AZ1199" s="559" t="str">
        <f t="shared" si="407"/>
        <v/>
      </c>
      <c r="BA1199" s="559" t="str">
        <f t="shared" si="408"/>
        <v>入力済</v>
      </c>
      <c r="BB1199" s="632" t="str">
        <f>IFERROR(VLOOKUP(K1199,【参考】数式用!$AX$3:$AY$59, 2, FALSE), "")</f>
        <v/>
      </c>
      <c r="BC1199" s="559" t="str">
        <f t="shared" si="409"/>
        <v/>
      </c>
      <c r="BD1199" s="559" t="str">
        <f t="shared" si="410"/>
        <v>入力済</v>
      </c>
      <c r="BE1199" s="576" t="str">
        <f t="shared" si="411"/>
        <v/>
      </c>
      <c r="BF1199" s="559" t="str">
        <f t="shared" si="412"/>
        <v/>
      </c>
      <c r="BG1199" s="596"/>
      <c r="BH1199" s="632" t="str">
        <f t="shared" si="413"/>
        <v/>
      </c>
      <c r="BI1199" s="614" t="str">
        <f>IFERROR(IF(BH1199="Ⅱロ有り",ROUNDDOWN(L1199*VLOOKUP(K1199,【参考】数式用!$A$4:$J$42,10,FALSE)*AA1199,0),""),"")</f>
        <v/>
      </c>
      <c r="BJ1199" s="614" t="str">
        <f>IFERROR(IF(BH1199="Ⅱロなし",ROUNDDOWN(L1199*VLOOKUP(K1199,【参考】数式用!$A$4:$J$42,8,FALSE)*AA1199,0),""),"")</f>
        <v/>
      </c>
    </row>
    <row r="1200" spans="1:62" ht="110.1" customHeight="1" thickBot="1">
      <c r="A1200" s="327">
        <v>1187</v>
      </c>
      <c r="B1200" s="1005" t="str">
        <f>IF(基本情報入力シート!B1222="","",基本情報入力シート!B1222)</f>
        <v/>
      </c>
      <c r="C1200" s="1006"/>
      <c r="D1200" s="1006"/>
      <c r="E1200" s="1006"/>
      <c r="F1200" s="1007"/>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58" t="str">
        <f>IF(基本情報入力シート!AF1222=0, "",基本情報入力シート!AF1222)</f>
        <v/>
      </c>
      <c r="M1200" s="589"/>
      <c r="N1200" s="521" t="str">
        <f>IFERROR(VLOOKUP(K1200,【参考】数式用!$A$2:$F$57,MATCH(M1200,【参考】数式用!$C$3:$F$3,0)+2,0),"")</f>
        <v/>
      </c>
      <c r="O1200" s="513"/>
      <c r="P1200" s="555" t="str">
        <f>IFERROR(VLOOKUP(K1200,【参考】数式用!$A$2:$F$57,MATCH(O1200,【参考】数式用!$C$3:$F$3,0)+2,0),"")</f>
        <v/>
      </c>
      <c r="Q1200" s="338" t="s">
        <v>118</v>
      </c>
      <c r="R1200" s="339"/>
      <c r="S1200" s="340" t="s">
        <v>183</v>
      </c>
      <c r="T1200" s="339"/>
      <c r="U1200" s="340" t="s">
        <v>184</v>
      </c>
      <c r="V1200" s="339"/>
      <c r="W1200" s="340" t="s">
        <v>183</v>
      </c>
      <c r="X1200" s="339"/>
      <c r="Y1200" s="340" t="s">
        <v>185</v>
      </c>
      <c r="Z1200" s="340" t="s">
        <v>186</v>
      </c>
      <c r="AA1200" s="340" t="str">
        <f t="shared" si="393"/>
        <v/>
      </c>
      <c r="AB1200" s="341" t="s">
        <v>187</v>
      </c>
      <c r="AC1200" s="516" t="str">
        <f t="shared" si="394"/>
        <v/>
      </c>
      <c r="AD1200" s="509" t="str">
        <f t="shared" si="395"/>
        <v/>
      </c>
      <c r="AE1200" s="517" t="str">
        <f>IFERROR(ROUNDDOWN(ROUNDDOWN(ROUND(L1200*VLOOKUP(K1200,【参考】数式用!$A$4:$F$57,MATCH("処遇改善加算Ⅳ",【参考】数式用!$C$3:$F$3,0)+2,0),0),0)*AA1200*0.5,0), "")</f>
        <v/>
      </c>
      <c r="AF1200" s="329"/>
      <c r="AG1200" s="330"/>
      <c r="AH1200" s="330"/>
      <c r="AI1200" s="344"/>
      <c r="AJ1200" s="641"/>
      <c r="AK1200" s="331"/>
      <c r="AL1200" s="332" t="str">
        <f t="shared" si="396"/>
        <v/>
      </c>
      <c r="AM1200" s="325" t="str">
        <f t="shared" si="397"/>
        <v/>
      </c>
      <c r="AN1200" s="255"/>
      <c r="AO1200" s="559" t="str">
        <f>IFERROR(VLOOKUP(K1200,【参考】数式用!$A$2:$N$57,14,FALSE),"")</f>
        <v/>
      </c>
      <c r="AP1200" s="559" t="str">
        <f t="shared" si="398"/>
        <v/>
      </c>
      <c r="AQ1200" s="632" t="str">
        <f t="shared" si="399"/>
        <v/>
      </c>
      <c r="AR1200" s="632" t="str">
        <f t="shared" si="400"/>
        <v>入力済</v>
      </c>
      <c r="AS1200" s="559" t="str">
        <f t="shared" si="401"/>
        <v/>
      </c>
      <c r="AT1200" s="632" t="str">
        <f t="shared" si="402"/>
        <v>入力済</v>
      </c>
      <c r="AU1200" s="632" t="str">
        <f t="shared" si="403"/>
        <v/>
      </c>
      <c r="AV1200" s="632" t="str">
        <f t="shared" si="404"/>
        <v/>
      </c>
      <c r="AW1200" s="559" t="str">
        <f t="shared" si="405"/>
        <v/>
      </c>
      <c r="AX1200" s="559" t="str">
        <f t="shared" si="406"/>
        <v/>
      </c>
      <c r="AY1200" s="632" t="str">
        <f>IFERROR(VLOOKUP(K1200,【参考】数式用!$AR$5:$AS$39,2, FALSE), "")</f>
        <v/>
      </c>
      <c r="AZ1200" s="559" t="str">
        <f t="shared" si="407"/>
        <v/>
      </c>
      <c r="BA1200" s="559" t="str">
        <f t="shared" si="408"/>
        <v>入力済</v>
      </c>
      <c r="BB1200" s="632" t="str">
        <f>IFERROR(VLOOKUP(K1200,【参考】数式用!$AX$3:$AY$59, 2, FALSE), "")</f>
        <v/>
      </c>
      <c r="BC1200" s="559" t="str">
        <f t="shared" si="409"/>
        <v/>
      </c>
      <c r="BD1200" s="559" t="str">
        <f t="shared" si="410"/>
        <v>入力済</v>
      </c>
      <c r="BE1200" s="576" t="str">
        <f t="shared" si="411"/>
        <v/>
      </c>
      <c r="BF1200" s="559" t="str">
        <f t="shared" si="412"/>
        <v/>
      </c>
      <c r="BG1200" s="596"/>
      <c r="BH1200" s="632" t="str">
        <f t="shared" si="413"/>
        <v/>
      </c>
      <c r="BI1200" s="614" t="str">
        <f>IFERROR(IF(BH1200="Ⅱロ有り",ROUNDDOWN(L1200*VLOOKUP(K1200,【参考】数式用!$A$4:$J$42,10,FALSE)*AA1200,0),""),"")</f>
        <v/>
      </c>
      <c r="BJ1200" s="614" t="str">
        <f>IFERROR(IF(BH1200="Ⅱロなし",ROUNDDOWN(L1200*VLOOKUP(K1200,【参考】数式用!$A$4:$J$42,8,FALSE)*AA1200,0),""),"")</f>
        <v/>
      </c>
    </row>
    <row r="1201" spans="1:62" ht="110.1" customHeight="1" thickBot="1">
      <c r="A1201" s="327">
        <v>1188</v>
      </c>
      <c r="B1201" s="1005" t="str">
        <f>IF(基本情報入力シート!B1223="","",基本情報入力シート!B1223)</f>
        <v/>
      </c>
      <c r="C1201" s="1006"/>
      <c r="D1201" s="1006"/>
      <c r="E1201" s="1006"/>
      <c r="F1201" s="1007"/>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58" t="str">
        <f>IF(基本情報入力シート!AF1223=0, "",基本情報入力シート!AF1223)</f>
        <v/>
      </c>
      <c r="M1201" s="589"/>
      <c r="N1201" s="521" t="str">
        <f>IFERROR(VLOOKUP(K1201,【参考】数式用!$A$2:$F$57,MATCH(M1201,【参考】数式用!$C$3:$F$3,0)+2,0),"")</f>
        <v/>
      </c>
      <c r="O1201" s="513"/>
      <c r="P1201" s="555" t="str">
        <f>IFERROR(VLOOKUP(K1201,【参考】数式用!$A$2:$F$57,MATCH(O1201,【参考】数式用!$C$3:$F$3,0)+2,0),"")</f>
        <v/>
      </c>
      <c r="Q1201" s="338" t="s">
        <v>118</v>
      </c>
      <c r="R1201" s="339"/>
      <c r="S1201" s="340" t="s">
        <v>183</v>
      </c>
      <c r="T1201" s="339"/>
      <c r="U1201" s="340" t="s">
        <v>184</v>
      </c>
      <c r="V1201" s="339"/>
      <c r="W1201" s="340" t="s">
        <v>183</v>
      </c>
      <c r="X1201" s="339"/>
      <c r="Y1201" s="340" t="s">
        <v>185</v>
      </c>
      <c r="Z1201" s="340" t="s">
        <v>186</v>
      </c>
      <c r="AA1201" s="340" t="str">
        <f t="shared" si="393"/>
        <v/>
      </c>
      <c r="AB1201" s="341" t="s">
        <v>187</v>
      </c>
      <c r="AC1201" s="516" t="str">
        <f t="shared" si="394"/>
        <v/>
      </c>
      <c r="AD1201" s="509" t="str">
        <f t="shared" si="395"/>
        <v/>
      </c>
      <c r="AE1201" s="517" t="str">
        <f>IFERROR(ROUNDDOWN(ROUNDDOWN(ROUND(L1201*VLOOKUP(K1201,【参考】数式用!$A$4:$F$57,MATCH("処遇改善加算Ⅳ",【参考】数式用!$C$3:$F$3,0)+2,0),0),0)*AA1201*0.5,0), "")</f>
        <v/>
      </c>
      <c r="AF1201" s="329"/>
      <c r="AG1201" s="330"/>
      <c r="AH1201" s="330"/>
      <c r="AI1201" s="344"/>
      <c r="AJ1201" s="641"/>
      <c r="AK1201" s="331"/>
      <c r="AL1201" s="332" t="str">
        <f t="shared" si="396"/>
        <v/>
      </c>
      <c r="AM1201" s="325" t="str">
        <f t="shared" si="397"/>
        <v/>
      </c>
      <c r="AN1201" s="255"/>
      <c r="AO1201" s="559" t="str">
        <f>IFERROR(VLOOKUP(K1201,【参考】数式用!$A$2:$N$57,14,FALSE),"")</f>
        <v/>
      </c>
      <c r="AP1201" s="559" t="str">
        <f t="shared" si="398"/>
        <v/>
      </c>
      <c r="AQ1201" s="632" t="str">
        <f t="shared" si="399"/>
        <v/>
      </c>
      <c r="AR1201" s="632" t="str">
        <f t="shared" si="400"/>
        <v>入力済</v>
      </c>
      <c r="AS1201" s="559" t="str">
        <f t="shared" si="401"/>
        <v/>
      </c>
      <c r="AT1201" s="632" t="str">
        <f t="shared" si="402"/>
        <v>入力済</v>
      </c>
      <c r="AU1201" s="632" t="str">
        <f t="shared" si="403"/>
        <v/>
      </c>
      <c r="AV1201" s="632" t="str">
        <f t="shared" si="404"/>
        <v/>
      </c>
      <c r="AW1201" s="559" t="str">
        <f t="shared" si="405"/>
        <v/>
      </c>
      <c r="AX1201" s="559" t="str">
        <f t="shared" si="406"/>
        <v/>
      </c>
      <c r="AY1201" s="632" t="str">
        <f>IFERROR(VLOOKUP(K1201,【参考】数式用!$AR$5:$AS$39,2, FALSE), "")</f>
        <v/>
      </c>
      <c r="AZ1201" s="559" t="str">
        <f t="shared" si="407"/>
        <v/>
      </c>
      <c r="BA1201" s="559" t="str">
        <f t="shared" si="408"/>
        <v>入力済</v>
      </c>
      <c r="BB1201" s="632" t="str">
        <f>IFERROR(VLOOKUP(K1201,【参考】数式用!$AX$3:$AY$59, 2, FALSE), "")</f>
        <v/>
      </c>
      <c r="BC1201" s="559" t="str">
        <f t="shared" si="409"/>
        <v/>
      </c>
      <c r="BD1201" s="559" t="str">
        <f t="shared" si="410"/>
        <v>入力済</v>
      </c>
      <c r="BE1201" s="576" t="str">
        <f t="shared" si="411"/>
        <v/>
      </c>
      <c r="BF1201" s="559" t="str">
        <f t="shared" si="412"/>
        <v/>
      </c>
      <c r="BG1201" s="596"/>
      <c r="BH1201" s="632" t="str">
        <f t="shared" si="413"/>
        <v/>
      </c>
      <c r="BI1201" s="614" t="str">
        <f>IFERROR(IF(BH1201="Ⅱロ有り",ROUNDDOWN(L1201*VLOOKUP(K1201,【参考】数式用!$A$4:$J$42,10,FALSE)*AA1201,0),""),"")</f>
        <v/>
      </c>
      <c r="BJ1201" s="614" t="str">
        <f>IFERROR(IF(BH1201="Ⅱロなし",ROUNDDOWN(L1201*VLOOKUP(K1201,【参考】数式用!$A$4:$J$42,8,FALSE)*AA1201,0),""),"")</f>
        <v/>
      </c>
    </row>
    <row r="1202" spans="1:62" ht="110.1" customHeight="1" thickBot="1">
      <c r="A1202" s="327">
        <v>1189</v>
      </c>
      <c r="B1202" s="1005" t="str">
        <f>IF(基本情報入力シート!B1224="","",基本情報入力シート!B1224)</f>
        <v/>
      </c>
      <c r="C1202" s="1006"/>
      <c r="D1202" s="1006"/>
      <c r="E1202" s="1006"/>
      <c r="F1202" s="1007"/>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58" t="str">
        <f>IF(基本情報入力シート!AF1224=0, "",基本情報入力シート!AF1224)</f>
        <v/>
      </c>
      <c r="M1202" s="589"/>
      <c r="N1202" s="521" t="str">
        <f>IFERROR(VLOOKUP(K1202,【参考】数式用!$A$2:$F$57,MATCH(M1202,【参考】数式用!$C$3:$F$3,0)+2,0),"")</f>
        <v/>
      </c>
      <c r="O1202" s="513"/>
      <c r="P1202" s="555" t="str">
        <f>IFERROR(VLOOKUP(K1202,【参考】数式用!$A$2:$F$57,MATCH(O1202,【参考】数式用!$C$3:$F$3,0)+2,0),"")</f>
        <v/>
      </c>
      <c r="Q1202" s="338" t="s">
        <v>118</v>
      </c>
      <c r="R1202" s="339"/>
      <c r="S1202" s="340" t="s">
        <v>183</v>
      </c>
      <c r="T1202" s="339"/>
      <c r="U1202" s="340" t="s">
        <v>184</v>
      </c>
      <c r="V1202" s="339"/>
      <c r="W1202" s="340" t="s">
        <v>183</v>
      </c>
      <c r="X1202" s="339"/>
      <c r="Y1202" s="340" t="s">
        <v>185</v>
      </c>
      <c r="Z1202" s="340" t="s">
        <v>186</v>
      </c>
      <c r="AA1202" s="340" t="str">
        <f t="shared" ref="AA1202:AA1213" si="414">IF(R1202&gt;=1,(V1202*12+X1202)-(R1202*12+T1202)+1,"")</f>
        <v/>
      </c>
      <c r="AB1202" s="341" t="s">
        <v>187</v>
      </c>
      <c r="AC1202" s="516" t="str">
        <f t="shared" ref="AC1202:AC1213" si="415">IFERROR(ROUNDDOWN(ROUND(L1202*P1202,0),0)*AA1202,"")</f>
        <v/>
      </c>
      <c r="AD1202" s="509" t="str">
        <f t="shared" ref="AD1202:AD1213" si="416">IFERROR(ROUNDDOWN(ROUND(L1202*(P1202-N1202),0),0)*AA1202,"")</f>
        <v/>
      </c>
      <c r="AE1202" s="517" t="str">
        <f>IFERROR(ROUNDDOWN(ROUNDDOWN(ROUND(L1202*VLOOKUP(K1202,【参考】数式用!$A$4:$F$57,MATCH("処遇改善加算Ⅳ",【参考】数式用!$C$3:$F$3,0)+2,0),0),0)*AA1202*0.5,0), "")</f>
        <v/>
      </c>
      <c r="AF1202" s="329"/>
      <c r="AG1202" s="330"/>
      <c r="AH1202" s="330"/>
      <c r="AI1202" s="344"/>
      <c r="AJ1202" s="641"/>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9" t="str">
        <f>IFERROR(VLOOKUP(K1202,【参考】数式用!$A$2:$N$57,14,FALSE),"")</f>
        <v/>
      </c>
      <c r="AP1202" s="559" t="str">
        <f t="shared" ref="AP1202:AP1213" si="419">IF(AND(K1202&lt;&gt;"",AO1202="加算対象"),"N列に色付け","")</f>
        <v/>
      </c>
      <c r="AQ1202" s="632" t="str">
        <f t="shared" ref="AQ1202:AQ1213" si="420">IF(AND(AE1202&lt;&gt;0,AE1202&lt;&gt;"",AO1202="加算対象"),IF(AF1202="○","入力済","未入力"),"")</f>
        <v/>
      </c>
      <c r="AR1202" s="632" t="str">
        <f t="shared" ref="AR1202:AR1213" si="421">IF(AND(O1202&lt;&gt;"", AG1202="",AO1202="加算対象"), "未入力", "入力済")</f>
        <v>入力済</v>
      </c>
      <c r="AS1202" s="559" t="str">
        <f t="shared" ref="AS1202:AS1213" si="422">IF(AND(O1202&lt;&gt;"", O1202&lt;&gt;"処遇改善加算Ⅳ",AO1202="加算対象"),"AH列に色付け","")</f>
        <v/>
      </c>
      <c r="AT1202" s="632" t="str">
        <f t="shared" ref="AT1202:AT1213" si="423">IF(AND(O1202&lt;&gt;"", O1202&lt;&gt;"処遇改善加算Ⅳ", AH1202=""), "未入力", "入力済")</f>
        <v>入力済</v>
      </c>
      <c r="AU1202" s="632" t="str">
        <f t="shared" ref="AU1202:AU1213" si="424">IF(OR(O1202="処遇改善加算Ⅰ",O1202="処遇改善加算Ⅱ"),"対象","")</f>
        <v/>
      </c>
      <c r="AV1202" s="632" t="str">
        <f t="shared" ref="AV1202:AV1213" si="425">IF(AND(AO1202="加算対象",O1202&lt;&gt;"処遇改善加算Ⅲ",O1202&lt;&gt;"処遇改善加算Ⅳ", O1202&lt;&gt;"", AU1202&lt;&gt;"対象外"), 1,"")</f>
        <v/>
      </c>
      <c r="AW1202" s="559" t="str">
        <f t="shared" ref="AW1202:AW1213" si="426">IF(AND(AV1202=1, OR(AI1202=0,AI1202=""),AO1202="加算対象"),"AH列に色付け","")</f>
        <v/>
      </c>
      <c r="AX1202" s="559" t="str">
        <f t="shared" ref="AX1202:AX1213" si="427">IF(AND(O1202&lt;&gt;"", O1202&lt;&gt;"処遇改善加算Ⅲ", O1202&lt;&gt;"処遇改善加算Ⅳ",O1202&lt;&gt;"処遇改善加算"), "対象", "")</f>
        <v/>
      </c>
      <c r="AY1202" s="632" t="str">
        <f>IFERROR(VLOOKUP(K1202,【参考】数式用!$AR$5:$AS$39,2, FALSE), "")</f>
        <v/>
      </c>
      <c r="AZ1202" s="559" t="str">
        <f t="shared" ref="AZ1202:AZ1213" si="428">IF(AND(AO1202="加算対象",O1202="処遇改善加算Ⅰ"),"AJ列に色付け","")</f>
        <v/>
      </c>
      <c r="BA1202" s="559" t="str">
        <f t="shared" ref="BA1202:BA1213" si="429">IF(AND(O1202="処遇改善加算Ⅰ", AJ1202=""), "未入力","入力済")</f>
        <v>入力済</v>
      </c>
      <c r="BB1202" s="632" t="str">
        <f>IFERROR(VLOOKUP(K1202,【参考】数式用!$AX$3:$AY$59, 2, FALSE), "")</f>
        <v/>
      </c>
      <c r="BC1202" s="559" t="str">
        <f t="shared" ref="BC1202:BC1213" si="430">IF(COUNTIF(AG1202:AI1202,"*令和８年度特例要件を*")&gt;0,"AK列に色付け","")</f>
        <v/>
      </c>
      <c r="BD1202" s="559" t="str">
        <f t="shared" ref="BD1202:BD1213" si="431">IF(AND(COUNTIF(AG1202:AI1202,"*令和８年度特例要件を*")&gt;0,AK1202=""), "未入力","入力済")</f>
        <v>入力済</v>
      </c>
      <c r="BE1202" s="576" t="str">
        <f t="shared" ref="BE1202:BE1213" si="432">IF(BC1202="AK列に色付け","入力必要","")</f>
        <v/>
      </c>
      <c r="BF1202" s="559" t="str">
        <f t="shared" ref="BF1202:BF1213" si="433">G1202</f>
        <v/>
      </c>
      <c r="BG1202" s="596"/>
      <c r="BH1202" s="632"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614" t="str">
        <f>IFERROR(IF(BH1202="Ⅱロ有り",ROUNDDOWN(L1202*VLOOKUP(K1202,【参考】数式用!$A$4:$J$42,10,FALSE)*AA1202,0),""),"")</f>
        <v/>
      </c>
      <c r="BJ1202" s="614" t="str">
        <f>IFERROR(IF(BH1202="Ⅱロなし",ROUNDDOWN(L1202*VLOOKUP(K1202,【参考】数式用!$A$4:$J$42,8,FALSE)*AA1202,0),""),"")</f>
        <v/>
      </c>
    </row>
    <row r="1203" spans="1:62" ht="110.1" customHeight="1" thickBot="1">
      <c r="A1203" s="327">
        <v>1190</v>
      </c>
      <c r="B1203" s="1005" t="str">
        <f>IF(基本情報入力シート!B1225="","",基本情報入力シート!B1225)</f>
        <v/>
      </c>
      <c r="C1203" s="1006"/>
      <c r="D1203" s="1006"/>
      <c r="E1203" s="1006"/>
      <c r="F1203" s="1007"/>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58" t="str">
        <f>IF(基本情報入力シート!AF1225=0, "",基本情報入力シート!AF1225)</f>
        <v/>
      </c>
      <c r="M1203" s="589"/>
      <c r="N1203" s="521" t="str">
        <f>IFERROR(VLOOKUP(K1203,【参考】数式用!$A$2:$F$57,MATCH(M1203,【参考】数式用!$C$3:$F$3,0)+2,0),"")</f>
        <v/>
      </c>
      <c r="O1203" s="513"/>
      <c r="P1203" s="555" t="str">
        <f>IFERROR(VLOOKUP(K1203,【参考】数式用!$A$2:$F$57,MATCH(O1203,【参考】数式用!$C$3:$F$3,0)+2,0),"")</f>
        <v/>
      </c>
      <c r="Q1203" s="338" t="s">
        <v>118</v>
      </c>
      <c r="R1203" s="339"/>
      <c r="S1203" s="340" t="s">
        <v>183</v>
      </c>
      <c r="T1203" s="339"/>
      <c r="U1203" s="340" t="s">
        <v>184</v>
      </c>
      <c r="V1203" s="339"/>
      <c r="W1203" s="340" t="s">
        <v>183</v>
      </c>
      <c r="X1203" s="339"/>
      <c r="Y1203" s="340" t="s">
        <v>185</v>
      </c>
      <c r="Z1203" s="340" t="s">
        <v>186</v>
      </c>
      <c r="AA1203" s="340" t="str">
        <f t="shared" si="414"/>
        <v/>
      </c>
      <c r="AB1203" s="341" t="s">
        <v>187</v>
      </c>
      <c r="AC1203" s="516" t="str">
        <f t="shared" si="415"/>
        <v/>
      </c>
      <c r="AD1203" s="509" t="str">
        <f t="shared" si="416"/>
        <v/>
      </c>
      <c r="AE1203" s="517" t="str">
        <f>IFERROR(ROUNDDOWN(ROUNDDOWN(ROUND(L1203*VLOOKUP(K1203,【参考】数式用!$A$4:$F$57,MATCH("処遇改善加算Ⅳ",【参考】数式用!$C$3:$F$3,0)+2,0),0),0)*AA1203*0.5,0), "")</f>
        <v/>
      </c>
      <c r="AF1203" s="329"/>
      <c r="AG1203" s="330"/>
      <c r="AH1203" s="330"/>
      <c r="AI1203" s="344"/>
      <c r="AJ1203" s="641"/>
      <c r="AK1203" s="331"/>
      <c r="AL1203" s="332" t="str">
        <f t="shared" si="417"/>
        <v/>
      </c>
      <c r="AM1203" s="325" t="str">
        <f t="shared" si="418"/>
        <v/>
      </c>
      <c r="AN1203" s="255"/>
      <c r="AO1203" s="559" t="str">
        <f>IFERROR(VLOOKUP(K1203,【参考】数式用!$A$2:$N$57,14,FALSE),"")</f>
        <v/>
      </c>
      <c r="AP1203" s="559" t="str">
        <f t="shared" si="419"/>
        <v/>
      </c>
      <c r="AQ1203" s="632" t="str">
        <f t="shared" si="420"/>
        <v/>
      </c>
      <c r="AR1203" s="632" t="str">
        <f t="shared" si="421"/>
        <v>入力済</v>
      </c>
      <c r="AS1203" s="559" t="str">
        <f t="shared" si="422"/>
        <v/>
      </c>
      <c r="AT1203" s="632" t="str">
        <f t="shared" si="423"/>
        <v>入力済</v>
      </c>
      <c r="AU1203" s="632" t="str">
        <f t="shared" si="424"/>
        <v/>
      </c>
      <c r="AV1203" s="632" t="str">
        <f t="shared" si="425"/>
        <v/>
      </c>
      <c r="AW1203" s="559" t="str">
        <f t="shared" si="426"/>
        <v/>
      </c>
      <c r="AX1203" s="559" t="str">
        <f t="shared" si="427"/>
        <v/>
      </c>
      <c r="AY1203" s="632" t="str">
        <f>IFERROR(VLOOKUP(K1203,【参考】数式用!$AR$5:$AS$39,2, FALSE), "")</f>
        <v/>
      </c>
      <c r="AZ1203" s="559" t="str">
        <f t="shared" si="428"/>
        <v/>
      </c>
      <c r="BA1203" s="559" t="str">
        <f t="shared" si="429"/>
        <v>入力済</v>
      </c>
      <c r="BB1203" s="632" t="str">
        <f>IFERROR(VLOOKUP(K1203,【参考】数式用!$AX$3:$AY$59, 2, FALSE), "")</f>
        <v/>
      </c>
      <c r="BC1203" s="559" t="str">
        <f t="shared" si="430"/>
        <v/>
      </c>
      <c r="BD1203" s="559" t="str">
        <f t="shared" si="431"/>
        <v>入力済</v>
      </c>
      <c r="BE1203" s="576" t="str">
        <f t="shared" si="432"/>
        <v/>
      </c>
      <c r="BF1203" s="559" t="str">
        <f t="shared" si="433"/>
        <v/>
      </c>
      <c r="BG1203" s="596"/>
      <c r="BH1203" s="632" t="str">
        <f t="shared" si="434"/>
        <v/>
      </c>
      <c r="BI1203" s="614" t="str">
        <f>IFERROR(IF(BH1203="Ⅱロ有り",ROUNDDOWN(L1203*VLOOKUP(K1203,【参考】数式用!$A$4:$J$42,10,FALSE)*AA1203,0),""),"")</f>
        <v/>
      </c>
      <c r="BJ1203" s="614" t="str">
        <f>IFERROR(IF(BH1203="Ⅱロなし",ROUNDDOWN(L1203*VLOOKUP(K1203,【参考】数式用!$A$4:$J$42,8,FALSE)*AA1203,0),""),"")</f>
        <v/>
      </c>
    </row>
    <row r="1204" spans="1:62" ht="110.1" customHeight="1" thickBot="1">
      <c r="A1204" s="327">
        <v>1191</v>
      </c>
      <c r="B1204" s="1005" t="str">
        <f>IF(基本情報入力シート!B1226="","",基本情報入力シート!B1226)</f>
        <v/>
      </c>
      <c r="C1204" s="1006"/>
      <c r="D1204" s="1006"/>
      <c r="E1204" s="1006"/>
      <c r="F1204" s="1007"/>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58" t="str">
        <f>IF(基本情報入力シート!AF1226=0, "",基本情報入力シート!AF1226)</f>
        <v/>
      </c>
      <c r="M1204" s="589"/>
      <c r="N1204" s="521" t="str">
        <f>IFERROR(VLOOKUP(K1204,【参考】数式用!$A$2:$F$57,MATCH(M1204,【参考】数式用!$C$3:$F$3,0)+2,0),"")</f>
        <v/>
      </c>
      <c r="O1204" s="513"/>
      <c r="P1204" s="555" t="str">
        <f>IFERROR(VLOOKUP(K1204,【参考】数式用!$A$2:$F$57,MATCH(O1204,【参考】数式用!$C$3:$F$3,0)+2,0),"")</f>
        <v/>
      </c>
      <c r="Q1204" s="338" t="s">
        <v>118</v>
      </c>
      <c r="R1204" s="339"/>
      <c r="S1204" s="340" t="s">
        <v>183</v>
      </c>
      <c r="T1204" s="339"/>
      <c r="U1204" s="340" t="s">
        <v>184</v>
      </c>
      <c r="V1204" s="339"/>
      <c r="W1204" s="340" t="s">
        <v>183</v>
      </c>
      <c r="X1204" s="339"/>
      <c r="Y1204" s="340" t="s">
        <v>185</v>
      </c>
      <c r="Z1204" s="340" t="s">
        <v>186</v>
      </c>
      <c r="AA1204" s="340" t="str">
        <f t="shared" si="414"/>
        <v/>
      </c>
      <c r="AB1204" s="341" t="s">
        <v>187</v>
      </c>
      <c r="AC1204" s="516" t="str">
        <f t="shared" si="415"/>
        <v/>
      </c>
      <c r="AD1204" s="509" t="str">
        <f t="shared" si="416"/>
        <v/>
      </c>
      <c r="AE1204" s="517" t="str">
        <f>IFERROR(ROUNDDOWN(ROUNDDOWN(ROUND(L1204*VLOOKUP(K1204,【参考】数式用!$A$4:$F$57,MATCH("処遇改善加算Ⅳ",【参考】数式用!$C$3:$F$3,0)+2,0),0),0)*AA1204*0.5,0), "")</f>
        <v/>
      </c>
      <c r="AF1204" s="329"/>
      <c r="AG1204" s="330"/>
      <c r="AH1204" s="330"/>
      <c r="AI1204" s="344"/>
      <c r="AJ1204" s="641"/>
      <c r="AK1204" s="331"/>
      <c r="AL1204" s="332" t="str">
        <f t="shared" si="417"/>
        <v/>
      </c>
      <c r="AM1204" s="325" t="str">
        <f t="shared" si="418"/>
        <v/>
      </c>
      <c r="AN1204" s="255"/>
      <c r="AO1204" s="559" t="str">
        <f>IFERROR(VLOOKUP(K1204,【参考】数式用!$A$2:$N$57,14,FALSE),"")</f>
        <v/>
      </c>
      <c r="AP1204" s="559" t="str">
        <f t="shared" si="419"/>
        <v/>
      </c>
      <c r="AQ1204" s="632" t="str">
        <f t="shared" si="420"/>
        <v/>
      </c>
      <c r="AR1204" s="632" t="str">
        <f t="shared" si="421"/>
        <v>入力済</v>
      </c>
      <c r="AS1204" s="559" t="str">
        <f t="shared" si="422"/>
        <v/>
      </c>
      <c r="AT1204" s="632" t="str">
        <f t="shared" si="423"/>
        <v>入力済</v>
      </c>
      <c r="AU1204" s="632" t="str">
        <f t="shared" si="424"/>
        <v/>
      </c>
      <c r="AV1204" s="632" t="str">
        <f t="shared" si="425"/>
        <v/>
      </c>
      <c r="AW1204" s="559" t="str">
        <f t="shared" si="426"/>
        <v/>
      </c>
      <c r="AX1204" s="559" t="str">
        <f t="shared" si="427"/>
        <v/>
      </c>
      <c r="AY1204" s="632" t="str">
        <f>IFERROR(VLOOKUP(K1204,【参考】数式用!$AR$5:$AS$39,2, FALSE), "")</f>
        <v/>
      </c>
      <c r="AZ1204" s="559" t="str">
        <f t="shared" si="428"/>
        <v/>
      </c>
      <c r="BA1204" s="559" t="str">
        <f t="shared" si="429"/>
        <v>入力済</v>
      </c>
      <c r="BB1204" s="632" t="str">
        <f>IFERROR(VLOOKUP(K1204,【参考】数式用!$AX$3:$AY$59, 2, FALSE), "")</f>
        <v/>
      </c>
      <c r="BC1204" s="559" t="str">
        <f t="shared" si="430"/>
        <v/>
      </c>
      <c r="BD1204" s="559" t="str">
        <f t="shared" si="431"/>
        <v>入力済</v>
      </c>
      <c r="BE1204" s="576" t="str">
        <f t="shared" si="432"/>
        <v/>
      </c>
      <c r="BF1204" s="559" t="str">
        <f t="shared" si="433"/>
        <v/>
      </c>
      <c r="BG1204" s="596"/>
      <c r="BH1204" s="632" t="str">
        <f t="shared" si="434"/>
        <v/>
      </c>
      <c r="BI1204" s="614" t="str">
        <f>IFERROR(IF(BH1204="Ⅱロ有り",ROUNDDOWN(L1204*VLOOKUP(K1204,【参考】数式用!$A$4:$J$42,10,FALSE)*AA1204,0),""),"")</f>
        <v/>
      </c>
      <c r="BJ1204" s="614" t="str">
        <f>IFERROR(IF(BH1204="Ⅱロなし",ROUNDDOWN(L1204*VLOOKUP(K1204,【参考】数式用!$A$4:$J$42,8,FALSE)*AA1204,0),""),"")</f>
        <v/>
      </c>
    </row>
    <row r="1205" spans="1:62" ht="110.1" customHeight="1" thickBot="1">
      <c r="A1205" s="327">
        <v>1192</v>
      </c>
      <c r="B1205" s="1005" t="str">
        <f>IF(基本情報入力シート!B1227="","",基本情報入力シート!B1227)</f>
        <v/>
      </c>
      <c r="C1205" s="1006"/>
      <c r="D1205" s="1006"/>
      <c r="E1205" s="1006"/>
      <c r="F1205" s="1007"/>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58" t="str">
        <f>IF(基本情報入力シート!AF1227=0, "",基本情報入力シート!AF1227)</f>
        <v/>
      </c>
      <c r="M1205" s="589"/>
      <c r="N1205" s="521" t="str">
        <f>IFERROR(VLOOKUP(K1205,【参考】数式用!$A$2:$F$57,MATCH(M1205,【参考】数式用!$C$3:$F$3,0)+2,0),"")</f>
        <v/>
      </c>
      <c r="O1205" s="513"/>
      <c r="P1205" s="555" t="str">
        <f>IFERROR(VLOOKUP(K1205,【参考】数式用!$A$2:$F$57,MATCH(O1205,【参考】数式用!$C$3:$F$3,0)+2,0),"")</f>
        <v/>
      </c>
      <c r="Q1205" s="338" t="s">
        <v>118</v>
      </c>
      <c r="R1205" s="339"/>
      <c r="S1205" s="340" t="s">
        <v>183</v>
      </c>
      <c r="T1205" s="339"/>
      <c r="U1205" s="340" t="s">
        <v>184</v>
      </c>
      <c r="V1205" s="339"/>
      <c r="W1205" s="340" t="s">
        <v>183</v>
      </c>
      <c r="X1205" s="339"/>
      <c r="Y1205" s="340" t="s">
        <v>185</v>
      </c>
      <c r="Z1205" s="340" t="s">
        <v>186</v>
      </c>
      <c r="AA1205" s="340" t="str">
        <f t="shared" si="414"/>
        <v/>
      </c>
      <c r="AB1205" s="341" t="s">
        <v>187</v>
      </c>
      <c r="AC1205" s="516" t="str">
        <f t="shared" si="415"/>
        <v/>
      </c>
      <c r="AD1205" s="509" t="str">
        <f t="shared" si="416"/>
        <v/>
      </c>
      <c r="AE1205" s="517" t="str">
        <f>IFERROR(ROUNDDOWN(ROUNDDOWN(ROUND(L1205*VLOOKUP(K1205,【参考】数式用!$A$4:$F$57,MATCH("処遇改善加算Ⅳ",【参考】数式用!$C$3:$F$3,0)+2,0),0),0)*AA1205*0.5,0), "")</f>
        <v/>
      </c>
      <c r="AF1205" s="329"/>
      <c r="AG1205" s="330"/>
      <c r="AH1205" s="330"/>
      <c r="AI1205" s="344"/>
      <c r="AJ1205" s="641"/>
      <c r="AK1205" s="331"/>
      <c r="AL1205" s="332" t="str">
        <f t="shared" si="417"/>
        <v/>
      </c>
      <c r="AM1205" s="325" t="str">
        <f t="shared" si="418"/>
        <v/>
      </c>
      <c r="AN1205" s="255"/>
      <c r="AO1205" s="559" t="str">
        <f>IFERROR(VLOOKUP(K1205,【参考】数式用!$A$2:$N$57,14,FALSE),"")</f>
        <v/>
      </c>
      <c r="AP1205" s="559" t="str">
        <f t="shared" si="419"/>
        <v/>
      </c>
      <c r="AQ1205" s="632" t="str">
        <f t="shared" si="420"/>
        <v/>
      </c>
      <c r="AR1205" s="632" t="str">
        <f t="shared" si="421"/>
        <v>入力済</v>
      </c>
      <c r="AS1205" s="559" t="str">
        <f t="shared" si="422"/>
        <v/>
      </c>
      <c r="AT1205" s="632" t="str">
        <f t="shared" si="423"/>
        <v>入力済</v>
      </c>
      <c r="AU1205" s="632" t="str">
        <f t="shared" si="424"/>
        <v/>
      </c>
      <c r="AV1205" s="632" t="str">
        <f t="shared" si="425"/>
        <v/>
      </c>
      <c r="AW1205" s="559" t="str">
        <f t="shared" si="426"/>
        <v/>
      </c>
      <c r="AX1205" s="559" t="str">
        <f t="shared" si="427"/>
        <v/>
      </c>
      <c r="AY1205" s="632" t="str">
        <f>IFERROR(VLOOKUP(K1205,【参考】数式用!$AR$5:$AS$39,2, FALSE), "")</f>
        <v/>
      </c>
      <c r="AZ1205" s="559" t="str">
        <f t="shared" si="428"/>
        <v/>
      </c>
      <c r="BA1205" s="559" t="str">
        <f t="shared" si="429"/>
        <v>入力済</v>
      </c>
      <c r="BB1205" s="632" t="str">
        <f>IFERROR(VLOOKUP(K1205,【参考】数式用!$AX$3:$AY$59, 2, FALSE), "")</f>
        <v/>
      </c>
      <c r="BC1205" s="559" t="str">
        <f t="shared" si="430"/>
        <v/>
      </c>
      <c r="BD1205" s="559" t="str">
        <f t="shared" si="431"/>
        <v>入力済</v>
      </c>
      <c r="BE1205" s="576" t="str">
        <f t="shared" si="432"/>
        <v/>
      </c>
      <c r="BF1205" s="559" t="str">
        <f t="shared" si="433"/>
        <v/>
      </c>
      <c r="BG1205" s="596"/>
      <c r="BH1205" s="632" t="str">
        <f t="shared" si="434"/>
        <v/>
      </c>
      <c r="BI1205" s="614" t="str">
        <f>IFERROR(IF(BH1205="Ⅱロ有り",ROUNDDOWN(L1205*VLOOKUP(K1205,【参考】数式用!$A$4:$J$42,10,FALSE)*AA1205,0),""),"")</f>
        <v/>
      </c>
      <c r="BJ1205" s="614" t="str">
        <f>IFERROR(IF(BH1205="Ⅱロなし",ROUNDDOWN(L1205*VLOOKUP(K1205,【参考】数式用!$A$4:$J$42,8,FALSE)*AA1205,0),""),"")</f>
        <v/>
      </c>
    </row>
    <row r="1206" spans="1:62" ht="110.1" customHeight="1" thickBot="1">
      <c r="A1206" s="327">
        <v>1193</v>
      </c>
      <c r="B1206" s="1005" t="str">
        <f>IF(基本情報入力シート!B1228="","",基本情報入力シート!B1228)</f>
        <v/>
      </c>
      <c r="C1206" s="1006"/>
      <c r="D1206" s="1006"/>
      <c r="E1206" s="1006"/>
      <c r="F1206" s="1007"/>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58" t="str">
        <f>IF(基本情報入力シート!AF1228=0, "",基本情報入力シート!AF1228)</f>
        <v/>
      </c>
      <c r="M1206" s="589"/>
      <c r="N1206" s="521" t="str">
        <f>IFERROR(VLOOKUP(K1206,【参考】数式用!$A$2:$F$57,MATCH(M1206,【参考】数式用!$C$3:$F$3,0)+2,0),"")</f>
        <v/>
      </c>
      <c r="O1206" s="513"/>
      <c r="P1206" s="555" t="str">
        <f>IFERROR(VLOOKUP(K1206,【参考】数式用!$A$2:$F$57,MATCH(O1206,【参考】数式用!$C$3:$F$3,0)+2,0),"")</f>
        <v/>
      </c>
      <c r="Q1206" s="338" t="s">
        <v>118</v>
      </c>
      <c r="R1206" s="339"/>
      <c r="S1206" s="340" t="s">
        <v>183</v>
      </c>
      <c r="T1206" s="339"/>
      <c r="U1206" s="340" t="s">
        <v>184</v>
      </c>
      <c r="V1206" s="339"/>
      <c r="W1206" s="340" t="s">
        <v>183</v>
      </c>
      <c r="X1206" s="339"/>
      <c r="Y1206" s="340" t="s">
        <v>185</v>
      </c>
      <c r="Z1206" s="340" t="s">
        <v>186</v>
      </c>
      <c r="AA1206" s="340" t="str">
        <f t="shared" si="414"/>
        <v/>
      </c>
      <c r="AB1206" s="341" t="s">
        <v>187</v>
      </c>
      <c r="AC1206" s="516" t="str">
        <f t="shared" si="415"/>
        <v/>
      </c>
      <c r="AD1206" s="509" t="str">
        <f t="shared" si="416"/>
        <v/>
      </c>
      <c r="AE1206" s="517" t="str">
        <f>IFERROR(ROUNDDOWN(ROUNDDOWN(ROUND(L1206*VLOOKUP(K1206,【参考】数式用!$A$4:$F$57,MATCH("処遇改善加算Ⅳ",【参考】数式用!$C$3:$F$3,0)+2,0),0),0)*AA1206*0.5,0), "")</f>
        <v/>
      </c>
      <c r="AF1206" s="329"/>
      <c r="AG1206" s="330"/>
      <c r="AH1206" s="330"/>
      <c r="AI1206" s="344"/>
      <c r="AJ1206" s="641"/>
      <c r="AK1206" s="331"/>
      <c r="AL1206" s="332" t="str">
        <f t="shared" si="417"/>
        <v/>
      </c>
      <c r="AM1206" s="325" t="str">
        <f t="shared" si="418"/>
        <v/>
      </c>
      <c r="AN1206" s="255"/>
      <c r="AO1206" s="559" t="str">
        <f>IFERROR(VLOOKUP(K1206,【参考】数式用!$A$2:$N$57,14,FALSE),"")</f>
        <v/>
      </c>
      <c r="AP1206" s="559" t="str">
        <f t="shared" si="419"/>
        <v/>
      </c>
      <c r="AQ1206" s="632" t="str">
        <f t="shared" si="420"/>
        <v/>
      </c>
      <c r="AR1206" s="632" t="str">
        <f t="shared" si="421"/>
        <v>入力済</v>
      </c>
      <c r="AS1206" s="559" t="str">
        <f t="shared" si="422"/>
        <v/>
      </c>
      <c r="AT1206" s="632" t="str">
        <f t="shared" si="423"/>
        <v>入力済</v>
      </c>
      <c r="AU1206" s="632" t="str">
        <f t="shared" si="424"/>
        <v/>
      </c>
      <c r="AV1206" s="632" t="str">
        <f t="shared" si="425"/>
        <v/>
      </c>
      <c r="AW1206" s="559" t="str">
        <f t="shared" si="426"/>
        <v/>
      </c>
      <c r="AX1206" s="559" t="str">
        <f t="shared" si="427"/>
        <v/>
      </c>
      <c r="AY1206" s="632" t="str">
        <f>IFERROR(VLOOKUP(K1206,【参考】数式用!$AR$5:$AS$39,2, FALSE), "")</f>
        <v/>
      </c>
      <c r="AZ1206" s="559" t="str">
        <f t="shared" si="428"/>
        <v/>
      </c>
      <c r="BA1206" s="559" t="str">
        <f t="shared" si="429"/>
        <v>入力済</v>
      </c>
      <c r="BB1206" s="632" t="str">
        <f>IFERROR(VLOOKUP(K1206,【参考】数式用!$AX$3:$AY$59, 2, FALSE), "")</f>
        <v/>
      </c>
      <c r="BC1206" s="559" t="str">
        <f t="shared" si="430"/>
        <v/>
      </c>
      <c r="BD1206" s="559" t="str">
        <f t="shared" si="431"/>
        <v>入力済</v>
      </c>
      <c r="BE1206" s="576" t="str">
        <f t="shared" si="432"/>
        <v/>
      </c>
      <c r="BF1206" s="559" t="str">
        <f t="shared" si="433"/>
        <v/>
      </c>
      <c r="BG1206" s="596"/>
      <c r="BH1206" s="632" t="str">
        <f t="shared" si="434"/>
        <v/>
      </c>
      <c r="BI1206" s="614" t="str">
        <f>IFERROR(IF(BH1206="Ⅱロ有り",ROUNDDOWN(L1206*VLOOKUP(K1206,【参考】数式用!$A$4:$J$42,10,FALSE)*AA1206,0),""),"")</f>
        <v/>
      </c>
      <c r="BJ1206" s="614" t="str">
        <f>IFERROR(IF(BH1206="Ⅱロなし",ROUNDDOWN(L1206*VLOOKUP(K1206,【参考】数式用!$A$4:$J$42,8,FALSE)*AA1206,0),""),"")</f>
        <v/>
      </c>
    </row>
    <row r="1207" spans="1:62" ht="110.1" customHeight="1" thickBot="1">
      <c r="A1207" s="327">
        <v>1194</v>
      </c>
      <c r="B1207" s="1005" t="str">
        <f>IF(基本情報入力シート!B1229="","",基本情報入力シート!B1229)</f>
        <v/>
      </c>
      <c r="C1207" s="1006"/>
      <c r="D1207" s="1006"/>
      <c r="E1207" s="1006"/>
      <c r="F1207" s="1007"/>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58" t="str">
        <f>IF(基本情報入力シート!AF1229=0, "",基本情報入力シート!AF1229)</f>
        <v/>
      </c>
      <c r="M1207" s="589"/>
      <c r="N1207" s="521" t="str">
        <f>IFERROR(VLOOKUP(K1207,【参考】数式用!$A$2:$F$57,MATCH(M1207,【参考】数式用!$C$3:$F$3,0)+2,0),"")</f>
        <v/>
      </c>
      <c r="O1207" s="513"/>
      <c r="P1207" s="555" t="str">
        <f>IFERROR(VLOOKUP(K1207,【参考】数式用!$A$2:$F$57,MATCH(O1207,【参考】数式用!$C$3:$F$3,0)+2,0),"")</f>
        <v/>
      </c>
      <c r="Q1207" s="338" t="s">
        <v>118</v>
      </c>
      <c r="R1207" s="339"/>
      <c r="S1207" s="340" t="s">
        <v>183</v>
      </c>
      <c r="T1207" s="339"/>
      <c r="U1207" s="340" t="s">
        <v>184</v>
      </c>
      <c r="V1207" s="339"/>
      <c r="W1207" s="340" t="s">
        <v>183</v>
      </c>
      <c r="X1207" s="339"/>
      <c r="Y1207" s="340" t="s">
        <v>185</v>
      </c>
      <c r="Z1207" s="340" t="s">
        <v>186</v>
      </c>
      <c r="AA1207" s="340" t="str">
        <f t="shared" si="414"/>
        <v/>
      </c>
      <c r="AB1207" s="341" t="s">
        <v>187</v>
      </c>
      <c r="AC1207" s="516" t="str">
        <f t="shared" si="415"/>
        <v/>
      </c>
      <c r="AD1207" s="509" t="str">
        <f t="shared" si="416"/>
        <v/>
      </c>
      <c r="AE1207" s="517" t="str">
        <f>IFERROR(ROUNDDOWN(ROUNDDOWN(ROUND(L1207*VLOOKUP(K1207,【参考】数式用!$A$4:$F$57,MATCH("処遇改善加算Ⅳ",【参考】数式用!$C$3:$F$3,0)+2,0),0),0)*AA1207*0.5,0), "")</f>
        <v/>
      </c>
      <c r="AF1207" s="329"/>
      <c r="AG1207" s="330"/>
      <c r="AH1207" s="330"/>
      <c r="AI1207" s="344"/>
      <c r="AJ1207" s="641"/>
      <c r="AK1207" s="331"/>
      <c r="AL1207" s="332" t="str">
        <f t="shared" si="417"/>
        <v/>
      </c>
      <c r="AM1207" s="325" t="str">
        <f t="shared" si="418"/>
        <v/>
      </c>
      <c r="AN1207" s="255"/>
      <c r="AO1207" s="559" t="str">
        <f>IFERROR(VLOOKUP(K1207,【参考】数式用!$A$2:$N$57,14,FALSE),"")</f>
        <v/>
      </c>
      <c r="AP1207" s="559" t="str">
        <f t="shared" si="419"/>
        <v/>
      </c>
      <c r="AQ1207" s="632" t="str">
        <f t="shared" si="420"/>
        <v/>
      </c>
      <c r="AR1207" s="632" t="str">
        <f t="shared" si="421"/>
        <v>入力済</v>
      </c>
      <c r="AS1207" s="559" t="str">
        <f t="shared" si="422"/>
        <v/>
      </c>
      <c r="AT1207" s="632" t="str">
        <f t="shared" si="423"/>
        <v>入力済</v>
      </c>
      <c r="AU1207" s="632" t="str">
        <f t="shared" si="424"/>
        <v/>
      </c>
      <c r="AV1207" s="632" t="str">
        <f t="shared" si="425"/>
        <v/>
      </c>
      <c r="AW1207" s="559" t="str">
        <f t="shared" si="426"/>
        <v/>
      </c>
      <c r="AX1207" s="559" t="str">
        <f t="shared" si="427"/>
        <v/>
      </c>
      <c r="AY1207" s="632" t="str">
        <f>IFERROR(VLOOKUP(K1207,【参考】数式用!$AR$5:$AS$39,2, FALSE), "")</f>
        <v/>
      </c>
      <c r="AZ1207" s="559" t="str">
        <f t="shared" si="428"/>
        <v/>
      </c>
      <c r="BA1207" s="559" t="str">
        <f t="shared" si="429"/>
        <v>入力済</v>
      </c>
      <c r="BB1207" s="632" t="str">
        <f>IFERROR(VLOOKUP(K1207,【参考】数式用!$AX$3:$AY$59, 2, FALSE), "")</f>
        <v/>
      </c>
      <c r="BC1207" s="559" t="str">
        <f t="shared" si="430"/>
        <v/>
      </c>
      <c r="BD1207" s="559" t="str">
        <f t="shared" si="431"/>
        <v>入力済</v>
      </c>
      <c r="BE1207" s="576" t="str">
        <f t="shared" si="432"/>
        <v/>
      </c>
      <c r="BF1207" s="559" t="str">
        <f t="shared" si="433"/>
        <v/>
      </c>
      <c r="BG1207" s="596"/>
      <c r="BH1207" s="632" t="str">
        <f t="shared" si="434"/>
        <v/>
      </c>
      <c r="BI1207" s="614" t="str">
        <f>IFERROR(IF(BH1207="Ⅱロ有り",ROUNDDOWN(L1207*VLOOKUP(K1207,【参考】数式用!$A$4:$J$42,10,FALSE)*AA1207,0),""),"")</f>
        <v/>
      </c>
      <c r="BJ1207" s="614" t="str">
        <f>IFERROR(IF(BH1207="Ⅱロなし",ROUNDDOWN(L1207*VLOOKUP(K1207,【参考】数式用!$A$4:$J$42,8,FALSE)*AA1207,0),""),"")</f>
        <v/>
      </c>
    </row>
    <row r="1208" spans="1:62" ht="110.1" customHeight="1" thickBot="1">
      <c r="A1208" s="327">
        <v>1195</v>
      </c>
      <c r="B1208" s="1005" t="str">
        <f>IF(基本情報入力シート!B1230="","",基本情報入力シート!B1230)</f>
        <v/>
      </c>
      <c r="C1208" s="1006"/>
      <c r="D1208" s="1006"/>
      <c r="E1208" s="1006"/>
      <c r="F1208" s="1007"/>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58" t="str">
        <f>IF(基本情報入力シート!AF1230=0, "",基本情報入力シート!AF1230)</f>
        <v/>
      </c>
      <c r="M1208" s="589"/>
      <c r="N1208" s="521" t="str">
        <f>IFERROR(VLOOKUP(K1208,【参考】数式用!$A$2:$F$57,MATCH(M1208,【参考】数式用!$C$3:$F$3,0)+2,0),"")</f>
        <v/>
      </c>
      <c r="O1208" s="513"/>
      <c r="P1208" s="555" t="str">
        <f>IFERROR(VLOOKUP(K1208,【参考】数式用!$A$2:$F$57,MATCH(O1208,【参考】数式用!$C$3:$F$3,0)+2,0),"")</f>
        <v/>
      </c>
      <c r="Q1208" s="338" t="s">
        <v>118</v>
      </c>
      <c r="R1208" s="339"/>
      <c r="S1208" s="340" t="s">
        <v>183</v>
      </c>
      <c r="T1208" s="339"/>
      <c r="U1208" s="340" t="s">
        <v>184</v>
      </c>
      <c r="V1208" s="339"/>
      <c r="W1208" s="340" t="s">
        <v>183</v>
      </c>
      <c r="X1208" s="339"/>
      <c r="Y1208" s="340" t="s">
        <v>185</v>
      </c>
      <c r="Z1208" s="340" t="s">
        <v>186</v>
      </c>
      <c r="AA1208" s="340" t="str">
        <f t="shared" si="414"/>
        <v/>
      </c>
      <c r="AB1208" s="341" t="s">
        <v>187</v>
      </c>
      <c r="AC1208" s="516" t="str">
        <f t="shared" si="415"/>
        <v/>
      </c>
      <c r="AD1208" s="509" t="str">
        <f t="shared" si="416"/>
        <v/>
      </c>
      <c r="AE1208" s="517" t="str">
        <f>IFERROR(ROUNDDOWN(ROUNDDOWN(ROUND(L1208*VLOOKUP(K1208,【参考】数式用!$A$4:$F$57,MATCH("処遇改善加算Ⅳ",【参考】数式用!$C$3:$F$3,0)+2,0),0),0)*AA1208*0.5,0), "")</f>
        <v/>
      </c>
      <c r="AF1208" s="329"/>
      <c r="AG1208" s="330"/>
      <c r="AH1208" s="330"/>
      <c r="AI1208" s="344"/>
      <c r="AJ1208" s="641"/>
      <c r="AK1208" s="331"/>
      <c r="AL1208" s="332" t="str">
        <f t="shared" si="417"/>
        <v/>
      </c>
      <c r="AM1208" s="325" t="str">
        <f t="shared" si="418"/>
        <v/>
      </c>
      <c r="AN1208" s="255"/>
      <c r="AO1208" s="559" t="str">
        <f>IFERROR(VLOOKUP(K1208,【参考】数式用!$A$2:$N$57,14,FALSE),"")</f>
        <v/>
      </c>
      <c r="AP1208" s="559" t="str">
        <f t="shared" si="419"/>
        <v/>
      </c>
      <c r="AQ1208" s="632" t="str">
        <f t="shared" si="420"/>
        <v/>
      </c>
      <c r="AR1208" s="632" t="str">
        <f t="shared" si="421"/>
        <v>入力済</v>
      </c>
      <c r="AS1208" s="559" t="str">
        <f t="shared" si="422"/>
        <v/>
      </c>
      <c r="AT1208" s="632" t="str">
        <f t="shared" si="423"/>
        <v>入力済</v>
      </c>
      <c r="AU1208" s="632" t="str">
        <f t="shared" si="424"/>
        <v/>
      </c>
      <c r="AV1208" s="632" t="str">
        <f t="shared" si="425"/>
        <v/>
      </c>
      <c r="AW1208" s="559" t="str">
        <f t="shared" si="426"/>
        <v/>
      </c>
      <c r="AX1208" s="559" t="str">
        <f t="shared" si="427"/>
        <v/>
      </c>
      <c r="AY1208" s="632" t="str">
        <f>IFERROR(VLOOKUP(K1208,【参考】数式用!$AR$5:$AS$39,2, FALSE), "")</f>
        <v/>
      </c>
      <c r="AZ1208" s="559" t="str">
        <f t="shared" si="428"/>
        <v/>
      </c>
      <c r="BA1208" s="559" t="str">
        <f t="shared" si="429"/>
        <v>入力済</v>
      </c>
      <c r="BB1208" s="632" t="str">
        <f>IFERROR(VLOOKUP(K1208,【参考】数式用!$AX$3:$AY$59, 2, FALSE), "")</f>
        <v/>
      </c>
      <c r="BC1208" s="559" t="str">
        <f t="shared" si="430"/>
        <v/>
      </c>
      <c r="BD1208" s="559" t="str">
        <f t="shared" si="431"/>
        <v>入力済</v>
      </c>
      <c r="BE1208" s="576" t="str">
        <f t="shared" si="432"/>
        <v/>
      </c>
      <c r="BF1208" s="559" t="str">
        <f t="shared" si="433"/>
        <v/>
      </c>
      <c r="BG1208" s="596"/>
      <c r="BH1208" s="632" t="str">
        <f t="shared" si="434"/>
        <v/>
      </c>
      <c r="BI1208" s="614" t="str">
        <f>IFERROR(IF(BH1208="Ⅱロ有り",ROUNDDOWN(L1208*VLOOKUP(K1208,【参考】数式用!$A$4:$J$42,10,FALSE)*AA1208,0),""),"")</f>
        <v/>
      </c>
      <c r="BJ1208" s="614" t="str">
        <f>IFERROR(IF(BH1208="Ⅱロなし",ROUNDDOWN(L1208*VLOOKUP(K1208,【参考】数式用!$A$4:$J$42,8,FALSE)*AA1208,0),""),"")</f>
        <v/>
      </c>
    </row>
    <row r="1209" spans="1:62" ht="110.1" customHeight="1" thickBot="1">
      <c r="A1209" s="327">
        <v>1196</v>
      </c>
      <c r="B1209" s="1005" t="str">
        <f>IF(基本情報入力シート!B1231="","",基本情報入力シート!B1231)</f>
        <v/>
      </c>
      <c r="C1209" s="1006"/>
      <c r="D1209" s="1006"/>
      <c r="E1209" s="1006"/>
      <c r="F1209" s="1007"/>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58" t="str">
        <f>IF(基本情報入力シート!AF1231=0, "",基本情報入力シート!AF1231)</f>
        <v/>
      </c>
      <c r="M1209" s="589"/>
      <c r="N1209" s="521" t="str">
        <f>IFERROR(VLOOKUP(K1209,【参考】数式用!$A$2:$F$57,MATCH(M1209,【参考】数式用!$C$3:$F$3,0)+2,0),"")</f>
        <v/>
      </c>
      <c r="O1209" s="513"/>
      <c r="P1209" s="555" t="str">
        <f>IFERROR(VLOOKUP(K1209,【参考】数式用!$A$2:$F$57,MATCH(O1209,【参考】数式用!$C$3:$F$3,0)+2,0),"")</f>
        <v/>
      </c>
      <c r="Q1209" s="338" t="s">
        <v>118</v>
      </c>
      <c r="R1209" s="339"/>
      <c r="S1209" s="340" t="s">
        <v>183</v>
      </c>
      <c r="T1209" s="339"/>
      <c r="U1209" s="340" t="s">
        <v>184</v>
      </c>
      <c r="V1209" s="339"/>
      <c r="W1209" s="340" t="s">
        <v>183</v>
      </c>
      <c r="X1209" s="339"/>
      <c r="Y1209" s="340" t="s">
        <v>185</v>
      </c>
      <c r="Z1209" s="340" t="s">
        <v>186</v>
      </c>
      <c r="AA1209" s="340" t="str">
        <f t="shared" si="414"/>
        <v/>
      </c>
      <c r="AB1209" s="341" t="s">
        <v>187</v>
      </c>
      <c r="AC1209" s="516" t="str">
        <f t="shared" si="415"/>
        <v/>
      </c>
      <c r="AD1209" s="509" t="str">
        <f t="shared" si="416"/>
        <v/>
      </c>
      <c r="AE1209" s="517" t="str">
        <f>IFERROR(ROUNDDOWN(ROUNDDOWN(ROUND(L1209*VLOOKUP(K1209,【参考】数式用!$A$4:$F$57,MATCH("処遇改善加算Ⅳ",【参考】数式用!$C$3:$F$3,0)+2,0),0),0)*AA1209*0.5,0), "")</f>
        <v/>
      </c>
      <c r="AF1209" s="329"/>
      <c r="AG1209" s="330"/>
      <c r="AH1209" s="330"/>
      <c r="AI1209" s="344"/>
      <c r="AJ1209" s="641"/>
      <c r="AK1209" s="331"/>
      <c r="AL1209" s="332" t="str">
        <f t="shared" si="417"/>
        <v/>
      </c>
      <c r="AM1209" s="325" t="str">
        <f t="shared" si="418"/>
        <v/>
      </c>
      <c r="AN1209" s="255"/>
      <c r="AO1209" s="559" t="str">
        <f>IFERROR(VLOOKUP(K1209,【参考】数式用!$A$2:$N$57,14,FALSE),"")</f>
        <v/>
      </c>
      <c r="AP1209" s="559" t="str">
        <f t="shared" si="419"/>
        <v/>
      </c>
      <c r="AQ1209" s="632" t="str">
        <f t="shared" si="420"/>
        <v/>
      </c>
      <c r="AR1209" s="632" t="str">
        <f t="shared" si="421"/>
        <v>入力済</v>
      </c>
      <c r="AS1209" s="559" t="str">
        <f t="shared" si="422"/>
        <v/>
      </c>
      <c r="AT1209" s="632" t="str">
        <f t="shared" si="423"/>
        <v>入力済</v>
      </c>
      <c r="AU1209" s="632" t="str">
        <f t="shared" si="424"/>
        <v/>
      </c>
      <c r="AV1209" s="632" t="str">
        <f t="shared" si="425"/>
        <v/>
      </c>
      <c r="AW1209" s="559" t="str">
        <f t="shared" si="426"/>
        <v/>
      </c>
      <c r="AX1209" s="559" t="str">
        <f t="shared" si="427"/>
        <v/>
      </c>
      <c r="AY1209" s="632" t="str">
        <f>IFERROR(VLOOKUP(K1209,【参考】数式用!$AR$5:$AS$39,2, FALSE), "")</f>
        <v/>
      </c>
      <c r="AZ1209" s="559" t="str">
        <f t="shared" si="428"/>
        <v/>
      </c>
      <c r="BA1209" s="559" t="str">
        <f t="shared" si="429"/>
        <v>入力済</v>
      </c>
      <c r="BB1209" s="632" t="str">
        <f>IFERROR(VLOOKUP(K1209,【参考】数式用!$AX$3:$AY$59, 2, FALSE), "")</f>
        <v/>
      </c>
      <c r="BC1209" s="559" t="str">
        <f t="shared" si="430"/>
        <v/>
      </c>
      <c r="BD1209" s="559" t="str">
        <f t="shared" si="431"/>
        <v>入力済</v>
      </c>
      <c r="BE1209" s="576" t="str">
        <f t="shared" si="432"/>
        <v/>
      </c>
      <c r="BF1209" s="559" t="str">
        <f t="shared" si="433"/>
        <v/>
      </c>
      <c r="BG1209" s="596"/>
      <c r="BH1209" s="632" t="str">
        <f t="shared" si="434"/>
        <v/>
      </c>
      <c r="BI1209" s="614" t="str">
        <f>IFERROR(IF(BH1209="Ⅱロ有り",ROUNDDOWN(L1209*VLOOKUP(K1209,【参考】数式用!$A$4:$J$42,10,FALSE)*AA1209,0),""),"")</f>
        <v/>
      </c>
      <c r="BJ1209" s="614" t="str">
        <f>IFERROR(IF(BH1209="Ⅱロなし",ROUNDDOWN(L1209*VLOOKUP(K1209,【参考】数式用!$A$4:$J$42,8,FALSE)*AA1209,0),""),"")</f>
        <v/>
      </c>
    </row>
    <row r="1210" spans="1:62" ht="110.1" customHeight="1" thickBot="1">
      <c r="A1210" s="327">
        <v>1197</v>
      </c>
      <c r="B1210" s="1005" t="str">
        <f>IF(基本情報入力シート!B1232="","",基本情報入力シート!B1232)</f>
        <v/>
      </c>
      <c r="C1210" s="1006"/>
      <c r="D1210" s="1006"/>
      <c r="E1210" s="1006"/>
      <c r="F1210" s="1007"/>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58" t="str">
        <f>IF(基本情報入力シート!AF1232=0, "",基本情報入力シート!AF1232)</f>
        <v/>
      </c>
      <c r="M1210" s="589"/>
      <c r="N1210" s="521" t="str">
        <f>IFERROR(VLOOKUP(K1210,【参考】数式用!$A$2:$F$57,MATCH(M1210,【参考】数式用!$C$3:$F$3,0)+2,0),"")</f>
        <v/>
      </c>
      <c r="O1210" s="513"/>
      <c r="P1210" s="555" t="str">
        <f>IFERROR(VLOOKUP(K1210,【参考】数式用!$A$2:$F$57,MATCH(O1210,【参考】数式用!$C$3:$F$3,0)+2,0),"")</f>
        <v/>
      </c>
      <c r="Q1210" s="338" t="s">
        <v>118</v>
      </c>
      <c r="R1210" s="339"/>
      <c r="S1210" s="340" t="s">
        <v>183</v>
      </c>
      <c r="T1210" s="339"/>
      <c r="U1210" s="340" t="s">
        <v>184</v>
      </c>
      <c r="V1210" s="339"/>
      <c r="W1210" s="340" t="s">
        <v>183</v>
      </c>
      <c r="X1210" s="339"/>
      <c r="Y1210" s="340" t="s">
        <v>185</v>
      </c>
      <c r="Z1210" s="340" t="s">
        <v>186</v>
      </c>
      <c r="AA1210" s="340" t="str">
        <f t="shared" si="414"/>
        <v/>
      </c>
      <c r="AB1210" s="341" t="s">
        <v>187</v>
      </c>
      <c r="AC1210" s="516" t="str">
        <f t="shared" si="415"/>
        <v/>
      </c>
      <c r="AD1210" s="509" t="str">
        <f t="shared" si="416"/>
        <v/>
      </c>
      <c r="AE1210" s="517" t="str">
        <f>IFERROR(ROUNDDOWN(ROUNDDOWN(ROUND(L1210*VLOOKUP(K1210,【参考】数式用!$A$4:$F$57,MATCH("処遇改善加算Ⅳ",【参考】数式用!$C$3:$F$3,0)+2,0),0),0)*AA1210*0.5,0), "")</f>
        <v/>
      </c>
      <c r="AF1210" s="329"/>
      <c r="AG1210" s="330"/>
      <c r="AH1210" s="330"/>
      <c r="AI1210" s="344"/>
      <c r="AJ1210" s="641"/>
      <c r="AK1210" s="331"/>
      <c r="AL1210" s="332" t="str">
        <f t="shared" si="417"/>
        <v/>
      </c>
      <c r="AM1210" s="325" t="str">
        <f t="shared" si="418"/>
        <v/>
      </c>
      <c r="AN1210" s="255"/>
      <c r="AO1210" s="559" t="str">
        <f>IFERROR(VLOOKUP(K1210,【参考】数式用!$A$2:$N$57,14,FALSE),"")</f>
        <v/>
      </c>
      <c r="AP1210" s="559" t="str">
        <f t="shared" si="419"/>
        <v/>
      </c>
      <c r="AQ1210" s="632" t="str">
        <f t="shared" si="420"/>
        <v/>
      </c>
      <c r="AR1210" s="632" t="str">
        <f t="shared" si="421"/>
        <v>入力済</v>
      </c>
      <c r="AS1210" s="559" t="str">
        <f t="shared" si="422"/>
        <v/>
      </c>
      <c r="AT1210" s="632" t="str">
        <f t="shared" si="423"/>
        <v>入力済</v>
      </c>
      <c r="AU1210" s="632" t="str">
        <f t="shared" si="424"/>
        <v/>
      </c>
      <c r="AV1210" s="632" t="str">
        <f t="shared" si="425"/>
        <v/>
      </c>
      <c r="AW1210" s="559" t="str">
        <f t="shared" si="426"/>
        <v/>
      </c>
      <c r="AX1210" s="559" t="str">
        <f t="shared" si="427"/>
        <v/>
      </c>
      <c r="AY1210" s="632" t="str">
        <f>IFERROR(VLOOKUP(K1210,【参考】数式用!$AR$5:$AS$39,2, FALSE), "")</f>
        <v/>
      </c>
      <c r="AZ1210" s="559" t="str">
        <f t="shared" si="428"/>
        <v/>
      </c>
      <c r="BA1210" s="559" t="str">
        <f t="shared" si="429"/>
        <v>入力済</v>
      </c>
      <c r="BB1210" s="632" t="str">
        <f>IFERROR(VLOOKUP(K1210,【参考】数式用!$AX$3:$AY$59, 2, FALSE), "")</f>
        <v/>
      </c>
      <c r="BC1210" s="559" t="str">
        <f t="shared" si="430"/>
        <v/>
      </c>
      <c r="BD1210" s="559" t="str">
        <f t="shared" si="431"/>
        <v>入力済</v>
      </c>
      <c r="BE1210" s="576" t="str">
        <f t="shared" si="432"/>
        <v/>
      </c>
      <c r="BF1210" s="559" t="str">
        <f t="shared" si="433"/>
        <v/>
      </c>
      <c r="BG1210" s="596"/>
      <c r="BH1210" s="632" t="str">
        <f t="shared" si="434"/>
        <v/>
      </c>
      <c r="BI1210" s="614" t="str">
        <f>IFERROR(IF(BH1210="Ⅱロ有り",ROUNDDOWN(L1210*VLOOKUP(K1210,【参考】数式用!$A$4:$J$42,10,FALSE)*AA1210,0),""),"")</f>
        <v/>
      </c>
      <c r="BJ1210" s="614" t="str">
        <f>IFERROR(IF(BH1210="Ⅱロなし",ROUNDDOWN(L1210*VLOOKUP(K1210,【参考】数式用!$A$4:$J$42,8,FALSE)*AA1210,0),""),"")</f>
        <v/>
      </c>
    </row>
    <row r="1211" spans="1:62" ht="110.1" customHeight="1" thickBot="1">
      <c r="A1211" s="327">
        <v>1198</v>
      </c>
      <c r="B1211" s="1005" t="str">
        <f>IF(基本情報入力シート!B1233="","",基本情報入力シート!B1233)</f>
        <v/>
      </c>
      <c r="C1211" s="1006"/>
      <c r="D1211" s="1006"/>
      <c r="E1211" s="1006"/>
      <c r="F1211" s="1007"/>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58" t="str">
        <f>IF(基本情報入力シート!AF1233=0, "",基本情報入力シート!AF1233)</f>
        <v/>
      </c>
      <c r="M1211" s="589"/>
      <c r="N1211" s="521" t="str">
        <f>IFERROR(VLOOKUP(K1211,【参考】数式用!$A$2:$F$57,MATCH(M1211,【参考】数式用!$C$3:$F$3,0)+2,0),"")</f>
        <v/>
      </c>
      <c r="O1211" s="513"/>
      <c r="P1211" s="555" t="str">
        <f>IFERROR(VLOOKUP(K1211,【参考】数式用!$A$2:$F$57,MATCH(O1211,【参考】数式用!$C$3:$F$3,0)+2,0),"")</f>
        <v/>
      </c>
      <c r="Q1211" s="338" t="s">
        <v>118</v>
      </c>
      <c r="R1211" s="339"/>
      <c r="S1211" s="340" t="s">
        <v>183</v>
      </c>
      <c r="T1211" s="339"/>
      <c r="U1211" s="340" t="s">
        <v>184</v>
      </c>
      <c r="V1211" s="339"/>
      <c r="W1211" s="340" t="s">
        <v>183</v>
      </c>
      <c r="X1211" s="339"/>
      <c r="Y1211" s="340" t="s">
        <v>185</v>
      </c>
      <c r="Z1211" s="340" t="s">
        <v>186</v>
      </c>
      <c r="AA1211" s="340" t="str">
        <f t="shared" si="414"/>
        <v/>
      </c>
      <c r="AB1211" s="341" t="s">
        <v>187</v>
      </c>
      <c r="AC1211" s="516" t="str">
        <f t="shared" si="415"/>
        <v/>
      </c>
      <c r="AD1211" s="509" t="str">
        <f t="shared" si="416"/>
        <v/>
      </c>
      <c r="AE1211" s="517" t="str">
        <f>IFERROR(ROUNDDOWN(ROUNDDOWN(ROUND(L1211*VLOOKUP(K1211,【参考】数式用!$A$4:$F$57,MATCH("処遇改善加算Ⅳ",【参考】数式用!$C$3:$F$3,0)+2,0),0),0)*AA1211*0.5,0), "")</f>
        <v/>
      </c>
      <c r="AF1211" s="329"/>
      <c r="AG1211" s="330"/>
      <c r="AH1211" s="330"/>
      <c r="AI1211" s="344"/>
      <c r="AJ1211" s="641"/>
      <c r="AK1211" s="331"/>
      <c r="AL1211" s="332" t="str">
        <f t="shared" si="417"/>
        <v/>
      </c>
      <c r="AM1211" s="325" t="str">
        <f t="shared" si="418"/>
        <v/>
      </c>
      <c r="AN1211" s="255"/>
      <c r="AO1211" s="559" t="str">
        <f>IFERROR(VLOOKUP(K1211,【参考】数式用!$A$2:$N$57,14,FALSE),"")</f>
        <v/>
      </c>
      <c r="AP1211" s="559" t="str">
        <f t="shared" si="419"/>
        <v/>
      </c>
      <c r="AQ1211" s="632" t="str">
        <f t="shared" si="420"/>
        <v/>
      </c>
      <c r="AR1211" s="632" t="str">
        <f t="shared" si="421"/>
        <v>入力済</v>
      </c>
      <c r="AS1211" s="559" t="str">
        <f t="shared" si="422"/>
        <v/>
      </c>
      <c r="AT1211" s="632" t="str">
        <f t="shared" si="423"/>
        <v>入力済</v>
      </c>
      <c r="AU1211" s="632" t="str">
        <f t="shared" si="424"/>
        <v/>
      </c>
      <c r="AV1211" s="632" t="str">
        <f t="shared" si="425"/>
        <v/>
      </c>
      <c r="AW1211" s="559" t="str">
        <f t="shared" si="426"/>
        <v/>
      </c>
      <c r="AX1211" s="559" t="str">
        <f t="shared" si="427"/>
        <v/>
      </c>
      <c r="AY1211" s="632" t="str">
        <f>IFERROR(VLOOKUP(K1211,【参考】数式用!$AR$5:$AS$39,2, FALSE), "")</f>
        <v/>
      </c>
      <c r="AZ1211" s="559" t="str">
        <f t="shared" si="428"/>
        <v/>
      </c>
      <c r="BA1211" s="559" t="str">
        <f t="shared" si="429"/>
        <v>入力済</v>
      </c>
      <c r="BB1211" s="632" t="str">
        <f>IFERROR(VLOOKUP(K1211,【参考】数式用!$AX$3:$AY$59, 2, FALSE), "")</f>
        <v/>
      </c>
      <c r="BC1211" s="559" t="str">
        <f t="shared" si="430"/>
        <v/>
      </c>
      <c r="BD1211" s="559" t="str">
        <f t="shared" si="431"/>
        <v>入力済</v>
      </c>
      <c r="BE1211" s="576" t="str">
        <f t="shared" si="432"/>
        <v/>
      </c>
      <c r="BF1211" s="559" t="str">
        <f t="shared" si="433"/>
        <v/>
      </c>
      <c r="BG1211" s="596"/>
      <c r="BH1211" s="632" t="str">
        <f t="shared" si="434"/>
        <v/>
      </c>
      <c r="BI1211" s="614" t="str">
        <f>IFERROR(IF(BH1211="Ⅱロ有り",ROUNDDOWN(L1211*VLOOKUP(K1211,【参考】数式用!$A$4:$J$42,10,FALSE)*AA1211,0),""),"")</f>
        <v/>
      </c>
      <c r="BJ1211" s="614" t="str">
        <f>IFERROR(IF(BH1211="Ⅱロなし",ROUNDDOWN(L1211*VLOOKUP(K1211,【参考】数式用!$A$4:$J$42,8,FALSE)*AA1211,0),""),"")</f>
        <v/>
      </c>
    </row>
    <row r="1212" spans="1:62" ht="110.1" customHeight="1" thickBot="1">
      <c r="A1212" s="327">
        <v>1199</v>
      </c>
      <c r="B1212" s="1005" t="str">
        <f>IF(基本情報入力シート!B1234="","",基本情報入力シート!B1234)</f>
        <v/>
      </c>
      <c r="C1212" s="1006"/>
      <c r="D1212" s="1006"/>
      <c r="E1212" s="1006"/>
      <c r="F1212" s="1007"/>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58" t="str">
        <f>IF(基本情報入力シート!AF1234=0, "",基本情報入力シート!AF1234)</f>
        <v/>
      </c>
      <c r="M1212" s="589"/>
      <c r="N1212" s="521" t="str">
        <f>IFERROR(VLOOKUP(K1212,【参考】数式用!$A$2:$F$57,MATCH(M1212,【参考】数式用!$C$3:$F$3,0)+2,0),"")</f>
        <v/>
      </c>
      <c r="O1212" s="513"/>
      <c r="P1212" s="555" t="str">
        <f>IFERROR(VLOOKUP(K1212,【参考】数式用!$A$2:$F$57,MATCH(O1212,【参考】数式用!$C$3:$F$3,0)+2,0),"")</f>
        <v/>
      </c>
      <c r="Q1212" s="338" t="s">
        <v>118</v>
      </c>
      <c r="R1212" s="339"/>
      <c r="S1212" s="340" t="s">
        <v>183</v>
      </c>
      <c r="T1212" s="339"/>
      <c r="U1212" s="340" t="s">
        <v>184</v>
      </c>
      <c r="V1212" s="339"/>
      <c r="W1212" s="340" t="s">
        <v>183</v>
      </c>
      <c r="X1212" s="339"/>
      <c r="Y1212" s="340" t="s">
        <v>185</v>
      </c>
      <c r="Z1212" s="340" t="s">
        <v>186</v>
      </c>
      <c r="AA1212" s="340" t="str">
        <f t="shared" si="414"/>
        <v/>
      </c>
      <c r="AB1212" s="341" t="s">
        <v>187</v>
      </c>
      <c r="AC1212" s="516" t="str">
        <f t="shared" si="415"/>
        <v/>
      </c>
      <c r="AD1212" s="509" t="str">
        <f t="shared" si="416"/>
        <v/>
      </c>
      <c r="AE1212" s="517" t="str">
        <f>IFERROR(ROUNDDOWN(ROUNDDOWN(ROUND(L1212*VLOOKUP(K1212,【参考】数式用!$A$4:$F$57,MATCH("処遇改善加算Ⅳ",【参考】数式用!$C$3:$F$3,0)+2,0),0),0)*AA1212*0.5,0), "")</f>
        <v/>
      </c>
      <c r="AF1212" s="329"/>
      <c r="AG1212" s="330"/>
      <c r="AH1212" s="330"/>
      <c r="AI1212" s="344"/>
      <c r="AJ1212" s="641"/>
      <c r="AK1212" s="331"/>
      <c r="AL1212" s="332" t="str">
        <f t="shared" si="417"/>
        <v/>
      </c>
      <c r="AM1212" s="325" t="str">
        <f t="shared" si="418"/>
        <v/>
      </c>
      <c r="AN1212" s="255"/>
      <c r="AO1212" s="559" t="str">
        <f>IFERROR(VLOOKUP(K1212,【参考】数式用!$A$2:$N$57,14,FALSE),"")</f>
        <v/>
      </c>
      <c r="AP1212" s="559" t="str">
        <f t="shared" si="419"/>
        <v/>
      </c>
      <c r="AQ1212" s="632" t="str">
        <f t="shared" si="420"/>
        <v/>
      </c>
      <c r="AR1212" s="632" t="str">
        <f t="shared" si="421"/>
        <v>入力済</v>
      </c>
      <c r="AS1212" s="559" t="str">
        <f t="shared" si="422"/>
        <v/>
      </c>
      <c r="AT1212" s="632" t="str">
        <f t="shared" si="423"/>
        <v>入力済</v>
      </c>
      <c r="AU1212" s="632" t="str">
        <f t="shared" si="424"/>
        <v/>
      </c>
      <c r="AV1212" s="632" t="str">
        <f t="shared" si="425"/>
        <v/>
      </c>
      <c r="AW1212" s="559" t="str">
        <f t="shared" si="426"/>
        <v/>
      </c>
      <c r="AX1212" s="559" t="str">
        <f t="shared" si="427"/>
        <v/>
      </c>
      <c r="AY1212" s="632" t="str">
        <f>IFERROR(VLOOKUP(K1212,【参考】数式用!$AR$5:$AS$39,2, FALSE), "")</f>
        <v/>
      </c>
      <c r="AZ1212" s="559" t="str">
        <f t="shared" si="428"/>
        <v/>
      </c>
      <c r="BA1212" s="559" t="str">
        <f t="shared" si="429"/>
        <v>入力済</v>
      </c>
      <c r="BB1212" s="632" t="str">
        <f>IFERROR(VLOOKUP(K1212,【参考】数式用!$AX$3:$AY$59, 2, FALSE), "")</f>
        <v/>
      </c>
      <c r="BC1212" s="559" t="str">
        <f t="shared" si="430"/>
        <v/>
      </c>
      <c r="BD1212" s="559" t="str">
        <f t="shared" si="431"/>
        <v>入力済</v>
      </c>
      <c r="BE1212" s="576" t="str">
        <f t="shared" si="432"/>
        <v/>
      </c>
      <c r="BF1212" s="559" t="str">
        <f t="shared" si="433"/>
        <v/>
      </c>
      <c r="BG1212" s="596"/>
      <c r="BH1212" s="632" t="str">
        <f t="shared" si="434"/>
        <v/>
      </c>
      <c r="BI1212" s="614" t="str">
        <f>IFERROR(IF(BH1212="Ⅱロ有り",ROUNDDOWN(L1212*VLOOKUP(K1212,【参考】数式用!$A$4:$J$42,10,FALSE)*AA1212,0),""),"")</f>
        <v/>
      </c>
      <c r="BJ1212" s="614" t="str">
        <f>IFERROR(IF(BH1212="Ⅱロなし",ROUNDDOWN(L1212*VLOOKUP(K1212,【参考】数式用!$A$4:$J$42,8,FALSE)*AA1212,0),""),"")</f>
        <v/>
      </c>
    </row>
    <row r="1213" spans="1:62" ht="110.1" customHeight="1" thickBot="1">
      <c r="A1213" s="333">
        <v>1200</v>
      </c>
      <c r="B1213" s="1008" t="str">
        <f>IF(基本情報入力シート!B1235="","",基本情報入力シート!B1235)</f>
        <v/>
      </c>
      <c r="C1213" s="1009"/>
      <c r="D1213" s="1009"/>
      <c r="E1213" s="1009"/>
      <c r="F1213" s="101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88"/>
      <c r="N1213" s="521" t="str">
        <f>IFERROR(VLOOKUP(K1213,【参考】数式用!$A$2:$F$57,MATCH(M1213,【参考】数式用!$C$3:$F$3,0)+2,0),"")</f>
        <v/>
      </c>
      <c r="O1213" s="512"/>
      <c r="P1213" s="337" t="str">
        <f>IFERROR(VLOOKUP(K1213,【参考】数式用!$A$2:$F$57,MATCH(O1213,【参考】数式用!$C$3:$F$3,0)+2,0),"")</f>
        <v/>
      </c>
      <c r="Q1213" s="338" t="s">
        <v>118</v>
      </c>
      <c r="R1213" s="339"/>
      <c r="S1213" s="340" t="s">
        <v>183</v>
      </c>
      <c r="T1213" s="339"/>
      <c r="U1213" s="340" t="s">
        <v>184</v>
      </c>
      <c r="V1213" s="339"/>
      <c r="W1213" s="340" t="s">
        <v>183</v>
      </c>
      <c r="X1213" s="339"/>
      <c r="Y1213" s="340" t="s">
        <v>185</v>
      </c>
      <c r="Z1213" s="340" t="s">
        <v>186</v>
      </c>
      <c r="AA1213" s="340" t="str">
        <f t="shared" si="414"/>
        <v/>
      </c>
      <c r="AB1213" s="341" t="s">
        <v>187</v>
      </c>
      <c r="AC1213" s="516" t="str">
        <f t="shared" si="415"/>
        <v/>
      </c>
      <c r="AD1213" s="509" t="str">
        <f t="shared" si="416"/>
        <v/>
      </c>
      <c r="AE1213" s="517" t="str">
        <f>IFERROR(ROUNDDOWN(ROUNDDOWN(ROUND(L1213*VLOOKUP(K1213,【参考】数式用!$A$4:$F$57,MATCH("処遇改善加算Ⅳ",【参考】数式用!$C$3:$F$3,0)+2,0),0),0)*AA1213*0.5,0), "")</f>
        <v/>
      </c>
      <c r="AF1213" s="344"/>
      <c r="AG1213" s="345"/>
      <c r="AH1213" s="345"/>
      <c r="AI1213" s="344"/>
      <c r="AJ1213" s="641"/>
      <c r="AK1213" s="346"/>
      <c r="AL1213" s="324" t="str">
        <f t="shared" si="417"/>
        <v/>
      </c>
      <c r="AM1213" s="325" t="str">
        <f t="shared" si="418"/>
        <v/>
      </c>
      <c r="AN1213" s="255"/>
      <c r="AO1213" s="559" t="str">
        <f>IFERROR(VLOOKUP(K1213,【参考】数式用!$A$2:$N$57,14,FALSE),"")</f>
        <v/>
      </c>
      <c r="AP1213" s="559" t="str">
        <f t="shared" si="419"/>
        <v/>
      </c>
      <c r="AQ1213" s="632" t="str">
        <f t="shared" si="420"/>
        <v/>
      </c>
      <c r="AR1213" s="632" t="str">
        <f t="shared" si="421"/>
        <v>入力済</v>
      </c>
      <c r="AS1213" s="559" t="str">
        <f t="shared" si="422"/>
        <v/>
      </c>
      <c r="AT1213" s="632" t="str">
        <f t="shared" si="423"/>
        <v>入力済</v>
      </c>
      <c r="AU1213" s="632" t="str">
        <f t="shared" si="424"/>
        <v/>
      </c>
      <c r="AV1213" s="632" t="str">
        <f t="shared" si="425"/>
        <v/>
      </c>
      <c r="AW1213" s="559" t="str">
        <f t="shared" si="426"/>
        <v/>
      </c>
      <c r="AX1213" s="559" t="str">
        <f t="shared" si="427"/>
        <v/>
      </c>
      <c r="AY1213" s="632" t="str">
        <f>IFERROR(VLOOKUP(K1213,【参考】数式用!$AR$5:$AS$39,2, FALSE), "")</f>
        <v/>
      </c>
      <c r="AZ1213" s="559" t="str">
        <f t="shared" si="428"/>
        <v/>
      </c>
      <c r="BA1213" s="559" t="str">
        <f t="shared" si="429"/>
        <v>入力済</v>
      </c>
      <c r="BB1213" s="632" t="str">
        <f>IFERROR(VLOOKUP(K1213,【参考】数式用!$AX$3:$AY$59, 2, FALSE), "")</f>
        <v/>
      </c>
      <c r="BC1213" s="559" t="str">
        <f t="shared" si="430"/>
        <v/>
      </c>
      <c r="BD1213" s="559" t="str">
        <f t="shared" si="431"/>
        <v>入力済</v>
      </c>
      <c r="BE1213" s="576" t="str">
        <f t="shared" si="432"/>
        <v/>
      </c>
      <c r="BF1213" s="559" t="str">
        <f t="shared" si="433"/>
        <v/>
      </c>
      <c r="BG1213" s="596"/>
      <c r="BH1213" s="632" t="str">
        <f t="shared" si="434"/>
        <v/>
      </c>
      <c r="BI1213" s="614" t="str">
        <f>IFERROR(IF(BH1213="Ⅱロ有り",ROUNDDOWN(L1213*VLOOKUP(K1213,【参考】数式用!$A$4:$J$42,10,FALSE)*AA1213,0),""),"")</f>
        <v/>
      </c>
      <c r="BJ1213" s="614" t="str">
        <f>IFERROR(IF(BH1213="Ⅱロなし",ROUNDDOWN(L1213*VLOOKUP(K1213,【参考】数式用!$A$4:$J$42,8,FALSE)*AA1213,0),""),"")</f>
        <v/>
      </c>
    </row>
    <row r="1214" spans="1:62" ht="24">
      <c r="A1214" s="642"/>
      <c r="B1214" s="1004"/>
      <c r="C1214" s="1004"/>
      <c r="D1214" s="1004"/>
      <c r="E1214" s="1004"/>
      <c r="F1214" s="1004"/>
      <c r="G1214" s="643"/>
      <c r="H1214" s="643"/>
      <c r="I1214" s="643"/>
      <c r="J1214" s="643"/>
      <c r="K1214" s="643"/>
      <c r="L1214" s="644"/>
      <c r="M1214" s="645"/>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8"/>
      <c r="AT1214" s="659"/>
      <c r="AU1214" s="659"/>
      <c r="AV1214" s="659"/>
      <c r="AW1214" s="658"/>
      <c r="AX1214" s="658"/>
      <c r="AY1214" s="659"/>
      <c r="AZ1214" s="658"/>
      <c r="BA1214" s="658"/>
      <c r="BB1214" s="659"/>
      <c r="BC1214" s="658"/>
      <c r="BD1214" s="658"/>
      <c r="BE1214" s="658"/>
      <c r="BF1214" s="658"/>
      <c r="BG1214" s="660"/>
      <c r="BH1214" s="659"/>
      <c r="BI1214" s="661"/>
      <c r="BJ1214" s="661"/>
    </row>
    <row r="1215" spans="1:62" ht="24">
      <c r="A1215" s="642"/>
      <c r="B1215" s="1004"/>
      <c r="C1215" s="1004"/>
      <c r="D1215" s="1004"/>
      <c r="E1215" s="1004"/>
      <c r="F1215" s="1004"/>
      <c r="G1215" s="643"/>
      <c r="H1215" s="643"/>
      <c r="I1215" s="643"/>
      <c r="J1215" s="643"/>
      <c r="K1215" s="643"/>
      <c r="L1215" s="644"/>
      <c r="M1215" s="645"/>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8"/>
      <c r="AT1215" s="659"/>
      <c r="AU1215" s="659"/>
      <c r="AV1215" s="659"/>
      <c r="AW1215" s="658"/>
      <c r="AX1215" s="658"/>
      <c r="AY1215" s="659"/>
      <c r="AZ1215" s="658"/>
      <c r="BA1215" s="658"/>
      <c r="BB1215" s="659"/>
      <c r="BC1215" s="658"/>
      <c r="BD1215" s="658"/>
      <c r="BE1215" s="658"/>
      <c r="BF1215" s="658"/>
      <c r="BG1215" s="660"/>
      <c r="BH1215" s="659"/>
      <c r="BI1215" s="661"/>
      <c r="BJ1215" s="661"/>
    </row>
    <row r="1216" spans="1:62" ht="24">
      <c r="A1216" s="642"/>
      <c r="B1216" s="1004"/>
      <c r="C1216" s="1004"/>
      <c r="D1216" s="1004"/>
      <c r="E1216" s="1004"/>
      <c r="F1216" s="1004"/>
      <c r="G1216" s="643"/>
      <c r="H1216" s="643"/>
      <c r="I1216" s="643"/>
      <c r="J1216" s="643"/>
      <c r="K1216" s="643"/>
      <c r="L1216" s="644"/>
      <c r="M1216" s="645"/>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8"/>
      <c r="AT1216" s="659"/>
      <c r="AU1216" s="659"/>
      <c r="AV1216" s="659"/>
      <c r="AW1216" s="658"/>
      <c r="AX1216" s="658"/>
      <c r="AY1216" s="659"/>
      <c r="AZ1216" s="658"/>
      <c r="BA1216" s="658"/>
      <c r="BB1216" s="659"/>
      <c r="BC1216" s="658"/>
      <c r="BD1216" s="658"/>
      <c r="BE1216" s="658"/>
      <c r="BF1216" s="658"/>
      <c r="BG1216" s="660"/>
      <c r="BH1216" s="659"/>
      <c r="BI1216" s="661"/>
      <c r="BJ1216" s="661"/>
    </row>
    <row r="1217" spans="1:62" ht="24">
      <c r="A1217" s="642"/>
      <c r="B1217" s="1004"/>
      <c r="C1217" s="1004"/>
      <c r="D1217" s="1004"/>
      <c r="E1217" s="1004"/>
      <c r="F1217" s="1004"/>
      <c r="G1217" s="643"/>
      <c r="H1217" s="643"/>
      <c r="I1217" s="643"/>
      <c r="J1217" s="643"/>
      <c r="K1217" s="643"/>
      <c r="L1217" s="644"/>
      <c r="M1217" s="645"/>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8"/>
      <c r="AT1217" s="659"/>
      <c r="AU1217" s="659"/>
      <c r="AV1217" s="659"/>
      <c r="AW1217" s="658"/>
      <c r="AX1217" s="658"/>
      <c r="AY1217" s="659"/>
      <c r="AZ1217" s="658"/>
      <c r="BA1217" s="658"/>
      <c r="BB1217" s="659"/>
      <c r="BC1217" s="658"/>
      <c r="BD1217" s="658"/>
      <c r="BE1217" s="658"/>
      <c r="BF1217" s="658"/>
      <c r="BG1217" s="660"/>
      <c r="BH1217" s="659"/>
      <c r="BI1217" s="661"/>
      <c r="BJ1217" s="661"/>
    </row>
    <row r="1218" spans="1:62" ht="24">
      <c r="A1218" s="642"/>
      <c r="B1218" s="1004"/>
      <c r="C1218" s="1004"/>
      <c r="D1218" s="1004"/>
      <c r="E1218" s="1004"/>
      <c r="F1218" s="1004"/>
      <c r="G1218" s="643"/>
      <c r="H1218" s="643"/>
      <c r="I1218" s="643"/>
      <c r="J1218" s="643"/>
      <c r="K1218" s="643"/>
      <c r="L1218" s="644"/>
      <c r="M1218" s="645"/>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8"/>
      <c r="AT1218" s="659"/>
      <c r="AU1218" s="659"/>
      <c r="AV1218" s="659"/>
      <c r="AW1218" s="658"/>
      <c r="AX1218" s="658"/>
      <c r="AY1218" s="659"/>
      <c r="AZ1218" s="658"/>
      <c r="BA1218" s="658"/>
      <c r="BB1218" s="659"/>
      <c r="BC1218" s="658"/>
      <c r="BD1218" s="658"/>
      <c r="BE1218" s="658"/>
      <c r="BF1218" s="658"/>
      <c r="BG1218" s="660"/>
      <c r="BH1218" s="659"/>
      <c r="BI1218" s="661"/>
      <c r="BJ1218" s="661"/>
    </row>
    <row r="1219" spans="1:62" ht="24">
      <c r="A1219" s="642"/>
      <c r="B1219" s="1004"/>
      <c r="C1219" s="1004"/>
      <c r="D1219" s="1004"/>
      <c r="E1219" s="1004"/>
      <c r="F1219" s="1004"/>
      <c r="G1219" s="643"/>
      <c r="H1219" s="643"/>
      <c r="I1219" s="643"/>
      <c r="J1219" s="643"/>
      <c r="K1219" s="643"/>
      <c r="L1219" s="644"/>
      <c r="M1219" s="645"/>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8"/>
      <c r="AT1219" s="659"/>
      <c r="AU1219" s="659"/>
      <c r="AV1219" s="659"/>
      <c r="AW1219" s="658"/>
      <c r="AX1219" s="658"/>
      <c r="AY1219" s="659"/>
      <c r="AZ1219" s="658"/>
      <c r="BA1219" s="658"/>
      <c r="BB1219" s="659"/>
      <c r="BC1219" s="658"/>
      <c r="BD1219" s="658"/>
      <c r="BE1219" s="658"/>
      <c r="BF1219" s="658"/>
      <c r="BG1219" s="660"/>
      <c r="BH1219" s="659"/>
      <c r="BI1219" s="661"/>
      <c r="BJ1219" s="661"/>
    </row>
    <row r="1220" spans="1:62" ht="24">
      <c r="A1220" s="642"/>
      <c r="B1220" s="1004"/>
      <c r="C1220" s="1004"/>
      <c r="D1220" s="1004"/>
      <c r="E1220" s="1004"/>
      <c r="F1220" s="1004"/>
      <c r="G1220" s="643"/>
      <c r="H1220" s="643"/>
      <c r="I1220" s="643"/>
      <c r="J1220" s="643"/>
      <c r="K1220" s="643"/>
      <c r="L1220" s="644"/>
      <c r="M1220" s="645"/>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8"/>
      <c r="AT1220" s="659"/>
      <c r="AU1220" s="659"/>
      <c r="AV1220" s="659"/>
      <c r="AW1220" s="658"/>
      <c r="AX1220" s="658"/>
      <c r="AY1220" s="659"/>
      <c r="AZ1220" s="658"/>
      <c r="BA1220" s="658"/>
      <c r="BB1220" s="659"/>
      <c r="BC1220" s="658"/>
      <c r="BD1220" s="658"/>
      <c r="BE1220" s="658"/>
      <c r="BF1220" s="658"/>
      <c r="BG1220" s="660"/>
      <c r="BH1220" s="659"/>
      <c r="BI1220" s="661"/>
      <c r="BJ1220" s="661"/>
    </row>
    <row r="1221" spans="1:62" ht="24">
      <c r="A1221" s="642"/>
      <c r="B1221" s="1004"/>
      <c r="C1221" s="1004"/>
      <c r="D1221" s="1004"/>
      <c r="E1221" s="1004"/>
      <c r="F1221" s="1004"/>
      <c r="G1221" s="643"/>
      <c r="H1221" s="643"/>
      <c r="I1221" s="643"/>
      <c r="J1221" s="643"/>
      <c r="K1221" s="643"/>
      <c r="L1221" s="644"/>
      <c r="M1221" s="645"/>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8"/>
      <c r="AT1221" s="659"/>
      <c r="AU1221" s="659"/>
      <c r="AV1221" s="659"/>
      <c r="AW1221" s="658"/>
      <c r="AX1221" s="658"/>
      <c r="AY1221" s="659"/>
      <c r="AZ1221" s="658"/>
      <c r="BA1221" s="658"/>
      <c r="BB1221" s="659"/>
      <c r="BC1221" s="658"/>
      <c r="BD1221" s="658"/>
      <c r="BE1221" s="658"/>
      <c r="BF1221" s="658"/>
      <c r="BG1221" s="660"/>
      <c r="BH1221" s="659"/>
      <c r="BI1221" s="661"/>
      <c r="BJ1221" s="661"/>
    </row>
    <row r="1222" spans="1:62" ht="24">
      <c r="A1222" s="642"/>
      <c r="B1222" s="1004"/>
      <c r="C1222" s="1004"/>
      <c r="D1222" s="1004"/>
      <c r="E1222" s="1004"/>
      <c r="F1222" s="1004"/>
      <c r="G1222" s="643"/>
      <c r="H1222" s="643"/>
      <c r="I1222" s="643"/>
      <c r="J1222" s="643"/>
      <c r="K1222" s="643"/>
      <c r="L1222" s="644"/>
      <c r="M1222" s="645"/>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8"/>
      <c r="AT1222" s="659"/>
      <c r="AU1222" s="659"/>
      <c r="AV1222" s="659"/>
      <c r="AW1222" s="658"/>
      <c r="AX1222" s="658"/>
      <c r="AY1222" s="659"/>
      <c r="AZ1222" s="658"/>
      <c r="BA1222" s="658"/>
      <c r="BB1222" s="659"/>
      <c r="BC1222" s="658"/>
      <c r="BD1222" s="658"/>
      <c r="BE1222" s="658"/>
      <c r="BF1222" s="658"/>
      <c r="BG1222" s="660"/>
      <c r="BH1222" s="659"/>
      <c r="BI1222" s="661"/>
      <c r="BJ1222" s="661"/>
    </row>
    <row r="1223" spans="1:62" ht="24">
      <c r="A1223" s="642"/>
      <c r="B1223" s="1004"/>
      <c r="C1223" s="1004"/>
      <c r="D1223" s="1004"/>
      <c r="E1223" s="1004"/>
      <c r="F1223" s="1004"/>
      <c r="G1223" s="643"/>
      <c r="H1223" s="643"/>
      <c r="I1223" s="643"/>
      <c r="J1223" s="643"/>
      <c r="K1223" s="643"/>
      <c r="L1223" s="644"/>
      <c r="M1223" s="645"/>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8"/>
      <c r="AT1223" s="659"/>
      <c r="AU1223" s="659"/>
      <c r="AV1223" s="659"/>
      <c r="AW1223" s="658"/>
      <c r="AX1223" s="658"/>
      <c r="AY1223" s="659"/>
      <c r="AZ1223" s="658"/>
      <c r="BA1223" s="658"/>
      <c r="BB1223" s="659"/>
      <c r="BC1223" s="658"/>
      <c r="BD1223" s="658"/>
      <c r="BE1223" s="658"/>
      <c r="BF1223" s="658"/>
      <c r="BG1223" s="660"/>
      <c r="BH1223" s="659"/>
      <c r="BI1223" s="661"/>
      <c r="BJ1223" s="661"/>
    </row>
    <row r="1224" spans="1:62" ht="24">
      <c r="A1224" s="642"/>
      <c r="B1224" s="1004"/>
      <c r="C1224" s="1004"/>
      <c r="D1224" s="1004"/>
      <c r="E1224" s="1004"/>
      <c r="F1224" s="1004"/>
      <c r="G1224" s="643"/>
      <c r="H1224" s="643"/>
      <c r="I1224" s="643"/>
      <c r="J1224" s="643"/>
      <c r="K1224" s="643"/>
      <c r="L1224" s="644"/>
      <c r="M1224" s="645"/>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8"/>
      <c r="AT1224" s="659"/>
      <c r="AU1224" s="659"/>
      <c r="AV1224" s="659"/>
      <c r="AW1224" s="658"/>
      <c r="AX1224" s="658"/>
      <c r="AY1224" s="659"/>
      <c r="AZ1224" s="658"/>
      <c r="BA1224" s="658"/>
      <c r="BB1224" s="659"/>
      <c r="BC1224" s="658"/>
      <c r="BD1224" s="658"/>
      <c r="BE1224" s="658"/>
      <c r="BF1224" s="658"/>
      <c r="BG1224" s="660"/>
      <c r="BH1224" s="659"/>
      <c r="BI1224" s="661"/>
      <c r="BJ1224" s="661"/>
    </row>
    <row r="1225" spans="1:62" ht="24">
      <c r="A1225" s="642"/>
      <c r="B1225" s="1004"/>
      <c r="C1225" s="1004"/>
      <c r="D1225" s="1004"/>
      <c r="E1225" s="1004"/>
      <c r="F1225" s="1004"/>
      <c r="G1225" s="643"/>
      <c r="H1225" s="643"/>
      <c r="I1225" s="643"/>
      <c r="J1225" s="643"/>
      <c r="K1225" s="643"/>
      <c r="L1225" s="644"/>
      <c r="M1225" s="645"/>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8"/>
      <c r="AT1225" s="659"/>
      <c r="AU1225" s="659"/>
      <c r="AV1225" s="659"/>
      <c r="AW1225" s="658"/>
      <c r="AX1225" s="658"/>
      <c r="AY1225" s="659"/>
      <c r="AZ1225" s="658"/>
      <c r="BA1225" s="658"/>
      <c r="BB1225" s="659"/>
      <c r="BC1225" s="658"/>
      <c r="BD1225" s="658"/>
      <c r="BE1225" s="658"/>
      <c r="BF1225" s="658"/>
      <c r="BG1225" s="660"/>
      <c r="BH1225" s="659"/>
      <c r="BI1225" s="661"/>
      <c r="BJ1225" s="661"/>
    </row>
    <row r="1226" spans="1:62" ht="24">
      <c r="A1226" s="642"/>
      <c r="B1226" s="1004"/>
      <c r="C1226" s="1004"/>
      <c r="D1226" s="1004"/>
      <c r="E1226" s="1004"/>
      <c r="F1226" s="1004"/>
      <c r="G1226" s="643"/>
      <c r="H1226" s="643"/>
      <c r="I1226" s="643"/>
      <c r="J1226" s="643"/>
      <c r="K1226" s="643"/>
      <c r="L1226" s="644"/>
      <c r="M1226" s="645"/>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8"/>
      <c r="AT1226" s="659"/>
      <c r="AU1226" s="659"/>
      <c r="AV1226" s="659"/>
      <c r="AW1226" s="658"/>
      <c r="AX1226" s="658"/>
      <c r="AY1226" s="659"/>
      <c r="AZ1226" s="658"/>
      <c r="BA1226" s="658"/>
      <c r="BB1226" s="659"/>
      <c r="BC1226" s="658"/>
      <c r="BD1226" s="658"/>
      <c r="BE1226" s="658"/>
      <c r="BF1226" s="658"/>
      <c r="BG1226" s="660"/>
      <c r="BH1226" s="659"/>
      <c r="BI1226" s="661"/>
      <c r="BJ1226" s="661"/>
    </row>
    <row r="1227" spans="1:62" ht="24">
      <c r="A1227" s="642"/>
      <c r="B1227" s="1004"/>
      <c r="C1227" s="1004"/>
      <c r="D1227" s="1004"/>
      <c r="E1227" s="1004"/>
      <c r="F1227" s="1004"/>
      <c r="G1227" s="643"/>
      <c r="H1227" s="643"/>
      <c r="I1227" s="643"/>
      <c r="J1227" s="643"/>
      <c r="K1227" s="643"/>
      <c r="L1227" s="644"/>
      <c r="M1227" s="645"/>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8"/>
      <c r="AT1227" s="659"/>
      <c r="AU1227" s="659"/>
      <c r="AV1227" s="659"/>
      <c r="AW1227" s="658"/>
      <c r="AX1227" s="658"/>
      <c r="AY1227" s="659"/>
      <c r="AZ1227" s="658"/>
      <c r="BA1227" s="658"/>
      <c r="BB1227" s="659"/>
      <c r="BC1227" s="658"/>
      <c r="BD1227" s="658"/>
      <c r="BE1227" s="658"/>
      <c r="BF1227" s="658"/>
      <c r="BG1227" s="660"/>
      <c r="BH1227" s="659"/>
      <c r="BI1227" s="661"/>
      <c r="BJ1227" s="661"/>
    </row>
    <row r="1228" spans="1:62" ht="24">
      <c r="A1228" s="642"/>
      <c r="B1228" s="1004"/>
      <c r="C1228" s="1004"/>
      <c r="D1228" s="1004"/>
      <c r="E1228" s="1004"/>
      <c r="F1228" s="1004"/>
      <c r="G1228" s="643"/>
      <c r="H1228" s="643"/>
      <c r="I1228" s="643"/>
      <c r="J1228" s="643"/>
      <c r="K1228" s="643"/>
      <c r="L1228" s="644"/>
      <c r="M1228" s="645"/>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8"/>
      <c r="AT1228" s="659"/>
      <c r="AU1228" s="659"/>
      <c r="AV1228" s="659"/>
      <c r="AW1228" s="658"/>
      <c r="AX1228" s="658"/>
      <c r="AY1228" s="659"/>
      <c r="AZ1228" s="658"/>
      <c r="BA1228" s="658"/>
      <c r="BB1228" s="659"/>
      <c r="BC1228" s="658"/>
      <c r="BD1228" s="658"/>
      <c r="BE1228" s="658"/>
      <c r="BF1228" s="658"/>
      <c r="BG1228" s="660"/>
      <c r="BH1228" s="659"/>
      <c r="BI1228" s="661"/>
      <c r="BJ1228" s="661"/>
    </row>
    <row r="1229" spans="1:62" ht="24">
      <c r="A1229" s="642"/>
      <c r="B1229" s="1004"/>
      <c r="C1229" s="1004"/>
      <c r="D1229" s="1004"/>
      <c r="E1229" s="1004"/>
      <c r="F1229" s="1004"/>
      <c r="G1229" s="643"/>
      <c r="H1229" s="643"/>
      <c r="I1229" s="643"/>
      <c r="J1229" s="643"/>
      <c r="K1229" s="643"/>
      <c r="L1229" s="644"/>
      <c r="M1229" s="645"/>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8"/>
      <c r="AT1229" s="659"/>
      <c r="AU1229" s="659"/>
      <c r="AV1229" s="659"/>
      <c r="AW1229" s="658"/>
      <c r="AX1229" s="658"/>
      <c r="AY1229" s="659"/>
      <c r="AZ1229" s="658"/>
      <c r="BA1229" s="658"/>
      <c r="BB1229" s="659"/>
      <c r="BC1229" s="658"/>
      <c r="BD1229" s="658"/>
      <c r="BE1229" s="658"/>
      <c r="BF1229" s="658"/>
      <c r="BG1229" s="660"/>
      <c r="BH1229" s="659"/>
      <c r="BI1229" s="661"/>
      <c r="BJ1229" s="661"/>
    </row>
    <row r="1230" spans="1:62" ht="24">
      <c r="A1230" s="642"/>
      <c r="B1230" s="1004"/>
      <c r="C1230" s="1004"/>
      <c r="D1230" s="1004"/>
      <c r="E1230" s="1004"/>
      <c r="F1230" s="1004"/>
      <c r="G1230" s="643"/>
      <c r="H1230" s="643"/>
      <c r="I1230" s="643"/>
      <c r="J1230" s="643"/>
      <c r="K1230" s="643"/>
      <c r="L1230" s="644"/>
      <c r="M1230" s="645"/>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8"/>
      <c r="AT1230" s="659"/>
      <c r="AU1230" s="659"/>
      <c r="AV1230" s="659"/>
      <c r="AW1230" s="658"/>
      <c r="AX1230" s="658"/>
      <c r="AY1230" s="659"/>
      <c r="AZ1230" s="658"/>
      <c r="BA1230" s="658"/>
      <c r="BB1230" s="659"/>
      <c r="BC1230" s="658"/>
      <c r="BD1230" s="658"/>
      <c r="BE1230" s="658"/>
      <c r="BF1230" s="658"/>
      <c r="BG1230" s="660"/>
      <c r="BH1230" s="659"/>
      <c r="BI1230" s="661"/>
      <c r="BJ1230" s="661"/>
    </row>
    <row r="1231" spans="1:62" ht="24">
      <c r="A1231" s="642"/>
      <c r="B1231" s="1004"/>
      <c r="C1231" s="1004"/>
      <c r="D1231" s="1004"/>
      <c r="E1231" s="1004"/>
      <c r="F1231" s="1004"/>
      <c r="G1231" s="643"/>
      <c r="H1231" s="643"/>
      <c r="I1231" s="643"/>
      <c r="J1231" s="643"/>
      <c r="K1231" s="643"/>
      <c r="L1231" s="644"/>
      <c r="M1231" s="645"/>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8"/>
      <c r="AT1231" s="659"/>
      <c r="AU1231" s="659"/>
      <c r="AV1231" s="659"/>
      <c r="AW1231" s="658"/>
      <c r="AX1231" s="658"/>
      <c r="AY1231" s="659"/>
      <c r="AZ1231" s="658"/>
      <c r="BA1231" s="658"/>
      <c r="BB1231" s="659"/>
      <c r="BC1231" s="658"/>
      <c r="BD1231" s="658"/>
      <c r="BE1231" s="658"/>
      <c r="BF1231" s="658"/>
      <c r="BG1231" s="660"/>
      <c r="BH1231" s="659"/>
      <c r="BI1231" s="661"/>
      <c r="BJ1231" s="661"/>
    </row>
    <row r="1232" spans="1:62" ht="24">
      <c r="A1232" s="642"/>
      <c r="B1232" s="1004"/>
      <c r="C1232" s="1004"/>
      <c r="D1232" s="1004"/>
      <c r="E1232" s="1004"/>
      <c r="F1232" s="1004"/>
      <c r="G1232" s="643"/>
      <c r="H1232" s="643"/>
      <c r="I1232" s="643"/>
      <c r="J1232" s="643"/>
      <c r="K1232" s="643"/>
      <c r="L1232" s="644"/>
      <c r="M1232" s="645"/>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8"/>
      <c r="AT1232" s="659"/>
      <c r="AU1232" s="659"/>
      <c r="AV1232" s="659"/>
      <c r="AW1232" s="658"/>
      <c r="AX1232" s="658"/>
      <c r="AY1232" s="659"/>
      <c r="AZ1232" s="658"/>
      <c r="BA1232" s="658"/>
      <c r="BB1232" s="659"/>
      <c r="BC1232" s="658"/>
      <c r="BD1232" s="658"/>
      <c r="BE1232" s="658"/>
      <c r="BF1232" s="658"/>
      <c r="BG1232" s="660"/>
      <c r="BH1232" s="659"/>
      <c r="BI1232" s="661"/>
      <c r="BJ1232" s="661"/>
    </row>
    <row r="1233" spans="1:62" ht="24">
      <c r="A1233" s="642"/>
      <c r="B1233" s="1004"/>
      <c r="C1233" s="1004"/>
      <c r="D1233" s="1004"/>
      <c r="E1233" s="1004"/>
      <c r="F1233" s="1004"/>
      <c r="G1233" s="643"/>
      <c r="H1233" s="643"/>
      <c r="I1233" s="643"/>
      <c r="J1233" s="643"/>
      <c r="K1233" s="643"/>
      <c r="L1233" s="644"/>
      <c r="M1233" s="645"/>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8"/>
      <c r="AT1233" s="659"/>
      <c r="AU1233" s="659"/>
      <c r="AV1233" s="659"/>
      <c r="AW1233" s="658"/>
      <c r="AX1233" s="658"/>
      <c r="AY1233" s="659"/>
      <c r="AZ1233" s="658"/>
      <c r="BA1233" s="658"/>
      <c r="BB1233" s="659"/>
      <c r="BC1233" s="658"/>
      <c r="BD1233" s="658"/>
      <c r="BE1233" s="658"/>
      <c r="BF1233" s="658"/>
      <c r="BG1233" s="660"/>
      <c r="BH1233" s="659"/>
      <c r="BI1233" s="661"/>
      <c r="BJ1233" s="661"/>
    </row>
    <row r="1234" spans="1:62" ht="24">
      <c r="A1234" s="642"/>
      <c r="B1234" s="1004"/>
      <c r="C1234" s="1004"/>
      <c r="D1234" s="1004"/>
      <c r="E1234" s="1004"/>
      <c r="F1234" s="1004"/>
      <c r="G1234" s="643"/>
      <c r="H1234" s="643"/>
      <c r="I1234" s="643"/>
      <c r="J1234" s="643"/>
      <c r="K1234" s="643"/>
      <c r="L1234" s="644"/>
      <c r="M1234" s="645"/>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8"/>
      <c r="AT1234" s="659"/>
      <c r="AU1234" s="659"/>
      <c r="AV1234" s="659"/>
      <c r="AW1234" s="658"/>
      <c r="AX1234" s="658"/>
      <c r="AY1234" s="659"/>
      <c r="AZ1234" s="658"/>
      <c r="BA1234" s="658"/>
      <c r="BB1234" s="659"/>
      <c r="BC1234" s="658"/>
      <c r="BD1234" s="658"/>
      <c r="BE1234" s="658"/>
      <c r="BF1234" s="658"/>
      <c r="BG1234" s="660"/>
      <c r="BH1234" s="659"/>
      <c r="BI1234" s="661"/>
      <c r="BJ1234" s="661"/>
    </row>
    <row r="1235" spans="1:62" ht="24">
      <c r="A1235" s="642"/>
      <c r="B1235" s="1004"/>
      <c r="C1235" s="1004"/>
      <c r="D1235" s="1004"/>
      <c r="E1235" s="1004"/>
      <c r="F1235" s="1004"/>
      <c r="G1235" s="643"/>
      <c r="H1235" s="643"/>
      <c r="I1235" s="643"/>
      <c r="J1235" s="643"/>
      <c r="K1235" s="643"/>
      <c r="L1235" s="644"/>
      <c r="M1235" s="645"/>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8"/>
      <c r="AT1235" s="659"/>
      <c r="AU1235" s="659"/>
      <c r="AV1235" s="659"/>
      <c r="AW1235" s="658"/>
      <c r="AX1235" s="658"/>
      <c r="AY1235" s="659"/>
      <c r="AZ1235" s="658"/>
      <c r="BA1235" s="658"/>
      <c r="BB1235" s="659"/>
      <c r="BC1235" s="658"/>
      <c r="BD1235" s="658"/>
      <c r="BE1235" s="658"/>
      <c r="BF1235" s="658"/>
      <c r="BG1235" s="660"/>
      <c r="BH1235" s="659"/>
      <c r="BI1235" s="661"/>
      <c r="BJ1235" s="661"/>
    </row>
    <row r="1236" spans="1:62" ht="24">
      <c r="A1236" s="642"/>
      <c r="B1236" s="1004"/>
      <c r="C1236" s="1004"/>
      <c r="D1236" s="1004"/>
      <c r="E1236" s="1004"/>
      <c r="F1236" s="1004"/>
      <c r="G1236" s="643"/>
      <c r="H1236" s="643"/>
      <c r="I1236" s="643"/>
      <c r="J1236" s="643"/>
      <c r="K1236" s="643"/>
      <c r="L1236" s="644"/>
      <c r="M1236" s="645"/>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8"/>
      <c r="AT1236" s="659"/>
      <c r="AU1236" s="659"/>
      <c r="AV1236" s="659"/>
      <c r="AW1236" s="658"/>
      <c r="AX1236" s="658"/>
      <c r="AY1236" s="659"/>
      <c r="AZ1236" s="658"/>
      <c r="BA1236" s="658"/>
      <c r="BB1236" s="659"/>
      <c r="BC1236" s="658"/>
      <c r="BD1236" s="658"/>
      <c r="BE1236" s="658"/>
      <c r="BF1236" s="658"/>
      <c r="BG1236" s="660"/>
      <c r="BH1236" s="659"/>
      <c r="BI1236" s="661"/>
      <c r="BJ1236" s="661"/>
    </row>
    <row r="1237" spans="1:62" ht="24">
      <c r="A1237" s="642"/>
      <c r="B1237" s="1004"/>
      <c r="C1237" s="1004"/>
      <c r="D1237" s="1004"/>
      <c r="E1237" s="1004"/>
      <c r="F1237" s="1004"/>
      <c r="G1237" s="643"/>
      <c r="H1237" s="643"/>
      <c r="I1237" s="643"/>
      <c r="J1237" s="643"/>
      <c r="K1237" s="643"/>
      <c r="L1237" s="644"/>
      <c r="M1237" s="645"/>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8"/>
      <c r="AT1237" s="659"/>
      <c r="AU1237" s="659"/>
      <c r="AV1237" s="659"/>
      <c r="AW1237" s="658"/>
      <c r="AX1237" s="658"/>
      <c r="AY1237" s="659"/>
      <c r="AZ1237" s="658"/>
      <c r="BA1237" s="658"/>
      <c r="BB1237" s="659"/>
      <c r="BC1237" s="658"/>
      <c r="BD1237" s="658"/>
      <c r="BE1237" s="658"/>
      <c r="BF1237" s="658"/>
      <c r="BG1237" s="660"/>
      <c r="BH1237" s="659"/>
      <c r="BI1237" s="661"/>
      <c r="BJ1237" s="661"/>
    </row>
    <row r="1238" spans="1:62" ht="24">
      <c r="A1238" s="642"/>
      <c r="B1238" s="1004"/>
      <c r="C1238" s="1004"/>
      <c r="D1238" s="1004"/>
      <c r="E1238" s="1004"/>
      <c r="F1238" s="1004"/>
      <c r="G1238" s="643"/>
      <c r="H1238" s="643"/>
      <c r="I1238" s="643"/>
      <c r="J1238" s="643"/>
      <c r="K1238" s="643"/>
      <c r="L1238" s="644"/>
      <c r="M1238" s="645"/>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8"/>
      <c r="AT1238" s="659"/>
      <c r="AU1238" s="659"/>
      <c r="AV1238" s="659"/>
      <c r="AW1238" s="658"/>
      <c r="AX1238" s="658"/>
      <c r="AY1238" s="659"/>
      <c r="AZ1238" s="658"/>
      <c r="BA1238" s="658"/>
      <c r="BB1238" s="659"/>
      <c r="BC1238" s="658"/>
      <c r="BD1238" s="658"/>
      <c r="BE1238" s="658"/>
      <c r="BF1238" s="658"/>
      <c r="BG1238" s="660"/>
      <c r="BH1238" s="659"/>
      <c r="BI1238" s="661"/>
      <c r="BJ1238" s="661"/>
    </row>
    <row r="1239" spans="1:62" ht="24">
      <c r="A1239" s="642"/>
      <c r="B1239" s="1004"/>
      <c r="C1239" s="1004"/>
      <c r="D1239" s="1004"/>
      <c r="E1239" s="1004"/>
      <c r="F1239" s="1004"/>
      <c r="G1239" s="643"/>
      <c r="H1239" s="643"/>
      <c r="I1239" s="643"/>
      <c r="J1239" s="643"/>
      <c r="K1239" s="643"/>
      <c r="L1239" s="644"/>
      <c r="M1239" s="645"/>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8"/>
      <c r="AT1239" s="659"/>
      <c r="AU1239" s="659"/>
      <c r="AV1239" s="659"/>
      <c r="AW1239" s="658"/>
      <c r="AX1239" s="658"/>
      <c r="AY1239" s="659"/>
      <c r="AZ1239" s="658"/>
      <c r="BA1239" s="658"/>
      <c r="BB1239" s="659"/>
      <c r="BC1239" s="658"/>
      <c r="BD1239" s="658"/>
      <c r="BE1239" s="658"/>
      <c r="BF1239" s="658"/>
      <c r="BG1239" s="660"/>
      <c r="BH1239" s="659"/>
      <c r="BI1239" s="661"/>
      <c r="BJ1239" s="661"/>
    </row>
    <row r="1240" spans="1:62" ht="24">
      <c r="A1240" s="642"/>
      <c r="B1240" s="1004"/>
      <c r="C1240" s="1004"/>
      <c r="D1240" s="1004"/>
      <c r="E1240" s="1004"/>
      <c r="F1240" s="1004"/>
      <c r="G1240" s="643"/>
      <c r="H1240" s="643"/>
      <c r="I1240" s="643"/>
      <c r="J1240" s="643"/>
      <c r="K1240" s="643"/>
      <c r="L1240" s="644"/>
      <c r="M1240" s="645"/>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8"/>
      <c r="AT1240" s="659"/>
      <c r="AU1240" s="659"/>
      <c r="AV1240" s="659"/>
      <c r="AW1240" s="658"/>
      <c r="AX1240" s="658"/>
      <c r="AY1240" s="659"/>
      <c r="AZ1240" s="658"/>
      <c r="BA1240" s="658"/>
      <c r="BB1240" s="659"/>
      <c r="BC1240" s="658"/>
      <c r="BD1240" s="658"/>
      <c r="BE1240" s="658"/>
      <c r="BF1240" s="658"/>
      <c r="BG1240" s="660"/>
      <c r="BH1240" s="659"/>
      <c r="BI1240" s="661"/>
      <c r="BJ1240" s="661"/>
    </row>
    <row r="1241" spans="1:62" ht="24">
      <c r="A1241" s="642"/>
      <c r="B1241" s="1004"/>
      <c r="C1241" s="1004"/>
      <c r="D1241" s="1004"/>
      <c r="E1241" s="1004"/>
      <c r="F1241" s="1004"/>
      <c r="G1241" s="643"/>
      <c r="H1241" s="643"/>
      <c r="I1241" s="643"/>
      <c r="J1241" s="643"/>
      <c r="K1241" s="643"/>
      <c r="L1241" s="644"/>
      <c r="M1241" s="645"/>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8"/>
      <c r="AT1241" s="659"/>
      <c r="AU1241" s="659"/>
      <c r="AV1241" s="659"/>
      <c r="AW1241" s="658"/>
      <c r="AX1241" s="658"/>
      <c r="AY1241" s="659"/>
      <c r="AZ1241" s="658"/>
      <c r="BA1241" s="658"/>
      <c r="BB1241" s="659"/>
      <c r="BC1241" s="658"/>
      <c r="BD1241" s="658"/>
      <c r="BE1241" s="658"/>
      <c r="BF1241" s="658"/>
      <c r="BG1241" s="660"/>
      <c r="BH1241" s="659"/>
      <c r="BI1241" s="661"/>
      <c r="BJ1241" s="661"/>
    </row>
    <row r="1242" spans="1:62" ht="24">
      <c r="A1242" s="642"/>
      <c r="B1242" s="1004"/>
      <c r="C1242" s="1004"/>
      <c r="D1242" s="1004"/>
      <c r="E1242" s="1004"/>
      <c r="F1242" s="1004"/>
      <c r="G1242" s="643"/>
      <c r="H1242" s="643"/>
      <c r="I1242" s="643"/>
      <c r="J1242" s="643"/>
      <c r="K1242" s="643"/>
      <c r="L1242" s="644"/>
      <c r="M1242" s="645"/>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8"/>
      <c r="AT1242" s="659"/>
      <c r="AU1242" s="659"/>
      <c r="AV1242" s="659"/>
      <c r="AW1242" s="658"/>
      <c r="AX1242" s="658"/>
      <c r="AY1242" s="659"/>
      <c r="AZ1242" s="658"/>
      <c r="BA1242" s="658"/>
      <c r="BB1242" s="659"/>
      <c r="BC1242" s="658"/>
      <c r="BD1242" s="658"/>
      <c r="BE1242" s="658"/>
      <c r="BF1242" s="658"/>
      <c r="BG1242" s="660"/>
      <c r="BH1242" s="659"/>
      <c r="BI1242" s="661"/>
      <c r="BJ1242" s="661"/>
    </row>
    <row r="1243" spans="1:62" ht="24">
      <c r="A1243" s="642"/>
      <c r="B1243" s="1004"/>
      <c r="C1243" s="1004"/>
      <c r="D1243" s="1004"/>
      <c r="E1243" s="1004"/>
      <c r="F1243" s="1004"/>
      <c r="G1243" s="643"/>
      <c r="H1243" s="643"/>
      <c r="I1243" s="643"/>
      <c r="J1243" s="643"/>
      <c r="K1243" s="643"/>
      <c r="L1243" s="644"/>
      <c r="M1243" s="645"/>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8"/>
      <c r="AT1243" s="659"/>
      <c r="AU1243" s="659"/>
      <c r="AV1243" s="659"/>
      <c r="AW1243" s="658"/>
      <c r="AX1243" s="658"/>
      <c r="AY1243" s="659"/>
      <c r="AZ1243" s="658"/>
      <c r="BA1243" s="658"/>
      <c r="BB1243" s="659"/>
      <c r="BC1243" s="658"/>
      <c r="BD1243" s="658"/>
      <c r="BE1243" s="658"/>
      <c r="BF1243" s="658"/>
      <c r="BG1243" s="660"/>
      <c r="BH1243" s="659"/>
      <c r="BI1243" s="661"/>
      <c r="BJ1243" s="661"/>
    </row>
    <row r="1244" spans="1:62" ht="24">
      <c r="A1244" s="642"/>
      <c r="B1244" s="1004"/>
      <c r="C1244" s="1004"/>
      <c r="D1244" s="1004"/>
      <c r="E1244" s="1004"/>
      <c r="F1244" s="1004"/>
      <c r="G1244" s="643"/>
      <c r="H1244" s="643"/>
      <c r="I1244" s="643"/>
      <c r="J1244" s="643"/>
      <c r="K1244" s="643"/>
      <c r="L1244" s="644"/>
      <c r="M1244" s="645"/>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8"/>
      <c r="AT1244" s="659"/>
      <c r="AU1244" s="659"/>
      <c r="AV1244" s="659"/>
      <c r="AW1244" s="658"/>
      <c r="AX1244" s="658"/>
      <c r="AY1244" s="659"/>
      <c r="AZ1244" s="658"/>
      <c r="BA1244" s="658"/>
      <c r="BB1244" s="659"/>
      <c r="BC1244" s="658"/>
      <c r="BD1244" s="658"/>
      <c r="BE1244" s="658"/>
      <c r="BF1244" s="658"/>
      <c r="BG1244" s="660"/>
      <c r="BH1244" s="659"/>
      <c r="BI1244" s="661"/>
      <c r="BJ1244" s="661"/>
    </row>
    <row r="1245" spans="1:62" ht="24">
      <c r="A1245" s="642"/>
      <c r="B1245" s="1004"/>
      <c r="C1245" s="1004"/>
      <c r="D1245" s="1004"/>
      <c r="E1245" s="1004"/>
      <c r="F1245" s="1004"/>
      <c r="G1245" s="643"/>
      <c r="H1245" s="643"/>
      <c r="I1245" s="643"/>
      <c r="J1245" s="643"/>
      <c r="K1245" s="643"/>
      <c r="L1245" s="644"/>
      <c r="M1245" s="645"/>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8"/>
      <c r="AT1245" s="659"/>
      <c r="AU1245" s="659"/>
      <c r="AV1245" s="659"/>
      <c r="AW1245" s="658"/>
      <c r="AX1245" s="658"/>
      <c r="AY1245" s="659"/>
      <c r="AZ1245" s="658"/>
      <c r="BA1245" s="658"/>
      <c r="BB1245" s="659"/>
      <c r="BC1245" s="658"/>
      <c r="BD1245" s="658"/>
      <c r="BE1245" s="658"/>
      <c r="BF1245" s="658"/>
      <c r="BG1245" s="660"/>
      <c r="BH1245" s="659"/>
      <c r="BI1245" s="661"/>
      <c r="BJ1245" s="661"/>
    </row>
    <row r="1246" spans="1:62" ht="24">
      <c r="A1246" s="642"/>
      <c r="B1246" s="1004"/>
      <c r="C1246" s="1004"/>
      <c r="D1246" s="1004"/>
      <c r="E1246" s="1004"/>
      <c r="F1246" s="1004"/>
      <c r="G1246" s="643"/>
      <c r="H1246" s="643"/>
      <c r="I1246" s="643"/>
      <c r="J1246" s="643"/>
      <c r="K1246" s="643"/>
      <c r="L1246" s="644"/>
      <c r="M1246" s="645"/>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8"/>
      <c r="AT1246" s="659"/>
      <c r="AU1246" s="659"/>
      <c r="AV1246" s="659"/>
      <c r="AW1246" s="658"/>
      <c r="AX1246" s="658"/>
      <c r="AY1246" s="659"/>
      <c r="AZ1246" s="658"/>
      <c r="BA1246" s="658"/>
      <c r="BB1246" s="659"/>
      <c r="BC1246" s="658"/>
      <c r="BD1246" s="658"/>
      <c r="BE1246" s="658"/>
      <c r="BF1246" s="658"/>
      <c r="BG1246" s="660"/>
      <c r="BH1246" s="659"/>
      <c r="BI1246" s="661"/>
      <c r="BJ1246" s="661"/>
    </row>
    <row r="1247" spans="1:62" ht="24">
      <c r="A1247" s="642"/>
      <c r="B1247" s="1004"/>
      <c r="C1247" s="1004"/>
      <c r="D1247" s="1004"/>
      <c r="E1247" s="1004"/>
      <c r="F1247" s="1004"/>
      <c r="G1247" s="643"/>
      <c r="H1247" s="643"/>
      <c r="I1247" s="643"/>
      <c r="J1247" s="643"/>
      <c r="K1247" s="643"/>
      <c r="L1247" s="644"/>
      <c r="M1247" s="645"/>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8"/>
      <c r="AT1247" s="659"/>
      <c r="AU1247" s="659"/>
      <c r="AV1247" s="659"/>
      <c r="AW1247" s="658"/>
      <c r="AX1247" s="658"/>
      <c r="AY1247" s="659"/>
      <c r="AZ1247" s="658"/>
      <c r="BA1247" s="658"/>
      <c r="BB1247" s="659"/>
      <c r="BC1247" s="658"/>
      <c r="BD1247" s="658"/>
      <c r="BE1247" s="658"/>
      <c r="BF1247" s="658"/>
      <c r="BG1247" s="660"/>
      <c r="BH1247" s="659"/>
      <c r="BI1247" s="661"/>
      <c r="BJ1247" s="661"/>
    </row>
    <row r="1248" spans="1:62" ht="24">
      <c r="A1248" s="642"/>
      <c r="B1248" s="1004"/>
      <c r="C1248" s="1004"/>
      <c r="D1248" s="1004"/>
      <c r="E1248" s="1004"/>
      <c r="F1248" s="1004"/>
      <c r="G1248" s="643"/>
      <c r="H1248" s="643"/>
      <c r="I1248" s="643"/>
      <c r="J1248" s="643"/>
      <c r="K1248" s="643"/>
      <c r="L1248" s="644"/>
      <c r="M1248" s="645"/>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8"/>
      <c r="AT1248" s="659"/>
      <c r="AU1248" s="659"/>
      <c r="AV1248" s="659"/>
      <c r="AW1248" s="658"/>
      <c r="AX1248" s="658"/>
      <c r="AY1248" s="659"/>
      <c r="AZ1248" s="658"/>
      <c r="BA1248" s="658"/>
      <c r="BB1248" s="659"/>
      <c r="BC1248" s="658"/>
      <c r="BD1248" s="658"/>
      <c r="BE1248" s="658"/>
      <c r="BF1248" s="658"/>
      <c r="BG1248" s="660"/>
      <c r="BH1248" s="659"/>
      <c r="BI1248" s="661"/>
      <c r="BJ1248" s="661"/>
    </row>
    <row r="1249" spans="1:62" ht="24">
      <c r="A1249" s="642"/>
      <c r="B1249" s="1004"/>
      <c r="C1249" s="1004"/>
      <c r="D1249" s="1004"/>
      <c r="E1249" s="1004"/>
      <c r="F1249" s="1004"/>
      <c r="G1249" s="643"/>
      <c r="H1249" s="643"/>
      <c r="I1249" s="643"/>
      <c r="J1249" s="643"/>
      <c r="K1249" s="643"/>
      <c r="L1249" s="644"/>
      <c r="M1249" s="645"/>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8"/>
      <c r="AT1249" s="659"/>
      <c r="AU1249" s="659"/>
      <c r="AV1249" s="659"/>
      <c r="AW1249" s="658"/>
      <c r="AX1249" s="658"/>
      <c r="AY1249" s="659"/>
      <c r="AZ1249" s="658"/>
      <c r="BA1249" s="658"/>
      <c r="BB1249" s="659"/>
      <c r="BC1249" s="658"/>
      <c r="BD1249" s="658"/>
      <c r="BE1249" s="658"/>
      <c r="BF1249" s="658"/>
      <c r="BG1249" s="660"/>
      <c r="BH1249" s="659"/>
      <c r="BI1249" s="661"/>
      <c r="BJ1249" s="661"/>
    </row>
    <row r="1250" spans="1:62" ht="24">
      <c r="A1250" s="642"/>
      <c r="B1250" s="1004"/>
      <c r="C1250" s="1004"/>
      <c r="D1250" s="1004"/>
      <c r="E1250" s="1004"/>
      <c r="F1250" s="1004"/>
      <c r="G1250" s="643"/>
      <c r="H1250" s="643"/>
      <c r="I1250" s="643"/>
      <c r="J1250" s="643"/>
      <c r="K1250" s="643"/>
      <c r="L1250" s="644"/>
      <c r="M1250" s="645"/>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8"/>
      <c r="AT1250" s="659"/>
      <c r="AU1250" s="659"/>
      <c r="AV1250" s="659"/>
      <c r="AW1250" s="658"/>
      <c r="AX1250" s="658"/>
      <c r="AY1250" s="659"/>
      <c r="AZ1250" s="658"/>
      <c r="BA1250" s="658"/>
      <c r="BB1250" s="659"/>
      <c r="BC1250" s="658"/>
      <c r="BD1250" s="658"/>
      <c r="BE1250" s="658"/>
      <c r="BF1250" s="658"/>
      <c r="BG1250" s="660"/>
      <c r="BH1250" s="659"/>
      <c r="BI1250" s="661"/>
      <c r="BJ1250" s="661"/>
    </row>
    <row r="1251" spans="1:62" ht="24">
      <c r="A1251" s="642"/>
      <c r="B1251" s="1004"/>
      <c r="C1251" s="1004"/>
      <c r="D1251" s="1004"/>
      <c r="E1251" s="1004"/>
      <c r="F1251" s="1004"/>
      <c r="G1251" s="643"/>
      <c r="H1251" s="643"/>
      <c r="I1251" s="643"/>
      <c r="J1251" s="643"/>
      <c r="K1251" s="643"/>
      <c r="L1251" s="644"/>
      <c r="M1251" s="645"/>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8"/>
      <c r="AT1251" s="659"/>
      <c r="AU1251" s="659"/>
      <c r="AV1251" s="659"/>
      <c r="AW1251" s="658"/>
      <c r="AX1251" s="658"/>
      <c r="AY1251" s="659"/>
      <c r="AZ1251" s="658"/>
      <c r="BA1251" s="658"/>
      <c r="BB1251" s="659"/>
      <c r="BC1251" s="658"/>
      <c r="BD1251" s="658"/>
      <c r="BE1251" s="658"/>
      <c r="BF1251" s="658"/>
      <c r="BG1251" s="660"/>
      <c r="BH1251" s="659"/>
      <c r="BI1251" s="661"/>
      <c r="BJ1251" s="661"/>
    </row>
    <row r="1252" spans="1:62" ht="24">
      <c r="A1252" s="642"/>
      <c r="B1252" s="1004"/>
      <c r="C1252" s="1004"/>
      <c r="D1252" s="1004"/>
      <c r="E1252" s="1004"/>
      <c r="F1252" s="1004"/>
      <c r="G1252" s="643"/>
      <c r="H1252" s="643"/>
      <c r="I1252" s="643"/>
      <c r="J1252" s="643"/>
      <c r="K1252" s="643"/>
      <c r="L1252" s="644"/>
      <c r="M1252" s="645"/>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8"/>
      <c r="AT1252" s="659"/>
      <c r="AU1252" s="659"/>
      <c r="AV1252" s="659"/>
      <c r="AW1252" s="658"/>
      <c r="AX1252" s="658"/>
      <c r="AY1252" s="659"/>
      <c r="AZ1252" s="658"/>
      <c r="BA1252" s="658"/>
      <c r="BB1252" s="659"/>
      <c r="BC1252" s="658"/>
      <c r="BD1252" s="658"/>
      <c r="BE1252" s="658"/>
      <c r="BF1252" s="658"/>
      <c r="BG1252" s="660"/>
      <c r="BH1252" s="659"/>
      <c r="BI1252" s="661"/>
      <c r="BJ1252" s="661"/>
    </row>
    <row r="1253" spans="1:62" ht="24">
      <c r="A1253" s="642"/>
      <c r="B1253" s="1004"/>
      <c r="C1253" s="1004"/>
      <c r="D1253" s="1004"/>
      <c r="E1253" s="1004"/>
      <c r="F1253" s="1004"/>
      <c r="G1253" s="643"/>
      <c r="H1253" s="643"/>
      <c r="I1253" s="643"/>
      <c r="J1253" s="643"/>
      <c r="K1253" s="643"/>
      <c r="L1253" s="644"/>
      <c r="M1253" s="645"/>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8"/>
      <c r="AT1253" s="659"/>
      <c r="AU1253" s="659"/>
      <c r="AV1253" s="659"/>
      <c r="AW1253" s="658"/>
      <c r="AX1253" s="658"/>
      <c r="AY1253" s="659"/>
      <c r="AZ1253" s="658"/>
      <c r="BA1253" s="658"/>
      <c r="BB1253" s="659"/>
      <c r="BC1253" s="658"/>
      <c r="BD1253" s="658"/>
      <c r="BE1253" s="658"/>
      <c r="BF1253" s="658"/>
      <c r="BG1253" s="660"/>
      <c r="BH1253" s="659"/>
      <c r="BI1253" s="661"/>
      <c r="BJ1253" s="661"/>
    </row>
    <row r="1254" spans="1:62" ht="24">
      <c r="A1254" s="642"/>
      <c r="B1254" s="1004"/>
      <c r="C1254" s="1004"/>
      <c r="D1254" s="1004"/>
      <c r="E1254" s="1004"/>
      <c r="F1254" s="1004"/>
      <c r="G1254" s="643"/>
      <c r="H1254" s="643"/>
      <c r="I1254" s="643"/>
      <c r="J1254" s="643"/>
      <c r="K1254" s="643"/>
      <c r="L1254" s="644"/>
      <c r="M1254" s="645"/>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8"/>
      <c r="AT1254" s="659"/>
      <c r="AU1254" s="659"/>
      <c r="AV1254" s="659"/>
      <c r="AW1254" s="658"/>
      <c r="AX1254" s="658"/>
      <c r="AY1254" s="659"/>
      <c r="AZ1254" s="658"/>
      <c r="BA1254" s="658"/>
      <c r="BB1254" s="659"/>
      <c r="BC1254" s="658"/>
      <c r="BD1254" s="658"/>
      <c r="BE1254" s="658"/>
      <c r="BF1254" s="658"/>
      <c r="BG1254" s="660"/>
      <c r="BH1254" s="659"/>
      <c r="BI1254" s="661"/>
      <c r="BJ1254" s="661"/>
    </row>
    <row r="1255" spans="1:62" ht="24">
      <c r="A1255" s="642"/>
      <c r="B1255" s="1004"/>
      <c r="C1255" s="1004"/>
      <c r="D1255" s="1004"/>
      <c r="E1255" s="1004"/>
      <c r="F1255" s="1004"/>
      <c r="G1255" s="643"/>
      <c r="H1255" s="643"/>
      <c r="I1255" s="643"/>
      <c r="J1255" s="643"/>
      <c r="K1255" s="643"/>
      <c r="L1255" s="644"/>
      <c r="M1255" s="645"/>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8"/>
      <c r="AT1255" s="659"/>
      <c r="AU1255" s="659"/>
      <c r="AV1255" s="659"/>
      <c r="AW1255" s="658"/>
      <c r="AX1255" s="658"/>
      <c r="AY1255" s="659"/>
      <c r="AZ1255" s="658"/>
      <c r="BA1255" s="658"/>
      <c r="BB1255" s="659"/>
      <c r="BC1255" s="658"/>
      <c r="BD1255" s="658"/>
      <c r="BE1255" s="658"/>
      <c r="BF1255" s="658"/>
      <c r="BG1255" s="660"/>
      <c r="BH1255" s="659"/>
      <c r="BI1255" s="661"/>
      <c r="BJ1255" s="661"/>
    </row>
    <row r="1256" spans="1:62" ht="24">
      <c r="A1256" s="642"/>
      <c r="B1256" s="1004"/>
      <c r="C1256" s="1004"/>
      <c r="D1256" s="1004"/>
      <c r="E1256" s="1004"/>
      <c r="F1256" s="1004"/>
      <c r="G1256" s="643"/>
      <c r="H1256" s="643"/>
      <c r="I1256" s="643"/>
      <c r="J1256" s="643"/>
      <c r="K1256" s="643"/>
      <c r="L1256" s="644"/>
      <c r="M1256" s="645"/>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8"/>
      <c r="AT1256" s="659"/>
      <c r="AU1256" s="659"/>
      <c r="AV1256" s="659"/>
      <c r="AW1256" s="658"/>
      <c r="AX1256" s="658"/>
      <c r="AY1256" s="659"/>
      <c r="AZ1256" s="658"/>
      <c r="BA1256" s="658"/>
      <c r="BB1256" s="659"/>
      <c r="BC1256" s="658"/>
      <c r="BD1256" s="658"/>
      <c r="BE1256" s="658"/>
      <c r="BF1256" s="658"/>
      <c r="BG1256" s="660"/>
      <c r="BH1256" s="659"/>
      <c r="BI1256" s="661"/>
      <c r="BJ1256" s="661"/>
    </row>
    <row r="1257" spans="1:62" ht="24">
      <c r="A1257" s="642"/>
      <c r="B1257" s="1004"/>
      <c r="C1257" s="1004"/>
      <c r="D1257" s="1004"/>
      <c r="E1257" s="1004"/>
      <c r="F1257" s="1004"/>
      <c r="G1257" s="643"/>
      <c r="H1257" s="643"/>
      <c r="I1257" s="643"/>
      <c r="J1257" s="643"/>
      <c r="K1257" s="643"/>
      <c r="L1257" s="644"/>
      <c r="M1257" s="645"/>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8"/>
      <c r="AT1257" s="659"/>
      <c r="AU1257" s="659"/>
      <c r="AV1257" s="659"/>
      <c r="AW1257" s="658"/>
      <c r="AX1257" s="658"/>
      <c r="AY1257" s="659"/>
      <c r="AZ1257" s="658"/>
      <c r="BA1257" s="658"/>
      <c r="BB1257" s="659"/>
      <c r="BC1257" s="658"/>
      <c r="BD1257" s="658"/>
      <c r="BE1257" s="658"/>
      <c r="BF1257" s="658"/>
      <c r="BG1257" s="660"/>
      <c r="BH1257" s="659"/>
      <c r="BI1257" s="661"/>
      <c r="BJ1257" s="661"/>
    </row>
    <row r="1258" spans="1:62" ht="24">
      <c r="A1258" s="642"/>
      <c r="B1258" s="1004"/>
      <c r="C1258" s="1004"/>
      <c r="D1258" s="1004"/>
      <c r="E1258" s="1004"/>
      <c r="F1258" s="1004"/>
      <c r="G1258" s="643"/>
      <c r="H1258" s="643"/>
      <c r="I1258" s="643"/>
      <c r="J1258" s="643"/>
      <c r="K1258" s="643"/>
      <c r="L1258" s="644"/>
      <c r="M1258" s="645"/>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8"/>
      <c r="AT1258" s="659"/>
      <c r="AU1258" s="659"/>
      <c r="AV1258" s="659"/>
      <c r="AW1258" s="658"/>
      <c r="AX1258" s="658"/>
      <c r="AY1258" s="659"/>
      <c r="AZ1258" s="658"/>
      <c r="BA1258" s="658"/>
      <c r="BB1258" s="659"/>
      <c r="BC1258" s="658"/>
      <c r="BD1258" s="658"/>
      <c r="BE1258" s="658"/>
      <c r="BF1258" s="658"/>
      <c r="BG1258" s="660"/>
      <c r="BH1258" s="659"/>
      <c r="BI1258" s="661"/>
      <c r="BJ1258" s="661"/>
    </row>
    <row r="1259" spans="1:62" ht="24">
      <c r="A1259" s="642"/>
      <c r="B1259" s="1004"/>
      <c r="C1259" s="1004"/>
      <c r="D1259" s="1004"/>
      <c r="E1259" s="1004"/>
      <c r="F1259" s="1004"/>
      <c r="G1259" s="643"/>
      <c r="H1259" s="643"/>
      <c r="I1259" s="643"/>
      <c r="J1259" s="643"/>
      <c r="K1259" s="643"/>
      <c r="L1259" s="644"/>
      <c r="M1259" s="645"/>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8"/>
      <c r="AT1259" s="659"/>
      <c r="AU1259" s="659"/>
      <c r="AV1259" s="659"/>
      <c r="AW1259" s="658"/>
      <c r="AX1259" s="658"/>
      <c r="AY1259" s="659"/>
      <c r="AZ1259" s="658"/>
      <c r="BA1259" s="658"/>
      <c r="BB1259" s="659"/>
      <c r="BC1259" s="658"/>
      <c r="BD1259" s="658"/>
      <c r="BE1259" s="658"/>
      <c r="BF1259" s="658"/>
      <c r="BG1259" s="660"/>
      <c r="BH1259" s="659"/>
      <c r="BI1259" s="661"/>
      <c r="BJ1259" s="661"/>
    </row>
    <row r="1260" spans="1:62" ht="24">
      <c r="A1260" s="642"/>
      <c r="B1260" s="1004"/>
      <c r="C1260" s="1004"/>
      <c r="D1260" s="1004"/>
      <c r="E1260" s="1004"/>
      <c r="F1260" s="1004"/>
      <c r="G1260" s="643"/>
      <c r="H1260" s="643"/>
      <c r="I1260" s="643"/>
      <c r="J1260" s="643"/>
      <c r="K1260" s="643"/>
      <c r="L1260" s="644"/>
      <c r="M1260" s="645"/>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8"/>
      <c r="AT1260" s="659"/>
      <c r="AU1260" s="659"/>
      <c r="AV1260" s="659"/>
      <c r="AW1260" s="658"/>
      <c r="AX1260" s="658"/>
      <c r="AY1260" s="659"/>
      <c r="AZ1260" s="658"/>
      <c r="BA1260" s="658"/>
      <c r="BB1260" s="659"/>
      <c r="BC1260" s="658"/>
      <c r="BD1260" s="658"/>
      <c r="BE1260" s="658"/>
      <c r="BF1260" s="658"/>
      <c r="BG1260" s="660"/>
      <c r="BH1260" s="659"/>
      <c r="BI1260" s="661"/>
      <c r="BJ1260" s="661"/>
    </row>
    <row r="1261" spans="1:62" ht="24">
      <c r="A1261" s="642"/>
      <c r="B1261" s="1004"/>
      <c r="C1261" s="1004"/>
      <c r="D1261" s="1004"/>
      <c r="E1261" s="1004"/>
      <c r="F1261" s="1004"/>
      <c r="G1261" s="643"/>
      <c r="H1261" s="643"/>
      <c r="I1261" s="643"/>
      <c r="J1261" s="643"/>
      <c r="K1261" s="643"/>
      <c r="L1261" s="644"/>
      <c r="M1261" s="645"/>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8"/>
      <c r="AT1261" s="659"/>
      <c r="AU1261" s="659"/>
      <c r="AV1261" s="659"/>
      <c r="AW1261" s="658"/>
      <c r="AX1261" s="658"/>
      <c r="AY1261" s="659"/>
      <c r="AZ1261" s="658"/>
      <c r="BA1261" s="658"/>
      <c r="BB1261" s="659"/>
      <c r="BC1261" s="658"/>
      <c r="BD1261" s="658"/>
      <c r="BE1261" s="658"/>
      <c r="BF1261" s="658"/>
      <c r="BG1261" s="660"/>
      <c r="BH1261" s="659"/>
      <c r="BI1261" s="661"/>
      <c r="BJ1261" s="661"/>
    </row>
    <row r="1262" spans="1:62" ht="24">
      <c r="A1262" s="642"/>
      <c r="B1262" s="1004"/>
      <c r="C1262" s="1004"/>
      <c r="D1262" s="1004"/>
      <c r="E1262" s="1004"/>
      <c r="F1262" s="1004"/>
      <c r="G1262" s="643"/>
      <c r="H1262" s="643"/>
      <c r="I1262" s="643"/>
      <c r="J1262" s="643"/>
      <c r="K1262" s="643"/>
      <c r="L1262" s="644"/>
      <c r="M1262" s="645"/>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8"/>
      <c r="AT1262" s="659"/>
      <c r="AU1262" s="659"/>
      <c r="AV1262" s="659"/>
      <c r="AW1262" s="658"/>
      <c r="AX1262" s="658"/>
      <c r="AY1262" s="659"/>
      <c r="AZ1262" s="658"/>
      <c r="BA1262" s="658"/>
      <c r="BB1262" s="659"/>
      <c r="BC1262" s="658"/>
      <c r="BD1262" s="658"/>
      <c r="BE1262" s="658"/>
      <c r="BF1262" s="658"/>
      <c r="BG1262" s="660"/>
      <c r="BH1262" s="659"/>
      <c r="BI1262" s="661"/>
      <c r="BJ1262" s="661"/>
    </row>
    <row r="1263" spans="1:62" ht="24">
      <c r="A1263" s="642"/>
      <c r="B1263" s="1004"/>
      <c r="C1263" s="1004"/>
      <c r="D1263" s="1004"/>
      <c r="E1263" s="1004"/>
      <c r="F1263" s="1004"/>
      <c r="G1263" s="643"/>
      <c r="H1263" s="643"/>
      <c r="I1263" s="643"/>
      <c r="J1263" s="643"/>
      <c r="K1263" s="643"/>
      <c r="L1263" s="644"/>
      <c r="M1263" s="645"/>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8"/>
      <c r="AT1263" s="659"/>
      <c r="AU1263" s="659"/>
      <c r="AV1263" s="659"/>
      <c r="AW1263" s="658"/>
      <c r="AX1263" s="658"/>
      <c r="AY1263" s="659"/>
      <c r="AZ1263" s="658"/>
      <c r="BA1263" s="658"/>
      <c r="BB1263" s="659"/>
      <c r="BC1263" s="658"/>
      <c r="BD1263" s="658"/>
      <c r="BE1263" s="658"/>
      <c r="BF1263" s="658"/>
      <c r="BG1263" s="660"/>
      <c r="BH1263" s="659"/>
      <c r="BI1263" s="661"/>
      <c r="BJ1263" s="661"/>
    </row>
    <row r="1264" spans="1:62" ht="24">
      <c r="A1264" s="642"/>
      <c r="B1264" s="1004"/>
      <c r="C1264" s="1004"/>
      <c r="D1264" s="1004"/>
      <c r="E1264" s="1004"/>
      <c r="F1264" s="1004"/>
      <c r="G1264" s="643"/>
      <c r="H1264" s="643"/>
      <c r="I1264" s="643"/>
      <c r="J1264" s="643"/>
      <c r="K1264" s="643"/>
      <c r="L1264" s="644"/>
      <c r="M1264" s="645"/>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8"/>
      <c r="AT1264" s="659"/>
      <c r="AU1264" s="659"/>
      <c r="AV1264" s="659"/>
      <c r="AW1264" s="658"/>
      <c r="AX1264" s="658"/>
      <c r="AY1264" s="659"/>
      <c r="AZ1264" s="658"/>
      <c r="BA1264" s="658"/>
      <c r="BB1264" s="659"/>
      <c r="BC1264" s="658"/>
      <c r="BD1264" s="658"/>
      <c r="BE1264" s="658"/>
      <c r="BF1264" s="658"/>
      <c r="BG1264" s="660"/>
      <c r="BH1264" s="659"/>
      <c r="BI1264" s="661"/>
      <c r="BJ1264" s="661"/>
    </row>
    <row r="1265" spans="1:62" ht="24">
      <c r="A1265" s="642"/>
      <c r="B1265" s="1004"/>
      <c r="C1265" s="1004"/>
      <c r="D1265" s="1004"/>
      <c r="E1265" s="1004"/>
      <c r="F1265" s="1004"/>
      <c r="G1265" s="643"/>
      <c r="H1265" s="643"/>
      <c r="I1265" s="643"/>
      <c r="J1265" s="643"/>
      <c r="K1265" s="643"/>
      <c r="L1265" s="644"/>
      <c r="M1265" s="645"/>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8"/>
      <c r="AT1265" s="659"/>
      <c r="AU1265" s="659"/>
      <c r="AV1265" s="659"/>
      <c r="AW1265" s="658"/>
      <c r="AX1265" s="658"/>
      <c r="AY1265" s="659"/>
      <c r="AZ1265" s="658"/>
      <c r="BA1265" s="658"/>
      <c r="BB1265" s="659"/>
      <c r="BC1265" s="658"/>
      <c r="BD1265" s="658"/>
      <c r="BE1265" s="658"/>
      <c r="BF1265" s="658"/>
      <c r="BG1265" s="660"/>
      <c r="BH1265" s="659"/>
      <c r="BI1265" s="661"/>
      <c r="BJ1265" s="661"/>
    </row>
    <row r="1266" spans="1:62" ht="24">
      <c r="A1266" s="642"/>
      <c r="B1266" s="1004"/>
      <c r="C1266" s="1004"/>
      <c r="D1266" s="1004"/>
      <c r="E1266" s="1004"/>
      <c r="F1266" s="1004"/>
      <c r="G1266" s="643"/>
      <c r="H1266" s="643"/>
      <c r="I1266" s="643"/>
      <c r="J1266" s="643"/>
      <c r="K1266" s="643"/>
      <c r="L1266" s="644"/>
      <c r="M1266" s="645"/>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8"/>
      <c r="AT1266" s="659"/>
      <c r="AU1266" s="659"/>
      <c r="AV1266" s="659"/>
      <c r="AW1266" s="658"/>
      <c r="AX1266" s="658"/>
      <c r="AY1266" s="659"/>
      <c r="AZ1266" s="658"/>
      <c r="BA1266" s="658"/>
      <c r="BB1266" s="659"/>
      <c r="BC1266" s="658"/>
      <c r="BD1266" s="658"/>
      <c r="BE1266" s="658"/>
      <c r="BF1266" s="658"/>
      <c r="BG1266" s="660"/>
      <c r="BH1266" s="659"/>
      <c r="BI1266" s="661"/>
      <c r="BJ1266" s="661"/>
    </row>
    <row r="1267" spans="1:62" ht="24">
      <c r="A1267" s="642"/>
      <c r="B1267" s="1004"/>
      <c r="C1267" s="1004"/>
      <c r="D1267" s="1004"/>
      <c r="E1267" s="1004"/>
      <c r="F1267" s="1004"/>
      <c r="G1267" s="643"/>
      <c r="H1267" s="643"/>
      <c r="I1267" s="643"/>
      <c r="J1267" s="643"/>
      <c r="K1267" s="643"/>
      <c r="L1267" s="644"/>
      <c r="M1267" s="645"/>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8"/>
      <c r="AT1267" s="659"/>
      <c r="AU1267" s="659"/>
      <c r="AV1267" s="659"/>
      <c r="AW1267" s="658"/>
      <c r="AX1267" s="658"/>
      <c r="AY1267" s="659"/>
      <c r="AZ1267" s="658"/>
      <c r="BA1267" s="658"/>
      <c r="BB1267" s="659"/>
      <c r="BC1267" s="658"/>
      <c r="BD1267" s="658"/>
      <c r="BE1267" s="658"/>
      <c r="BF1267" s="658"/>
      <c r="BG1267" s="660"/>
      <c r="BH1267" s="659"/>
      <c r="BI1267" s="661"/>
      <c r="BJ1267" s="661"/>
    </row>
    <row r="1268" spans="1:62" ht="24">
      <c r="A1268" s="642"/>
      <c r="B1268" s="1004"/>
      <c r="C1268" s="1004"/>
      <c r="D1268" s="1004"/>
      <c r="E1268" s="1004"/>
      <c r="F1268" s="1004"/>
      <c r="G1268" s="643"/>
      <c r="H1268" s="643"/>
      <c r="I1268" s="643"/>
      <c r="J1268" s="643"/>
      <c r="K1268" s="643"/>
      <c r="L1268" s="644"/>
      <c r="M1268" s="645"/>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8"/>
      <c r="AT1268" s="659"/>
      <c r="AU1268" s="659"/>
      <c r="AV1268" s="659"/>
      <c r="AW1268" s="658"/>
      <c r="AX1268" s="658"/>
      <c r="AY1268" s="659"/>
      <c r="AZ1268" s="658"/>
      <c r="BA1268" s="658"/>
      <c r="BB1268" s="659"/>
      <c r="BC1268" s="658"/>
      <c r="BD1268" s="658"/>
      <c r="BE1268" s="658"/>
      <c r="BF1268" s="658"/>
      <c r="BG1268" s="660"/>
      <c r="BH1268" s="659"/>
      <c r="BI1268" s="661"/>
      <c r="BJ1268" s="661"/>
    </row>
    <row r="1269" spans="1:62" ht="24">
      <c r="A1269" s="642"/>
      <c r="B1269" s="1004"/>
      <c r="C1269" s="1004"/>
      <c r="D1269" s="1004"/>
      <c r="E1269" s="1004"/>
      <c r="F1269" s="1004"/>
      <c r="G1269" s="643"/>
      <c r="H1269" s="643"/>
      <c r="I1269" s="643"/>
      <c r="J1269" s="643"/>
      <c r="K1269" s="643"/>
      <c r="L1269" s="644"/>
      <c r="M1269" s="645"/>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8"/>
      <c r="AT1269" s="659"/>
      <c r="AU1269" s="659"/>
      <c r="AV1269" s="659"/>
      <c r="AW1269" s="658"/>
      <c r="AX1269" s="658"/>
      <c r="AY1269" s="659"/>
      <c r="AZ1269" s="658"/>
      <c r="BA1269" s="658"/>
      <c r="BB1269" s="659"/>
      <c r="BC1269" s="658"/>
      <c r="BD1269" s="658"/>
      <c r="BE1269" s="658"/>
      <c r="BF1269" s="658"/>
      <c r="BG1269" s="660"/>
      <c r="BH1269" s="659"/>
      <c r="BI1269" s="661"/>
      <c r="BJ1269" s="661"/>
    </row>
    <row r="1270" spans="1:62" ht="24">
      <c r="A1270" s="642"/>
      <c r="B1270" s="1004"/>
      <c r="C1270" s="1004"/>
      <c r="D1270" s="1004"/>
      <c r="E1270" s="1004"/>
      <c r="F1270" s="1004"/>
      <c r="G1270" s="643"/>
      <c r="H1270" s="643"/>
      <c r="I1270" s="643"/>
      <c r="J1270" s="643"/>
      <c r="K1270" s="643"/>
      <c r="L1270" s="644"/>
      <c r="M1270" s="645"/>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8"/>
      <c r="AT1270" s="659"/>
      <c r="AU1270" s="659"/>
      <c r="AV1270" s="659"/>
      <c r="AW1270" s="658"/>
      <c r="AX1270" s="658"/>
      <c r="AY1270" s="659"/>
      <c r="AZ1270" s="658"/>
      <c r="BA1270" s="658"/>
      <c r="BB1270" s="659"/>
      <c r="BC1270" s="658"/>
      <c r="BD1270" s="658"/>
      <c r="BE1270" s="658"/>
      <c r="BF1270" s="658"/>
      <c r="BG1270" s="660"/>
      <c r="BH1270" s="659"/>
      <c r="BI1270" s="661"/>
      <c r="BJ1270" s="661"/>
    </row>
    <row r="1271" spans="1:62" ht="24">
      <c r="A1271" s="642"/>
      <c r="B1271" s="1004"/>
      <c r="C1271" s="1004"/>
      <c r="D1271" s="1004"/>
      <c r="E1271" s="1004"/>
      <c r="F1271" s="1004"/>
      <c r="G1271" s="643"/>
      <c r="H1271" s="643"/>
      <c r="I1271" s="643"/>
      <c r="J1271" s="643"/>
      <c r="K1271" s="643"/>
      <c r="L1271" s="644"/>
      <c r="M1271" s="645"/>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8"/>
      <c r="AT1271" s="659"/>
      <c r="AU1271" s="659"/>
      <c r="AV1271" s="659"/>
      <c r="AW1271" s="658"/>
      <c r="AX1271" s="658"/>
      <c r="AY1271" s="659"/>
      <c r="AZ1271" s="658"/>
      <c r="BA1271" s="658"/>
      <c r="BB1271" s="659"/>
      <c r="BC1271" s="658"/>
      <c r="BD1271" s="658"/>
      <c r="BE1271" s="658"/>
      <c r="BF1271" s="658"/>
      <c r="BG1271" s="660"/>
      <c r="BH1271" s="659"/>
      <c r="BI1271" s="661"/>
      <c r="BJ1271" s="661"/>
    </row>
    <row r="1272" spans="1:62" ht="24">
      <c r="A1272" s="642"/>
      <c r="B1272" s="1004"/>
      <c r="C1272" s="1004"/>
      <c r="D1272" s="1004"/>
      <c r="E1272" s="1004"/>
      <c r="F1272" s="1004"/>
      <c r="G1272" s="643"/>
      <c r="H1272" s="643"/>
      <c r="I1272" s="643"/>
      <c r="J1272" s="643"/>
      <c r="K1272" s="643"/>
      <c r="L1272" s="644"/>
      <c r="M1272" s="645"/>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8"/>
      <c r="AT1272" s="659"/>
      <c r="AU1272" s="659"/>
      <c r="AV1272" s="659"/>
      <c r="AW1272" s="658"/>
      <c r="AX1272" s="658"/>
      <c r="AY1272" s="659"/>
      <c r="AZ1272" s="658"/>
      <c r="BA1272" s="658"/>
      <c r="BB1272" s="659"/>
      <c r="BC1272" s="658"/>
      <c r="BD1272" s="658"/>
      <c r="BE1272" s="658"/>
      <c r="BF1272" s="658"/>
      <c r="BG1272" s="660"/>
      <c r="BH1272" s="659"/>
      <c r="BI1272" s="661"/>
      <c r="BJ1272" s="661"/>
    </row>
    <row r="1273" spans="1:62" ht="24">
      <c r="A1273" s="642"/>
      <c r="B1273" s="1004"/>
      <c r="C1273" s="1004"/>
      <c r="D1273" s="1004"/>
      <c r="E1273" s="1004"/>
      <c r="F1273" s="1004"/>
      <c r="G1273" s="643"/>
      <c r="H1273" s="643"/>
      <c r="I1273" s="643"/>
      <c r="J1273" s="643"/>
      <c r="K1273" s="643"/>
      <c r="L1273" s="644"/>
      <c r="M1273" s="645"/>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8"/>
      <c r="AT1273" s="659"/>
      <c r="AU1273" s="659"/>
      <c r="AV1273" s="659"/>
      <c r="AW1273" s="658"/>
      <c r="AX1273" s="658"/>
      <c r="AY1273" s="659"/>
      <c r="AZ1273" s="658"/>
      <c r="BA1273" s="658"/>
      <c r="BB1273" s="659"/>
      <c r="BC1273" s="658"/>
      <c r="BD1273" s="658"/>
      <c r="BE1273" s="658"/>
      <c r="BF1273" s="658"/>
      <c r="BG1273" s="660"/>
      <c r="BH1273" s="659"/>
      <c r="BI1273" s="661"/>
      <c r="BJ1273" s="661"/>
    </row>
    <row r="1274" spans="1:62" ht="24">
      <c r="A1274" s="642"/>
      <c r="B1274" s="1004"/>
      <c r="C1274" s="1004"/>
      <c r="D1274" s="1004"/>
      <c r="E1274" s="1004"/>
      <c r="F1274" s="1004"/>
      <c r="G1274" s="643"/>
      <c r="H1274" s="643"/>
      <c r="I1274" s="643"/>
      <c r="J1274" s="643"/>
      <c r="K1274" s="643"/>
      <c r="L1274" s="644"/>
      <c r="M1274" s="645"/>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8"/>
      <c r="AT1274" s="659"/>
      <c r="AU1274" s="659"/>
      <c r="AV1274" s="659"/>
      <c r="AW1274" s="658"/>
      <c r="AX1274" s="658"/>
      <c r="AY1274" s="659"/>
      <c r="AZ1274" s="658"/>
      <c r="BA1274" s="658"/>
      <c r="BB1274" s="659"/>
      <c r="BC1274" s="658"/>
      <c r="BD1274" s="658"/>
      <c r="BE1274" s="658"/>
      <c r="BF1274" s="658"/>
      <c r="BG1274" s="660"/>
      <c r="BH1274" s="659"/>
      <c r="BI1274" s="661"/>
      <c r="BJ1274" s="661"/>
    </row>
    <row r="1275" spans="1:62" ht="24">
      <c r="A1275" s="642"/>
      <c r="B1275" s="1004"/>
      <c r="C1275" s="1004"/>
      <c r="D1275" s="1004"/>
      <c r="E1275" s="1004"/>
      <c r="F1275" s="1004"/>
      <c r="G1275" s="643"/>
      <c r="H1275" s="643"/>
      <c r="I1275" s="643"/>
      <c r="J1275" s="643"/>
      <c r="K1275" s="643"/>
      <c r="L1275" s="644"/>
      <c r="M1275" s="645"/>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8"/>
      <c r="AT1275" s="659"/>
      <c r="AU1275" s="659"/>
      <c r="AV1275" s="659"/>
      <c r="AW1275" s="658"/>
      <c r="AX1275" s="658"/>
      <c r="AY1275" s="659"/>
      <c r="AZ1275" s="658"/>
      <c r="BA1275" s="658"/>
      <c r="BB1275" s="659"/>
      <c r="BC1275" s="658"/>
      <c r="BD1275" s="658"/>
      <c r="BE1275" s="658"/>
      <c r="BF1275" s="658"/>
      <c r="BG1275" s="660"/>
      <c r="BH1275" s="659"/>
      <c r="BI1275" s="661"/>
      <c r="BJ1275" s="661"/>
    </row>
    <row r="1276" spans="1:62" ht="24">
      <c r="A1276" s="642"/>
      <c r="B1276" s="1004"/>
      <c r="C1276" s="1004"/>
      <c r="D1276" s="1004"/>
      <c r="E1276" s="1004"/>
      <c r="F1276" s="1004"/>
      <c r="G1276" s="643"/>
      <c r="H1276" s="643"/>
      <c r="I1276" s="643"/>
      <c r="J1276" s="643"/>
      <c r="K1276" s="643"/>
      <c r="L1276" s="644"/>
      <c r="M1276" s="645"/>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8"/>
      <c r="AT1276" s="659"/>
      <c r="AU1276" s="659"/>
      <c r="AV1276" s="659"/>
      <c r="AW1276" s="658"/>
      <c r="AX1276" s="658"/>
      <c r="AY1276" s="659"/>
      <c r="AZ1276" s="658"/>
      <c r="BA1276" s="658"/>
      <c r="BB1276" s="659"/>
      <c r="BC1276" s="658"/>
      <c r="BD1276" s="658"/>
      <c r="BE1276" s="658"/>
      <c r="BF1276" s="658"/>
      <c r="BG1276" s="660"/>
      <c r="BH1276" s="659"/>
      <c r="BI1276" s="661"/>
      <c r="BJ1276" s="661"/>
    </row>
    <row r="1277" spans="1:62" ht="24">
      <c r="A1277" s="642"/>
      <c r="B1277" s="1004"/>
      <c r="C1277" s="1004"/>
      <c r="D1277" s="1004"/>
      <c r="E1277" s="1004"/>
      <c r="F1277" s="1004"/>
      <c r="G1277" s="643"/>
      <c r="H1277" s="643"/>
      <c r="I1277" s="643"/>
      <c r="J1277" s="643"/>
      <c r="K1277" s="643"/>
      <c r="L1277" s="644"/>
      <c r="M1277" s="645"/>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8"/>
      <c r="AT1277" s="659"/>
      <c r="AU1277" s="659"/>
      <c r="AV1277" s="659"/>
      <c r="AW1277" s="658"/>
      <c r="AX1277" s="658"/>
      <c r="AY1277" s="659"/>
      <c r="AZ1277" s="658"/>
      <c r="BA1277" s="658"/>
      <c r="BB1277" s="659"/>
      <c r="BC1277" s="658"/>
      <c r="BD1277" s="658"/>
      <c r="BE1277" s="658"/>
      <c r="BF1277" s="658"/>
      <c r="BG1277" s="660"/>
      <c r="BH1277" s="659"/>
      <c r="BI1277" s="661"/>
      <c r="BJ1277" s="661"/>
    </row>
    <row r="1278" spans="1:62" ht="24">
      <c r="A1278" s="642"/>
      <c r="B1278" s="1004"/>
      <c r="C1278" s="1004"/>
      <c r="D1278" s="1004"/>
      <c r="E1278" s="1004"/>
      <c r="F1278" s="1004"/>
      <c r="G1278" s="643"/>
      <c r="H1278" s="643"/>
      <c r="I1278" s="643"/>
      <c r="J1278" s="643"/>
      <c r="K1278" s="643"/>
      <c r="L1278" s="644"/>
      <c r="M1278" s="645"/>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8"/>
      <c r="AT1278" s="659"/>
      <c r="AU1278" s="659"/>
      <c r="AV1278" s="659"/>
      <c r="AW1278" s="658"/>
      <c r="AX1278" s="658"/>
      <c r="AY1278" s="659"/>
      <c r="AZ1278" s="658"/>
      <c r="BA1278" s="658"/>
      <c r="BB1278" s="659"/>
      <c r="BC1278" s="658"/>
      <c r="BD1278" s="658"/>
      <c r="BE1278" s="658"/>
      <c r="BF1278" s="658"/>
      <c r="BG1278" s="660"/>
      <c r="BH1278" s="659"/>
      <c r="BI1278" s="661"/>
      <c r="BJ1278" s="661"/>
    </row>
    <row r="1279" spans="1:62" ht="24">
      <c r="A1279" s="642"/>
      <c r="B1279" s="1004"/>
      <c r="C1279" s="1004"/>
      <c r="D1279" s="1004"/>
      <c r="E1279" s="1004"/>
      <c r="F1279" s="1004"/>
      <c r="G1279" s="643"/>
      <c r="H1279" s="643"/>
      <c r="I1279" s="643"/>
      <c r="J1279" s="643"/>
      <c r="K1279" s="643"/>
      <c r="L1279" s="644"/>
      <c r="M1279" s="645"/>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8"/>
      <c r="AT1279" s="659"/>
      <c r="AU1279" s="659"/>
      <c r="AV1279" s="659"/>
      <c r="AW1279" s="658"/>
      <c r="AX1279" s="658"/>
      <c r="AY1279" s="659"/>
      <c r="AZ1279" s="658"/>
      <c r="BA1279" s="658"/>
      <c r="BB1279" s="659"/>
      <c r="BC1279" s="658"/>
      <c r="BD1279" s="658"/>
      <c r="BE1279" s="658"/>
      <c r="BF1279" s="658"/>
      <c r="BG1279" s="660"/>
      <c r="BH1279" s="659"/>
      <c r="BI1279" s="661"/>
      <c r="BJ1279" s="661"/>
    </row>
    <row r="1280" spans="1:62" ht="24">
      <c r="A1280" s="642"/>
      <c r="B1280" s="1004"/>
      <c r="C1280" s="1004"/>
      <c r="D1280" s="1004"/>
      <c r="E1280" s="1004"/>
      <c r="F1280" s="1004"/>
      <c r="G1280" s="643"/>
      <c r="H1280" s="643"/>
      <c r="I1280" s="643"/>
      <c r="J1280" s="643"/>
      <c r="K1280" s="643"/>
      <c r="L1280" s="644"/>
      <c r="M1280" s="645"/>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8"/>
      <c r="AT1280" s="659"/>
      <c r="AU1280" s="659"/>
      <c r="AV1280" s="659"/>
      <c r="AW1280" s="658"/>
      <c r="AX1280" s="658"/>
      <c r="AY1280" s="659"/>
      <c r="AZ1280" s="658"/>
      <c r="BA1280" s="658"/>
      <c r="BB1280" s="659"/>
      <c r="BC1280" s="658"/>
      <c r="BD1280" s="658"/>
      <c r="BE1280" s="658"/>
      <c r="BF1280" s="658"/>
      <c r="BG1280" s="660"/>
      <c r="BH1280" s="659"/>
      <c r="BI1280" s="661"/>
      <c r="BJ1280" s="661"/>
    </row>
    <row r="1281" spans="1:62" ht="24">
      <c r="A1281" s="642"/>
      <c r="B1281" s="1004"/>
      <c r="C1281" s="1004"/>
      <c r="D1281" s="1004"/>
      <c r="E1281" s="1004"/>
      <c r="F1281" s="1004"/>
      <c r="G1281" s="643"/>
      <c r="H1281" s="643"/>
      <c r="I1281" s="643"/>
      <c r="J1281" s="643"/>
      <c r="K1281" s="643"/>
      <c r="L1281" s="644"/>
      <c r="M1281" s="645"/>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8"/>
      <c r="AT1281" s="659"/>
      <c r="AU1281" s="659"/>
      <c r="AV1281" s="659"/>
      <c r="AW1281" s="658"/>
      <c r="AX1281" s="658"/>
      <c r="AY1281" s="659"/>
      <c r="AZ1281" s="658"/>
      <c r="BA1281" s="658"/>
      <c r="BB1281" s="659"/>
      <c r="BC1281" s="658"/>
      <c r="BD1281" s="658"/>
      <c r="BE1281" s="658"/>
      <c r="BF1281" s="658"/>
      <c r="BG1281" s="660"/>
      <c r="BH1281" s="659"/>
      <c r="BI1281" s="661"/>
      <c r="BJ1281" s="661"/>
    </row>
    <row r="1282" spans="1:62" ht="24">
      <c r="A1282" s="642"/>
      <c r="B1282" s="1004"/>
      <c r="C1282" s="1004"/>
      <c r="D1282" s="1004"/>
      <c r="E1282" s="1004"/>
      <c r="F1282" s="1004"/>
      <c r="G1282" s="643"/>
      <c r="H1282" s="643"/>
      <c r="I1282" s="643"/>
      <c r="J1282" s="643"/>
      <c r="K1282" s="643"/>
      <c r="L1282" s="644"/>
      <c r="M1282" s="645"/>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8"/>
      <c r="AT1282" s="659"/>
      <c r="AU1282" s="659"/>
      <c r="AV1282" s="659"/>
      <c r="AW1282" s="658"/>
      <c r="AX1282" s="658"/>
      <c r="AY1282" s="659"/>
      <c r="AZ1282" s="658"/>
      <c r="BA1282" s="658"/>
      <c r="BB1282" s="659"/>
      <c r="BC1282" s="658"/>
      <c r="BD1282" s="658"/>
      <c r="BE1282" s="658"/>
      <c r="BF1282" s="658"/>
      <c r="BG1282" s="660"/>
      <c r="BH1282" s="659"/>
      <c r="BI1282" s="661"/>
      <c r="BJ1282" s="661"/>
    </row>
    <row r="1283" spans="1:62" ht="24">
      <c r="A1283" s="642"/>
      <c r="B1283" s="1004"/>
      <c r="C1283" s="1004"/>
      <c r="D1283" s="1004"/>
      <c r="E1283" s="1004"/>
      <c r="F1283" s="1004"/>
      <c r="G1283" s="643"/>
      <c r="H1283" s="643"/>
      <c r="I1283" s="643"/>
      <c r="J1283" s="643"/>
      <c r="K1283" s="643"/>
      <c r="L1283" s="644"/>
      <c r="M1283" s="645"/>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8"/>
      <c r="AT1283" s="659"/>
      <c r="AU1283" s="659"/>
      <c r="AV1283" s="659"/>
      <c r="AW1283" s="658"/>
      <c r="AX1283" s="658"/>
      <c r="AY1283" s="659"/>
      <c r="AZ1283" s="658"/>
      <c r="BA1283" s="658"/>
      <c r="BB1283" s="659"/>
      <c r="BC1283" s="658"/>
      <c r="BD1283" s="658"/>
      <c r="BE1283" s="658"/>
      <c r="BF1283" s="658"/>
      <c r="BG1283" s="660"/>
      <c r="BH1283" s="659"/>
      <c r="BI1283" s="661"/>
      <c r="BJ1283" s="661"/>
    </row>
    <row r="1284" spans="1:62" ht="24">
      <c r="A1284" s="642"/>
      <c r="B1284" s="1004"/>
      <c r="C1284" s="1004"/>
      <c r="D1284" s="1004"/>
      <c r="E1284" s="1004"/>
      <c r="F1284" s="1004"/>
      <c r="G1284" s="643"/>
      <c r="H1284" s="643"/>
      <c r="I1284" s="643"/>
      <c r="J1284" s="643"/>
      <c r="K1284" s="643"/>
      <c r="L1284" s="644"/>
      <c r="M1284" s="645"/>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8"/>
      <c r="AT1284" s="659"/>
      <c r="AU1284" s="659"/>
      <c r="AV1284" s="659"/>
      <c r="AW1284" s="658"/>
      <c r="AX1284" s="658"/>
      <c r="AY1284" s="659"/>
      <c r="AZ1284" s="658"/>
      <c r="BA1284" s="658"/>
      <c r="BB1284" s="659"/>
      <c r="BC1284" s="658"/>
      <c r="BD1284" s="658"/>
      <c r="BE1284" s="658"/>
      <c r="BF1284" s="658"/>
      <c r="BG1284" s="660"/>
      <c r="BH1284" s="659"/>
      <c r="BI1284" s="661"/>
      <c r="BJ1284" s="661"/>
    </row>
    <row r="1285" spans="1:62" ht="24">
      <c r="A1285" s="642"/>
      <c r="B1285" s="1004"/>
      <c r="C1285" s="1004"/>
      <c r="D1285" s="1004"/>
      <c r="E1285" s="1004"/>
      <c r="F1285" s="1004"/>
      <c r="G1285" s="643"/>
      <c r="H1285" s="643"/>
      <c r="I1285" s="643"/>
      <c r="J1285" s="643"/>
      <c r="K1285" s="643"/>
      <c r="L1285" s="644"/>
      <c r="M1285" s="645"/>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8"/>
      <c r="AT1285" s="659"/>
      <c r="AU1285" s="659"/>
      <c r="AV1285" s="659"/>
      <c r="AW1285" s="658"/>
      <c r="AX1285" s="658"/>
      <c r="AY1285" s="659"/>
      <c r="AZ1285" s="658"/>
      <c r="BA1285" s="658"/>
      <c r="BB1285" s="659"/>
      <c r="BC1285" s="658"/>
      <c r="BD1285" s="658"/>
      <c r="BE1285" s="658"/>
      <c r="BF1285" s="658"/>
      <c r="BG1285" s="660"/>
      <c r="BH1285" s="659"/>
      <c r="BI1285" s="661"/>
      <c r="BJ1285" s="661"/>
    </row>
    <row r="1286" spans="1:62" ht="24">
      <c r="A1286" s="642"/>
      <c r="B1286" s="1004"/>
      <c r="C1286" s="1004"/>
      <c r="D1286" s="1004"/>
      <c r="E1286" s="1004"/>
      <c r="F1286" s="1004"/>
      <c r="G1286" s="643"/>
      <c r="H1286" s="643"/>
      <c r="I1286" s="643"/>
      <c r="J1286" s="643"/>
      <c r="K1286" s="643"/>
      <c r="L1286" s="644"/>
      <c r="M1286" s="645"/>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8"/>
      <c r="AT1286" s="659"/>
      <c r="AU1286" s="659"/>
      <c r="AV1286" s="659"/>
      <c r="AW1286" s="658"/>
      <c r="AX1286" s="658"/>
      <c r="AY1286" s="659"/>
      <c r="AZ1286" s="658"/>
      <c r="BA1286" s="658"/>
      <c r="BB1286" s="659"/>
      <c r="BC1286" s="658"/>
      <c r="BD1286" s="658"/>
      <c r="BE1286" s="658"/>
      <c r="BF1286" s="658"/>
      <c r="BG1286" s="660"/>
      <c r="BH1286" s="659"/>
      <c r="BI1286" s="661"/>
      <c r="BJ1286" s="661"/>
    </row>
    <row r="1287" spans="1:62" ht="24">
      <c r="A1287" s="642"/>
      <c r="B1287" s="1004"/>
      <c r="C1287" s="1004"/>
      <c r="D1287" s="1004"/>
      <c r="E1287" s="1004"/>
      <c r="F1287" s="1004"/>
      <c r="G1287" s="643"/>
      <c r="H1287" s="643"/>
      <c r="I1287" s="643"/>
      <c r="J1287" s="643"/>
      <c r="K1287" s="643"/>
      <c r="L1287" s="644"/>
      <c r="M1287" s="645"/>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8"/>
      <c r="AT1287" s="659"/>
      <c r="AU1287" s="659"/>
      <c r="AV1287" s="659"/>
      <c r="AW1287" s="658"/>
      <c r="AX1287" s="658"/>
      <c r="AY1287" s="659"/>
      <c r="AZ1287" s="658"/>
      <c r="BA1287" s="658"/>
      <c r="BB1287" s="659"/>
      <c r="BC1287" s="658"/>
      <c r="BD1287" s="658"/>
      <c r="BE1287" s="658"/>
      <c r="BF1287" s="658"/>
      <c r="BG1287" s="660"/>
      <c r="BH1287" s="659"/>
      <c r="BI1287" s="661"/>
      <c r="BJ1287" s="661"/>
    </row>
    <row r="1288" spans="1:62" ht="24">
      <c r="A1288" s="642"/>
      <c r="B1288" s="1004"/>
      <c r="C1288" s="1004"/>
      <c r="D1288" s="1004"/>
      <c r="E1288" s="1004"/>
      <c r="F1288" s="1004"/>
      <c r="G1288" s="643"/>
      <c r="H1288" s="643"/>
      <c r="I1288" s="643"/>
      <c r="J1288" s="643"/>
      <c r="K1288" s="643"/>
      <c r="L1288" s="644"/>
      <c r="M1288" s="645"/>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8"/>
      <c r="AT1288" s="659"/>
      <c r="AU1288" s="659"/>
      <c r="AV1288" s="659"/>
      <c r="AW1288" s="658"/>
      <c r="AX1288" s="658"/>
      <c r="AY1288" s="659"/>
      <c r="AZ1288" s="658"/>
      <c r="BA1288" s="658"/>
      <c r="BB1288" s="659"/>
      <c r="BC1288" s="658"/>
      <c r="BD1288" s="658"/>
      <c r="BE1288" s="658"/>
      <c r="BF1288" s="658"/>
      <c r="BG1288" s="660"/>
      <c r="BH1288" s="659"/>
      <c r="BI1288" s="661"/>
      <c r="BJ1288" s="661"/>
    </row>
    <row r="1289" spans="1:62" ht="24">
      <c r="A1289" s="642"/>
      <c r="B1289" s="1004"/>
      <c r="C1289" s="1004"/>
      <c r="D1289" s="1004"/>
      <c r="E1289" s="1004"/>
      <c r="F1289" s="1004"/>
      <c r="G1289" s="643"/>
      <c r="H1289" s="643"/>
      <c r="I1289" s="643"/>
      <c r="J1289" s="643"/>
      <c r="K1289" s="643"/>
      <c r="L1289" s="644"/>
      <c r="M1289" s="645"/>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8"/>
      <c r="AT1289" s="659"/>
      <c r="AU1289" s="659"/>
      <c r="AV1289" s="659"/>
      <c r="AW1289" s="658"/>
      <c r="AX1289" s="658"/>
      <c r="AY1289" s="659"/>
      <c r="AZ1289" s="658"/>
      <c r="BA1289" s="658"/>
      <c r="BB1289" s="659"/>
      <c r="BC1289" s="658"/>
      <c r="BD1289" s="658"/>
      <c r="BE1289" s="658"/>
      <c r="BF1289" s="658"/>
      <c r="BG1289" s="660"/>
      <c r="BH1289" s="659"/>
      <c r="BI1289" s="661"/>
      <c r="BJ1289" s="661"/>
    </row>
    <row r="1290" spans="1:62" ht="24">
      <c r="A1290" s="642"/>
      <c r="B1290" s="1004"/>
      <c r="C1290" s="1004"/>
      <c r="D1290" s="1004"/>
      <c r="E1290" s="1004"/>
      <c r="F1290" s="1004"/>
      <c r="G1290" s="643"/>
      <c r="H1290" s="643"/>
      <c r="I1290" s="643"/>
      <c r="J1290" s="643"/>
      <c r="K1290" s="643"/>
      <c r="L1290" s="644"/>
      <c r="M1290" s="645"/>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8"/>
      <c r="AT1290" s="659"/>
      <c r="AU1290" s="659"/>
      <c r="AV1290" s="659"/>
      <c r="AW1290" s="658"/>
      <c r="AX1290" s="658"/>
      <c r="AY1290" s="659"/>
      <c r="AZ1290" s="658"/>
      <c r="BA1290" s="658"/>
      <c r="BB1290" s="659"/>
      <c r="BC1290" s="658"/>
      <c r="BD1290" s="658"/>
      <c r="BE1290" s="658"/>
      <c r="BF1290" s="658"/>
      <c r="BG1290" s="660"/>
      <c r="BH1290" s="659"/>
      <c r="BI1290" s="661"/>
      <c r="BJ1290" s="661"/>
    </row>
    <row r="1291" spans="1:62" ht="24">
      <c r="A1291" s="642"/>
      <c r="B1291" s="1004"/>
      <c r="C1291" s="1004"/>
      <c r="D1291" s="1004"/>
      <c r="E1291" s="1004"/>
      <c r="F1291" s="1004"/>
      <c r="G1291" s="643"/>
      <c r="H1291" s="643"/>
      <c r="I1291" s="643"/>
      <c r="J1291" s="643"/>
      <c r="K1291" s="643"/>
      <c r="L1291" s="644"/>
      <c r="M1291" s="645"/>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8"/>
      <c r="AT1291" s="659"/>
      <c r="AU1291" s="659"/>
      <c r="AV1291" s="659"/>
      <c r="AW1291" s="658"/>
      <c r="AX1291" s="658"/>
      <c r="AY1291" s="659"/>
      <c r="AZ1291" s="658"/>
      <c r="BA1291" s="658"/>
      <c r="BB1291" s="659"/>
      <c r="BC1291" s="658"/>
      <c r="BD1291" s="658"/>
      <c r="BE1291" s="658"/>
      <c r="BF1291" s="658"/>
      <c r="BG1291" s="660"/>
      <c r="BH1291" s="659"/>
      <c r="BI1291" s="661"/>
      <c r="BJ1291" s="661"/>
    </row>
    <row r="1292" spans="1:62" ht="24">
      <c r="A1292" s="642"/>
      <c r="B1292" s="1004"/>
      <c r="C1292" s="1004"/>
      <c r="D1292" s="1004"/>
      <c r="E1292" s="1004"/>
      <c r="F1292" s="1004"/>
      <c r="G1292" s="643"/>
      <c r="H1292" s="643"/>
      <c r="I1292" s="643"/>
      <c r="J1292" s="643"/>
      <c r="K1292" s="643"/>
      <c r="L1292" s="644"/>
      <c r="M1292" s="645"/>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8"/>
      <c r="AT1292" s="659"/>
      <c r="AU1292" s="659"/>
      <c r="AV1292" s="659"/>
      <c r="AW1292" s="658"/>
      <c r="AX1292" s="658"/>
      <c r="AY1292" s="659"/>
      <c r="AZ1292" s="658"/>
      <c r="BA1292" s="658"/>
      <c r="BB1292" s="659"/>
      <c r="BC1292" s="658"/>
      <c r="BD1292" s="658"/>
      <c r="BE1292" s="658"/>
      <c r="BF1292" s="658"/>
      <c r="BG1292" s="660"/>
      <c r="BH1292" s="659"/>
      <c r="BI1292" s="661"/>
      <c r="BJ1292" s="661"/>
    </row>
    <row r="1293" spans="1:62" ht="24">
      <c r="A1293" s="642"/>
      <c r="B1293" s="1004"/>
      <c r="C1293" s="1004"/>
      <c r="D1293" s="1004"/>
      <c r="E1293" s="1004"/>
      <c r="F1293" s="1004"/>
      <c r="G1293" s="643"/>
      <c r="H1293" s="643"/>
      <c r="I1293" s="643"/>
      <c r="J1293" s="643"/>
      <c r="K1293" s="643"/>
      <c r="L1293" s="644"/>
      <c r="M1293" s="645"/>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8"/>
      <c r="AT1293" s="659"/>
      <c r="AU1293" s="659"/>
      <c r="AV1293" s="659"/>
      <c r="AW1293" s="658"/>
      <c r="AX1293" s="658"/>
      <c r="AY1293" s="659"/>
      <c r="AZ1293" s="658"/>
      <c r="BA1293" s="658"/>
      <c r="BB1293" s="659"/>
      <c r="BC1293" s="658"/>
      <c r="BD1293" s="658"/>
      <c r="BE1293" s="658"/>
      <c r="BF1293" s="658"/>
      <c r="BG1293" s="660"/>
      <c r="BH1293" s="659"/>
      <c r="BI1293" s="661"/>
      <c r="BJ1293" s="661"/>
    </row>
    <row r="1294" spans="1:62" ht="24">
      <c r="A1294" s="642"/>
      <c r="B1294" s="1004"/>
      <c r="C1294" s="1004"/>
      <c r="D1294" s="1004"/>
      <c r="E1294" s="1004"/>
      <c r="F1294" s="1004"/>
      <c r="G1294" s="643"/>
      <c r="H1294" s="643"/>
      <c r="I1294" s="643"/>
      <c r="J1294" s="643"/>
      <c r="K1294" s="643"/>
      <c r="L1294" s="644"/>
      <c r="M1294" s="645"/>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8"/>
      <c r="AT1294" s="659"/>
      <c r="AU1294" s="659"/>
      <c r="AV1294" s="659"/>
      <c r="AW1294" s="658"/>
      <c r="AX1294" s="658"/>
      <c r="AY1294" s="659"/>
      <c r="AZ1294" s="658"/>
      <c r="BA1294" s="658"/>
      <c r="BB1294" s="659"/>
      <c r="BC1294" s="658"/>
      <c r="BD1294" s="658"/>
      <c r="BE1294" s="658"/>
      <c r="BF1294" s="658"/>
      <c r="BG1294" s="660"/>
      <c r="BH1294" s="659"/>
      <c r="BI1294" s="661"/>
      <c r="BJ1294" s="661"/>
    </row>
    <row r="1295" spans="1:62" ht="24">
      <c r="A1295" s="642"/>
      <c r="B1295" s="1004"/>
      <c r="C1295" s="1004"/>
      <c r="D1295" s="1004"/>
      <c r="E1295" s="1004"/>
      <c r="F1295" s="1004"/>
      <c r="G1295" s="643"/>
      <c r="H1295" s="643"/>
      <c r="I1295" s="643"/>
      <c r="J1295" s="643"/>
      <c r="K1295" s="643"/>
      <c r="L1295" s="644"/>
      <c r="M1295" s="645"/>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8"/>
      <c r="AT1295" s="659"/>
      <c r="AU1295" s="659"/>
      <c r="AV1295" s="659"/>
      <c r="AW1295" s="658"/>
      <c r="AX1295" s="658"/>
      <c r="AY1295" s="659"/>
      <c r="AZ1295" s="658"/>
      <c r="BA1295" s="658"/>
      <c r="BB1295" s="659"/>
      <c r="BC1295" s="658"/>
      <c r="BD1295" s="658"/>
      <c r="BE1295" s="658"/>
      <c r="BF1295" s="658"/>
      <c r="BG1295" s="660"/>
      <c r="BH1295" s="659"/>
      <c r="BI1295" s="661"/>
      <c r="BJ1295" s="661"/>
    </row>
    <row r="1296" spans="1:62" ht="24">
      <c r="A1296" s="642"/>
      <c r="B1296" s="1004"/>
      <c r="C1296" s="1004"/>
      <c r="D1296" s="1004"/>
      <c r="E1296" s="1004"/>
      <c r="F1296" s="1004"/>
      <c r="G1296" s="643"/>
      <c r="H1296" s="643"/>
      <c r="I1296" s="643"/>
      <c r="J1296" s="643"/>
      <c r="K1296" s="643"/>
      <c r="L1296" s="644"/>
      <c r="M1296" s="645"/>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8"/>
      <c r="AT1296" s="659"/>
      <c r="AU1296" s="659"/>
      <c r="AV1296" s="659"/>
      <c r="AW1296" s="658"/>
      <c r="AX1296" s="658"/>
      <c r="AY1296" s="659"/>
      <c r="AZ1296" s="658"/>
      <c r="BA1296" s="658"/>
      <c r="BB1296" s="659"/>
      <c r="BC1296" s="658"/>
      <c r="BD1296" s="658"/>
      <c r="BE1296" s="658"/>
      <c r="BF1296" s="658"/>
      <c r="BG1296" s="660"/>
      <c r="BH1296" s="659"/>
      <c r="BI1296" s="661"/>
      <c r="BJ1296" s="661"/>
    </row>
    <row r="1297" spans="1:62" ht="24">
      <c r="A1297" s="642"/>
      <c r="B1297" s="1004"/>
      <c r="C1297" s="1004"/>
      <c r="D1297" s="1004"/>
      <c r="E1297" s="1004"/>
      <c r="F1297" s="1004"/>
      <c r="G1297" s="643"/>
      <c r="H1297" s="643"/>
      <c r="I1297" s="643"/>
      <c r="J1297" s="643"/>
      <c r="K1297" s="643"/>
      <c r="L1297" s="644"/>
      <c r="M1297" s="645"/>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8"/>
      <c r="AT1297" s="659"/>
      <c r="AU1297" s="659"/>
      <c r="AV1297" s="659"/>
      <c r="AW1297" s="658"/>
      <c r="AX1297" s="658"/>
      <c r="AY1297" s="659"/>
      <c r="AZ1297" s="658"/>
      <c r="BA1297" s="658"/>
      <c r="BB1297" s="659"/>
      <c r="BC1297" s="658"/>
      <c r="BD1297" s="658"/>
      <c r="BE1297" s="658"/>
      <c r="BF1297" s="658"/>
      <c r="BG1297" s="660"/>
      <c r="BH1297" s="659"/>
      <c r="BI1297" s="661"/>
      <c r="BJ1297" s="661"/>
    </row>
    <row r="1298" spans="1:62" ht="24">
      <c r="A1298" s="642"/>
      <c r="B1298" s="1004"/>
      <c r="C1298" s="1004"/>
      <c r="D1298" s="1004"/>
      <c r="E1298" s="1004"/>
      <c r="F1298" s="1004"/>
      <c r="G1298" s="643"/>
      <c r="H1298" s="643"/>
      <c r="I1298" s="643"/>
      <c r="J1298" s="643"/>
      <c r="K1298" s="643"/>
      <c r="L1298" s="644"/>
      <c r="M1298" s="645"/>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8"/>
      <c r="AT1298" s="659"/>
      <c r="AU1298" s="659"/>
      <c r="AV1298" s="659"/>
      <c r="AW1298" s="658"/>
      <c r="AX1298" s="658"/>
      <c r="AY1298" s="659"/>
      <c r="AZ1298" s="658"/>
      <c r="BA1298" s="658"/>
      <c r="BB1298" s="659"/>
      <c r="BC1298" s="658"/>
      <c r="BD1298" s="658"/>
      <c r="BE1298" s="658"/>
      <c r="BF1298" s="658"/>
      <c r="BG1298" s="660"/>
      <c r="BH1298" s="659"/>
      <c r="BI1298" s="661"/>
      <c r="BJ1298" s="661"/>
    </row>
    <row r="1299" spans="1:62" ht="24">
      <c r="A1299" s="642"/>
      <c r="B1299" s="1004"/>
      <c r="C1299" s="1004"/>
      <c r="D1299" s="1004"/>
      <c r="E1299" s="1004"/>
      <c r="F1299" s="1004"/>
      <c r="G1299" s="643"/>
      <c r="H1299" s="643"/>
      <c r="I1299" s="643"/>
      <c r="J1299" s="643"/>
      <c r="K1299" s="643"/>
      <c r="L1299" s="644"/>
      <c r="M1299" s="645"/>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8"/>
      <c r="AT1299" s="659"/>
      <c r="AU1299" s="659"/>
      <c r="AV1299" s="659"/>
      <c r="AW1299" s="658"/>
      <c r="AX1299" s="658"/>
      <c r="AY1299" s="659"/>
      <c r="AZ1299" s="658"/>
      <c r="BA1299" s="658"/>
      <c r="BB1299" s="659"/>
      <c r="BC1299" s="658"/>
      <c r="BD1299" s="658"/>
      <c r="BE1299" s="658"/>
      <c r="BF1299" s="658"/>
      <c r="BG1299" s="660"/>
      <c r="BH1299" s="659"/>
      <c r="BI1299" s="661"/>
      <c r="BJ1299" s="661"/>
    </row>
    <row r="1300" spans="1:62" ht="24">
      <c r="A1300" s="642"/>
      <c r="B1300" s="1004"/>
      <c r="C1300" s="1004"/>
      <c r="D1300" s="1004"/>
      <c r="E1300" s="1004"/>
      <c r="F1300" s="1004"/>
      <c r="G1300" s="643"/>
      <c r="H1300" s="643"/>
      <c r="I1300" s="643"/>
      <c r="J1300" s="643"/>
      <c r="K1300" s="643"/>
      <c r="L1300" s="644"/>
      <c r="M1300" s="645"/>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8"/>
      <c r="AT1300" s="659"/>
      <c r="AU1300" s="659"/>
      <c r="AV1300" s="659"/>
      <c r="AW1300" s="658"/>
      <c r="AX1300" s="658"/>
      <c r="AY1300" s="659"/>
      <c r="AZ1300" s="658"/>
      <c r="BA1300" s="658"/>
      <c r="BB1300" s="659"/>
      <c r="BC1300" s="658"/>
      <c r="BD1300" s="658"/>
      <c r="BE1300" s="658"/>
      <c r="BF1300" s="658"/>
      <c r="BG1300" s="660"/>
      <c r="BH1300" s="659"/>
      <c r="BI1300" s="661"/>
      <c r="BJ1300" s="661"/>
    </row>
    <row r="1301" spans="1:62" ht="24">
      <c r="A1301" s="642"/>
      <c r="B1301" s="1004"/>
      <c r="C1301" s="1004"/>
      <c r="D1301" s="1004"/>
      <c r="E1301" s="1004"/>
      <c r="F1301" s="1004"/>
      <c r="G1301" s="643"/>
      <c r="H1301" s="643"/>
      <c r="I1301" s="643"/>
      <c r="J1301" s="643"/>
      <c r="K1301" s="643"/>
      <c r="L1301" s="644"/>
      <c r="M1301" s="645"/>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8"/>
      <c r="AT1301" s="659"/>
      <c r="AU1301" s="659"/>
      <c r="AV1301" s="659"/>
      <c r="AW1301" s="658"/>
      <c r="AX1301" s="658"/>
      <c r="AY1301" s="659"/>
      <c r="AZ1301" s="658"/>
      <c r="BA1301" s="658"/>
      <c r="BB1301" s="659"/>
      <c r="BC1301" s="658"/>
      <c r="BD1301" s="658"/>
      <c r="BE1301" s="658"/>
      <c r="BF1301" s="658"/>
      <c r="BG1301" s="660"/>
      <c r="BH1301" s="659"/>
      <c r="BI1301" s="661"/>
      <c r="BJ1301" s="661"/>
    </row>
    <row r="1302" spans="1:62" ht="24">
      <c r="A1302" s="642"/>
      <c r="B1302" s="1004"/>
      <c r="C1302" s="1004"/>
      <c r="D1302" s="1004"/>
      <c r="E1302" s="1004"/>
      <c r="F1302" s="1004"/>
      <c r="G1302" s="643"/>
      <c r="H1302" s="643"/>
      <c r="I1302" s="643"/>
      <c r="J1302" s="643"/>
      <c r="K1302" s="643"/>
      <c r="L1302" s="644"/>
      <c r="M1302" s="645"/>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8"/>
      <c r="AT1302" s="659"/>
      <c r="AU1302" s="659"/>
      <c r="AV1302" s="659"/>
      <c r="AW1302" s="658"/>
      <c r="AX1302" s="658"/>
      <c r="AY1302" s="659"/>
      <c r="AZ1302" s="658"/>
      <c r="BA1302" s="658"/>
      <c r="BB1302" s="659"/>
      <c r="BC1302" s="658"/>
      <c r="BD1302" s="658"/>
      <c r="BE1302" s="658"/>
      <c r="BF1302" s="658"/>
      <c r="BG1302" s="660"/>
      <c r="BH1302" s="659"/>
      <c r="BI1302" s="661"/>
      <c r="BJ1302" s="661"/>
    </row>
    <row r="1303" spans="1:62" ht="24">
      <c r="A1303" s="642"/>
      <c r="B1303" s="1004"/>
      <c r="C1303" s="1004"/>
      <c r="D1303" s="1004"/>
      <c r="E1303" s="1004"/>
      <c r="F1303" s="1004"/>
      <c r="G1303" s="643"/>
      <c r="H1303" s="643"/>
      <c r="I1303" s="643"/>
      <c r="J1303" s="643"/>
      <c r="K1303" s="643"/>
      <c r="L1303" s="644"/>
      <c r="M1303" s="645"/>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8"/>
      <c r="AT1303" s="659"/>
      <c r="AU1303" s="659"/>
      <c r="AV1303" s="659"/>
      <c r="AW1303" s="658"/>
      <c r="AX1303" s="658"/>
      <c r="AY1303" s="659"/>
      <c r="AZ1303" s="658"/>
      <c r="BA1303" s="658"/>
      <c r="BB1303" s="659"/>
      <c r="BC1303" s="658"/>
      <c r="BD1303" s="658"/>
      <c r="BE1303" s="658"/>
      <c r="BF1303" s="658"/>
      <c r="BG1303" s="660"/>
      <c r="BH1303" s="659"/>
      <c r="BI1303" s="661"/>
      <c r="BJ1303" s="661"/>
    </row>
    <row r="1304" spans="1:62" ht="24">
      <c r="A1304" s="642"/>
      <c r="B1304" s="1004"/>
      <c r="C1304" s="1004"/>
      <c r="D1304" s="1004"/>
      <c r="E1304" s="1004"/>
      <c r="F1304" s="1004"/>
      <c r="G1304" s="643"/>
      <c r="H1304" s="643"/>
      <c r="I1304" s="643"/>
      <c r="J1304" s="643"/>
      <c r="K1304" s="643"/>
      <c r="L1304" s="644"/>
      <c r="M1304" s="645"/>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8"/>
      <c r="AT1304" s="659"/>
      <c r="AU1304" s="659"/>
      <c r="AV1304" s="659"/>
      <c r="AW1304" s="658"/>
      <c r="AX1304" s="658"/>
      <c r="AY1304" s="659"/>
      <c r="AZ1304" s="658"/>
      <c r="BA1304" s="658"/>
      <c r="BB1304" s="659"/>
      <c r="BC1304" s="658"/>
      <c r="BD1304" s="658"/>
      <c r="BE1304" s="658"/>
      <c r="BF1304" s="658"/>
      <c r="BG1304" s="660"/>
      <c r="BH1304" s="659"/>
      <c r="BI1304" s="661"/>
      <c r="BJ1304" s="661"/>
    </row>
    <row r="1305" spans="1:62" ht="24">
      <c r="A1305" s="642"/>
      <c r="B1305" s="1004"/>
      <c r="C1305" s="1004"/>
      <c r="D1305" s="1004"/>
      <c r="E1305" s="1004"/>
      <c r="F1305" s="1004"/>
      <c r="G1305" s="643"/>
      <c r="H1305" s="643"/>
      <c r="I1305" s="643"/>
      <c r="J1305" s="643"/>
      <c r="K1305" s="643"/>
      <c r="L1305" s="644"/>
      <c r="M1305" s="645"/>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8"/>
      <c r="AT1305" s="659"/>
      <c r="AU1305" s="659"/>
      <c r="AV1305" s="659"/>
      <c r="AW1305" s="658"/>
      <c r="AX1305" s="658"/>
      <c r="AY1305" s="659"/>
      <c r="AZ1305" s="658"/>
      <c r="BA1305" s="658"/>
      <c r="BB1305" s="659"/>
      <c r="BC1305" s="658"/>
      <c r="BD1305" s="658"/>
      <c r="BE1305" s="658"/>
      <c r="BF1305" s="658"/>
      <c r="BG1305" s="660"/>
      <c r="BH1305" s="659"/>
      <c r="BI1305" s="661"/>
      <c r="BJ1305" s="661"/>
    </row>
    <row r="1306" spans="1:62" ht="24">
      <c r="A1306" s="642"/>
      <c r="B1306" s="1004"/>
      <c r="C1306" s="1004"/>
      <c r="D1306" s="1004"/>
      <c r="E1306" s="1004"/>
      <c r="F1306" s="1004"/>
      <c r="G1306" s="643"/>
      <c r="H1306" s="643"/>
      <c r="I1306" s="643"/>
      <c r="J1306" s="643"/>
      <c r="K1306" s="643"/>
      <c r="L1306" s="644"/>
      <c r="M1306" s="645"/>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8"/>
      <c r="AT1306" s="659"/>
      <c r="AU1306" s="659"/>
      <c r="AV1306" s="659"/>
      <c r="AW1306" s="658"/>
      <c r="AX1306" s="658"/>
      <c r="AY1306" s="659"/>
      <c r="AZ1306" s="658"/>
      <c r="BA1306" s="658"/>
      <c r="BB1306" s="659"/>
      <c r="BC1306" s="658"/>
      <c r="BD1306" s="658"/>
      <c r="BE1306" s="658"/>
      <c r="BF1306" s="658"/>
      <c r="BG1306" s="660"/>
      <c r="BH1306" s="659"/>
      <c r="BI1306" s="661"/>
      <c r="BJ1306" s="661"/>
    </row>
    <row r="1307" spans="1:62" ht="24">
      <c r="A1307" s="642"/>
      <c r="B1307" s="1004"/>
      <c r="C1307" s="1004"/>
      <c r="D1307" s="1004"/>
      <c r="E1307" s="1004"/>
      <c r="F1307" s="1004"/>
      <c r="G1307" s="643"/>
      <c r="H1307" s="643"/>
      <c r="I1307" s="643"/>
      <c r="J1307" s="643"/>
      <c r="K1307" s="643"/>
      <c r="L1307" s="644"/>
      <c r="M1307" s="645"/>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8"/>
      <c r="AT1307" s="659"/>
      <c r="AU1307" s="659"/>
      <c r="AV1307" s="659"/>
      <c r="AW1307" s="658"/>
      <c r="AX1307" s="658"/>
      <c r="AY1307" s="659"/>
      <c r="AZ1307" s="658"/>
      <c r="BA1307" s="658"/>
      <c r="BB1307" s="659"/>
      <c r="BC1307" s="658"/>
      <c r="BD1307" s="658"/>
      <c r="BE1307" s="658"/>
      <c r="BF1307" s="658"/>
      <c r="BG1307" s="660"/>
      <c r="BH1307" s="659"/>
      <c r="BI1307" s="661"/>
      <c r="BJ1307" s="661"/>
    </row>
    <row r="1308" spans="1:62" ht="24">
      <c r="A1308" s="642"/>
      <c r="B1308" s="1004"/>
      <c r="C1308" s="1004"/>
      <c r="D1308" s="1004"/>
      <c r="E1308" s="1004"/>
      <c r="F1308" s="1004"/>
      <c r="G1308" s="643"/>
      <c r="H1308" s="643"/>
      <c r="I1308" s="643"/>
      <c r="J1308" s="643"/>
      <c r="K1308" s="643"/>
      <c r="L1308" s="644"/>
      <c r="M1308" s="645"/>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8"/>
      <c r="AT1308" s="659"/>
      <c r="AU1308" s="659"/>
      <c r="AV1308" s="659"/>
      <c r="AW1308" s="658"/>
      <c r="AX1308" s="658"/>
      <c r="AY1308" s="659"/>
      <c r="AZ1308" s="658"/>
      <c r="BA1308" s="658"/>
      <c r="BB1308" s="659"/>
      <c r="BC1308" s="658"/>
      <c r="BD1308" s="658"/>
      <c r="BE1308" s="658"/>
      <c r="BF1308" s="658"/>
      <c r="BG1308" s="660"/>
      <c r="BH1308" s="659"/>
      <c r="BI1308" s="661"/>
      <c r="BJ1308" s="661"/>
    </row>
    <row r="1309" spans="1:62" ht="24">
      <c r="A1309" s="642"/>
      <c r="B1309" s="1004"/>
      <c r="C1309" s="1004"/>
      <c r="D1309" s="1004"/>
      <c r="E1309" s="1004"/>
      <c r="F1309" s="1004"/>
      <c r="G1309" s="643"/>
      <c r="H1309" s="643"/>
      <c r="I1309" s="643"/>
      <c r="J1309" s="643"/>
      <c r="K1309" s="643"/>
      <c r="L1309" s="644"/>
      <c r="M1309" s="645"/>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8"/>
      <c r="AT1309" s="659"/>
      <c r="AU1309" s="659"/>
      <c r="AV1309" s="659"/>
      <c r="AW1309" s="658"/>
      <c r="AX1309" s="658"/>
      <c r="AY1309" s="659"/>
      <c r="AZ1309" s="658"/>
      <c r="BA1309" s="658"/>
      <c r="BB1309" s="659"/>
      <c r="BC1309" s="658"/>
      <c r="BD1309" s="658"/>
      <c r="BE1309" s="658"/>
      <c r="BF1309" s="658"/>
      <c r="BG1309" s="660"/>
      <c r="BH1309" s="659"/>
      <c r="BI1309" s="661"/>
      <c r="BJ1309" s="661"/>
    </row>
    <row r="1310" spans="1:62" ht="24">
      <c r="A1310" s="642"/>
      <c r="B1310" s="1004"/>
      <c r="C1310" s="1004"/>
      <c r="D1310" s="1004"/>
      <c r="E1310" s="1004"/>
      <c r="F1310" s="1004"/>
      <c r="G1310" s="643"/>
      <c r="H1310" s="643"/>
      <c r="I1310" s="643"/>
      <c r="J1310" s="643"/>
      <c r="K1310" s="643"/>
      <c r="L1310" s="644"/>
      <c r="M1310" s="645"/>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8"/>
      <c r="AT1310" s="659"/>
      <c r="AU1310" s="659"/>
      <c r="AV1310" s="659"/>
      <c r="AW1310" s="658"/>
      <c r="AX1310" s="658"/>
      <c r="AY1310" s="659"/>
      <c r="AZ1310" s="658"/>
      <c r="BA1310" s="658"/>
      <c r="BB1310" s="659"/>
      <c r="BC1310" s="658"/>
      <c r="BD1310" s="658"/>
      <c r="BE1310" s="658"/>
      <c r="BF1310" s="658"/>
      <c r="BG1310" s="660"/>
      <c r="BH1310" s="659"/>
      <c r="BI1310" s="661"/>
      <c r="BJ1310" s="661"/>
    </row>
    <row r="1311" spans="1:62" ht="24">
      <c r="A1311" s="642"/>
      <c r="B1311" s="1004"/>
      <c r="C1311" s="1004"/>
      <c r="D1311" s="1004"/>
      <c r="E1311" s="1004"/>
      <c r="F1311" s="1004"/>
      <c r="G1311" s="643"/>
      <c r="H1311" s="643"/>
      <c r="I1311" s="643"/>
      <c r="J1311" s="643"/>
      <c r="K1311" s="643"/>
      <c r="L1311" s="644"/>
      <c r="M1311" s="645"/>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8"/>
      <c r="AT1311" s="659"/>
      <c r="AU1311" s="659"/>
      <c r="AV1311" s="659"/>
      <c r="AW1311" s="658"/>
      <c r="AX1311" s="658"/>
      <c r="AY1311" s="659"/>
      <c r="AZ1311" s="658"/>
      <c r="BA1311" s="658"/>
      <c r="BB1311" s="659"/>
      <c r="BC1311" s="658"/>
      <c r="BD1311" s="658"/>
      <c r="BE1311" s="658"/>
      <c r="BF1311" s="658"/>
      <c r="BG1311" s="660"/>
      <c r="BH1311" s="659"/>
      <c r="BI1311" s="661"/>
      <c r="BJ1311" s="661"/>
    </row>
    <row r="1312" spans="1:62" ht="24">
      <c r="A1312" s="642"/>
      <c r="B1312" s="1004"/>
      <c r="C1312" s="1004"/>
      <c r="D1312" s="1004"/>
      <c r="E1312" s="1004"/>
      <c r="F1312" s="1004"/>
      <c r="G1312" s="643"/>
      <c r="H1312" s="643"/>
      <c r="I1312" s="643"/>
      <c r="J1312" s="643"/>
      <c r="K1312" s="643"/>
      <c r="L1312" s="644"/>
      <c r="M1312" s="645"/>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8"/>
      <c r="AT1312" s="659"/>
      <c r="AU1312" s="659"/>
      <c r="AV1312" s="659"/>
      <c r="AW1312" s="658"/>
      <c r="AX1312" s="658"/>
      <c r="AY1312" s="659"/>
      <c r="AZ1312" s="658"/>
      <c r="BA1312" s="658"/>
      <c r="BB1312" s="659"/>
      <c r="BC1312" s="658"/>
      <c r="BD1312" s="658"/>
      <c r="BE1312" s="658"/>
      <c r="BF1312" s="658"/>
      <c r="BG1312" s="660"/>
      <c r="BH1312" s="659"/>
      <c r="BI1312" s="661"/>
      <c r="BJ1312" s="661"/>
    </row>
    <row r="1313" spans="1:62" ht="24">
      <c r="A1313" s="642"/>
      <c r="B1313" s="1004"/>
      <c r="C1313" s="1004"/>
      <c r="D1313" s="1004"/>
      <c r="E1313" s="1004"/>
      <c r="F1313" s="1004"/>
      <c r="G1313" s="643"/>
      <c r="H1313" s="643"/>
      <c r="I1313" s="643"/>
      <c r="J1313" s="643"/>
      <c r="K1313" s="643"/>
      <c r="L1313" s="644"/>
      <c r="M1313" s="645"/>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8"/>
      <c r="AT1313" s="659"/>
      <c r="AU1313" s="659"/>
      <c r="AV1313" s="659"/>
      <c r="AW1313" s="658"/>
      <c r="AX1313" s="658"/>
      <c r="AY1313" s="659"/>
      <c r="AZ1313" s="658"/>
      <c r="BA1313" s="658"/>
      <c r="BB1313" s="659"/>
      <c r="BC1313" s="658"/>
      <c r="BD1313" s="658"/>
      <c r="BE1313" s="658"/>
      <c r="BF1313" s="658"/>
      <c r="BG1313" s="660"/>
      <c r="BH1313" s="659"/>
      <c r="BI1313" s="661"/>
      <c r="BJ1313" s="661"/>
    </row>
    <row r="1314" spans="1:62" ht="24">
      <c r="A1314" s="642"/>
      <c r="B1314" s="1004"/>
      <c r="C1314" s="1004"/>
      <c r="D1314" s="1004"/>
      <c r="E1314" s="1004"/>
      <c r="F1314" s="1004"/>
      <c r="G1314" s="643"/>
      <c r="H1314" s="643"/>
      <c r="I1314" s="643"/>
      <c r="J1314" s="643"/>
      <c r="K1314" s="643"/>
      <c r="L1314" s="644"/>
      <c r="M1314" s="645"/>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8"/>
      <c r="AT1314" s="659"/>
      <c r="AU1314" s="659"/>
      <c r="AV1314" s="659"/>
      <c r="AW1314" s="658"/>
      <c r="AX1314" s="658"/>
      <c r="AY1314" s="659"/>
      <c r="AZ1314" s="658"/>
      <c r="BA1314" s="658"/>
      <c r="BB1314" s="659"/>
      <c r="BC1314" s="658"/>
      <c r="BD1314" s="658"/>
      <c r="BE1314" s="658"/>
      <c r="BF1314" s="658"/>
      <c r="BG1314" s="660"/>
      <c r="BH1314" s="659"/>
      <c r="BI1314" s="661"/>
      <c r="BJ1314" s="661"/>
    </row>
    <row r="1315" spans="1:62" ht="24">
      <c r="A1315" s="642"/>
      <c r="B1315" s="1004"/>
      <c r="C1315" s="1004"/>
      <c r="D1315" s="1004"/>
      <c r="E1315" s="1004"/>
      <c r="F1315" s="1004"/>
      <c r="G1315" s="643"/>
      <c r="H1315" s="643"/>
      <c r="I1315" s="643"/>
      <c r="J1315" s="643"/>
      <c r="K1315" s="643"/>
      <c r="L1315" s="644"/>
      <c r="M1315" s="645"/>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8"/>
      <c r="AT1315" s="659"/>
      <c r="AU1315" s="659"/>
      <c r="AV1315" s="659"/>
      <c r="AW1315" s="658"/>
      <c r="AX1315" s="658"/>
      <c r="AY1315" s="659"/>
      <c r="AZ1315" s="658"/>
      <c r="BA1315" s="658"/>
      <c r="BB1315" s="659"/>
      <c r="BC1315" s="658"/>
      <c r="BD1315" s="658"/>
      <c r="BE1315" s="658"/>
      <c r="BF1315" s="658"/>
      <c r="BG1315" s="660"/>
      <c r="BH1315" s="659"/>
      <c r="BI1315" s="661"/>
      <c r="BJ1315" s="661"/>
    </row>
    <row r="1316" spans="1:62" ht="24">
      <c r="A1316" s="642"/>
      <c r="B1316" s="1004"/>
      <c r="C1316" s="1004"/>
      <c r="D1316" s="1004"/>
      <c r="E1316" s="1004"/>
      <c r="F1316" s="1004"/>
      <c r="G1316" s="643"/>
      <c r="H1316" s="643"/>
      <c r="I1316" s="643"/>
      <c r="J1316" s="643"/>
      <c r="K1316" s="643"/>
      <c r="L1316" s="644"/>
      <c r="M1316" s="645"/>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8"/>
      <c r="AT1316" s="659"/>
      <c r="AU1316" s="659"/>
      <c r="AV1316" s="659"/>
      <c r="AW1316" s="658"/>
      <c r="AX1316" s="658"/>
      <c r="AY1316" s="659"/>
      <c r="AZ1316" s="658"/>
      <c r="BA1316" s="658"/>
      <c r="BB1316" s="659"/>
      <c r="BC1316" s="658"/>
      <c r="BD1316" s="658"/>
      <c r="BE1316" s="658"/>
      <c r="BF1316" s="658"/>
      <c r="BG1316" s="660"/>
      <c r="BH1316" s="659"/>
      <c r="BI1316" s="661"/>
      <c r="BJ1316" s="661"/>
    </row>
    <row r="1317" spans="1:62" ht="24">
      <c r="A1317" s="642"/>
      <c r="B1317" s="1004"/>
      <c r="C1317" s="1004"/>
      <c r="D1317" s="1004"/>
      <c r="E1317" s="1004"/>
      <c r="F1317" s="1004"/>
      <c r="G1317" s="643"/>
      <c r="H1317" s="643"/>
      <c r="I1317" s="643"/>
      <c r="J1317" s="643"/>
      <c r="K1317" s="643"/>
      <c r="L1317" s="644"/>
      <c r="M1317" s="645"/>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8"/>
      <c r="AT1317" s="659"/>
      <c r="AU1317" s="659"/>
      <c r="AV1317" s="659"/>
      <c r="AW1317" s="658"/>
      <c r="AX1317" s="658"/>
      <c r="AY1317" s="659"/>
      <c r="AZ1317" s="658"/>
      <c r="BA1317" s="658"/>
      <c r="BB1317" s="659"/>
      <c r="BC1317" s="658"/>
      <c r="BD1317" s="658"/>
      <c r="BE1317" s="658"/>
      <c r="BF1317" s="658"/>
      <c r="BG1317" s="660"/>
      <c r="BH1317" s="659"/>
      <c r="BI1317" s="661"/>
      <c r="BJ1317" s="661"/>
    </row>
    <row r="1318" spans="1:62" ht="24">
      <c r="A1318" s="642"/>
      <c r="B1318" s="1004"/>
      <c r="C1318" s="1004"/>
      <c r="D1318" s="1004"/>
      <c r="E1318" s="1004"/>
      <c r="F1318" s="1004"/>
      <c r="G1318" s="643"/>
      <c r="H1318" s="643"/>
      <c r="I1318" s="643"/>
      <c r="J1318" s="643"/>
      <c r="K1318" s="643"/>
      <c r="L1318" s="644"/>
      <c r="M1318" s="645"/>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8"/>
      <c r="AT1318" s="659"/>
      <c r="AU1318" s="659"/>
      <c r="AV1318" s="659"/>
      <c r="AW1318" s="658"/>
      <c r="AX1318" s="658"/>
      <c r="AY1318" s="659"/>
      <c r="AZ1318" s="658"/>
      <c r="BA1318" s="658"/>
      <c r="BB1318" s="659"/>
      <c r="BC1318" s="658"/>
      <c r="BD1318" s="658"/>
      <c r="BE1318" s="658"/>
      <c r="BF1318" s="658"/>
      <c r="BG1318" s="660"/>
      <c r="BH1318" s="659"/>
      <c r="BI1318" s="661"/>
      <c r="BJ1318" s="661"/>
    </row>
    <row r="1319" spans="1:62" ht="24">
      <c r="A1319" s="642"/>
      <c r="B1319" s="1004"/>
      <c r="C1319" s="1004"/>
      <c r="D1319" s="1004"/>
      <c r="E1319" s="1004"/>
      <c r="F1319" s="1004"/>
      <c r="G1319" s="643"/>
      <c r="H1319" s="643"/>
      <c r="I1319" s="643"/>
      <c r="J1319" s="643"/>
      <c r="K1319" s="643"/>
      <c r="L1319" s="644"/>
      <c r="M1319" s="645"/>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8"/>
      <c r="AT1319" s="659"/>
      <c r="AU1319" s="659"/>
      <c r="AV1319" s="659"/>
      <c r="AW1319" s="658"/>
      <c r="AX1319" s="658"/>
      <c r="AY1319" s="659"/>
      <c r="AZ1319" s="658"/>
      <c r="BA1319" s="658"/>
      <c r="BB1319" s="659"/>
      <c r="BC1319" s="658"/>
      <c r="BD1319" s="658"/>
      <c r="BE1319" s="658"/>
      <c r="BF1319" s="658"/>
      <c r="BG1319" s="660"/>
      <c r="BH1319" s="659"/>
      <c r="BI1319" s="661"/>
      <c r="BJ1319" s="661"/>
    </row>
    <row r="1320" spans="1:62" ht="24">
      <c r="A1320" s="642"/>
      <c r="B1320" s="1004"/>
      <c r="C1320" s="1004"/>
      <c r="D1320" s="1004"/>
      <c r="E1320" s="1004"/>
      <c r="F1320" s="1004"/>
      <c r="G1320" s="643"/>
      <c r="H1320" s="643"/>
      <c r="I1320" s="643"/>
      <c r="J1320" s="643"/>
      <c r="K1320" s="643"/>
      <c r="L1320" s="644"/>
      <c r="M1320" s="645"/>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8"/>
      <c r="AT1320" s="659"/>
      <c r="AU1320" s="659"/>
      <c r="AV1320" s="659"/>
      <c r="AW1320" s="658"/>
      <c r="AX1320" s="658"/>
      <c r="AY1320" s="659"/>
      <c r="AZ1320" s="658"/>
      <c r="BA1320" s="658"/>
      <c r="BB1320" s="659"/>
      <c r="BC1320" s="658"/>
      <c r="BD1320" s="658"/>
      <c r="BE1320" s="658"/>
      <c r="BF1320" s="658"/>
      <c r="BG1320" s="660"/>
      <c r="BH1320" s="659"/>
      <c r="BI1320" s="661"/>
      <c r="BJ1320" s="661"/>
    </row>
    <row r="1321" spans="1:62" ht="24">
      <c r="A1321" s="642"/>
      <c r="B1321" s="1004"/>
      <c r="C1321" s="1004"/>
      <c r="D1321" s="1004"/>
      <c r="E1321" s="1004"/>
      <c r="F1321" s="1004"/>
      <c r="G1321" s="643"/>
      <c r="H1321" s="643"/>
      <c r="I1321" s="643"/>
      <c r="J1321" s="643"/>
      <c r="K1321" s="643"/>
      <c r="L1321" s="644"/>
      <c r="M1321" s="645"/>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8"/>
      <c r="AT1321" s="659"/>
      <c r="AU1321" s="659"/>
      <c r="AV1321" s="659"/>
      <c r="AW1321" s="658"/>
      <c r="AX1321" s="658"/>
      <c r="AY1321" s="659"/>
      <c r="AZ1321" s="658"/>
      <c r="BA1321" s="658"/>
      <c r="BB1321" s="659"/>
      <c r="BC1321" s="658"/>
      <c r="BD1321" s="658"/>
      <c r="BE1321" s="658"/>
      <c r="BF1321" s="658"/>
      <c r="BG1321" s="660"/>
      <c r="BH1321" s="659"/>
      <c r="BI1321" s="661"/>
      <c r="BJ1321" s="661"/>
    </row>
    <row r="1322" spans="1:62" ht="24">
      <c r="A1322" s="642"/>
      <c r="B1322" s="1004"/>
      <c r="C1322" s="1004"/>
      <c r="D1322" s="1004"/>
      <c r="E1322" s="1004"/>
      <c r="F1322" s="1004"/>
      <c r="G1322" s="643"/>
      <c r="H1322" s="643"/>
      <c r="I1322" s="643"/>
      <c r="J1322" s="643"/>
      <c r="K1322" s="643"/>
      <c r="L1322" s="644"/>
      <c r="M1322" s="645"/>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8"/>
      <c r="AT1322" s="659"/>
      <c r="AU1322" s="659"/>
      <c r="AV1322" s="659"/>
      <c r="AW1322" s="658"/>
      <c r="AX1322" s="658"/>
      <c r="AY1322" s="659"/>
      <c r="AZ1322" s="658"/>
      <c r="BA1322" s="658"/>
      <c r="BB1322" s="659"/>
      <c r="BC1322" s="658"/>
      <c r="BD1322" s="658"/>
      <c r="BE1322" s="658"/>
      <c r="BF1322" s="658"/>
      <c r="BG1322" s="660"/>
      <c r="BH1322" s="659"/>
      <c r="BI1322" s="661"/>
      <c r="BJ1322" s="661"/>
    </row>
    <row r="1323" spans="1:62" ht="24">
      <c r="A1323" s="642"/>
      <c r="B1323" s="1004"/>
      <c r="C1323" s="1004"/>
      <c r="D1323" s="1004"/>
      <c r="E1323" s="1004"/>
      <c r="F1323" s="1004"/>
      <c r="G1323" s="643"/>
      <c r="H1323" s="643"/>
      <c r="I1323" s="643"/>
      <c r="J1323" s="643"/>
      <c r="K1323" s="643"/>
      <c r="L1323" s="644"/>
      <c r="M1323" s="645"/>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8"/>
      <c r="AT1323" s="659"/>
      <c r="AU1323" s="659"/>
      <c r="AV1323" s="659"/>
      <c r="AW1323" s="658"/>
      <c r="AX1323" s="658"/>
      <c r="AY1323" s="659"/>
      <c r="AZ1323" s="658"/>
      <c r="BA1323" s="658"/>
      <c r="BB1323" s="659"/>
      <c r="BC1323" s="658"/>
      <c r="BD1323" s="658"/>
      <c r="BE1323" s="658"/>
      <c r="BF1323" s="658"/>
      <c r="BG1323" s="660"/>
      <c r="BH1323" s="659"/>
      <c r="BI1323" s="661"/>
      <c r="BJ1323" s="661"/>
    </row>
    <row r="1324" spans="1:62" ht="24">
      <c r="A1324" s="642"/>
      <c r="B1324" s="1004"/>
      <c r="C1324" s="1004"/>
      <c r="D1324" s="1004"/>
      <c r="E1324" s="1004"/>
      <c r="F1324" s="1004"/>
      <c r="G1324" s="643"/>
      <c r="H1324" s="643"/>
      <c r="I1324" s="643"/>
      <c r="J1324" s="643"/>
      <c r="K1324" s="643"/>
      <c r="L1324" s="644"/>
      <c r="M1324" s="645"/>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8"/>
      <c r="AT1324" s="659"/>
      <c r="AU1324" s="659"/>
      <c r="AV1324" s="659"/>
      <c r="AW1324" s="658"/>
      <c r="AX1324" s="658"/>
      <c r="AY1324" s="659"/>
      <c r="AZ1324" s="658"/>
      <c r="BA1324" s="658"/>
      <c r="BB1324" s="659"/>
      <c r="BC1324" s="658"/>
      <c r="BD1324" s="658"/>
      <c r="BE1324" s="658"/>
      <c r="BF1324" s="658"/>
      <c r="BG1324" s="660"/>
      <c r="BH1324" s="659"/>
      <c r="BI1324" s="661"/>
      <c r="BJ1324" s="661"/>
    </row>
    <row r="1325" spans="1:62" ht="24">
      <c r="A1325" s="642"/>
      <c r="B1325" s="1004"/>
      <c r="C1325" s="1004"/>
      <c r="D1325" s="1004"/>
      <c r="E1325" s="1004"/>
      <c r="F1325" s="1004"/>
      <c r="G1325" s="643"/>
      <c r="H1325" s="643"/>
      <c r="I1325" s="643"/>
      <c r="J1325" s="643"/>
      <c r="K1325" s="643"/>
      <c r="L1325" s="644"/>
      <c r="M1325" s="645"/>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8"/>
      <c r="AT1325" s="659"/>
      <c r="AU1325" s="659"/>
      <c r="AV1325" s="659"/>
      <c r="AW1325" s="658"/>
      <c r="AX1325" s="658"/>
      <c r="AY1325" s="659"/>
      <c r="AZ1325" s="658"/>
      <c r="BA1325" s="658"/>
      <c r="BB1325" s="659"/>
      <c r="BC1325" s="658"/>
      <c r="BD1325" s="658"/>
      <c r="BE1325" s="658"/>
      <c r="BF1325" s="658"/>
      <c r="BG1325" s="660"/>
      <c r="BH1325" s="659"/>
      <c r="BI1325" s="661"/>
      <c r="BJ1325" s="661"/>
    </row>
    <row r="1326" spans="1:62" ht="24">
      <c r="A1326" s="642"/>
      <c r="B1326" s="1004"/>
      <c r="C1326" s="1004"/>
      <c r="D1326" s="1004"/>
      <c r="E1326" s="1004"/>
      <c r="F1326" s="1004"/>
      <c r="G1326" s="643"/>
      <c r="H1326" s="643"/>
      <c r="I1326" s="643"/>
      <c r="J1326" s="643"/>
      <c r="K1326" s="643"/>
      <c r="L1326" s="644"/>
      <c r="M1326" s="645"/>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8"/>
      <c r="AT1326" s="659"/>
      <c r="AU1326" s="659"/>
      <c r="AV1326" s="659"/>
      <c r="AW1326" s="658"/>
      <c r="AX1326" s="658"/>
      <c r="AY1326" s="659"/>
      <c r="AZ1326" s="658"/>
      <c r="BA1326" s="658"/>
      <c r="BB1326" s="659"/>
      <c r="BC1326" s="658"/>
      <c r="BD1326" s="658"/>
      <c r="BE1326" s="658"/>
      <c r="BF1326" s="658"/>
      <c r="BG1326" s="660"/>
      <c r="BH1326" s="659"/>
      <c r="BI1326" s="661"/>
      <c r="BJ1326" s="661"/>
    </row>
    <row r="1327" spans="1:62" ht="24">
      <c r="A1327" s="642"/>
      <c r="B1327" s="1004"/>
      <c r="C1327" s="1004"/>
      <c r="D1327" s="1004"/>
      <c r="E1327" s="1004"/>
      <c r="F1327" s="1004"/>
      <c r="G1327" s="643"/>
      <c r="H1327" s="643"/>
      <c r="I1327" s="643"/>
      <c r="J1327" s="643"/>
      <c r="K1327" s="643"/>
      <c r="L1327" s="644"/>
      <c r="M1327" s="645"/>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8"/>
      <c r="AT1327" s="659"/>
      <c r="AU1327" s="659"/>
      <c r="AV1327" s="659"/>
      <c r="AW1327" s="658"/>
      <c r="AX1327" s="658"/>
      <c r="AY1327" s="659"/>
      <c r="AZ1327" s="658"/>
      <c r="BA1327" s="658"/>
      <c r="BB1327" s="659"/>
      <c r="BC1327" s="658"/>
      <c r="BD1327" s="658"/>
      <c r="BE1327" s="658"/>
      <c r="BF1327" s="658"/>
      <c r="BG1327" s="660"/>
      <c r="BH1327" s="659"/>
      <c r="BI1327" s="661"/>
      <c r="BJ1327" s="661"/>
    </row>
    <row r="1328" spans="1:62" ht="24">
      <c r="A1328" s="642"/>
      <c r="B1328" s="1004"/>
      <c r="C1328" s="1004"/>
      <c r="D1328" s="1004"/>
      <c r="E1328" s="1004"/>
      <c r="F1328" s="1004"/>
      <c r="G1328" s="643"/>
      <c r="H1328" s="643"/>
      <c r="I1328" s="643"/>
      <c r="J1328" s="643"/>
      <c r="K1328" s="643"/>
      <c r="L1328" s="644"/>
      <c r="M1328" s="645"/>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8"/>
      <c r="AT1328" s="659"/>
      <c r="AU1328" s="659"/>
      <c r="AV1328" s="659"/>
      <c r="AW1328" s="658"/>
      <c r="AX1328" s="658"/>
      <c r="AY1328" s="659"/>
      <c r="AZ1328" s="658"/>
      <c r="BA1328" s="658"/>
      <c r="BB1328" s="659"/>
      <c r="BC1328" s="658"/>
      <c r="BD1328" s="658"/>
      <c r="BE1328" s="658"/>
      <c r="BF1328" s="658"/>
      <c r="BG1328" s="660"/>
      <c r="BH1328" s="659"/>
      <c r="BI1328" s="661"/>
      <c r="BJ1328" s="661"/>
    </row>
    <row r="1329" spans="1:62" ht="24">
      <c r="A1329" s="642"/>
      <c r="B1329" s="1004"/>
      <c r="C1329" s="1004"/>
      <c r="D1329" s="1004"/>
      <c r="E1329" s="1004"/>
      <c r="F1329" s="1004"/>
      <c r="G1329" s="643"/>
      <c r="H1329" s="643"/>
      <c r="I1329" s="643"/>
      <c r="J1329" s="643"/>
      <c r="K1329" s="643"/>
      <c r="L1329" s="644"/>
      <c r="M1329" s="645"/>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8"/>
      <c r="AT1329" s="659"/>
      <c r="AU1329" s="659"/>
      <c r="AV1329" s="659"/>
      <c r="AW1329" s="658"/>
      <c r="AX1329" s="658"/>
      <c r="AY1329" s="659"/>
      <c r="AZ1329" s="658"/>
      <c r="BA1329" s="658"/>
      <c r="BB1329" s="659"/>
      <c r="BC1329" s="658"/>
      <c r="BD1329" s="658"/>
      <c r="BE1329" s="658"/>
      <c r="BF1329" s="658"/>
      <c r="BG1329" s="660"/>
      <c r="BH1329" s="659"/>
      <c r="BI1329" s="661"/>
      <c r="BJ1329" s="661"/>
    </row>
    <row r="1330" spans="1:62" ht="24">
      <c r="A1330" s="642"/>
      <c r="B1330" s="1004"/>
      <c r="C1330" s="1004"/>
      <c r="D1330" s="1004"/>
      <c r="E1330" s="1004"/>
      <c r="F1330" s="1004"/>
      <c r="G1330" s="643"/>
      <c r="H1330" s="643"/>
      <c r="I1330" s="643"/>
      <c r="J1330" s="643"/>
      <c r="K1330" s="643"/>
      <c r="L1330" s="644"/>
      <c r="M1330" s="645"/>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8"/>
      <c r="AT1330" s="659"/>
      <c r="AU1330" s="659"/>
      <c r="AV1330" s="659"/>
      <c r="AW1330" s="658"/>
      <c r="AX1330" s="658"/>
      <c r="AY1330" s="659"/>
      <c r="AZ1330" s="658"/>
      <c r="BA1330" s="658"/>
      <c r="BB1330" s="659"/>
      <c r="BC1330" s="658"/>
      <c r="BD1330" s="658"/>
      <c r="BE1330" s="658"/>
      <c r="BF1330" s="658"/>
      <c r="BG1330" s="660"/>
      <c r="BH1330" s="659"/>
      <c r="BI1330" s="661"/>
      <c r="BJ1330" s="661"/>
    </row>
    <row r="1331" spans="1:62" ht="24">
      <c r="A1331" s="642"/>
      <c r="B1331" s="1004"/>
      <c r="C1331" s="1004"/>
      <c r="D1331" s="1004"/>
      <c r="E1331" s="1004"/>
      <c r="F1331" s="1004"/>
      <c r="G1331" s="643"/>
      <c r="H1331" s="643"/>
      <c r="I1331" s="643"/>
      <c r="J1331" s="643"/>
      <c r="K1331" s="643"/>
      <c r="L1331" s="644"/>
      <c r="M1331" s="645"/>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8"/>
      <c r="AT1331" s="659"/>
      <c r="AU1331" s="659"/>
      <c r="AV1331" s="659"/>
      <c r="AW1331" s="658"/>
      <c r="AX1331" s="658"/>
      <c r="AY1331" s="659"/>
      <c r="AZ1331" s="658"/>
      <c r="BA1331" s="658"/>
      <c r="BB1331" s="659"/>
      <c r="BC1331" s="658"/>
      <c r="BD1331" s="658"/>
      <c r="BE1331" s="658"/>
      <c r="BF1331" s="658"/>
      <c r="BG1331" s="660"/>
      <c r="BH1331" s="659"/>
      <c r="BI1331" s="661"/>
      <c r="BJ1331" s="661"/>
    </row>
    <row r="1332" spans="1:62" ht="24">
      <c r="A1332" s="642"/>
      <c r="B1332" s="1004"/>
      <c r="C1332" s="1004"/>
      <c r="D1332" s="1004"/>
      <c r="E1332" s="1004"/>
      <c r="F1332" s="1004"/>
      <c r="G1332" s="643"/>
      <c r="H1332" s="643"/>
      <c r="I1332" s="643"/>
      <c r="J1332" s="643"/>
      <c r="K1332" s="643"/>
      <c r="L1332" s="644"/>
      <c r="M1332" s="645"/>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8"/>
      <c r="AT1332" s="659"/>
      <c r="AU1332" s="659"/>
      <c r="AV1332" s="659"/>
      <c r="AW1332" s="658"/>
      <c r="AX1332" s="658"/>
      <c r="AY1332" s="659"/>
      <c r="AZ1332" s="658"/>
      <c r="BA1332" s="658"/>
      <c r="BB1332" s="659"/>
      <c r="BC1332" s="658"/>
      <c r="BD1332" s="658"/>
      <c r="BE1332" s="658"/>
      <c r="BF1332" s="658"/>
      <c r="BG1332" s="660"/>
      <c r="BH1332" s="659"/>
      <c r="BI1332" s="661"/>
      <c r="BJ1332" s="661"/>
    </row>
    <row r="1333" spans="1:62" ht="24">
      <c r="A1333" s="642"/>
      <c r="B1333" s="1004"/>
      <c r="C1333" s="1004"/>
      <c r="D1333" s="1004"/>
      <c r="E1333" s="1004"/>
      <c r="F1333" s="1004"/>
      <c r="G1333" s="643"/>
      <c r="H1333" s="643"/>
      <c r="I1333" s="643"/>
      <c r="J1333" s="643"/>
      <c r="K1333" s="643"/>
      <c r="L1333" s="644"/>
      <c r="M1333" s="645"/>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8"/>
      <c r="AT1333" s="659"/>
      <c r="AU1333" s="659"/>
      <c r="AV1333" s="659"/>
      <c r="AW1333" s="658"/>
      <c r="AX1333" s="658"/>
      <c r="AY1333" s="659"/>
      <c r="AZ1333" s="658"/>
      <c r="BA1333" s="658"/>
      <c r="BB1333" s="659"/>
      <c r="BC1333" s="658"/>
      <c r="BD1333" s="658"/>
      <c r="BE1333" s="658"/>
      <c r="BF1333" s="658"/>
      <c r="BG1333" s="660"/>
      <c r="BH1333" s="659"/>
      <c r="BI1333" s="661"/>
      <c r="BJ1333" s="661"/>
    </row>
    <row r="1334" spans="1:62" ht="24">
      <c r="A1334" s="642"/>
      <c r="B1334" s="1004"/>
      <c r="C1334" s="1004"/>
      <c r="D1334" s="1004"/>
      <c r="E1334" s="1004"/>
      <c r="F1334" s="1004"/>
      <c r="G1334" s="643"/>
      <c r="H1334" s="643"/>
      <c r="I1334" s="643"/>
      <c r="J1334" s="643"/>
      <c r="K1334" s="643"/>
      <c r="L1334" s="644"/>
      <c r="M1334" s="645"/>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8"/>
      <c r="AT1334" s="659"/>
      <c r="AU1334" s="659"/>
      <c r="AV1334" s="659"/>
      <c r="AW1334" s="658"/>
      <c r="AX1334" s="658"/>
      <c r="AY1334" s="659"/>
      <c r="AZ1334" s="658"/>
      <c r="BA1334" s="658"/>
      <c r="BB1334" s="659"/>
      <c r="BC1334" s="658"/>
      <c r="BD1334" s="658"/>
      <c r="BE1334" s="658"/>
      <c r="BF1334" s="658"/>
      <c r="BG1334" s="660"/>
      <c r="BH1334" s="659"/>
      <c r="BI1334" s="661"/>
      <c r="BJ1334" s="661"/>
    </row>
    <row r="1335" spans="1:62" ht="24">
      <c r="A1335" s="642"/>
      <c r="B1335" s="1004"/>
      <c r="C1335" s="1004"/>
      <c r="D1335" s="1004"/>
      <c r="E1335" s="1004"/>
      <c r="F1335" s="1004"/>
      <c r="G1335" s="643"/>
      <c r="H1335" s="643"/>
      <c r="I1335" s="643"/>
      <c r="J1335" s="643"/>
      <c r="K1335" s="643"/>
      <c r="L1335" s="644"/>
      <c r="M1335" s="645"/>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8"/>
      <c r="AT1335" s="659"/>
      <c r="AU1335" s="659"/>
      <c r="AV1335" s="659"/>
      <c r="AW1335" s="658"/>
      <c r="AX1335" s="658"/>
      <c r="AY1335" s="659"/>
      <c r="AZ1335" s="658"/>
      <c r="BA1335" s="658"/>
      <c r="BB1335" s="659"/>
      <c r="BC1335" s="658"/>
      <c r="BD1335" s="658"/>
      <c r="BE1335" s="658"/>
      <c r="BF1335" s="658"/>
      <c r="BG1335" s="660"/>
      <c r="BH1335" s="659"/>
      <c r="BI1335" s="661"/>
      <c r="BJ1335" s="661"/>
    </row>
    <row r="1336" spans="1:62" ht="24">
      <c r="A1336" s="642"/>
      <c r="B1336" s="1004"/>
      <c r="C1336" s="1004"/>
      <c r="D1336" s="1004"/>
      <c r="E1336" s="1004"/>
      <c r="F1336" s="1004"/>
      <c r="G1336" s="643"/>
      <c r="H1336" s="643"/>
      <c r="I1336" s="643"/>
      <c r="J1336" s="643"/>
      <c r="K1336" s="643"/>
      <c r="L1336" s="644"/>
      <c r="M1336" s="645"/>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8"/>
      <c r="AT1336" s="659"/>
      <c r="AU1336" s="659"/>
      <c r="AV1336" s="659"/>
      <c r="AW1336" s="658"/>
      <c r="AX1336" s="658"/>
      <c r="AY1336" s="659"/>
      <c r="AZ1336" s="658"/>
      <c r="BA1336" s="658"/>
      <c r="BB1336" s="659"/>
      <c r="BC1336" s="658"/>
      <c r="BD1336" s="658"/>
      <c r="BE1336" s="658"/>
      <c r="BF1336" s="658"/>
      <c r="BG1336" s="660"/>
      <c r="BH1336" s="659"/>
      <c r="BI1336" s="661"/>
      <c r="BJ1336" s="661"/>
    </row>
    <row r="1337" spans="1:62" ht="24">
      <c r="A1337" s="642"/>
      <c r="B1337" s="1004"/>
      <c r="C1337" s="1004"/>
      <c r="D1337" s="1004"/>
      <c r="E1337" s="1004"/>
      <c r="F1337" s="1004"/>
      <c r="G1337" s="643"/>
      <c r="H1337" s="643"/>
      <c r="I1337" s="643"/>
      <c r="J1337" s="643"/>
      <c r="K1337" s="643"/>
      <c r="L1337" s="644"/>
      <c r="M1337" s="645"/>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8"/>
      <c r="AT1337" s="659"/>
      <c r="AU1337" s="659"/>
      <c r="AV1337" s="659"/>
      <c r="AW1337" s="658"/>
      <c r="AX1337" s="658"/>
      <c r="AY1337" s="659"/>
      <c r="AZ1337" s="658"/>
      <c r="BA1337" s="658"/>
      <c r="BB1337" s="659"/>
      <c r="BC1337" s="658"/>
      <c r="BD1337" s="658"/>
      <c r="BE1337" s="658"/>
      <c r="BF1337" s="658"/>
      <c r="BG1337" s="660"/>
      <c r="BH1337" s="659"/>
      <c r="BI1337" s="661"/>
      <c r="BJ1337" s="661"/>
    </row>
    <row r="1338" spans="1:62" ht="24">
      <c r="A1338" s="642"/>
      <c r="B1338" s="1004"/>
      <c r="C1338" s="1004"/>
      <c r="D1338" s="1004"/>
      <c r="E1338" s="1004"/>
      <c r="F1338" s="1004"/>
      <c r="G1338" s="643"/>
      <c r="H1338" s="643"/>
      <c r="I1338" s="643"/>
      <c r="J1338" s="643"/>
      <c r="K1338" s="643"/>
      <c r="L1338" s="644"/>
      <c r="M1338" s="645"/>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8"/>
      <c r="AT1338" s="659"/>
      <c r="AU1338" s="659"/>
      <c r="AV1338" s="659"/>
      <c r="AW1338" s="658"/>
      <c r="AX1338" s="658"/>
      <c r="AY1338" s="659"/>
      <c r="AZ1338" s="658"/>
      <c r="BA1338" s="658"/>
      <c r="BB1338" s="659"/>
      <c r="BC1338" s="658"/>
      <c r="BD1338" s="658"/>
      <c r="BE1338" s="658"/>
      <c r="BF1338" s="658"/>
      <c r="BG1338" s="660"/>
      <c r="BH1338" s="659"/>
      <c r="BI1338" s="661"/>
      <c r="BJ1338" s="661"/>
    </row>
    <row r="1339" spans="1:62" ht="24">
      <c r="A1339" s="642"/>
      <c r="B1339" s="1004"/>
      <c r="C1339" s="1004"/>
      <c r="D1339" s="1004"/>
      <c r="E1339" s="1004"/>
      <c r="F1339" s="1004"/>
      <c r="G1339" s="643"/>
      <c r="H1339" s="643"/>
      <c r="I1339" s="643"/>
      <c r="J1339" s="643"/>
      <c r="K1339" s="643"/>
      <c r="L1339" s="644"/>
      <c r="M1339" s="645"/>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8"/>
      <c r="AT1339" s="659"/>
      <c r="AU1339" s="659"/>
      <c r="AV1339" s="659"/>
      <c r="AW1339" s="658"/>
      <c r="AX1339" s="658"/>
      <c r="AY1339" s="659"/>
      <c r="AZ1339" s="658"/>
      <c r="BA1339" s="658"/>
      <c r="BB1339" s="659"/>
      <c r="BC1339" s="658"/>
      <c r="BD1339" s="658"/>
      <c r="BE1339" s="658"/>
      <c r="BF1339" s="658"/>
      <c r="BG1339" s="660"/>
      <c r="BH1339" s="659"/>
      <c r="BI1339" s="661"/>
      <c r="BJ1339" s="661"/>
    </row>
    <row r="1340" spans="1:62" ht="24">
      <c r="A1340" s="642"/>
      <c r="B1340" s="1004"/>
      <c r="C1340" s="1004"/>
      <c r="D1340" s="1004"/>
      <c r="E1340" s="1004"/>
      <c r="F1340" s="1004"/>
      <c r="G1340" s="643"/>
      <c r="H1340" s="643"/>
      <c r="I1340" s="643"/>
      <c r="J1340" s="643"/>
      <c r="K1340" s="643"/>
      <c r="L1340" s="644"/>
      <c r="M1340" s="645"/>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8"/>
      <c r="AT1340" s="659"/>
      <c r="AU1340" s="659"/>
      <c r="AV1340" s="659"/>
      <c r="AW1340" s="658"/>
      <c r="AX1340" s="658"/>
      <c r="AY1340" s="659"/>
      <c r="AZ1340" s="658"/>
      <c r="BA1340" s="658"/>
      <c r="BB1340" s="659"/>
      <c r="BC1340" s="658"/>
      <c r="BD1340" s="658"/>
      <c r="BE1340" s="658"/>
      <c r="BF1340" s="658"/>
      <c r="BG1340" s="660"/>
      <c r="BH1340" s="659"/>
      <c r="BI1340" s="661"/>
      <c r="BJ1340" s="661"/>
    </row>
    <row r="1341" spans="1:62" ht="24">
      <c r="A1341" s="642"/>
      <c r="B1341" s="1004"/>
      <c r="C1341" s="1004"/>
      <c r="D1341" s="1004"/>
      <c r="E1341" s="1004"/>
      <c r="F1341" s="1004"/>
      <c r="G1341" s="643"/>
      <c r="H1341" s="643"/>
      <c r="I1341" s="643"/>
      <c r="J1341" s="643"/>
      <c r="K1341" s="643"/>
      <c r="L1341" s="644"/>
      <c r="M1341" s="645"/>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8"/>
      <c r="AT1341" s="659"/>
      <c r="AU1341" s="659"/>
      <c r="AV1341" s="659"/>
      <c r="AW1341" s="658"/>
      <c r="AX1341" s="658"/>
      <c r="AY1341" s="659"/>
      <c r="AZ1341" s="658"/>
      <c r="BA1341" s="658"/>
      <c r="BB1341" s="659"/>
      <c r="BC1341" s="658"/>
      <c r="BD1341" s="658"/>
      <c r="BE1341" s="658"/>
      <c r="BF1341" s="658"/>
      <c r="BG1341" s="660"/>
      <c r="BH1341" s="659"/>
      <c r="BI1341" s="661"/>
      <c r="BJ1341" s="661"/>
    </row>
    <row r="1342" spans="1:62" ht="24">
      <c r="A1342" s="642"/>
      <c r="B1342" s="1004"/>
      <c r="C1342" s="1004"/>
      <c r="D1342" s="1004"/>
      <c r="E1342" s="1004"/>
      <c r="F1342" s="1004"/>
      <c r="G1342" s="643"/>
      <c r="H1342" s="643"/>
      <c r="I1342" s="643"/>
      <c r="J1342" s="643"/>
      <c r="K1342" s="643"/>
      <c r="L1342" s="644"/>
      <c r="M1342" s="645"/>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8"/>
      <c r="AT1342" s="659"/>
      <c r="AU1342" s="659"/>
      <c r="AV1342" s="659"/>
      <c r="AW1342" s="658"/>
      <c r="AX1342" s="658"/>
      <c r="AY1342" s="659"/>
      <c r="AZ1342" s="658"/>
      <c r="BA1342" s="658"/>
      <c r="BB1342" s="659"/>
      <c r="BC1342" s="658"/>
      <c r="BD1342" s="658"/>
      <c r="BE1342" s="658"/>
      <c r="BF1342" s="658"/>
      <c r="BG1342" s="660"/>
      <c r="BH1342" s="659"/>
      <c r="BI1342" s="661"/>
      <c r="BJ1342" s="661"/>
    </row>
    <row r="1343" spans="1:62" ht="24">
      <c r="A1343" s="642"/>
      <c r="B1343" s="1004"/>
      <c r="C1343" s="1004"/>
      <c r="D1343" s="1004"/>
      <c r="E1343" s="1004"/>
      <c r="F1343" s="1004"/>
      <c r="G1343" s="643"/>
      <c r="H1343" s="643"/>
      <c r="I1343" s="643"/>
      <c r="J1343" s="643"/>
      <c r="K1343" s="643"/>
      <c r="L1343" s="644"/>
      <c r="M1343" s="645"/>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8"/>
      <c r="AT1343" s="659"/>
      <c r="AU1343" s="659"/>
      <c r="AV1343" s="659"/>
      <c r="AW1343" s="658"/>
      <c r="AX1343" s="658"/>
      <c r="AY1343" s="659"/>
      <c r="AZ1343" s="658"/>
      <c r="BA1343" s="658"/>
      <c r="BB1343" s="659"/>
      <c r="BC1343" s="658"/>
      <c r="BD1343" s="658"/>
      <c r="BE1343" s="658"/>
      <c r="BF1343" s="658"/>
      <c r="BG1343" s="660"/>
      <c r="BH1343" s="659"/>
      <c r="BI1343" s="661"/>
      <c r="BJ1343" s="661"/>
    </row>
    <row r="1344" spans="1:62" ht="24">
      <c r="A1344" s="642"/>
      <c r="B1344" s="1004"/>
      <c r="C1344" s="1004"/>
      <c r="D1344" s="1004"/>
      <c r="E1344" s="1004"/>
      <c r="F1344" s="1004"/>
      <c r="G1344" s="643"/>
      <c r="H1344" s="643"/>
      <c r="I1344" s="643"/>
      <c r="J1344" s="643"/>
      <c r="K1344" s="643"/>
      <c r="L1344" s="644"/>
      <c r="M1344" s="645"/>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8"/>
      <c r="AT1344" s="659"/>
      <c r="AU1344" s="659"/>
      <c r="AV1344" s="659"/>
      <c r="AW1344" s="658"/>
      <c r="AX1344" s="658"/>
      <c r="AY1344" s="659"/>
      <c r="AZ1344" s="658"/>
      <c r="BA1344" s="658"/>
      <c r="BB1344" s="659"/>
      <c r="BC1344" s="658"/>
      <c r="BD1344" s="658"/>
      <c r="BE1344" s="658"/>
      <c r="BF1344" s="658"/>
      <c r="BG1344" s="660"/>
      <c r="BH1344" s="659"/>
      <c r="BI1344" s="661"/>
      <c r="BJ1344" s="661"/>
    </row>
    <row r="1345" spans="1:62" ht="24">
      <c r="A1345" s="642"/>
      <c r="B1345" s="1004"/>
      <c r="C1345" s="1004"/>
      <c r="D1345" s="1004"/>
      <c r="E1345" s="1004"/>
      <c r="F1345" s="1004"/>
      <c r="G1345" s="643"/>
      <c r="H1345" s="643"/>
      <c r="I1345" s="643"/>
      <c r="J1345" s="643"/>
      <c r="K1345" s="643"/>
      <c r="L1345" s="644"/>
      <c r="M1345" s="645"/>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8"/>
      <c r="AT1345" s="659"/>
      <c r="AU1345" s="659"/>
      <c r="AV1345" s="659"/>
      <c r="AW1345" s="658"/>
      <c r="AX1345" s="658"/>
      <c r="AY1345" s="659"/>
      <c r="AZ1345" s="658"/>
      <c r="BA1345" s="658"/>
      <c r="BB1345" s="659"/>
      <c r="BC1345" s="658"/>
      <c r="BD1345" s="658"/>
      <c r="BE1345" s="658"/>
      <c r="BF1345" s="658"/>
      <c r="BG1345" s="660"/>
      <c r="BH1345" s="659"/>
      <c r="BI1345" s="661"/>
      <c r="BJ1345" s="661"/>
    </row>
    <row r="1346" spans="1:62" ht="24">
      <c r="A1346" s="642"/>
      <c r="B1346" s="1004"/>
      <c r="C1346" s="1004"/>
      <c r="D1346" s="1004"/>
      <c r="E1346" s="1004"/>
      <c r="F1346" s="1004"/>
      <c r="G1346" s="643"/>
      <c r="H1346" s="643"/>
      <c r="I1346" s="643"/>
      <c r="J1346" s="643"/>
      <c r="K1346" s="643"/>
      <c r="L1346" s="644"/>
      <c r="M1346" s="645"/>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8"/>
      <c r="AT1346" s="659"/>
      <c r="AU1346" s="659"/>
      <c r="AV1346" s="659"/>
      <c r="AW1346" s="658"/>
      <c r="AX1346" s="658"/>
      <c r="AY1346" s="659"/>
      <c r="AZ1346" s="658"/>
      <c r="BA1346" s="658"/>
      <c r="BB1346" s="659"/>
      <c r="BC1346" s="658"/>
      <c r="BD1346" s="658"/>
      <c r="BE1346" s="658"/>
      <c r="BF1346" s="658"/>
      <c r="BG1346" s="660"/>
      <c r="BH1346" s="659"/>
      <c r="BI1346" s="661"/>
      <c r="BJ1346" s="661"/>
    </row>
    <row r="1347" spans="1:62" ht="24">
      <c r="A1347" s="642"/>
      <c r="B1347" s="1004"/>
      <c r="C1347" s="1004"/>
      <c r="D1347" s="1004"/>
      <c r="E1347" s="1004"/>
      <c r="F1347" s="1004"/>
      <c r="G1347" s="643"/>
      <c r="H1347" s="643"/>
      <c r="I1347" s="643"/>
      <c r="J1347" s="643"/>
      <c r="K1347" s="643"/>
      <c r="L1347" s="644"/>
      <c r="M1347" s="645"/>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8"/>
      <c r="AT1347" s="659"/>
      <c r="AU1347" s="659"/>
      <c r="AV1347" s="659"/>
      <c r="AW1347" s="658"/>
      <c r="AX1347" s="658"/>
      <c r="AY1347" s="659"/>
      <c r="AZ1347" s="658"/>
      <c r="BA1347" s="658"/>
      <c r="BB1347" s="659"/>
      <c r="BC1347" s="658"/>
      <c r="BD1347" s="658"/>
      <c r="BE1347" s="658"/>
      <c r="BF1347" s="658"/>
      <c r="BG1347" s="660"/>
      <c r="BH1347" s="659"/>
      <c r="BI1347" s="661"/>
      <c r="BJ1347" s="661"/>
    </row>
    <row r="1348" spans="1:62" ht="24">
      <c r="A1348" s="642"/>
      <c r="B1348" s="1004"/>
      <c r="C1348" s="1004"/>
      <c r="D1348" s="1004"/>
      <c r="E1348" s="1004"/>
      <c r="F1348" s="1004"/>
      <c r="G1348" s="643"/>
      <c r="H1348" s="643"/>
      <c r="I1348" s="643"/>
      <c r="J1348" s="643"/>
      <c r="K1348" s="643"/>
      <c r="L1348" s="644"/>
      <c r="M1348" s="645"/>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8"/>
      <c r="AT1348" s="659"/>
      <c r="AU1348" s="659"/>
      <c r="AV1348" s="659"/>
      <c r="AW1348" s="658"/>
      <c r="AX1348" s="658"/>
      <c r="AY1348" s="659"/>
      <c r="AZ1348" s="658"/>
      <c r="BA1348" s="658"/>
      <c r="BB1348" s="659"/>
      <c r="BC1348" s="658"/>
      <c r="BD1348" s="658"/>
      <c r="BE1348" s="658"/>
      <c r="BF1348" s="658"/>
      <c r="BG1348" s="660"/>
      <c r="BH1348" s="659"/>
      <c r="BI1348" s="661"/>
      <c r="BJ1348" s="661"/>
    </row>
    <row r="1349" spans="1:62" ht="24">
      <c r="A1349" s="642"/>
      <c r="B1349" s="1004"/>
      <c r="C1349" s="1004"/>
      <c r="D1349" s="1004"/>
      <c r="E1349" s="1004"/>
      <c r="F1349" s="1004"/>
      <c r="G1349" s="643"/>
      <c r="H1349" s="643"/>
      <c r="I1349" s="643"/>
      <c r="J1349" s="643"/>
      <c r="K1349" s="643"/>
      <c r="L1349" s="644"/>
      <c r="M1349" s="645"/>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8"/>
      <c r="AT1349" s="659"/>
      <c r="AU1349" s="659"/>
      <c r="AV1349" s="659"/>
      <c r="AW1349" s="658"/>
      <c r="AX1349" s="658"/>
      <c r="AY1349" s="659"/>
      <c r="AZ1349" s="658"/>
      <c r="BA1349" s="658"/>
      <c r="BB1349" s="659"/>
      <c r="BC1349" s="658"/>
      <c r="BD1349" s="658"/>
      <c r="BE1349" s="658"/>
      <c r="BF1349" s="658"/>
      <c r="BG1349" s="660"/>
      <c r="BH1349" s="659"/>
      <c r="BI1349" s="661"/>
      <c r="BJ1349" s="661"/>
    </row>
    <row r="1350" spans="1:62" ht="24">
      <c r="A1350" s="642"/>
      <c r="B1350" s="1004"/>
      <c r="C1350" s="1004"/>
      <c r="D1350" s="1004"/>
      <c r="E1350" s="1004"/>
      <c r="F1350" s="1004"/>
      <c r="G1350" s="643"/>
      <c r="H1350" s="643"/>
      <c r="I1350" s="643"/>
      <c r="J1350" s="643"/>
      <c r="K1350" s="643"/>
      <c r="L1350" s="644"/>
      <c r="M1350" s="645"/>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8"/>
      <c r="AT1350" s="659"/>
      <c r="AU1350" s="659"/>
      <c r="AV1350" s="659"/>
      <c r="AW1350" s="658"/>
      <c r="AX1350" s="658"/>
      <c r="AY1350" s="659"/>
      <c r="AZ1350" s="658"/>
      <c r="BA1350" s="658"/>
      <c r="BB1350" s="659"/>
      <c r="BC1350" s="658"/>
      <c r="BD1350" s="658"/>
      <c r="BE1350" s="658"/>
      <c r="BF1350" s="658"/>
      <c r="BG1350" s="660"/>
      <c r="BH1350" s="659"/>
      <c r="BI1350" s="661"/>
      <c r="BJ1350" s="661"/>
    </row>
    <row r="1351" spans="1:62" ht="24">
      <c r="A1351" s="642"/>
      <c r="B1351" s="1004"/>
      <c r="C1351" s="1004"/>
      <c r="D1351" s="1004"/>
      <c r="E1351" s="1004"/>
      <c r="F1351" s="1004"/>
      <c r="G1351" s="643"/>
      <c r="H1351" s="643"/>
      <c r="I1351" s="643"/>
      <c r="J1351" s="643"/>
      <c r="K1351" s="643"/>
      <c r="L1351" s="644"/>
      <c r="M1351" s="645"/>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8"/>
      <c r="AT1351" s="659"/>
      <c r="AU1351" s="659"/>
      <c r="AV1351" s="659"/>
      <c r="AW1351" s="658"/>
      <c r="AX1351" s="658"/>
      <c r="AY1351" s="659"/>
      <c r="AZ1351" s="658"/>
      <c r="BA1351" s="658"/>
      <c r="BB1351" s="659"/>
      <c r="BC1351" s="658"/>
      <c r="BD1351" s="658"/>
      <c r="BE1351" s="658"/>
      <c r="BF1351" s="658"/>
      <c r="BG1351" s="660"/>
      <c r="BH1351" s="659"/>
      <c r="BI1351" s="661"/>
      <c r="BJ1351" s="661"/>
    </row>
    <row r="1352" spans="1:62" ht="24">
      <c r="A1352" s="642"/>
      <c r="B1352" s="1004"/>
      <c r="C1352" s="1004"/>
      <c r="D1352" s="1004"/>
      <c r="E1352" s="1004"/>
      <c r="F1352" s="1004"/>
      <c r="G1352" s="643"/>
      <c r="H1352" s="643"/>
      <c r="I1352" s="643"/>
      <c r="J1352" s="643"/>
      <c r="K1352" s="643"/>
      <c r="L1352" s="644"/>
      <c r="M1352" s="645"/>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8"/>
      <c r="AT1352" s="659"/>
      <c r="AU1352" s="659"/>
      <c r="AV1352" s="659"/>
      <c r="AW1352" s="658"/>
      <c r="AX1352" s="658"/>
      <c r="AY1352" s="659"/>
      <c r="AZ1352" s="658"/>
      <c r="BA1352" s="658"/>
      <c r="BB1352" s="659"/>
      <c r="BC1352" s="658"/>
      <c r="BD1352" s="658"/>
      <c r="BE1352" s="658"/>
      <c r="BF1352" s="658"/>
      <c r="BG1352" s="660"/>
      <c r="BH1352" s="659"/>
      <c r="BI1352" s="661"/>
      <c r="BJ1352" s="661"/>
    </row>
    <row r="1353" spans="1:62" ht="24">
      <c r="A1353" s="642"/>
      <c r="B1353" s="1004"/>
      <c r="C1353" s="1004"/>
      <c r="D1353" s="1004"/>
      <c r="E1353" s="1004"/>
      <c r="F1353" s="1004"/>
      <c r="G1353" s="643"/>
      <c r="H1353" s="643"/>
      <c r="I1353" s="643"/>
      <c r="J1353" s="643"/>
      <c r="K1353" s="643"/>
      <c r="L1353" s="644"/>
      <c r="M1353" s="645"/>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8"/>
      <c r="AT1353" s="659"/>
      <c r="AU1353" s="659"/>
      <c r="AV1353" s="659"/>
      <c r="AW1353" s="658"/>
      <c r="AX1353" s="658"/>
      <c r="AY1353" s="659"/>
      <c r="AZ1353" s="658"/>
      <c r="BA1353" s="658"/>
      <c r="BB1353" s="659"/>
      <c r="BC1353" s="658"/>
      <c r="BD1353" s="658"/>
      <c r="BE1353" s="658"/>
      <c r="BF1353" s="658"/>
      <c r="BG1353" s="660"/>
      <c r="BH1353" s="659"/>
      <c r="BI1353" s="661"/>
      <c r="BJ1353" s="661"/>
    </row>
    <row r="1354" spans="1:62" ht="24">
      <c r="A1354" s="642"/>
      <c r="B1354" s="1004"/>
      <c r="C1354" s="1004"/>
      <c r="D1354" s="1004"/>
      <c r="E1354" s="1004"/>
      <c r="F1354" s="1004"/>
      <c r="G1354" s="643"/>
      <c r="H1354" s="643"/>
      <c r="I1354" s="643"/>
      <c r="J1354" s="643"/>
      <c r="K1354" s="643"/>
      <c r="L1354" s="644"/>
      <c r="M1354" s="645"/>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8"/>
      <c r="AT1354" s="659"/>
      <c r="AU1354" s="659"/>
      <c r="AV1354" s="659"/>
      <c r="AW1354" s="658"/>
      <c r="AX1354" s="658"/>
      <c r="AY1354" s="659"/>
      <c r="AZ1354" s="658"/>
      <c r="BA1354" s="658"/>
      <c r="BB1354" s="659"/>
      <c r="BC1354" s="658"/>
      <c r="BD1354" s="658"/>
      <c r="BE1354" s="658"/>
      <c r="BF1354" s="658"/>
      <c r="BG1354" s="660"/>
      <c r="BH1354" s="659"/>
      <c r="BI1354" s="661"/>
      <c r="BJ1354" s="661"/>
    </row>
    <row r="1355" spans="1:62" ht="24">
      <c r="A1355" s="642"/>
      <c r="B1355" s="1004"/>
      <c r="C1355" s="1004"/>
      <c r="D1355" s="1004"/>
      <c r="E1355" s="1004"/>
      <c r="F1355" s="1004"/>
      <c r="G1355" s="643"/>
      <c r="H1355" s="643"/>
      <c r="I1355" s="643"/>
      <c r="J1355" s="643"/>
      <c r="K1355" s="643"/>
      <c r="L1355" s="644"/>
      <c r="M1355" s="645"/>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8"/>
      <c r="AT1355" s="659"/>
      <c r="AU1355" s="659"/>
      <c r="AV1355" s="659"/>
      <c r="AW1355" s="658"/>
      <c r="AX1355" s="658"/>
      <c r="AY1355" s="659"/>
      <c r="AZ1355" s="658"/>
      <c r="BA1355" s="658"/>
      <c r="BB1355" s="659"/>
      <c r="BC1355" s="658"/>
      <c r="BD1355" s="658"/>
      <c r="BE1355" s="658"/>
      <c r="BF1355" s="658"/>
      <c r="BG1355" s="660"/>
      <c r="BH1355" s="659"/>
      <c r="BI1355" s="661"/>
      <c r="BJ1355" s="661"/>
    </row>
    <row r="1356" spans="1:62" ht="24">
      <c r="A1356" s="642"/>
      <c r="B1356" s="1004"/>
      <c r="C1356" s="1004"/>
      <c r="D1356" s="1004"/>
      <c r="E1356" s="1004"/>
      <c r="F1356" s="1004"/>
      <c r="G1356" s="643"/>
      <c r="H1356" s="643"/>
      <c r="I1356" s="643"/>
      <c r="J1356" s="643"/>
      <c r="K1356" s="643"/>
      <c r="L1356" s="644"/>
      <c r="M1356" s="645"/>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8"/>
      <c r="AT1356" s="659"/>
      <c r="AU1356" s="659"/>
      <c r="AV1356" s="659"/>
      <c r="AW1356" s="658"/>
      <c r="AX1356" s="658"/>
      <c r="AY1356" s="659"/>
      <c r="AZ1356" s="658"/>
      <c r="BA1356" s="658"/>
      <c r="BB1356" s="659"/>
      <c r="BC1356" s="658"/>
      <c r="BD1356" s="658"/>
      <c r="BE1356" s="658"/>
      <c r="BF1356" s="658"/>
      <c r="BG1356" s="660"/>
      <c r="BH1356" s="659"/>
      <c r="BI1356" s="661"/>
      <c r="BJ1356" s="661"/>
    </row>
    <row r="1357" spans="1:62" ht="24">
      <c r="A1357" s="642"/>
      <c r="B1357" s="1004"/>
      <c r="C1357" s="1004"/>
      <c r="D1357" s="1004"/>
      <c r="E1357" s="1004"/>
      <c r="F1357" s="1004"/>
      <c r="G1357" s="643"/>
      <c r="H1357" s="643"/>
      <c r="I1357" s="643"/>
      <c r="J1357" s="643"/>
      <c r="K1357" s="643"/>
      <c r="L1357" s="644"/>
      <c r="M1357" s="645"/>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8"/>
      <c r="AT1357" s="659"/>
      <c r="AU1357" s="659"/>
      <c r="AV1357" s="659"/>
      <c r="AW1357" s="658"/>
      <c r="AX1357" s="658"/>
      <c r="AY1357" s="659"/>
      <c r="AZ1357" s="658"/>
      <c r="BA1357" s="658"/>
      <c r="BB1357" s="659"/>
      <c r="BC1357" s="658"/>
      <c r="BD1357" s="658"/>
      <c r="BE1357" s="658"/>
      <c r="BF1357" s="658"/>
      <c r="BG1357" s="660"/>
      <c r="BH1357" s="659"/>
      <c r="BI1357" s="661"/>
      <c r="BJ1357" s="661"/>
    </row>
    <row r="1358" spans="1:62" ht="24">
      <c r="A1358" s="642"/>
      <c r="B1358" s="1004"/>
      <c r="C1358" s="1004"/>
      <c r="D1358" s="1004"/>
      <c r="E1358" s="1004"/>
      <c r="F1358" s="1004"/>
      <c r="G1358" s="643"/>
      <c r="H1358" s="643"/>
      <c r="I1358" s="643"/>
      <c r="J1358" s="643"/>
      <c r="K1358" s="643"/>
      <c r="L1358" s="644"/>
      <c r="M1358" s="645"/>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8"/>
      <c r="AT1358" s="659"/>
      <c r="AU1358" s="659"/>
      <c r="AV1358" s="659"/>
      <c r="AW1358" s="658"/>
      <c r="AX1358" s="658"/>
      <c r="AY1358" s="659"/>
      <c r="AZ1358" s="658"/>
      <c r="BA1358" s="658"/>
      <c r="BB1358" s="659"/>
      <c r="BC1358" s="658"/>
      <c r="BD1358" s="658"/>
      <c r="BE1358" s="658"/>
      <c r="BF1358" s="658"/>
      <c r="BG1358" s="660"/>
      <c r="BH1358" s="659"/>
      <c r="BI1358" s="661"/>
      <c r="BJ1358" s="661"/>
    </row>
    <row r="1359" spans="1:62" ht="24">
      <c r="A1359" s="642"/>
      <c r="B1359" s="1004"/>
      <c r="C1359" s="1004"/>
      <c r="D1359" s="1004"/>
      <c r="E1359" s="1004"/>
      <c r="F1359" s="1004"/>
      <c r="G1359" s="643"/>
      <c r="H1359" s="643"/>
      <c r="I1359" s="643"/>
      <c r="J1359" s="643"/>
      <c r="K1359" s="643"/>
      <c r="L1359" s="644"/>
      <c r="M1359" s="645"/>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8"/>
      <c r="AT1359" s="659"/>
      <c r="AU1359" s="659"/>
      <c r="AV1359" s="659"/>
      <c r="AW1359" s="658"/>
      <c r="AX1359" s="658"/>
      <c r="AY1359" s="659"/>
      <c r="AZ1359" s="658"/>
      <c r="BA1359" s="658"/>
      <c r="BB1359" s="659"/>
      <c r="BC1359" s="658"/>
      <c r="BD1359" s="658"/>
      <c r="BE1359" s="658"/>
      <c r="BF1359" s="658"/>
      <c r="BG1359" s="660"/>
      <c r="BH1359" s="659"/>
      <c r="BI1359" s="661"/>
      <c r="BJ1359" s="661"/>
    </row>
    <row r="1360" spans="1:62" ht="24">
      <c r="A1360" s="642"/>
      <c r="B1360" s="1004"/>
      <c r="C1360" s="1004"/>
      <c r="D1360" s="1004"/>
      <c r="E1360" s="1004"/>
      <c r="F1360" s="1004"/>
      <c r="G1360" s="643"/>
      <c r="H1360" s="643"/>
      <c r="I1360" s="643"/>
      <c r="J1360" s="643"/>
      <c r="K1360" s="643"/>
      <c r="L1360" s="644"/>
      <c r="M1360" s="645"/>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8"/>
      <c r="AT1360" s="659"/>
      <c r="AU1360" s="659"/>
      <c r="AV1360" s="659"/>
      <c r="AW1360" s="658"/>
      <c r="AX1360" s="658"/>
      <c r="AY1360" s="659"/>
      <c r="AZ1360" s="658"/>
      <c r="BA1360" s="658"/>
      <c r="BB1360" s="659"/>
      <c r="BC1360" s="658"/>
      <c r="BD1360" s="658"/>
      <c r="BE1360" s="658"/>
      <c r="BF1360" s="658"/>
      <c r="BG1360" s="660"/>
      <c r="BH1360" s="659"/>
      <c r="BI1360" s="661"/>
      <c r="BJ1360" s="661"/>
    </row>
    <row r="1361" spans="1:62" ht="24">
      <c r="A1361" s="642"/>
      <c r="B1361" s="1004"/>
      <c r="C1361" s="1004"/>
      <c r="D1361" s="1004"/>
      <c r="E1361" s="1004"/>
      <c r="F1361" s="1004"/>
      <c r="G1361" s="643"/>
      <c r="H1361" s="643"/>
      <c r="I1361" s="643"/>
      <c r="J1361" s="643"/>
      <c r="K1361" s="643"/>
      <c r="L1361" s="644"/>
      <c r="M1361" s="645"/>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8"/>
      <c r="AT1361" s="659"/>
      <c r="AU1361" s="659"/>
      <c r="AV1361" s="659"/>
      <c r="AW1361" s="658"/>
      <c r="AX1361" s="658"/>
      <c r="AY1361" s="659"/>
      <c r="AZ1361" s="658"/>
      <c r="BA1361" s="658"/>
      <c r="BB1361" s="659"/>
      <c r="BC1361" s="658"/>
      <c r="BD1361" s="658"/>
      <c r="BE1361" s="658"/>
      <c r="BF1361" s="658"/>
      <c r="BG1361" s="660"/>
      <c r="BH1361" s="659"/>
      <c r="BI1361" s="661"/>
      <c r="BJ1361" s="661"/>
    </row>
    <row r="1362" spans="1:62" ht="24">
      <c r="A1362" s="642"/>
      <c r="B1362" s="1004"/>
      <c r="C1362" s="1004"/>
      <c r="D1362" s="1004"/>
      <c r="E1362" s="1004"/>
      <c r="F1362" s="1004"/>
      <c r="G1362" s="643"/>
      <c r="H1362" s="643"/>
      <c r="I1362" s="643"/>
      <c r="J1362" s="643"/>
      <c r="K1362" s="643"/>
      <c r="L1362" s="644"/>
      <c r="M1362" s="645"/>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8"/>
      <c r="AT1362" s="659"/>
      <c r="AU1362" s="659"/>
      <c r="AV1362" s="659"/>
      <c r="AW1362" s="658"/>
      <c r="AX1362" s="658"/>
      <c r="AY1362" s="659"/>
      <c r="AZ1362" s="658"/>
      <c r="BA1362" s="658"/>
      <c r="BB1362" s="659"/>
      <c r="BC1362" s="658"/>
      <c r="BD1362" s="658"/>
      <c r="BE1362" s="658"/>
      <c r="BF1362" s="658"/>
      <c r="BG1362" s="660"/>
      <c r="BH1362" s="659"/>
      <c r="BI1362" s="661"/>
      <c r="BJ1362" s="661"/>
    </row>
    <row r="1363" spans="1:62" ht="24">
      <c r="A1363" s="642"/>
      <c r="B1363" s="1004"/>
      <c r="C1363" s="1004"/>
      <c r="D1363" s="1004"/>
      <c r="E1363" s="1004"/>
      <c r="F1363" s="1004"/>
      <c r="G1363" s="643"/>
      <c r="H1363" s="643"/>
      <c r="I1363" s="643"/>
      <c r="J1363" s="643"/>
      <c r="K1363" s="643"/>
      <c r="L1363" s="644"/>
      <c r="M1363" s="645"/>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8"/>
      <c r="AT1363" s="659"/>
      <c r="AU1363" s="659"/>
      <c r="AV1363" s="659"/>
      <c r="AW1363" s="658"/>
      <c r="AX1363" s="658"/>
      <c r="AY1363" s="659"/>
      <c r="AZ1363" s="658"/>
      <c r="BA1363" s="658"/>
      <c r="BB1363" s="659"/>
      <c r="BC1363" s="658"/>
      <c r="BD1363" s="658"/>
      <c r="BE1363" s="658"/>
      <c r="BF1363" s="658"/>
      <c r="BG1363" s="660"/>
      <c r="BH1363" s="659"/>
      <c r="BI1363" s="661"/>
      <c r="BJ1363" s="661"/>
    </row>
    <row r="1364" spans="1:62" ht="24">
      <c r="A1364" s="642"/>
      <c r="B1364" s="1004"/>
      <c r="C1364" s="1004"/>
      <c r="D1364" s="1004"/>
      <c r="E1364" s="1004"/>
      <c r="F1364" s="1004"/>
      <c r="G1364" s="643"/>
      <c r="H1364" s="643"/>
      <c r="I1364" s="643"/>
      <c r="J1364" s="643"/>
      <c r="K1364" s="643"/>
      <c r="L1364" s="644"/>
      <c r="M1364" s="645"/>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8"/>
      <c r="AT1364" s="659"/>
      <c r="AU1364" s="659"/>
      <c r="AV1364" s="659"/>
      <c r="AW1364" s="658"/>
      <c r="AX1364" s="658"/>
      <c r="AY1364" s="659"/>
      <c r="AZ1364" s="658"/>
      <c r="BA1364" s="658"/>
      <c r="BB1364" s="659"/>
      <c r="BC1364" s="658"/>
      <c r="BD1364" s="658"/>
      <c r="BE1364" s="658"/>
      <c r="BF1364" s="658"/>
      <c r="BG1364" s="660"/>
      <c r="BH1364" s="659"/>
      <c r="BI1364" s="661"/>
      <c r="BJ1364" s="661"/>
    </row>
    <row r="1365" spans="1:62" ht="24">
      <c r="A1365" s="642"/>
      <c r="B1365" s="1004"/>
      <c r="C1365" s="1004"/>
      <c r="D1365" s="1004"/>
      <c r="E1365" s="1004"/>
      <c r="F1365" s="1004"/>
      <c r="G1365" s="643"/>
      <c r="H1365" s="643"/>
      <c r="I1365" s="643"/>
      <c r="J1365" s="643"/>
      <c r="K1365" s="643"/>
      <c r="L1365" s="644"/>
      <c r="M1365" s="645"/>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8"/>
      <c r="AT1365" s="659"/>
      <c r="AU1365" s="659"/>
      <c r="AV1365" s="659"/>
      <c r="AW1365" s="658"/>
      <c r="AX1365" s="658"/>
      <c r="AY1365" s="659"/>
      <c r="AZ1365" s="658"/>
      <c r="BA1365" s="658"/>
      <c r="BB1365" s="659"/>
      <c r="BC1365" s="658"/>
      <c r="BD1365" s="658"/>
      <c r="BE1365" s="658"/>
      <c r="BF1365" s="658"/>
      <c r="BG1365" s="660"/>
      <c r="BH1365" s="659"/>
      <c r="BI1365" s="661"/>
      <c r="BJ1365" s="661"/>
    </row>
    <row r="1366" spans="1:62" ht="24">
      <c r="A1366" s="642"/>
      <c r="B1366" s="1004"/>
      <c r="C1366" s="1004"/>
      <c r="D1366" s="1004"/>
      <c r="E1366" s="1004"/>
      <c r="F1366" s="1004"/>
      <c r="G1366" s="643"/>
      <c r="H1366" s="643"/>
      <c r="I1366" s="643"/>
      <c r="J1366" s="643"/>
      <c r="K1366" s="643"/>
      <c r="L1366" s="644"/>
      <c r="M1366" s="645"/>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8"/>
      <c r="AT1366" s="659"/>
      <c r="AU1366" s="659"/>
      <c r="AV1366" s="659"/>
      <c r="AW1366" s="658"/>
      <c r="AX1366" s="658"/>
      <c r="AY1366" s="659"/>
      <c r="AZ1366" s="658"/>
      <c r="BA1366" s="658"/>
      <c r="BB1366" s="659"/>
      <c r="BC1366" s="658"/>
      <c r="BD1366" s="658"/>
      <c r="BE1366" s="658"/>
      <c r="BF1366" s="658"/>
      <c r="BG1366" s="660"/>
      <c r="BH1366" s="659"/>
      <c r="BI1366" s="661"/>
      <c r="BJ1366" s="661"/>
    </row>
    <row r="1367" spans="1:62" ht="24">
      <c r="A1367" s="642"/>
      <c r="B1367" s="1004"/>
      <c r="C1367" s="1004"/>
      <c r="D1367" s="1004"/>
      <c r="E1367" s="1004"/>
      <c r="F1367" s="1004"/>
      <c r="G1367" s="643"/>
      <c r="H1367" s="643"/>
      <c r="I1367" s="643"/>
      <c r="J1367" s="643"/>
      <c r="K1367" s="643"/>
      <c r="L1367" s="644"/>
      <c r="M1367" s="645"/>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8"/>
      <c r="AT1367" s="659"/>
      <c r="AU1367" s="659"/>
      <c r="AV1367" s="659"/>
      <c r="AW1367" s="658"/>
      <c r="AX1367" s="658"/>
      <c r="AY1367" s="659"/>
      <c r="AZ1367" s="658"/>
      <c r="BA1367" s="658"/>
      <c r="BB1367" s="659"/>
      <c r="BC1367" s="658"/>
      <c r="BD1367" s="658"/>
      <c r="BE1367" s="658"/>
      <c r="BF1367" s="658"/>
      <c r="BG1367" s="660"/>
      <c r="BH1367" s="659"/>
      <c r="BI1367" s="661"/>
      <c r="BJ1367" s="661"/>
    </row>
    <row r="1368" spans="1:62" ht="24">
      <c r="A1368" s="642"/>
      <c r="B1368" s="1004"/>
      <c r="C1368" s="1004"/>
      <c r="D1368" s="1004"/>
      <c r="E1368" s="1004"/>
      <c r="F1368" s="1004"/>
      <c r="G1368" s="643"/>
      <c r="H1368" s="643"/>
      <c r="I1368" s="643"/>
      <c r="J1368" s="643"/>
      <c r="K1368" s="643"/>
      <c r="L1368" s="644"/>
      <c r="M1368" s="645"/>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8"/>
      <c r="AT1368" s="659"/>
      <c r="AU1368" s="659"/>
      <c r="AV1368" s="659"/>
      <c r="AW1368" s="658"/>
      <c r="AX1368" s="658"/>
      <c r="AY1368" s="659"/>
      <c r="AZ1368" s="658"/>
      <c r="BA1368" s="658"/>
      <c r="BB1368" s="659"/>
      <c r="BC1368" s="658"/>
      <c r="BD1368" s="658"/>
      <c r="BE1368" s="658"/>
      <c r="BF1368" s="658"/>
      <c r="BG1368" s="660"/>
      <c r="BH1368" s="659"/>
      <c r="BI1368" s="661"/>
      <c r="BJ1368" s="661"/>
    </row>
    <row r="1369" spans="1:62" ht="24">
      <c r="A1369" s="642"/>
      <c r="B1369" s="1004"/>
      <c r="C1369" s="1004"/>
      <c r="D1369" s="1004"/>
      <c r="E1369" s="1004"/>
      <c r="F1369" s="1004"/>
      <c r="G1369" s="643"/>
      <c r="H1369" s="643"/>
      <c r="I1369" s="643"/>
      <c r="J1369" s="643"/>
      <c r="K1369" s="643"/>
      <c r="L1369" s="644"/>
      <c r="M1369" s="645"/>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8"/>
      <c r="AT1369" s="659"/>
      <c r="AU1369" s="659"/>
      <c r="AV1369" s="659"/>
      <c r="AW1369" s="658"/>
      <c r="AX1369" s="658"/>
      <c r="AY1369" s="659"/>
      <c r="AZ1369" s="658"/>
      <c r="BA1369" s="658"/>
      <c r="BB1369" s="659"/>
      <c r="BC1369" s="658"/>
      <c r="BD1369" s="658"/>
      <c r="BE1369" s="658"/>
      <c r="BF1369" s="658"/>
      <c r="BG1369" s="660"/>
      <c r="BH1369" s="659"/>
      <c r="BI1369" s="661"/>
      <c r="BJ1369" s="661"/>
    </row>
    <row r="1370" spans="1:62" ht="24">
      <c r="A1370" s="642"/>
      <c r="B1370" s="1004"/>
      <c r="C1370" s="1004"/>
      <c r="D1370" s="1004"/>
      <c r="E1370" s="1004"/>
      <c r="F1370" s="1004"/>
      <c r="G1370" s="643"/>
      <c r="H1370" s="643"/>
      <c r="I1370" s="643"/>
      <c r="J1370" s="643"/>
      <c r="K1370" s="643"/>
      <c r="L1370" s="644"/>
      <c r="M1370" s="645"/>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8"/>
      <c r="AT1370" s="659"/>
      <c r="AU1370" s="659"/>
      <c r="AV1370" s="659"/>
      <c r="AW1370" s="658"/>
      <c r="AX1370" s="658"/>
      <c r="AY1370" s="659"/>
      <c r="AZ1370" s="658"/>
      <c r="BA1370" s="658"/>
      <c r="BB1370" s="659"/>
      <c r="BC1370" s="658"/>
      <c r="BD1370" s="658"/>
      <c r="BE1370" s="658"/>
      <c r="BF1370" s="658"/>
      <c r="BG1370" s="660"/>
      <c r="BH1370" s="659"/>
      <c r="BI1370" s="661"/>
      <c r="BJ1370" s="661"/>
    </row>
    <row r="1371" spans="1:62" ht="24">
      <c r="A1371" s="642"/>
      <c r="B1371" s="1004"/>
      <c r="C1371" s="1004"/>
      <c r="D1371" s="1004"/>
      <c r="E1371" s="1004"/>
      <c r="F1371" s="1004"/>
      <c r="G1371" s="643"/>
      <c r="H1371" s="643"/>
      <c r="I1371" s="643"/>
      <c r="J1371" s="643"/>
      <c r="K1371" s="643"/>
      <c r="L1371" s="644"/>
      <c r="M1371" s="645"/>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8"/>
      <c r="AT1371" s="659"/>
      <c r="AU1371" s="659"/>
      <c r="AV1371" s="659"/>
      <c r="AW1371" s="658"/>
      <c r="AX1371" s="658"/>
      <c r="AY1371" s="659"/>
      <c r="AZ1371" s="658"/>
      <c r="BA1371" s="658"/>
      <c r="BB1371" s="659"/>
      <c r="BC1371" s="658"/>
      <c r="BD1371" s="658"/>
      <c r="BE1371" s="658"/>
      <c r="BF1371" s="658"/>
      <c r="BG1371" s="660"/>
      <c r="BH1371" s="659"/>
      <c r="BI1371" s="661"/>
      <c r="BJ1371" s="661"/>
    </row>
    <row r="1372" spans="1:62" ht="24">
      <c r="A1372" s="642"/>
      <c r="B1372" s="1004"/>
      <c r="C1372" s="1004"/>
      <c r="D1372" s="1004"/>
      <c r="E1372" s="1004"/>
      <c r="F1372" s="1004"/>
      <c r="G1372" s="643"/>
      <c r="H1372" s="643"/>
      <c r="I1372" s="643"/>
      <c r="J1372" s="643"/>
      <c r="K1372" s="643"/>
      <c r="L1372" s="644"/>
      <c r="M1372" s="645"/>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8"/>
      <c r="AT1372" s="659"/>
      <c r="AU1372" s="659"/>
      <c r="AV1372" s="659"/>
      <c r="AW1372" s="658"/>
      <c r="AX1372" s="658"/>
      <c r="AY1372" s="659"/>
      <c r="AZ1372" s="658"/>
      <c r="BA1372" s="658"/>
      <c r="BB1372" s="659"/>
      <c r="BC1372" s="658"/>
      <c r="BD1372" s="658"/>
      <c r="BE1372" s="658"/>
      <c r="BF1372" s="658"/>
      <c r="BG1372" s="660"/>
      <c r="BH1372" s="659"/>
      <c r="BI1372" s="661"/>
      <c r="BJ1372" s="661"/>
    </row>
    <row r="1373" spans="1:62" ht="24">
      <c r="A1373" s="642"/>
      <c r="B1373" s="1004"/>
      <c r="C1373" s="1004"/>
      <c r="D1373" s="1004"/>
      <c r="E1373" s="1004"/>
      <c r="F1373" s="1004"/>
      <c r="G1373" s="643"/>
      <c r="H1373" s="643"/>
      <c r="I1373" s="643"/>
      <c r="J1373" s="643"/>
      <c r="K1373" s="643"/>
      <c r="L1373" s="644"/>
      <c r="M1373" s="645"/>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8"/>
      <c r="AT1373" s="659"/>
      <c r="AU1373" s="659"/>
      <c r="AV1373" s="659"/>
      <c r="AW1373" s="658"/>
      <c r="AX1373" s="658"/>
      <c r="AY1373" s="659"/>
      <c r="AZ1373" s="658"/>
      <c r="BA1373" s="658"/>
      <c r="BB1373" s="659"/>
      <c r="BC1373" s="658"/>
      <c r="BD1373" s="658"/>
      <c r="BE1373" s="658"/>
      <c r="BF1373" s="658"/>
      <c r="BG1373" s="660"/>
      <c r="BH1373" s="659"/>
      <c r="BI1373" s="661"/>
      <c r="BJ1373" s="661"/>
    </row>
    <row r="1374" spans="1:62" ht="24">
      <c r="A1374" s="642"/>
      <c r="B1374" s="1004"/>
      <c r="C1374" s="1004"/>
      <c r="D1374" s="1004"/>
      <c r="E1374" s="1004"/>
      <c r="F1374" s="1004"/>
      <c r="G1374" s="643"/>
      <c r="H1374" s="643"/>
      <c r="I1374" s="643"/>
      <c r="J1374" s="643"/>
      <c r="K1374" s="643"/>
      <c r="L1374" s="644"/>
      <c r="M1374" s="645"/>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8"/>
      <c r="AT1374" s="659"/>
      <c r="AU1374" s="659"/>
      <c r="AV1374" s="659"/>
      <c r="AW1374" s="658"/>
      <c r="AX1374" s="658"/>
      <c r="AY1374" s="659"/>
      <c r="AZ1374" s="658"/>
      <c r="BA1374" s="658"/>
      <c r="BB1374" s="659"/>
      <c r="BC1374" s="658"/>
      <c r="BD1374" s="658"/>
      <c r="BE1374" s="658"/>
      <c r="BF1374" s="658"/>
      <c r="BG1374" s="660"/>
      <c r="BH1374" s="659"/>
      <c r="BI1374" s="661"/>
      <c r="BJ1374" s="661"/>
    </row>
    <row r="1375" spans="1:62" ht="24">
      <c r="A1375" s="642"/>
      <c r="B1375" s="1004"/>
      <c r="C1375" s="1004"/>
      <c r="D1375" s="1004"/>
      <c r="E1375" s="1004"/>
      <c r="F1375" s="1004"/>
      <c r="G1375" s="643"/>
      <c r="H1375" s="643"/>
      <c r="I1375" s="643"/>
      <c r="J1375" s="643"/>
      <c r="K1375" s="643"/>
      <c r="L1375" s="644"/>
      <c r="M1375" s="645"/>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8"/>
      <c r="AT1375" s="659"/>
      <c r="AU1375" s="659"/>
      <c r="AV1375" s="659"/>
      <c r="AW1375" s="658"/>
      <c r="AX1375" s="658"/>
      <c r="AY1375" s="659"/>
      <c r="AZ1375" s="658"/>
      <c r="BA1375" s="658"/>
      <c r="BB1375" s="659"/>
      <c r="BC1375" s="658"/>
      <c r="BD1375" s="658"/>
      <c r="BE1375" s="658"/>
      <c r="BF1375" s="658"/>
      <c r="BG1375" s="660"/>
      <c r="BH1375" s="659"/>
      <c r="BI1375" s="661"/>
      <c r="BJ1375" s="661"/>
    </row>
    <row r="1376" spans="1:62" ht="24">
      <c r="A1376" s="642"/>
      <c r="B1376" s="1004"/>
      <c r="C1376" s="1004"/>
      <c r="D1376" s="1004"/>
      <c r="E1376" s="1004"/>
      <c r="F1376" s="1004"/>
      <c r="G1376" s="643"/>
      <c r="H1376" s="643"/>
      <c r="I1376" s="643"/>
      <c r="J1376" s="643"/>
      <c r="K1376" s="643"/>
      <c r="L1376" s="644"/>
      <c r="M1376" s="645"/>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8"/>
      <c r="AT1376" s="659"/>
      <c r="AU1376" s="659"/>
      <c r="AV1376" s="659"/>
      <c r="AW1376" s="658"/>
      <c r="AX1376" s="658"/>
      <c r="AY1376" s="659"/>
      <c r="AZ1376" s="658"/>
      <c r="BA1376" s="658"/>
      <c r="BB1376" s="659"/>
      <c r="BC1376" s="658"/>
      <c r="BD1376" s="658"/>
      <c r="BE1376" s="658"/>
      <c r="BF1376" s="658"/>
      <c r="BG1376" s="660"/>
      <c r="BH1376" s="659"/>
      <c r="BI1376" s="661"/>
      <c r="BJ1376" s="661"/>
    </row>
    <row r="1377" spans="1:62" ht="24">
      <c r="A1377" s="642"/>
      <c r="B1377" s="1004"/>
      <c r="C1377" s="1004"/>
      <c r="D1377" s="1004"/>
      <c r="E1377" s="1004"/>
      <c r="F1377" s="1004"/>
      <c r="G1377" s="643"/>
      <c r="H1377" s="643"/>
      <c r="I1377" s="643"/>
      <c r="J1377" s="643"/>
      <c r="K1377" s="643"/>
      <c r="L1377" s="644"/>
      <c r="M1377" s="645"/>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8"/>
      <c r="AT1377" s="659"/>
      <c r="AU1377" s="659"/>
      <c r="AV1377" s="659"/>
      <c r="AW1377" s="658"/>
      <c r="AX1377" s="658"/>
      <c r="AY1377" s="659"/>
      <c r="AZ1377" s="658"/>
      <c r="BA1377" s="658"/>
      <c r="BB1377" s="659"/>
      <c r="BC1377" s="658"/>
      <c r="BD1377" s="658"/>
      <c r="BE1377" s="658"/>
      <c r="BF1377" s="658"/>
      <c r="BG1377" s="660"/>
      <c r="BH1377" s="659"/>
      <c r="BI1377" s="661"/>
      <c r="BJ1377" s="661"/>
    </row>
    <row r="1378" spans="1:62" ht="24">
      <c r="A1378" s="642"/>
      <c r="B1378" s="1004"/>
      <c r="C1378" s="1004"/>
      <c r="D1378" s="1004"/>
      <c r="E1378" s="1004"/>
      <c r="F1378" s="1004"/>
      <c r="G1378" s="643"/>
      <c r="H1378" s="643"/>
      <c r="I1378" s="643"/>
      <c r="J1378" s="643"/>
      <c r="K1378" s="643"/>
      <c r="L1378" s="644"/>
      <c r="M1378" s="645"/>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8"/>
      <c r="AT1378" s="659"/>
      <c r="AU1378" s="659"/>
      <c r="AV1378" s="659"/>
      <c r="AW1378" s="658"/>
      <c r="AX1378" s="658"/>
      <c r="AY1378" s="659"/>
      <c r="AZ1378" s="658"/>
      <c r="BA1378" s="658"/>
      <c r="BB1378" s="659"/>
      <c r="BC1378" s="658"/>
      <c r="BD1378" s="658"/>
      <c r="BE1378" s="658"/>
      <c r="BF1378" s="658"/>
      <c r="BG1378" s="660"/>
      <c r="BH1378" s="659"/>
      <c r="BI1378" s="661"/>
      <c r="BJ1378" s="661"/>
    </row>
    <row r="1379" spans="1:62" ht="24">
      <c r="A1379" s="642"/>
      <c r="B1379" s="1004"/>
      <c r="C1379" s="1004"/>
      <c r="D1379" s="1004"/>
      <c r="E1379" s="1004"/>
      <c r="F1379" s="1004"/>
      <c r="G1379" s="643"/>
      <c r="H1379" s="643"/>
      <c r="I1379" s="643"/>
      <c r="J1379" s="643"/>
      <c r="K1379" s="643"/>
      <c r="L1379" s="644"/>
      <c r="M1379" s="645"/>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8"/>
      <c r="AT1379" s="659"/>
      <c r="AU1379" s="659"/>
      <c r="AV1379" s="659"/>
      <c r="AW1379" s="658"/>
      <c r="AX1379" s="658"/>
      <c r="AY1379" s="659"/>
      <c r="AZ1379" s="658"/>
      <c r="BA1379" s="658"/>
      <c r="BB1379" s="659"/>
      <c r="BC1379" s="658"/>
      <c r="BD1379" s="658"/>
      <c r="BE1379" s="658"/>
      <c r="BF1379" s="658"/>
      <c r="BG1379" s="660"/>
      <c r="BH1379" s="659"/>
      <c r="BI1379" s="661"/>
      <c r="BJ1379" s="661"/>
    </row>
    <row r="1380" spans="1:62" ht="24">
      <c r="A1380" s="642"/>
      <c r="B1380" s="1004"/>
      <c r="C1380" s="1004"/>
      <c r="D1380" s="1004"/>
      <c r="E1380" s="1004"/>
      <c r="F1380" s="1004"/>
      <c r="G1380" s="643"/>
      <c r="H1380" s="643"/>
      <c r="I1380" s="643"/>
      <c r="J1380" s="643"/>
      <c r="K1380" s="643"/>
      <c r="L1380" s="644"/>
      <c r="M1380" s="645"/>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8"/>
      <c r="AT1380" s="659"/>
      <c r="AU1380" s="659"/>
      <c r="AV1380" s="659"/>
      <c r="AW1380" s="658"/>
      <c r="AX1380" s="658"/>
      <c r="AY1380" s="659"/>
      <c r="AZ1380" s="658"/>
      <c r="BA1380" s="658"/>
      <c r="BB1380" s="659"/>
      <c r="BC1380" s="658"/>
      <c r="BD1380" s="658"/>
      <c r="BE1380" s="658"/>
      <c r="BF1380" s="658"/>
      <c r="BG1380" s="660"/>
      <c r="BH1380" s="659"/>
      <c r="BI1380" s="661"/>
      <c r="BJ1380" s="661"/>
    </row>
    <row r="1381" spans="1:62" ht="24">
      <c r="A1381" s="642"/>
      <c r="B1381" s="1004"/>
      <c r="C1381" s="1004"/>
      <c r="D1381" s="1004"/>
      <c r="E1381" s="1004"/>
      <c r="F1381" s="1004"/>
      <c r="G1381" s="643"/>
      <c r="H1381" s="643"/>
      <c r="I1381" s="643"/>
      <c r="J1381" s="643"/>
      <c r="K1381" s="643"/>
      <c r="L1381" s="644"/>
      <c r="M1381" s="645"/>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8"/>
      <c r="AT1381" s="659"/>
      <c r="AU1381" s="659"/>
      <c r="AV1381" s="659"/>
      <c r="AW1381" s="658"/>
      <c r="AX1381" s="658"/>
      <c r="AY1381" s="659"/>
      <c r="AZ1381" s="658"/>
      <c r="BA1381" s="658"/>
      <c r="BB1381" s="659"/>
      <c r="BC1381" s="658"/>
      <c r="BD1381" s="658"/>
      <c r="BE1381" s="658"/>
      <c r="BF1381" s="658"/>
      <c r="BG1381" s="660"/>
      <c r="BH1381" s="659"/>
      <c r="BI1381" s="661"/>
      <c r="BJ1381" s="661"/>
    </row>
    <row r="1382" spans="1:62" ht="24">
      <c r="A1382" s="642"/>
      <c r="B1382" s="1004"/>
      <c r="C1382" s="1004"/>
      <c r="D1382" s="1004"/>
      <c r="E1382" s="1004"/>
      <c r="F1382" s="1004"/>
      <c r="G1382" s="643"/>
      <c r="H1382" s="643"/>
      <c r="I1382" s="643"/>
      <c r="J1382" s="643"/>
      <c r="K1382" s="643"/>
      <c r="L1382" s="644"/>
      <c r="M1382" s="645"/>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8"/>
      <c r="AT1382" s="659"/>
      <c r="AU1382" s="659"/>
      <c r="AV1382" s="659"/>
      <c r="AW1382" s="658"/>
      <c r="AX1382" s="658"/>
      <c r="AY1382" s="659"/>
      <c r="AZ1382" s="658"/>
      <c r="BA1382" s="658"/>
      <c r="BB1382" s="659"/>
      <c r="BC1382" s="658"/>
      <c r="BD1382" s="658"/>
      <c r="BE1382" s="658"/>
      <c r="BF1382" s="658"/>
      <c r="BG1382" s="660"/>
      <c r="BH1382" s="659"/>
      <c r="BI1382" s="661"/>
      <c r="BJ1382" s="661"/>
    </row>
    <row r="1383" spans="1:62" ht="24">
      <c r="A1383" s="642"/>
      <c r="B1383" s="1004"/>
      <c r="C1383" s="1004"/>
      <c r="D1383" s="1004"/>
      <c r="E1383" s="1004"/>
      <c r="F1383" s="1004"/>
      <c r="G1383" s="643"/>
      <c r="H1383" s="643"/>
      <c r="I1383" s="643"/>
      <c r="J1383" s="643"/>
      <c r="K1383" s="643"/>
      <c r="L1383" s="644"/>
      <c r="M1383" s="645"/>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8"/>
      <c r="AT1383" s="659"/>
      <c r="AU1383" s="659"/>
      <c r="AV1383" s="659"/>
      <c r="AW1383" s="658"/>
      <c r="AX1383" s="658"/>
      <c r="AY1383" s="659"/>
      <c r="AZ1383" s="658"/>
      <c r="BA1383" s="658"/>
      <c r="BB1383" s="659"/>
      <c r="BC1383" s="658"/>
      <c r="BD1383" s="658"/>
      <c r="BE1383" s="658"/>
      <c r="BF1383" s="658"/>
      <c r="BG1383" s="660"/>
      <c r="BH1383" s="659"/>
      <c r="BI1383" s="661"/>
      <c r="BJ1383" s="661"/>
    </row>
    <row r="1384" spans="1:62" ht="24">
      <c r="A1384" s="642"/>
      <c r="B1384" s="1004"/>
      <c r="C1384" s="1004"/>
      <c r="D1384" s="1004"/>
      <c r="E1384" s="1004"/>
      <c r="F1384" s="1004"/>
      <c r="G1384" s="643"/>
      <c r="H1384" s="643"/>
      <c r="I1384" s="643"/>
      <c r="J1384" s="643"/>
      <c r="K1384" s="643"/>
      <c r="L1384" s="644"/>
      <c r="M1384" s="645"/>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8"/>
      <c r="AT1384" s="659"/>
      <c r="AU1384" s="659"/>
      <c r="AV1384" s="659"/>
      <c r="AW1384" s="658"/>
      <c r="AX1384" s="658"/>
      <c r="AY1384" s="659"/>
      <c r="AZ1384" s="658"/>
      <c r="BA1384" s="658"/>
      <c r="BB1384" s="659"/>
      <c r="BC1384" s="658"/>
      <c r="BD1384" s="658"/>
      <c r="BE1384" s="658"/>
      <c r="BF1384" s="658"/>
      <c r="BG1384" s="660"/>
      <c r="BH1384" s="659"/>
      <c r="BI1384" s="661"/>
      <c r="BJ1384" s="661"/>
    </row>
    <row r="1385" spans="1:62" ht="24">
      <c r="A1385" s="642"/>
      <c r="B1385" s="1004"/>
      <c r="C1385" s="1004"/>
      <c r="D1385" s="1004"/>
      <c r="E1385" s="1004"/>
      <c r="F1385" s="1004"/>
      <c r="G1385" s="643"/>
      <c r="H1385" s="643"/>
      <c r="I1385" s="643"/>
      <c r="J1385" s="643"/>
      <c r="K1385" s="643"/>
      <c r="L1385" s="644"/>
      <c r="M1385" s="645"/>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8"/>
      <c r="AT1385" s="659"/>
      <c r="AU1385" s="659"/>
      <c r="AV1385" s="659"/>
      <c r="AW1385" s="658"/>
      <c r="AX1385" s="658"/>
      <c r="AY1385" s="659"/>
      <c r="AZ1385" s="658"/>
      <c r="BA1385" s="658"/>
      <c r="BB1385" s="659"/>
      <c r="BC1385" s="658"/>
      <c r="BD1385" s="658"/>
      <c r="BE1385" s="658"/>
      <c r="BF1385" s="658"/>
      <c r="BG1385" s="660"/>
      <c r="BH1385" s="659"/>
      <c r="BI1385" s="661"/>
      <c r="BJ1385" s="661"/>
    </row>
    <row r="1386" spans="1:62" ht="24">
      <c r="A1386" s="642"/>
      <c r="B1386" s="1004"/>
      <c r="C1386" s="1004"/>
      <c r="D1386" s="1004"/>
      <c r="E1386" s="1004"/>
      <c r="F1386" s="1004"/>
      <c r="G1386" s="643"/>
      <c r="H1386" s="643"/>
      <c r="I1386" s="643"/>
      <c r="J1386" s="643"/>
      <c r="K1386" s="643"/>
      <c r="L1386" s="644"/>
      <c r="M1386" s="645"/>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8"/>
      <c r="AT1386" s="659"/>
      <c r="AU1386" s="659"/>
      <c r="AV1386" s="659"/>
      <c r="AW1386" s="658"/>
      <c r="AX1386" s="658"/>
      <c r="AY1386" s="659"/>
      <c r="AZ1386" s="658"/>
      <c r="BA1386" s="658"/>
      <c r="BB1386" s="659"/>
      <c r="BC1386" s="658"/>
      <c r="BD1386" s="658"/>
      <c r="BE1386" s="658"/>
      <c r="BF1386" s="658"/>
      <c r="BG1386" s="660"/>
      <c r="BH1386" s="659"/>
      <c r="BI1386" s="661"/>
      <c r="BJ1386" s="661"/>
    </row>
    <row r="1387" spans="1:62" ht="24">
      <c r="A1387" s="642"/>
      <c r="B1387" s="1004"/>
      <c r="C1387" s="1004"/>
      <c r="D1387" s="1004"/>
      <c r="E1387" s="1004"/>
      <c r="F1387" s="1004"/>
      <c r="G1387" s="643"/>
      <c r="H1387" s="643"/>
      <c r="I1387" s="643"/>
      <c r="J1387" s="643"/>
      <c r="K1387" s="643"/>
      <c r="L1387" s="644"/>
      <c r="M1387" s="645"/>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8"/>
      <c r="AT1387" s="659"/>
      <c r="AU1387" s="659"/>
      <c r="AV1387" s="659"/>
      <c r="AW1387" s="658"/>
      <c r="AX1387" s="658"/>
      <c r="AY1387" s="659"/>
      <c r="AZ1387" s="658"/>
      <c r="BA1387" s="658"/>
      <c r="BB1387" s="659"/>
      <c r="BC1387" s="658"/>
      <c r="BD1387" s="658"/>
      <c r="BE1387" s="658"/>
      <c r="BF1387" s="658"/>
      <c r="BG1387" s="660"/>
      <c r="BH1387" s="659"/>
      <c r="BI1387" s="661"/>
      <c r="BJ1387" s="661"/>
    </row>
    <row r="1388" spans="1:62" ht="24">
      <c r="A1388" s="642"/>
      <c r="B1388" s="1004"/>
      <c r="C1388" s="1004"/>
      <c r="D1388" s="1004"/>
      <c r="E1388" s="1004"/>
      <c r="F1388" s="1004"/>
      <c r="G1388" s="643"/>
      <c r="H1388" s="643"/>
      <c r="I1388" s="643"/>
      <c r="J1388" s="643"/>
      <c r="K1388" s="643"/>
      <c r="L1388" s="644"/>
      <c r="M1388" s="645"/>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8"/>
      <c r="AT1388" s="659"/>
      <c r="AU1388" s="659"/>
      <c r="AV1388" s="659"/>
      <c r="AW1388" s="658"/>
      <c r="AX1388" s="658"/>
      <c r="AY1388" s="659"/>
      <c r="AZ1388" s="658"/>
      <c r="BA1388" s="658"/>
      <c r="BB1388" s="659"/>
      <c r="BC1388" s="658"/>
      <c r="BD1388" s="658"/>
      <c r="BE1388" s="658"/>
      <c r="BF1388" s="658"/>
      <c r="BG1388" s="660"/>
      <c r="BH1388" s="659"/>
      <c r="BI1388" s="661"/>
      <c r="BJ1388" s="661"/>
    </row>
    <row r="1389" spans="1:62" ht="24">
      <c r="A1389" s="642"/>
      <c r="B1389" s="1004"/>
      <c r="C1389" s="1004"/>
      <c r="D1389" s="1004"/>
      <c r="E1389" s="1004"/>
      <c r="F1389" s="1004"/>
      <c r="G1389" s="643"/>
      <c r="H1389" s="643"/>
      <c r="I1389" s="643"/>
      <c r="J1389" s="643"/>
      <c r="K1389" s="643"/>
      <c r="L1389" s="644"/>
      <c r="M1389" s="645"/>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8"/>
      <c r="AT1389" s="659"/>
      <c r="AU1389" s="659"/>
      <c r="AV1389" s="659"/>
      <c r="AW1389" s="658"/>
      <c r="AX1389" s="658"/>
      <c r="AY1389" s="659"/>
      <c r="AZ1389" s="658"/>
      <c r="BA1389" s="658"/>
      <c r="BB1389" s="659"/>
      <c r="BC1389" s="658"/>
      <c r="BD1389" s="658"/>
      <c r="BE1389" s="658"/>
      <c r="BF1389" s="658"/>
      <c r="BG1389" s="660"/>
      <c r="BH1389" s="659"/>
      <c r="BI1389" s="661"/>
      <c r="BJ1389" s="661"/>
    </row>
    <row r="1390" spans="1:62" ht="24">
      <c r="A1390" s="642"/>
      <c r="B1390" s="1004"/>
      <c r="C1390" s="1004"/>
      <c r="D1390" s="1004"/>
      <c r="E1390" s="1004"/>
      <c r="F1390" s="1004"/>
      <c r="G1390" s="643"/>
      <c r="H1390" s="643"/>
      <c r="I1390" s="643"/>
      <c r="J1390" s="643"/>
      <c r="K1390" s="643"/>
      <c r="L1390" s="644"/>
      <c r="M1390" s="645"/>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8"/>
      <c r="AT1390" s="659"/>
      <c r="AU1390" s="659"/>
      <c r="AV1390" s="659"/>
      <c r="AW1390" s="658"/>
      <c r="AX1390" s="658"/>
      <c r="AY1390" s="659"/>
      <c r="AZ1390" s="658"/>
      <c r="BA1390" s="658"/>
      <c r="BB1390" s="659"/>
      <c r="BC1390" s="658"/>
      <c r="BD1390" s="658"/>
      <c r="BE1390" s="658"/>
      <c r="BF1390" s="658"/>
      <c r="BG1390" s="660"/>
      <c r="BH1390" s="659"/>
      <c r="BI1390" s="661"/>
      <c r="BJ1390" s="661"/>
    </row>
    <row r="1391" spans="1:62" ht="24">
      <c r="A1391" s="642"/>
      <c r="B1391" s="1004"/>
      <c r="C1391" s="1004"/>
      <c r="D1391" s="1004"/>
      <c r="E1391" s="1004"/>
      <c r="F1391" s="1004"/>
      <c r="G1391" s="643"/>
      <c r="H1391" s="643"/>
      <c r="I1391" s="643"/>
      <c r="J1391" s="643"/>
      <c r="K1391" s="643"/>
      <c r="L1391" s="644"/>
      <c r="M1391" s="645"/>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8"/>
      <c r="AT1391" s="659"/>
      <c r="AU1391" s="659"/>
      <c r="AV1391" s="659"/>
      <c r="AW1391" s="658"/>
      <c r="AX1391" s="658"/>
      <c r="AY1391" s="659"/>
      <c r="AZ1391" s="658"/>
      <c r="BA1391" s="658"/>
      <c r="BB1391" s="659"/>
      <c r="BC1391" s="658"/>
      <c r="BD1391" s="658"/>
      <c r="BE1391" s="658"/>
      <c r="BF1391" s="658"/>
      <c r="BG1391" s="660"/>
      <c r="BH1391" s="659"/>
      <c r="BI1391" s="661"/>
      <c r="BJ1391" s="661"/>
    </row>
    <row r="1392" spans="1:62" ht="24">
      <c r="A1392" s="642"/>
      <c r="B1392" s="1004"/>
      <c r="C1392" s="1004"/>
      <c r="D1392" s="1004"/>
      <c r="E1392" s="1004"/>
      <c r="F1392" s="1004"/>
      <c r="G1392" s="643"/>
      <c r="H1392" s="643"/>
      <c r="I1392" s="643"/>
      <c r="J1392" s="643"/>
      <c r="K1392" s="643"/>
      <c r="L1392" s="644"/>
      <c r="M1392" s="645"/>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8"/>
      <c r="AT1392" s="659"/>
      <c r="AU1392" s="659"/>
      <c r="AV1392" s="659"/>
      <c r="AW1392" s="658"/>
      <c r="AX1392" s="658"/>
      <c r="AY1392" s="659"/>
      <c r="AZ1392" s="658"/>
      <c r="BA1392" s="658"/>
      <c r="BB1392" s="659"/>
      <c r="BC1392" s="658"/>
      <c r="BD1392" s="658"/>
      <c r="BE1392" s="658"/>
      <c r="BF1392" s="658"/>
      <c r="BG1392" s="660"/>
      <c r="BH1392" s="659"/>
      <c r="BI1392" s="661"/>
      <c r="BJ1392" s="661"/>
    </row>
    <row r="1393" spans="1:62" ht="24">
      <c r="A1393" s="642"/>
      <c r="B1393" s="1004"/>
      <c r="C1393" s="1004"/>
      <c r="D1393" s="1004"/>
      <c r="E1393" s="1004"/>
      <c r="F1393" s="1004"/>
      <c r="G1393" s="643"/>
      <c r="H1393" s="643"/>
      <c r="I1393" s="643"/>
      <c r="J1393" s="643"/>
      <c r="K1393" s="643"/>
      <c r="L1393" s="644"/>
      <c r="M1393" s="645"/>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8"/>
      <c r="AT1393" s="659"/>
      <c r="AU1393" s="659"/>
      <c r="AV1393" s="659"/>
      <c r="AW1393" s="658"/>
      <c r="AX1393" s="658"/>
      <c r="AY1393" s="659"/>
      <c r="AZ1393" s="658"/>
      <c r="BA1393" s="658"/>
      <c r="BB1393" s="659"/>
      <c r="BC1393" s="658"/>
      <c r="BD1393" s="658"/>
      <c r="BE1393" s="658"/>
      <c r="BF1393" s="658"/>
      <c r="BG1393" s="660"/>
      <c r="BH1393" s="659"/>
      <c r="BI1393" s="661"/>
      <c r="BJ1393" s="661"/>
    </row>
    <row r="1394" spans="1:62" ht="24">
      <c r="A1394" s="642"/>
      <c r="B1394" s="1004"/>
      <c r="C1394" s="1004"/>
      <c r="D1394" s="1004"/>
      <c r="E1394" s="1004"/>
      <c r="F1394" s="1004"/>
      <c r="G1394" s="643"/>
      <c r="H1394" s="643"/>
      <c r="I1394" s="643"/>
      <c r="J1394" s="643"/>
      <c r="K1394" s="643"/>
      <c r="L1394" s="644"/>
      <c r="M1394" s="645"/>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8"/>
      <c r="AT1394" s="659"/>
      <c r="AU1394" s="659"/>
      <c r="AV1394" s="659"/>
      <c r="AW1394" s="658"/>
      <c r="AX1394" s="658"/>
      <c r="AY1394" s="659"/>
      <c r="AZ1394" s="658"/>
      <c r="BA1394" s="658"/>
      <c r="BB1394" s="659"/>
      <c r="BC1394" s="658"/>
      <c r="BD1394" s="658"/>
      <c r="BE1394" s="658"/>
      <c r="BF1394" s="658"/>
      <c r="BG1394" s="660"/>
      <c r="BH1394" s="659"/>
      <c r="BI1394" s="661"/>
      <c r="BJ1394" s="661"/>
    </row>
    <row r="1395" spans="1:62" ht="24">
      <c r="A1395" s="642"/>
      <c r="B1395" s="1004"/>
      <c r="C1395" s="1004"/>
      <c r="D1395" s="1004"/>
      <c r="E1395" s="1004"/>
      <c r="F1395" s="1004"/>
      <c r="G1395" s="643"/>
      <c r="H1395" s="643"/>
      <c r="I1395" s="643"/>
      <c r="J1395" s="643"/>
      <c r="K1395" s="643"/>
      <c r="L1395" s="644"/>
      <c r="M1395" s="645"/>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8"/>
      <c r="AT1395" s="659"/>
      <c r="AU1395" s="659"/>
      <c r="AV1395" s="659"/>
      <c r="AW1395" s="658"/>
      <c r="AX1395" s="658"/>
      <c r="AY1395" s="659"/>
      <c r="AZ1395" s="658"/>
      <c r="BA1395" s="658"/>
      <c r="BB1395" s="659"/>
      <c r="BC1395" s="658"/>
      <c r="BD1395" s="658"/>
      <c r="BE1395" s="658"/>
      <c r="BF1395" s="658"/>
      <c r="BG1395" s="660"/>
      <c r="BH1395" s="659"/>
      <c r="BI1395" s="661"/>
      <c r="BJ1395" s="661"/>
    </row>
    <row r="1396" spans="1:62" ht="24">
      <c r="A1396" s="642"/>
      <c r="B1396" s="1004"/>
      <c r="C1396" s="1004"/>
      <c r="D1396" s="1004"/>
      <c r="E1396" s="1004"/>
      <c r="F1396" s="1004"/>
      <c r="G1396" s="643"/>
      <c r="H1396" s="643"/>
      <c r="I1396" s="643"/>
      <c r="J1396" s="643"/>
      <c r="K1396" s="643"/>
      <c r="L1396" s="644"/>
      <c r="M1396" s="645"/>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8"/>
      <c r="AT1396" s="659"/>
      <c r="AU1396" s="659"/>
      <c r="AV1396" s="659"/>
      <c r="AW1396" s="658"/>
      <c r="AX1396" s="658"/>
      <c r="AY1396" s="659"/>
      <c r="AZ1396" s="658"/>
      <c r="BA1396" s="658"/>
      <c r="BB1396" s="659"/>
      <c r="BC1396" s="658"/>
      <c r="BD1396" s="658"/>
      <c r="BE1396" s="658"/>
      <c r="BF1396" s="658"/>
      <c r="BG1396" s="660"/>
      <c r="BH1396" s="659"/>
      <c r="BI1396" s="661"/>
      <c r="BJ1396" s="661"/>
    </row>
    <row r="1397" spans="1:62" ht="24">
      <c r="A1397" s="642"/>
      <c r="B1397" s="1004"/>
      <c r="C1397" s="1004"/>
      <c r="D1397" s="1004"/>
      <c r="E1397" s="1004"/>
      <c r="F1397" s="1004"/>
      <c r="G1397" s="643"/>
      <c r="H1397" s="643"/>
      <c r="I1397" s="643"/>
      <c r="J1397" s="643"/>
      <c r="K1397" s="643"/>
      <c r="L1397" s="644"/>
      <c r="M1397" s="645"/>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8"/>
      <c r="AT1397" s="659"/>
      <c r="AU1397" s="659"/>
      <c r="AV1397" s="659"/>
      <c r="AW1397" s="658"/>
      <c r="AX1397" s="658"/>
      <c r="AY1397" s="659"/>
      <c r="AZ1397" s="658"/>
      <c r="BA1397" s="658"/>
      <c r="BB1397" s="659"/>
      <c r="BC1397" s="658"/>
      <c r="BD1397" s="658"/>
      <c r="BE1397" s="658"/>
      <c r="BF1397" s="658"/>
      <c r="BG1397" s="660"/>
      <c r="BH1397" s="659"/>
      <c r="BI1397" s="661"/>
      <c r="BJ1397" s="661"/>
    </row>
    <row r="1398" spans="1:62" ht="24">
      <c r="A1398" s="642"/>
      <c r="B1398" s="1004"/>
      <c r="C1398" s="1004"/>
      <c r="D1398" s="1004"/>
      <c r="E1398" s="1004"/>
      <c r="F1398" s="1004"/>
      <c r="G1398" s="643"/>
      <c r="H1398" s="643"/>
      <c r="I1398" s="643"/>
      <c r="J1398" s="643"/>
      <c r="K1398" s="643"/>
      <c r="L1398" s="644"/>
      <c r="M1398" s="645"/>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8"/>
      <c r="AT1398" s="659"/>
      <c r="AU1398" s="659"/>
      <c r="AV1398" s="659"/>
      <c r="AW1398" s="658"/>
      <c r="AX1398" s="658"/>
      <c r="AY1398" s="659"/>
      <c r="AZ1398" s="658"/>
      <c r="BA1398" s="658"/>
      <c r="BB1398" s="659"/>
      <c r="BC1398" s="658"/>
      <c r="BD1398" s="658"/>
      <c r="BE1398" s="658"/>
      <c r="BF1398" s="658"/>
      <c r="BG1398" s="660"/>
      <c r="BH1398" s="659"/>
      <c r="BI1398" s="661"/>
      <c r="BJ1398" s="661"/>
    </row>
    <row r="1399" spans="1:62" ht="24">
      <c r="A1399" s="642"/>
      <c r="B1399" s="1004"/>
      <c r="C1399" s="1004"/>
      <c r="D1399" s="1004"/>
      <c r="E1399" s="1004"/>
      <c r="F1399" s="1004"/>
      <c r="G1399" s="643"/>
      <c r="H1399" s="643"/>
      <c r="I1399" s="643"/>
      <c r="J1399" s="643"/>
      <c r="K1399" s="643"/>
      <c r="L1399" s="644"/>
      <c r="M1399" s="645"/>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8"/>
      <c r="AT1399" s="659"/>
      <c r="AU1399" s="659"/>
      <c r="AV1399" s="659"/>
      <c r="AW1399" s="658"/>
      <c r="AX1399" s="658"/>
      <c r="AY1399" s="659"/>
      <c r="AZ1399" s="658"/>
      <c r="BA1399" s="658"/>
      <c r="BB1399" s="659"/>
      <c r="BC1399" s="658"/>
      <c r="BD1399" s="658"/>
      <c r="BE1399" s="658"/>
      <c r="BF1399" s="658"/>
      <c r="BG1399" s="660"/>
      <c r="BH1399" s="659"/>
      <c r="BI1399" s="661"/>
      <c r="BJ1399" s="661"/>
    </row>
    <row r="1400" spans="1:62" ht="24">
      <c r="A1400" s="642"/>
      <c r="B1400" s="1004"/>
      <c r="C1400" s="1004"/>
      <c r="D1400" s="1004"/>
      <c r="E1400" s="1004"/>
      <c r="F1400" s="1004"/>
      <c r="G1400" s="643"/>
      <c r="H1400" s="643"/>
      <c r="I1400" s="643"/>
      <c r="J1400" s="643"/>
      <c r="K1400" s="643"/>
      <c r="L1400" s="644"/>
      <c r="M1400" s="645"/>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8"/>
      <c r="AT1400" s="659"/>
      <c r="AU1400" s="659"/>
      <c r="AV1400" s="659"/>
      <c r="AW1400" s="658"/>
      <c r="AX1400" s="658"/>
      <c r="AY1400" s="659"/>
      <c r="AZ1400" s="658"/>
      <c r="BA1400" s="658"/>
      <c r="BB1400" s="659"/>
      <c r="BC1400" s="658"/>
      <c r="BD1400" s="658"/>
      <c r="BE1400" s="658"/>
      <c r="BF1400" s="658"/>
      <c r="BG1400" s="660"/>
      <c r="BH1400" s="659"/>
      <c r="BI1400" s="661"/>
      <c r="BJ1400" s="661"/>
    </row>
    <row r="1401" spans="1:62" ht="24">
      <c r="A1401" s="642"/>
      <c r="B1401" s="1004"/>
      <c r="C1401" s="1004"/>
      <c r="D1401" s="1004"/>
      <c r="E1401" s="1004"/>
      <c r="F1401" s="1004"/>
      <c r="G1401" s="643"/>
      <c r="H1401" s="643"/>
      <c r="I1401" s="643"/>
      <c r="J1401" s="643"/>
      <c r="K1401" s="643"/>
      <c r="L1401" s="644"/>
      <c r="M1401" s="645"/>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8"/>
      <c r="AT1401" s="659"/>
      <c r="AU1401" s="659"/>
      <c r="AV1401" s="659"/>
      <c r="AW1401" s="658"/>
      <c r="AX1401" s="658"/>
      <c r="AY1401" s="659"/>
      <c r="AZ1401" s="658"/>
      <c r="BA1401" s="658"/>
      <c r="BB1401" s="659"/>
      <c r="BC1401" s="658"/>
      <c r="BD1401" s="658"/>
      <c r="BE1401" s="658"/>
      <c r="BF1401" s="658"/>
      <c r="BG1401" s="660"/>
      <c r="BH1401" s="659"/>
      <c r="BI1401" s="661"/>
      <c r="BJ1401" s="661"/>
    </row>
    <row r="1402" spans="1:62" ht="24">
      <c r="A1402" s="642"/>
      <c r="B1402" s="1004"/>
      <c r="C1402" s="1004"/>
      <c r="D1402" s="1004"/>
      <c r="E1402" s="1004"/>
      <c r="F1402" s="1004"/>
      <c r="G1402" s="643"/>
      <c r="H1402" s="643"/>
      <c r="I1402" s="643"/>
      <c r="J1402" s="643"/>
      <c r="K1402" s="643"/>
      <c r="L1402" s="644"/>
      <c r="M1402" s="645"/>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8"/>
      <c r="AT1402" s="659"/>
      <c r="AU1402" s="659"/>
      <c r="AV1402" s="659"/>
      <c r="AW1402" s="658"/>
      <c r="AX1402" s="658"/>
      <c r="AY1402" s="659"/>
      <c r="AZ1402" s="658"/>
      <c r="BA1402" s="658"/>
      <c r="BB1402" s="659"/>
      <c r="BC1402" s="658"/>
      <c r="BD1402" s="658"/>
      <c r="BE1402" s="658"/>
      <c r="BF1402" s="658"/>
      <c r="BG1402" s="660"/>
      <c r="BH1402" s="659"/>
      <c r="BI1402" s="661"/>
      <c r="BJ1402" s="661"/>
    </row>
    <row r="1403" spans="1:62" ht="24">
      <c r="A1403" s="642"/>
      <c r="B1403" s="1004"/>
      <c r="C1403" s="1004"/>
      <c r="D1403" s="1004"/>
      <c r="E1403" s="1004"/>
      <c r="F1403" s="1004"/>
      <c r="G1403" s="643"/>
      <c r="H1403" s="643"/>
      <c r="I1403" s="643"/>
      <c r="J1403" s="643"/>
      <c r="K1403" s="643"/>
      <c r="L1403" s="644"/>
      <c r="M1403" s="645"/>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8"/>
      <c r="AT1403" s="659"/>
      <c r="AU1403" s="659"/>
      <c r="AV1403" s="659"/>
      <c r="AW1403" s="658"/>
      <c r="AX1403" s="658"/>
      <c r="AY1403" s="659"/>
      <c r="AZ1403" s="658"/>
      <c r="BA1403" s="658"/>
      <c r="BB1403" s="659"/>
      <c r="BC1403" s="658"/>
      <c r="BD1403" s="658"/>
      <c r="BE1403" s="658"/>
      <c r="BF1403" s="658"/>
      <c r="BG1403" s="660"/>
      <c r="BH1403" s="659"/>
      <c r="BI1403" s="661"/>
      <c r="BJ1403" s="661"/>
    </row>
    <row r="1404" spans="1:62" ht="24">
      <c r="A1404" s="642"/>
      <c r="B1404" s="1004"/>
      <c r="C1404" s="1004"/>
      <c r="D1404" s="1004"/>
      <c r="E1404" s="1004"/>
      <c r="F1404" s="1004"/>
      <c r="G1404" s="643"/>
      <c r="H1404" s="643"/>
      <c r="I1404" s="643"/>
      <c r="J1404" s="643"/>
      <c r="K1404" s="643"/>
      <c r="L1404" s="644"/>
      <c r="M1404" s="645"/>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8"/>
      <c r="AT1404" s="659"/>
      <c r="AU1404" s="659"/>
      <c r="AV1404" s="659"/>
      <c r="AW1404" s="658"/>
      <c r="AX1404" s="658"/>
      <c r="AY1404" s="659"/>
      <c r="AZ1404" s="658"/>
      <c r="BA1404" s="658"/>
      <c r="BB1404" s="659"/>
      <c r="BC1404" s="658"/>
      <c r="BD1404" s="658"/>
      <c r="BE1404" s="658"/>
      <c r="BF1404" s="658"/>
      <c r="BG1404" s="660"/>
      <c r="BH1404" s="659"/>
      <c r="BI1404" s="661"/>
      <c r="BJ1404" s="661"/>
    </row>
    <row r="1405" spans="1:62" ht="24">
      <c r="A1405" s="642"/>
      <c r="B1405" s="1004"/>
      <c r="C1405" s="1004"/>
      <c r="D1405" s="1004"/>
      <c r="E1405" s="1004"/>
      <c r="F1405" s="1004"/>
      <c r="G1405" s="643"/>
      <c r="H1405" s="643"/>
      <c r="I1405" s="643"/>
      <c r="J1405" s="643"/>
      <c r="K1405" s="643"/>
      <c r="L1405" s="644"/>
      <c r="M1405" s="645"/>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8"/>
      <c r="AT1405" s="659"/>
      <c r="AU1405" s="659"/>
      <c r="AV1405" s="659"/>
      <c r="AW1405" s="658"/>
      <c r="AX1405" s="658"/>
      <c r="AY1405" s="659"/>
      <c r="AZ1405" s="658"/>
      <c r="BA1405" s="658"/>
      <c r="BB1405" s="659"/>
      <c r="BC1405" s="658"/>
      <c r="BD1405" s="658"/>
      <c r="BE1405" s="658"/>
      <c r="BF1405" s="658"/>
      <c r="BG1405" s="660"/>
      <c r="BH1405" s="659"/>
      <c r="BI1405" s="661"/>
      <c r="BJ1405" s="661"/>
    </row>
    <row r="1406" spans="1:62" ht="24">
      <c r="A1406" s="642"/>
      <c r="B1406" s="1004"/>
      <c r="C1406" s="1004"/>
      <c r="D1406" s="1004"/>
      <c r="E1406" s="1004"/>
      <c r="F1406" s="1004"/>
      <c r="G1406" s="643"/>
      <c r="H1406" s="643"/>
      <c r="I1406" s="643"/>
      <c r="J1406" s="643"/>
      <c r="K1406" s="643"/>
      <c r="L1406" s="644"/>
      <c r="M1406" s="645"/>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8"/>
      <c r="AT1406" s="659"/>
      <c r="AU1406" s="659"/>
      <c r="AV1406" s="659"/>
      <c r="AW1406" s="658"/>
      <c r="AX1406" s="658"/>
      <c r="AY1406" s="659"/>
      <c r="AZ1406" s="658"/>
      <c r="BA1406" s="658"/>
      <c r="BB1406" s="659"/>
      <c r="BC1406" s="658"/>
      <c r="BD1406" s="658"/>
      <c r="BE1406" s="658"/>
      <c r="BF1406" s="658"/>
      <c r="BG1406" s="660"/>
      <c r="BH1406" s="659"/>
      <c r="BI1406" s="661"/>
      <c r="BJ1406" s="661"/>
    </row>
    <row r="1407" spans="1:62" ht="24">
      <c r="A1407" s="642"/>
      <c r="B1407" s="1004"/>
      <c r="C1407" s="1004"/>
      <c r="D1407" s="1004"/>
      <c r="E1407" s="1004"/>
      <c r="F1407" s="1004"/>
      <c r="G1407" s="643"/>
      <c r="H1407" s="643"/>
      <c r="I1407" s="643"/>
      <c r="J1407" s="643"/>
      <c r="K1407" s="643"/>
      <c r="L1407" s="644"/>
      <c r="M1407" s="645"/>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8"/>
      <c r="AT1407" s="659"/>
      <c r="AU1407" s="659"/>
      <c r="AV1407" s="659"/>
      <c r="AW1407" s="658"/>
      <c r="AX1407" s="658"/>
      <c r="AY1407" s="659"/>
      <c r="AZ1407" s="658"/>
      <c r="BA1407" s="658"/>
      <c r="BB1407" s="659"/>
      <c r="BC1407" s="658"/>
      <c r="BD1407" s="658"/>
      <c r="BE1407" s="658"/>
      <c r="BF1407" s="658"/>
      <c r="BG1407" s="660"/>
      <c r="BH1407" s="659"/>
      <c r="BI1407" s="661"/>
      <c r="BJ1407" s="661"/>
    </row>
    <row r="1408" spans="1:62" ht="24">
      <c r="A1408" s="642"/>
      <c r="B1408" s="1004"/>
      <c r="C1408" s="1004"/>
      <c r="D1408" s="1004"/>
      <c r="E1408" s="1004"/>
      <c r="F1408" s="1004"/>
      <c r="G1408" s="643"/>
      <c r="H1408" s="643"/>
      <c r="I1408" s="643"/>
      <c r="J1408" s="643"/>
      <c r="K1408" s="643"/>
      <c r="L1408" s="644"/>
      <c r="M1408" s="645"/>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8"/>
      <c r="AT1408" s="659"/>
      <c r="AU1408" s="659"/>
      <c r="AV1408" s="659"/>
      <c r="AW1408" s="658"/>
      <c r="AX1408" s="658"/>
      <c r="AY1408" s="659"/>
      <c r="AZ1408" s="658"/>
      <c r="BA1408" s="658"/>
      <c r="BB1408" s="659"/>
      <c r="BC1408" s="658"/>
      <c r="BD1408" s="658"/>
      <c r="BE1408" s="658"/>
      <c r="BF1408" s="658"/>
      <c r="BG1408" s="660"/>
      <c r="BH1408" s="659"/>
      <c r="BI1408" s="661"/>
      <c r="BJ1408" s="661"/>
    </row>
    <row r="1409" spans="1:62" ht="24">
      <c r="A1409" s="642"/>
      <c r="B1409" s="1004"/>
      <c r="C1409" s="1004"/>
      <c r="D1409" s="1004"/>
      <c r="E1409" s="1004"/>
      <c r="F1409" s="1004"/>
      <c r="G1409" s="643"/>
      <c r="H1409" s="643"/>
      <c r="I1409" s="643"/>
      <c r="J1409" s="643"/>
      <c r="K1409" s="643"/>
      <c r="L1409" s="644"/>
      <c r="M1409" s="645"/>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8"/>
      <c r="AT1409" s="659"/>
      <c r="AU1409" s="659"/>
      <c r="AV1409" s="659"/>
      <c r="AW1409" s="658"/>
      <c r="AX1409" s="658"/>
      <c r="AY1409" s="659"/>
      <c r="AZ1409" s="658"/>
      <c r="BA1409" s="658"/>
      <c r="BB1409" s="659"/>
      <c r="BC1409" s="658"/>
      <c r="BD1409" s="658"/>
      <c r="BE1409" s="658"/>
      <c r="BF1409" s="658"/>
      <c r="BG1409" s="660"/>
      <c r="BH1409" s="659"/>
      <c r="BI1409" s="661"/>
      <c r="BJ1409" s="661"/>
    </row>
    <row r="1410" spans="1:62" ht="24">
      <c r="A1410" s="642"/>
      <c r="B1410" s="1004"/>
      <c r="C1410" s="1004"/>
      <c r="D1410" s="1004"/>
      <c r="E1410" s="1004"/>
      <c r="F1410" s="1004"/>
      <c r="G1410" s="643"/>
      <c r="H1410" s="643"/>
      <c r="I1410" s="643"/>
      <c r="J1410" s="643"/>
      <c r="K1410" s="643"/>
      <c r="L1410" s="644"/>
      <c r="M1410" s="645"/>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8"/>
      <c r="AT1410" s="659"/>
      <c r="AU1410" s="659"/>
      <c r="AV1410" s="659"/>
      <c r="AW1410" s="658"/>
      <c r="AX1410" s="658"/>
      <c r="AY1410" s="659"/>
      <c r="AZ1410" s="658"/>
      <c r="BA1410" s="658"/>
      <c r="BB1410" s="659"/>
      <c r="BC1410" s="658"/>
      <c r="BD1410" s="658"/>
      <c r="BE1410" s="658"/>
      <c r="BF1410" s="658"/>
      <c r="BG1410" s="660"/>
      <c r="BH1410" s="659"/>
      <c r="BI1410" s="661"/>
      <c r="BJ1410" s="661"/>
    </row>
    <row r="1411" spans="1:62" ht="24">
      <c r="A1411" s="642"/>
      <c r="B1411" s="1004"/>
      <c r="C1411" s="1004"/>
      <c r="D1411" s="1004"/>
      <c r="E1411" s="1004"/>
      <c r="F1411" s="1004"/>
      <c r="G1411" s="643"/>
      <c r="H1411" s="643"/>
      <c r="I1411" s="643"/>
      <c r="J1411" s="643"/>
      <c r="K1411" s="643"/>
      <c r="L1411" s="644"/>
      <c r="M1411" s="645"/>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8"/>
      <c r="AT1411" s="659"/>
      <c r="AU1411" s="659"/>
      <c r="AV1411" s="659"/>
      <c r="AW1411" s="658"/>
      <c r="AX1411" s="658"/>
      <c r="AY1411" s="659"/>
      <c r="AZ1411" s="658"/>
      <c r="BA1411" s="658"/>
      <c r="BB1411" s="659"/>
      <c r="BC1411" s="658"/>
      <c r="BD1411" s="658"/>
      <c r="BE1411" s="658"/>
      <c r="BF1411" s="658"/>
      <c r="BG1411" s="660"/>
      <c r="BH1411" s="659"/>
      <c r="BI1411" s="661"/>
      <c r="BJ1411" s="661"/>
    </row>
    <row r="1412" spans="1:62" ht="24">
      <c r="A1412" s="642"/>
      <c r="B1412" s="1004"/>
      <c r="C1412" s="1004"/>
      <c r="D1412" s="1004"/>
      <c r="E1412" s="1004"/>
      <c r="F1412" s="1004"/>
      <c r="G1412" s="643"/>
      <c r="H1412" s="643"/>
      <c r="I1412" s="643"/>
      <c r="J1412" s="643"/>
      <c r="K1412" s="643"/>
      <c r="L1412" s="644"/>
      <c r="M1412" s="645"/>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8"/>
      <c r="AT1412" s="659"/>
      <c r="AU1412" s="659"/>
      <c r="AV1412" s="659"/>
      <c r="AW1412" s="658"/>
      <c r="AX1412" s="658"/>
      <c r="AY1412" s="659"/>
      <c r="AZ1412" s="658"/>
      <c r="BA1412" s="658"/>
      <c r="BB1412" s="659"/>
      <c r="BC1412" s="658"/>
      <c r="BD1412" s="658"/>
      <c r="BE1412" s="658"/>
      <c r="BF1412" s="658"/>
      <c r="BG1412" s="660"/>
      <c r="BH1412" s="659"/>
      <c r="BI1412" s="661"/>
      <c r="BJ1412" s="661"/>
    </row>
    <row r="1413" spans="1:62" ht="24">
      <c r="A1413" s="642"/>
      <c r="B1413" s="1004"/>
      <c r="C1413" s="1004"/>
      <c r="D1413" s="1004"/>
      <c r="E1413" s="1004"/>
      <c r="F1413" s="1004"/>
      <c r="G1413" s="643"/>
      <c r="H1413" s="643"/>
      <c r="I1413" s="643"/>
      <c r="J1413" s="643"/>
      <c r="K1413" s="643"/>
      <c r="L1413" s="644"/>
      <c r="M1413" s="645"/>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8"/>
      <c r="AT1413" s="659"/>
      <c r="AU1413" s="659"/>
      <c r="AV1413" s="659"/>
      <c r="AW1413" s="658"/>
      <c r="AX1413" s="658"/>
      <c r="AY1413" s="659"/>
      <c r="AZ1413" s="658"/>
      <c r="BA1413" s="658"/>
      <c r="BB1413" s="659"/>
      <c r="BC1413" s="658"/>
      <c r="BD1413" s="658"/>
      <c r="BE1413" s="658"/>
      <c r="BF1413" s="658"/>
      <c r="BG1413" s="660"/>
      <c r="BH1413" s="659"/>
      <c r="BI1413" s="661"/>
      <c r="BJ1413" s="661"/>
    </row>
    <row r="1414" spans="1:62" ht="24">
      <c r="A1414" s="642"/>
      <c r="B1414" s="1004"/>
      <c r="C1414" s="1004"/>
      <c r="D1414" s="1004"/>
      <c r="E1414" s="1004"/>
      <c r="F1414" s="1004"/>
      <c r="G1414" s="643"/>
      <c r="H1414" s="643"/>
      <c r="I1414" s="643"/>
      <c r="J1414" s="643"/>
      <c r="K1414" s="643"/>
      <c r="L1414" s="644"/>
      <c r="M1414" s="645"/>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8"/>
      <c r="AT1414" s="659"/>
      <c r="AU1414" s="659"/>
      <c r="AV1414" s="659"/>
      <c r="AW1414" s="658"/>
      <c r="AX1414" s="658"/>
      <c r="AY1414" s="659"/>
      <c r="AZ1414" s="658"/>
      <c r="BA1414" s="658"/>
      <c r="BB1414" s="659"/>
      <c r="BC1414" s="658"/>
      <c r="BD1414" s="658"/>
      <c r="BE1414" s="658"/>
      <c r="BF1414" s="658"/>
      <c r="BG1414" s="660"/>
      <c r="BH1414" s="659"/>
      <c r="BI1414" s="661"/>
      <c r="BJ1414" s="661"/>
    </row>
    <row r="1415" spans="1:62" ht="24">
      <c r="A1415" s="642"/>
      <c r="B1415" s="1004"/>
      <c r="C1415" s="1004"/>
      <c r="D1415" s="1004"/>
      <c r="E1415" s="1004"/>
      <c r="F1415" s="1004"/>
      <c r="G1415" s="643"/>
      <c r="H1415" s="643"/>
      <c r="I1415" s="643"/>
      <c r="J1415" s="643"/>
      <c r="K1415" s="643"/>
      <c r="L1415" s="644"/>
      <c r="M1415" s="645"/>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8"/>
      <c r="AT1415" s="659"/>
      <c r="AU1415" s="659"/>
      <c r="AV1415" s="659"/>
      <c r="AW1415" s="658"/>
      <c r="AX1415" s="658"/>
      <c r="AY1415" s="659"/>
      <c r="AZ1415" s="658"/>
      <c r="BA1415" s="658"/>
      <c r="BB1415" s="659"/>
      <c r="BC1415" s="658"/>
      <c r="BD1415" s="658"/>
      <c r="BE1415" s="658"/>
      <c r="BF1415" s="658"/>
      <c r="BG1415" s="660"/>
      <c r="BH1415" s="659"/>
      <c r="BI1415" s="661"/>
      <c r="BJ1415" s="661"/>
    </row>
    <row r="1416" spans="1:62" ht="24">
      <c r="A1416" s="642"/>
      <c r="B1416" s="1004"/>
      <c r="C1416" s="1004"/>
      <c r="D1416" s="1004"/>
      <c r="E1416" s="1004"/>
      <c r="F1416" s="1004"/>
      <c r="G1416" s="643"/>
      <c r="H1416" s="643"/>
      <c r="I1416" s="643"/>
      <c r="J1416" s="643"/>
      <c r="K1416" s="643"/>
      <c r="L1416" s="644"/>
      <c r="M1416" s="645"/>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8"/>
      <c r="AT1416" s="659"/>
      <c r="AU1416" s="659"/>
      <c r="AV1416" s="659"/>
      <c r="AW1416" s="658"/>
      <c r="AX1416" s="658"/>
      <c r="AY1416" s="659"/>
      <c r="AZ1416" s="658"/>
      <c r="BA1416" s="658"/>
      <c r="BB1416" s="659"/>
      <c r="BC1416" s="658"/>
      <c r="BD1416" s="658"/>
      <c r="BE1416" s="658"/>
      <c r="BF1416" s="658"/>
      <c r="BG1416" s="660"/>
      <c r="BH1416" s="659"/>
      <c r="BI1416" s="661"/>
      <c r="BJ1416" s="661"/>
    </row>
    <row r="1417" spans="1:62" ht="24">
      <c r="A1417" s="642"/>
      <c r="B1417" s="1004"/>
      <c r="C1417" s="1004"/>
      <c r="D1417" s="1004"/>
      <c r="E1417" s="1004"/>
      <c r="F1417" s="1004"/>
      <c r="G1417" s="643"/>
      <c r="H1417" s="643"/>
      <c r="I1417" s="643"/>
      <c r="J1417" s="643"/>
      <c r="K1417" s="643"/>
      <c r="L1417" s="644"/>
      <c r="M1417" s="645"/>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8"/>
      <c r="AT1417" s="659"/>
      <c r="AU1417" s="659"/>
      <c r="AV1417" s="659"/>
      <c r="AW1417" s="658"/>
      <c r="AX1417" s="658"/>
      <c r="AY1417" s="659"/>
      <c r="AZ1417" s="658"/>
      <c r="BA1417" s="658"/>
      <c r="BB1417" s="659"/>
      <c r="BC1417" s="658"/>
      <c r="BD1417" s="658"/>
      <c r="BE1417" s="658"/>
      <c r="BF1417" s="658"/>
      <c r="BG1417" s="660"/>
      <c r="BH1417" s="659"/>
      <c r="BI1417" s="661"/>
      <c r="BJ1417" s="661"/>
    </row>
    <row r="1418" spans="1:62" ht="24">
      <c r="A1418" s="642"/>
      <c r="B1418" s="1004"/>
      <c r="C1418" s="1004"/>
      <c r="D1418" s="1004"/>
      <c r="E1418" s="1004"/>
      <c r="F1418" s="1004"/>
      <c r="G1418" s="643"/>
      <c r="H1418" s="643"/>
      <c r="I1418" s="643"/>
      <c r="J1418" s="643"/>
      <c r="K1418" s="643"/>
      <c r="L1418" s="644"/>
      <c r="M1418" s="645"/>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8"/>
      <c r="AT1418" s="659"/>
      <c r="AU1418" s="659"/>
      <c r="AV1418" s="659"/>
      <c r="AW1418" s="658"/>
      <c r="AX1418" s="658"/>
      <c r="AY1418" s="659"/>
      <c r="AZ1418" s="658"/>
      <c r="BA1418" s="658"/>
      <c r="BB1418" s="659"/>
      <c r="BC1418" s="658"/>
      <c r="BD1418" s="658"/>
      <c r="BE1418" s="658"/>
      <c r="BF1418" s="658"/>
      <c r="BG1418" s="660"/>
      <c r="BH1418" s="659"/>
      <c r="BI1418" s="661"/>
      <c r="BJ1418" s="661"/>
    </row>
    <row r="1419" spans="1:62" ht="24">
      <c r="A1419" s="642"/>
      <c r="B1419" s="1004"/>
      <c r="C1419" s="1004"/>
      <c r="D1419" s="1004"/>
      <c r="E1419" s="1004"/>
      <c r="F1419" s="1004"/>
      <c r="G1419" s="643"/>
      <c r="H1419" s="643"/>
      <c r="I1419" s="643"/>
      <c r="J1419" s="643"/>
      <c r="K1419" s="643"/>
      <c r="L1419" s="644"/>
      <c r="M1419" s="645"/>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8"/>
      <c r="AT1419" s="659"/>
      <c r="AU1419" s="659"/>
      <c r="AV1419" s="659"/>
      <c r="AW1419" s="658"/>
      <c r="AX1419" s="658"/>
      <c r="AY1419" s="659"/>
      <c r="AZ1419" s="658"/>
      <c r="BA1419" s="658"/>
      <c r="BB1419" s="659"/>
      <c r="BC1419" s="658"/>
      <c r="BD1419" s="658"/>
      <c r="BE1419" s="658"/>
      <c r="BF1419" s="658"/>
      <c r="BG1419" s="660"/>
      <c r="BH1419" s="659"/>
      <c r="BI1419" s="661"/>
      <c r="BJ1419" s="661"/>
    </row>
    <row r="1420" spans="1:62" ht="24">
      <c r="A1420" s="642"/>
      <c r="B1420" s="1004"/>
      <c r="C1420" s="1004"/>
      <c r="D1420" s="1004"/>
      <c r="E1420" s="1004"/>
      <c r="F1420" s="1004"/>
      <c r="G1420" s="643"/>
      <c r="H1420" s="643"/>
      <c r="I1420" s="643"/>
      <c r="J1420" s="643"/>
      <c r="K1420" s="643"/>
      <c r="L1420" s="644"/>
      <c r="M1420" s="645"/>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8"/>
      <c r="AT1420" s="659"/>
      <c r="AU1420" s="659"/>
      <c r="AV1420" s="659"/>
      <c r="AW1420" s="658"/>
      <c r="AX1420" s="658"/>
      <c r="AY1420" s="659"/>
      <c r="AZ1420" s="658"/>
      <c r="BA1420" s="658"/>
      <c r="BB1420" s="659"/>
      <c r="BC1420" s="658"/>
      <c r="BD1420" s="658"/>
      <c r="BE1420" s="658"/>
      <c r="BF1420" s="658"/>
      <c r="BG1420" s="660"/>
      <c r="BH1420" s="659"/>
      <c r="BI1420" s="661"/>
      <c r="BJ1420" s="661"/>
    </row>
    <row r="1421" spans="1:62" ht="24">
      <c r="A1421" s="642"/>
      <c r="B1421" s="1004"/>
      <c r="C1421" s="1004"/>
      <c r="D1421" s="1004"/>
      <c r="E1421" s="1004"/>
      <c r="F1421" s="1004"/>
      <c r="G1421" s="643"/>
      <c r="H1421" s="643"/>
      <c r="I1421" s="643"/>
      <c r="J1421" s="643"/>
      <c r="K1421" s="643"/>
      <c r="L1421" s="644"/>
      <c r="M1421" s="645"/>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8"/>
      <c r="AT1421" s="659"/>
      <c r="AU1421" s="659"/>
      <c r="AV1421" s="659"/>
      <c r="AW1421" s="658"/>
      <c r="AX1421" s="658"/>
      <c r="AY1421" s="659"/>
      <c r="AZ1421" s="658"/>
      <c r="BA1421" s="658"/>
      <c r="BB1421" s="659"/>
      <c r="BC1421" s="658"/>
      <c r="BD1421" s="658"/>
      <c r="BE1421" s="658"/>
      <c r="BF1421" s="658"/>
      <c r="BG1421" s="660"/>
      <c r="BH1421" s="659"/>
      <c r="BI1421" s="661"/>
      <c r="BJ1421" s="661"/>
    </row>
    <row r="1422" spans="1:62" ht="24">
      <c r="A1422" s="642"/>
      <c r="B1422" s="1004"/>
      <c r="C1422" s="1004"/>
      <c r="D1422" s="1004"/>
      <c r="E1422" s="1004"/>
      <c r="F1422" s="1004"/>
      <c r="G1422" s="643"/>
      <c r="H1422" s="643"/>
      <c r="I1422" s="643"/>
      <c r="J1422" s="643"/>
      <c r="K1422" s="643"/>
      <c r="L1422" s="644"/>
      <c r="M1422" s="645"/>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8"/>
      <c r="AT1422" s="659"/>
      <c r="AU1422" s="659"/>
      <c r="AV1422" s="659"/>
      <c r="AW1422" s="658"/>
      <c r="AX1422" s="658"/>
      <c r="AY1422" s="659"/>
      <c r="AZ1422" s="658"/>
      <c r="BA1422" s="658"/>
      <c r="BB1422" s="659"/>
      <c r="BC1422" s="658"/>
      <c r="BD1422" s="658"/>
      <c r="BE1422" s="658"/>
      <c r="BF1422" s="658"/>
      <c r="BG1422" s="660"/>
      <c r="BH1422" s="659"/>
      <c r="BI1422" s="661"/>
      <c r="BJ1422" s="661"/>
    </row>
    <row r="1423" spans="1:62" ht="24">
      <c r="A1423" s="642"/>
      <c r="B1423" s="1004"/>
      <c r="C1423" s="1004"/>
      <c r="D1423" s="1004"/>
      <c r="E1423" s="1004"/>
      <c r="F1423" s="1004"/>
      <c r="G1423" s="643"/>
      <c r="H1423" s="643"/>
      <c r="I1423" s="643"/>
      <c r="J1423" s="643"/>
      <c r="K1423" s="643"/>
      <c r="L1423" s="644"/>
      <c r="M1423" s="645"/>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8"/>
      <c r="AT1423" s="659"/>
      <c r="AU1423" s="659"/>
      <c r="AV1423" s="659"/>
      <c r="AW1423" s="658"/>
      <c r="AX1423" s="658"/>
      <c r="AY1423" s="659"/>
      <c r="AZ1423" s="658"/>
      <c r="BA1423" s="658"/>
      <c r="BB1423" s="659"/>
      <c r="BC1423" s="658"/>
      <c r="BD1423" s="658"/>
      <c r="BE1423" s="658"/>
      <c r="BF1423" s="658"/>
      <c r="BG1423" s="660"/>
      <c r="BH1423" s="659"/>
      <c r="BI1423" s="661"/>
      <c r="BJ1423" s="661"/>
    </row>
    <row r="1424" spans="1:62" ht="24">
      <c r="A1424" s="642"/>
      <c r="B1424" s="1004"/>
      <c r="C1424" s="1004"/>
      <c r="D1424" s="1004"/>
      <c r="E1424" s="1004"/>
      <c r="F1424" s="1004"/>
      <c r="G1424" s="643"/>
      <c r="H1424" s="643"/>
      <c r="I1424" s="643"/>
      <c r="J1424" s="643"/>
      <c r="K1424" s="643"/>
      <c r="L1424" s="644"/>
      <c r="M1424" s="645"/>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8"/>
      <c r="AT1424" s="659"/>
      <c r="AU1424" s="659"/>
      <c r="AV1424" s="659"/>
      <c r="AW1424" s="658"/>
      <c r="AX1424" s="658"/>
      <c r="AY1424" s="659"/>
      <c r="AZ1424" s="658"/>
      <c r="BA1424" s="658"/>
      <c r="BB1424" s="659"/>
      <c r="BC1424" s="658"/>
      <c r="BD1424" s="658"/>
      <c r="BE1424" s="658"/>
      <c r="BF1424" s="658"/>
      <c r="BG1424" s="660"/>
      <c r="BH1424" s="659"/>
      <c r="BI1424" s="661"/>
      <c r="BJ1424" s="661"/>
    </row>
    <row r="1425" spans="1:62" ht="24">
      <c r="A1425" s="642"/>
      <c r="B1425" s="1004"/>
      <c r="C1425" s="1004"/>
      <c r="D1425" s="1004"/>
      <c r="E1425" s="1004"/>
      <c r="F1425" s="1004"/>
      <c r="G1425" s="643"/>
      <c r="H1425" s="643"/>
      <c r="I1425" s="643"/>
      <c r="J1425" s="643"/>
      <c r="K1425" s="643"/>
      <c r="L1425" s="644"/>
      <c r="M1425" s="645"/>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8"/>
      <c r="AT1425" s="659"/>
      <c r="AU1425" s="659"/>
      <c r="AV1425" s="659"/>
      <c r="AW1425" s="658"/>
      <c r="AX1425" s="658"/>
      <c r="AY1425" s="659"/>
      <c r="AZ1425" s="658"/>
      <c r="BA1425" s="658"/>
      <c r="BB1425" s="659"/>
      <c r="BC1425" s="658"/>
      <c r="BD1425" s="658"/>
      <c r="BE1425" s="658"/>
      <c r="BF1425" s="658"/>
      <c r="BG1425" s="660"/>
      <c r="BH1425" s="659"/>
      <c r="BI1425" s="661"/>
      <c r="BJ1425" s="661"/>
    </row>
    <row r="1426" spans="1:62" ht="24">
      <c r="A1426" s="642"/>
      <c r="B1426" s="1004"/>
      <c r="C1426" s="1004"/>
      <c r="D1426" s="1004"/>
      <c r="E1426" s="1004"/>
      <c r="F1426" s="1004"/>
      <c r="G1426" s="643"/>
      <c r="H1426" s="643"/>
      <c r="I1426" s="643"/>
      <c r="J1426" s="643"/>
      <c r="K1426" s="643"/>
      <c r="L1426" s="644"/>
      <c r="M1426" s="645"/>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8"/>
      <c r="AT1426" s="659"/>
      <c r="AU1426" s="659"/>
      <c r="AV1426" s="659"/>
      <c r="AW1426" s="658"/>
      <c r="AX1426" s="658"/>
      <c r="AY1426" s="659"/>
      <c r="AZ1426" s="658"/>
      <c r="BA1426" s="658"/>
      <c r="BB1426" s="659"/>
      <c r="BC1426" s="658"/>
      <c r="BD1426" s="658"/>
      <c r="BE1426" s="658"/>
      <c r="BF1426" s="658"/>
      <c r="BG1426" s="660"/>
      <c r="BH1426" s="659"/>
      <c r="BI1426" s="661"/>
      <c r="BJ1426" s="661"/>
    </row>
    <row r="1427" spans="1:62" ht="24">
      <c r="A1427" s="642"/>
      <c r="B1427" s="1004"/>
      <c r="C1427" s="1004"/>
      <c r="D1427" s="1004"/>
      <c r="E1427" s="1004"/>
      <c r="F1427" s="1004"/>
      <c r="G1427" s="643"/>
      <c r="H1427" s="643"/>
      <c r="I1427" s="643"/>
      <c r="J1427" s="643"/>
      <c r="K1427" s="643"/>
      <c r="L1427" s="644"/>
      <c r="M1427" s="645"/>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8"/>
      <c r="AT1427" s="659"/>
      <c r="AU1427" s="659"/>
      <c r="AV1427" s="659"/>
      <c r="AW1427" s="658"/>
      <c r="AX1427" s="658"/>
      <c r="AY1427" s="659"/>
      <c r="AZ1427" s="658"/>
      <c r="BA1427" s="658"/>
      <c r="BB1427" s="659"/>
      <c r="BC1427" s="658"/>
      <c r="BD1427" s="658"/>
      <c r="BE1427" s="658"/>
      <c r="BF1427" s="658"/>
      <c r="BG1427" s="660"/>
      <c r="BH1427" s="659"/>
      <c r="BI1427" s="661"/>
      <c r="BJ1427" s="661"/>
    </row>
    <row r="1428" spans="1:62" ht="24">
      <c r="A1428" s="642"/>
      <c r="B1428" s="1004"/>
      <c r="C1428" s="1004"/>
      <c r="D1428" s="1004"/>
      <c r="E1428" s="1004"/>
      <c r="F1428" s="1004"/>
      <c r="G1428" s="643"/>
      <c r="H1428" s="643"/>
      <c r="I1428" s="643"/>
      <c r="J1428" s="643"/>
      <c r="K1428" s="643"/>
      <c r="L1428" s="644"/>
      <c r="M1428" s="645"/>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8"/>
      <c r="AT1428" s="659"/>
      <c r="AU1428" s="659"/>
      <c r="AV1428" s="659"/>
      <c r="AW1428" s="658"/>
      <c r="AX1428" s="658"/>
      <c r="AY1428" s="659"/>
      <c r="AZ1428" s="658"/>
      <c r="BA1428" s="658"/>
      <c r="BB1428" s="659"/>
      <c r="BC1428" s="658"/>
      <c r="BD1428" s="658"/>
      <c r="BE1428" s="658"/>
      <c r="BF1428" s="658"/>
      <c r="BG1428" s="660"/>
      <c r="BH1428" s="659"/>
      <c r="BI1428" s="661"/>
      <c r="BJ1428" s="661"/>
    </row>
    <row r="1429" spans="1:62" ht="24">
      <c r="A1429" s="642"/>
      <c r="B1429" s="1004"/>
      <c r="C1429" s="1004"/>
      <c r="D1429" s="1004"/>
      <c r="E1429" s="1004"/>
      <c r="F1429" s="1004"/>
      <c r="G1429" s="643"/>
      <c r="H1429" s="643"/>
      <c r="I1429" s="643"/>
      <c r="J1429" s="643"/>
      <c r="K1429" s="643"/>
      <c r="L1429" s="644"/>
      <c r="M1429" s="645"/>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8"/>
      <c r="AT1429" s="659"/>
      <c r="AU1429" s="659"/>
      <c r="AV1429" s="659"/>
      <c r="AW1429" s="658"/>
      <c r="AX1429" s="658"/>
      <c r="AY1429" s="659"/>
      <c r="AZ1429" s="658"/>
      <c r="BA1429" s="658"/>
      <c r="BB1429" s="659"/>
      <c r="BC1429" s="658"/>
      <c r="BD1429" s="658"/>
      <c r="BE1429" s="658"/>
      <c r="BF1429" s="658"/>
      <c r="BG1429" s="660"/>
      <c r="BH1429" s="659"/>
      <c r="BI1429" s="661"/>
      <c r="BJ1429" s="661"/>
    </row>
    <row r="1430" spans="1:62" ht="24">
      <c r="A1430" s="642"/>
      <c r="B1430" s="1004"/>
      <c r="C1430" s="1004"/>
      <c r="D1430" s="1004"/>
      <c r="E1430" s="1004"/>
      <c r="F1430" s="1004"/>
      <c r="G1430" s="643"/>
      <c r="H1430" s="643"/>
      <c r="I1430" s="643"/>
      <c r="J1430" s="643"/>
      <c r="K1430" s="643"/>
      <c r="L1430" s="644"/>
      <c r="M1430" s="645"/>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8"/>
      <c r="AT1430" s="659"/>
      <c r="AU1430" s="659"/>
      <c r="AV1430" s="659"/>
      <c r="AW1430" s="658"/>
      <c r="AX1430" s="658"/>
      <c r="AY1430" s="659"/>
      <c r="AZ1430" s="658"/>
      <c r="BA1430" s="658"/>
      <c r="BB1430" s="659"/>
      <c r="BC1430" s="658"/>
      <c r="BD1430" s="658"/>
      <c r="BE1430" s="658"/>
      <c r="BF1430" s="658"/>
      <c r="BG1430" s="660"/>
      <c r="BH1430" s="659"/>
      <c r="BI1430" s="661"/>
      <c r="BJ1430" s="661"/>
    </row>
    <row r="1431" spans="1:62" ht="24">
      <c r="A1431" s="642"/>
      <c r="B1431" s="1004"/>
      <c r="C1431" s="1004"/>
      <c r="D1431" s="1004"/>
      <c r="E1431" s="1004"/>
      <c r="F1431" s="1004"/>
      <c r="G1431" s="643"/>
      <c r="H1431" s="643"/>
      <c r="I1431" s="643"/>
      <c r="J1431" s="643"/>
      <c r="K1431" s="643"/>
      <c r="L1431" s="644"/>
      <c r="M1431" s="645"/>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8"/>
      <c r="AT1431" s="659"/>
      <c r="AU1431" s="659"/>
      <c r="AV1431" s="659"/>
      <c r="AW1431" s="658"/>
      <c r="AX1431" s="658"/>
      <c r="AY1431" s="659"/>
      <c r="AZ1431" s="658"/>
      <c r="BA1431" s="658"/>
      <c r="BB1431" s="659"/>
      <c r="BC1431" s="658"/>
      <c r="BD1431" s="658"/>
      <c r="BE1431" s="658"/>
      <c r="BF1431" s="658"/>
      <c r="BG1431" s="660"/>
      <c r="BH1431" s="659"/>
      <c r="BI1431" s="661"/>
      <c r="BJ1431" s="661"/>
    </row>
    <row r="1432" spans="1:62" ht="24">
      <c r="A1432" s="642"/>
      <c r="B1432" s="1004"/>
      <c r="C1432" s="1004"/>
      <c r="D1432" s="1004"/>
      <c r="E1432" s="1004"/>
      <c r="F1432" s="1004"/>
      <c r="G1432" s="643"/>
      <c r="H1432" s="643"/>
      <c r="I1432" s="643"/>
      <c r="J1432" s="643"/>
      <c r="K1432" s="643"/>
      <c r="L1432" s="644"/>
      <c r="M1432" s="645"/>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8"/>
      <c r="AT1432" s="659"/>
      <c r="AU1432" s="659"/>
      <c r="AV1432" s="659"/>
      <c r="AW1432" s="658"/>
      <c r="AX1432" s="658"/>
      <c r="AY1432" s="659"/>
      <c r="AZ1432" s="658"/>
      <c r="BA1432" s="658"/>
      <c r="BB1432" s="659"/>
      <c r="BC1432" s="658"/>
      <c r="BD1432" s="658"/>
      <c r="BE1432" s="658"/>
      <c r="BF1432" s="658"/>
      <c r="BG1432" s="660"/>
      <c r="BH1432" s="659"/>
      <c r="BI1432" s="661"/>
      <c r="BJ1432" s="661"/>
    </row>
    <row r="1433" spans="1:62" ht="24">
      <c r="A1433" s="642"/>
      <c r="B1433" s="1004"/>
      <c r="C1433" s="1004"/>
      <c r="D1433" s="1004"/>
      <c r="E1433" s="1004"/>
      <c r="F1433" s="1004"/>
      <c r="G1433" s="643"/>
      <c r="H1433" s="643"/>
      <c r="I1433" s="643"/>
      <c r="J1433" s="643"/>
      <c r="K1433" s="643"/>
      <c r="L1433" s="644"/>
      <c r="M1433" s="645"/>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8"/>
      <c r="AT1433" s="659"/>
      <c r="AU1433" s="659"/>
      <c r="AV1433" s="659"/>
      <c r="AW1433" s="658"/>
      <c r="AX1433" s="658"/>
      <c r="AY1433" s="659"/>
      <c r="AZ1433" s="658"/>
      <c r="BA1433" s="658"/>
      <c r="BB1433" s="659"/>
      <c r="BC1433" s="658"/>
      <c r="BD1433" s="658"/>
      <c r="BE1433" s="658"/>
      <c r="BF1433" s="658"/>
      <c r="BG1433" s="660"/>
      <c r="BH1433" s="659"/>
      <c r="BI1433" s="661"/>
      <c r="BJ1433" s="661"/>
    </row>
    <row r="1434" spans="1:62" ht="24">
      <c r="A1434" s="642"/>
      <c r="B1434" s="1004"/>
      <c r="C1434" s="1004"/>
      <c r="D1434" s="1004"/>
      <c r="E1434" s="1004"/>
      <c r="F1434" s="1004"/>
      <c r="G1434" s="643"/>
      <c r="H1434" s="643"/>
      <c r="I1434" s="643"/>
      <c r="J1434" s="643"/>
      <c r="K1434" s="643"/>
      <c r="L1434" s="644"/>
      <c r="M1434" s="645"/>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8"/>
      <c r="AT1434" s="659"/>
      <c r="AU1434" s="659"/>
      <c r="AV1434" s="659"/>
      <c r="AW1434" s="658"/>
      <c r="AX1434" s="658"/>
      <c r="AY1434" s="659"/>
      <c r="AZ1434" s="658"/>
      <c r="BA1434" s="658"/>
      <c r="BB1434" s="659"/>
      <c r="BC1434" s="658"/>
      <c r="BD1434" s="658"/>
      <c r="BE1434" s="658"/>
      <c r="BF1434" s="658"/>
      <c r="BG1434" s="660"/>
      <c r="BH1434" s="659"/>
      <c r="BI1434" s="661"/>
      <c r="BJ1434" s="661"/>
    </row>
    <row r="1435" spans="1:62" ht="24">
      <c r="A1435" s="642"/>
      <c r="B1435" s="1004"/>
      <c r="C1435" s="1004"/>
      <c r="D1435" s="1004"/>
      <c r="E1435" s="1004"/>
      <c r="F1435" s="1004"/>
      <c r="G1435" s="643"/>
      <c r="H1435" s="643"/>
      <c r="I1435" s="643"/>
      <c r="J1435" s="643"/>
      <c r="K1435" s="643"/>
      <c r="L1435" s="644"/>
      <c r="M1435" s="645"/>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8"/>
      <c r="AT1435" s="659"/>
      <c r="AU1435" s="659"/>
      <c r="AV1435" s="659"/>
      <c r="AW1435" s="658"/>
      <c r="AX1435" s="658"/>
      <c r="AY1435" s="659"/>
      <c r="AZ1435" s="658"/>
      <c r="BA1435" s="658"/>
      <c r="BB1435" s="659"/>
      <c r="BC1435" s="658"/>
      <c r="BD1435" s="658"/>
      <c r="BE1435" s="658"/>
      <c r="BF1435" s="658"/>
      <c r="BG1435" s="660"/>
      <c r="BH1435" s="659"/>
      <c r="BI1435" s="661"/>
      <c r="BJ1435" s="661"/>
    </row>
    <row r="1436" spans="1:62" ht="24">
      <c r="A1436" s="642"/>
      <c r="B1436" s="1004"/>
      <c r="C1436" s="1004"/>
      <c r="D1436" s="1004"/>
      <c r="E1436" s="1004"/>
      <c r="F1436" s="1004"/>
      <c r="G1436" s="643"/>
      <c r="H1436" s="643"/>
      <c r="I1436" s="643"/>
      <c r="J1436" s="643"/>
      <c r="K1436" s="643"/>
      <c r="L1436" s="644"/>
      <c r="M1436" s="645"/>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8"/>
      <c r="AT1436" s="659"/>
      <c r="AU1436" s="659"/>
      <c r="AV1436" s="659"/>
      <c r="AW1436" s="658"/>
      <c r="AX1436" s="658"/>
      <c r="AY1436" s="659"/>
      <c r="AZ1436" s="658"/>
      <c r="BA1436" s="658"/>
      <c r="BB1436" s="659"/>
      <c r="BC1436" s="658"/>
      <c r="BD1436" s="658"/>
      <c r="BE1436" s="658"/>
      <c r="BF1436" s="658"/>
      <c r="BG1436" s="660"/>
      <c r="BH1436" s="659"/>
      <c r="BI1436" s="661"/>
      <c r="BJ1436" s="661"/>
    </row>
    <row r="1437" spans="1:62" ht="24">
      <c r="A1437" s="642"/>
      <c r="B1437" s="1004"/>
      <c r="C1437" s="1004"/>
      <c r="D1437" s="1004"/>
      <c r="E1437" s="1004"/>
      <c r="F1437" s="1004"/>
      <c r="G1437" s="643"/>
      <c r="H1437" s="643"/>
      <c r="I1437" s="643"/>
      <c r="J1437" s="643"/>
      <c r="K1437" s="643"/>
      <c r="L1437" s="644"/>
      <c r="M1437" s="645"/>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8"/>
      <c r="AT1437" s="659"/>
      <c r="AU1437" s="659"/>
      <c r="AV1437" s="659"/>
      <c r="AW1437" s="658"/>
      <c r="AX1437" s="658"/>
      <c r="AY1437" s="659"/>
      <c r="AZ1437" s="658"/>
      <c r="BA1437" s="658"/>
      <c r="BB1437" s="659"/>
      <c r="BC1437" s="658"/>
      <c r="BD1437" s="658"/>
      <c r="BE1437" s="658"/>
      <c r="BF1437" s="658"/>
      <c r="BG1437" s="660"/>
      <c r="BH1437" s="659"/>
      <c r="BI1437" s="661"/>
      <c r="BJ1437" s="661"/>
    </row>
    <row r="1438" spans="1:62" ht="24">
      <c r="A1438" s="642"/>
      <c r="B1438" s="1004"/>
      <c r="C1438" s="1004"/>
      <c r="D1438" s="1004"/>
      <c r="E1438" s="1004"/>
      <c r="F1438" s="1004"/>
      <c r="G1438" s="643"/>
      <c r="H1438" s="643"/>
      <c r="I1438" s="643"/>
      <c r="J1438" s="643"/>
      <c r="K1438" s="643"/>
      <c r="L1438" s="644"/>
      <c r="M1438" s="645"/>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8"/>
      <c r="AT1438" s="659"/>
      <c r="AU1438" s="659"/>
      <c r="AV1438" s="659"/>
      <c r="AW1438" s="658"/>
      <c r="AX1438" s="658"/>
      <c r="AY1438" s="659"/>
      <c r="AZ1438" s="658"/>
      <c r="BA1438" s="658"/>
      <c r="BB1438" s="659"/>
      <c r="BC1438" s="658"/>
      <c r="BD1438" s="658"/>
      <c r="BE1438" s="658"/>
      <c r="BF1438" s="658"/>
      <c r="BG1438" s="660"/>
      <c r="BH1438" s="659"/>
      <c r="BI1438" s="661"/>
      <c r="BJ1438" s="661"/>
    </row>
    <row r="1439" spans="1:62" ht="24">
      <c r="A1439" s="642"/>
      <c r="B1439" s="1004"/>
      <c r="C1439" s="1004"/>
      <c r="D1439" s="1004"/>
      <c r="E1439" s="1004"/>
      <c r="F1439" s="1004"/>
      <c r="G1439" s="643"/>
      <c r="H1439" s="643"/>
      <c r="I1439" s="643"/>
      <c r="J1439" s="643"/>
      <c r="K1439" s="643"/>
      <c r="L1439" s="644"/>
      <c r="M1439" s="645"/>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8"/>
      <c r="AT1439" s="659"/>
      <c r="AU1439" s="659"/>
      <c r="AV1439" s="659"/>
      <c r="AW1439" s="658"/>
      <c r="AX1439" s="658"/>
      <c r="AY1439" s="659"/>
      <c r="AZ1439" s="658"/>
      <c r="BA1439" s="658"/>
      <c r="BB1439" s="659"/>
      <c r="BC1439" s="658"/>
      <c r="BD1439" s="658"/>
      <c r="BE1439" s="658"/>
      <c r="BF1439" s="658"/>
      <c r="BG1439" s="660"/>
      <c r="BH1439" s="659"/>
      <c r="BI1439" s="661"/>
      <c r="BJ1439" s="661"/>
    </row>
    <row r="1440" spans="1:62" ht="24">
      <c r="A1440" s="642"/>
      <c r="B1440" s="1004"/>
      <c r="C1440" s="1004"/>
      <c r="D1440" s="1004"/>
      <c r="E1440" s="1004"/>
      <c r="F1440" s="1004"/>
      <c r="G1440" s="643"/>
      <c r="H1440" s="643"/>
      <c r="I1440" s="643"/>
      <c r="J1440" s="643"/>
      <c r="K1440" s="643"/>
      <c r="L1440" s="644"/>
      <c r="M1440" s="645"/>
      <c r="N1440" s="646"/>
      <c r="O1440" s="647"/>
      <c r="P1440" s="648"/>
      <c r="Q1440" s="649"/>
      <c r="R1440" s="650"/>
      <c r="S1440" s="649"/>
      <c r="T1440" s="650"/>
      <c r="U1440" s="649"/>
      <c r="V1440" s="650"/>
      <c r="W1440" s="649"/>
      <c r="X1440" s="650"/>
      <c r="Y1440" s="649"/>
      <c r="Z1440" s="649"/>
      <c r="AA1440" s="649"/>
      <c r="AB1440" s="649"/>
      <c r="AC1440" s="651"/>
      <c r="AD1440" s="651"/>
      <c r="AE1440" s="651"/>
      <c r="AF1440" s="652"/>
      <c r="AG1440" s="653"/>
      <c r="AH1440" s="653"/>
      <c r="AI1440" s="652"/>
      <c r="AJ1440" s="654"/>
      <c r="AK1440" s="655"/>
      <c r="AL1440" s="656"/>
      <c r="AM1440" s="656"/>
      <c r="AN1440" s="657"/>
      <c r="AO1440" s="658"/>
      <c r="AP1440" s="658"/>
      <c r="AQ1440" s="659"/>
      <c r="AR1440" s="659"/>
      <c r="AS1440" s="658"/>
      <c r="AT1440" s="659"/>
      <c r="AU1440" s="659"/>
      <c r="AV1440" s="659"/>
      <c r="AW1440" s="658"/>
      <c r="AX1440" s="658"/>
      <c r="AY1440" s="659"/>
      <c r="AZ1440" s="658"/>
      <c r="BA1440" s="658"/>
      <c r="BB1440" s="659"/>
      <c r="BC1440" s="658"/>
      <c r="BD1440" s="658"/>
      <c r="BE1440" s="658"/>
      <c r="BF1440" s="658"/>
      <c r="BG1440" s="660"/>
      <c r="BH1440" s="659"/>
      <c r="BI1440" s="661"/>
      <c r="BJ1440" s="661"/>
    </row>
    <row r="1441" spans="1:62" ht="24">
      <c r="A1441" s="642"/>
      <c r="B1441" s="1004"/>
      <c r="C1441" s="1004"/>
      <c r="D1441" s="1004"/>
      <c r="E1441" s="1004"/>
      <c r="F1441" s="1004"/>
      <c r="G1441" s="643"/>
      <c r="H1441" s="643"/>
      <c r="I1441" s="643"/>
      <c r="J1441" s="643"/>
      <c r="K1441" s="643"/>
      <c r="L1441" s="644"/>
      <c r="M1441" s="645"/>
      <c r="N1441" s="646"/>
      <c r="O1441" s="647"/>
      <c r="P1441" s="648"/>
      <c r="Q1441" s="649"/>
      <c r="R1441" s="650"/>
      <c r="S1441" s="649"/>
      <c r="T1441" s="650"/>
      <c r="U1441" s="649"/>
      <c r="V1441" s="650"/>
      <c r="W1441" s="649"/>
      <c r="X1441" s="650"/>
      <c r="Y1441" s="649"/>
      <c r="Z1441" s="649"/>
      <c r="AA1441" s="649"/>
      <c r="AB1441" s="649"/>
      <c r="AC1441" s="651"/>
      <c r="AD1441" s="651"/>
      <c r="AE1441" s="651"/>
      <c r="AF1441" s="652"/>
      <c r="AG1441" s="653"/>
      <c r="AH1441" s="653"/>
      <c r="AI1441" s="652"/>
      <c r="AJ1441" s="654"/>
      <c r="AK1441" s="655"/>
      <c r="AL1441" s="656"/>
      <c r="AM1441" s="656"/>
      <c r="AN1441" s="657"/>
      <c r="AO1441" s="658"/>
      <c r="AP1441" s="658"/>
      <c r="AQ1441" s="659"/>
      <c r="AR1441" s="659"/>
      <c r="AS1441" s="658"/>
      <c r="AT1441" s="659"/>
      <c r="AU1441" s="659"/>
      <c r="AV1441" s="659"/>
      <c r="AW1441" s="658"/>
      <c r="AX1441" s="658"/>
      <c r="AY1441" s="659"/>
      <c r="AZ1441" s="658"/>
      <c r="BA1441" s="658"/>
      <c r="BB1441" s="659"/>
      <c r="BC1441" s="658"/>
      <c r="BD1441" s="658"/>
      <c r="BE1441" s="658"/>
      <c r="BF1441" s="658"/>
      <c r="BG1441" s="660"/>
      <c r="BH1441" s="659"/>
      <c r="BI1441" s="661"/>
      <c r="BJ1441" s="661"/>
    </row>
    <row r="1442" spans="1:62" ht="24">
      <c r="A1442" s="642"/>
      <c r="B1442" s="1004"/>
      <c r="C1442" s="1004"/>
      <c r="D1442" s="1004"/>
      <c r="E1442" s="1004"/>
      <c r="F1442" s="1004"/>
      <c r="G1442" s="643"/>
      <c r="H1442" s="643"/>
      <c r="I1442" s="643"/>
      <c r="J1442" s="643"/>
      <c r="K1442" s="643"/>
      <c r="L1442" s="644"/>
      <c r="M1442" s="645"/>
      <c r="N1442" s="646"/>
      <c r="O1442" s="647"/>
      <c r="P1442" s="648"/>
      <c r="Q1442" s="649"/>
      <c r="R1442" s="650"/>
      <c r="S1442" s="649"/>
      <c r="T1442" s="650"/>
      <c r="U1442" s="649"/>
      <c r="V1442" s="650"/>
      <c r="W1442" s="649"/>
      <c r="X1442" s="650"/>
      <c r="Y1442" s="649"/>
      <c r="Z1442" s="649"/>
      <c r="AA1442" s="649"/>
      <c r="AB1442" s="649"/>
      <c r="AC1442" s="651"/>
      <c r="AD1442" s="651"/>
      <c r="AE1442" s="651"/>
      <c r="AF1442" s="652"/>
      <c r="AG1442" s="653"/>
      <c r="AH1442" s="653"/>
      <c r="AI1442" s="652"/>
      <c r="AJ1442" s="654"/>
      <c r="AK1442" s="655"/>
      <c r="AL1442" s="656"/>
      <c r="AM1442" s="656"/>
      <c r="AN1442" s="657"/>
      <c r="AO1442" s="658"/>
      <c r="AP1442" s="658"/>
      <c r="AQ1442" s="659"/>
      <c r="AR1442" s="659"/>
      <c r="AS1442" s="658"/>
      <c r="AT1442" s="659"/>
      <c r="AU1442" s="659"/>
      <c r="AV1442" s="659"/>
      <c r="AW1442" s="658"/>
      <c r="AX1442" s="658"/>
      <c r="AY1442" s="659"/>
      <c r="AZ1442" s="658"/>
      <c r="BA1442" s="658"/>
      <c r="BB1442" s="659"/>
      <c r="BC1442" s="658"/>
      <c r="BD1442" s="658"/>
      <c r="BE1442" s="658"/>
      <c r="BF1442" s="658"/>
      <c r="BG1442" s="660"/>
      <c r="BH1442" s="659"/>
      <c r="BI1442" s="661"/>
      <c r="BJ1442" s="661"/>
    </row>
    <row r="1443" spans="1:62" ht="24">
      <c r="A1443" s="642"/>
      <c r="B1443" s="1004"/>
      <c r="C1443" s="1004"/>
      <c r="D1443" s="1004"/>
      <c r="E1443" s="1004"/>
      <c r="F1443" s="1004"/>
      <c r="G1443" s="643"/>
      <c r="H1443" s="643"/>
      <c r="I1443" s="643"/>
      <c r="J1443" s="643"/>
      <c r="K1443" s="643"/>
      <c r="L1443" s="644"/>
      <c r="M1443" s="645"/>
      <c r="N1443" s="646"/>
      <c r="O1443" s="647"/>
      <c r="P1443" s="648"/>
      <c r="Q1443" s="649"/>
      <c r="R1443" s="650"/>
      <c r="S1443" s="649"/>
      <c r="T1443" s="650"/>
      <c r="U1443" s="649"/>
      <c r="V1443" s="650"/>
      <c r="W1443" s="649"/>
      <c r="X1443" s="650"/>
      <c r="Y1443" s="649"/>
      <c r="Z1443" s="649"/>
      <c r="AA1443" s="649"/>
      <c r="AB1443" s="649"/>
      <c r="AC1443" s="651"/>
      <c r="AD1443" s="651"/>
      <c r="AE1443" s="651"/>
      <c r="AF1443" s="652"/>
      <c r="AG1443" s="653"/>
      <c r="AH1443" s="653"/>
      <c r="AI1443" s="652"/>
      <c r="AJ1443" s="654"/>
      <c r="AK1443" s="655"/>
      <c r="AL1443" s="656"/>
      <c r="AM1443" s="656"/>
      <c r="AN1443" s="657"/>
      <c r="AO1443" s="658"/>
      <c r="AP1443" s="658"/>
      <c r="AQ1443" s="659"/>
      <c r="AR1443" s="659"/>
      <c r="AS1443" s="658"/>
      <c r="AT1443" s="659"/>
      <c r="AU1443" s="659"/>
      <c r="AV1443" s="659"/>
      <c r="AW1443" s="658"/>
      <c r="AX1443" s="658"/>
      <c r="AY1443" s="659"/>
      <c r="AZ1443" s="658"/>
      <c r="BA1443" s="658"/>
      <c r="BB1443" s="659"/>
      <c r="BC1443" s="658"/>
      <c r="BD1443" s="658"/>
      <c r="BE1443" s="658"/>
      <c r="BF1443" s="658"/>
      <c r="BG1443" s="660"/>
      <c r="BH1443" s="659"/>
      <c r="BI1443" s="661"/>
      <c r="BJ1443" s="661"/>
    </row>
    <row r="1444" spans="1:62" ht="24">
      <c r="A1444" s="642"/>
      <c r="B1444" s="1004"/>
      <c r="C1444" s="1004"/>
      <c r="D1444" s="1004"/>
      <c r="E1444" s="1004"/>
      <c r="F1444" s="1004"/>
      <c r="G1444" s="643"/>
      <c r="H1444" s="643"/>
      <c r="I1444" s="643"/>
      <c r="J1444" s="643"/>
      <c r="K1444" s="643"/>
      <c r="L1444" s="644"/>
      <c r="M1444" s="645"/>
      <c r="N1444" s="646"/>
      <c r="O1444" s="647"/>
      <c r="P1444" s="648"/>
      <c r="Q1444" s="649"/>
      <c r="R1444" s="650"/>
      <c r="S1444" s="649"/>
      <c r="T1444" s="650"/>
      <c r="U1444" s="649"/>
      <c r="V1444" s="650"/>
      <c r="W1444" s="649"/>
      <c r="X1444" s="650"/>
      <c r="Y1444" s="649"/>
      <c r="Z1444" s="649"/>
      <c r="AA1444" s="649"/>
      <c r="AB1444" s="649"/>
      <c r="AC1444" s="651"/>
      <c r="AD1444" s="651"/>
      <c r="AE1444" s="651"/>
      <c r="AF1444" s="652"/>
      <c r="AG1444" s="653"/>
      <c r="AH1444" s="653"/>
      <c r="AI1444" s="652"/>
      <c r="AJ1444" s="654"/>
      <c r="AK1444" s="655"/>
      <c r="AL1444" s="656"/>
      <c r="AM1444" s="656"/>
      <c r="AN1444" s="657"/>
      <c r="AO1444" s="658"/>
      <c r="AP1444" s="658"/>
      <c r="AQ1444" s="659"/>
      <c r="AR1444" s="659"/>
      <c r="AS1444" s="658"/>
      <c r="AT1444" s="659"/>
      <c r="AU1444" s="659"/>
      <c r="AV1444" s="659"/>
      <c r="AW1444" s="658"/>
      <c r="AX1444" s="658"/>
      <c r="AY1444" s="659"/>
      <c r="AZ1444" s="658"/>
      <c r="BA1444" s="658"/>
      <c r="BB1444" s="659"/>
      <c r="BC1444" s="658"/>
      <c r="BD1444" s="658"/>
      <c r="BE1444" s="658"/>
      <c r="BF1444" s="658"/>
      <c r="BG1444" s="660"/>
      <c r="BH1444" s="659"/>
      <c r="BI1444" s="661"/>
      <c r="BJ1444" s="661"/>
    </row>
    <row r="1445" spans="1:62" ht="24">
      <c r="A1445" s="642"/>
      <c r="B1445" s="1004"/>
      <c r="C1445" s="1004"/>
      <c r="D1445" s="1004"/>
      <c r="E1445" s="1004"/>
      <c r="F1445" s="1004"/>
      <c r="G1445" s="643"/>
      <c r="H1445" s="643"/>
      <c r="I1445" s="643"/>
      <c r="J1445" s="643"/>
      <c r="K1445" s="643"/>
      <c r="L1445" s="644"/>
      <c r="M1445" s="645"/>
      <c r="N1445" s="646"/>
      <c r="O1445" s="647"/>
      <c r="P1445" s="648"/>
      <c r="Q1445" s="649"/>
      <c r="R1445" s="650"/>
      <c r="S1445" s="649"/>
      <c r="T1445" s="650"/>
      <c r="U1445" s="649"/>
      <c r="V1445" s="650"/>
      <c r="W1445" s="649"/>
      <c r="X1445" s="650"/>
      <c r="Y1445" s="649"/>
      <c r="Z1445" s="649"/>
      <c r="AA1445" s="649"/>
      <c r="AB1445" s="649"/>
      <c r="AC1445" s="651"/>
      <c r="AD1445" s="651"/>
      <c r="AE1445" s="651"/>
      <c r="AF1445" s="652"/>
      <c r="AG1445" s="653"/>
      <c r="AH1445" s="653"/>
      <c r="AI1445" s="652"/>
      <c r="AJ1445" s="654"/>
      <c r="AK1445" s="655"/>
      <c r="AL1445" s="656"/>
      <c r="AM1445" s="656"/>
      <c r="AN1445" s="657"/>
      <c r="AO1445" s="658"/>
      <c r="AP1445" s="658"/>
      <c r="AQ1445" s="659"/>
      <c r="AR1445" s="659"/>
      <c r="AS1445" s="658"/>
      <c r="AT1445" s="659"/>
      <c r="AU1445" s="659"/>
      <c r="AV1445" s="659"/>
      <c r="AW1445" s="658"/>
      <c r="AX1445" s="658"/>
      <c r="AY1445" s="659"/>
      <c r="AZ1445" s="658"/>
      <c r="BA1445" s="658"/>
      <c r="BB1445" s="659"/>
      <c r="BC1445" s="658"/>
      <c r="BD1445" s="658"/>
      <c r="BE1445" s="658"/>
      <c r="BF1445" s="658"/>
      <c r="BG1445" s="660"/>
      <c r="BH1445" s="659"/>
      <c r="BI1445" s="661"/>
      <c r="BJ1445" s="661"/>
    </row>
    <row r="1446" spans="1:62" ht="24">
      <c r="A1446" s="642"/>
      <c r="B1446" s="1004"/>
      <c r="C1446" s="1004"/>
      <c r="D1446" s="1004"/>
      <c r="E1446" s="1004"/>
      <c r="F1446" s="1004"/>
      <c r="G1446" s="643"/>
      <c r="H1446" s="643"/>
      <c r="I1446" s="643"/>
      <c r="J1446" s="643"/>
      <c r="K1446" s="643"/>
      <c r="L1446" s="644"/>
      <c r="M1446" s="645"/>
      <c r="N1446" s="646"/>
      <c r="O1446" s="647"/>
      <c r="P1446" s="648"/>
      <c r="Q1446" s="649"/>
      <c r="R1446" s="650"/>
      <c r="S1446" s="649"/>
      <c r="T1446" s="650"/>
      <c r="U1446" s="649"/>
      <c r="V1446" s="650"/>
      <c r="W1446" s="649"/>
      <c r="X1446" s="650"/>
      <c r="Y1446" s="649"/>
      <c r="Z1446" s="649"/>
      <c r="AA1446" s="649"/>
      <c r="AB1446" s="649"/>
      <c r="AC1446" s="651"/>
      <c r="AD1446" s="651"/>
      <c r="AE1446" s="651"/>
      <c r="AF1446" s="652"/>
      <c r="AG1446" s="653"/>
      <c r="AH1446" s="653"/>
      <c r="AI1446" s="652"/>
      <c r="AJ1446" s="654"/>
      <c r="AK1446" s="655"/>
      <c r="AL1446" s="656"/>
      <c r="AM1446" s="656"/>
      <c r="AN1446" s="657"/>
      <c r="AO1446" s="658"/>
      <c r="AP1446" s="658"/>
      <c r="AQ1446" s="659"/>
      <c r="AR1446" s="659"/>
      <c r="AS1446" s="658"/>
      <c r="AT1446" s="659"/>
      <c r="AU1446" s="659"/>
      <c r="AV1446" s="659"/>
      <c r="AW1446" s="658"/>
      <c r="AX1446" s="658"/>
      <c r="AY1446" s="659"/>
      <c r="AZ1446" s="658"/>
      <c r="BA1446" s="658"/>
      <c r="BB1446" s="659"/>
      <c r="BC1446" s="658"/>
      <c r="BD1446" s="658"/>
      <c r="BE1446" s="658"/>
      <c r="BF1446" s="658"/>
      <c r="BG1446" s="660"/>
      <c r="BH1446" s="659"/>
      <c r="BI1446" s="661"/>
      <c r="BJ1446" s="661"/>
    </row>
    <row r="1447" spans="1:62" ht="24">
      <c r="A1447" s="642"/>
      <c r="B1447" s="1004"/>
      <c r="C1447" s="1004"/>
      <c r="D1447" s="1004"/>
      <c r="E1447" s="1004"/>
      <c r="F1447" s="1004"/>
      <c r="G1447" s="643"/>
      <c r="H1447" s="643"/>
      <c r="I1447" s="643"/>
      <c r="J1447" s="643"/>
      <c r="K1447" s="643"/>
      <c r="L1447" s="644"/>
      <c r="M1447" s="645"/>
      <c r="N1447" s="646"/>
      <c r="O1447" s="647"/>
      <c r="P1447" s="648"/>
      <c r="Q1447" s="649"/>
      <c r="R1447" s="650"/>
      <c r="S1447" s="649"/>
      <c r="T1447" s="650"/>
      <c r="U1447" s="649"/>
      <c r="V1447" s="650"/>
      <c r="W1447" s="649"/>
      <c r="X1447" s="650"/>
      <c r="Y1447" s="649"/>
      <c r="Z1447" s="649"/>
      <c r="AA1447" s="649"/>
      <c r="AB1447" s="649"/>
      <c r="AC1447" s="651"/>
      <c r="AD1447" s="651"/>
      <c r="AE1447" s="651"/>
      <c r="AF1447" s="652"/>
      <c r="AG1447" s="653"/>
      <c r="AH1447" s="653"/>
      <c r="AI1447" s="652"/>
      <c r="AJ1447" s="654"/>
      <c r="AK1447" s="655"/>
      <c r="AL1447" s="656"/>
      <c r="AM1447" s="656"/>
      <c r="AN1447" s="657"/>
      <c r="AO1447" s="658"/>
      <c r="AP1447" s="658"/>
      <c r="AQ1447" s="659"/>
      <c r="AR1447" s="659"/>
      <c r="AS1447" s="658"/>
      <c r="AT1447" s="659"/>
      <c r="AU1447" s="659"/>
      <c r="AV1447" s="659"/>
      <c r="AW1447" s="658"/>
      <c r="AX1447" s="658"/>
      <c r="AY1447" s="659"/>
      <c r="AZ1447" s="658"/>
      <c r="BA1447" s="658"/>
      <c r="BB1447" s="659"/>
      <c r="BC1447" s="658"/>
      <c r="BD1447" s="658"/>
      <c r="BE1447" s="658"/>
      <c r="BF1447" s="658"/>
      <c r="BG1447" s="660"/>
      <c r="BH1447" s="659"/>
      <c r="BI1447" s="661"/>
      <c r="BJ1447" s="661"/>
    </row>
    <row r="1448" spans="1:62" ht="24">
      <c r="A1448" s="642"/>
      <c r="B1448" s="1004"/>
      <c r="C1448" s="1004"/>
      <c r="D1448" s="1004"/>
      <c r="E1448" s="1004"/>
      <c r="F1448" s="1004"/>
      <c r="G1448" s="643"/>
      <c r="H1448" s="643"/>
      <c r="I1448" s="643"/>
      <c r="J1448" s="643"/>
      <c r="K1448" s="643"/>
      <c r="L1448" s="644"/>
      <c r="M1448" s="645"/>
      <c r="N1448" s="646"/>
      <c r="O1448" s="647"/>
      <c r="P1448" s="648"/>
      <c r="Q1448" s="649"/>
      <c r="R1448" s="650"/>
      <c r="S1448" s="649"/>
      <c r="T1448" s="650"/>
      <c r="U1448" s="649"/>
      <c r="V1448" s="650"/>
      <c r="W1448" s="649"/>
      <c r="X1448" s="650"/>
      <c r="Y1448" s="649"/>
      <c r="Z1448" s="649"/>
      <c r="AA1448" s="649"/>
      <c r="AB1448" s="649"/>
      <c r="AC1448" s="651"/>
      <c r="AD1448" s="651"/>
      <c r="AE1448" s="651"/>
      <c r="AF1448" s="652"/>
      <c r="AG1448" s="653"/>
      <c r="AH1448" s="653"/>
      <c r="AI1448" s="652"/>
      <c r="AJ1448" s="654"/>
      <c r="AK1448" s="655"/>
      <c r="AL1448" s="656"/>
      <c r="AM1448" s="656"/>
      <c r="AN1448" s="657"/>
      <c r="AO1448" s="658"/>
      <c r="AP1448" s="658"/>
      <c r="AQ1448" s="659"/>
      <c r="AR1448" s="659"/>
      <c r="AS1448" s="658"/>
      <c r="AT1448" s="659"/>
      <c r="AU1448" s="659"/>
      <c r="AV1448" s="659"/>
      <c r="AW1448" s="658"/>
      <c r="AX1448" s="658"/>
      <c r="AY1448" s="659"/>
      <c r="AZ1448" s="658"/>
      <c r="BA1448" s="658"/>
      <c r="BB1448" s="659"/>
      <c r="BC1448" s="658"/>
      <c r="BD1448" s="658"/>
      <c r="BE1448" s="658"/>
      <c r="BF1448" s="658"/>
      <c r="BG1448" s="660"/>
      <c r="BH1448" s="659"/>
      <c r="BI1448" s="661"/>
      <c r="BJ1448" s="661"/>
    </row>
    <row r="1449" spans="1:62" ht="24">
      <c r="A1449" s="642"/>
      <c r="B1449" s="1004"/>
      <c r="C1449" s="1004"/>
      <c r="D1449" s="1004"/>
      <c r="E1449" s="1004"/>
      <c r="F1449" s="1004"/>
      <c r="G1449" s="643"/>
      <c r="H1449" s="643"/>
      <c r="I1449" s="643"/>
      <c r="J1449" s="643"/>
      <c r="K1449" s="643"/>
      <c r="L1449" s="644"/>
      <c r="M1449" s="645"/>
      <c r="N1449" s="646"/>
      <c r="O1449" s="647"/>
      <c r="P1449" s="648"/>
      <c r="Q1449" s="649"/>
      <c r="R1449" s="650"/>
      <c r="S1449" s="649"/>
      <c r="T1449" s="650"/>
      <c r="U1449" s="649"/>
      <c r="V1449" s="650"/>
      <c r="W1449" s="649"/>
      <c r="X1449" s="650"/>
      <c r="Y1449" s="649"/>
      <c r="Z1449" s="649"/>
      <c r="AA1449" s="649"/>
      <c r="AB1449" s="649"/>
      <c r="AC1449" s="651"/>
      <c r="AD1449" s="651"/>
      <c r="AE1449" s="651"/>
      <c r="AF1449" s="652"/>
      <c r="AG1449" s="653"/>
      <c r="AH1449" s="653"/>
      <c r="AI1449" s="652"/>
      <c r="AJ1449" s="654"/>
      <c r="AK1449" s="655"/>
      <c r="AL1449" s="656"/>
      <c r="AM1449" s="656"/>
      <c r="AN1449" s="657"/>
      <c r="AO1449" s="658"/>
      <c r="AP1449" s="658"/>
      <c r="AQ1449" s="659"/>
      <c r="AR1449" s="659"/>
      <c r="AS1449" s="658"/>
      <c r="AT1449" s="659"/>
      <c r="AU1449" s="659"/>
      <c r="AV1449" s="659"/>
      <c r="AW1449" s="658"/>
      <c r="AX1449" s="658"/>
      <c r="AY1449" s="659"/>
      <c r="AZ1449" s="658"/>
      <c r="BA1449" s="658"/>
      <c r="BB1449" s="659"/>
      <c r="BC1449" s="658"/>
      <c r="BD1449" s="658"/>
      <c r="BE1449" s="658"/>
      <c r="BF1449" s="658"/>
      <c r="BG1449" s="660"/>
      <c r="BH1449" s="659"/>
      <c r="BI1449" s="661"/>
      <c r="BJ1449" s="661"/>
    </row>
    <row r="1450" spans="1:62" ht="24">
      <c r="A1450" s="642"/>
      <c r="B1450" s="1004"/>
      <c r="C1450" s="1004"/>
      <c r="D1450" s="1004"/>
      <c r="E1450" s="1004"/>
      <c r="F1450" s="1004"/>
      <c r="G1450" s="643"/>
      <c r="H1450" s="643"/>
      <c r="I1450" s="643"/>
      <c r="J1450" s="643"/>
      <c r="K1450" s="643"/>
      <c r="L1450" s="644"/>
      <c r="M1450" s="645"/>
      <c r="N1450" s="646"/>
      <c r="O1450" s="647"/>
      <c r="P1450" s="648"/>
      <c r="Q1450" s="649"/>
      <c r="R1450" s="650"/>
      <c r="S1450" s="649"/>
      <c r="T1450" s="650"/>
      <c r="U1450" s="649"/>
      <c r="V1450" s="650"/>
      <c r="W1450" s="649"/>
      <c r="X1450" s="650"/>
      <c r="Y1450" s="649"/>
      <c r="Z1450" s="649"/>
      <c r="AA1450" s="649"/>
      <c r="AB1450" s="649"/>
      <c r="AC1450" s="651"/>
      <c r="AD1450" s="651"/>
      <c r="AE1450" s="651"/>
      <c r="AF1450" s="652"/>
      <c r="AG1450" s="653"/>
      <c r="AH1450" s="653"/>
      <c r="AI1450" s="652"/>
      <c r="AJ1450" s="654"/>
      <c r="AK1450" s="655"/>
      <c r="AL1450" s="656"/>
      <c r="AM1450" s="656"/>
      <c r="AN1450" s="657"/>
      <c r="AO1450" s="658"/>
      <c r="AP1450" s="658"/>
      <c r="AQ1450" s="659"/>
      <c r="AR1450" s="659"/>
      <c r="AS1450" s="658"/>
      <c r="AT1450" s="659"/>
      <c r="AU1450" s="659"/>
      <c r="AV1450" s="659"/>
      <c r="AW1450" s="658"/>
      <c r="AX1450" s="658"/>
      <c r="AY1450" s="659"/>
      <c r="AZ1450" s="658"/>
      <c r="BA1450" s="658"/>
      <c r="BB1450" s="659"/>
      <c r="BC1450" s="658"/>
      <c r="BD1450" s="658"/>
      <c r="BE1450" s="658"/>
      <c r="BF1450" s="658"/>
      <c r="BG1450" s="660"/>
      <c r="BH1450" s="659"/>
      <c r="BI1450" s="661"/>
      <c r="BJ1450" s="661"/>
    </row>
    <row r="1451" spans="1:62" ht="24">
      <c r="A1451" s="642"/>
      <c r="B1451" s="1004"/>
      <c r="C1451" s="1004"/>
      <c r="D1451" s="1004"/>
      <c r="E1451" s="1004"/>
      <c r="F1451" s="1004"/>
      <c r="G1451" s="643"/>
      <c r="H1451" s="643"/>
      <c r="I1451" s="643"/>
      <c r="J1451" s="643"/>
      <c r="K1451" s="643"/>
      <c r="L1451" s="644"/>
      <c r="M1451" s="645"/>
      <c r="N1451" s="646"/>
      <c r="O1451" s="647"/>
      <c r="P1451" s="648"/>
      <c r="Q1451" s="649"/>
      <c r="R1451" s="650"/>
      <c r="S1451" s="649"/>
      <c r="T1451" s="650"/>
      <c r="U1451" s="649"/>
      <c r="V1451" s="650"/>
      <c r="W1451" s="649"/>
      <c r="X1451" s="650"/>
      <c r="Y1451" s="649"/>
      <c r="Z1451" s="649"/>
      <c r="AA1451" s="649"/>
      <c r="AB1451" s="649"/>
      <c r="AC1451" s="651"/>
      <c r="AD1451" s="651"/>
      <c r="AE1451" s="651"/>
      <c r="AF1451" s="652"/>
      <c r="AG1451" s="653"/>
      <c r="AH1451" s="653"/>
      <c r="AI1451" s="652"/>
      <c r="AJ1451" s="654"/>
      <c r="AK1451" s="655"/>
      <c r="AL1451" s="656"/>
      <c r="AM1451" s="656"/>
      <c r="AN1451" s="657"/>
      <c r="AO1451" s="658"/>
      <c r="AP1451" s="658"/>
      <c r="AQ1451" s="659"/>
      <c r="AR1451" s="659"/>
      <c r="AS1451" s="658"/>
      <c r="AT1451" s="659"/>
      <c r="AU1451" s="659"/>
      <c r="AV1451" s="659"/>
      <c r="AW1451" s="658"/>
      <c r="AX1451" s="658"/>
      <c r="AY1451" s="659"/>
      <c r="AZ1451" s="658"/>
      <c r="BA1451" s="658"/>
      <c r="BB1451" s="659"/>
      <c r="BC1451" s="658"/>
      <c r="BD1451" s="658"/>
      <c r="BE1451" s="658"/>
      <c r="BF1451" s="658"/>
      <c r="BG1451" s="660"/>
      <c r="BH1451" s="659"/>
      <c r="BI1451" s="661"/>
      <c r="BJ1451" s="661"/>
    </row>
    <row r="1452" spans="1:62" ht="24">
      <c r="A1452" s="642"/>
      <c r="B1452" s="1004"/>
      <c r="C1452" s="1004"/>
      <c r="D1452" s="1004"/>
      <c r="E1452" s="1004"/>
      <c r="F1452" s="1004"/>
      <c r="G1452" s="643"/>
      <c r="H1452" s="643"/>
      <c r="I1452" s="643"/>
      <c r="J1452" s="643"/>
      <c r="K1452" s="643"/>
      <c r="L1452" s="644"/>
      <c r="M1452" s="645"/>
      <c r="N1452" s="646"/>
      <c r="O1452" s="647"/>
      <c r="P1452" s="648"/>
      <c r="Q1452" s="649"/>
      <c r="R1452" s="650"/>
      <c r="S1452" s="649"/>
      <c r="T1452" s="650"/>
      <c r="U1452" s="649"/>
      <c r="V1452" s="650"/>
      <c r="W1452" s="649"/>
      <c r="X1452" s="650"/>
      <c r="Y1452" s="649"/>
      <c r="Z1452" s="649"/>
      <c r="AA1452" s="649"/>
      <c r="AB1452" s="649"/>
      <c r="AC1452" s="651"/>
      <c r="AD1452" s="651"/>
      <c r="AE1452" s="651"/>
      <c r="AF1452" s="652"/>
      <c r="AG1452" s="653"/>
      <c r="AH1452" s="653"/>
      <c r="AI1452" s="652"/>
      <c r="AJ1452" s="654"/>
      <c r="AK1452" s="655"/>
      <c r="AL1452" s="656"/>
      <c r="AM1452" s="656"/>
      <c r="AN1452" s="657"/>
      <c r="AO1452" s="658"/>
      <c r="AP1452" s="658"/>
      <c r="AQ1452" s="659"/>
      <c r="AR1452" s="659"/>
      <c r="AS1452" s="658"/>
      <c r="AT1452" s="659"/>
      <c r="AU1452" s="659"/>
      <c r="AV1452" s="659"/>
      <c r="AW1452" s="658"/>
      <c r="AX1452" s="658"/>
      <c r="AY1452" s="659"/>
      <c r="AZ1452" s="658"/>
      <c r="BA1452" s="658"/>
      <c r="BB1452" s="659"/>
      <c r="BC1452" s="658"/>
      <c r="BD1452" s="658"/>
      <c r="BE1452" s="658"/>
      <c r="BF1452" s="658"/>
      <c r="BG1452" s="660"/>
      <c r="BH1452" s="659"/>
      <c r="BI1452" s="661"/>
      <c r="BJ1452" s="661"/>
    </row>
    <row r="1453" spans="1:62" ht="24">
      <c r="A1453" s="642"/>
      <c r="B1453" s="1004"/>
      <c r="C1453" s="1004"/>
      <c r="D1453" s="1004"/>
      <c r="E1453" s="1004"/>
      <c r="F1453" s="1004"/>
      <c r="G1453" s="643"/>
      <c r="H1453" s="643"/>
      <c r="I1453" s="643"/>
      <c r="J1453" s="643"/>
      <c r="K1453" s="643"/>
      <c r="L1453" s="644"/>
      <c r="M1453" s="645"/>
      <c r="N1453" s="646"/>
      <c r="O1453" s="647"/>
      <c r="P1453" s="648"/>
      <c r="Q1453" s="649"/>
      <c r="R1453" s="650"/>
      <c r="S1453" s="649"/>
      <c r="T1453" s="650"/>
      <c r="U1453" s="649"/>
      <c r="V1453" s="650"/>
      <c r="W1453" s="649"/>
      <c r="X1453" s="650"/>
      <c r="Y1453" s="649"/>
      <c r="Z1453" s="649"/>
      <c r="AA1453" s="649"/>
      <c r="AB1453" s="649"/>
      <c r="AC1453" s="651"/>
      <c r="AD1453" s="651"/>
      <c r="AE1453" s="651"/>
      <c r="AF1453" s="652"/>
      <c r="AG1453" s="653"/>
      <c r="AH1453" s="653"/>
      <c r="AI1453" s="652"/>
      <c r="AJ1453" s="654"/>
      <c r="AK1453" s="655"/>
      <c r="AL1453" s="656"/>
      <c r="AM1453" s="656"/>
      <c r="AN1453" s="657"/>
      <c r="AO1453" s="658"/>
      <c r="AP1453" s="658"/>
      <c r="AQ1453" s="659"/>
      <c r="AR1453" s="659"/>
      <c r="AS1453" s="658"/>
      <c r="AT1453" s="659"/>
      <c r="AU1453" s="659"/>
      <c r="AV1453" s="659"/>
      <c r="AW1453" s="658"/>
      <c r="AX1453" s="658"/>
      <c r="AY1453" s="659"/>
      <c r="AZ1453" s="658"/>
      <c r="BA1453" s="658"/>
      <c r="BB1453" s="659"/>
      <c r="BC1453" s="658"/>
      <c r="BD1453" s="658"/>
      <c r="BE1453" s="658"/>
      <c r="BF1453" s="658"/>
      <c r="BG1453" s="660"/>
      <c r="BH1453" s="659"/>
      <c r="BI1453" s="661"/>
      <c r="BJ1453" s="661"/>
    </row>
    <row r="1454" spans="1:62" ht="24">
      <c r="A1454" s="642"/>
      <c r="B1454" s="1004"/>
      <c r="C1454" s="1004"/>
      <c r="D1454" s="1004"/>
      <c r="E1454" s="1004"/>
      <c r="F1454" s="1004"/>
      <c r="G1454" s="643"/>
      <c r="H1454" s="643"/>
      <c r="I1454" s="643"/>
      <c r="J1454" s="643"/>
      <c r="K1454" s="643"/>
      <c r="L1454" s="644"/>
      <c r="M1454" s="645"/>
      <c r="N1454" s="646"/>
      <c r="O1454" s="647"/>
      <c r="P1454" s="648"/>
      <c r="Q1454" s="649"/>
      <c r="R1454" s="650"/>
      <c r="S1454" s="649"/>
      <c r="T1454" s="650"/>
      <c r="U1454" s="649"/>
      <c r="V1454" s="650"/>
      <c r="W1454" s="649"/>
      <c r="X1454" s="650"/>
      <c r="Y1454" s="649"/>
      <c r="Z1454" s="649"/>
      <c r="AA1454" s="649"/>
      <c r="AB1454" s="649"/>
      <c r="AC1454" s="651"/>
      <c r="AD1454" s="651"/>
      <c r="AE1454" s="651"/>
      <c r="AF1454" s="652"/>
      <c r="AG1454" s="653"/>
      <c r="AH1454" s="653"/>
      <c r="AI1454" s="652"/>
      <c r="AJ1454" s="654"/>
      <c r="AK1454" s="655"/>
      <c r="AL1454" s="656"/>
      <c r="AM1454" s="656"/>
      <c r="AN1454" s="657"/>
      <c r="AO1454" s="658"/>
      <c r="AP1454" s="658"/>
      <c r="AQ1454" s="659"/>
      <c r="AR1454" s="659"/>
      <c r="AS1454" s="658"/>
      <c r="AT1454" s="659"/>
      <c r="AU1454" s="659"/>
      <c r="AV1454" s="659"/>
      <c r="AW1454" s="658"/>
      <c r="AX1454" s="658"/>
      <c r="AY1454" s="659"/>
      <c r="AZ1454" s="658"/>
      <c r="BA1454" s="658"/>
      <c r="BB1454" s="659"/>
      <c r="BC1454" s="658"/>
      <c r="BD1454" s="658"/>
      <c r="BE1454" s="658"/>
      <c r="BF1454" s="658"/>
      <c r="BG1454" s="660"/>
      <c r="BH1454" s="659"/>
      <c r="BI1454" s="661"/>
      <c r="BJ1454" s="661"/>
    </row>
    <row r="1455" spans="1:62" ht="24">
      <c r="A1455" s="642"/>
      <c r="B1455" s="1004"/>
      <c r="C1455" s="1004"/>
      <c r="D1455" s="1004"/>
      <c r="E1455" s="1004"/>
      <c r="F1455" s="1004"/>
      <c r="G1455" s="643"/>
      <c r="H1455" s="643"/>
      <c r="I1455" s="643"/>
      <c r="J1455" s="643"/>
      <c r="K1455" s="643"/>
      <c r="L1455" s="644"/>
      <c r="M1455" s="645"/>
      <c r="N1455" s="646"/>
      <c r="O1455" s="647"/>
      <c r="P1455" s="648"/>
      <c r="Q1455" s="649"/>
      <c r="R1455" s="650"/>
      <c r="S1455" s="649"/>
      <c r="T1455" s="650"/>
      <c r="U1455" s="649"/>
      <c r="V1455" s="650"/>
      <c r="W1455" s="649"/>
      <c r="X1455" s="650"/>
      <c r="Y1455" s="649"/>
      <c r="Z1455" s="649"/>
      <c r="AA1455" s="649"/>
      <c r="AB1455" s="649"/>
      <c r="AC1455" s="651"/>
      <c r="AD1455" s="651"/>
      <c r="AE1455" s="651"/>
      <c r="AF1455" s="652"/>
      <c r="AG1455" s="653"/>
      <c r="AH1455" s="653"/>
      <c r="AI1455" s="652"/>
      <c r="AJ1455" s="654"/>
      <c r="AK1455" s="655"/>
      <c r="AL1455" s="656"/>
      <c r="AM1455" s="656"/>
      <c r="AN1455" s="657"/>
      <c r="AO1455" s="658"/>
      <c r="AP1455" s="658"/>
      <c r="AQ1455" s="659"/>
      <c r="AR1455" s="659"/>
      <c r="AS1455" s="658"/>
      <c r="AT1455" s="659"/>
      <c r="AU1455" s="659"/>
      <c r="AV1455" s="659"/>
      <c r="AW1455" s="658"/>
      <c r="AX1455" s="658"/>
      <c r="AY1455" s="659"/>
      <c r="AZ1455" s="658"/>
      <c r="BA1455" s="658"/>
      <c r="BB1455" s="659"/>
      <c r="BC1455" s="658"/>
      <c r="BD1455" s="658"/>
      <c r="BE1455" s="658"/>
      <c r="BF1455" s="658"/>
      <c r="BG1455" s="660"/>
      <c r="BH1455" s="659"/>
      <c r="BI1455" s="661"/>
      <c r="BJ1455" s="661"/>
    </row>
    <row r="1456" spans="1:62" ht="24">
      <c r="A1456" s="642"/>
      <c r="B1456" s="1004"/>
      <c r="C1456" s="1004"/>
      <c r="D1456" s="1004"/>
      <c r="E1456" s="1004"/>
      <c r="F1456" s="1004"/>
      <c r="G1456" s="643"/>
      <c r="H1456" s="643"/>
      <c r="I1456" s="643"/>
      <c r="J1456" s="643"/>
      <c r="K1456" s="643"/>
      <c r="L1456" s="644"/>
      <c r="M1456" s="645"/>
      <c r="N1456" s="646"/>
      <c r="O1456" s="647"/>
      <c r="P1456" s="648"/>
      <c r="Q1456" s="649"/>
      <c r="R1456" s="650"/>
      <c r="S1456" s="649"/>
      <c r="T1456" s="650"/>
      <c r="U1456" s="649"/>
      <c r="V1456" s="650"/>
      <c r="W1456" s="649"/>
      <c r="X1456" s="650"/>
      <c r="Y1456" s="649"/>
      <c r="Z1456" s="649"/>
      <c r="AA1456" s="649"/>
      <c r="AB1456" s="649"/>
      <c r="AC1456" s="651"/>
      <c r="AD1456" s="651"/>
      <c r="AE1456" s="651"/>
      <c r="AF1456" s="652"/>
      <c r="AG1456" s="653"/>
      <c r="AH1456" s="653"/>
      <c r="AI1456" s="652"/>
      <c r="AJ1456" s="654"/>
      <c r="AK1456" s="655"/>
      <c r="AL1456" s="656"/>
      <c r="AM1456" s="656"/>
      <c r="AN1456" s="657"/>
      <c r="AO1456" s="658"/>
      <c r="AP1456" s="658"/>
      <c r="AQ1456" s="659"/>
      <c r="AR1456" s="659"/>
      <c r="AS1456" s="658"/>
      <c r="AT1456" s="659"/>
      <c r="AU1456" s="659"/>
      <c r="AV1456" s="659"/>
      <c r="AW1456" s="658"/>
      <c r="AX1456" s="658"/>
      <c r="AY1456" s="659"/>
      <c r="AZ1456" s="658"/>
      <c r="BA1456" s="658"/>
      <c r="BB1456" s="659"/>
      <c r="BC1456" s="658"/>
      <c r="BD1456" s="658"/>
      <c r="BE1456" s="658"/>
      <c r="BF1456" s="658"/>
      <c r="BG1456" s="660"/>
      <c r="BH1456" s="659"/>
      <c r="BI1456" s="661"/>
      <c r="BJ1456" s="661"/>
    </row>
    <row r="1457" spans="1:62" ht="24">
      <c r="A1457" s="642"/>
      <c r="B1457" s="1004"/>
      <c r="C1457" s="1004"/>
      <c r="D1457" s="1004"/>
      <c r="E1457" s="1004"/>
      <c r="F1457" s="1004"/>
      <c r="G1457" s="643"/>
      <c r="H1457" s="643"/>
      <c r="I1457" s="643"/>
      <c r="J1457" s="643"/>
      <c r="K1457" s="643"/>
      <c r="L1457" s="644"/>
      <c r="M1457" s="645"/>
      <c r="N1457" s="646"/>
      <c r="O1457" s="647"/>
      <c r="P1457" s="648"/>
      <c r="Q1457" s="649"/>
      <c r="R1457" s="650"/>
      <c r="S1457" s="649"/>
      <c r="T1457" s="650"/>
      <c r="U1457" s="649"/>
      <c r="V1457" s="650"/>
      <c r="W1457" s="649"/>
      <c r="X1457" s="650"/>
      <c r="Y1457" s="649"/>
      <c r="Z1457" s="649"/>
      <c r="AA1457" s="649"/>
      <c r="AB1457" s="649"/>
      <c r="AC1457" s="651"/>
      <c r="AD1457" s="651"/>
      <c r="AE1457" s="651"/>
      <c r="AF1457" s="652"/>
      <c r="AG1457" s="653"/>
      <c r="AH1457" s="653"/>
      <c r="AI1457" s="652"/>
      <c r="AJ1457" s="654"/>
      <c r="AK1457" s="655"/>
      <c r="AL1457" s="656"/>
      <c r="AM1457" s="656"/>
      <c r="AN1457" s="657"/>
      <c r="AO1457" s="658"/>
      <c r="AP1457" s="658"/>
      <c r="AQ1457" s="659"/>
      <c r="AR1457" s="659"/>
      <c r="AS1457" s="658"/>
      <c r="AT1457" s="659"/>
      <c r="AU1457" s="659"/>
      <c r="AV1457" s="659"/>
      <c r="AW1457" s="658"/>
      <c r="AX1457" s="658"/>
      <c r="AY1457" s="659"/>
      <c r="AZ1457" s="658"/>
      <c r="BA1457" s="658"/>
      <c r="BB1457" s="659"/>
      <c r="BC1457" s="658"/>
      <c r="BD1457" s="658"/>
      <c r="BE1457" s="658"/>
      <c r="BF1457" s="658"/>
      <c r="BG1457" s="660"/>
      <c r="BH1457" s="659"/>
      <c r="BI1457" s="661"/>
      <c r="BJ1457" s="661"/>
    </row>
    <row r="1458" spans="1:62" ht="24">
      <c r="A1458" s="642"/>
      <c r="B1458" s="1004"/>
      <c r="C1458" s="1004"/>
      <c r="D1458" s="1004"/>
      <c r="E1458" s="1004"/>
      <c r="F1458" s="1004"/>
      <c r="G1458" s="643"/>
      <c r="H1458" s="643"/>
      <c r="I1458" s="643"/>
      <c r="J1458" s="643"/>
      <c r="K1458" s="643"/>
      <c r="L1458" s="644"/>
      <c r="M1458" s="645"/>
      <c r="N1458" s="646"/>
      <c r="O1458" s="647"/>
      <c r="P1458" s="648"/>
      <c r="Q1458" s="649"/>
      <c r="R1458" s="650"/>
      <c r="S1458" s="649"/>
      <c r="T1458" s="650"/>
      <c r="U1458" s="649"/>
      <c r="V1458" s="650"/>
      <c r="W1458" s="649"/>
      <c r="X1458" s="650"/>
      <c r="Y1458" s="649"/>
      <c r="Z1458" s="649"/>
      <c r="AA1458" s="649"/>
      <c r="AB1458" s="649"/>
      <c r="AC1458" s="651"/>
      <c r="AD1458" s="651"/>
      <c r="AE1458" s="651"/>
      <c r="AF1458" s="652"/>
      <c r="AG1458" s="653"/>
      <c r="AH1458" s="653"/>
      <c r="AI1458" s="652"/>
      <c r="AJ1458" s="654"/>
      <c r="AK1458" s="655"/>
      <c r="AL1458" s="656"/>
      <c r="AM1458" s="656"/>
      <c r="AN1458" s="657"/>
      <c r="AO1458" s="658"/>
      <c r="AP1458" s="658"/>
      <c r="AQ1458" s="659"/>
      <c r="AR1458" s="659"/>
      <c r="AS1458" s="658"/>
      <c r="AT1458" s="659"/>
      <c r="AU1458" s="659"/>
      <c r="AV1458" s="659"/>
      <c r="AW1458" s="658"/>
      <c r="AX1458" s="658"/>
      <c r="AY1458" s="659"/>
      <c r="AZ1458" s="658"/>
      <c r="BA1458" s="658"/>
      <c r="BB1458" s="659"/>
      <c r="BC1458" s="658"/>
      <c r="BD1458" s="658"/>
      <c r="BE1458" s="658"/>
      <c r="BF1458" s="658"/>
      <c r="BG1458" s="660"/>
      <c r="BH1458" s="659"/>
      <c r="BI1458" s="661"/>
      <c r="BJ1458" s="661"/>
    </row>
    <row r="1459" spans="1:62" ht="24">
      <c r="A1459" s="642"/>
      <c r="B1459" s="1004"/>
      <c r="C1459" s="1004"/>
      <c r="D1459" s="1004"/>
      <c r="E1459" s="1004"/>
      <c r="F1459" s="1004"/>
      <c r="G1459" s="643"/>
      <c r="H1459" s="643"/>
      <c r="I1459" s="643"/>
      <c r="J1459" s="643"/>
      <c r="K1459" s="643"/>
      <c r="L1459" s="644"/>
      <c r="M1459" s="645"/>
      <c r="N1459" s="646"/>
      <c r="O1459" s="647"/>
      <c r="P1459" s="648"/>
      <c r="Q1459" s="649"/>
      <c r="R1459" s="650"/>
      <c r="S1459" s="649"/>
      <c r="T1459" s="650"/>
      <c r="U1459" s="649"/>
      <c r="V1459" s="650"/>
      <c r="W1459" s="649"/>
      <c r="X1459" s="650"/>
      <c r="Y1459" s="649"/>
      <c r="Z1459" s="649"/>
      <c r="AA1459" s="649"/>
      <c r="AB1459" s="649"/>
      <c r="AC1459" s="651"/>
      <c r="AD1459" s="651"/>
      <c r="AE1459" s="651"/>
      <c r="AF1459" s="652"/>
      <c r="AG1459" s="653"/>
      <c r="AH1459" s="653"/>
      <c r="AI1459" s="652"/>
      <c r="AJ1459" s="654"/>
      <c r="AK1459" s="655"/>
      <c r="AL1459" s="656"/>
      <c r="AM1459" s="656"/>
      <c r="AN1459" s="657"/>
      <c r="AO1459" s="658"/>
      <c r="AP1459" s="658"/>
      <c r="AQ1459" s="659"/>
      <c r="AR1459" s="659"/>
      <c r="AS1459" s="658"/>
      <c r="AT1459" s="659"/>
      <c r="AU1459" s="659"/>
      <c r="AV1459" s="659"/>
      <c r="AW1459" s="658"/>
      <c r="AX1459" s="658"/>
      <c r="AY1459" s="659"/>
      <c r="AZ1459" s="658"/>
      <c r="BA1459" s="658"/>
      <c r="BB1459" s="659"/>
      <c r="BC1459" s="658"/>
      <c r="BD1459" s="658"/>
      <c r="BE1459" s="658"/>
      <c r="BF1459" s="658"/>
      <c r="BG1459" s="660"/>
      <c r="BH1459" s="659"/>
      <c r="BI1459" s="661"/>
      <c r="BJ1459" s="661"/>
    </row>
    <row r="1460" spans="1:62" ht="24">
      <c r="A1460" s="642"/>
      <c r="B1460" s="1004"/>
      <c r="C1460" s="1004"/>
      <c r="D1460" s="1004"/>
      <c r="E1460" s="1004"/>
      <c r="F1460" s="1004"/>
      <c r="G1460" s="643"/>
      <c r="H1460" s="643"/>
      <c r="I1460" s="643"/>
      <c r="J1460" s="643"/>
      <c r="K1460" s="643"/>
      <c r="L1460" s="644"/>
      <c r="M1460" s="645"/>
      <c r="N1460" s="646"/>
      <c r="O1460" s="647"/>
      <c r="P1460" s="648"/>
      <c r="Q1460" s="649"/>
      <c r="R1460" s="650"/>
      <c r="S1460" s="649"/>
      <c r="T1460" s="650"/>
      <c r="U1460" s="649"/>
      <c r="V1460" s="650"/>
      <c r="W1460" s="649"/>
      <c r="X1460" s="650"/>
      <c r="Y1460" s="649"/>
      <c r="Z1460" s="649"/>
      <c r="AA1460" s="649"/>
      <c r="AB1460" s="649"/>
      <c r="AC1460" s="651"/>
      <c r="AD1460" s="651"/>
      <c r="AE1460" s="651"/>
      <c r="AF1460" s="652"/>
      <c r="AG1460" s="653"/>
      <c r="AH1460" s="653"/>
      <c r="AI1460" s="652"/>
      <c r="AJ1460" s="654"/>
      <c r="AK1460" s="655"/>
      <c r="AL1460" s="656"/>
      <c r="AM1460" s="656"/>
      <c r="AN1460" s="657"/>
      <c r="AO1460" s="658"/>
      <c r="AP1460" s="658"/>
      <c r="AQ1460" s="659"/>
      <c r="AR1460" s="659"/>
      <c r="AS1460" s="658"/>
      <c r="AT1460" s="659"/>
      <c r="AU1460" s="659"/>
      <c r="AV1460" s="659"/>
      <c r="AW1460" s="658"/>
      <c r="AX1460" s="658"/>
      <c r="AY1460" s="659"/>
      <c r="AZ1460" s="658"/>
      <c r="BA1460" s="658"/>
      <c r="BB1460" s="659"/>
      <c r="BC1460" s="658"/>
      <c r="BD1460" s="658"/>
      <c r="BE1460" s="658"/>
      <c r="BF1460" s="658"/>
      <c r="BG1460" s="660"/>
      <c r="BH1460" s="659"/>
      <c r="BI1460" s="661"/>
      <c r="BJ1460" s="661"/>
    </row>
    <row r="1461" spans="1:62" ht="24">
      <c r="A1461" s="642"/>
      <c r="B1461" s="1004"/>
      <c r="C1461" s="1004"/>
      <c r="D1461" s="1004"/>
      <c r="E1461" s="1004"/>
      <c r="F1461" s="1004"/>
      <c r="G1461" s="643"/>
      <c r="H1461" s="643"/>
      <c r="I1461" s="643"/>
      <c r="J1461" s="643"/>
      <c r="K1461" s="643"/>
      <c r="L1461" s="644"/>
      <c r="M1461" s="645"/>
      <c r="N1461" s="646"/>
      <c r="O1461" s="647"/>
      <c r="P1461" s="648"/>
      <c r="Q1461" s="649"/>
      <c r="R1461" s="650"/>
      <c r="S1461" s="649"/>
      <c r="T1461" s="650"/>
      <c r="U1461" s="649"/>
      <c r="V1461" s="650"/>
      <c r="W1461" s="649"/>
      <c r="X1461" s="650"/>
      <c r="Y1461" s="649"/>
      <c r="Z1461" s="649"/>
      <c r="AA1461" s="649"/>
      <c r="AB1461" s="649"/>
      <c r="AC1461" s="651"/>
      <c r="AD1461" s="651"/>
      <c r="AE1461" s="651"/>
      <c r="AF1461" s="652"/>
      <c r="AG1461" s="653"/>
      <c r="AH1461" s="653"/>
      <c r="AI1461" s="652"/>
      <c r="AJ1461" s="654"/>
      <c r="AK1461" s="655"/>
      <c r="AL1461" s="656"/>
      <c r="AM1461" s="656"/>
      <c r="AN1461" s="657"/>
      <c r="AO1461" s="658"/>
      <c r="AP1461" s="658"/>
      <c r="AQ1461" s="659"/>
      <c r="AR1461" s="659"/>
      <c r="AS1461" s="658"/>
      <c r="AT1461" s="659"/>
      <c r="AU1461" s="659"/>
      <c r="AV1461" s="659"/>
      <c r="AW1461" s="658"/>
      <c r="AX1461" s="658"/>
      <c r="AY1461" s="659"/>
      <c r="AZ1461" s="658"/>
      <c r="BA1461" s="658"/>
      <c r="BB1461" s="659"/>
      <c r="BC1461" s="658"/>
      <c r="BD1461" s="658"/>
      <c r="BE1461" s="658"/>
      <c r="BF1461" s="658"/>
      <c r="BG1461" s="660"/>
      <c r="BH1461" s="659"/>
      <c r="BI1461" s="661"/>
      <c r="BJ1461" s="661"/>
    </row>
    <row r="1462" spans="1:62" ht="24">
      <c r="A1462" s="642"/>
      <c r="B1462" s="1004"/>
      <c r="C1462" s="1004"/>
      <c r="D1462" s="1004"/>
      <c r="E1462" s="1004"/>
      <c r="F1462" s="1004"/>
      <c r="G1462" s="643"/>
      <c r="H1462" s="643"/>
      <c r="I1462" s="643"/>
      <c r="J1462" s="643"/>
      <c r="K1462" s="643"/>
      <c r="L1462" s="644"/>
      <c r="M1462" s="645"/>
      <c r="N1462" s="646"/>
      <c r="O1462" s="647"/>
      <c r="P1462" s="648"/>
      <c r="Q1462" s="649"/>
      <c r="R1462" s="650"/>
      <c r="S1462" s="649"/>
      <c r="T1462" s="650"/>
      <c r="U1462" s="649"/>
      <c r="V1462" s="650"/>
      <c r="W1462" s="649"/>
      <c r="X1462" s="650"/>
      <c r="Y1462" s="649"/>
      <c r="Z1462" s="649"/>
      <c r="AA1462" s="649"/>
      <c r="AB1462" s="649"/>
      <c r="AC1462" s="651"/>
      <c r="AD1462" s="651"/>
      <c r="AE1462" s="651"/>
      <c r="AF1462" s="652"/>
      <c r="AG1462" s="653"/>
      <c r="AH1462" s="653"/>
      <c r="AI1462" s="652"/>
      <c r="AJ1462" s="654"/>
      <c r="AK1462" s="655"/>
      <c r="AL1462" s="656"/>
      <c r="AM1462" s="656"/>
      <c r="AN1462" s="657"/>
      <c r="AO1462" s="658"/>
      <c r="AP1462" s="658"/>
      <c r="AQ1462" s="659"/>
      <c r="AR1462" s="659"/>
      <c r="AS1462" s="658"/>
      <c r="AT1462" s="659"/>
      <c r="AU1462" s="659"/>
      <c r="AV1462" s="659"/>
      <c r="AW1462" s="658"/>
      <c r="AX1462" s="658"/>
      <c r="AY1462" s="659"/>
      <c r="AZ1462" s="658"/>
      <c r="BA1462" s="658"/>
      <c r="BB1462" s="659"/>
      <c r="BC1462" s="658"/>
      <c r="BD1462" s="658"/>
      <c r="BE1462" s="658"/>
      <c r="BF1462" s="658"/>
      <c r="BG1462" s="660"/>
      <c r="BH1462" s="659"/>
      <c r="BI1462" s="661"/>
      <c r="BJ1462" s="661"/>
    </row>
    <row r="1463" spans="1:62" ht="24">
      <c r="A1463" s="642"/>
      <c r="B1463" s="1004"/>
      <c r="C1463" s="1004"/>
      <c r="D1463" s="1004"/>
      <c r="E1463" s="1004"/>
      <c r="F1463" s="1004"/>
      <c r="G1463" s="643"/>
      <c r="H1463" s="643"/>
      <c r="I1463" s="643"/>
      <c r="J1463" s="643"/>
      <c r="K1463" s="643"/>
      <c r="L1463" s="644"/>
      <c r="M1463" s="645"/>
      <c r="N1463" s="646"/>
      <c r="O1463" s="647"/>
      <c r="P1463" s="648"/>
      <c r="Q1463" s="649"/>
      <c r="R1463" s="650"/>
      <c r="S1463" s="649"/>
      <c r="T1463" s="650"/>
      <c r="U1463" s="649"/>
      <c r="V1463" s="650"/>
      <c r="W1463" s="649"/>
      <c r="X1463" s="650"/>
      <c r="Y1463" s="649"/>
      <c r="Z1463" s="649"/>
      <c r="AA1463" s="649"/>
      <c r="AB1463" s="649"/>
      <c r="AC1463" s="651"/>
      <c r="AD1463" s="651"/>
      <c r="AE1463" s="651"/>
      <c r="AF1463" s="652"/>
      <c r="AG1463" s="653"/>
      <c r="AH1463" s="653"/>
      <c r="AI1463" s="652"/>
      <c r="AJ1463" s="654"/>
      <c r="AK1463" s="655"/>
      <c r="AL1463" s="656"/>
      <c r="AM1463" s="656"/>
      <c r="AN1463" s="657"/>
      <c r="AO1463" s="658"/>
      <c r="AP1463" s="658"/>
      <c r="AQ1463" s="659"/>
      <c r="AR1463" s="659"/>
      <c r="AS1463" s="658"/>
      <c r="AT1463" s="659"/>
      <c r="AU1463" s="659"/>
      <c r="AV1463" s="659"/>
      <c r="AW1463" s="658"/>
      <c r="AX1463" s="658"/>
      <c r="AY1463" s="659"/>
      <c r="AZ1463" s="658"/>
      <c r="BA1463" s="658"/>
      <c r="BB1463" s="659"/>
      <c r="BC1463" s="658"/>
      <c r="BD1463" s="658"/>
      <c r="BE1463" s="658"/>
      <c r="BF1463" s="658"/>
      <c r="BG1463" s="660"/>
      <c r="BH1463" s="659"/>
      <c r="BI1463" s="661"/>
      <c r="BJ1463" s="661"/>
    </row>
    <row r="1464" spans="1:62" ht="24">
      <c r="A1464" s="642"/>
      <c r="B1464" s="1004"/>
      <c r="C1464" s="1004"/>
      <c r="D1464" s="1004"/>
      <c r="E1464" s="1004"/>
      <c r="F1464" s="1004"/>
      <c r="G1464" s="643"/>
      <c r="H1464" s="643"/>
      <c r="I1464" s="643"/>
      <c r="J1464" s="643"/>
      <c r="K1464" s="643"/>
      <c r="L1464" s="644"/>
      <c r="M1464" s="645"/>
      <c r="N1464" s="646"/>
      <c r="O1464" s="647"/>
      <c r="P1464" s="648"/>
      <c r="Q1464" s="649"/>
      <c r="R1464" s="650"/>
      <c r="S1464" s="649"/>
      <c r="T1464" s="650"/>
      <c r="U1464" s="649"/>
      <c r="V1464" s="650"/>
      <c r="W1464" s="649"/>
      <c r="X1464" s="650"/>
      <c r="Y1464" s="649"/>
      <c r="Z1464" s="649"/>
      <c r="AA1464" s="649"/>
      <c r="AB1464" s="649"/>
      <c r="AC1464" s="651"/>
      <c r="AD1464" s="651"/>
      <c r="AE1464" s="651"/>
      <c r="AF1464" s="652"/>
      <c r="AG1464" s="653"/>
      <c r="AH1464" s="653"/>
      <c r="AI1464" s="652"/>
      <c r="AJ1464" s="654"/>
      <c r="AK1464" s="655"/>
      <c r="AL1464" s="656"/>
      <c r="AM1464" s="656"/>
      <c r="AN1464" s="657"/>
      <c r="AO1464" s="658"/>
      <c r="AP1464" s="658"/>
      <c r="AQ1464" s="659"/>
      <c r="AR1464" s="659"/>
      <c r="AS1464" s="658"/>
      <c r="AT1464" s="659"/>
      <c r="AU1464" s="659"/>
      <c r="AV1464" s="659"/>
      <c r="AW1464" s="658"/>
      <c r="AX1464" s="658"/>
      <c r="AY1464" s="659"/>
      <c r="AZ1464" s="658"/>
      <c r="BA1464" s="658"/>
      <c r="BB1464" s="659"/>
      <c r="BC1464" s="658"/>
      <c r="BD1464" s="658"/>
      <c r="BE1464" s="658"/>
      <c r="BF1464" s="658"/>
      <c r="BG1464" s="660"/>
      <c r="BH1464" s="659"/>
      <c r="BI1464" s="661"/>
      <c r="BJ1464" s="661"/>
    </row>
    <row r="1465" spans="1:62" ht="24">
      <c r="A1465" s="642"/>
      <c r="B1465" s="1004"/>
      <c r="C1465" s="1004"/>
      <c r="D1465" s="1004"/>
      <c r="E1465" s="1004"/>
      <c r="F1465" s="1004"/>
      <c r="G1465" s="643"/>
      <c r="H1465" s="643"/>
      <c r="I1465" s="643"/>
      <c r="J1465" s="643"/>
      <c r="K1465" s="643"/>
      <c r="L1465" s="644"/>
      <c r="M1465" s="645"/>
      <c r="N1465" s="646"/>
      <c r="O1465" s="647"/>
      <c r="P1465" s="648"/>
      <c r="Q1465" s="649"/>
      <c r="R1465" s="650"/>
      <c r="S1465" s="649"/>
      <c r="T1465" s="650"/>
      <c r="U1465" s="649"/>
      <c r="V1465" s="650"/>
      <c r="W1465" s="649"/>
      <c r="X1465" s="650"/>
      <c r="Y1465" s="649"/>
      <c r="Z1465" s="649"/>
      <c r="AA1465" s="649"/>
      <c r="AB1465" s="649"/>
      <c r="AC1465" s="651"/>
      <c r="AD1465" s="651"/>
      <c r="AE1465" s="651"/>
      <c r="AF1465" s="652"/>
      <c r="AG1465" s="653"/>
      <c r="AH1465" s="653"/>
      <c r="AI1465" s="652"/>
      <c r="AJ1465" s="654"/>
      <c r="AK1465" s="655"/>
      <c r="AL1465" s="656"/>
      <c r="AM1465" s="656"/>
      <c r="AN1465" s="657"/>
      <c r="AO1465" s="658"/>
      <c r="AP1465" s="658"/>
      <c r="AQ1465" s="659"/>
      <c r="AR1465" s="659"/>
      <c r="AS1465" s="658"/>
      <c r="AT1465" s="659"/>
      <c r="AU1465" s="659"/>
      <c r="AV1465" s="659"/>
      <c r="AW1465" s="658"/>
      <c r="AX1465" s="658"/>
      <c r="AY1465" s="659"/>
      <c r="AZ1465" s="658"/>
      <c r="BA1465" s="658"/>
      <c r="BB1465" s="659"/>
      <c r="BC1465" s="658"/>
      <c r="BD1465" s="658"/>
      <c r="BE1465" s="658"/>
      <c r="BF1465" s="658"/>
      <c r="BG1465" s="660"/>
      <c r="BH1465" s="659"/>
      <c r="BI1465" s="661"/>
      <c r="BJ1465" s="661"/>
    </row>
    <row r="1466" spans="1:62" ht="24">
      <c r="A1466" s="642"/>
      <c r="B1466" s="1004"/>
      <c r="C1466" s="1004"/>
      <c r="D1466" s="1004"/>
      <c r="E1466" s="1004"/>
      <c r="F1466" s="1004"/>
      <c r="G1466" s="643"/>
      <c r="H1466" s="643"/>
      <c r="I1466" s="643"/>
      <c r="J1466" s="643"/>
      <c r="K1466" s="643"/>
      <c r="L1466" s="644"/>
      <c r="M1466" s="645"/>
      <c r="N1466" s="646"/>
      <c r="O1466" s="647"/>
      <c r="P1466" s="648"/>
      <c r="Q1466" s="649"/>
      <c r="R1466" s="650"/>
      <c r="S1466" s="649"/>
      <c r="T1466" s="650"/>
      <c r="U1466" s="649"/>
      <c r="V1466" s="650"/>
      <c r="W1466" s="649"/>
      <c r="X1466" s="650"/>
      <c r="Y1466" s="649"/>
      <c r="Z1466" s="649"/>
      <c r="AA1466" s="649"/>
      <c r="AB1466" s="649"/>
      <c r="AC1466" s="651"/>
      <c r="AD1466" s="651"/>
      <c r="AE1466" s="651"/>
      <c r="AF1466" s="652"/>
      <c r="AG1466" s="653"/>
      <c r="AH1466" s="653"/>
      <c r="AI1466" s="652"/>
      <c r="AJ1466" s="654"/>
      <c r="AK1466" s="655"/>
      <c r="AL1466" s="656"/>
      <c r="AM1466" s="656"/>
      <c r="AN1466" s="657"/>
      <c r="AO1466" s="658"/>
      <c r="AP1466" s="658"/>
      <c r="AQ1466" s="659"/>
      <c r="AR1466" s="659"/>
      <c r="AS1466" s="658"/>
      <c r="AT1466" s="659"/>
      <c r="AU1466" s="659"/>
      <c r="AV1466" s="659"/>
      <c r="AW1466" s="658"/>
      <c r="AX1466" s="658"/>
      <c r="AY1466" s="659"/>
      <c r="AZ1466" s="658"/>
      <c r="BA1466" s="658"/>
      <c r="BB1466" s="659"/>
      <c r="BC1466" s="658"/>
      <c r="BD1466" s="658"/>
      <c r="BE1466" s="658"/>
      <c r="BF1466" s="658"/>
      <c r="BG1466" s="660"/>
      <c r="BH1466" s="659"/>
      <c r="BI1466" s="661"/>
      <c r="BJ1466" s="661"/>
    </row>
    <row r="1467" spans="1:62" ht="24">
      <c r="A1467" s="642"/>
      <c r="B1467" s="1004"/>
      <c r="C1467" s="1004"/>
      <c r="D1467" s="1004"/>
      <c r="E1467" s="1004"/>
      <c r="F1467" s="1004"/>
      <c r="G1467" s="643"/>
      <c r="H1467" s="643"/>
      <c r="I1467" s="643"/>
      <c r="J1467" s="643"/>
      <c r="K1467" s="643"/>
      <c r="L1467" s="644"/>
      <c r="M1467" s="645"/>
      <c r="N1467" s="646"/>
      <c r="O1467" s="647"/>
      <c r="P1467" s="648"/>
      <c r="Q1467" s="649"/>
      <c r="R1467" s="650"/>
      <c r="S1467" s="649"/>
      <c r="T1467" s="650"/>
      <c r="U1467" s="649"/>
      <c r="V1467" s="650"/>
      <c r="W1467" s="649"/>
      <c r="X1467" s="650"/>
      <c r="Y1467" s="649"/>
      <c r="Z1467" s="649"/>
      <c r="AA1467" s="649"/>
      <c r="AB1467" s="649"/>
      <c r="AC1467" s="651"/>
      <c r="AD1467" s="651"/>
      <c r="AE1467" s="651"/>
      <c r="AF1467" s="652"/>
      <c r="AG1467" s="653"/>
      <c r="AH1467" s="653"/>
      <c r="AI1467" s="652"/>
      <c r="AJ1467" s="654"/>
      <c r="AK1467" s="655"/>
      <c r="AL1467" s="656"/>
      <c r="AM1467" s="656"/>
      <c r="AN1467" s="657"/>
      <c r="AO1467" s="658"/>
      <c r="AP1467" s="658"/>
      <c r="AQ1467" s="659"/>
      <c r="AR1467" s="659"/>
      <c r="AS1467" s="658"/>
      <c r="AT1467" s="659"/>
      <c r="AU1467" s="659"/>
      <c r="AV1467" s="659"/>
      <c r="AW1467" s="658"/>
      <c r="AX1467" s="658"/>
      <c r="AY1467" s="659"/>
      <c r="AZ1467" s="658"/>
      <c r="BA1467" s="658"/>
      <c r="BB1467" s="659"/>
      <c r="BC1467" s="658"/>
      <c r="BD1467" s="658"/>
      <c r="BE1467" s="658"/>
      <c r="BF1467" s="658"/>
      <c r="BG1467" s="660"/>
      <c r="BH1467" s="659"/>
      <c r="BI1467" s="661"/>
      <c r="BJ1467" s="661"/>
    </row>
    <row r="1468" spans="1:62" ht="24">
      <c r="A1468" s="642"/>
      <c r="B1468" s="1004"/>
      <c r="C1468" s="1004"/>
      <c r="D1468" s="1004"/>
      <c r="E1468" s="1004"/>
      <c r="F1468" s="1004"/>
      <c r="G1468" s="643"/>
      <c r="H1468" s="643"/>
      <c r="I1468" s="643"/>
      <c r="J1468" s="643"/>
      <c r="K1468" s="643"/>
      <c r="L1468" s="644"/>
      <c r="M1468" s="645"/>
      <c r="N1468" s="646"/>
      <c r="O1468" s="647"/>
      <c r="P1468" s="648"/>
      <c r="Q1468" s="649"/>
      <c r="R1468" s="650"/>
      <c r="S1468" s="649"/>
      <c r="T1468" s="650"/>
      <c r="U1468" s="649"/>
      <c r="V1468" s="650"/>
      <c r="W1468" s="649"/>
      <c r="X1468" s="650"/>
      <c r="Y1468" s="649"/>
      <c r="Z1468" s="649"/>
      <c r="AA1468" s="649"/>
      <c r="AB1468" s="649"/>
      <c r="AC1468" s="651"/>
      <c r="AD1468" s="651"/>
      <c r="AE1468" s="651"/>
      <c r="AF1468" s="652"/>
      <c r="AG1468" s="653"/>
      <c r="AH1468" s="653"/>
      <c r="AI1468" s="652"/>
      <c r="AJ1468" s="654"/>
      <c r="AK1468" s="655"/>
      <c r="AL1468" s="656"/>
      <c r="AM1468" s="656"/>
      <c r="AN1468" s="657"/>
      <c r="AO1468" s="658"/>
      <c r="AP1468" s="658"/>
      <c r="AQ1468" s="659"/>
      <c r="AR1468" s="659"/>
      <c r="AS1468" s="658"/>
      <c r="AT1468" s="659"/>
      <c r="AU1468" s="659"/>
      <c r="AV1468" s="659"/>
      <c r="AW1468" s="658"/>
      <c r="AX1468" s="658"/>
      <c r="AY1468" s="659"/>
      <c r="AZ1468" s="658"/>
      <c r="BA1468" s="658"/>
      <c r="BB1468" s="659"/>
      <c r="BC1468" s="658"/>
      <c r="BD1468" s="658"/>
      <c r="BE1468" s="658"/>
      <c r="BF1468" s="658"/>
      <c r="BG1468" s="660"/>
      <c r="BH1468" s="659"/>
      <c r="BI1468" s="661"/>
      <c r="BJ1468" s="661"/>
    </row>
    <row r="1469" spans="1:62" ht="24">
      <c r="A1469" s="642"/>
      <c r="B1469" s="1004"/>
      <c r="C1469" s="1004"/>
      <c r="D1469" s="1004"/>
      <c r="E1469" s="1004"/>
      <c r="F1469" s="1004"/>
      <c r="G1469" s="643"/>
      <c r="H1469" s="643"/>
      <c r="I1469" s="643"/>
      <c r="J1469" s="643"/>
      <c r="K1469" s="643"/>
      <c r="L1469" s="644"/>
      <c r="M1469" s="645"/>
      <c r="N1469" s="646"/>
      <c r="O1469" s="647"/>
      <c r="P1469" s="648"/>
      <c r="Q1469" s="649"/>
      <c r="R1469" s="650"/>
      <c r="S1469" s="649"/>
      <c r="T1469" s="650"/>
      <c r="U1469" s="649"/>
      <c r="V1469" s="650"/>
      <c r="W1469" s="649"/>
      <c r="X1469" s="650"/>
      <c r="Y1469" s="649"/>
      <c r="Z1469" s="649"/>
      <c r="AA1469" s="649"/>
      <c r="AB1469" s="649"/>
      <c r="AC1469" s="651"/>
      <c r="AD1469" s="651"/>
      <c r="AE1469" s="651"/>
      <c r="AF1469" s="652"/>
      <c r="AG1469" s="653"/>
      <c r="AH1469" s="653"/>
      <c r="AI1469" s="652"/>
      <c r="AJ1469" s="654"/>
      <c r="AK1469" s="655"/>
      <c r="AL1469" s="656"/>
      <c r="AM1469" s="656"/>
      <c r="AN1469" s="657"/>
      <c r="AO1469" s="658"/>
      <c r="AP1469" s="658"/>
      <c r="AQ1469" s="659"/>
      <c r="AR1469" s="659"/>
      <c r="AS1469" s="658"/>
      <c r="AT1469" s="659"/>
      <c r="AU1469" s="659"/>
      <c r="AV1469" s="659"/>
      <c r="AW1469" s="658"/>
      <c r="AX1469" s="658"/>
      <c r="AY1469" s="659"/>
      <c r="AZ1469" s="658"/>
      <c r="BA1469" s="658"/>
      <c r="BB1469" s="659"/>
      <c r="BC1469" s="658"/>
      <c r="BD1469" s="658"/>
      <c r="BE1469" s="658"/>
      <c r="BF1469" s="658"/>
      <c r="BG1469" s="660"/>
      <c r="BH1469" s="659"/>
      <c r="BI1469" s="661"/>
      <c r="BJ1469" s="661"/>
    </row>
    <row r="1470" spans="1:62" ht="24">
      <c r="A1470" s="642"/>
      <c r="B1470" s="1004"/>
      <c r="C1470" s="1004"/>
      <c r="D1470" s="1004"/>
      <c r="E1470" s="1004"/>
      <c r="F1470" s="1004"/>
      <c r="G1470" s="643"/>
      <c r="H1470" s="643"/>
      <c r="I1470" s="643"/>
      <c r="J1470" s="643"/>
      <c r="K1470" s="643"/>
      <c r="L1470" s="644"/>
      <c r="M1470" s="645"/>
      <c r="N1470" s="646"/>
      <c r="O1470" s="647"/>
      <c r="P1470" s="648"/>
      <c r="Q1470" s="649"/>
      <c r="R1470" s="650"/>
      <c r="S1470" s="649"/>
      <c r="T1470" s="650"/>
      <c r="U1470" s="649"/>
      <c r="V1470" s="650"/>
      <c r="W1470" s="649"/>
      <c r="X1470" s="650"/>
      <c r="Y1470" s="649"/>
      <c r="Z1470" s="649"/>
      <c r="AA1470" s="649"/>
      <c r="AB1470" s="649"/>
      <c r="AC1470" s="651"/>
      <c r="AD1470" s="651"/>
      <c r="AE1470" s="651"/>
      <c r="AF1470" s="652"/>
      <c r="AG1470" s="653"/>
      <c r="AH1470" s="653"/>
      <c r="AI1470" s="652"/>
      <c r="AJ1470" s="654"/>
      <c r="AK1470" s="655"/>
      <c r="AL1470" s="656"/>
      <c r="AM1470" s="656"/>
      <c r="AN1470" s="657"/>
      <c r="AO1470" s="658"/>
      <c r="AP1470" s="658"/>
      <c r="AQ1470" s="659"/>
      <c r="AR1470" s="659"/>
      <c r="AS1470" s="658"/>
      <c r="AT1470" s="659"/>
      <c r="AU1470" s="659"/>
      <c r="AV1470" s="659"/>
      <c r="AW1470" s="658"/>
      <c r="AX1470" s="658"/>
      <c r="AY1470" s="659"/>
      <c r="AZ1470" s="658"/>
      <c r="BA1470" s="658"/>
      <c r="BB1470" s="659"/>
      <c r="BC1470" s="658"/>
      <c r="BD1470" s="658"/>
      <c r="BE1470" s="658"/>
      <c r="BF1470" s="658"/>
      <c r="BG1470" s="660"/>
      <c r="BH1470" s="659"/>
      <c r="BI1470" s="661"/>
      <c r="BJ1470" s="661"/>
    </row>
    <row r="1471" spans="1:62" ht="24">
      <c r="A1471" s="642"/>
      <c r="B1471" s="1004"/>
      <c r="C1471" s="1004"/>
      <c r="D1471" s="1004"/>
      <c r="E1471" s="1004"/>
      <c r="F1471" s="1004"/>
      <c r="G1471" s="643"/>
      <c r="H1471" s="643"/>
      <c r="I1471" s="643"/>
      <c r="J1471" s="643"/>
      <c r="K1471" s="643"/>
      <c r="L1471" s="644"/>
      <c r="M1471" s="645"/>
      <c r="N1471" s="646"/>
      <c r="O1471" s="647"/>
      <c r="P1471" s="648"/>
      <c r="Q1471" s="649"/>
      <c r="R1471" s="650"/>
      <c r="S1471" s="649"/>
      <c r="T1471" s="650"/>
      <c r="U1471" s="649"/>
      <c r="V1471" s="650"/>
      <c r="W1471" s="649"/>
      <c r="X1471" s="650"/>
      <c r="Y1471" s="649"/>
      <c r="Z1471" s="649"/>
      <c r="AA1471" s="649"/>
      <c r="AB1471" s="649"/>
      <c r="AC1471" s="651"/>
      <c r="AD1471" s="651"/>
      <c r="AE1471" s="651"/>
      <c r="AF1471" s="652"/>
      <c r="AG1471" s="653"/>
      <c r="AH1471" s="653"/>
      <c r="AI1471" s="652"/>
      <c r="AJ1471" s="654"/>
      <c r="AK1471" s="655"/>
      <c r="AL1471" s="656"/>
      <c r="AM1471" s="656"/>
      <c r="AN1471" s="657"/>
      <c r="AO1471" s="658"/>
      <c r="AP1471" s="658"/>
      <c r="AQ1471" s="659"/>
      <c r="AR1471" s="659"/>
      <c r="AS1471" s="658"/>
      <c r="AT1471" s="659"/>
      <c r="AU1471" s="659"/>
      <c r="AV1471" s="659"/>
      <c r="AW1471" s="658"/>
      <c r="AX1471" s="658"/>
      <c r="AY1471" s="659"/>
      <c r="AZ1471" s="658"/>
      <c r="BA1471" s="658"/>
      <c r="BB1471" s="659"/>
      <c r="BC1471" s="658"/>
      <c r="BD1471" s="658"/>
      <c r="BE1471" s="658"/>
      <c r="BF1471" s="658"/>
      <c r="BG1471" s="660"/>
      <c r="BH1471" s="659"/>
      <c r="BI1471" s="661"/>
      <c r="BJ1471" s="661"/>
    </row>
    <row r="1472" spans="1:62" ht="24">
      <c r="A1472" s="642"/>
      <c r="B1472" s="1004"/>
      <c r="C1472" s="1004"/>
      <c r="D1472" s="1004"/>
      <c r="E1472" s="1004"/>
      <c r="F1472" s="1004"/>
      <c r="G1472" s="643"/>
      <c r="H1472" s="643"/>
      <c r="I1472" s="643"/>
      <c r="J1472" s="643"/>
      <c r="K1472" s="643"/>
      <c r="L1472" s="644"/>
      <c r="M1472" s="645"/>
      <c r="N1472" s="646"/>
      <c r="O1472" s="647"/>
      <c r="P1472" s="648"/>
      <c r="Q1472" s="649"/>
      <c r="R1472" s="650"/>
      <c r="S1472" s="649"/>
      <c r="T1472" s="650"/>
      <c r="U1472" s="649"/>
      <c r="V1472" s="650"/>
      <c r="W1472" s="649"/>
      <c r="X1472" s="650"/>
      <c r="Y1472" s="649"/>
      <c r="Z1472" s="649"/>
      <c r="AA1472" s="649"/>
      <c r="AB1472" s="649"/>
      <c r="AC1472" s="651"/>
      <c r="AD1472" s="651"/>
      <c r="AE1472" s="651"/>
      <c r="AF1472" s="652"/>
      <c r="AG1472" s="653"/>
      <c r="AH1472" s="653"/>
      <c r="AI1472" s="652"/>
      <c r="AJ1472" s="654"/>
      <c r="AK1472" s="655"/>
      <c r="AL1472" s="656"/>
      <c r="AM1472" s="656"/>
      <c r="AN1472" s="657"/>
      <c r="AO1472" s="658"/>
      <c r="AP1472" s="658"/>
      <c r="AQ1472" s="659"/>
      <c r="AR1472" s="659"/>
      <c r="AS1472" s="658"/>
      <c r="AT1472" s="659"/>
      <c r="AU1472" s="659"/>
      <c r="AV1472" s="659"/>
      <c r="AW1472" s="658"/>
      <c r="AX1472" s="658"/>
      <c r="AY1472" s="659"/>
      <c r="AZ1472" s="658"/>
      <c r="BA1472" s="658"/>
      <c r="BB1472" s="659"/>
      <c r="BC1472" s="658"/>
      <c r="BD1472" s="658"/>
      <c r="BE1472" s="658"/>
      <c r="BF1472" s="658"/>
      <c r="BG1472" s="660"/>
      <c r="BH1472" s="659"/>
      <c r="BI1472" s="661"/>
      <c r="BJ1472" s="661"/>
    </row>
    <row r="1473" spans="1:62" ht="24">
      <c r="A1473" s="642"/>
      <c r="B1473" s="1004"/>
      <c r="C1473" s="1004"/>
      <c r="D1473" s="1004"/>
      <c r="E1473" s="1004"/>
      <c r="F1473" s="1004"/>
      <c r="G1473" s="643"/>
      <c r="H1473" s="643"/>
      <c r="I1473" s="643"/>
      <c r="J1473" s="643"/>
      <c r="K1473" s="643"/>
      <c r="L1473" s="644"/>
      <c r="M1473" s="645"/>
      <c r="N1473" s="646"/>
      <c r="O1473" s="647"/>
      <c r="P1473" s="648"/>
      <c r="Q1473" s="649"/>
      <c r="R1473" s="650"/>
      <c r="S1473" s="649"/>
      <c r="T1473" s="650"/>
      <c r="U1473" s="649"/>
      <c r="V1473" s="650"/>
      <c r="W1473" s="649"/>
      <c r="X1473" s="650"/>
      <c r="Y1473" s="649"/>
      <c r="Z1473" s="649"/>
      <c r="AA1473" s="649"/>
      <c r="AB1473" s="649"/>
      <c r="AC1473" s="651"/>
      <c r="AD1473" s="651"/>
      <c r="AE1473" s="651"/>
      <c r="AF1473" s="652"/>
      <c r="AG1473" s="653"/>
      <c r="AH1473" s="653"/>
      <c r="AI1473" s="652"/>
      <c r="AJ1473" s="654"/>
      <c r="AK1473" s="655"/>
      <c r="AL1473" s="656"/>
      <c r="AM1473" s="656"/>
      <c r="AN1473" s="657"/>
      <c r="AO1473" s="658"/>
      <c r="AP1473" s="658"/>
      <c r="AQ1473" s="659"/>
      <c r="AR1473" s="659"/>
      <c r="AS1473" s="658"/>
      <c r="AT1473" s="659"/>
      <c r="AU1473" s="659"/>
      <c r="AV1473" s="659"/>
      <c r="AW1473" s="658"/>
      <c r="AX1473" s="658"/>
      <c r="AY1473" s="659"/>
      <c r="AZ1473" s="658"/>
      <c r="BA1473" s="658"/>
      <c r="BB1473" s="659"/>
      <c r="BC1473" s="658"/>
      <c r="BD1473" s="658"/>
      <c r="BE1473" s="658"/>
      <c r="BF1473" s="658"/>
      <c r="BG1473" s="660"/>
      <c r="BH1473" s="659"/>
      <c r="BI1473" s="661"/>
      <c r="BJ1473" s="661"/>
    </row>
    <row r="1474" spans="1:62" ht="24">
      <c r="A1474" s="642"/>
      <c r="B1474" s="1004"/>
      <c r="C1474" s="1004"/>
      <c r="D1474" s="1004"/>
      <c r="E1474" s="1004"/>
      <c r="F1474" s="1004"/>
      <c r="G1474" s="643"/>
      <c r="H1474" s="643"/>
      <c r="I1474" s="643"/>
      <c r="J1474" s="643"/>
      <c r="K1474" s="643"/>
      <c r="L1474" s="644"/>
      <c r="M1474" s="645"/>
      <c r="N1474" s="646"/>
      <c r="O1474" s="647"/>
      <c r="P1474" s="648"/>
      <c r="Q1474" s="649"/>
      <c r="R1474" s="650"/>
      <c r="S1474" s="649"/>
      <c r="T1474" s="650"/>
      <c r="U1474" s="649"/>
      <c r="V1474" s="650"/>
      <c r="W1474" s="649"/>
      <c r="X1474" s="650"/>
      <c r="Y1474" s="649"/>
      <c r="Z1474" s="649"/>
      <c r="AA1474" s="649"/>
      <c r="AB1474" s="649"/>
      <c r="AC1474" s="651"/>
      <c r="AD1474" s="651"/>
      <c r="AE1474" s="651"/>
      <c r="AF1474" s="652"/>
      <c r="AG1474" s="653"/>
      <c r="AH1474" s="653"/>
      <c r="AI1474" s="652"/>
      <c r="AJ1474" s="654"/>
      <c r="AK1474" s="655"/>
      <c r="AL1474" s="656"/>
      <c r="AM1474" s="656"/>
      <c r="AN1474" s="657"/>
      <c r="AO1474" s="658"/>
      <c r="AP1474" s="658"/>
      <c r="AQ1474" s="659"/>
      <c r="AR1474" s="659"/>
      <c r="AS1474" s="658"/>
      <c r="AT1474" s="659"/>
      <c r="AU1474" s="659"/>
      <c r="AV1474" s="659"/>
      <c r="AW1474" s="658"/>
      <c r="AX1474" s="658"/>
      <c r="AY1474" s="659"/>
      <c r="AZ1474" s="658"/>
      <c r="BA1474" s="658"/>
      <c r="BB1474" s="659"/>
      <c r="BC1474" s="658"/>
      <c r="BD1474" s="658"/>
      <c r="BE1474" s="658"/>
      <c r="BF1474" s="658"/>
      <c r="BG1474" s="660"/>
      <c r="BH1474" s="659"/>
      <c r="BI1474" s="661"/>
      <c r="BJ1474" s="661"/>
    </row>
    <row r="1475" spans="1:62" ht="24">
      <c r="A1475" s="642"/>
      <c r="B1475" s="1004"/>
      <c r="C1475" s="1004"/>
      <c r="D1475" s="1004"/>
      <c r="E1475" s="1004"/>
      <c r="F1475" s="1004"/>
      <c r="G1475" s="643"/>
      <c r="H1475" s="643"/>
      <c r="I1475" s="643"/>
      <c r="J1475" s="643"/>
      <c r="K1475" s="643"/>
      <c r="L1475" s="644"/>
      <c r="M1475" s="645"/>
      <c r="N1475" s="646"/>
      <c r="O1475" s="647"/>
      <c r="P1475" s="648"/>
      <c r="Q1475" s="649"/>
      <c r="R1475" s="650"/>
      <c r="S1475" s="649"/>
      <c r="T1475" s="650"/>
      <c r="U1475" s="649"/>
      <c r="V1475" s="650"/>
      <c r="W1475" s="649"/>
      <c r="X1475" s="650"/>
      <c r="Y1475" s="649"/>
      <c r="Z1475" s="649"/>
      <c r="AA1475" s="649"/>
      <c r="AB1475" s="649"/>
      <c r="AC1475" s="651"/>
      <c r="AD1475" s="651"/>
      <c r="AE1475" s="651"/>
      <c r="AF1475" s="652"/>
      <c r="AG1475" s="653"/>
      <c r="AH1475" s="653"/>
      <c r="AI1475" s="652"/>
      <c r="AJ1475" s="654"/>
      <c r="AK1475" s="655"/>
      <c r="AL1475" s="656"/>
      <c r="AM1475" s="656"/>
      <c r="AN1475" s="657"/>
      <c r="AO1475" s="658"/>
      <c r="AP1475" s="658"/>
      <c r="AQ1475" s="659"/>
      <c r="AR1475" s="659"/>
      <c r="AS1475" s="658"/>
      <c r="AT1475" s="659"/>
      <c r="AU1475" s="659"/>
      <c r="AV1475" s="659"/>
      <c r="AW1475" s="658"/>
      <c r="AX1475" s="658"/>
      <c r="AY1475" s="659"/>
      <c r="AZ1475" s="658"/>
      <c r="BA1475" s="658"/>
      <c r="BB1475" s="659"/>
      <c r="BC1475" s="658"/>
      <c r="BD1475" s="658"/>
      <c r="BE1475" s="658"/>
      <c r="BF1475" s="658"/>
      <c r="BG1475" s="660"/>
      <c r="BH1475" s="659"/>
      <c r="BI1475" s="661"/>
      <c r="BJ1475" s="661"/>
    </row>
    <row r="1476" spans="1:62" ht="24">
      <c r="A1476" s="642"/>
      <c r="B1476" s="1004"/>
      <c r="C1476" s="1004"/>
      <c r="D1476" s="1004"/>
      <c r="E1476" s="1004"/>
      <c r="F1476" s="1004"/>
      <c r="G1476" s="643"/>
      <c r="H1476" s="643"/>
      <c r="I1476" s="643"/>
      <c r="J1476" s="643"/>
      <c r="K1476" s="643"/>
      <c r="L1476" s="644"/>
      <c r="M1476" s="645"/>
      <c r="N1476" s="646"/>
      <c r="O1476" s="647"/>
      <c r="P1476" s="648"/>
      <c r="Q1476" s="649"/>
      <c r="R1476" s="650"/>
      <c r="S1476" s="649"/>
      <c r="T1476" s="650"/>
      <c r="U1476" s="649"/>
      <c r="V1476" s="650"/>
      <c r="W1476" s="649"/>
      <c r="X1476" s="650"/>
      <c r="Y1476" s="649"/>
      <c r="Z1476" s="649"/>
      <c r="AA1476" s="649"/>
      <c r="AB1476" s="649"/>
      <c r="AC1476" s="651"/>
      <c r="AD1476" s="651"/>
      <c r="AE1476" s="651"/>
      <c r="AF1476" s="652"/>
      <c r="AG1476" s="653"/>
      <c r="AH1476" s="653"/>
      <c r="AI1476" s="652"/>
      <c r="AJ1476" s="654"/>
      <c r="AK1476" s="655"/>
      <c r="AL1476" s="656"/>
      <c r="AM1476" s="656"/>
      <c r="AN1476" s="657"/>
      <c r="AO1476" s="658"/>
      <c r="AP1476" s="658"/>
      <c r="AQ1476" s="659"/>
      <c r="AR1476" s="659"/>
      <c r="AS1476" s="658"/>
      <c r="AT1476" s="659"/>
      <c r="AU1476" s="659"/>
      <c r="AV1476" s="659"/>
      <c r="AW1476" s="658"/>
      <c r="AX1476" s="658"/>
      <c r="AY1476" s="659"/>
      <c r="AZ1476" s="658"/>
      <c r="BA1476" s="658"/>
      <c r="BB1476" s="659"/>
      <c r="BC1476" s="658"/>
      <c r="BD1476" s="658"/>
      <c r="BE1476" s="658"/>
      <c r="BF1476" s="658"/>
      <c r="BG1476" s="660"/>
      <c r="BH1476" s="659"/>
      <c r="BI1476" s="661"/>
      <c r="BJ1476" s="661"/>
    </row>
    <row r="1477" spans="1:62" ht="24">
      <c r="A1477" s="642"/>
      <c r="B1477" s="1004"/>
      <c r="C1477" s="1004"/>
      <c r="D1477" s="1004"/>
      <c r="E1477" s="1004"/>
      <c r="F1477" s="1004"/>
      <c r="G1477" s="643"/>
      <c r="H1477" s="643"/>
      <c r="I1477" s="643"/>
      <c r="J1477" s="643"/>
      <c r="K1477" s="643"/>
      <c r="L1477" s="644"/>
      <c r="M1477" s="645"/>
      <c r="N1477" s="646"/>
      <c r="O1477" s="647"/>
      <c r="P1477" s="648"/>
      <c r="Q1477" s="649"/>
      <c r="R1477" s="650"/>
      <c r="S1477" s="649"/>
      <c r="T1477" s="650"/>
      <c r="U1477" s="649"/>
      <c r="V1477" s="650"/>
      <c r="W1477" s="649"/>
      <c r="X1477" s="650"/>
      <c r="Y1477" s="649"/>
      <c r="Z1477" s="649"/>
      <c r="AA1477" s="649"/>
      <c r="AB1477" s="649"/>
      <c r="AC1477" s="651"/>
      <c r="AD1477" s="651"/>
      <c r="AE1477" s="651"/>
      <c r="AF1477" s="652"/>
      <c r="AG1477" s="653"/>
      <c r="AH1477" s="653"/>
      <c r="AI1477" s="652"/>
      <c r="AJ1477" s="654"/>
      <c r="AK1477" s="655"/>
      <c r="AL1477" s="656"/>
      <c r="AM1477" s="656"/>
      <c r="AN1477" s="657"/>
      <c r="AO1477" s="658"/>
      <c r="AP1477" s="658"/>
      <c r="AQ1477" s="659"/>
      <c r="AR1477" s="659"/>
      <c r="AS1477" s="658"/>
      <c r="AT1477" s="659"/>
      <c r="AU1477" s="659"/>
      <c r="AV1477" s="659"/>
      <c r="AW1477" s="658"/>
      <c r="AX1477" s="658"/>
      <c r="AY1477" s="659"/>
      <c r="AZ1477" s="658"/>
      <c r="BA1477" s="658"/>
      <c r="BB1477" s="659"/>
      <c r="BC1477" s="658"/>
      <c r="BD1477" s="658"/>
      <c r="BE1477" s="658"/>
      <c r="BF1477" s="658"/>
      <c r="BG1477" s="660"/>
      <c r="BH1477" s="659"/>
      <c r="BI1477" s="661"/>
      <c r="BJ1477" s="661"/>
    </row>
    <row r="1478" spans="1:62" ht="24">
      <c r="A1478" s="642"/>
      <c r="B1478" s="1004"/>
      <c r="C1478" s="1004"/>
      <c r="D1478" s="1004"/>
      <c r="E1478" s="1004"/>
      <c r="F1478" s="1004"/>
      <c r="G1478" s="643"/>
      <c r="H1478" s="643"/>
      <c r="I1478" s="643"/>
      <c r="J1478" s="643"/>
      <c r="K1478" s="643"/>
      <c r="L1478" s="644"/>
      <c r="M1478" s="645"/>
      <c r="N1478" s="646"/>
      <c r="O1478" s="647"/>
      <c r="P1478" s="648"/>
      <c r="Q1478" s="649"/>
      <c r="R1478" s="650"/>
      <c r="S1478" s="649"/>
      <c r="T1478" s="650"/>
      <c r="U1478" s="649"/>
      <c r="V1478" s="650"/>
      <c r="W1478" s="649"/>
      <c r="X1478" s="650"/>
      <c r="Y1478" s="649"/>
      <c r="Z1478" s="649"/>
      <c r="AA1478" s="649"/>
      <c r="AB1478" s="649"/>
      <c r="AC1478" s="651"/>
      <c r="AD1478" s="651"/>
      <c r="AE1478" s="651"/>
      <c r="AF1478" s="652"/>
      <c r="AG1478" s="653"/>
      <c r="AH1478" s="653"/>
      <c r="AI1478" s="652"/>
      <c r="AJ1478" s="654"/>
      <c r="AK1478" s="655"/>
      <c r="AL1478" s="656"/>
      <c r="AM1478" s="656"/>
      <c r="AN1478" s="657"/>
      <c r="AO1478" s="658"/>
      <c r="AP1478" s="658"/>
      <c r="AQ1478" s="659"/>
      <c r="AR1478" s="659"/>
      <c r="AS1478" s="658"/>
      <c r="AT1478" s="659"/>
      <c r="AU1478" s="659"/>
      <c r="AV1478" s="659"/>
      <c r="AW1478" s="658"/>
      <c r="AX1478" s="658"/>
      <c r="AY1478" s="659"/>
      <c r="AZ1478" s="658"/>
      <c r="BA1478" s="658"/>
      <c r="BB1478" s="659"/>
      <c r="BC1478" s="658"/>
      <c r="BD1478" s="658"/>
      <c r="BE1478" s="658"/>
      <c r="BF1478" s="658"/>
      <c r="BG1478" s="660"/>
      <c r="BH1478" s="659"/>
      <c r="BI1478" s="661"/>
      <c r="BJ1478" s="661"/>
    </row>
    <row r="1479" spans="1:62" ht="24">
      <c r="A1479" s="642"/>
      <c r="B1479" s="1004"/>
      <c r="C1479" s="1004"/>
      <c r="D1479" s="1004"/>
      <c r="E1479" s="1004"/>
      <c r="F1479" s="1004"/>
      <c r="G1479" s="643"/>
      <c r="H1479" s="643"/>
      <c r="I1479" s="643"/>
      <c r="J1479" s="643"/>
      <c r="K1479" s="643"/>
      <c r="L1479" s="644"/>
      <c r="M1479" s="645"/>
      <c r="N1479" s="646"/>
      <c r="O1479" s="647"/>
      <c r="P1479" s="648"/>
      <c r="Q1479" s="649"/>
      <c r="R1479" s="650"/>
      <c r="S1479" s="649"/>
      <c r="T1479" s="650"/>
      <c r="U1479" s="649"/>
      <c r="V1479" s="650"/>
      <c r="W1479" s="649"/>
      <c r="X1479" s="650"/>
      <c r="Y1479" s="649"/>
      <c r="Z1479" s="649"/>
      <c r="AA1479" s="649"/>
      <c r="AB1479" s="649"/>
      <c r="AC1479" s="651"/>
      <c r="AD1479" s="651"/>
      <c r="AE1479" s="651"/>
      <c r="AF1479" s="652"/>
      <c r="AG1479" s="653"/>
      <c r="AH1479" s="653"/>
      <c r="AI1479" s="652"/>
      <c r="AJ1479" s="654"/>
      <c r="AK1479" s="655"/>
      <c r="AL1479" s="656"/>
      <c r="AM1479" s="656"/>
      <c r="AN1479" s="657"/>
      <c r="AO1479" s="658"/>
      <c r="AP1479" s="658"/>
      <c r="AQ1479" s="659"/>
      <c r="AR1479" s="659"/>
      <c r="AS1479" s="658"/>
      <c r="AT1479" s="659"/>
      <c r="AU1479" s="659"/>
      <c r="AV1479" s="659"/>
      <c r="AW1479" s="658"/>
      <c r="AX1479" s="658"/>
      <c r="AY1479" s="659"/>
      <c r="AZ1479" s="658"/>
      <c r="BA1479" s="658"/>
      <c r="BB1479" s="659"/>
      <c r="BC1479" s="658"/>
      <c r="BD1479" s="658"/>
      <c r="BE1479" s="658"/>
      <c r="BF1479" s="658"/>
      <c r="BG1479" s="660"/>
      <c r="BH1479" s="659"/>
      <c r="BI1479" s="661"/>
      <c r="BJ1479" s="661"/>
    </row>
    <row r="1480" spans="1:62" ht="24">
      <c r="A1480" s="642"/>
      <c r="B1480" s="1004"/>
      <c r="C1480" s="1004"/>
      <c r="D1480" s="1004"/>
      <c r="E1480" s="1004"/>
      <c r="F1480" s="1004"/>
      <c r="G1480" s="643"/>
      <c r="H1480" s="643"/>
      <c r="I1480" s="643"/>
      <c r="J1480" s="643"/>
      <c r="K1480" s="643"/>
      <c r="L1480" s="644"/>
      <c r="M1480" s="645"/>
      <c r="N1480" s="646"/>
      <c r="O1480" s="647"/>
      <c r="P1480" s="648"/>
      <c r="Q1480" s="649"/>
      <c r="R1480" s="650"/>
      <c r="S1480" s="649"/>
      <c r="T1480" s="650"/>
      <c r="U1480" s="649"/>
      <c r="V1480" s="650"/>
      <c r="W1480" s="649"/>
      <c r="X1480" s="650"/>
      <c r="Y1480" s="649"/>
      <c r="Z1480" s="649"/>
      <c r="AA1480" s="649"/>
      <c r="AB1480" s="649"/>
      <c r="AC1480" s="651"/>
      <c r="AD1480" s="651"/>
      <c r="AE1480" s="651"/>
      <c r="AF1480" s="652"/>
      <c r="AG1480" s="653"/>
      <c r="AH1480" s="653"/>
      <c r="AI1480" s="652"/>
      <c r="AJ1480" s="654"/>
      <c r="AK1480" s="655"/>
      <c r="AL1480" s="656"/>
      <c r="AM1480" s="656"/>
      <c r="AN1480" s="657"/>
      <c r="AO1480" s="658"/>
      <c r="AP1480" s="658"/>
      <c r="AQ1480" s="659"/>
      <c r="AR1480" s="659"/>
      <c r="AS1480" s="658"/>
      <c r="AT1480" s="659"/>
      <c r="AU1480" s="659"/>
      <c r="AV1480" s="659"/>
      <c r="AW1480" s="658"/>
      <c r="AX1480" s="658"/>
      <c r="AY1480" s="659"/>
      <c r="AZ1480" s="658"/>
      <c r="BA1480" s="658"/>
      <c r="BB1480" s="659"/>
      <c r="BC1480" s="658"/>
      <c r="BD1480" s="658"/>
      <c r="BE1480" s="658"/>
      <c r="BF1480" s="658"/>
      <c r="BG1480" s="660"/>
      <c r="BH1480" s="659"/>
      <c r="BI1480" s="661"/>
      <c r="BJ1480" s="661"/>
    </row>
    <row r="1481" spans="1:62" ht="24">
      <c r="A1481" s="642"/>
      <c r="B1481" s="1004"/>
      <c r="C1481" s="1004"/>
      <c r="D1481" s="1004"/>
      <c r="E1481" s="1004"/>
      <c r="F1481" s="1004"/>
      <c r="G1481" s="643"/>
      <c r="H1481" s="643"/>
      <c r="I1481" s="643"/>
      <c r="J1481" s="643"/>
      <c r="K1481" s="643"/>
      <c r="L1481" s="644"/>
      <c r="M1481" s="645"/>
      <c r="N1481" s="646"/>
      <c r="O1481" s="647"/>
      <c r="P1481" s="648"/>
      <c r="Q1481" s="649"/>
      <c r="R1481" s="650"/>
      <c r="S1481" s="649"/>
      <c r="T1481" s="650"/>
      <c r="U1481" s="649"/>
      <c r="V1481" s="650"/>
      <c r="W1481" s="649"/>
      <c r="X1481" s="650"/>
      <c r="Y1481" s="649"/>
      <c r="Z1481" s="649"/>
      <c r="AA1481" s="649"/>
      <c r="AB1481" s="649"/>
      <c r="AC1481" s="651"/>
      <c r="AD1481" s="651"/>
      <c r="AE1481" s="651"/>
      <c r="AF1481" s="652"/>
      <c r="AG1481" s="653"/>
      <c r="AH1481" s="653"/>
      <c r="AI1481" s="652"/>
      <c r="AJ1481" s="654"/>
      <c r="AK1481" s="655"/>
      <c r="AL1481" s="656"/>
      <c r="AM1481" s="656"/>
      <c r="AN1481" s="657"/>
      <c r="AO1481" s="658"/>
      <c r="AP1481" s="658"/>
      <c r="AQ1481" s="659"/>
      <c r="AR1481" s="659"/>
      <c r="AS1481" s="658"/>
      <c r="AT1481" s="659"/>
      <c r="AU1481" s="659"/>
      <c r="AV1481" s="659"/>
      <c r="AW1481" s="658"/>
      <c r="AX1481" s="658"/>
      <c r="AY1481" s="659"/>
      <c r="AZ1481" s="658"/>
      <c r="BA1481" s="658"/>
      <c r="BB1481" s="659"/>
      <c r="BC1481" s="658"/>
      <c r="BD1481" s="658"/>
      <c r="BE1481" s="658"/>
      <c r="BF1481" s="658"/>
      <c r="BG1481" s="660"/>
      <c r="BH1481" s="659"/>
      <c r="BI1481" s="661"/>
      <c r="BJ1481" s="661"/>
    </row>
    <row r="1482" spans="1:62" ht="24">
      <c r="A1482" s="642"/>
      <c r="B1482" s="1004"/>
      <c r="C1482" s="1004"/>
      <c r="D1482" s="1004"/>
      <c r="E1482" s="1004"/>
      <c r="F1482" s="1004"/>
      <c r="G1482" s="643"/>
      <c r="H1482" s="643"/>
      <c r="I1482" s="643"/>
      <c r="J1482" s="643"/>
      <c r="K1482" s="643"/>
      <c r="L1482" s="644"/>
      <c r="M1482" s="645"/>
      <c r="N1482" s="646"/>
      <c r="O1482" s="647"/>
      <c r="P1482" s="648"/>
      <c r="Q1482" s="649"/>
      <c r="R1482" s="650"/>
      <c r="S1482" s="649"/>
      <c r="T1482" s="650"/>
      <c r="U1482" s="649"/>
      <c r="V1482" s="650"/>
      <c r="W1482" s="649"/>
      <c r="X1482" s="650"/>
      <c r="Y1482" s="649"/>
      <c r="Z1482" s="649"/>
      <c r="AA1482" s="649"/>
      <c r="AB1482" s="649"/>
      <c r="AC1482" s="651"/>
      <c r="AD1482" s="651"/>
      <c r="AE1482" s="651"/>
      <c r="AF1482" s="652"/>
      <c r="AG1482" s="653"/>
      <c r="AH1482" s="653"/>
      <c r="AI1482" s="652"/>
      <c r="AJ1482" s="654"/>
      <c r="AK1482" s="655"/>
      <c r="AL1482" s="656"/>
      <c r="AM1482" s="656"/>
      <c r="AN1482" s="657"/>
      <c r="AO1482" s="658"/>
      <c r="AP1482" s="658"/>
      <c r="AQ1482" s="659"/>
      <c r="AR1482" s="659"/>
      <c r="AS1482" s="658"/>
      <c r="AT1482" s="659"/>
      <c r="AU1482" s="659"/>
      <c r="AV1482" s="659"/>
      <c r="AW1482" s="658"/>
      <c r="AX1482" s="658"/>
      <c r="AY1482" s="659"/>
      <c r="AZ1482" s="658"/>
      <c r="BA1482" s="658"/>
      <c r="BB1482" s="659"/>
      <c r="BC1482" s="658"/>
      <c r="BD1482" s="658"/>
      <c r="BE1482" s="658"/>
      <c r="BF1482" s="658"/>
      <c r="BG1482" s="660"/>
      <c r="BH1482" s="659"/>
      <c r="BI1482" s="661"/>
      <c r="BJ1482" s="661"/>
    </row>
    <row r="1483" spans="1:62" ht="24">
      <c r="A1483" s="642"/>
      <c r="B1483" s="1004"/>
      <c r="C1483" s="1004"/>
      <c r="D1483" s="1004"/>
      <c r="E1483" s="1004"/>
      <c r="F1483" s="1004"/>
      <c r="G1483" s="643"/>
      <c r="H1483" s="643"/>
      <c r="I1483" s="643"/>
      <c r="J1483" s="643"/>
      <c r="K1483" s="643"/>
      <c r="L1483" s="644"/>
      <c r="M1483" s="645"/>
      <c r="N1483" s="646"/>
      <c r="O1483" s="647"/>
      <c r="P1483" s="648"/>
      <c r="Q1483" s="649"/>
      <c r="R1483" s="650"/>
      <c r="S1483" s="649"/>
      <c r="T1483" s="650"/>
      <c r="U1483" s="649"/>
      <c r="V1483" s="650"/>
      <c r="W1483" s="649"/>
      <c r="X1483" s="650"/>
      <c r="Y1483" s="649"/>
      <c r="Z1483" s="649"/>
      <c r="AA1483" s="649"/>
      <c r="AB1483" s="649"/>
      <c r="AC1483" s="651"/>
      <c r="AD1483" s="651"/>
      <c r="AE1483" s="651"/>
      <c r="AF1483" s="652"/>
      <c r="AG1483" s="653"/>
      <c r="AH1483" s="653"/>
      <c r="AI1483" s="652"/>
      <c r="AJ1483" s="654"/>
      <c r="AK1483" s="655"/>
      <c r="AL1483" s="656"/>
      <c r="AM1483" s="656"/>
      <c r="AN1483" s="657"/>
      <c r="AO1483" s="658"/>
      <c r="AP1483" s="658"/>
      <c r="AQ1483" s="659"/>
      <c r="AR1483" s="659"/>
      <c r="AS1483" s="658"/>
      <c r="AT1483" s="659"/>
      <c r="AU1483" s="659"/>
      <c r="AV1483" s="659"/>
      <c r="AW1483" s="658"/>
      <c r="AX1483" s="658"/>
      <c r="AY1483" s="659"/>
      <c r="AZ1483" s="658"/>
      <c r="BA1483" s="658"/>
      <c r="BB1483" s="659"/>
      <c r="BC1483" s="658"/>
      <c r="BD1483" s="658"/>
      <c r="BE1483" s="658"/>
      <c r="BF1483" s="658"/>
      <c r="BG1483" s="660"/>
      <c r="BH1483" s="659"/>
      <c r="BI1483" s="661"/>
      <c r="BJ1483" s="661"/>
    </row>
    <row r="1484" spans="1:62" ht="24">
      <c r="A1484" s="642"/>
      <c r="B1484" s="1004"/>
      <c r="C1484" s="1004"/>
      <c r="D1484" s="1004"/>
      <c r="E1484" s="1004"/>
      <c r="F1484" s="1004"/>
      <c r="G1484" s="643"/>
      <c r="H1484" s="643"/>
      <c r="I1484" s="643"/>
      <c r="J1484" s="643"/>
      <c r="K1484" s="643"/>
      <c r="L1484" s="644"/>
      <c r="M1484" s="645"/>
      <c r="N1484" s="646"/>
      <c r="O1484" s="647"/>
      <c r="P1484" s="648"/>
      <c r="Q1484" s="649"/>
      <c r="R1484" s="650"/>
      <c r="S1484" s="649"/>
      <c r="T1484" s="650"/>
      <c r="U1484" s="649"/>
      <c r="V1484" s="650"/>
      <c r="W1484" s="649"/>
      <c r="X1484" s="650"/>
      <c r="Y1484" s="649"/>
      <c r="Z1484" s="649"/>
      <c r="AA1484" s="649"/>
      <c r="AB1484" s="649"/>
      <c r="AC1484" s="651"/>
      <c r="AD1484" s="651"/>
      <c r="AE1484" s="651"/>
      <c r="AF1484" s="652"/>
      <c r="AG1484" s="653"/>
      <c r="AH1484" s="653"/>
      <c r="AI1484" s="652"/>
      <c r="AJ1484" s="654"/>
      <c r="AK1484" s="655"/>
      <c r="AL1484" s="656"/>
      <c r="AM1484" s="656"/>
      <c r="AN1484" s="657"/>
      <c r="AO1484" s="658"/>
      <c r="AP1484" s="658"/>
      <c r="AQ1484" s="659"/>
      <c r="AR1484" s="659"/>
      <c r="AS1484" s="658"/>
      <c r="AT1484" s="659"/>
      <c r="AU1484" s="659"/>
      <c r="AV1484" s="659"/>
      <c r="AW1484" s="658"/>
      <c r="AX1484" s="658"/>
      <c r="AY1484" s="659"/>
      <c r="AZ1484" s="658"/>
      <c r="BA1484" s="658"/>
      <c r="BB1484" s="659"/>
      <c r="BC1484" s="658"/>
      <c r="BD1484" s="658"/>
      <c r="BE1484" s="658"/>
      <c r="BF1484" s="658"/>
      <c r="BG1484" s="660"/>
      <c r="BH1484" s="659"/>
      <c r="BI1484" s="661"/>
      <c r="BJ1484" s="661"/>
    </row>
    <row r="1485" spans="1:62" ht="24">
      <c r="A1485" s="642"/>
      <c r="B1485" s="1004"/>
      <c r="C1485" s="1004"/>
      <c r="D1485" s="1004"/>
      <c r="E1485" s="1004"/>
      <c r="F1485" s="1004"/>
      <c r="G1485" s="643"/>
      <c r="H1485" s="643"/>
      <c r="I1485" s="643"/>
      <c r="J1485" s="643"/>
      <c r="K1485" s="643"/>
      <c r="L1485" s="644"/>
      <c r="M1485" s="645"/>
      <c r="N1485" s="646"/>
      <c r="O1485" s="647"/>
      <c r="P1485" s="648"/>
      <c r="Q1485" s="649"/>
      <c r="R1485" s="650"/>
      <c r="S1485" s="649"/>
      <c r="T1485" s="650"/>
      <c r="U1485" s="649"/>
      <c r="V1485" s="650"/>
      <c r="W1485" s="649"/>
      <c r="X1485" s="650"/>
      <c r="Y1485" s="649"/>
      <c r="Z1485" s="649"/>
      <c r="AA1485" s="649"/>
      <c r="AB1485" s="649"/>
      <c r="AC1485" s="651"/>
      <c r="AD1485" s="651"/>
      <c r="AE1485" s="651"/>
      <c r="AF1485" s="652"/>
      <c r="AG1485" s="653"/>
      <c r="AH1485" s="653"/>
      <c r="AI1485" s="652"/>
      <c r="AJ1485" s="654"/>
      <c r="AK1485" s="655"/>
      <c r="AL1485" s="656"/>
      <c r="AM1485" s="656"/>
      <c r="AN1485" s="657"/>
      <c r="AO1485" s="658"/>
      <c r="AP1485" s="658"/>
      <c r="AQ1485" s="659"/>
      <c r="AR1485" s="659"/>
      <c r="AS1485" s="658"/>
      <c r="AT1485" s="659"/>
      <c r="AU1485" s="659"/>
      <c r="AV1485" s="659"/>
      <c r="AW1485" s="658"/>
      <c r="AX1485" s="658"/>
      <c r="AY1485" s="659"/>
      <c r="AZ1485" s="658"/>
      <c r="BA1485" s="658"/>
      <c r="BB1485" s="659"/>
      <c r="BC1485" s="658"/>
      <c r="BD1485" s="658"/>
      <c r="BE1485" s="658"/>
      <c r="BF1485" s="658"/>
      <c r="BG1485" s="660"/>
      <c r="BH1485" s="659"/>
      <c r="BI1485" s="661"/>
      <c r="BJ1485" s="661"/>
    </row>
    <row r="1486" spans="1:62" ht="24">
      <c r="A1486" s="642"/>
      <c r="B1486" s="1004"/>
      <c r="C1486" s="1004"/>
      <c r="D1486" s="1004"/>
      <c r="E1486" s="1004"/>
      <c r="F1486" s="1004"/>
      <c r="G1486" s="643"/>
      <c r="H1486" s="643"/>
      <c r="I1486" s="643"/>
      <c r="J1486" s="643"/>
      <c r="K1486" s="643"/>
      <c r="L1486" s="644"/>
      <c r="M1486" s="645"/>
      <c r="N1486" s="646"/>
      <c r="O1486" s="647"/>
      <c r="P1486" s="648"/>
      <c r="Q1486" s="649"/>
      <c r="R1486" s="650"/>
      <c r="S1486" s="649"/>
      <c r="T1486" s="650"/>
      <c r="U1486" s="649"/>
      <c r="V1486" s="650"/>
      <c r="W1486" s="649"/>
      <c r="X1486" s="650"/>
      <c r="Y1486" s="649"/>
      <c r="Z1486" s="649"/>
      <c r="AA1486" s="649"/>
      <c r="AB1486" s="649"/>
      <c r="AC1486" s="651"/>
      <c r="AD1486" s="651"/>
      <c r="AE1486" s="651"/>
      <c r="AF1486" s="652"/>
      <c r="AG1486" s="653"/>
      <c r="AH1486" s="653"/>
      <c r="AI1486" s="652"/>
      <c r="AJ1486" s="654"/>
      <c r="AK1486" s="655"/>
      <c r="AL1486" s="656"/>
      <c r="AM1486" s="656"/>
      <c r="AN1486" s="657"/>
      <c r="AO1486" s="658"/>
      <c r="AP1486" s="658"/>
      <c r="AQ1486" s="659"/>
      <c r="AR1486" s="659"/>
      <c r="AS1486" s="658"/>
      <c r="AT1486" s="659"/>
      <c r="AU1486" s="659"/>
      <c r="AV1486" s="659"/>
      <c r="AW1486" s="658"/>
      <c r="AX1486" s="658"/>
      <c r="AY1486" s="659"/>
      <c r="AZ1486" s="658"/>
      <c r="BA1486" s="658"/>
      <c r="BB1486" s="659"/>
      <c r="BC1486" s="658"/>
      <c r="BD1486" s="658"/>
      <c r="BE1486" s="658"/>
      <c r="BF1486" s="658"/>
      <c r="BG1486" s="660"/>
      <c r="BH1486" s="659"/>
      <c r="BI1486" s="661"/>
      <c r="BJ1486" s="661"/>
    </row>
    <row r="1487" spans="1:62" ht="24">
      <c r="A1487" s="642"/>
      <c r="B1487" s="1004"/>
      <c r="C1487" s="1004"/>
      <c r="D1487" s="1004"/>
      <c r="E1487" s="1004"/>
      <c r="F1487" s="1004"/>
      <c r="G1487" s="643"/>
      <c r="H1487" s="643"/>
      <c r="I1487" s="643"/>
      <c r="J1487" s="643"/>
      <c r="K1487" s="643"/>
      <c r="L1487" s="644"/>
      <c r="M1487" s="645"/>
      <c r="N1487" s="646"/>
      <c r="O1487" s="647"/>
      <c r="P1487" s="648"/>
      <c r="Q1487" s="649"/>
      <c r="R1487" s="650"/>
      <c r="S1487" s="649"/>
      <c r="T1487" s="650"/>
      <c r="U1487" s="649"/>
      <c r="V1487" s="650"/>
      <c r="W1487" s="649"/>
      <c r="X1487" s="650"/>
      <c r="Y1487" s="649"/>
      <c r="Z1487" s="649"/>
      <c r="AA1487" s="649"/>
      <c r="AB1487" s="649"/>
      <c r="AC1487" s="651"/>
      <c r="AD1487" s="651"/>
      <c r="AE1487" s="651"/>
      <c r="AF1487" s="652"/>
      <c r="AG1487" s="653"/>
      <c r="AH1487" s="653"/>
      <c r="AI1487" s="652"/>
      <c r="AJ1487" s="654"/>
      <c r="AK1487" s="655"/>
      <c r="AL1487" s="656"/>
      <c r="AM1487" s="656"/>
      <c r="AN1487" s="657"/>
      <c r="AO1487" s="658"/>
      <c r="AP1487" s="658"/>
      <c r="AQ1487" s="659"/>
      <c r="AR1487" s="659"/>
      <c r="AS1487" s="658"/>
      <c r="AT1487" s="659"/>
      <c r="AU1487" s="659"/>
      <c r="AV1487" s="659"/>
      <c r="AW1487" s="658"/>
      <c r="AX1487" s="658"/>
      <c r="AY1487" s="659"/>
      <c r="AZ1487" s="658"/>
      <c r="BA1487" s="658"/>
      <c r="BB1487" s="659"/>
      <c r="BC1487" s="658"/>
      <c r="BD1487" s="658"/>
      <c r="BE1487" s="658"/>
      <c r="BF1487" s="658"/>
      <c r="BG1487" s="660"/>
      <c r="BH1487" s="659"/>
      <c r="BI1487" s="661"/>
      <c r="BJ1487" s="661"/>
    </row>
    <row r="1488" spans="1:62" ht="24">
      <c r="A1488" s="642"/>
      <c r="B1488" s="1004"/>
      <c r="C1488" s="1004"/>
      <c r="D1488" s="1004"/>
      <c r="E1488" s="1004"/>
      <c r="F1488" s="1004"/>
      <c r="G1488" s="643"/>
      <c r="H1488" s="643"/>
      <c r="I1488" s="643"/>
      <c r="J1488" s="643"/>
      <c r="K1488" s="643"/>
      <c r="L1488" s="644"/>
      <c r="M1488" s="645"/>
      <c r="N1488" s="646"/>
      <c r="O1488" s="647"/>
      <c r="P1488" s="648"/>
      <c r="Q1488" s="649"/>
      <c r="R1488" s="650"/>
      <c r="S1488" s="649"/>
      <c r="T1488" s="650"/>
      <c r="U1488" s="649"/>
      <c r="V1488" s="650"/>
      <c r="W1488" s="649"/>
      <c r="X1488" s="650"/>
      <c r="Y1488" s="649"/>
      <c r="Z1488" s="649"/>
      <c r="AA1488" s="649"/>
      <c r="AB1488" s="649"/>
      <c r="AC1488" s="651"/>
      <c r="AD1488" s="651"/>
      <c r="AE1488" s="651"/>
      <c r="AF1488" s="652"/>
      <c r="AG1488" s="653"/>
      <c r="AH1488" s="653"/>
      <c r="AI1488" s="652"/>
      <c r="AJ1488" s="654"/>
      <c r="AK1488" s="655"/>
      <c r="AL1488" s="656"/>
      <c r="AM1488" s="656"/>
      <c r="AN1488" s="657"/>
      <c r="AO1488" s="658"/>
      <c r="AP1488" s="658"/>
      <c r="AQ1488" s="659"/>
      <c r="AR1488" s="659"/>
      <c r="AS1488" s="658"/>
      <c r="AT1488" s="659"/>
      <c r="AU1488" s="659"/>
      <c r="AV1488" s="659"/>
      <c r="AW1488" s="658"/>
      <c r="AX1488" s="658"/>
      <c r="AY1488" s="659"/>
      <c r="AZ1488" s="658"/>
      <c r="BA1488" s="658"/>
      <c r="BB1488" s="659"/>
      <c r="BC1488" s="658"/>
      <c r="BD1488" s="658"/>
      <c r="BE1488" s="658"/>
      <c r="BF1488" s="658"/>
      <c r="BG1488" s="660"/>
      <c r="BH1488" s="659"/>
      <c r="BI1488" s="661"/>
      <c r="BJ1488" s="661"/>
    </row>
    <row r="1489" spans="1:62" ht="24">
      <c r="A1489" s="642"/>
      <c r="B1489" s="1004"/>
      <c r="C1489" s="1004"/>
      <c r="D1489" s="1004"/>
      <c r="E1489" s="1004"/>
      <c r="F1489" s="1004"/>
      <c r="G1489" s="643"/>
      <c r="H1489" s="643"/>
      <c r="I1489" s="643"/>
      <c r="J1489" s="643"/>
      <c r="K1489" s="643"/>
      <c r="L1489" s="644"/>
      <c r="M1489" s="645"/>
      <c r="N1489" s="646"/>
      <c r="O1489" s="647"/>
      <c r="P1489" s="648"/>
      <c r="Q1489" s="649"/>
      <c r="R1489" s="650"/>
      <c r="S1489" s="649"/>
      <c r="T1489" s="650"/>
      <c r="U1489" s="649"/>
      <c r="V1489" s="650"/>
      <c r="W1489" s="649"/>
      <c r="X1489" s="650"/>
      <c r="Y1489" s="649"/>
      <c r="Z1489" s="649"/>
      <c r="AA1489" s="649"/>
      <c r="AB1489" s="649"/>
      <c r="AC1489" s="651"/>
      <c r="AD1489" s="651"/>
      <c r="AE1489" s="651"/>
      <c r="AF1489" s="652"/>
      <c r="AG1489" s="653"/>
      <c r="AH1489" s="653"/>
      <c r="AI1489" s="652"/>
      <c r="AJ1489" s="654"/>
      <c r="AK1489" s="655"/>
      <c r="AL1489" s="656"/>
      <c r="AM1489" s="656"/>
      <c r="AN1489" s="657"/>
      <c r="AO1489" s="658"/>
      <c r="AP1489" s="658"/>
      <c r="AQ1489" s="659"/>
      <c r="AR1489" s="659"/>
      <c r="AS1489" s="658"/>
      <c r="AT1489" s="659"/>
      <c r="AU1489" s="659"/>
      <c r="AV1489" s="659"/>
      <c r="AW1489" s="658"/>
      <c r="AX1489" s="658"/>
      <c r="AY1489" s="659"/>
      <c r="AZ1489" s="658"/>
      <c r="BA1489" s="658"/>
      <c r="BB1489" s="659"/>
      <c r="BC1489" s="658"/>
      <c r="BD1489" s="658"/>
      <c r="BE1489" s="658"/>
      <c r="BF1489" s="658"/>
      <c r="BG1489" s="660"/>
      <c r="BH1489" s="659"/>
      <c r="BI1489" s="661"/>
      <c r="BJ1489" s="661"/>
    </row>
    <row r="1490" spans="1:62" ht="24">
      <c r="A1490" s="642"/>
      <c r="B1490" s="1004"/>
      <c r="C1490" s="1004"/>
      <c r="D1490" s="1004"/>
      <c r="E1490" s="1004"/>
      <c r="F1490" s="1004"/>
      <c r="G1490" s="643"/>
      <c r="H1490" s="643"/>
      <c r="I1490" s="643"/>
      <c r="J1490" s="643"/>
      <c r="K1490" s="643"/>
      <c r="L1490" s="644"/>
      <c r="M1490" s="645"/>
      <c r="N1490" s="646"/>
      <c r="O1490" s="647"/>
      <c r="P1490" s="648"/>
      <c r="Q1490" s="649"/>
      <c r="R1490" s="650"/>
      <c r="S1490" s="649"/>
      <c r="T1490" s="650"/>
      <c r="U1490" s="649"/>
      <c r="V1490" s="650"/>
      <c r="W1490" s="649"/>
      <c r="X1490" s="650"/>
      <c r="Y1490" s="649"/>
      <c r="Z1490" s="649"/>
      <c r="AA1490" s="649"/>
      <c r="AB1490" s="649"/>
      <c r="AC1490" s="651"/>
      <c r="AD1490" s="651"/>
      <c r="AE1490" s="651"/>
      <c r="AF1490" s="652"/>
      <c r="AG1490" s="653"/>
      <c r="AH1490" s="653"/>
      <c r="AI1490" s="652"/>
      <c r="AJ1490" s="654"/>
      <c r="AK1490" s="655"/>
      <c r="AL1490" s="656"/>
      <c r="AM1490" s="656"/>
      <c r="AN1490" s="657"/>
      <c r="AO1490" s="658"/>
      <c r="AP1490" s="658"/>
      <c r="AQ1490" s="659"/>
      <c r="AR1490" s="659"/>
      <c r="AS1490" s="658"/>
      <c r="AT1490" s="659"/>
      <c r="AU1490" s="659"/>
      <c r="AV1490" s="659"/>
      <c r="AW1490" s="658"/>
      <c r="AX1490" s="658"/>
      <c r="AY1490" s="659"/>
      <c r="AZ1490" s="658"/>
      <c r="BA1490" s="658"/>
      <c r="BB1490" s="659"/>
      <c r="BC1490" s="658"/>
      <c r="BD1490" s="658"/>
      <c r="BE1490" s="658"/>
      <c r="BF1490" s="658"/>
      <c r="BG1490" s="660"/>
      <c r="BH1490" s="659"/>
      <c r="BI1490" s="661"/>
      <c r="BJ1490" s="661"/>
    </row>
    <row r="1491" spans="1:62" ht="24">
      <c r="A1491" s="642"/>
      <c r="B1491" s="1004"/>
      <c r="C1491" s="1004"/>
      <c r="D1491" s="1004"/>
      <c r="E1491" s="1004"/>
      <c r="F1491" s="1004"/>
      <c r="G1491" s="643"/>
      <c r="H1491" s="643"/>
      <c r="I1491" s="643"/>
      <c r="J1491" s="643"/>
      <c r="K1491" s="643"/>
      <c r="L1491" s="644"/>
      <c r="M1491" s="645"/>
      <c r="N1491" s="646"/>
      <c r="O1491" s="647"/>
      <c r="P1491" s="648"/>
      <c r="Q1491" s="649"/>
      <c r="R1491" s="650"/>
      <c r="S1491" s="649"/>
      <c r="T1491" s="650"/>
      <c r="U1491" s="649"/>
      <c r="V1491" s="650"/>
      <c r="W1491" s="649"/>
      <c r="X1491" s="650"/>
      <c r="Y1491" s="649"/>
      <c r="Z1491" s="649"/>
      <c r="AA1491" s="649"/>
      <c r="AB1491" s="649"/>
      <c r="AC1491" s="651"/>
      <c r="AD1491" s="651"/>
      <c r="AE1491" s="651"/>
      <c r="AF1491" s="652"/>
      <c r="AG1491" s="653"/>
      <c r="AH1491" s="653"/>
      <c r="AI1491" s="652"/>
      <c r="AJ1491" s="654"/>
      <c r="AK1491" s="655"/>
      <c r="AL1491" s="656"/>
      <c r="AM1491" s="656"/>
      <c r="AN1491" s="657"/>
      <c r="AO1491" s="658"/>
      <c r="AP1491" s="658"/>
      <c r="AQ1491" s="659"/>
      <c r="AR1491" s="659"/>
      <c r="AS1491" s="658"/>
      <c r="AT1491" s="659"/>
      <c r="AU1491" s="659"/>
      <c r="AV1491" s="659"/>
      <c r="AW1491" s="658"/>
      <c r="AX1491" s="658"/>
      <c r="AY1491" s="659"/>
      <c r="AZ1491" s="658"/>
      <c r="BA1491" s="658"/>
      <c r="BB1491" s="659"/>
      <c r="BC1491" s="658"/>
      <c r="BD1491" s="658"/>
      <c r="BE1491" s="658"/>
      <c r="BF1491" s="658"/>
      <c r="BG1491" s="660"/>
      <c r="BH1491" s="659"/>
      <c r="BI1491" s="661"/>
      <c r="BJ1491" s="661"/>
    </row>
    <row r="1492" spans="1:62" ht="24">
      <c r="A1492" s="642"/>
      <c r="B1492" s="1004"/>
      <c r="C1492" s="1004"/>
      <c r="D1492" s="1004"/>
      <c r="E1492" s="1004"/>
      <c r="F1492" s="1004"/>
      <c r="G1492" s="643"/>
      <c r="H1492" s="643"/>
      <c r="I1492" s="643"/>
      <c r="J1492" s="643"/>
      <c r="K1492" s="643"/>
      <c r="L1492" s="644"/>
      <c r="M1492" s="645"/>
      <c r="N1492" s="646"/>
      <c r="O1492" s="647"/>
      <c r="P1492" s="648"/>
      <c r="Q1492" s="649"/>
      <c r="R1492" s="650"/>
      <c r="S1492" s="649"/>
      <c r="T1492" s="650"/>
      <c r="U1492" s="649"/>
      <c r="V1492" s="650"/>
      <c r="W1492" s="649"/>
      <c r="X1492" s="650"/>
      <c r="Y1492" s="649"/>
      <c r="Z1492" s="649"/>
      <c r="AA1492" s="649"/>
      <c r="AB1492" s="649"/>
      <c r="AC1492" s="651"/>
      <c r="AD1492" s="651"/>
      <c r="AE1492" s="651"/>
      <c r="AF1492" s="652"/>
      <c r="AG1492" s="653"/>
      <c r="AH1492" s="653"/>
      <c r="AI1492" s="652"/>
      <c r="AJ1492" s="654"/>
      <c r="AK1492" s="655"/>
      <c r="AL1492" s="656"/>
      <c r="AM1492" s="656"/>
      <c r="AN1492" s="657"/>
      <c r="AO1492" s="658"/>
      <c r="AP1492" s="658"/>
      <c r="AQ1492" s="659"/>
      <c r="AR1492" s="659"/>
      <c r="AS1492" s="658"/>
      <c r="AT1492" s="659"/>
      <c r="AU1492" s="659"/>
      <c r="AV1492" s="659"/>
      <c r="AW1492" s="658"/>
      <c r="AX1492" s="658"/>
      <c r="AY1492" s="659"/>
      <c r="AZ1492" s="658"/>
      <c r="BA1492" s="658"/>
      <c r="BB1492" s="659"/>
      <c r="BC1492" s="658"/>
      <c r="BD1492" s="658"/>
      <c r="BE1492" s="658"/>
      <c r="BF1492" s="658"/>
      <c r="BG1492" s="660"/>
      <c r="BH1492" s="659"/>
      <c r="BI1492" s="661"/>
      <c r="BJ1492" s="661"/>
    </row>
  </sheetData>
  <sheetProtection algorithmName="SHA-512" hashValue="B7D7lYKH2q+nHYDjaayZBlyHSoslgm1d2Jqge4IrR99W4ylUAYay6qQBxLNp1w4goOf9Sj0g7G5IX82BLXyaEw==" saltValue="DGEs8UdZTC7sms9BtW7NuA==" spinCount="100000" sheet="1" formatCells="0" formatColumns="0" formatRows="0" sort="0" autoFilter="0"/>
  <autoFilter ref="BF12:BF13" xr:uid="{12455542-A36C-492D-90AA-570031E4E39B}"/>
  <dataConsolidate/>
  <mergeCells count="1516">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0"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7"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2" t="s">
        <v>3</v>
      </c>
      <c r="AK1" s="532" t="str">
        <f>IF(基本情報入力シート!C11="", "",基本情報入力シート!C11)</f>
        <v>東京都</v>
      </c>
      <c r="AL1" s="217"/>
      <c r="AM1" s="217"/>
      <c r="AN1" s="217"/>
      <c r="AO1" s="217"/>
      <c r="AP1" s="218"/>
      <c r="AQ1" s="217"/>
      <c r="AR1" s="217"/>
      <c r="AT1" s="218"/>
      <c r="BK1" s="220"/>
      <c r="BL1"/>
      <c r="BM1"/>
      <c r="BN1"/>
      <c r="BO1" s="569"/>
      <c r="BP1"/>
      <c r="BQ1"/>
      <c r="BR1"/>
      <c r="BS1"/>
      <c r="BT1"/>
      <c r="BU1" s="569"/>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69"/>
      <c r="BP2"/>
      <c r="BQ2"/>
      <c r="BR2"/>
      <c r="BS2"/>
      <c r="BT2"/>
      <c r="BU2" s="569"/>
    </row>
    <row r="3" spans="1:74" ht="27" customHeight="1" thickBot="1">
      <c r="A3" s="1011" t="s">
        <v>46</v>
      </c>
      <c r="B3" s="1011"/>
      <c r="C3" s="1012"/>
      <c r="D3" s="1013" t="str">
        <f>IF(基本情報入力シート!L16="","",基本情報入力シート!L16)</f>
        <v>○○サービス事業所</v>
      </c>
      <c r="E3" s="1014"/>
      <c r="F3" s="1014"/>
      <c r="G3" s="1014"/>
      <c r="H3" s="1014"/>
      <c r="I3" s="1014"/>
      <c r="J3" s="1015"/>
      <c r="K3" s="96"/>
      <c r="L3" s="227"/>
      <c r="M3" s="227"/>
      <c r="N3" s="227"/>
      <c r="O3" s="537"/>
      <c r="P3" s="537"/>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69"/>
    </row>
    <row r="4" spans="1:74" ht="21"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16" t="s">
        <v>2193</v>
      </c>
      <c r="AH4" s="1016"/>
      <c r="AI4" s="1016"/>
      <c r="AJ4" s="1016"/>
      <c r="AK4" s="1016"/>
      <c r="AL4" s="52"/>
      <c r="AM4" s="52"/>
      <c r="AN4" s="52"/>
      <c r="AO4" s="52"/>
      <c r="AP4" s="52"/>
      <c r="AT4" s="52"/>
      <c r="BP4" s="220"/>
      <c r="BQ4"/>
      <c r="BR4"/>
      <c r="BS4"/>
      <c r="BT4"/>
      <c r="BU4" s="569"/>
    </row>
    <row r="5" spans="1:74" ht="51" customHeight="1" thickBot="1">
      <c r="A5" s="1078" t="s">
        <v>191</v>
      </c>
      <c r="B5" s="1079"/>
      <c r="C5" s="1079"/>
      <c r="D5" s="1079"/>
      <c r="E5" s="1079"/>
      <c r="F5" s="1079"/>
      <c r="G5" s="1079"/>
      <c r="H5" s="1079"/>
      <c r="I5" s="1079"/>
      <c r="J5" s="1080"/>
      <c r="K5" s="385" t="s">
        <v>192</v>
      </c>
      <c r="L5" s="1081" t="s">
        <v>2211</v>
      </c>
      <c r="M5" s="1082"/>
      <c r="N5" s="1083" t="s">
        <v>2212</v>
      </c>
      <c r="O5" s="1084"/>
      <c r="P5" s="386"/>
      <c r="Q5" s="233"/>
      <c r="R5" s="213"/>
      <c r="S5" s="214"/>
      <c r="T5" s="57"/>
      <c r="U5" s="215"/>
      <c r="V5" s="215"/>
      <c r="W5" s="215"/>
      <c r="X5" s="215"/>
      <c r="Y5" s="215"/>
      <c r="Z5" s="215"/>
      <c r="AA5" s="215"/>
      <c r="AB5" s="215"/>
      <c r="AC5" s="215"/>
      <c r="AD5" s="215"/>
      <c r="AE5" s="215"/>
      <c r="AF5" s="216"/>
      <c r="AG5" s="1023" t="s">
        <v>2466</v>
      </c>
      <c r="AH5" s="1024"/>
      <c r="AI5" s="1024"/>
      <c r="AJ5" s="1025"/>
      <c r="AK5" s="322">
        <f>COUNTIF(AV:AV,"対象")</f>
        <v>3</v>
      </c>
      <c r="AL5" s="53"/>
      <c r="AM5" s="53"/>
      <c r="AN5" s="53"/>
      <c r="AO5" s="53"/>
      <c r="AP5" s="231"/>
      <c r="AQ5" s="234"/>
      <c r="AR5" s="234"/>
      <c r="AT5" s="231"/>
      <c r="BP5" s="220"/>
      <c r="BQ5"/>
      <c r="BR5"/>
      <c r="BS5"/>
      <c r="BT5"/>
      <c r="BU5" s="569"/>
    </row>
    <row r="6" spans="1:74" ht="35.25" customHeight="1" thickBot="1">
      <c r="A6" s="1095" t="s">
        <v>150</v>
      </c>
      <c r="B6" s="1096"/>
      <c r="C6" s="1096"/>
      <c r="D6" s="1096"/>
      <c r="E6" s="1096"/>
      <c r="F6" s="1096"/>
      <c r="G6" s="1096"/>
      <c r="H6" s="1096"/>
      <c r="I6" s="1096"/>
      <c r="J6" s="1097"/>
      <c r="K6" s="287">
        <f>IFERROR(SUM($AC:$AC),"")</f>
        <v>34840820</v>
      </c>
      <c r="L6" s="1020">
        <f>IFERROR(SUMIF($AO$13:$AO$1213,"加算対象",$AC13:$AC1213),"")</f>
        <v>34405220</v>
      </c>
      <c r="M6" s="1022"/>
      <c r="N6" s="1020">
        <f>IFERROR(SUMIF($AO$13:$AO$1213,"加算対象外",$AC13:$AC1213),"")</f>
        <v>435600</v>
      </c>
      <c r="O6" s="1022"/>
      <c r="P6" s="232" t="s">
        <v>54</v>
      </c>
      <c r="Q6" s="233"/>
      <c r="R6" s="213"/>
      <c r="S6" s="214"/>
      <c r="T6" s="57"/>
      <c r="U6" s="215"/>
      <c r="V6" s="215"/>
      <c r="W6" s="215"/>
      <c r="X6" s="215"/>
      <c r="Y6" s="215"/>
      <c r="Z6" s="215"/>
      <c r="AA6" s="215"/>
      <c r="AB6" s="215"/>
      <c r="AC6" s="215"/>
      <c r="AD6" s="215"/>
      <c r="AE6" s="215"/>
      <c r="AF6" s="216"/>
      <c r="AG6" s="1023" t="s">
        <v>2467</v>
      </c>
      <c r="AH6" s="1024"/>
      <c r="AI6" s="1024"/>
      <c r="AJ6" s="1025"/>
      <c r="AK6" s="565">
        <f>COUNTIF(AI13:AI1213,"○")</f>
        <v>3</v>
      </c>
      <c r="AL6" s="231"/>
      <c r="AM6" s="231"/>
      <c r="AN6" s="231"/>
      <c r="AO6" s="231"/>
      <c r="AP6" s="231"/>
      <c r="AQ6" s="234"/>
      <c r="AR6" s="234"/>
      <c r="AT6" s="231"/>
      <c r="AW6" s="236"/>
      <c r="AX6" s="236"/>
      <c r="AY6" s="1026"/>
      <c r="AZ6" s="1026"/>
      <c r="BA6" s="1026"/>
      <c r="BB6" s="1026"/>
      <c r="BC6" s="1026"/>
      <c r="BD6" s="1026"/>
      <c r="BE6" s="1026"/>
      <c r="BF6" s="1026"/>
      <c r="BG6" s="1026"/>
      <c r="BH6" s="1026"/>
      <c r="BI6" s="1026"/>
      <c r="BJ6" s="1026"/>
      <c r="BK6" s="1026"/>
      <c r="BL6" s="1026"/>
      <c r="BM6" s="1026"/>
      <c r="BN6" s="581"/>
      <c r="BO6" s="571"/>
      <c r="BP6" s="1026"/>
      <c r="BQ6" s="1026"/>
      <c r="BR6" s="1026"/>
      <c r="BS6" s="1026"/>
      <c r="BT6" s="1026"/>
      <c r="BU6" s="1026"/>
    </row>
    <row r="7" spans="1:74" ht="35.25" customHeight="1">
      <c r="A7" s="387"/>
      <c r="B7" s="1089" t="s">
        <v>151</v>
      </c>
      <c r="C7" s="1090"/>
      <c r="D7" s="1090"/>
      <c r="E7" s="1090"/>
      <c r="F7" s="1090"/>
      <c r="G7" s="1090"/>
      <c r="H7" s="1090"/>
      <c r="I7" s="1090"/>
      <c r="J7" s="1091"/>
      <c r="K7" s="287">
        <f>IFERROR(SUM($AE:$AE),"")</f>
        <v>13181690</v>
      </c>
      <c r="L7" s="1020">
        <f>IFERROR(SUMIF($AO$13:$AO$1213,"加算対象",$AE13:$AE1213),"")</f>
        <v>13181690</v>
      </c>
      <c r="M7" s="1022"/>
      <c r="N7" s="1092"/>
      <c r="O7" s="1093"/>
      <c r="P7" s="232" t="s">
        <v>54</v>
      </c>
      <c r="Q7" s="233"/>
      <c r="R7" s="213"/>
      <c r="S7" s="214"/>
      <c r="T7" s="57"/>
      <c r="U7" s="215"/>
      <c r="V7" s="215"/>
      <c r="W7" s="215"/>
      <c r="X7" s="215"/>
      <c r="Y7" s="215"/>
      <c r="Z7" s="215"/>
      <c r="AA7" s="215"/>
      <c r="AB7" s="215"/>
      <c r="AC7" s="215"/>
      <c r="AD7" s="215"/>
      <c r="AE7" s="215"/>
      <c r="AF7" s="216"/>
      <c r="AG7" s="1094"/>
      <c r="AH7" s="1094"/>
      <c r="AI7" s="1094"/>
      <c r="AJ7" s="1094"/>
      <c r="AK7" s="566"/>
      <c r="AL7" s="231"/>
      <c r="AM7" s="231"/>
      <c r="AN7" s="231"/>
      <c r="AO7" s="231"/>
      <c r="AP7" s="231"/>
      <c r="AQ7" s="234"/>
      <c r="AR7" s="234"/>
      <c r="AT7" s="231"/>
      <c r="AW7" s="236"/>
      <c r="AX7" s="236"/>
      <c r="AY7" s="551"/>
      <c r="AZ7" s="551"/>
      <c r="BA7" s="551"/>
      <c r="BB7" s="551"/>
      <c r="BC7" s="551"/>
      <c r="BD7" s="551"/>
      <c r="BE7" s="551"/>
      <c r="BF7" s="551"/>
      <c r="BG7" s="551"/>
      <c r="BH7" s="551"/>
      <c r="BI7" s="551"/>
      <c r="BJ7" s="551"/>
      <c r="BK7" s="551"/>
      <c r="BL7" s="551"/>
      <c r="BM7" s="551"/>
      <c r="BN7" s="581"/>
      <c r="BO7" s="571"/>
      <c r="BP7" s="551"/>
      <c r="BQ7" s="551"/>
      <c r="BR7" s="551"/>
      <c r="BS7" s="593"/>
      <c r="BT7" s="551"/>
      <c r="BU7" s="571"/>
    </row>
    <row r="8" spans="1:74" ht="35.25" customHeight="1">
      <c r="A8" s="1085" t="s">
        <v>2458</v>
      </c>
      <c r="B8" s="1086"/>
      <c r="C8" s="1086"/>
      <c r="D8" s="1086"/>
      <c r="E8" s="1086"/>
      <c r="F8" s="1086"/>
      <c r="G8" s="1086"/>
      <c r="H8" s="1086"/>
      <c r="I8" s="1086"/>
      <c r="J8" s="1087"/>
      <c r="K8" s="1030">
        <f>SUM(AD13:AD1213)</f>
        <v>10226040</v>
      </c>
      <c r="L8" s="1030"/>
      <c r="M8" s="1030"/>
      <c r="N8" s="1030"/>
      <c r="O8" s="1030"/>
      <c r="P8" s="232" t="s">
        <v>54</v>
      </c>
      <c r="Q8" s="233"/>
      <c r="R8" s="213"/>
      <c r="S8" s="214"/>
      <c r="T8" s="57"/>
      <c r="U8" s="215"/>
      <c r="V8" s="215"/>
      <c r="W8" s="215"/>
      <c r="X8" s="215"/>
      <c r="Y8" s="215"/>
      <c r="Z8" s="215"/>
      <c r="AA8" s="215"/>
      <c r="AB8" s="215"/>
      <c r="AC8" s="215"/>
      <c r="AD8" s="215"/>
      <c r="AE8" s="215"/>
      <c r="AF8" s="216"/>
      <c r="AG8" s="519"/>
      <c r="AH8" s="519"/>
      <c r="AI8" s="519"/>
      <c r="AJ8" s="519"/>
      <c r="AK8" s="520"/>
      <c r="AL8" s="231"/>
      <c r="AM8" s="231"/>
      <c r="AN8" s="231"/>
      <c r="AO8" s="231"/>
      <c r="AP8" s="231"/>
      <c r="AQ8" s="234"/>
      <c r="AR8" s="234"/>
      <c r="AT8" s="231"/>
      <c r="AW8" s="236"/>
      <c r="AX8" s="236"/>
      <c r="AY8" s="551"/>
      <c r="AZ8" s="551"/>
      <c r="BA8" s="551"/>
      <c r="BB8" s="551"/>
      <c r="BC8" s="551"/>
      <c r="BD8" s="551"/>
      <c r="BE8" s="551"/>
      <c r="BF8" s="551"/>
      <c r="BG8" s="551"/>
      <c r="BH8" s="551"/>
      <c r="BI8" s="551"/>
      <c r="BJ8" s="551"/>
      <c r="BK8" s="551"/>
      <c r="BL8" s="551"/>
      <c r="BM8" s="551"/>
      <c r="BN8" s="581"/>
      <c r="BO8" s="571"/>
      <c r="BP8" s="551"/>
      <c r="BQ8" s="551"/>
      <c r="BR8" s="551"/>
      <c r="BS8" s="593"/>
      <c r="BT8" s="551"/>
      <c r="BU8" s="571"/>
    </row>
    <row r="9" spans="1:74" ht="35.25" customHeight="1" thickBot="1">
      <c r="A9" s="1088" t="s">
        <v>2465</v>
      </c>
      <c r="B9" s="1088"/>
      <c r="C9" s="1088"/>
      <c r="D9" s="1088"/>
      <c r="E9" s="1088"/>
      <c r="F9" s="1088"/>
      <c r="G9" s="1088"/>
      <c r="H9" s="1088"/>
      <c r="I9" s="1088"/>
      <c r="J9" s="1088"/>
      <c r="K9" s="1088"/>
      <c r="L9" s="1088"/>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33"/>
      <c r="AT9" s="1033"/>
      <c r="AU9" s="1033"/>
      <c r="AV9" s="1033"/>
      <c r="AW9" s="1033"/>
      <c r="AX9" s="1033"/>
      <c r="AY9" s="1033"/>
      <c r="AZ9" s="549"/>
      <c r="BA9" s="1033"/>
      <c r="BB9" s="1033"/>
      <c r="BC9" s="1033"/>
      <c r="BD9" s="1033"/>
      <c r="BE9" s="1033"/>
      <c r="BF9" s="1033"/>
      <c r="BG9" s="1033"/>
      <c r="BH9" s="1033"/>
      <c r="BI9" s="1033"/>
      <c r="BJ9" s="549"/>
      <c r="BK9" s="1033"/>
      <c r="BL9" s="1033"/>
      <c r="BM9" s="1033"/>
      <c r="BN9" s="1033"/>
      <c r="BO9" s="1033"/>
      <c r="BP9" s="1033"/>
      <c r="BQ9"/>
      <c r="BR9"/>
      <c r="BS9"/>
      <c r="BT9"/>
      <c r="BU9" s="569"/>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1037" t="str">
        <f>IF(D3="", "", IFERROR(IF(COUNTIF(AQ13:AQ113,"未入力")=0,"○","×"),""))</f>
        <v>○</v>
      </c>
      <c r="AF10" s="1038"/>
      <c r="AG10" s="312" t="str">
        <f>IF(D3="", "", IFERROR(IF(COUNTIF(AS:AS,"未入力")=0,"○","×"),""))</f>
        <v>○</v>
      </c>
      <c r="AH10" s="312" t="str">
        <f>IF(D3="", "", IFERROR(IF(COUNTIF(AU:AU,"未入力")=0,"○","×"),""))</f>
        <v>○</v>
      </c>
      <c r="AI10" s="583"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8"/>
      <c r="BL10" s="598"/>
      <c r="BM10" s="599"/>
      <c r="BN10" s="599"/>
      <c r="BO10" s="600">
        <f>BO11+BP11</f>
        <v>10355687</v>
      </c>
      <c r="BP10" s="598"/>
      <c r="BQ10" s="598"/>
      <c r="BR10" s="598"/>
      <c r="BS10" s="598"/>
      <c r="BT10" s="598"/>
      <c r="BU10" s="600"/>
      <c r="BV10" s="616">
        <f>BU11+BV11</f>
        <v>0</v>
      </c>
    </row>
    <row r="11" spans="1:74" ht="53.25" customHeight="1" thickBot="1">
      <c r="A11" s="1039"/>
      <c r="B11" s="1041" t="s">
        <v>2224</v>
      </c>
      <c r="C11" s="1042"/>
      <c r="D11" s="1042"/>
      <c r="E11" s="1042"/>
      <c r="F11" s="1043"/>
      <c r="G11" s="1047" t="s">
        <v>32</v>
      </c>
      <c r="H11" s="1049" t="s">
        <v>33</v>
      </c>
      <c r="I11" s="1049"/>
      <c r="J11" s="1050" t="s">
        <v>152</v>
      </c>
      <c r="K11" s="1052" t="s">
        <v>35</v>
      </c>
      <c r="L11" s="1054" t="s">
        <v>2232</v>
      </c>
      <c r="M11" s="1098" t="s">
        <v>2457</v>
      </c>
      <c r="N11" s="1099"/>
      <c r="O11" s="1100" t="s">
        <v>193</v>
      </c>
      <c r="P11" s="1102" t="s">
        <v>2225</v>
      </c>
      <c r="Q11" s="1066" t="s">
        <v>2231</v>
      </c>
      <c r="R11" s="1067"/>
      <c r="S11" s="1067"/>
      <c r="T11" s="1067"/>
      <c r="U11" s="1067"/>
      <c r="V11" s="1067"/>
      <c r="W11" s="1067"/>
      <c r="X11" s="1067"/>
      <c r="Y11" s="1067"/>
      <c r="Z11" s="1067"/>
      <c r="AA11" s="1067"/>
      <c r="AB11" s="1068"/>
      <c r="AC11" s="1072" t="s">
        <v>2227</v>
      </c>
      <c r="AD11" s="1074" t="s">
        <v>2458</v>
      </c>
      <c r="AE11" s="1076" t="s">
        <v>154</v>
      </c>
      <c r="AF11" s="1064"/>
      <c r="AG11" s="552" t="s">
        <v>155</v>
      </c>
      <c r="AH11" s="552" t="s">
        <v>156</v>
      </c>
      <c r="AI11" s="552" t="s">
        <v>157</v>
      </c>
      <c r="AJ11" s="282" t="s">
        <v>158</v>
      </c>
      <c r="AK11" s="284" t="s">
        <v>159</v>
      </c>
      <c r="AL11" s="302"/>
      <c r="AM11" s="302"/>
      <c r="AN11" s="244"/>
      <c r="AO11" s="561" t="s">
        <v>160</v>
      </c>
      <c r="AP11" s="562"/>
      <c r="AS11" s="27"/>
      <c r="AT11" s="27"/>
      <c r="AU11" s="27"/>
      <c r="AV11" s="27"/>
      <c r="AW11" s="27"/>
      <c r="AX11" s="27"/>
      <c r="AY11" s="27"/>
      <c r="AZ11" s="27"/>
      <c r="BA11" s="27"/>
      <c r="BB11" s="27"/>
      <c r="BC11" s="27"/>
      <c r="BD11" s="27"/>
      <c r="BE11" s="27"/>
      <c r="BF11" s="27"/>
      <c r="BG11" s="27"/>
      <c r="BH11" s="27"/>
      <c r="BI11" s="27"/>
      <c r="BJ11" s="27"/>
      <c r="BK11" s="27"/>
      <c r="BL11" s="27"/>
      <c r="BM11" s="27"/>
      <c r="BN11" s="27"/>
      <c r="BO11" s="601">
        <f>SUM(BO13:BO1213)/2</f>
        <v>10355687</v>
      </c>
      <c r="BP11" s="27">
        <f>SUM(BP13:BP1213)/2</f>
        <v>0</v>
      </c>
      <c r="BQ11" s="1077" t="s">
        <v>2518</v>
      </c>
      <c r="BR11" s="1077"/>
      <c r="BS11" s="602"/>
      <c r="BT11" s="603"/>
      <c r="BU11" s="601">
        <f>SUM(BU13:BU1213)/2</f>
        <v>0</v>
      </c>
      <c r="BV11" s="27">
        <f>SUM(BV13:BV1213)/2</f>
        <v>0</v>
      </c>
    </row>
    <row r="12" spans="1:74" ht="159.75" customHeight="1" thickBot="1">
      <c r="A12" s="1040"/>
      <c r="B12" s="1044"/>
      <c r="C12" s="1045"/>
      <c r="D12" s="1045"/>
      <c r="E12" s="1045"/>
      <c r="F12" s="1046"/>
      <c r="G12" s="1048"/>
      <c r="H12" s="246" t="s">
        <v>161</v>
      </c>
      <c r="I12" s="246" t="s">
        <v>162</v>
      </c>
      <c r="J12" s="1051"/>
      <c r="K12" s="1053"/>
      <c r="L12" s="1055"/>
      <c r="M12" s="510" t="s">
        <v>2452</v>
      </c>
      <c r="N12" s="514" t="s">
        <v>2453</v>
      </c>
      <c r="O12" s="1101"/>
      <c r="P12" s="1103"/>
      <c r="Q12" s="1069"/>
      <c r="R12" s="1070"/>
      <c r="S12" s="1070"/>
      <c r="T12" s="1070"/>
      <c r="U12" s="1070"/>
      <c r="V12" s="1070"/>
      <c r="W12" s="1070"/>
      <c r="X12" s="1070"/>
      <c r="Y12" s="1070"/>
      <c r="Z12" s="1070"/>
      <c r="AA12" s="1070"/>
      <c r="AB12" s="1071"/>
      <c r="AC12" s="1073"/>
      <c r="AD12" s="1075"/>
      <c r="AE12" s="247" t="s">
        <v>163</v>
      </c>
      <c r="AF12" s="248" t="s">
        <v>2463</v>
      </c>
      <c r="AG12" s="249" t="s">
        <v>164</v>
      </c>
      <c r="AH12" s="250" t="s">
        <v>165</v>
      </c>
      <c r="AI12" s="250" t="s">
        <v>2480</v>
      </c>
      <c r="AJ12" s="283" t="s">
        <v>2228</v>
      </c>
      <c r="AK12" s="285" t="s">
        <v>2481</v>
      </c>
      <c r="AL12" s="1057" t="s">
        <v>166</v>
      </c>
      <c r="AM12" s="1058"/>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4" t="s">
        <v>2462</v>
      </c>
      <c r="BM12" s="604" t="s">
        <v>2470</v>
      </c>
      <c r="BN12" s="604" t="s">
        <v>2483</v>
      </c>
      <c r="BO12" s="605" t="s">
        <v>2471</v>
      </c>
      <c r="BP12" s="604" t="s">
        <v>2483</v>
      </c>
      <c r="BQ12" s="604" t="s">
        <v>2503</v>
      </c>
      <c r="BR12" s="604" t="s">
        <v>2504</v>
      </c>
      <c r="BS12" s="604" t="s">
        <v>2505</v>
      </c>
      <c r="BT12" s="604" t="s">
        <v>2508</v>
      </c>
      <c r="BU12" s="605" t="s">
        <v>2516</v>
      </c>
      <c r="BV12" s="606" t="s">
        <v>2517</v>
      </c>
    </row>
    <row r="13" spans="1:74" ht="109.9" customHeight="1" thickBot="1">
      <c r="A13" s="303">
        <v>1</v>
      </c>
      <c r="B13" s="1059" t="str">
        <f>IF(基本情報入力シート!B35="","",基本情報入力シート!B35)</f>
        <v>1234567899</v>
      </c>
      <c r="C13" s="1060"/>
      <c r="D13" s="1060"/>
      <c r="E13" s="1060"/>
      <c r="F13" s="1061"/>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7">
        <f>IF(基本情報入力シート!AF35=0, "",基本情報入力シート!AF35)</f>
        <v>618000</v>
      </c>
      <c r="M13" s="523" t="str">
        <f>IF('別紙様式2-2（個票（４、５月））'!M13="","",'別紙様式2-2（個票（４、５月））'!M13)</f>
        <v>処遇改善加算Ⅱ</v>
      </c>
      <c r="N13" s="522">
        <f>IF('別紙様式2-2（個票（４、５月））'!N13="","",'別紙様式2-2（個票（４、５月））'!N13)</f>
        <v>0.40200000000000002</v>
      </c>
      <c r="O13" s="286" t="s">
        <v>2215</v>
      </c>
      <c r="P13" s="554">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2818080</v>
      </c>
      <c r="AD13" s="515">
        <f>IFERROR(ROUNDDOWN(ROUND((L13*(P13-N13)),0),0)*AA13,"")</f>
        <v>333720</v>
      </c>
      <c r="AE13" s="307">
        <f>IFERROR(ROUNDDOWN(ROUNDDOWN(ROUND(L13*VLOOKUP(K13,【参考】数式用!$A$2:$M$57,MATCH("処遇改善加算Ⅳ",【参考】数式用!$G$3:$M$3,0)+6,0),0),0)*AA13*0.5,0), "")</f>
        <v>933180</v>
      </c>
      <c r="AF13" s="318" t="s">
        <v>2209</v>
      </c>
      <c r="AG13" s="319" t="s">
        <v>2209</v>
      </c>
      <c r="AH13" s="319" t="s">
        <v>2209</v>
      </c>
      <c r="AI13" s="318" t="s">
        <v>2209</v>
      </c>
      <c r="AJ13" s="320" t="s">
        <v>2356</v>
      </c>
      <c r="AK13" s="326" t="s">
        <v>2460</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6" t="str">
        <f>IFERROR(VLOOKUP(K13,【参考】数式用!$A$2:$N$57,14,FALSE),"")</f>
        <v>加算対象</v>
      </c>
      <c r="AP13" s="556" t="str">
        <f>IF(AND(K13&lt;&gt;""),"O列に色付け","")</f>
        <v>O列に色付け</v>
      </c>
      <c r="AQ13" s="560" t="str">
        <f t="shared" ref="AQ13:AQ44" si="1">IF(AND(AE13&lt;&gt;0,AE13&lt;&gt;"",AO13="加算対象"),IF(AF13="○","入力済","未入力"),"")</f>
        <v>入力済</v>
      </c>
      <c r="AR13" s="560" t="str">
        <f>"キャリアパス要件Ⅰ・Ⅱ_"&amp;AO13</f>
        <v>キャリアパス要件Ⅰ・Ⅱ_加算対象</v>
      </c>
      <c r="AS13" s="539" t="str">
        <f t="shared" ref="AS13:AS44" si="2">IF(AND(O13&lt;&gt;"", AG13=""), "未入力", "入力済")</f>
        <v>入力済</v>
      </c>
      <c r="AT13" s="556" t="str">
        <f>IF(AND(O13&lt;&gt;"", O13&lt;&gt;"処遇改善加算Ⅳ",AO13="加算対象"),"AH列に色付け","")</f>
        <v>AH列に色付け</v>
      </c>
      <c r="AU13" s="539" t="str">
        <f t="shared" ref="AU13:AU44" si="3">IF(AND(O13&lt;&gt;"", O13&lt;&gt;"処遇改善加算Ⅳ",O13&lt;&gt;"処遇改善加算", AH13=""), "未入力", "入力済")</f>
        <v>入力済</v>
      </c>
      <c r="AV13" s="539" t="str">
        <f t="shared" ref="AV13:AV44" si="4">IF(OR(ISNUMBER(SEARCH("処遇改善加算Ⅰ",O13)),ISNUMBER(SEARCH("処遇改善加算Ⅱ",O13))),"対象","")</f>
        <v>対象</v>
      </c>
      <c r="AW13" s="539" t="str">
        <f>IF(AND(O13&lt;&gt;"", O13&lt;&gt;"処遇改善加算Ⅲ", O13&lt;&gt;"処遇改善加算Ⅳ",O13&lt;&gt;"処遇改善加算"),"対象", "")</f>
        <v>対象</v>
      </c>
      <c r="AX13" s="556" t="str">
        <f t="shared" ref="AX13:AX44" si="5">IF(AND(AW13=1, OR(AI13=0,AI13=""),AO13="加算対象"),"AH列に色付け","")</f>
        <v/>
      </c>
      <c r="AY13" s="539" t="str">
        <f>IFERROR(VLOOKUP(K13,【参考】数式用!$AR$3:$AS$49, 2, FALSE), "")</f>
        <v>居宅介護Ⅴ</v>
      </c>
      <c r="AZ13" s="556" t="str">
        <f>IF(AND(AO13="加算対象",OR(O13="処遇改善加算Ⅰイ",O13="処遇改善加算Ⅰロ")),"AJ列に色付け","")</f>
        <v>AJ列に色付け</v>
      </c>
      <c r="BA13" s="559" t="str">
        <f t="shared" ref="BA13:BA44" si="6">IF(AND(OR(O13="処遇改善加算Ⅰイ",O13="処遇改善加算Ⅰロ"), AJ13=""), "未入力","入力済")</f>
        <v>入力済</v>
      </c>
      <c r="BB13" s="539" t="str">
        <f>IFERROR(VLOOKUP(K13,【参考】数式用!$AX$3:$AY$59, 2, FALSE), "")</f>
        <v>居宅介護R8</v>
      </c>
      <c r="BC13" s="556" t="str">
        <f>IF(OR(COUNTIF(AG13:AI13,"*令和８年度特例要件を*")&gt;0,ISNUMBER(SEARCH("処遇改善加算Ⅰロ",O13)),ISNUMBER(SEARCH("処遇改善加算Ⅱロ",O13)),AO13="加算対象外"),"AK列に色付け","")</f>
        <v>AK列に色付け</v>
      </c>
      <c r="BD13" s="559" t="str">
        <f t="shared" ref="BD13:BD44" si="7">IF(AND(COUNTIF(AG13:AI13,"*令和８年度特例要件を*")&gt;0,AK13=""), "未入力","入力済")</f>
        <v>入力済</v>
      </c>
      <c r="BE13" s="559" t="str">
        <f>IF(OR(ISNUMBER(SEARCH("処遇改善加算Ⅰロ",O13)),ISNUMBER(SEARCH("処遇改善加算Ⅱロ",O13))),"",IF(AND(BC13="AK列に色付け",OR(AG13="○",AG13="誓約"),AH13="○",AI13&gt;=1),"AK列色消し",""))</f>
        <v/>
      </c>
      <c r="BF13" s="559" t="str">
        <f>IF(AND(O13="処遇改善加算",OR(AG13="○",AG13="誓約")),"AK列色消し","")</f>
        <v/>
      </c>
      <c r="BG13" s="559" t="str">
        <f>IF(OR(TRIM(BC13)="",BE13="AK列色消し",BF13="AK列色消し"),"","入力必要")</f>
        <v>入力必要</v>
      </c>
      <c r="BH13" s="559" t="str">
        <f t="shared" ref="BH13:BH44" si="8">IF(AND(BE13="",BG13="入力必要"),IF(AK13="","未入力","入力済"),"")</f>
        <v>入力済</v>
      </c>
      <c r="BI13" s="559" t="str">
        <f t="shared" ref="BI13:BI44" si="9">G13</f>
        <v>東京都</v>
      </c>
      <c r="BJ13" s="27">
        <f>IF(COUNTIF(BG:BG,"*入力必要*"),1,0)</f>
        <v>1</v>
      </c>
      <c r="BK13" s="27" t="str">
        <f>IF(D3="", "", IF(SUM(AK6:AK7)&gt;=AK5,"○","×"))</f>
        <v>○</v>
      </c>
      <c r="BL13" s="606" t="str">
        <f>IF(AND(K13&lt;&gt;"",K13&lt;&gt;"計画相談支援",K13&lt;&gt;"地域相談支援（地域定着支援）",K13&lt;&gt;"地域相談支援（地域移行支援）",K13&lt;&gt;"障害児相談支援"),"O列に色付け","")</f>
        <v>O列に色付け</v>
      </c>
      <c r="BM13" s="606" t="str">
        <f>IF(OR(O13="処遇改善加算Ⅰロ",O13="処遇改善加算Ⅱロ"),"対象","")</f>
        <v>対象</v>
      </c>
      <c r="BN13" s="60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7">
        <f>IFERROR(IF(BN13="対象",ROUNDDOWN(L13*VLOOKUP(K13,【参考】数式用!$A$4:$J$42,10,FALSE)*AA13,0),""),"")</f>
        <v>2725380</v>
      </c>
      <c r="BP13" s="606" t="str">
        <f>IFERROR(IF(BN13="特例",AC13,""),"")</f>
        <v/>
      </c>
      <c r="BQ13" s="606" t="str">
        <f>IF(O13="処遇改善加算","対象","")</f>
        <v/>
      </c>
      <c r="BR13" s="608" t="str">
        <f>IF(BQ13="","",IF(OR(AG13="○",AG13="誓約"),"対象",""))</f>
        <v/>
      </c>
      <c r="BS13" s="608" t="str">
        <f>IF(BM13="対象","",IF(COUNTIF(AF13:AH13,"*令和８年度特例要件を*")&gt;0,"特例要件",""))</f>
        <v/>
      </c>
      <c r="BT13" s="60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7" t="str">
        <f>IFERROR(IF(BT13="Ⅱロ有り",ROUNDDOWN(L13*VLOOKUP(K13,【参考】数式用!$A$4:$J$42,10,FALSE)*AA13,0),""),"")</f>
        <v/>
      </c>
      <c r="BV13" s="606" t="str">
        <f>IFERROR(IF(BT13="Ⅱロなし",ROUNDDOWN(L13*VLOOKUP(K13,【参考】数式用!$A$4:$J$42,8,FALSE)*AA13,0),""),"")</f>
        <v/>
      </c>
    </row>
    <row r="14" spans="1:74" s="257" customFormat="1" ht="109.9" customHeight="1" thickBot="1">
      <c r="A14" s="303">
        <v>2</v>
      </c>
      <c r="B14" s="1059" t="str">
        <f>IF(基本情報入力シート!B36="","",基本情報入力シート!B36)</f>
        <v>1234567900</v>
      </c>
      <c r="C14" s="1060"/>
      <c r="D14" s="1060"/>
      <c r="E14" s="1060"/>
      <c r="F14" s="1061"/>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7">
        <f>IF(基本情報入力シート!AF36=0, "",基本情報入力シート!AF36)</f>
        <v>4365540</v>
      </c>
      <c r="M14" s="523" t="str">
        <f>IF('別紙様式2-2（個票（４、５月））'!M14="","",'別紙様式2-2（個票（４、５月））'!M14)</f>
        <v>処遇改善加算Ⅳ</v>
      </c>
      <c r="N14" s="522">
        <f>IF('別紙様式2-2（個票（４、５月））'!N14="","",'別紙様式2-2（個票（４、５月））'!N14)</f>
        <v>5.4999999999999993E-2</v>
      </c>
      <c r="O14" s="286" t="s">
        <v>196</v>
      </c>
      <c r="P14" s="554">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6" t="str">
        <f>IFERROR(VLOOKUP(K14,【参考】数式用!$A$2:$N$57,14,FALSE),"")</f>
        <v>加算対象</v>
      </c>
      <c r="AP14" s="556" t="str">
        <f t="shared" ref="AP14:AP77" si="13">IF(AND(K14&lt;&gt;""),"O列に色付け","")</f>
        <v>O列に色付け</v>
      </c>
      <c r="AQ14" s="560" t="str">
        <f t="shared" si="1"/>
        <v>入力済</v>
      </c>
      <c r="AR14" s="560" t="str">
        <f>"キャリアパス要件Ⅰ・Ⅱ_"&amp;AO14</f>
        <v>キャリアパス要件Ⅰ・Ⅱ_加算対象</v>
      </c>
      <c r="AS14" s="539" t="str">
        <f t="shared" si="2"/>
        <v>入力済</v>
      </c>
      <c r="AT14" s="556" t="str">
        <f t="shared" ref="AT14:AT77" si="14">IF(AND(O14&lt;&gt;"", O14&lt;&gt;"処遇改善加算Ⅳ",AO14="加算対象"),"AH列に色付け","")</f>
        <v>AH列に色付け</v>
      </c>
      <c r="AU14" s="539" t="str">
        <f t="shared" si="3"/>
        <v>入力済</v>
      </c>
      <c r="AV14" s="539" t="str">
        <f t="shared" si="4"/>
        <v/>
      </c>
      <c r="AW14" s="575" t="str">
        <f t="shared" ref="AW14:AW77" si="15">IF(AND(O14&lt;&gt;"", O14&lt;&gt;"処遇改善加算Ⅲ", O14&lt;&gt;"処遇改善加算Ⅳ",O14&lt;&gt;"処遇改善加算"),"対象", "")</f>
        <v/>
      </c>
      <c r="AX14" s="556" t="str">
        <f t="shared" si="5"/>
        <v/>
      </c>
      <c r="AY14" s="539" t="str">
        <f>IFERROR(VLOOKUP(K14,【参考】数式用!$AR$3:$AS$49, 2, FALSE), "")</f>
        <v>生活介護V</v>
      </c>
      <c r="AZ14" s="556" t="str">
        <f t="shared" ref="AZ14:AZ77" si="16">IF(AND(AO14="加算対象",OR(O14="処遇改善加算Ⅰイ",O14="処遇改善加算Ⅰロ")),"AJ列に色付け","")</f>
        <v/>
      </c>
      <c r="BA14" s="559" t="str">
        <f t="shared" si="6"/>
        <v>入力済</v>
      </c>
      <c r="BB14" s="539" t="str">
        <f>IFERROR(VLOOKUP(K14,【参考】数式用!$AX$3:$AY$59, 2, FALSE), "")</f>
        <v>生活介護R8</v>
      </c>
      <c r="BC14" s="556" t="str">
        <f t="shared" ref="BC14:BC77" si="17">IF(OR(COUNTIF(AG14:AI14,"*令和８年度特例要件を*")&gt;0,ISNUMBER(SEARCH("処遇改善加算Ⅰロ",O14)),ISNUMBER(SEARCH("処遇改善加算Ⅱロ",O14)),AO14="加算対象外"),"AK列に色付け","")</f>
        <v/>
      </c>
      <c r="BD14" s="559" t="str">
        <f t="shared" si="7"/>
        <v>入力済</v>
      </c>
      <c r="BE14" s="559" t="str">
        <f t="shared" ref="BE14:BE77" si="18">IF(OR(ISNUMBER(SEARCH("処遇改善加算Ⅰロ",O14)),ISNUMBER(SEARCH("処遇改善加算Ⅱロ",O14))),"",IF(AND(BC14="AK列に色付け",OR(AG14="○",AG14="誓約"),AH14="○",AI14&gt;=1),"AK列色消し",""))</f>
        <v/>
      </c>
      <c r="BF14" s="559" t="str">
        <f t="shared" ref="BF14:BF77" si="19">IF(AND(O14="処遇改善加算",OR(AG14="○",AG14="誓約")),"AK列色消し","")</f>
        <v/>
      </c>
      <c r="BG14" s="559" t="str">
        <f t="shared" ref="BG14:BG77" si="20">IF(OR(TRIM(BC14)="",BE14="AK列色消し",BF14="AK列色消し"),"","入力必要")</f>
        <v/>
      </c>
      <c r="BH14" s="559" t="str">
        <f t="shared" si="8"/>
        <v/>
      </c>
      <c r="BI14" s="559" t="str">
        <f t="shared" si="9"/>
        <v>東京都</v>
      </c>
      <c r="BJ14" s="219"/>
      <c r="BK14" s="27"/>
      <c r="BL14" s="606" t="str">
        <f t="shared" ref="BL14:BL77" si="21">IF(AND(K14&lt;&gt;"",K14&lt;&gt;"計画相談支援",K14&lt;&gt;"地域相談支援（地域定着支援）",K14&lt;&gt;"地域相談支援（地域移行支援）",K14&lt;&gt;"障害児相談支援"),"O列に色付け","")</f>
        <v>O列に色付け</v>
      </c>
      <c r="BM14" s="606" t="str">
        <f t="shared" ref="BM14:BM77" si="22">IF(OR(O14="処遇改善加算Ⅰロ",O14="処遇改善加算Ⅱロ"),"対象","")</f>
        <v/>
      </c>
      <c r="BN14" s="60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7" t="str">
        <f>IFERROR(IF(BN14="対象",ROUNDDOWN(L14*VLOOKUP(K14,【参考】数式用!$A$4:$J$42,10,FALSE)*AA14,0),""),"")</f>
        <v/>
      </c>
      <c r="BP14" s="606" t="str">
        <f t="shared" ref="BP14:BP77" si="24">IFERROR(IF(BN14="特例",AC14,""),"")</f>
        <v/>
      </c>
      <c r="BQ14" s="606" t="str">
        <f t="shared" ref="BQ14:BQ77" si="25">IF(O14="処遇改善加算","対象","")</f>
        <v/>
      </c>
      <c r="BR14" s="608" t="str">
        <f t="shared" ref="BR14:BR77" si="26">IF(BQ14="","",IF(OR(AG14="○",AG14="誓約"),"対象",""))</f>
        <v/>
      </c>
      <c r="BS14" s="608" t="str">
        <f t="shared" ref="BS14:BS77" si="27">IF(BM14="対象","",IF(COUNTIF(AF14:AH14,"*令和８年度特例要件を*")&gt;0,"特例要件",""))</f>
        <v/>
      </c>
      <c r="BT14" s="60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7" t="str">
        <f>IFERROR(IF(BT14="Ⅱロ有り",ROUNDDOWN(L14*VLOOKUP(K14,【参考】数式用!$A$4:$J$42,10,FALSE)*AA14,0),""),"")</f>
        <v/>
      </c>
      <c r="BV14" s="606" t="str">
        <f>IFERROR(IF(BT14="Ⅱロなし",ROUNDDOWN(L14*VLOOKUP(K14,【参考】数式用!$A$4:$J$42,8,FALSE)*AA14,0),""),"")</f>
        <v/>
      </c>
    </row>
    <row r="15" spans="1:74" s="257" customFormat="1" ht="109.9" customHeight="1" thickBot="1">
      <c r="A15" s="303">
        <v>3</v>
      </c>
      <c r="B15" s="1059" t="str">
        <f>IF(基本情報入力シート!B37="","",基本情報入力シート!B37)</f>
        <v>1234567901</v>
      </c>
      <c r="C15" s="1060"/>
      <c r="D15" s="1060"/>
      <c r="E15" s="1060"/>
      <c r="F15" s="1061"/>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7">
        <f>IF(基本情報入力シート!AF37=0, "",基本情報入力シート!AF37)</f>
        <v>2121150</v>
      </c>
      <c r="M15" s="523" t="str">
        <f>IF('別紙様式2-2（個票（４、５月））'!M15="","",'別紙様式2-2（個票（４、５月））'!M15)</f>
        <v>処遇改善加算Ⅰ</v>
      </c>
      <c r="N15" s="522">
        <f>IF('別紙様式2-2（個票（４、５月））'!N15="","",'別紙様式2-2（個票（４、５月））'!N15)</f>
        <v>9.2999999999999999E-2</v>
      </c>
      <c r="O15" s="286" t="s">
        <v>2412</v>
      </c>
      <c r="P15" s="554">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2359</v>
      </c>
      <c r="AK15" s="326"/>
      <c r="AL15" s="324" t="str">
        <f t="shared" si="0"/>
        <v/>
      </c>
      <c r="AM15" s="325" t="str">
        <f t="shared" si="12"/>
        <v/>
      </c>
      <c r="AN15" s="255"/>
      <c r="AO15" s="556" t="str">
        <f>IFERROR(VLOOKUP(K15,【参考】数式用!$A$2:$N$57,14,FALSE),"")</f>
        <v>加算対象</v>
      </c>
      <c r="AP15" s="556" t="str">
        <f t="shared" si="13"/>
        <v>O列に色付け</v>
      </c>
      <c r="AQ15" s="560" t="str">
        <f t="shared" si="1"/>
        <v>入力済</v>
      </c>
      <c r="AR15" s="560" t="str">
        <f t="shared" ref="AR15:AR78" si="30">"キャリアパス要件Ⅰ・Ⅱ_"&amp;AO15</f>
        <v>キャリアパス要件Ⅰ・Ⅱ_加算対象</v>
      </c>
      <c r="AS15" s="539" t="str">
        <f t="shared" si="2"/>
        <v>入力済</v>
      </c>
      <c r="AT15" s="556" t="str">
        <f t="shared" si="14"/>
        <v>AH列に色付け</v>
      </c>
      <c r="AU15" s="539" t="str">
        <f t="shared" si="3"/>
        <v>入力済</v>
      </c>
      <c r="AV15" s="539" t="str">
        <f t="shared" si="4"/>
        <v>対象</v>
      </c>
      <c r="AW15" s="575" t="str">
        <f t="shared" si="15"/>
        <v>対象</v>
      </c>
      <c r="AX15" s="556" t="str">
        <f t="shared" si="5"/>
        <v/>
      </c>
      <c r="AY15" s="539" t="str">
        <f>IFERROR(VLOOKUP(K15,【参考】数式用!$AR$3:$AS$49, 2, FALSE), "")</f>
        <v>就労継続支援Ｂ型V</v>
      </c>
      <c r="AZ15" s="556" t="str">
        <f t="shared" si="16"/>
        <v>AJ列に色付け</v>
      </c>
      <c r="BA15" s="559" t="str">
        <f t="shared" si="6"/>
        <v>入力済</v>
      </c>
      <c r="BB15" s="539" t="str">
        <f>IFERROR(VLOOKUP(K15,【参考】数式用!$AX$3:$AY$59, 2, FALSE), "")</f>
        <v>就労継続支援Ｂ型R8</v>
      </c>
      <c r="BC15" s="556" t="str">
        <f t="shared" si="17"/>
        <v/>
      </c>
      <c r="BD15" s="559" t="str">
        <f t="shared" si="7"/>
        <v>入力済</v>
      </c>
      <c r="BE15" s="559" t="str">
        <f t="shared" si="18"/>
        <v/>
      </c>
      <c r="BF15" s="559" t="str">
        <f t="shared" si="19"/>
        <v/>
      </c>
      <c r="BG15" s="559" t="str">
        <f t="shared" si="20"/>
        <v/>
      </c>
      <c r="BH15" s="559" t="str">
        <f t="shared" si="8"/>
        <v/>
      </c>
      <c r="BI15" s="559" t="str">
        <f t="shared" si="9"/>
        <v>東京都</v>
      </c>
      <c r="BJ15" s="219"/>
      <c r="BK15" s="27"/>
      <c r="BL15" s="606" t="str">
        <f t="shared" si="21"/>
        <v>O列に色付け</v>
      </c>
      <c r="BM15" s="606" t="str">
        <f t="shared" si="22"/>
        <v/>
      </c>
      <c r="BN15" s="606" t="str">
        <f t="shared" si="23"/>
        <v/>
      </c>
      <c r="BO15" s="607" t="str">
        <f>IFERROR(IF(BN15="対象",ROUNDDOWN(L15*VLOOKUP(K15,【参考】数式用!$A$4:$J$42,10,FALSE)*AA15,0),""),"")</f>
        <v/>
      </c>
      <c r="BP15" s="606" t="str">
        <f t="shared" si="24"/>
        <v/>
      </c>
      <c r="BQ15" s="606" t="str">
        <f t="shared" si="25"/>
        <v/>
      </c>
      <c r="BR15" s="608" t="str">
        <f t="shared" si="26"/>
        <v/>
      </c>
      <c r="BS15" s="608" t="str">
        <f t="shared" si="27"/>
        <v/>
      </c>
      <c r="BT15" s="606" t="str">
        <f t="shared" si="28"/>
        <v/>
      </c>
      <c r="BU15" s="607" t="str">
        <f>IFERROR(IF(BT15="Ⅱロ有り",ROUNDDOWN(L15*VLOOKUP(K15,【参考】数式用!$A$4:$J$42,10,FALSE)*AA15,0),""),"")</f>
        <v/>
      </c>
      <c r="BV15" s="606" t="str">
        <f>IFERROR(IF(BT15="Ⅱロなし",ROUNDDOWN(L15*VLOOKUP(K15,【参考】数式用!$A$4:$J$42,8,FALSE)*AA15,0),""),"")</f>
        <v/>
      </c>
    </row>
    <row r="16" spans="1:74" s="257" customFormat="1" ht="109.9" customHeight="1" thickBot="1">
      <c r="A16" s="303">
        <v>3</v>
      </c>
      <c r="B16" s="1059" t="str">
        <f>IF(基本情報入力シート!B38="","",基本情報入力シート!B38)</f>
        <v>1234567902</v>
      </c>
      <c r="C16" s="1060"/>
      <c r="D16" s="1060"/>
      <c r="E16" s="1060"/>
      <c r="F16" s="1061"/>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7">
        <f>IF(基本情報入力シート!AF38=0, "",基本情報入力シート!AF38)</f>
        <v>6219600</v>
      </c>
      <c r="M16" s="523" t="str">
        <f>IF('別紙様式2-2（個票（４、５月））'!M16="","",'別紙様式2-2（個票（４、５月））'!M16)</f>
        <v>処遇改善加算Ⅳ</v>
      </c>
      <c r="N16" s="522">
        <f>IF('別紙様式2-2（個票（４、５月））'!N16="","",'別紙様式2-2（個票（４、５月））'!N16)</f>
        <v>0.08</v>
      </c>
      <c r="O16" s="286" t="s">
        <v>196</v>
      </c>
      <c r="P16" s="554">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6" t="str">
        <f>IFERROR(VLOOKUP(K16,【参考】数式用!$A$2:$N$57,14,FALSE),"")</f>
        <v>加算対象</v>
      </c>
      <c r="AP16" s="556" t="str">
        <f t="shared" si="13"/>
        <v>O列に色付け</v>
      </c>
      <c r="AQ16" s="560" t="str">
        <f t="shared" si="1"/>
        <v>入力済</v>
      </c>
      <c r="AR16" s="560" t="str">
        <f t="shared" si="30"/>
        <v>キャリアパス要件Ⅰ・Ⅱ_加算対象</v>
      </c>
      <c r="AS16" s="539" t="str">
        <f t="shared" si="2"/>
        <v>入力済</v>
      </c>
      <c r="AT16" s="556" t="str">
        <f t="shared" si="14"/>
        <v>AH列に色付け</v>
      </c>
      <c r="AU16" s="539" t="str">
        <f t="shared" si="3"/>
        <v>入力済</v>
      </c>
      <c r="AV16" s="539" t="str">
        <f t="shared" si="4"/>
        <v/>
      </c>
      <c r="AW16" s="575" t="str">
        <f t="shared" si="15"/>
        <v/>
      </c>
      <c r="AX16" s="556" t="str">
        <f t="shared" si="5"/>
        <v/>
      </c>
      <c r="AY16" s="539" t="str">
        <f>IFERROR(VLOOKUP(K16,【参考】数式用!$AR$3:$AS$49, 2, FALSE), "")</f>
        <v>自立訓練_生活訓練_V</v>
      </c>
      <c r="AZ16" s="556" t="str">
        <f t="shared" si="16"/>
        <v/>
      </c>
      <c r="BA16" s="559" t="str">
        <f t="shared" si="6"/>
        <v>入力済</v>
      </c>
      <c r="BB16" s="539" t="str">
        <f>IFERROR(VLOOKUP(K16,【参考】数式用!$AX$3:$AY$59, 2, FALSE), "")</f>
        <v>自立訓練_生活訓練_R8</v>
      </c>
      <c r="BC16" s="556" t="str">
        <f t="shared" si="17"/>
        <v/>
      </c>
      <c r="BD16" s="559" t="str">
        <f t="shared" si="7"/>
        <v>入力済</v>
      </c>
      <c r="BE16" s="559" t="str">
        <f t="shared" si="18"/>
        <v/>
      </c>
      <c r="BF16" s="559" t="str">
        <f t="shared" si="19"/>
        <v/>
      </c>
      <c r="BG16" s="559" t="str">
        <f t="shared" si="20"/>
        <v/>
      </c>
      <c r="BH16" s="559" t="str">
        <f t="shared" si="8"/>
        <v/>
      </c>
      <c r="BI16" s="559" t="str">
        <f t="shared" si="9"/>
        <v>東京都</v>
      </c>
      <c r="BJ16" s="219"/>
      <c r="BK16" s="27"/>
      <c r="BL16" s="606" t="str">
        <f t="shared" si="21"/>
        <v>O列に色付け</v>
      </c>
      <c r="BM16" s="606" t="str">
        <f t="shared" si="22"/>
        <v/>
      </c>
      <c r="BN16" s="606" t="str">
        <f t="shared" si="23"/>
        <v/>
      </c>
      <c r="BO16" s="607" t="str">
        <f>IFERROR(IF(BN16="対象",ROUNDDOWN(L16*VLOOKUP(K16,【参考】数式用!$A$4:$J$42,10,FALSE)*AA16,0),""),"")</f>
        <v/>
      </c>
      <c r="BP16" s="606" t="str">
        <f t="shared" si="24"/>
        <v/>
      </c>
      <c r="BQ16" s="606" t="str">
        <f t="shared" si="25"/>
        <v/>
      </c>
      <c r="BR16" s="608" t="str">
        <f t="shared" si="26"/>
        <v/>
      </c>
      <c r="BS16" s="608" t="str">
        <f t="shared" si="27"/>
        <v/>
      </c>
      <c r="BT16" s="606" t="str">
        <f t="shared" si="28"/>
        <v/>
      </c>
      <c r="BU16" s="607" t="str">
        <f>IFERROR(IF(BT16="Ⅱロ有り",ROUNDDOWN(L16*VLOOKUP(K16,【参考】数式用!$A$4:$J$42,10,FALSE)*AA16,0),""),"")</f>
        <v/>
      </c>
      <c r="BV16" s="606" t="str">
        <f>IFERROR(IF(BT16="Ⅱロなし",ROUNDDOWN(L16*VLOOKUP(K16,【参考】数式用!$A$4:$J$42,8,FALSE)*AA16,0),""),"")</f>
        <v/>
      </c>
    </row>
    <row r="17" spans="1:74" s="257" customFormat="1" ht="109.9" customHeight="1" thickBot="1">
      <c r="A17" s="303">
        <v>4</v>
      </c>
      <c r="B17" s="1059" t="str">
        <f>IF(基本情報入力シート!B39="","",基本情報入力シート!B39)</f>
        <v>1234567903</v>
      </c>
      <c r="C17" s="1060"/>
      <c r="D17" s="1060"/>
      <c r="E17" s="1060"/>
      <c r="F17" s="1061"/>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7">
        <f>IF(基本情報入力シート!AF39=0, "",基本情報入力シート!AF39)</f>
        <v>10642600</v>
      </c>
      <c r="M17" s="523" t="str">
        <f>IF('別紙様式2-2（個票（４、５月））'!M17="","",'別紙様式2-2（個票（４、５月））'!M17)</f>
        <v>処遇改善加算Ⅲ</v>
      </c>
      <c r="N17" s="522">
        <f>IF('別紙様式2-2（個票（４、５月））'!N17="","",'別紙様式2-2（個票（４、５月））'!N17)</f>
        <v>0.11599999999999999</v>
      </c>
      <c r="O17" s="286" t="s">
        <v>2215</v>
      </c>
      <c r="P17" s="554">
        <f>IFERROR(VLOOKUP(K17,【参考】数式用!$A$2:$M$57,MATCH(O17,【参考】数式用!$G$3:$M$3,0)+6,0),"")</f>
        <v>0.17100000000000001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18198850</v>
      </c>
      <c r="AD17" s="515">
        <f t="shared" si="11"/>
        <v>5853430</v>
      </c>
      <c r="AE17" s="307">
        <f>IFERROR(ROUNDDOWN(ROUNDDOWN(ROUND(L17*VLOOKUP(K17,【参考】数式用!$A$2:$M$57,MATCH("処遇改善加算Ⅳ",【参考】数式用!$G$3:$M$3,0)+6,0),0),0)*AA17*0.5,0), "")</f>
        <v>6704840</v>
      </c>
      <c r="AF17" s="318" t="s">
        <v>2209</v>
      </c>
      <c r="AG17" s="319" t="s">
        <v>189</v>
      </c>
      <c r="AH17" s="319" t="s">
        <v>2209</v>
      </c>
      <c r="AI17" s="318" t="s">
        <v>2209</v>
      </c>
      <c r="AJ17" s="320" t="s">
        <v>2359</v>
      </c>
      <c r="AK17" s="326" t="s">
        <v>2506</v>
      </c>
      <c r="AL17" s="324" t="str">
        <f t="shared" si="0"/>
        <v/>
      </c>
      <c r="AM17" s="325" t="str">
        <f t="shared" si="12"/>
        <v/>
      </c>
      <c r="AN17" s="255"/>
      <c r="AO17" s="556" t="str">
        <f>IFERROR(VLOOKUP(K17,【参考】数式用!$A$2:$N$57,14,FALSE),"")</f>
        <v>加算対象</v>
      </c>
      <c r="AP17" s="556" t="str">
        <f t="shared" si="13"/>
        <v>O列に色付け</v>
      </c>
      <c r="AQ17" s="560" t="str">
        <f t="shared" si="1"/>
        <v>入力済</v>
      </c>
      <c r="AR17" s="560" t="str">
        <f t="shared" si="30"/>
        <v>キャリアパス要件Ⅰ・Ⅱ_加算対象</v>
      </c>
      <c r="AS17" s="539" t="str">
        <f t="shared" si="2"/>
        <v>入力済</v>
      </c>
      <c r="AT17" s="556" t="str">
        <f t="shared" si="14"/>
        <v>AH列に色付け</v>
      </c>
      <c r="AU17" s="539" t="str">
        <f t="shared" si="3"/>
        <v>入力済</v>
      </c>
      <c r="AV17" s="539" t="str">
        <f t="shared" si="4"/>
        <v>対象</v>
      </c>
      <c r="AW17" s="575" t="str">
        <f t="shared" si="15"/>
        <v>対象</v>
      </c>
      <c r="AX17" s="556" t="str">
        <f t="shared" si="5"/>
        <v/>
      </c>
      <c r="AY17" s="539" t="str">
        <f>IFERROR(VLOOKUP(K17,【参考】数式用!$AR$3:$AS$49, 2, FALSE), "")</f>
        <v>療養介護V</v>
      </c>
      <c r="AZ17" s="556" t="str">
        <f t="shared" si="16"/>
        <v>AJ列に色付け</v>
      </c>
      <c r="BA17" s="559" t="str">
        <f t="shared" si="6"/>
        <v>入力済</v>
      </c>
      <c r="BB17" s="539" t="str">
        <f>IFERROR(VLOOKUP(K17,【参考】数式用!$AX$3:$AY$59, 2, FALSE), "")</f>
        <v>療養介護R8</v>
      </c>
      <c r="BC17" s="556" t="str">
        <f t="shared" si="17"/>
        <v>AK列に色付け</v>
      </c>
      <c r="BD17" s="559" t="str">
        <f t="shared" si="7"/>
        <v>入力済</v>
      </c>
      <c r="BE17" s="559" t="str">
        <f t="shared" si="18"/>
        <v/>
      </c>
      <c r="BF17" s="559" t="str">
        <f t="shared" si="19"/>
        <v/>
      </c>
      <c r="BG17" s="559" t="str">
        <f t="shared" si="20"/>
        <v>入力必要</v>
      </c>
      <c r="BH17" s="559" t="str">
        <f t="shared" si="8"/>
        <v>入力済</v>
      </c>
      <c r="BI17" s="559" t="str">
        <f t="shared" si="9"/>
        <v>東京都</v>
      </c>
      <c r="BJ17" s="219"/>
      <c r="BK17" s="27"/>
      <c r="BL17" s="606" t="str">
        <f t="shared" si="21"/>
        <v>O列に色付け</v>
      </c>
      <c r="BM17" s="606" t="str">
        <f t="shared" si="22"/>
        <v>対象</v>
      </c>
      <c r="BN17" s="606" t="str">
        <f t="shared" si="23"/>
        <v>対象</v>
      </c>
      <c r="BO17" s="607">
        <f>IFERROR(IF(BN17="対象",ROUNDDOWN(L17*VLOOKUP(K17,【参考】数式用!$A$4:$J$42,10,FALSE)*AA17,0),""),"")</f>
        <v>17985994</v>
      </c>
      <c r="BP17" s="606" t="str">
        <f t="shared" si="24"/>
        <v/>
      </c>
      <c r="BQ17" s="606" t="str">
        <f t="shared" si="25"/>
        <v/>
      </c>
      <c r="BR17" s="608" t="str">
        <f t="shared" si="26"/>
        <v/>
      </c>
      <c r="BS17" s="608" t="str">
        <f t="shared" si="27"/>
        <v/>
      </c>
      <c r="BT17" s="606" t="str">
        <f t="shared" si="28"/>
        <v/>
      </c>
      <c r="BU17" s="607" t="str">
        <f>IFERROR(IF(BT17="Ⅱロ有り",ROUNDDOWN(L17*VLOOKUP(K17,【参考】数式用!$A$4:$J$42,10,FALSE)*AA17,0),""),"")</f>
        <v/>
      </c>
      <c r="BV17" s="606" t="str">
        <f>IFERROR(IF(BT17="Ⅱロなし",ROUNDDOWN(L17*VLOOKUP(K17,【参考】数式用!$A$4:$J$42,8,FALSE)*AA17,0),""),"")</f>
        <v/>
      </c>
    </row>
    <row r="18" spans="1:74" s="257" customFormat="1" ht="109.9" customHeight="1" thickBot="1">
      <c r="A18" s="303">
        <v>5</v>
      </c>
      <c r="B18" s="1059" t="str">
        <f>IF(基本情報入力シート!B40="","",基本情報入力シート!B40)</f>
        <v>1234567904</v>
      </c>
      <c r="C18" s="1060"/>
      <c r="D18" s="1060"/>
      <c r="E18" s="1060"/>
      <c r="F18" s="1061"/>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7">
        <f>IF(基本情報入力シート!AF40=0, "",基本情報入力シート!AF40)</f>
        <v>474500</v>
      </c>
      <c r="M18" s="523" t="str">
        <f>IF('別紙様式2-2（個票（４、５月））'!M18="","",'別紙様式2-2（個票（４、５月））'!M18)</f>
        <v/>
      </c>
      <c r="N18" s="522" t="str">
        <f>IF('別紙様式2-2（個票（４、５月））'!N18="","",'別紙様式2-2（個票（４、５月））'!N18)</f>
        <v/>
      </c>
      <c r="O18" s="286" t="s">
        <v>197</v>
      </c>
      <c r="P18" s="554">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2528</v>
      </c>
      <c r="AH18" s="319"/>
      <c r="AI18" s="318"/>
      <c r="AJ18" s="320"/>
      <c r="AK18" s="326" t="s">
        <v>2388</v>
      </c>
      <c r="AL18" s="324" t="str">
        <f t="shared" si="0"/>
        <v/>
      </c>
      <c r="AM18" s="325" t="str">
        <f t="shared" si="12"/>
        <v/>
      </c>
      <c r="AN18" s="255"/>
      <c r="AO18" s="556" t="str">
        <f>IFERROR(VLOOKUP(K18,【参考】数式用!$A$2:$N$57,14,FALSE),"")</f>
        <v>加算対象外</v>
      </c>
      <c r="AP18" s="556" t="str">
        <f t="shared" si="13"/>
        <v>O列に色付け</v>
      </c>
      <c r="AQ18" s="560" t="str">
        <f t="shared" si="1"/>
        <v/>
      </c>
      <c r="AR18" s="560" t="str">
        <f t="shared" si="30"/>
        <v>キャリアパス要件Ⅰ・Ⅱ_加算対象外</v>
      </c>
      <c r="AS18" s="539" t="str">
        <f t="shared" si="2"/>
        <v>入力済</v>
      </c>
      <c r="AT18" s="556" t="str">
        <f t="shared" si="14"/>
        <v/>
      </c>
      <c r="AU18" s="539" t="str">
        <f t="shared" si="3"/>
        <v>入力済</v>
      </c>
      <c r="AV18" s="539" t="str">
        <f t="shared" si="4"/>
        <v/>
      </c>
      <c r="AW18" s="575" t="str">
        <f t="shared" si="15"/>
        <v/>
      </c>
      <c r="AX18" s="556" t="str">
        <f t="shared" si="5"/>
        <v/>
      </c>
      <c r="AY18" s="539" t="str">
        <f>IFERROR(VLOOKUP(K18,【参考】数式用!$AR$3:$AS$49, 2, FALSE), "")</f>
        <v/>
      </c>
      <c r="AZ18" s="556" t="str">
        <f t="shared" si="16"/>
        <v/>
      </c>
      <c r="BA18" s="559" t="str">
        <f t="shared" si="6"/>
        <v>入力済</v>
      </c>
      <c r="BB18" s="539" t="str">
        <f>IFERROR(VLOOKUP(K18,【参考】数式用!$AX$3:$AY$59, 2, FALSE), "")</f>
        <v>計画相談支援R8</v>
      </c>
      <c r="BC18" s="556" t="str">
        <f t="shared" si="17"/>
        <v>AK列に色付け</v>
      </c>
      <c r="BD18" s="559" t="str">
        <f t="shared" si="7"/>
        <v>入力済</v>
      </c>
      <c r="BE18" s="559" t="str">
        <f t="shared" si="18"/>
        <v/>
      </c>
      <c r="BF18" s="559" t="str">
        <f t="shared" si="19"/>
        <v/>
      </c>
      <c r="BG18" s="559" t="str">
        <f t="shared" si="20"/>
        <v>入力必要</v>
      </c>
      <c r="BH18" s="559" t="str">
        <f t="shared" si="8"/>
        <v>入力済</v>
      </c>
      <c r="BI18" s="559" t="str">
        <f t="shared" si="9"/>
        <v>東京都</v>
      </c>
      <c r="BK18" s="609"/>
      <c r="BL18" s="606" t="str">
        <f t="shared" si="21"/>
        <v/>
      </c>
      <c r="BM18" s="606" t="str">
        <f t="shared" si="22"/>
        <v/>
      </c>
      <c r="BN18" s="606" t="str">
        <f t="shared" si="23"/>
        <v/>
      </c>
      <c r="BO18" s="607" t="str">
        <f>IFERROR(IF(BN18="対象",ROUNDDOWN(L18*VLOOKUP(K18,【参考】数式用!$A$4:$J$42,10,FALSE)*AA18,0),""),"")</f>
        <v/>
      </c>
      <c r="BP18" s="606" t="str">
        <f t="shared" si="24"/>
        <v/>
      </c>
      <c r="BQ18" s="606" t="str">
        <f t="shared" si="25"/>
        <v>対象</v>
      </c>
      <c r="BR18" s="608" t="str">
        <f t="shared" si="26"/>
        <v/>
      </c>
      <c r="BS18" s="608" t="str">
        <f t="shared" si="27"/>
        <v/>
      </c>
      <c r="BT18" s="606" t="str">
        <f t="shared" si="28"/>
        <v/>
      </c>
      <c r="BU18" s="607" t="str">
        <f>IFERROR(IF(BT18="Ⅱロ有り",ROUNDDOWN(L18*VLOOKUP(K18,【参考】数式用!$A$4:$J$42,10,FALSE)*AA18,0),""),"")</f>
        <v/>
      </c>
      <c r="BV18" s="606" t="str">
        <f>IFERROR(IF(BT18="Ⅱロなし",ROUNDDOWN(L18*VLOOKUP(K18,【参考】数式用!$A$4:$J$42,8,FALSE)*AA18,0),""),"")</f>
        <v/>
      </c>
    </row>
    <row r="19" spans="1:74" s="257" customFormat="1" ht="109.9" customHeight="1" thickBot="1">
      <c r="A19" s="303">
        <v>6</v>
      </c>
      <c r="B19" s="1059" t="str">
        <f>IF(基本情報入力シート!B41="","",基本情報入力シート!B41)</f>
        <v>1234567905</v>
      </c>
      <c r="C19" s="1060"/>
      <c r="D19" s="1060"/>
      <c r="E19" s="1060"/>
      <c r="F19" s="1061"/>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7">
        <f>IF(基本情報入力シート!AF41=0, "",基本情報入力シート!AF41)</f>
        <v>379600</v>
      </c>
      <c r="M19" s="523" t="str">
        <f>IF('別紙様式2-2（個票（４、５月））'!M19="","",'別紙様式2-2（個票（４、５月））'!M19)</f>
        <v/>
      </c>
      <c r="N19" s="522" t="str">
        <f>IF('別紙様式2-2（個票（４、５月））'!N19="","",'別紙様式2-2（個票（４、５月））'!N19)</f>
        <v/>
      </c>
      <c r="O19" s="286" t="s">
        <v>197</v>
      </c>
      <c r="P19" s="554">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6" t="str">
        <f>IFERROR(VLOOKUP(K19,【参考】数式用!$A$2:$N$57,14,FALSE),"")</f>
        <v>加算対象外</v>
      </c>
      <c r="AP19" s="556" t="str">
        <f t="shared" si="13"/>
        <v>O列に色付け</v>
      </c>
      <c r="AQ19" s="560" t="str">
        <f t="shared" si="1"/>
        <v/>
      </c>
      <c r="AR19" s="560" t="str">
        <f t="shared" si="30"/>
        <v>キャリアパス要件Ⅰ・Ⅱ_加算対象外</v>
      </c>
      <c r="AS19" s="539" t="str">
        <f t="shared" si="2"/>
        <v>入力済</v>
      </c>
      <c r="AT19" s="556" t="str">
        <f t="shared" si="14"/>
        <v/>
      </c>
      <c r="AU19" s="539" t="str">
        <f t="shared" si="3"/>
        <v>入力済</v>
      </c>
      <c r="AV19" s="539" t="str">
        <f t="shared" si="4"/>
        <v/>
      </c>
      <c r="AW19" s="575" t="str">
        <f t="shared" si="15"/>
        <v/>
      </c>
      <c r="AX19" s="556" t="str">
        <f t="shared" si="5"/>
        <v/>
      </c>
      <c r="AY19" s="539" t="str">
        <f>IFERROR(VLOOKUP(K19,【参考】数式用!$AR$3:$AS$49, 2, FALSE), "")</f>
        <v/>
      </c>
      <c r="AZ19" s="556" t="str">
        <f t="shared" si="16"/>
        <v/>
      </c>
      <c r="BA19" s="559" t="str">
        <f t="shared" si="6"/>
        <v>入力済</v>
      </c>
      <c r="BB19" s="539" t="str">
        <f>IFERROR(VLOOKUP(K19,【参考】数式用!$AX$3:$AY$59, 2, FALSE), "")</f>
        <v>地域相談支援_地域移行支援_R8</v>
      </c>
      <c r="BC19" s="556" t="str">
        <f t="shared" si="17"/>
        <v>AK列に色付け</v>
      </c>
      <c r="BD19" s="559" t="str">
        <f t="shared" si="7"/>
        <v>入力済</v>
      </c>
      <c r="BE19" s="559" t="str">
        <f t="shared" si="18"/>
        <v/>
      </c>
      <c r="BF19" s="559" t="str">
        <f t="shared" si="19"/>
        <v>AK列色消し</v>
      </c>
      <c r="BG19" s="559" t="str">
        <f t="shared" si="20"/>
        <v/>
      </c>
      <c r="BH19" s="559" t="str">
        <f t="shared" si="8"/>
        <v/>
      </c>
      <c r="BI19" s="559" t="str">
        <f t="shared" si="9"/>
        <v>東京都</v>
      </c>
      <c r="BK19" s="609"/>
      <c r="BL19" s="606" t="str">
        <f t="shared" si="21"/>
        <v/>
      </c>
      <c r="BM19" s="606" t="str">
        <f t="shared" si="22"/>
        <v/>
      </c>
      <c r="BN19" s="606" t="str">
        <f t="shared" si="23"/>
        <v/>
      </c>
      <c r="BO19" s="607" t="str">
        <f>IFERROR(IF(BN19="対象",ROUNDDOWN(L19*VLOOKUP(K19,【参考】数式用!$A$4:$J$42,10,FALSE)*AA19,0),""),"")</f>
        <v/>
      </c>
      <c r="BP19" s="606" t="str">
        <f t="shared" si="24"/>
        <v/>
      </c>
      <c r="BQ19" s="606" t="str">
        <f t="shared" si="25"/>
        <v>対象</v>
      </c>
      <c r="BR19" s="608" t="str">
        <f t="shared" si="26"/>
        <v>対象</v>
      </c>
      <c r="BS19" s="608" t="str">
        <f t="shared" si="27"/>
        <v/>
      </c>
      <c r="BT19" s="606" t="str">
        <f t="shared" si="28"/>
        <v/>
      </c>
      <c r="BU19" s="607" t="str">
        <f>IFERROR(IF(BT19="Ⅱロ有り",ROUNDDOWN(L19*VLOOKUP(K19,【参考】数式用!$A$4:$J$42,10,FALSE)*AA19,0),""),"")</f>
        <v/>
      </c>
      <c r="BV19" s="606" t="str">
        <f>IFERROR(IF(BT19="Ⅱロなし",ROUNDDOWN(L19*VLOOKUP(K19,【参考】数式用!$A$4:$J$42,8,FALSE)*AA19,0),""),"")</f>
        <v/>
      </c>
    </row>
    <row r="20" spans="1:74" s="257" customFormat="1" ht="109.9" customHeight="1" thickBot="1">
      <c r="A20" s="303">
        <v>7</v>
      </c>
      <c r="B20" s="1008" t="str">
        <f>IF(基本情報入力シート!B42="","",基本情報入力シート!B42)</f>
        <v>1234567906</v>
      </c>
      <c r="C20" s="1009"/>
      <c r="D20" s="1009"/>
      <c r="E20" s="1009"/>
      <c r="F20" s="1010"/>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7" t="str">
        <f>IF(基本情報入力シート!AF42=0, "",基本情報入力シート!AF42)</f>
        <v/>
      </c>
      <c r="M20" s="523" t="str">
        <f>IF('別紙様式2-2（個票（４、５月））'!M20="","",'別紙様式2-2（個票（４、５月））'!M20)</f>
        <v>処遇改善加算Ⅲ</v>
      </c>
      <c r="N20" s="522">
        <f>IF('別紙様式2-2（個票（４、５月））'!N20="","",'別紙様式2-2（個票（４、５月））'!N20)</f>
        <v>8.4000000000000005E-2</v>
      </c>
      <c r="O20" s="286" t="s">
        <v>196</v>
      </c>
      <c r="P20" s="554">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t="str">
        <f t="shared" si="10"/>
        <v/>
      </c>
      <c r="AD20" s="515" t="str">
        <f t="shared" si="11"/>
        <v/>
      </c>
      <c r="AE20" s="307" t="str">
        <f>IFERROR(ROUNDDOWN(ROUNDDOWN(ROUND(L20*VLOOKUP(K20,【参考】数式用!$A$2:$M$57,MATCH("処遇改善加算Ⅳ",【参考】数式用!$G$3:$M$3,0)+6,0),0),0)*AA20*0.5,0), "")</f>
        <v/>
      </c>
      <c r="AF20" s="318"/>
      <c r="AG20" s="319" t="s">
        <v>189</v>
      </c>
      <c r="AH20" s="319" t="s">
        <v>2209</v>
      </c>
      <c r="AI20" s="318"/>
      <c r="AJ20" s="320"/>
      <c r="AK20" s="326" t="s">
        <v>2506</v>
      </c>
      <c r="AL20" s="324" t="str">
        <f t="shared" si="0"/>
        <v/>
      </c>
      <c r="AM20" s="325" t="str">
        <f t="shared" si="12"/>
        <v/>
      </c>
      <c r="AN20" s="255"/>
      <c r="AO20" s="556" t="str">
        <f>IFERROR(VLOOKUP(K20,【参考】数式用!$A$2:$N$57,14,FALSE),"")</f>
        <v>加算対象</v>
      </c>
      <c r="AP20" s="556" t="str">
        <f t="shared" si="13"/>
        <v>O列に色付け</v>
      </c>
      <c r="AQ20" s="560" t="str">
        <f t="shared" si="1"/>
        <v/>
      </c>
      <c r="AR20" s="560" t="str">
        <f t="shared" si="30"/>
        <v>キャリアパス要件Ⅰ・Ⅱ_加算対象</v>
      </c>
      <c r="AS20" s="539" t="str">
        <f t="shared" si="2"/>
        <v>入力済</v>
      </c>
      <c r="AT20" s="556" t="str">
        <f t="shared" si="14"/>
        <v>AH列に色付け</v>
      </c>
      <c r="AU20" s="539" t="str">
        <f t="shared" si="3"/>
        <v>入力済</v>
      </c>
      <c r="AV20" s="539" t="str">
        <f t="shared" si="4"/>
        <v/>
      </c>
      <c r="AW20" s="575" t="str">
        <f t="shared" si="15"/>
        <v/>
      </c>
      <c r="AX20" s="556" t="str">
        <f t="shared" si="5"/>
        <v/>
      </c>
      <c r="AY20" s="539" t="str">
        <f>IFERROR(VLOOKUP(K20,【参考】数式用!$AR$3:$AS$49, 2, FALSE), "")</f>
        <v>障害者支援施設_生活介護V</v>
      </c>
      <c r="AZ20" s="556" t="str">
        <f t="shared" si="16"/>
        <v/>
      </c>
      <c r="BA20" s="559" t="str">
        <f t="shared" si="6"/>
        <v>入力済</v>
      </c>
      <c r="BB20" s="539" t="str">
        <f>IFERROR(VLOOKUP(K20,【参考】数式用!$AX$3:$AY$59, 2, FALSE), "")</f>
        <v>障害者支援施設_生活介護R8</v>
      </c>
      <c r="BC20" s="556" t="str">
        <f t="shared" si="17"/>
        <v>AK列に色付け</v>
      </c>
      <c r="BD20" s="559" t="str">
        <f t="shared" si="7"/>
        <v>入力済</v>
      </c>
      <c r="BE20" s="559" t="str">
        <f t="shared" si="18"/>
        <v/>
      </c>
      <c r="BF20" s="559" t="str">
        <f t="shared" si="19"/>
        <v/>
      </c>
      <c r="BG20" s="559" t="str">
        <f t="shared" si="20"/>
        <v>入力必要</v>
      </c>
      <c r="BH20" s="559" t="str">
        <f t="shared" si="8"/>
        <v>入力済</v>
      </c>
      <c r="BI20" s="559" t="str">
        <f t="shared" si="9"/>
        <v>東京都</v>
      </c>
      <c r="BK20" s="609"/>
      <c r="BL20" s="606" t="str">
        <f t="shared" si="21"/>
        <v>O列に色付け</v>
      </c>
      <c r="BM20" s="606" t="str">
        <f t="shared" si="22"/>
        <v/>
      </c>
      <c r="BN20" s="606" t="str">
        <f t="shared" si="23"/>
        <v/>
      </c>
      <c r="BO20" s="607" t="str">
        <f>IFERROR(IF(BN20="対象",ROUNDDOWN(L20*VLOOKUP(K20,【参考】数式用!$A$4:$J$42,10,FALSE)*AA20,0),""),"")</f>
        <v/>
      </c>
      <c r="BP20" s="606" t="str">
        <f t="shared" si="24"/>
        <v/>
      </c>
      <c r="BQ20" s="606" t="str">
        <f t="shared" si="25"/>
        <v/>
      </c>
      <c r="BR20" s="608" t="str">
        <f t="shared" si="26"/>
        <v/>
      </c>
      <c r="BS20" s="608" t="str">
        <f t="shared" si="27"/>
        <v>特例要件</v>
      </c>
      <c r="BT20" s="606" t="str">
        <f t="shared" si="28"/>
        <v>Ⅱロなし</v>
      </c>
      <c r="BU20" s="607" t="str">
        <f>IFERROR(IF(BT20="Ⅱロ有り",ROUNDDOWN(L20*VLOOKUP(K20,【参考】数式用!$A$4:$J$42,10,FALSE)*AA20,0),""),"")</f>
        <v/>
      </c>
      <c r="BV20" s="606" t="str">
        <f>IFERROR(IF(BT20="Ⅱロなし",ROUNDDOWN(L20*VLOOKUP(K20,【参考】数式用!$A$4:$J$42,8,FALSE)*AA20,0),""),"")</f>
        <v/>
      </c>
    </row>
    <row r="21" spans="1:74" s="257" customFormat="1" ht="109.9" customHeight="1" thickBot="1">
      <c r="A21" s="303">
        <v>8</v>
      </c>
      <c r="B21" s="1059" t="str">
        <f>IF(基本情報入力シート!B43="","",基本情報入力シート!B43)</f>
        <v/>
      </c>
      <c r="C21" s="1060"/>
      <c r="D21" s="1060"/>
      <c r="E21" s="1060"/>
      <c r="F21" s="106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23" t="str">
        <f>IF('別紙様式2-2（個票（４、５月））'!M21="","",'別紙様式2-2（個票（４、５月））'!M21)</f>
        <v/>
      </c>
      <c r="N21" s="522" t="str">
        <f>IF('別紙様式2-2（個票（４、５月））'!N21="","",'別紙様式2-2（個票（４、５月））'!N21)</f>
        <v/>
      </c>
      <c r="O21" s="286"/>
      <c r="P21" s="554"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6" t="str">
        <f>IFERROR(VLOOKUP(K21,【参考】数式用!$A$2:$N$57,14,FALSE),"")</f>
        <v/>
      </c>
      <c r="AP21" s="556" t="str">
        <f t="shared" si="13"/>
        <v/>
      </c>
      <c r="AQ21" s="560" t="str">
        <f t="shared" si="1"/>
        <v/>
      </c>
      <c r="AR21" s="560" t="str">
        <f t="shared" si="30"/>
        <v>キャリアパス要件Ⅰ・Ⅱ_</v>
      </c>
      <c r="AS21" s="539" t="str">
        <f t="shared" si="2"/>
        <v>入力済</v>
      </c>
      <c r="AT21" s="556" t="str">
        <f t="shared" si="14"/>
        <v/>
      </c>
      <c r="AU21" s="539" t="str">
        <f t="shared" si="3"/>
        <v>入力済</v>
      </c>
      <c r="AV21" s="539" t="str">
        <f t="shared" si="4"/>
        <v/>
      </c>
      <c r="AW21" s="575" t="str">
        <f t="shared" si="15"/>
        <v/>
      </c>
      <c r="AX21" s="556" t="str">
        <f t="shared" si="5"/>
        <v/>
      </c>
      <c r="AY21" s="539" t="str">
        <f>IFERROR(VLOOKUP(K21,【参考】数式用!$AR$3:$AS$49, 2, FALSE), "")</f>
        <v/>
      </c>
      <c r="AZ21" s="556" t="str">
        <f t="shared" si="16"/>
        <v/>
      </c>
      <c r="BA21" s="559" t="str">
        <f t="shared" si="6"/>
        <v>入力済</v>
      </c>
      <c r="BB21" s="539" t="str">
        <f>IFERROR(VLOOKUP(K21,【参考】数式用!$AX$3:$AY$59, 2, FALSE), "")</f>
        <v/>
      </c>
      <c r="BC21" s="556" t="str">
        <f t="shared" si="17"/>
        <v/>
      </c>
      <c r="BD21" s="559" t="str">
        <f t="shared" si="7"/>
        <v>入力済</v>
      </c>
      <c r="BE21" s="559" t="str">
        <f t="shared" si="18"/>
        <v/>
      </c>
      <c r="BF21" s="559" t="str">
        <f t="shared" si="19"/>
        <v/>
      </c>
      <c r="BG21" s="559" t="str">
        <f t="shared" si="20"/>
        <v/>
      </c>
      <c r="BH21" s="559" t="str">
        <f t="shared" si="8"/>
        <v/>
      </c>
      <c r="BI21" s="559" t="str">
        <f t="shared" si="9"/>
        <v/>
      </c>
      <c r="BK21" s="609"/>
      <c r="BL21" s="606" t="str">
        <f t="shared" si="21"/>
        <v/>
      </c>
      <c r="BM21" s="606" t="str">
        <f t="shared" si="22"/>
        <v/>
      </c>
      <c r="BN21" s="606" t="str">
        <f t="shared" si="23"/>
        <v/>
      </c>
      <c r="BO21" s="607" t="str">
        <f>IFERROR(IF(BN21="対象",ROUNDDOWN(L21*VLOOKUP(K21,【参考】数式用!$A$4:$J$42,10,FALSE)*AA21,0),""),"")</f>
        <v/>
      </c>
      <c r="BP21" s="606" t="str">
        <f t="shared" si="24"/>
        <v/>
      </c>
      <c r="BQ21" s="606" t="str">
        <f t="shared" si="25"/>
        <v/>
      </c>
      <c r="BR21" s="608" t="str">
        <f t="shared" si="26"/>
        <v/>
      </c>
      <c r="BS21" s="608" t="str">
        <f t="shared" si="27"/>
        <v/>
      </c>
      <c r="BT21" s="606" t="str">
        <f t="shared" si="28"/>
        <v/>
      </c>
      <c r="BU21" s="607" t="str">
        <f>IFERROR(IF(BT21="Ⅱロ有り",ROUNDDOWN(L21*VLOOKUP(K21,【参考】数式用!$A$4:$J$42,10,FALSE)*AA21,0),""),"")</f>
        <v/>
      </c>
      <c r="BV21" s="606" t="str">
        <f>IFERROR(IF(BT21="Ⅱロなし",ROUNDDOWN(L21*VLOOKUP(K21,【参考】数式用!$A$4:$J$42,8,FALSE)*AA21,0),""),"")</f>
        <v/>
      </c>
    </row>
    <row r="22" spans="1:74" s="257" customFormat="1" ht="109.9" customHeight="1" thickBot="1">
      <c r="A22" s="303">
        <v>9</v>
      </c>
      <c r="B22" s="1059" t="str">
        <f>IF(基本情報入力シート!B44="","",基本情報入力シート!B44)</f>
        <v/>
      </c>
      <c r="C22" s="1060"/>
      <c r="D22" s="1060"/>
      <c r="E22" s="1060"/>
      <c r="F22" s="106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23" t="str">
        <f>IF('別紙様式2-2（個票（４、５月））'!M22="","",'別紙様式2-2（個票（４、５月））'!M22)</f>
        <v/>
      </c>
      <c r="N22" s="522" t="str">
        <f>IF('別紙様式2-2（個票（４、５月））'!N22="","",'別紙様式2-2（個票（４、５月））'!N22)</f>
        <v/>
      </c>
      <c r="O22" s="286"/>
      <c r="P22" s="554"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6" t="str">
        <f>IFERROR(VLOOKUP(K22,【参考】数式用!$A$2:$N$57,14,FALSE),"")</f>
        <v/>
      </c>
      <c r="AP22" s="556" t="str">
        <f t="shared" si="13"/>
        <v/>
      </c>
      <c r="AQ22" s="560" t="str">
        <f t="shared" si="1"/>
        <v/>
      </c>
      <c r="AR22" s="560" t="str">
        <f t="shared" si="30"/>
        <v>キャリアパス要件Ⅰ・Ⅱ_</v>
      </c>
      <c r="AS22" s="539" t="str">
        <f t="shared" si="2"/>
        <v>入力済</v>
      </c>
      <c r="AT22" s="556" t="str">
        <f t="shared" si="14"/>
        <v/>
      </c>
      <c r="AU22" s="539" t="str">
        <f t="shared" si="3"/>
        <v>入力済</v>
      </c>
      <c r="AV22" s="539" t="str">
        <f t="shared" si="4"/>
        <v/>
      </c>
      <c r="AW22" s="575" t="str">
        <f t="shared" si="15"/>
        <v/>
      </c>
      <c r="AX22" s="556" t="str">
        <f t="shared" si="5"/>
        <v/>
      </c>
      <c r="AY22" s="539" t="str">
        <f>IFERROR(VLOOKUP(K22,【参考】数式用!$AR$3:$AS$49, 2, FALSE), "")</f>
        <v/>
      </c>
      <c r="AZ22" s="556" t="str">
        <f t="shared" si="16"/>
        <v/>
      </c>
      <c r="BA22" s="559" t="str">
        <f t="shared" si="6"/>
        <v>入力済</v>
      </c>
      <c r="BB22" s="539" t="str">
        <f>IFERROR(VLOOKUP(K22,【参考】数式用!$AX$3:$AY$59, 2, FALSE), "")</f>
        <v/>
      </c>
      <c r="BC22" s="556" t="str">
        <f t="shared" si="17"/>
        <v/>
      </c>
      <c r="BD22" s="559" t="str">
        <f t="shared" si="7"/>
        <v>入力済</v>
      </c>
      <c r="BE22" s="559" t="str">
        <f t="shared" si="18"/>
        <v/>
      </c>
      <c r="BF22" s="559" t="str">
        <f t="shared" si="19"/>
        <v/>
      </c>
      <c r="BG22" s="559" t="str">
        <f t="shared" si="20"/>
        <v/>
      </c>
      <c r="BH22" s="559" t="str">
        <f t="shared" si="8"/>
        <v/>
      </c>
      <c r="BI22" s="559" t="str">
        <f t="shared" si="9"/>
        <v/>
      </c>
      <c r="BK22" s="609"/>
      <c r="BL22" s="606" t="str">
        <f t="shared" si="21"/>
        <v/>
      </c>
      <c r="BM22" s="606" t="str">
        <f t="shared" si="22"/>
        <v/>
      </c>
      <c r="BN22" s="606" t="str">
        <f t="shared" si="23"/>
        <v/>
      </c>
      <c r="BO22" s="607" t="str">
        <f>IFERROR(IF(BN22="対象",ROUNDDOWN(L22*VLOOKUP(K22,【参考】数式用!$A$4:$J$42,10,FALSE)*AA22,0),""),"")</f>
        <v/>
      </c>
      <c r="BP22" s="606" t="str">
        <f t="shared" si="24"/>
        <v/>
      </c>
      <c r="BQ22" s="606" t="str">
        <f t="shared" si="25"/>
        <v/>
      </c>
      <c r="BR22" s="608" t="str">
        <f t="shared" si="26"/>
        <v/>
      </c>
      <c r="BS22" s="608" t="str">
        <f t="shared" si="27"/>
        <v/>
      </c>
      <c r="BT22" s="606" t="str">
        <f t="shared" si="28"/>
        <v/>
      </c>
      <c r="BU22" s="607" t="str">
        <f>IFERROR(IF(BT22="Ⅱロ有り",ROUNDDOWN(L22*VLOOKUP(K22,【参考】数式用!$A$4:$J$42,10,FALSE)*AA22,0),""),"")</f>
        <v/>
      </c>
      <c r="BV22" s="606" t="str">
        <f>IFERROR(IF(BT22="Ⅱロなし",ROUNDDOWN(L22*VLOOKUP(K22,【参考】数式用!$A$4:$J$42,8,FALSE)*AA22,0),""),"")</f>
        <v/>
      </c>
    </row>
    <row r="23" spans="1:74" s="257" customFormat="1" ht="109.9" customHeight="1" thickBot="1">
      <c r="A23" s="303">
        <v>10</v>
      </c>
      <c r="B23" s="1059" t="str">
        <f>IF(基本情報入力シート!B45="","",基本情報入力シート!B45)</f>
        <v/>
      </c>
      <c r="C23" s="1060"/>
      <c r="D23" s="1060"/>
      <c r="E23" s="1060"/>
      <c r="F23" s="106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23" t="str">
        <f>IF('別紙様式2-2（個票（４、５月））'!M23="","",'別紙様式2-2（個票（４、５月））'!M23)</f>
        <v/>
      </c>
      <c r="N23" s="522" t="str">
        <f>IF('別紙様式2-2（個票（４、５月））'!N23="","",'別紙様式2-2（個票（４、５月））'!N23)</f>
        <v/>
      </c>
      <c r="O23" s="286"/>
      <c r="P23" s="554"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6" t="str">
        <f>IFERROR(VLOOKUP(K23,【参考】数式用!$A$2:$N$57,14,FALSE),"")</f>
        <v/>
      </c>
      <c r="AP23" s="556" t="str">
        <f t="shared" si="13"/>
        <v/>
      </c>
      <c r="AQ23" s="560" t="str">
        <f t="shared" si="1"/>
        <v/>
      </c>
      <c r="AR23" s="560" t="str">
        <f t="shared" si="30"/>
        <v>キャリアパス要件Ⅰ・Ⅱ_</v>
      </c>
      <c r="AS23" s="539" t="str">
        <f t="shared" si="2"/>
        <v>入力済</v>
      </c>
      <c r="AT23" s="556" t="str">
        <f t="shared" si="14"/>
        <v/>
      </c>
      <c r="AU23" s="539" t="str">
        <f t="shared" si="3"/>
        <v>入力済</v>
      </c>
      <c r="AV23" s="539" t="str">
        <f t="shared" si="4"/>
        <v/>
      </c>
      <c r="AW23" s="575" t="str">
        <f t="shared" si="15"/>
        <v/>
      </c>
      <c r="AX23" s="556" t="str">
        <f t="shared" si="5"/>
        <v/>
      </c>
      <c r="AY23" s="539" t="str">
        <f>IFERROR(VLOOKUP(K23,【参考】数式用!$AR$3:$AS$49, 2, FALSE), "")</f>
        <v/>
      </c>
      <c r="AZ23" s="556" t="str">
        <f t="shared" si="16"/>
        <v/>
      </c>
      <c r="BA23" s="559" t="str">
        <f t="shared" si="6"/>
        <v>入力済</v>
      </c>
      <c r="BB23" s="539" t="str">
        <f>IFERROR(VLOOKUP(K23,【参考】数式用!$AX$3:$AY$59, 2, FALSE), "")</f>
        <v/>
      </c>
      <c r="BC23" s="556" t="str">
        <f t="shared" si="17"/>
        <v/>
      </c>
      <c r="BD23" s="559" t="str">
        <f t="shared" si="7"/>
        <v>入力済</v>
      </c>
      <c r="BE23" s="559" t="str">
        <f t="shared" si="18"/>
        <v/>
      </c>
      <c r="BF23" s="559" t="str">
        <f t="shared" si="19"/>
        <v/>
      </c>
      <c r="BG23" s="559" t="str">
        <f t="shared" si="20"/>
        <v/>
      </c>
      <c r="BH23" s="559" t="str">
        <f t="shared" si="8"/>
        <v/>
      </c>
      <c r="BI23" s="559" t="str">
        <f t="shared" si="9"/>
        <v/>
      </c>
      <c r="BK23" s="609"/>
      <c r="BL23" s="606" t="str">
        <f t="shared" si="21"/>
        <v/>
      </c>
      <c r="BM23" s="606" t="str">
        <f t="shared" si="22"/>
        <v/>
      </c>
      <c r="BN23" s="606" t="str">
        <f t="shared" si="23"/>
        <v/>
      </c>
      <c r="BO23" s="607" t="str">
        <f>IFERROR(IF(BN23="対象",ROUNDDOWN(L23*VLOOKUP(K23,【参考】数式用!$A$4:$J$42,10,FALSE)*AA23,0),""),"")</f>
        <v/>
      </c>
      <c r="BP23" s="606" t="str">
        <f t="shared" si="24"/>
        <v/>
      </c>
      <c r="BQ23" s="606" t="str">
        <f t="shared" si="25"/>
        <v/>
      </c>
      <c r="BR23" s="608" t="str">
        <f t="shared" si="26"/>
        <v/>
      </c>
      <c r="BS23" s="608" t="str">
        <f t="shared" si="27"/>
        <v/>
      </c>
      <c r="BT23" s="606" t="str">
        <f t="shared" si="28"/>
        <v/>
      </c>
      <c r="BU23" s="607" t="str">
        <f>IFERROR(IF(BT23="Ⅱロ有り",ROUNDDOWN(L23*VLOOKUP(K23,【参考】数式用!$A$4:$J$42,10,FALSE)*AA23,0),""),"")</f>
        <v/>
      </c>
      <c r="BV23" s="606" t="str">
        <f>IFERROR(IF(BT23="Ⅱロなし",ROUNDDOWN(L23*VLOOKUP(K23,【参考】数式用!$A$4:$J$42,8,FALSE)*AA23,0),""),"")</f>
        <v/>
      </c>
    </row>
    <row r="24" spans="1:74" s="257" customFormat="1" ht="109.9" customHeight="1" thickBot="1">
      <c r="A24" s="303">
        <v>11</v>
      </c>
      <c r="B24" s="1059" t="str">
        <f>IF(基本情報入力シート!B46="","",基本情報入力シート!B46)</f>
        <v/>
      </c>
      <c r="C24" s="1060"/>
      <c r="D24" s="1060"/>
      <c r="E24" s="1060"/>
      <c r="F24" s="106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23" t="str">
        <f>IF('別紙様式2-2（個票（４、５月））'!M24="","",'別紙様式2-2（個票（４、５月））'!M24)</f>
        <v/>
      </c>
      <c r="N24" s="522" t="str">
        <f>IF('別紙様式2-2（個票（４、５月））'!N24="","",'別紙様式2-2（個票（４、５月））'!N24)</f>
        <v/>
      </c>
      <c r="O24" s="286"/>
      <c r="P24" s="554"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6" t="str">
        <f>IFERROR(VLOOKUP(K24,【参考】数式用!$A$2:$N$57,14,FALSE),"")</f>
        <v/>
      </c>
      <c r="AP24" s="556" t="str">
        <f t="shared" si="13"/>
        <v/>
      </c>
      <c r="AQ24" s="560" t="str">
        <f t="shared" si="1"/>
        <v/>
      </c>
      <c r="AR24" s="560" t="str">
        <f t="shared" si="30"/>
        <v>キャリアパス要件Ⅰ・Ⅱ_</v>
      </c>
      <c r="AS24" s="539" t="str">
        <f t="shared" si="2"/>
        <v>入力済</v>
      </c>
      <c r="AT24" s="556" t="str">
        <f t="shared" si="14"/>
        <v/>
      </c>
      <c r="AU24" s="539" t="str">
        <f t="shared" si="3"/>
        <v>入力済</v>
      </c>
      <c r="AV24" s="539" t="str">
        <f t="shared" si="4"/>
        <v/>
      </c>
      <c r="AW24" s="575" t="str">
        <f t="shared" si="15"/>
        <v/>
      </c>
      <c r="AX24" s="556" t="str">
        <f t="shared" si="5"/>
        <v/>
      </c>
      <c r="AY24" s="539" t="str">
        <f>IFERROR(VLOOKUP(K24,【参考】数式用!$AR$3:$AS$49, 2, FALSE), "")</f>
        <v/>
      </c>
      <c r="AZ24" s="556" t="str">
        <f t="shared" si="16"/>
        <v/>
      </c>
      <c r="BA24" s="559" t="str">
        <f t="shared" si="6"/>
        <v>入力済</v>
      </c>
      <c r="BB24" s="539" t="str">
        <f>IFERROR(VLOOKUP(K24,【参考】数式用!$AX$3:$AY$59, 2, FALSE), "")</f>
        <v/>
      </c>
      <c r="BC24" s="556" t="str">
        <f t="shared" si="17"/>
        <v/>
      </c>
      <c r="BD24" s="559" t="str">
        <f t="shared" si="7"/>
        <v>入力済</v>
      </c>
      <c r="BE24" s="559" t="str">
        <f t="shared" si="18"/>
        <v/>
      </c>
      <c r="BF24" s="559" t="str">
        <f t="shared" si="19"/>
        <v/>
      </c>
      <c r="BG24" s="559" t="str">
        <f t="shared" si="20"/>
        <v/>
      </c>
      <c r="BH24" s="559" t="str">
        <f t="shared" si="8"/>
        <v/>
      </c>
      <c r="BI24" s="559" t="str">
        <f t="shared" si="9"/>
        <v/>
      </c>
      <c r="BK24" s="609"/>
      <c r="BL24" s="606" t="str">
        <f t="shared" si="21"/>
        <v/>
      </c>
      <c r="BM24" s="606" t="str">
        <f t="shared" si="22"/>
        <v/>
      </c>
      <c r="BN24" s="606" t="str">
        <f t="shared" si="23"/>
        <v/>
      </c>
      <c r="BO24" s="607" t="str">
        <f>IFERROR(IF(BN24="対象",ROUNDDOWN(L24*VLOOKUP(K24,【参考】数式用!$A$4:$J$42,10,FALSE)*AA24,0),""),"")</f>
        <v/>
      </c>
      <c r="BP24" s="606" t="str">
        <f t="shared" si="24"/>
        <v/>
      </c>
      <c r="BQ24" s="606" t="str">
        <f t="shared" si="25"/>
        <v/>
      </c>
      <c r="BR24" s="608" t="str">
        <f t="shared" si="26"/>
        <v/>
      </c>
      <c r="BS24" s="608" t="str">
        <f t="shared" si="27"/>
        <v/>
      </c>
      <c r="BT24" s="606" t="str">
        <f t="shared" si="28"/>
        <v/>
      </c>
      <c r="BU24" s="607" t="str">
        <f>IFERROR(IF(BT24="Ⅱロ有り",ROUNDDOWN(L24*VLOOKUP(K24,【参考】数式用!$A$4:$J$42,10,FALSE)*AA24,0),""),"")</f>
        <v/>
      </c>
      <c r="BV24" s="606" t="str">
        <f>IFERROR(IF(BT24="Ⅱロなし",ROUNDDOWN(L24*VLOOKUP(K24,【参考】数式用!$A$4:$J$42,8,FALSE)*AA24,0),""),"")</f>
        <v/>
      </c>
    </row>
    <row r="25" spans="1:74" s="257" customFormat="1" ht="109.9" customHeight="1" thickBot="1">
      <c r="A25" s="303">
        <v>12</v>
      </c>
      <c r="B25" s="1059" t="str">
        <f>IF(基本情報入力シート!B47="","",基本情報入力シート!B47)</f>
        <v/>
      </c>
      <c r="C25" s="1060"/>
      <c r="D25" s="1060"/>
      <c r="E25" s="1060"/>
      <c r="F25" s="106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23" t="str">
        <f>IF('別紙様式2-2（個票（４、５月））'!M25="","",'別紙様式2-2（個票（４、５月））'!M25)</f>
        <v/>
      </c>
      <c r="N25" s="522" t="str">
        <f>IF('別紙様式2-2（個票（４、５月））'!N25="","",'別紙様式2-2（個票（４、５月））'!N25)</f>
        <v/>
      </c>
      <c r="O25" s="286"/>
      <c r="P25" s="554"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6" t="str">
        <f>IFERROR(VLOOKUP(K25,【参考】数式用!$A$2:$N$57,14,FALSE),"")</f>
        <v/>
      </c>
      <c r="AP25" s="556" t="str">
        <f t="shared" si="13"/>
        <v/>
      </c>
      <c r="AQ25" s="560" t="str">
        <f t="shared" si="1"/>
        <v/>
      </c>
      <c r="AR25" s="560" t="str">
        <f t="shared" si="30"/>
        <v>キャリアパス要件Ⅰ・Ⅱ_</v>
      </c>
      <c r="AS25" s="539" t="str">
        <f t="shared" si="2"/>
        <v>入力済</v>
      </c>
      <c r="AT25" s="556" t="str">
        <f t="shared" si="14"/>
        <v/>
      </c>
      <c r="AU25" s="539" t="str">
        <f t="shared" si="3"/>
        <v>入力済</v>
      </c>
      <c r="AV25" s="539" t="str">
        <f t="shared" si="4"/>
        <v/>
      </c>
      <c r="AW25" s="575" t="str">
        <f t="shared" si="15"/>
        <v/>
      </c>
      <c r="AX25" s="556" t="str">
        <f t="shared" si="5"/>
        <v/>
      </c>
      <c r="AY25" s="539" t="str">
        <f>IFERROR(VLOOKUP(K25,【参考】数式用!$AR$3:$AS$49, 2, FALSE), "")</f>
        <v/>
      </c>
      <c r="AZ25" s="556" t="str">
        <f t="shared" si="16"/>
        <v/>
      </c>
      <c r="BA25" s="559" t="str">
        <f t="shared" si="6"/>
        <v>入力済</v>
      </c>
      <c r="BB25" s="539" t="str">
        <f>IFERROR(VLOOKUP(K25,【参考】数式用!$AX$3:$AY$59, 2, FALSE), "")</f>
        <v/>
      </c>
      <c r="BC25" s="556" t="str">
        <f t="shared" si="17"/>
        <v/>
      </c>
      <c r="BD25" s="559" t="str">
        <f t="shared" si="7"/>
        <v>入力済</v>
      </c>
      <c r="BE25" s="559" t="str">
        <f t="shared" si="18"/>
        <v/>
      </c>
      <c r="BF25" s="559" t="str">
        <f t="shared" si="19"/>
        <v/>
      </c>
      <c r="BG25" s="559" t="str">
        <f t="shared" si="20"/>
        <v/>
      </c>
      <c r="BH25" s="559" t="str">
        <f t="shared" si="8"/>
        <v/>
      </c>
      <c r="BI25" s="559" t="str">
        <f t="shared" si="9"/>
        <v/>
      </c>
      <c r="BK25" s="609"/>
      <c r="BL25" s="606" t="str">
        <f t="shared" si="21"/>
        <v/>
      </c>
      <c r="BM25" s="606" t="str">
        <f t="shared" si="22"/>
        <v/>
      </c>
      <c r="BN25" s="606" t="str">
        <f t="shared" si="23"/>
        <v/>
      </c>
      <c r="BO25" s="607" t="str">
        <f>IFERROR(IF(BN25="対象",ROUNDDOWN(L25*VLOOKUP(K25,【参考】数式用!$A$4:$J$42,10,FALSE)*AA25,0),""),"")</f>
        <v/>
      </c>
      <c r="BP25" s="606" t="str">
        <f t="shared" si="24"/>
        <v/>
      </c>
      <c r="BQ25" s="606" t="str">
        <f t="shared" si="25"/>
        <v/>
      </c>
      <c r="BR25" s="608" t="str">
        <f t="shared" si="26"/>
        <v/>
      </c>
      <c r="BS25" s="608" t="str">
        <f t="shared" si="27"/>
        <v/>
      </c>
      <c r="BT25" s="606" t="str">
        <f t="shared" si="28"/>
        <v/>
      </c>
      <c r="BU25" s="607" t="str">
        <f>IFERROR(IF(BT25="Ⅱロ有り",ROUNDDOWN(L25*VLOOKUP(K25,【参考】数式用!$A$4:$J$42,10,FALSE)*AA25,0),""),"")</f>
        <v/>
      </c>
      <c r="BV25" s="606" t="str">
        <f>IFERROR(IF(BT25="Ⅱロなし",ROUNDDOWN(L25*VLOOKUP(K25,【参考】数式用!$A$4:$J$42,8,FALSE)*AA25,0),""),"")</f>
        <v/>
      </c>
    </row>
    <row r="26" spans="1:74" s="257" customFormat="1" ht="109.9" customHeight="1" thickBot="1">
      <c r="A26" s="303">
        <v>13</v>
      </c>
      <c r="B26" s="1059" t="str">
        <f>IF(基本情報入力シート!B48="","",基本情報入力シート!B48)</f>
        <v/>
      </c>
      <c r="C26" s="1060"/>
      <c r="D26" s="1060"/>
      <c r="E26" s="1060"/>
      <c r="F26" s="106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23" t="str">
        <f>IF('別紙様式2-2（個票（４、５月））'!M26="","",'別紙様式2-2（個票（４、５月））'!M26)</f>
        <v/>
      </c>
      <c r="N26" s="522" t="str">
        <f>IF('別紙様式2-2（個票（４、５月））'!N26="","",'別紙様式2-2（個票（４、５月））'!N26)</f>
        <v/>
      </c>
      <c r="O26" s="286"/>
      <c r="P26" s="554"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6" t="str">
        <f>IFERROR(VLOOKUP(K26,【参考】数式用!$A$2:$N$57,14,FALSE),"")</f>
        <v/>
      </c>
      <c r="AP26" s="556" t="str">
        <f t="shared" si="13"/>
        <v/>
      </c>
      <c r="AQ26" s="560" t="str">
        <f t="shared" si="1"/>
        <v/>
      </c>
      <c r="AR26" s="560" t="str">
        <f t="shared" si="30"/>
        <v>キャリアパス要件Ⅰ・Ⅱ_</v>
      </c>
      <c r="AS26" s="539" t="str">
        <f t="shared" si="2"/>
        <v>入力済</v>
      </c>
      <c r="AT26" s="556" t="str">
        <f t="shared" si="14"/>
        <v/>
      </c>
      <c r="AU26" s="539" t="str">
        <f t="shared" si="3"/>
        <v>入力済</v>
      </c>
      <c r="AV26" s="539" t="str">
        <f t="shared" si="4"/>
        <v/>
      </c>
      <c r="AW26" s="575" t="str">
        <f t="shared" si="15"/>
        <v/>
      </c>
      <c r="AX26" s="556" t="str">
        <f t="shared" si="5"/>
        <v/>
      </c>
      <c r="AY26" s="539" t="str">
        <f>IFERROR(VLOOKUP(K26,【参考】数式用!$AR$3:$AS$49, 2, FALSE), "")</f>
        <v/>
      </c>
      <c r="AZ26" s="556" t="str">
        <f t="shared" si="16"/>
        <v/>
      </c>
      <c r="BA26" s="559" t="str">
        <f t="shared" si="6"/>
        <v>入力済</v>
      </c>
      <c r="BB26" s="539" t="str">
        <f>IFERROR(VLOOKUP(K26,【参考】数式用!$AX$3:$AY$59, 2, FALSE), "")</f>
        <v/>
      </c>
      <c r="BC26" s="556" t="str">
        <f t="shared" si="17"/>
        <v/>
      </c>
      <c r="BD26" s="559" t="str">
        <f t="shared" si="7"/>
        <v>入力済</v>
      </c>
      <c r="BE26" s="559" t="str">
        <f t="shared" si="18"/>
        <v/>
      </c>
      <c r="BF26" s="559" t="str">
        <f t="shared" si="19"/>
        <v/>
      </c>
      <c r="BG26" s="559" t="str">
        <f t="shared" si="20"/>
        <v/>
      </c>
      <c r="BH26" s="559" t="str">
        <f t="shared" si="8"/>
        <v/>
      </c>
      <c r="BI26" s="559" t="str">
        <f t="shared" si="9"/>
        <v/>
      </c>
      <c r="BK26" s="609"/>
      <c r="BL26" s="606" t="str">
        <f t="shared" si="21"/>
        <v/>
      </c>
      <c r="BM26" s="606" t="str">
        <f t="shared" si="22"/>
        <v/>
      </c>
      <c r="BN26" s="606" t="str">
        <f t="shared" si="23"/>
        <v/>
      </c>
      <c r="BO26" s="607" t="str">
        <f>IFERROR(IF(BN26="対象",ROUNDDOWN(L26*VLOOKUP(K26,【参考】数式用!$A$4:$J$42,10,FALSE)*AA26,0),""),"")</f>
        <v/>
      </c>
      <c r="BP26" s="606" t="str">
        <f t="shared" si="24"/>
        <v/>
      </c>
      <c r="BQ26" s="606" t="str">
        <f t="shared" si="25"/>
        <v/>
      </c>
      <c r="BR26" s="608" t="str">
        <f t="shared" si="26"/>
        <v/>
      </c>
      <c r="BS26" s="608" t="str">
        <f t="shared" si="27"/>
        <v/>
      </c>
      <c r="BT26" s="606" t="str">
        <f t="shared" si="28"/>
        <v/>
      </c>
      <c r="BU26" s="607" t="str">
        <f>IFERROR(IF(BT26="Ⅱロ有り",ROUNDDOWN(L26*VLOOKUP(K26,【参考】数式用!$A$4:$J$42,10,FALSE)*AA26,0),""),"")</f>
        <v/>
      </c>
      <c r="BV26" s="606" t="str">
        <f>IFERROR(IF(BT26="Ⅱロなし",ROUNDDOWN(L26*VLOOKUP(K26,【参考】数式用!$A$4:$J$42,8,FALSE)*AA26,0),""),"")</f>
        <v/>
      </c>
    </row>
    <row r="27" spans="1:74" s="257" customFormat="1" ht="109.9" customHeight="1" thickBot="1">
      <c r="A27" s="303">
        <v>14</v>
      </c>
      <c r="B27" s="1059" t="str">
        <f>IF(基本情報入力シート!B49="","",基本情報入力シート!B49)</f>
        <v/>
      </c>
      <c r="C27" s="1060"/>
      <c r="D27" s="1060"/>
      <c r="E27" s="1060"/>
      <c r="F27" s="106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23" t="str">
        <f>IF('別紙様式2-2（個票（４、５月））'!M27="","",'別紙様式2-2（個票（４、５月））'!M27)</f>
        <v/>
      </c>
      <c r="N27" s="522" t="str">
        <f>IF('別紙様式2-2（個票（４、５月））'!N27="","",'別紙様式2-2（個票（４、５月））'!N27)</f>
        <v/>
      </c>
      <c r="O27" s="286"/>
      <c r="P27" s="554"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6" t="str">
        <f>IFERROR(VLOOKUP(K27,【参考】数式用!$A$2:$N$57,14,FALSE),"")</f>
        <v/>
      </c>
      <c r="AP27" s="556" t="str">
        <f t="shared" si="13"/>
        <v/>
      </c>
      <c r="AQ27" s="560" t="str">
        <f t="shared" si="1"/>
        <v/>
      </c>
      <c r="AR27" s="560" t="str">
        <f t="shared" si="30"/>
        <v>キャリアパス要件Ⅰ・Ⅱ_</v>
      </c>
      <c r="AS27" s="539" t="str">
        <f t="shared" si="2"/>
        <v>入力済</v>
      </c>
      <c r="AT27" s="556" t="str">
        <f t="shared" si="14"/>
        <v/>
      </c>
      <c r="AU27" s="539" t="str">
        <f t="shared" si="3"/>
        <v>入力済</v>
      </c>
      <c r="AV27" s="539" t="str">
        <f t="shared" si="4"/>
        <v/>
      </c>
      <c r="AW27" s="575" t="str">
        <f t="shared" si="15"/>
        <v/>
      </c>
      <c r="AX27" s="556" t="str">
        <f t="shared" si="5"/>
        <v/>
      </c>
      <c r="AY27" s="539" t="str">
        <f>IFERROR(VLOOKUP(K27,【参考】数式用!$AR$3:$AS$49, 2, FALSE), "")</f>
        <v/>
      </c>
      <c r="AZ27" s="556" t="str">
        <f t="shared" si="16"/>
        <v/>
      </c>
      <c r="BA27" s="559" t="str">
        <f t="shared" si="6"/>
        <v>入力済</v>
      </c>
      <c r="BB27" s="539" t="str">
        <f>IFERROR(VLOOKUP(K27,【参考】数式用!$AX$3:$AY$59, 2, FALSE), "")</f>
        <v/>
      </c>
      <c r="BC27" s="556" t="str">
        <f t="shared" si="17"/>
        <v/>
      </c>
      <c r="BD27" s="559" t="str">
        <f t="shared" si="7"/>
        <v>入力済</v>
      </c>
      <c r="BE27" s="559" t="str">
        <f t="shared" si="18"/>
        <v/>
      </c>
      <c r="BF27" s="559" t="str">
        <f t="shared" si="19"/>
        <v/>
      </c>
      <c r="BG27" s="559" t="str">
        <f t="shared" si="20"/>
        <v/>
      </c>
      <c r="BH27" s="559" t="str">
        <f t="shared" si="8"/>
        <v/>
      </c>
      <c r="BI27" s="559" t="str">
        <f t="shared" si="9"/>
        <v/>
      </c>
      <c r="BK27" s="609"/>
      <c r="BL27" s="606" t="str">
        <f t="shared" si="21"/>
        <v/>
      </c>
      <c r="BM27" s="606" t="str">
        <f t="shared" si="22"/>
        <v/>
      </c>
      <c r="BN27" s="606" t="str">
        <f t="shared" si="23"/>
        <v/>
      </c>
      <c r="BO27" s="607" t="str">
        <f>IFERROR(IF(BN27="対象",ROUNDDOWN(L27*VLOOKUP(K27,【参考】数式用!$A$4:$J$42,10,FALSE)*AA27,0),""),"")</f>
        <v/>
      </c>
      <c r="BP27" s="606" t="str">
        <f t="shared" si="24"/>
        <v/>
      </c>
      <c r="BQ27" s="606" t="str">
        <f t="shared" si="25"/>
        <v/>
      </c>
      <c r="BR27" s="608" t="str">
        <f t="shared" si="26"/>
        <v/>
      </c>
      <c r="BS27" s="608" t="str">
        <f t="shared" si="27"/>
        <v/>
      </c>
      <c r="BT27" s="606" t="str">
        <f t="shared" si="28"/>
        <v/>
      </c>
      <c r="BU27" s="607" t="str">
        <f>IFERROR(IF(BT27="Ⅱロ有り",ROUNDDOWN(L27*VLOOKUP(K27,【参考】数式用!$A$4:$J$42,10,FALSE)*AA27,0),""),"")</f>
        <v/>
      </c>
      <c r="BV27" s="606" t="str">
        <f>IFERROR(IF(BT27="Ⅱロなし",ROUNDDOWN(L27*VLOOKUP(K27,【参考】数式用!$A$4:$J$42,8,FALSE)*AA27,0),""),"")</f>
        <v/>
      </c>
    </row>
    <row r="28" spans="1:74" s="257" customFormat="1" ht="109.9" customHeight="1" thickBot="1">
      <c r="A28" s="303">
        <v>15</v>
      </c>
      <c r="B28" s="1059" t="str">
        <f>IF(基本情報入力シート!B50="","",基本情報入力シート!B50)</f>
        <v/>
      </c>
      <c r="C28" s="1060"/>
      <c r="D28" s="1060"/>
      <c r="E28" s="1060"/>
      <c r="F28" s="106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23" t="str">
        <f>IF('別紙様式2-2（個票（４、５月））'!M28="","",'別紙様式2-2（個票（４、５月））'!M28)</f>
        <v/>
      </c>
      <c r="N28" s="522" t="str">
        <f>IF('別紙様式2-2（個票（４、５月））'!N28="","",'別紙様式2-2（個票（４、５月））'!N28)</f>
        <v/>
      </c>
      <c r="O28" s="286"/>
      <c r="P28" s="554"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6" t="str">
        <f>IFERROR(VLOOKUP(K28,【参考】数式用!$A$2:$N$57,14,FALSE),"")</f>
        <v/>
      </c>
      <c r="AP28" s="556" t="str">
        <f t="shared" si="13"/>
        <v/>
      </c>
      <c r="AQ28" s="560" t="str">
        <f t="shared" si="1"/>
        <v/>
      </c>
      <c r="AR28" s="560" t="str">
        <f t="shared" si="30"/>
        <v>キャリアパス要件Ⅰ・Ⅱ_</v>
      </c>
      <c r="AS28" s="539" t="str">
        <f t="shared" si="2"/>
        <v>入力済</v>
      </c>
      <c r="AT28" s="556" t="str">
        <f t="shared" si="14"/>
        <v/>
      </c>
      <c r="AU28" s="539" t="str">
        <f t="shared" si="3"/>
        <v>入力済</v>
      </c>
      <c r="AV28" s="539" t="str">
        <f t="shared" si="4"/>
        <v/>
      </c>
      <c r="AW28" s="575" t="str">
        <f t="shared" si="15"/>
        <v/>
      </c>
      <c r="AX28" s="556" t="str">
        <f t="shared" si="5"/>
        <v/>
      </c>
      <c r="AY28" s="539" t="str">
        <f>IFERROR(VLOOKUP(K28,【参考】数式用!$AR$3:$AS$49, 2, FALSE), "")</f>
        <v/>
      </c>
      <c r="AZ28" s="556" t="str">
        <f t="shared" si="16"/>
        <v/>
      </c>
      <c r="BA28" s="559" t="str">
        <f t="shared" si="6"/>
        <v>入力済</v>
      </c>
      <c r="BB28" s="539" t="str">
        <f>IFERROR(VLOOKUP(K28,【参考】数式用!$AX$3:$AY$59, 2, FALSE), "")</f>
        <v/>
      </c>
      <c r="BC28" s="556" t="str">
        <f t="shared" si="17"/>
        <v/>
      </c>
      <c r="BD28" s="559" t="str">
        <f t="shared" si="7"/>
        <v>入力済</v>
      </c>
      <c r="BE28" s="559" t="str">
        <f t="shared" si="18"/>
        <v/>
      </c>
      <c r="BF28" s="559" t="str">
        <f t="shared" si="19"/>
        <v/>
      </c>
      <c r="BG28" s="559" t="str">
        <f t="shared" si="20"/>
        <v/>
      </c>
      <c r="BH28" s="559" t="str">
        <f t="shared" si="8"/>
        <v/>
      </c>
      <c r="BI28" s="559" t="str">
        <f t="shared" si="9"/>
        <v/>
      </c>
      <c r="BK28" s="609"/>
      <c r="BL28" s="606" t="str">
        <f t="shared" si="21"/>
        <v/>
      </c>
      <c r="BM28" s="606" t="str">
        <f t="shared" si="22"/>
        <v/>
      </c>
      <c r="BN28" s="606" t="str">
        <f t="shared" si="23"/>
        <v/>
      </c>
      <c r="BO28" s="607" t="str">
        <f>IFERROR(IF(BN28="対象",ROUNDDOWN(L28*VLOOKUP(K28,【参考】数式用!$A$4:$J$42,10,FALSE)*AA28,0),""),"")</f>
        <v/>
      </c>
      <c r="BP28" s="606" t="str">
        <f t="shared" si="24"/>
        <v/>
      </c>
      <c r="BQ28" s="606" t="str">
        <f t="shared" si="25"/>
        <v/>
      </c>
      <c r="BR28" s="608" t="str">
        <f t="shared" si="26"/>
        <v/>
      </c>
      <c r="BS28" s="608" t="str">
        <f t="shared" si="27"/>
        <v/>
      </c>
      <c r="BT28" s="606" t="str">
        <f t="shared" si="28"/>
        <v/>
      </c>
      <c r="BU28" s="607" t="str">
        <f>IFERROR(IF(BT28="Ⅱロ有り",ROUNDDOWN(L28*VLOOKUP(K28,【参考】数式用!$A$4:$J$42,10,FALSE)*AA28,0),""),"")</f>
        <v/>
      </c>
      <c r="BV28" s="606" t="str">
        <f>IFERROR(IF(BT28="Ⅱロなし",ROUNDDOWN(L28*VLOOKUP(K28,【参考】数式用!$A$4:$J$42,8,FALSE)*AA28,0),""),"")</f>
        <v/>
      </c>
    </row>
    <row r="29" spans="1:74" s="257" customFormat="1" ht="109.9" customHeight="1" thickBot="1">
      <c r="A29" s="303">
        <v>16</v>
      </c>
      <c r="B29" s="1059" t="str">
        <f>IF(基本情報入力シート!B51="","",基本情報入力シート!B51)</f>
        <v/>
      </c>
      <c r="C29" s="1060"/>
      <c r="D29" s="1060"/>
      <c r="E29" s="1060"/>
      <c r="F29" s="106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23" t="str">
        <f>IF('別紙様式2-2（個票（４、５月））'!M29="","",'別紙様式2-2（個票（４、５月））'!M29)</f>
        <v/>
      </c>
      <c r="N29" s="522" t="str">
        <f>IF('別紙様式2-2（個票（４、５月））'!N29="","",'別紙様式2-2（個票（４、５月））'!N29)</f>
        <v/>
      </c>
      <c r="O29" s="286"/>
      <c r="P29" s="554"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6" t="str">
        <f>IFERROR(VLOOKUP(K29,【参考】数式用!$A$2:$N$57,14,FALSE),"")</f>
        <v/>
      </c>
      <c r="AP29" s="556" t="str">
        <f t="shared" si="13"/>
        <v/>
      </c>
      <c r="AQ29" s="560" t="str">
        <f t="shared" si="1"/>
        <v/>
      </c>
      <c r="AR29" s="560" t="str">
        <f t="shared" si="30"/>
        <v>キャリアパス要件Ⅰ・Ⅱ_</v>
      </c>
      <c r="AS29" s="539" t="str">
        <f t="shared" si="2"/>
        <v>入力済</v>
      </c>
      <c r="AT29" s="556" t="str">
        <f t="shared" si="14"/>
        <v/>
      </c>
      <c r="AU29" s="539" t="str">
        <f t="shared" si="3"/>
        <v>入力済</v>
      </c>
      <c r="AV29" s="539" t="str">
        <f t="shared" si="4"/>
        <v/>
      </c>
      <c r="AW29" s="575" t="str">
        <f t="shared" si="15"/>
        <v/>
      </c>
      <c r="AX29" s="556" t="str">
        <f t="shared" si="5"/>
        <v/>
      </c>
      <c r="AY29" s="539" t="str">
        <f>IFERROR(VLOOKUP(K29,【参考】数式用!$AR$3:$AS$49, 2, FALSE), "")</f>
        <v/>
      </c>
      <c r="AZ29" s="556" t="str">
        <f t="shared" si="16"/>
        <v/>
      </c>
      <c r="BA29" s="559" t="str">
        <f t="shared" si="6"/>
        <v>入力済</v>
      </c>
      <c r="BB29" s="539" t="str">
        <f>IFERROR(VLOOKUP(K29,【参考】数式用!$AX$3:$AY$59, 2, FALSE), "")</f>
        <v/>
      </c>
      <c r="BC29" s="556" t="str">
        <f t="shared" si="17"/>
        <v/>
      </c>
      <c r="BD29" s="559" t="str">
        <f t="shared" si="7"/>
        <v>入力済</v>
      </c>
      <c r="BE29" s="559" t="str">
        <f t="shared" si="18"/>
        <v/>
      </c>
      <c r="BF29" s="559" t="str">
        <f t="shared" si="19"/>
        <v/>
      </c>
      <c r="BG29" s="559" t="str">
        <f t="shared" si="20"/>
        <v/>
      </c>
      <c r="BH29" s="559" t="str">
        <f t="shared" si="8"/>
        <v/>
      </c>
      <c r="BI29" s="559" t="str">
        <f t="shared" si="9"/>
        <v/>
      </c>
      <c r="BK29" s="609"/>
      <c r="BL29" s="606" t="str">
        <f t="shared" si="21"/>
        <v/>
      </c>
      <c r="BM29" s="606" t="str">
        <f t="shared" si="22"/>
        <v/>
      </c>
      <c r="BN29" s="606" t="str">
        <f t="shared" si="23"/>
        <v/>
      </c>
      <c r="BO29" s="607" t="str">
        <f>IFERROR(IF(BN29="対象",ROUNDDOWN(L29*VLOOKUP(K29,【参考】数式用!$A$4:$J$42,10,FALSE)*AA29,0),""),"")</f>
        <v/>
      </c>
      <c r="BP29" s="606" t="str">
        <f t="shared" si="24"/>
        <v/>
      </c>
      <c r="BQ29" s="606" t="str">
        <f t="shared" si="25"/>
        <v/>
      </c>
      <c r="BR29" s="608" t="str">
        <f t="shared" si="26"/>
        <v/>
      </c>
      <c r="BS29" s="608" t="str">
        <f t="shared" si="27"/>
        <v/>
      </c>
      <c r="BT29" s="606" t="str">
        <f t="shared" si="28"/>
        <v/>
      </c>
      <c r="BU29" s="607" t="str">
        <f>IFERROR(IF(BT29="Ⅱロ有り",ROUNDDOWN(L29*VLOOKUP(K29,【参考】数式用!$A$4:$J$42,10,FALSE)*AA29,0),""),"")</f>
        <v/>
      </c>
      <c r="BV29" s="606" t="str">
        <f>IFERROR(IF(BT29="Ⅱロなし",ROUNDDOWN(L29*VLOOKUP(K29,【参考】数式用!$A$4:$J$42,8,FALSE)*AA29,0),""),"")</f>
        <v/>
      </c>
    </row>
    <row r="30" spans="1:74" s="257" customFormat="1" ht="109.9" customHeight="1" thickBot="1">
      <c r="A30" s="303">
        <v>17</v>
      </c>
      <c r="B30" s="1059" t="str">
        <f>IF(基本情報入力シート!B52="","",基本情報入力シート!B52)</f>
        <v/>
      </c>
      <c r="C30" s="1060"/>
      <c r="D30" s="1060"/>
      <c r="E30" s="1060"/>
      <c r="F30" s="106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23" t="str">
        <f>IF('別紙様式2-2（個票（４、５月））'!M30="","",'別紙様式2-2（個票（４、５月））'!M30)</f>
        <v/>
      </c>
      <c r="N30" s="522" t="str">
        <f>IF('別紙様式2-2（個票（４、５月））'!N30="","",'別紙様式2-2（個票（４、５月））'!N30)</f>
        <v/>
      </c>
      <c r="O30" s="286"/>
      <c r="P30" s="554"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6" t="str">
        <f>IFERROR(VLOOKUP(K30,【参考】数式用!$A$2:$N$57,14,FALSE),"")</f>
        <v/>
      </c>
      <c r="AP30" s="556" t="str">
        <f t="shared" si="13"/>
        <v/>
      </c>
      <c r="AQ30" s="560" t="str">
        <f t="shared" si="1"/>
        <v/>
      </c>
      <c r="AR30" s="560" t="str">
        <f t="shared" si="30"/>
        <v>キャリアパス要件Ⅰ・Ⅱ_</v>
      </c>
      <c r="AS30" s="539" t="str">
        <f t="shared" si="2"/>
        <v>入力済</v>
      </c>
      <c r="AT30" s="556" t="str">
        <f t="shared" si="14"/>
        <v/>
      </c>
      <c r="AU30" s="539" t="str">
        <f t="shared" si="3"/>
        <v>入力済</v>
      </c>
      <c r="AV30" s="539" t="str">
        <f t="shared" si="4"/>
        <v/>
      </c>
      <c r="AW30" s="575" t="str">
        <f t="shared" si="15"/>
        <v/>
      </c>
      <c r="AX30" s="556" t="str">
        <f t="shared" si="5"/>
        <v/>
      </c>
      <c r="AY30" s="539" t="str">
        <f>IFERROR(VLOOKUP(K30,【参考】数式用!$AR$3:$AS$49, 2, FALSE), "")</f>
        <v/>
      </c>
      <c r="AZ30" s="556" t="str">
        <f t="shared" si="16"/>
        <v/>
      </c>
      <c r="BA30" s="559" t="str">
        <f t="shared" si="6"/>
        <v>入力済</v>
      </c>
      <c r="BB30" s="539" t="str">
        <f>IFERROR(VLOOKUP(K30,【参考】数式用!$AX$3:$AY$59, 2, FALSE), "")</f>
        <v/>
      </c>
      <c r="BC30" s="556" t="str">
        <f t="shared" si="17"/>
        <v/>
      </c>
      <c r="BD30" s="559" t="str">
        <f t="shared" si="7"/>
        <v>入力済</v>
      </c>
      <c r="BE30" s="559" t="str">
        <f t="shared" si="18"/>
        <v/>
      </c>
      <c r="BF30" s="559" t="str">
        <f t="shared" si="19"/>
        <v/>
      </c>
      <c r="BG30" s="559" t="str">
        <f t="shared" si="20"/>
        <v/>
      </c>
      <c r="BH30" s="559" t="str">
        <f t="shared" si="8"/>
        <v/>
      </c>
      <c r="BI30" s="559" t="str">
        <f t="shared" si="9"/>
        <v/>
      </c>
      <c r="BK30" s="609"/>
      <c r="BL30" s="606" t="str">
        <f t="shared" si="21"/>
        <v/>
      </c>
      <c r="BM30" s="606" t="str">
        <f t="shared" si="22"/>
        <v/>
      </c>
      <c r="BN30" s="606" t="str">
        <f t="shared" si="23"/>
        <v/>
      </c>
      <c r="BO30" s="607" t="str">
        <f>IFERROR(IF(BN30="対象",ROUNDDOWN(L30*VLOOKUP(K30,【参考】数式用!$A$4:$J$42,10,FALSE)*AA30,0),""),"")</f>
        <v/>
      </c>
      <c r="BP30" s="606" t="str">
        <f t="shared" si="24"/>
        <v/>
      </c>
      <c r="BQ30" s="606" t="str">
        <f t="shared" si="25"/>
        <v/>
      </c>
      <c r="BR30" s="608" t="str">
        <f t="shared" si="26"/>
        <v/>
      </c>
      <c r="BS30" s="608" t="str">
        <f t="shared" si="27"/>
        <v/>
      </c>
      <c r="BT30" s="606" t="str">
        <f t="shared" si="28"/>
        <v/>
      </c>
      <c r="BU30" s="607" t="str">
        <f>IFERROR(IF(BT30="Ⅱロ有り",ROUNDDOWN(L30*VLOOKUP(K30,【参考】数式用!$A$4:$J$42,10,FALSE)*AA30,0),""),"")</f>
        <v/>
      </c>
      <c r="BV30" s="606" t="str">
        <f>IFERROR(IF(BT30="Ⅱロなし",ROUNDDOWN(L30*VLOOKUP(K30,【参考】数式用!$A$4:$J$42,8,FALSE)*AA30,0),""),"")</f>
        <v/>
      </c>
    </row>
    <row r="31" spans="1:74" s="257" customFormat="1" ht="109.9" customHeight="1" thickBot="1">
      <c r="A31" s="303">
        <v>18</v>
      </c>
      <c r="B31" s="1059" t="str">
        <f>IF(基本情報入力シート!B53="","",基本情報入力シート!B53)</f>
        <v/>
      </c>
      <c r="C31" s="1060"/>
      <c r="D31" s="1060"/>
      <c r="E31" s="1060"/>
      <c r="F31" s="106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23" t="str">
        <f>IF('別紙様式2-2（個票（４、５月））'!M31="","",'別紙様式2-2（個票（４、５月））'!M31)</f>
        <v/>
      </c>
      <c r="N31" s="522" t="str">
        <f>IF('別紙様式2-2（個票（４、５月））'!N31="","",'別紙様式2-2（個票（４、５月））'!N31)</f>
        <v/>
      </c>
      <c r="O31" s="286"/>
      <c r="P31" s="554"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6" t="str">
        <f>IFERROR(VLOOKUP(K31,【参考】数式用!$A$2:$N$57,14,FALSE),"")</f>
        <v/>
      </c>
      <c r="AP31" s="556" t="str">
        <f t="shared" si="13"/>
        <v/>
      </c>
      <c r="AQ31" s="560" t="str">
        <f t="shared" si="1"/>
        <v/>
      </c>
      <c r="AR31" s="560" t="str">
        <f t="shared" si="30"/>
        <v>キャリアパス要件Ⅰ・Ⅱ_</v>
      </c>
      <c r="AS31" s="539" t="str">
        <f t="shared" si="2"/>
        <v>入力済</v>
      </c>
      <c r="AT31" s="556" t="str">
        <f t="shared" si="14"/>
        <v/>
      </c>
      <c r="AU31" s="539" t="str">
        <f t="shared" si="3"/>
        <v>入力済</v>
      </c>
      <c r="AV31" s="539" t="str">
        <f t="shared" si="4"/>
        <v/>
      </c>
      <c r="AW31" s="575" t="str">
        <f t="shared" si="15"/>
        <v/>
      </c>
      <c r="AX31" s="556" t="str">
        <f t="shared" si="5"/>
        <v/>
      </c>
      <c r="AY31" s="539" t="str">
        <f>IFERROR(VLOOKUP(K31,【参考】数式用!$AR$3:$AS$49, 2, FALSE), "")</f>
        <v/>
      </c>
      <c r="AZ31" s="556" t="str">
        <f t="shared" si="16"/>
        <v/>
      </c>
      <c r="BA31" s="559" t="str">
        <f t="shared" si="6"/>
        <v>入力済</v>
      </c>
      <c r="BB31" s="539" t="str">
        <f>IFERROR(VLOOKUP(K31,【参考】数式用!$AX$3:$AY$59, 2, FALSE), "")</f>
        <v/>
      </c>
      <c r="BC31" s="556" t="str">
        <f t="shared" si="17"/>
        <v/>
      </c>
      <c r="BD31" s="559" t="str">
        <f t="shared" si="7"/>
        <v>入力済</v>
      </c>
      <c r="BE31" s="559" t="str">
        <f t="shared" si="18"/>
        <v/>
      </c>
      <c r="BF31" s="559" t="str">
        <f t="shared" si="19"/>
        <v/>
      </c>
      <c r="BG31" s="559" t="str">
        <f t="shared" si="20"/>
        <v/>
      </c>
      <c r="BH31" s="559" t="str">
        <f t="shared" si="8"/>
        <v/>
      </c>
      <c r="BI31" s="559" t="str">
        <f t="shared" si="9"/>
        <v/>
      </c>
      <c r="BK31" s="609"/>
      <c r="BL31" s="606" t="str">
        <f t="shared" si="21"/>
        <v/>
      </c>
      <c r="BM31" s="606" t="str">
        <f t="shared" si="22"/>
        <v/>
      </c>
      <c r="BN31" s="606" t="str">
        <f t="shared" si="23"/>
        <v/>
      </c>
      <c r="BO31" s="607" t="str">
        <f>IFERROR(IF(BN31="対象",ROUNDDOWN(L31*VLOOKUP(K31,【参考】数式用!$A$4:$J$42,10,FALSE)*AA31,0),""),"")</f>
        <v/>
      </c>
      <c r="BP31" s="606" t="str">
        <f t="shared" si="24"/>
        <v/>
      </c>
      <c r="BQ31" s="606" t="str">
        <f t="shared" si="25"/>
        <v/>
      </c>
      <c r="BR31" s="608" t="str">
        <f t="shared" si="26"/>
        <v/>
      </c>
      <c r="BS31" s="608" t="str">
        <f t="shared" si="27"/>
        <v/>
      </c>
      <c r="BT31" s="606" t="str">
        <f t="shared" si="28"/>
        <v/>
      </c>
      <c r="BU31" s="607" t="str">
        <f>IFERROR(IF(BT31="Ⅱロ有り",ROUNDDOWN(L31*VLOOKUP(K31,【参考】数式用!$A$4:$J$42,10,FALSE)*AA31,0),""),"")</f>
        <v/>
      </c>
      <c r="BV31" s="606" t="str">
        <f>IFERROR(IF(BT31="Ⅱロなし",ROUNDDOWN(L31*VLOOKUP(K31,【参考】数式用!$A$4:$J$42,8,FALSE)*AA31,0),""),"")</f>
        <v/>
      </c>
    </row>
    <row r="32" spans="1:74" s="257" customFormat="1" ht="109.9" customHeight="1" thickBot="1">
      <c r="A32" s="303">
        <v>19</v>
      </c>
      <c r="B32" s="1059" t="str">
        <f>IF(基本情報入力シート!B54="","",基本情報入力シート!B54)</f>
        <v/>
      </c>
      <c r="C32" s="1060"/>
      <c r="D32" s="1060"/>
      <c r="E32" s="1060"/>
      <c r="F32" s="106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23" t="str">
        <f>IF('別紙様式2-2（個票（４、５月））'!M32="","",'別紙様式2-2（個票（４、５月））'!M32)</f>
        <v/>
      </c>
      <c r="N32" s="522" t="str">
        <f>IF('別紙様式2-2（個票（４、５月））'!N32="","",'別紙様式2-2（個票（４、５月））'!N32)</f>
        <v/>
      </c>
      <c r="O32" s="286"/>
      <c r="P32" s="554"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6" t="str">
        <f>IFERROR(VLOOKUP(K32,【参考】数式用!$A$2:$N$57,14,FALSE),"")</f>
        <v/>
      </c>
      <c r="AP32" s="556" t="str">
        <f t="shared" si="13"/>
        <v/>
      </c>
      <c r="AQ32" s="560" t="str">
        <f t="shared" si="1"/>
        <v/>
      </c>
      <c r="AR32" s="560" t="str">
        <f t="shared" si="30"/>
        <v>キャリアパス要件Ⅰ・Ⅱ_</v>
      </c>
      <c r="AS32" s="539" t="str">
        <f t="shared" si="2"/>
        <v>入力済</v>
      </c>
      <c r="AT32" s="556" t="str">
        <f t="shared" si="14"/>
        <v/>
      </c>
      <c r="AU32" s="539" t="str">
        <f t="shared" si="3"/>
        <v>入力済</v>
      </c>
      <c r="AV32" s="539" t="str">
        <f t="shared" si="4"/>
        <v/>
      </c>
      <c r="AW32" s="575" t="str">
        <f t="shared" si="15"/>
        <v/>
      </c>
      <c r="AX32" s="556" t="str">
        <f t="shared" si="5"/>
        <v/>
      </c>
      <c r="AY32" s="539" t="str">
        <f>IFERROR(VLOOKUP(K32,【参考】数式用!$AR$3:$AS$49, 2, FALSE), "")</f>
        <v/>
      </c>
      <c r="AZ32" s="556" t="str">
        <f t="shared" si="16"/>
        <v/>
      </c>
      <c r="BA32" s="559" t="str">
        <f t="shared" si="6"/>
        <v>入力済</v>
      </c>
      <c r="BB32" s="539" t="str">
        <f>IFERROR(VLOOKUP(K32,【参考】数式用!$AX$3:$AY$59, 2, FALSE), "")</f>
        <v/>
      </c>
      <c r="BC32" s="556" t="str">
        <f t="shared" si="17"/>
        <v/>
      </c>
      <c r="BD32" s="559" t="str">
        <f t="shared" si="7"/>
        <v>入力済</v>
      </c>
      <c r="BE32" s="559" t="str">
        <f t="shared" si="18"/>
        <v/>
      </c>
      <c r="BF32" s="559" t="str">
        <f t="shared" si="19"/>
        <v/>
      </c>
      <c r="BG32" s="559" t="str">
        <f t="shared" si="20"/>
        <v/>
      </c>
      <c r="BH32" s="559" t="str">
        <f t="shared" si="8"/>
        <v/>
      </c>
      <c r="BI32" s="559" t="str">
        <f t="shared" si="9"/>
        <v/>
      </c>
      <c r="BK32" s="609"/>
      <c r="BL32" s="606" t="str">
        <f t="shared" si="21"/>
        <v/>
      </c>
      <c r="BM32" s="606" t="str">
        <f t="shared" si="22"/>
        <v/>
      </c>
      <c r="BN32" s="606" t="str">
        <f t="shared" si="23"/>
        <v/>
      </c>
      <c r="BO32" s="607" t="str">
        <f>IFERROR(IF(BN32="対象",ROUNDDOWN(L32*VLOOKUP(K32,【参考】数式用!$A$4:$J$42,10,FALSE)*AA32,0),""),"")</f>
        <v/>
      </c>
      <c r="BP32" s="606" t="str">
        <f t="shared" si="24"/>
        <v/>
      </c>
      <c r="BQ32" s="606" t="str">
        <f t="shared" si="25"/>
        <v/>
      </c>
      <c r="BR32" s="608" t="str">
        <f t="shared" si="26"/>
        <v/>
      </c>
      <c r="BS32" s="608" t="str">
        <f t="shared" si="27"/>
        <v/>
      </c>
      <c r="BT32" s="606" t="str">
        <f t="shared" si="28"/>
        <v/>
      </c>
      <c r="BU32" s="607" t="str">
        <f>IFERROR(IF(BT32="Ⅱロ有り",ROUNDDOWN(L32*VLOOKUP(K32,【参考】数式用!$A$4:$J$42,10,FALSE)*AA32,0),""),"")</f>
        <v/>
      </c>
      <c r="BV32" s="606" t="str">
        <f>IFERROR(IF(BT32="Ⅱロなし",ROUNDDOWN(L32*VLOOKUP(K32,【参考】数式用!$A$4:$J$42,8,FALSE)*AA32,0),""),"")</f>
        <v/>
      </c>
    </row>
    <row r="33" spans="1:74" s="257" customFormat="1" ht="109.9" customHeight="1" thickBot="1">
      <c r="A33" s="303">
        <v>20</v>
      </c>
      <c r="B33" s="1059" t="str">
        <f>IF(基本情報入力シート!B55="","",基本情報入力シート!B55)</f>
        <v/>
      </c>
      <c r="C33" s="1060"/>
      <c r="D33" s="1060"/>
      <c r="E33" s="1060"/>
      <c r="F33" s="106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23" t="str">
        <f>IF('別紙様式2-2（個票（４、５月））'!M33="","",'別紙様式2-2（個票（４、５月））'!M33)</f>
        <v/>
      </c>
      <c r="N33" s="522" t="str">
        <f>IF('別紙様式2-2（個票（４、５月））'!N33="","",'別紙様式2-2（個票（４、５月））'!N33)</f>
        <v/>
      </c>
      <c r="O33" s="286"/>
      <c r="P33" s="554"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6" t="str">
        <f>IFERROR(VLOOKUP(K33,【参考】数式用!$A$2:$N$57,14,FALSE),"")</f>
        <v/>
      </c>
      <c r="AP33" s="556" t="str">
        <f t="shared" si="13"/>
        <v/>
      </c>
      <c r="AQ33" s="560" t="str">
        <f t="shared" si="1"/>
        <v/>
      </c>
      <c r="AR33" s="560" t="str">
        <f t="shared" si="30"/>
        <v>キャリアパス要件Ⅰ・Ⅱ_</v>
      </c>
      <c r="AS33" s="539" t="str">
        <f t="shared" si="2"/>
        <v>入力済</v>
      </c>
      <c r="AT33" s="556" t="str">
        <f t="shared" si="14"/>
        <v/>
      </c>
      <c r="AU33" s="539" t="str">
        <f t="shared" si="3"/>
        <v>入力済</v>
      </c>
      <c r="AV33" s="539" t="str">
        <f t="shared" si="4"/>
        <v/>
      </c>
      <c r="AW33" s="575" t="str">
        <f t="shared" si="15"/>
        <v/>
      </c>
      <c r="AX33" s="556" t="str">
        <f t="shared" si="5"/>
        <v/>
      </c>
      <c r="AY33" s="539" t="str">
        <f>IFERROR(VLOOKUP(K33,【参考】数式用!$AR$3:$AS$49, 2, FALSE), "")</f>
        <v/>
      </c>
      <c r="AZ33" s="556" t="str">
        <f t="shared" si="16"/>
        <v/>
      </c>
      <c r="BA33" s="559" t="str">
        <f t="shared" si="6"/>
        <v>入力済</v>
      </c>
      <c r="BB33" s="539" t="str">
        <f>IFERROR(VLOOKUP(K33,【参考】数式用!$AX$3:$AY$59, 2, FALSE), "")</f>
        <v/>
      </c>
      <c r="BC33" s="556" t="str">
        <f t="shared" si="17"/>
        <v/>
      </c>
      <c r="BD33" s="559" t="str">
        <f t="shared" si="7"/>
        <v>入力済</v>
      </c>
      <c r="BE33" s="559" t="str">
        <f t="shared" si="18"/>
        <v/>
      </c>
      <c r="BF33" s="559" t="str">
        <f t="shared" si="19"/>
        <v/>
      </c>
      <c r="BG33" s="559" t="str">
        <f t="shared" si="20"/>
        <v/>
      </c>
      <c r="BH33" s="559" t="str">
        <f t="shared" si="8"/>
        <v/>
      </c>
      <c r="BI33" s="559" t="str">
        <f t="shared" si="9"/>
        <v/>
      </c>
      <c r="BK33" s="609"/>
      <c r="BL33" s="606" t="str">
        <f t="shared" si="21"/>
        <v/>
      </c>
      <c r="BM33" s="606" t="str">
        <f t="shared" si="22"/>
        <v/>
      </c>
      <c r="BN33" s="606" t="str">
        <f t="shared" si="23"/>
        <v/>
      </c>
      <c r="BO33" s="607" t="str">
        <f>IFERROR(IF(BN33="対象",ROUNDDOWN(L33*VLOOKUP(K33,【参考】数式用!$A$4:$J$42,10,FALSE)*AA33,0),""),"")</f>
        <v/>
      </c>
      <c r="BP33" s="606" t="str">
        <f t="shared" si="24"/>
        <v/>
      </c>
      <c r="BQ33" s="606" t="str">
        <f t="shared" si="25"/>
        <v/>
      </c>
      <c r="BR33" s="608" t="str">
        <f t="shared" si="26"/>
        <v/>
      </c>
      <c r="BS33" s="608" t="str">
        <f t="shared" si="27"/>
        <v/>
      </c>
      <c r="BT33" s="606" t="str">
        <f t="shared" si="28"/>
        <v/>
      </c>
      <c r="BU33" s="607" t="str">
        <f>IFERROR(IF(BT33="Ⅱロ有り",ROUNDDOWN(L33*VLOOKUP(K33,【参考】数式用!$A$4:$J$42,10,FALSE)*AA33,0),""),"")</f>
        <v/>
      </c>
      <c r="BV33" s="606" t="str">
        <f>IFERROR(IF(BT33="Ⅱロなし",ROUNDDOWN(L33*VLOOKUP(K33,【参考】数式用!$A$4:$J$42,8,FALSE)*AA33,0),""),"")</f>
        <v/>
      </c>
    </row>
    <row r="34" spans="1:74" s="257" customFormat="1" ht="109.9" customHeight="1" thickBot="1">
      <c r="A34" s="303">
        <v>21</v>
      </c>
      <c r="B34" s="1059" t="str">
        <f>IF(基本情報入力シート!B56="","",基本情報入力シート!B56)</f>
        <v/>
      </c>
      <c r="C34" s="1060"/>
      <c r="D34" s="1060"/>
      <c r="E34" s="1060"/>
      <c r="F34" s="106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23" t="str">
        <f>IF('別紙様式2-2（個票（４、５月））'!M34="","",'別紙様式2-2（個票（４、５月））'!M34)</f>
        <v/>
      </c>
      <c r="N34" s="522" t="str">
        <f>IF('別紙様式2-2（個票（４、５月））'!N34="","",'別紙様式2-2（個票（４、５月））'!N34)</f>
        <v/>
      </c>
      <c r="O34" s="286"/>
      <c r="P34" s="554"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6" t="str">
        <f>IFERROR(VLOOKUP(K34,【参考】数式用!$A$2:$N$57,14,FALSE),"")</f>
        <v/>
      </c>
      <c r="AP34" s="556" t="str">
        <f t="shared" si="13"/>
        <v/>
      </c>
      <c r="AQ34" s="560" t="str">
        <f t="shared" si="1"/>
        <v/>
      </c>
      <c r="AR34" s="560" t="str">
        <f t="shared" si="30"/>
        <v>キャリアパス要件Ⅰ・Ⅱ_</v>
      </c>
      <c r="AS34" s="539" t="str">
        <f t="shared" si="2"/>
        <v>入力済</v>
      </c>
      <c r="AT34" s="556" t="str">
        <f t="shared" si="14"/>
        <v/>
      </c>
      <c r="AU34" s="539" t="str">
        <f t="shared" si="3"/>
        <v>入力済</v>
      </c>
      <c r="AV34" s="539" t="str">
        <f t="shared" si="4"/>
        <v/>
      </c>
      <c r="AW34" s="575" t="str">
        <f t="shared" si="15"/>
        <v/>
      </c>
      <c r="AX34" s="556" t="str">
        <f t="shared" si="5"/>
        <v/>
      </c>
      <c r="AY34" s="539" t="str">
        <f>IFERROR(VLOOKUP(K34,【参考】数式用!$AR$3:$AS$49, 2, FALSE), "")</f>
        <v/>
      </c>
      <c r="AZ34" s="556" t="str">
        <f t="shared" si="16"/>
        <v/>
      </c>
      <c r="BA34" s="559" t="str">
        <f t="shared" si="6"/>
        <v>入力済</v>
      </c>
      <c r="BB34" s="539" t="str">
        <f>IFERROR(VLOOKUP(K34,【参考】数式用!$AX$3:$AY$59, 2, FALSE), "")</f>
        <v/>
      </c>
      <c r="BC34" s="556" t="str">
        <f t="shared" si="17"/>
        <v/>
      </c>
      <c r="BD34" s="559" t="str">
        <f t="shared" si="7"/>
        <v>入力済</v>
      </c>
      <c r="BE34" s="559" t="str">
        <f t="shared" si="18"/>
        <v/>
      </c>
      <c r="BF34" s="559" t="str">
        <f t="shared" si="19"/>
        <v/>
      </c>
      <c r="BG34" s="559" t="str">
        <f t="shared" si="20"/>
        <v/>
      </c>
      <c r="BH34" s="559" t="str">
        <f t="shared" si="8"/>
        <v/>
      </c>
      <c r="BI34" s="559" t="str">
        <f t="shared" si="9"/>
        <v/>
      </c>
      <c r="BK34" s="609"/>
      <c r="BL34" s="606" t="str">
        <f t="shared" si="21"/>
        <v/>
      </c>
      <c r="BM34" s="606" t="str">
        <f t="shared" si="22"/>
        <v/>
      </c>
      <c r="BN34" s="606" t="str">
        <f t="shared" si="23"/>
        <v/>
      </c>
      <c r="BO34" s="607" t="str">
        <f>IFERROR(IF(BN34="対象",ROUNDDOWN(L34*VLOOKUP(K34,【参考】数式用!$A$4:$J$42,10,FALSE)*AA34,0),""),"")</f>
        <v/>
      </c>
      <c r="BP34" s="606" t="str">
        <f t="shared" si="24"/>
        <v/>
      </c>
      <c r="BQ34" s="606" t="str">
        <f t="shared" si="25"/>
        <v/>
      </c>
      <c r="BR34" s="608" t="str">
        <f t="shared" si="26"/>
        <v/>
      </c>
      <c r="BS34" s="608" t="str">
        <f t="shared" si="27"/>
        <v/>
      </c>
      <c r="BT34" s="606" t="str">
        <f t="shared" si="28"/>
        <v/>
      </c>
      <c r="BU34" s="607" t="str">
        <f>IFERROR(IF(BT34="Ⅱロ有り",ROUNDDOWN(L34*VLOOKUP(K34,【参考】数式用!$A$4:$J$42,10,FALSE)*AA34,0),""),"")</f>
        <v/>
      </c>
      <c r="BV34" s="606" t="str">
        <f>IFERROR(IF(BT34="Ⅱロなし",ROUNDDOWN(L34*VLOOKUP(K34,【参考】数式用!$A$4:$J$42,8,FALSE)*AA34,0),""),"")</f>
        <v/>
      </c>
    </row>
    <row r="35" spans="1:74" s="257" customFormat="1" ht="109.9" customHeight="1" thickBot="1">
      <c r="A35" s="303">
        <v>22</v>
      </c>
      <c r="B35" s="1059" t="str">
        <f>IF(基本情報入力シート!B57="","",基本情報入力シート!B57)</f>
        <v/>
      </c>
      <c r="C35" s="1060"/>
      <c r="D35" s="1060"/>
      <c r="E35" s="1060"/>
      <c r="F35" s="106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23" t="str">
        <f>IF('別紙様式2-2（個票（４、５月））'!M35="","",'別紙様式2-2（個票（４、５月））'!M35)</f>
        <v/>
      </c>
      <c r="N35" s="522" t="str">
        <f>IF('別紙様式2-2（個票（４、５月））'!N35="","",'別紙様式2-2（個票（４、５月））'!N35)</f>
        <v/>
      </c>
      <c r="O35" s="286"/>
      <c r="P35" s="554"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6" t="str">
        <f>IFERROR(VLOOKUP(K35,【参考】数式用!$A$2:$N$57,14,FALSE),"")</f>
        <v/>
      </c>
      <c r="AP35" s="556" t="str">
        <f t="shared" si="13"/>
        <v/>
      </c>
      <c r="AQ35" s="560" t="str">
        <f t="shared" si="1"/>
        <v/>
      </c>
      <c r="AR35" s="560" t="str">
        <f t="shared" si="30"/>
        <v>キャリアパス要件Ⅰ・Ⅱ_</v>
      </c>
      <c r="AS35" s="539" t="str">
        <f t="shared" si="2"/>
        <v>入力済</v>
      </c>
      <c r="AT35" s="556" t="str">
        <f t="shared" si="14"/>
        <v/>
      </c>
      <c r="AU35" s="539" t="str">
        <f t="shared" si="3"/>
        <v>入力済</v>
      </c>
      <c r="AV35" s="539" t="str">
        <f t="shared" si="4"/>
        <v/>
      </c>
      <c r="AW35" s="575" t="str">
        <f t="shared" si="15"/>
        <v/>
      </c>
      <c r="AX35" s="556" t="str">
        <f t="shared" si="5"/>
        <v/>
      </c>
      <c r="AY35" s="539" t="str">
        <f>IFERROR(VLOOKUP(K35,【参考】数式用!$AR$3:$AS$49, 2, FALSE), "")</f>
        <v/>
      </c>
      <c r="AZ35" s="556" t="str">
        <f t="shared" si="16"/>
        <v/>
      </c>
      <c r="BA35" s="559" t="str">
        <f t="shared" si="6"/>
        <v>入力済</v>
      </c>
      <c r="BB35" s="539" t="str">
        <f>IFERROR(VLOOKUP(K35,【参考】数式用!$AX$3:$AY$59, 2, FALSE), "")</f>
        <v/>
      </c>
      <c r="BC35" s="556" t="str">
        <f t="shared" si="17"/>
        <v/>
      </c>
      <c r="BD35" s="559" t="str">
        <f t="shared" si="7"/>
        <v>入力済</v>
      </c>
      <c r="BE35" s="559" t="str">
        <f t="shared" si="18"/>
        <v/>
      </c>
      <c r="BF35" s="559" t="str">
        <f t="shared" si="19"/>
        <v/>
      </c>
      <c r="BG35" s="559" t="str">
        <f t="shared" si="20"/>
        <v/>
      </c>
      <c r="BH35" s="559" t="str">
        <f t="shared" si="8"/>
        <v/>
      </c>
      <c r="BI35" s="559" t="str">
        <f t="shared" si="9"/>
        <v/>
      </c>
      <c r="BK35" s="609"/>
      <c r="BL35" s="606" t="str">
        <f t="shared" si="21"/>
        <v/>
      </c>
      <c r="BM35" s="606" t="str">
        <f t="shared" si="22"/>
        <v/>
      </c>
      <c r="BN35" s="606" t="str">
        <f t="shared" si="23"/>
        <v/>
      </c>
      <c r="BO35" s="607" t="str">
        <f>IFERROR(IF(BN35="対象",ROUNDDOWN(L35*VLOOKUP(K35,【参考】数式用!$A$4:$J$42,10,FALSE)*AA35,0),""),"")</f>
        <v/>
      </c>
      <c r="BP35" s="606" t="str">
        <f t="shared" si="24"/>
        <v/>
      </c>
      <c r="BQ35" s="606" t="str">
        <f t="shared" si="25"/>
        <v/>
      </c>
      <c r="BR35" s="608" t="str">
        <f t="shared" si="26"/>
        <v/>
      </c>
      <c r="BS35" s="608" t="str">
        <f t="shared" si="27"/>
        <v/>
      </c>
      <c r="BT35" s="606" t="str">
        <f t="shared" si="28"/>
        <v/>
      </c>
      <c r="BU35" s="607" t="str">
        <f>IFERROR(IF(BT35="Ⅱロ有り",ROUNDDOWN(L35*VLOOKUP(K35,【参考】数式用!$A$4:$J$42,10,FALSE)*AA35,0),""),"")</f>
        <v/>
      </c>
      <c r="BV35" s="606" t="str">
        <f>IFERROR(IF(BT35="Ⅱロなし",ROUNDDOWN(L35*VLOOKUP(K35,【参考】数式用!$A$4:$J$42,8,FALSE)*AA35,0),""),"")</f>
        <v/>
      </c>
    </row>
    <row r="36" spans="1:74" s="257" customFormat="1" ht="109.9" customHeight="1" thickBot="1">
      <c r="A36" s="303">
        <v>23</v>
      </c>
      <c r="B36" s="1059" t="str">
        <f>IF(基本情報入力シート!B58="","",基本情報入力シート!B58)</f>
        <v/>
      </c>
      <c r="C36" s="1060"/>
      <c r="D36" s="1060"/>
      <c r="E36" s="1060"/>
      <c r="F36" s="106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23" t="str">
        <f>IF('別紙様式2-2（個票（４、５月））'!M36="","",'別紙様式2-2（個票（４、５月））'!M36)</f>
        <v/>
      </c>
      <c r="N36" s="522" t="str">
        <f>IF('別紙様式2-2（個票（４、５月））'!N36="","",'別紙様式2-2（個票（４、５月））'!N36)</f>
        <v/>
      </c>
      <c r="O36" s="286"/>
      <c r="P36" s="554"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6" t="str">
        <f>IFERROR(VLOOKUP(K36,【参考】数式用!$A$2:$N$57,14,FALSE),"")</f>
        <v/>
      </c>
      <c r="AP36" s="556" t="str">
        <f t="shared" si="13"/>
        <v/>
      </c>
      <c r="AQ36" s="560" t="str">
        <f t="shared" si="1"/>
        <v/>
      </c>
      <c r="AR36" s="560" t="str">
        <f t="shared" si="30"/>
        <v>キャリアパス要件Ⅰ・Ⅱ_</v>
      </c>
      <c r="AS36" s="539" t="str">
        <f t="shared" si="2"/>
        <v>入力済</v>
      </c>
      <c r="AT36" s="556" t="str">
        <f t="shared" si="14"/>
        <v/>
      </c>
      <c r="AU36" s="539" t="str">
        <f t="shared" si="3"/>
        <v>入力済</v>
      </c>
      <c r="AV36" s="539" t="str">
        <f t="shared" si="4"/>
        <v/>
      </c>
      <c r="AW36" s="575" t="str">
        <f t="shared" si="15"/>
        <v/>
      </c>
      <c r="AX36" s="556" t="str">
        <f t="shared" si="5"/>
        <v/>
      </c>
      <c r="AY36" s="539" t="str">
        <f>IFERROR(VLOOKUP(K36,【参考】数式用!$AR$3:$AS$49, 2, FALSE), "")</f>
        <v/>
      </c>
      <c r="AZ36" s="556" t="str">
        <f t="shared" si="16"/>
        <v/>
      </c>
      <c r="BA36" s="559" t="str">
        <f t="shared" si="6"/>
        <v>入力済</v>
      </c>
      <c r="BB36" s="539" t="str">
        <f>IFERROR(VLOOKUP(K36,【参考】数式用!$AX$3:$AY$59, 2, FALSE), "")</f>
        <v/>
      </c>
      <c r="BC36" s="556" t="str">
        <f t="shared" si="17"/>
        <v/>
      </c>
      <c r="BD36" s="559" t="str">
        <f t="shared" si="7"/>
        <v>入力済</v>
      </c>
      <c r="BE36" s="559" t="str">
        <f t="shared" si="18"/>
        <v/>
      </c>
      <c r="BF36" s="559" t="str">
        <f t="shared" si="19"/>
        <v/>
      </c>
      <c r="BG36" s="559" t="str">
        <f t="shared" si="20"/>
        <v/>
      </c>
      <c r="BH36" s="559" t="str">
        <f t="shared" si="8"/>
        <v/>
      </c>
      <c r="BI36" s="559" t="str">
        <f t="shared" si="9"/>
        <v/>
      </c>
      <c r="BK36" s="609"/>
      <c r="BL36" s="606" t="str">
        <f t="shared" si="21"/>
        <v/>
      </c>
      <c r="BM36" s="606" t="str">
        <f t="shared" si="22"/>
        <v/>
      </c>
      <c r="BN36" s="606" t="str">
        <f t="shared" si="23"/>
        <v/>
      </c>
      <c r="BO36" s="607" t="str">
        <f>IFERROR(IF(BN36="対象",ROUNDDOWN(L36*VLOOKUP(K36,【参考】数式用!$A$4:$J$42,10,FALSE)*AA36,0),""),"")</f>
        <v/>
      </c>
      <c r="BP36" s="606" t="str">
        <f t="shared" si="24"/>
        <v/>
      </c>
      <c r="BQ36" s="606" t="str">
        <f t="shared" si="25"/>
        <v/>
      </c>
      <c r="BR36" s="608" t="str">
        <f t="shared" si="26"/>
        <v/>
      </c>
      <c r="BS36" s="608" t="str">
        <f t="shared" si="27"/>
        <v/>
      </c>
      <c r="BT36" s="606" t="str">
        <f t="shared" si="28"/>
        <v/>
      </c>
      <c r="BU36" s="607" t="str">
        <f>IFERROR(IF(BT36="Ⅱロ有り",ROUNDDOWN(L36*VLOOKUP(K36,【参考】数式用!$A$4:$J$42,10,FALSE)*AA36,0),""),"")</f>
        <v/>
      </c>
      <c r="BV36" s="606" t="str">
        <f>IFERROR(IF(BT36="Ⅱロなし",ROUNDDOWN(L36*VLOOKUP(K36,【参考】数式用!$A$4:$J$42,8,FALSE)*AA36,0),""),"")</f>
        <v/>
      </c>
    </row>
    <row r="37" spans="1:74" s="257" customFormat="1" ht="109.9" customHeight="1" thickBot="1">
      <c r="A37" s="303">
        <v>24</v>
      </c>
      <c r="B37" s="1059" t="str">
        <f>IF(基本情報入力シート!B59="","",基本情報入力シート!B59)</f>
        <v/>
      </c>
      <c r="C37" s="1060"/>
      <c r="D37" s="1060"/>
      <c r="E37" s="1060"/>
      <c r="F37" s="106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23" t="str">
        <f>IF('別紙様式2-2（個票（４、５月））'!M37="","",'別紙様式2-2（個票（４、５月））'!M37)</f>
        <v/>
      </c>
      <c r="N37" s="522" t="str">
        <f>IF('別紙様式2-2（個票（４、５月））'!N37="","",'別紙様式2-2（個票（４、５月））'!N37)</f>
        <v/>
      </c>
      <c r="O37" s="286"/>
      <c r="P37" s="554"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6" t="str">
        <f>IFERROR(VLOOKUP(K37,【参考】数式用!$A$2:$N$57,14,FALSE),"")</f>
        <v/>
      </c>
      <c r="AP37" s="556" t="str">
        <f t="shared" si="13"/>
        <v/>
      </c>
      <c r="AQ37" s="560" t="str">
        <f t="shared" si="1"/>
        <v/>
      </c>
      <c r="AR37" s="560" t="str">
        <f t="shared" si="30"/>
        <v>キャリアパス要件Ⅰ・Ⅱ_</v>
      </c>
      <c r="AS37" s="539" t="str">
        <f t="shared" si="2"/>
        <v>入力済</v>
      </c>
      <c r="AT37" s="556" t="str">
        <f t="shared" si="14"/>
        <v/>
      </c>
      <c r="AU37" s="539" t="str">
        <f t="shared" si="3"/>
        <v>入力済</v>
      </c>
      <c r="AV37" s="539" t="str">
        <f t="shared" si="4"/>
        <v/>
      </c>
      <c r="AW37" s="575" t="str">
        <f t="shared" si="15"/>
        <v/>
      </c>
      <c r="AX37" s="556" t="str">
        <f t="shared" si="5"/>
        <v/>
      </c>
      <c r="AY37" s="539" t="str">
        <f>IFERROR(VLOOKUP(K37,【参考】数式用!$AR$3:$AS$49, 2, FALSE), "")</f>
        <v/>
      </c>
      <c r="AZ37" s="556" t="str">
        <f t="shared" si="16"/>
        <v/>
      </c>
      <c r="BA37" s="559" t="str">
        <f t="shared" si="6"/>
        <v>入力済</v>
      </c>
      <c r="BB37" s="539" t="str">
        <f>IFERROR(VLOOKUP(K37,【参考】数式用!$AX$3:$AY$59, 2, FALSE), "")</f>
        <v/>
      </c>
      <c r="BC37" s="556" t="str">
        <f t="shared" si="17"/>
        <v/>
      </c>
      <c r="BD37" s="559" t="str">
        <f t="shared" si="7"/>
        <v>入力済</v>
      </c>
      <c r="BE37" s="559" t="str">
        <f t="shared" si="18"/>
        <v/>
      </c>
      <c r="BF37" s="559" t="str">
        <f t="shared" si="19"/>
        <v/>
      </c>
      <c r="BG37" s="559" t="str">
        <f t="shared" si="20"/>
        <v/>
      </c>
      <c r="BH37" s="559" t="str">
        <f t="shared" si="8"/>
        <v/>
      </c>
      <c r="BI37" s="559" t="str">
        <f t="shared" si="9"/>
        <v/>
      </c>
      <c r="BK37" s="609"/>
      <c r="BL37" s="606" t="str">
        <f t="shared" si="21"/>
        <v/>
      </c>
      <c r="BM37" s="606" t="str">
        <f t="shared" si="22"/>
        <v/>
      </c>
      <c r="BN37" s="606" t="str">
        <f t="shared" si="23"/>
        <v/>
      </c>
      <c r="BO37" s="607" t="str">
        <f>IFERROR(IF(BN37="対象",ROUNDDOWN(L37*VLOOKUP(K37,【参考】数式用!$A$4:$J$42,10,FALSE)*AA37,0),""),"")</f>
        <v/>
      </c>
      <c r="BP37" s="606" t="str">
        <f t="shared" si="24"/>
        <v/>
      </c>
      <c r="BQ37" s="606" t="str">
        <f t="shared" si="25"/>
        <v/>
      </c>
      <c r="BR37" s="608" t="str">
        <f t="shared" si="26"/>
        <v/>
      </c>
      <c r="BS37" s="608" t="str">
        <f t="shared" si="27"/>
        <v/>
      </c>
      <c r="BT37" s="606" t="str">
        <f t="shared" si="28"/>
        <v/>
      </c>
      <c r="BU37" s="607" t="str">
        <f>IFERROR(IF(BT37="Ⅱロ有り",ROUNDDOWN(L37*VLOOKUP(K37,【参考】数式用!$A$4:$J$42,10,FALSE)*AA37,0),""),"")</f>
        <v/>
      </c>
      <c r="BV37" s="606" t="str">
        <f>IFERROR(IF(BT37="Ⅱロなし",ROUNDDOWN(L37*VLOOKUP(K37,【参考】数式用!$A$4:$J$42,8,FALSE)*AA37,0),""),"")</f>
        <v/>
      </c>
    </row>
    <row r="38" spans="1:74" s="257" customFormat="1" ht="109.9" customHeight="1" thickBot="1">
      <c r="A38" s="303">
        <v>25</v>
      </c>
      <c r="B38" s="1059" t="str">
        <f>IF(基本情報入力シート!B60="","",基本情報入力シート!B60)</f>
        <v/>
      </c>
      <c r="C38" s="1060"/>
      <c r="D38" s="1060"/>
      <c r="E38" s="1060"/>
      <c r="F38" s="106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23" t="str">
        <f>IF('別紙様式2-2（個票（４、５月））'!M38="","",'別紙様式2-2（個票（４、５月））'!M38)</f>
        <v/>
      </c>
      <c r="N38" s="522" t="str">
        <f>IF('別紙様式2-2（個票（４、５月））'!N38="","",'別紙様式2-2（個票（４、５月））'!N38)</f>
        <v/>
      </c>
      <c r="O38" s="286"/>
      <c r="P38" s="554"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6" t="str">
        <f>IFERROR(VLOOKUP(K38,【参考】数式用!$A$2:$N$57,14,FALSE),"")</f>
        <v/>
      </c>
      <c r="AP38" s="556" t="str">
        <f t="shared" si="13"/>
        <v/>
      </c>
      <c r="AQ38" s="560" t="str">
        <f t="shared" si="1"/>
        <v/>
      </c>
      <c r="AR38" s="560" t="str">
        <f t="shared" si="30"/>
        <v>キャリアパス要件Ⅰ・Ⅱ_</v>
      </c>
      <c r="AS38" s="539" t="str">
        <f t="shared" si="2"/>
        <v>入力済</v>
      </c>
      <c r="AT38" s="556" t="str">
        <f t="shared" si="14"/>
        <v/>
      </c>
      <c r="AU38" s="539" t="str">
        <f t="shared" si="3"/>
        <v>入力済</v>
      </c>
      <c r="AV38" s="539" t="str">
        <f t="shared" si="4"/>
        <v/>
      </c>
      <c r="AW38" s="575" t="str">
        <f t="shared" si="15"/>
        <v/>
      </c>
      <c r="AX38" s="556" t="str">
        <f t="shared" si="5"/>
        <v/>
      </c>
      <c r="AY38" s="539" t="str">
        <f>IFERROR(VLOOKUP(K38,【参考】数式用!$AR$3:$AS$49, 2, FALSE), "")</f>
        <v/>
      </c>
      <c r="AZ38" s="556" t="str">
        <f t="shared" si="16"/>
        <v/>
      </c>
      <c r="BA38" s="559" t="str">
        <f t="shared" si="6"/>
        <v>入力済</v>
      </c>
      <c r="BB38" s="539" t="str">
        <f>IFERROR(VLOOKUP(K38,【参考】数式用!$AX$3:$AY$59, 2, FALSE), "")</f>
        <v/>
      </c>
      <c r="BC38" s="556" t="str">
        <f t="shared" si="17"/>
        <v/>
      </c>
      <c r="BD38" s="559" t="str">
        <f t="shared" si="7"/>
        <v>入力済</v>
      </c>
      <c r="BE38" s="559" t="str">
        <f t="shared" si="18"/>
        <v/>
      </c>
      <c r="BF38" s="559" t="str">
        <f t="shared" si="19"/>
        <v/>
      </c>
      <c r="BG38" s="559" t="str">
        <f t="shared" si="20"/>
        <v/>
      </c>
      <c r="BH38" s="559" t="str">
        <f t="shared" si="8"/>
        <v/>
      </c>
      <c r="BI38" s="559" t="str">
        <f t="shared" si="9"/>
        <v/>
      </c>
      <c r="BK38" s="609"/>
      <c r="BL38" s="606" t="str">
        <f t="shared" si="21"/>
        <v/>
      </c>
      <c r="BM38" s="606" t="str">
        <f t="shared" si="22"/>
        <v/>
      </c>
      <c r="BN38" s="606" t="str">
        <f t="shared" si="23"/>
        <v/>
      </c>
      <c r="BO38" s="607" t="str">
        <f>IFERROR(IF(BN38="対象",ROUNDDOWN(L38*VLOOKUP(K38,【参考】数式用!$A$4:$J$42,10,FALSE)*AA38,0),""),"")</f>
        <v/>
      </c>
      <c r="BP38" s="606" t="str">
        <f t="shared" si="24"/>
        <v/>
      </c>
      <c r="BQ38" s="606" t="str">
        <f t="shared" si="25"/>
        <v/>
      </c>
      <c r="BR38" s="608" t="str">
        <f t="shared" si="26"/>
        <v/>
      </c>
      <c r="BS38" s="608" t="str">
        <f t="shared" si="27"/>
        <v/>
      </c>
      <c r="BT38" s="606" t="str">
        <f t="shared" si="28"/>
        <v/>
      </c>
      <c r="BU38" s="607" t="str">
        <f>IFERROR(IF(BT38="Ⅱロ有り",ROUNDDOWN(L38*VLOOKUP(K38,【参考】数式用!$A$4:$J$42,10,FALSE)*AA38,0),""),"")</f>
        <v/>
      </c>
      <c r="BV38" s="606" t="str">
        <f>IFERROR(IF(BT38="Ⅱロなし",ROUNDDOWN(L38*VLOOKUP(K38,【参考】数式用!$A$4:$J$42,8,FALSE)*AA38,0),""),"")</f>
        <v/>
      </c>
    </row>
    <row r="39" spans="1:74" s="257" customFormat="1" ht="109.9" customHeight="1" thickBot="1">
      <c r="A39" s="303">
        <v>26</v>
      </c>
      <c r="B39" s="1059" t="str">
        <f>IF(基本情報入力シート!B61="","",基本情報入力シート!B61)</f>
        <v/>
      </c>
      <c r="C39" s="1060"/>
      <c r="D39" s="1060"/>
      <c r="E39" s="1060"/>
      <c r="F39" s="106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23" t="str">
        <f>IF('別紙様式2-2（個票（４、５月））'!M39="","",'別紙様式2-2（個票（４、５月））'!M39)</f>
        <v/>
      </c>
      <c r="N39" s="522" t="str">
        <f>IF('別紙様式2-2（個票（４、５月））'!N39="","",'別紙様式2-2（個票（４、５月））'!N39)</f>
        <v/>
      </c>
      <c r="O39" s="286"/>
      <c r="P39" s="554"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6" t="str">
        <f>IFERROR(VLOOKUP(K39,【参考】数式用!$A$2:$N$57,14,FALSE),"")</f>
        <v/>
      </c>
      <c r="AP39" s="556" t="str">
        <f t="shared" si="13"/>
        <v/>
      </c>
      <c r="AQ39" s="560" t="str">
        <f t="shared" si="1"/>
        <v/>
      </c>
      <c r="AR39" s="560" t="str">
        <f t="shared" si="30"/>
        <v>キャリアパス要件Ⅰ・Ⅱ_</v>
      </c>
      <c r="AS39" s="539" t="str">
        <f t="shared" si="2"/>
        <v>入力済</v>
      </c>
      <c r="AT39" s="556" t="str">
        <f t="shared" si="14"/>
        <v/>
      </c>
      <c r="AU39" s="539" t="str">
        <f t="shared" si="3"/>
        <v>入力済</v>
      </c>
      <c r="AV39" s="539" t="str">
        <f t="shared" si="4"/>
        <v/>
      </c>
      <c r="AW39" s="575" t="str">
        <f t="shared" si="15"/>
        <v/>
      </c>
      <c r="AX39" s="556" t="str">
        <f t="shared" si="5"/>
        <v/>
      </c>
      <c r="AY39" s="539" t="str">
        <f>IFERROR(VLOOKUP(K39,【参考】数式用!$AR$3:$AS$49, 2, FALSE), "")</f>
        <v/>
      </c>
      <c r="AZ39" s="556" t="str">
        <f t="shared" si="16"/>
        <v/>
      </c>
      <c r="BA39" s="559" t="str">
        <f t="shared" si="6"/>
        <v>入力済</v>
      </c>
      <c r="BB39" s="539" t="str">
        <f>IFERROR(VLOOKUP(K39,【参考】数式用!$AX$3:$AY$59, 2, FALSE), "")</f>
        <v/>
      </c>
      <c r="BC39" s="556" t="str">
        <f t="shared" si="17"/>
        <v/>
      </c>
      <c r="BD39" s="559" t="str">
        <f t="shared" si="7"/>
        <v>入力済</v>
      </c>
      <c r="BE39" s="559" t="str">
        <f t="shared" si="18"/>
        <v/>
      </c>
      <c r="BF39" s="559" t="str">
        <f t="shared" si="19"/>
        <v/>
      </c>
      <c r="BG39" s="559" t="str">
        <f t="shared" si="20"/>
        <v/>
      </c>
      <c r="BH39" s="559" t="str">
        <f t="shared" si="8"/>
        <v/>
      </c>
      <c r="BI39" s="559" t="str">
        <f t="shared" si="9"/>
        <v/>
      </c>
      <c r="BK39" s="609"/>
      <c r="BL39" s="606" t="str">
        <f t="shared" si="21"/>
        <v/>
      </c>
      <c r="BM39" s="606" t="str">
        <f t="shared" si="22"/>
        <v/>
      </c>
      <c r="BN39" s="606" t="str">
        <f t="shared" si="23"/>
        <v/>
      </c>
      <c r="BO39" s="607" t="str">
        <f>IFERROR(IF(BN39="対象",ROUNDDOWN(L39*VLOOKUP(K39,【参考】数式用!$A$4:$J$42,10,FALSE)*AA39,0),""),"")</f>
        <v/>
      </c>
      <c r="BP39" s="606" t="str">
        <f t="shared" si="24"/>
        <v/>
      </c>
      <c r="BQ39" s="606" t="str">
        <f t="shared" si="25"/>
        <v/>
      </c>
      <c r="BR39" s="608" t="str">
        <f t="shared" si="26"/>
        <v/>
      </c>
      <c r="BS39" s="608" t="str">
        <f t="shared" si="27"/>
        <v/>
      </c>
      <c r="BT39" s="606" t="str">
        <f t="shared" si="28"/>
        <v/>
      </c>
      <c r="BU39" s="607" t="str">
        <f>IFERROR(IF(BT39="Ⅱロ有り",ROUNDDOWN(L39*VLOOKUP(K39,【参考】数式用!$A$4:$J$42,10,FALSE)*AA39,0),""),"")</f>
        <v/>
      </c>
      <c r="BV39" s="606" t="str">
        <f>IFERROR(IF(BT39="Ⅱロなし",ROUNDDOWN(L39*VLOOKUP(K39,【参考】数式用!$A$4:$J$42,8,FALSE)*AA39,0),""),"")</f>
        <v/>
      </c>
    </row>
    <row r="40" spans="1:74" s="257" customFormat="1" ht="109.9" customHeight="1" thickBot="1">
      <c r="A40" s="303">
        <v>27</v>
      </c>
      <c r="B40" s="1059" t="str">
        <f>IF(基本情報入力シート!B62="","",基本情報入力シート!B62)</f>
        <v/>
      </c>
      <c r="C40" s="1060"/>
      <c r="D40" s="1060"/>
      <c r="E40" s="1060"/>
      <c r="F40" s="106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23" t="str">
        <f>IF('別紙様式2-2（個票（４、５月））'!M40="","",'別紙様式2-2（個票（４、５月））'!M40)</f>
        <v/>
      </c>
      <c r="N40" s="522" t="str">
        <f>IF('別紙様式2-2（個票（４、５月））'!N40="","",'別紙様式2-2（個票（４、５月））'!N40)</f>
        <v/>
      </c>
      <c r="O40" s="286"/>
      <c r="P40" s="554"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6" t="str">
        <f>IFERROR(VLOOKUP(K40,【参考】数式用!$A$2:$N$57,14,FALSE),"")</f>
        <v/>
      </c>
      <c r="AP40" s="556" t="str">
        <f t="shared" si="13"/>
        <v/>
      </c>
      <c r="AQ40" s="560" t="str">
        <f t="shared" si="1"/>
        <v/>
      </c>
      <c r="AR40" s="560" t="str">
        <f t="shared" si="30"/>
        <v>キャリアパス要件Ⅰ・Ⅱ_</v>
      </c>
      <c r="AS40" s="539" t="str">
        <f t="shared" si="2"/>
        <v>入力済</v>
      </c>
      <c r="AT40" s="556" t="str">
        <f t="shared" si="14"/>
        <v/>
      </c>
      <c r="AU40" s="539" t="str">
        <f t="shared" si="3"/>
        <v>入力済</v>
      </c>
      <c r="AV40" s="539" t="str">
        <f t="shared" si="4"/>
        <v/>
      </c>
      <c r="AW40" s="575" t="str">
        <f t="shared" si="15"/>
        <v/>
      </c>
      <c r="AX40" s="556" t="str">
        <f t="shared" si="5"/>
        <v/>
      </c>
      <c r="AY40" s="539" t="str">
        <f>IFERROR(VLOOKUP(K40,【参考】数式用!$AR$3:$AS$49, 2, FALSE), "")</f>
        <v/>
      </c>
      <c r="AZ40" s="556" t="str">
        <f t="shared" si="16"/>
        <v/>
      </c>
      <c r="BA40" s="559" t="str">
        <f t="shared" si="6"/>
        <v>入力済</v>
      </c>
      <c r="BB40" s="539" t="str">
        <f>IFERROR(VLOOKUP(K40,【参考】数式用!$AX$3:$AY$59, 2, FALSE), "")</f>
        <v/>
      </c>
      <c r="BC40" s="556" t="str">
        <f t="shared" si="17"/>
        <v/>
      </c>
      <c r="BD40" s="559" t="str">
        <f t="shared" si="7"/>
        <v>入力済</v>
      </c>
      <c r="BE40" s="559" t="str">
        <f t="shared" si="18"/>
        <v/>
      </c>
      <c r="BF40" s="559" t="str">
        <f t="shared" si="19"/>
        <v/>
      </c>
      <c r="BG40" s="559" t="str">
        <f t="shared" si="20"/>
        <v/>
      </c>
      <c r="BH40" s="559" t="str">
        <f t="shared" si="8"/>
        <v/>
      </c>
      <c r="BI40" s="559" t="str">
        <f t="shared" si="9"/>
        <v/>
      </c>
      <c r="BK40" s="609"/>
      <c r="BL40" s="606" t="str">
        <f t="shared" si="21"/>
        <v/>
      </c>
      <c r="BM40" s="606" t="str">
        <f t="shared" si="22"/>
        <v/>
      </c>
      <c r="BN40" s="606" t="str">
        <f t="shared" si="23"/>
        <v/>
      </c>
      <c r="BO40" s="607" t="str">
        <f>IFERROR(IF(BN40="対象",ROUNDDOWN(L40*VLOOKUP(K40,【参考】数式用!$A$4:$J$42,10,FALSE)*AA40,0),""),"")</f>
        <v/>
      </c>
      <c r="BP40" s="606" t="str">
        <f t="shared" si="24"/>
        <v/>
      </c>
      <c r="BQ40" s="606" t="str">
        <f t="shared" si="25"/>
        <v/>
      </c>
      <c r="BR40" s="608" t="str">
        <f t="shared" si="26"/>
        <v/>
      </c>
      <c r="BS40" s="608" t="str">
        <f t="shared" si="27"/>
        <v/>
      </c>
      <c r="BT40" s="606" t="str">
        <f t="shared" si="28"/>
        <v/>
      </c>
      <c r="BU40" s="607" t="str">
        <f>IFERROR(IF(BT40="Ⅱロ有り",ROUNDDOWN(L40*VLOOKUP(K40,【参考】数式用!$A$4:$J$42,10,FALSE)*AA40,0),""),"")</f>
        <v/>
      </c>
      <c r="BV40" s="606" t="str">
        <f>IFERROR(IF(BT40="Ⅱロなし",ROUNDDOWN(L40*VLOOKUP(K40,【参考】数式用!$A$4:$J$42,8,FALSE)*AA40,0),""),"")</f>
        <v/>
      </c>
    </row>
    <row r="41" spans="1:74" s="257" customFormat="1" ht="109.9" customHeight="1" thickBot="1">
      <c r="A41" s="303">
        <v>28</v>
      </c>
      <c r="B41" s="1059" t="str">
        <f>IF(基本情報入力シート!B63="","",基本情報入力シート!B63)</f>
        <v/>
      </c>
      <c r="C41" s="1060"/>
      <c r="D41" s="1060"/>
      <c r="E41" s="1060"/>
      <c r="F41" s="106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23" t="str">
        <f>IF('別紙様式2-2（個票（４、５月））'!M41="","",'別紙様式2-2（個票（４、５月））'!M41)</f>
        <v/>
      </c>
      <c r="N41" s="522" t="str">
        <f>IF('別紙様式2-2（個票（４、５月））'!N41="","",'別紙様式2-2（個票（４、５月））'!N41)</f>
        <v/>
      </c>
      <c r="O41" s="286"/>
      <c r="P41" s="554"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6" t="str">
        <f>IFERROR(VLOOKUP(K41,【参考】数式用!$A$2:$N$57,14,FALSE),"")</f>
        <v/>
      </c>
      <c r="AP41" s="556" t="str">
        <f t="shared" si="13"/>
        <v/>
      </c>
      <c r="AQ41" s="560" t="str">
        <f t="shared" si="1"/>
        <v/>
      </c>
      <c r="AR41" s="560" t="str">
        <f t="shared" si="30"/>
        <v>キャリアパス要件Ⅰ・Ⅱ_</v>
      </c>
      <c r="AS41" s="539" t="str">
        <f t="shared" si="2"/>
        <v>入力済</v>
      </c>
      <c r="AT41" s="556" t="str">
        <f t="shared" si="14"/>
        <v/>
      </c>
      <c r="AU41" s="539" t="str">
        <f t="shared" si="3"/>
        <v>入力済</v>
      </c>
      <c r="AV41" s="539" t="str">
        <f t="shared" si="4"/>
        <v/>
      </c>
      <c r="AW41" s="575" t="str">
        <f t="shared" si="15"/>
        <v/>
      </c>
      <c r="AX41" s="556" t="str">
        <f t="shared" si="5"/>
        <v/>
      </c>
      <c r="AY41" s="539" t="str">
        <f>IFERROR(VLOOKUP(K41,【参考】数式用!$AR$3:$AS$49, 2, FALSE), "")</f>
        <v/>
      </c>
      <c r="AZ41" s="556" t="str">
        <f t="shared" si="16"/>
        <v/>
      </c>
      <c r="BA41" s="559" t="str">
        <f t="shared" si="6"/>
        <v>入力済</v>
      </c>
      <c r="BB41" s="539" t="str">
        <f>IFERROR(VLOOKUP(K41,【参考】数式用!$AX$3:$AY$59, 2, FALSE), "")</f>
        <v/>
      </c>
      <c r="BC41" s="556" t="str">
        <f t="shared" si="17"/>
        <v/>
      </c>
      <c r="BD41" s="559" t="str">
        <f t="shared" si="7"/>
        <v>入力済</v>
      </c>
      <c r="BE41" s="559" t="str">
        <f t="shared" si="18"/>
        <v/>
      </c>
      <c r="BF41" s="559" t="str">
        <f t="shared" si="19"/>
        <v/>
      </c>
      <c r="BG41" s="559" t="str">
        <f t="shared" si="20"/>
        <v/>
      </c>
      <c r="BH41" s="559" t="str">
        <f t="shared" si="8"/>
        <v/>
      </c>
      <c r="BI41" s="559" t="str">
        <f t="shared" si="9"/>
        <v/>
      </c>
      <c r="BK41" s="609"/>
      <c r="BL41" s="606" t="str">
        <f t="shared" si="21"/>
        <v/>
      </c>
      <c r="BM41" s="606" t="str">
        <f t="shared" si="22"/>
        <v/>
      </c>
      <c r="BN41" s="606" t="str">
        <f t="shared" si="23"/>
        <v/>
      </c>
      <c r="BO41" s="607" t="str">
        <f>IFERROR(IF(BN41="対象",ROUNDDOWN(L41*VLOOKUP(K41,【参考】数式用!$A$4:$J$42,10,FALSE)*AA41,0),""),"")</f>
        <v/>
      </c>
      <c r="BP41" s="606" t="str">
        <f t="shared" si="24"/>
        <v/>
      </c>
      <c r="BQ41" s="606" t="str">
        <f t="shared" si="25"/>
        <v/>
      </c>
      <c r="BR41" s="608" t="str">
        <f t="shared" si="26"/>
        <v/>
      </c>
      <c r="BS41" s="608" t="str">
        <f t="shared" si="27"/>
        <v/>
      </c>
      <c r="BT41" s="606" t="str">
        <f t="shared" si="28"/>
        <v/>
      </c>
      <c r="BU41" s="607" t="str">
        <f>IFERROR(IF(BT41="Ⅱロ有り",ROUNDDOWN(L41*VLOOKUP(K41,【参考】数式用!$A$4:$J$42,10,FALSE)*AA41,0),""),"")</f>
        <v/>
      </c>
      <c r="BV41" s="606" t="str">
        <f>IFERROR(IF(BT41="Ⅱロなし",ROUNDDOWN(L41*VLOOKUP(K41,【参考】数式用!$A$4:$J$42,8,FALSE)*AA41,0),""),"")</f>
        <v/>
      </c>
    </row>
    <row r="42" spans="1:74" ht="109.9" customHeight="1" thickBot="1">
      <c r="A42" s="303">
        <v>29</v>
      </c>
      <c r="B42" s="1059" t="str">
        <f>IF(基本情報入力シート!B64="","",基本情報入力シート!B64)</f>
        <v/>
      </c>
      <c r="C42" s="1060"/>
      <c r="D42" s="1060"/>
      <c r="E42" s="1060"/>
      <c r="F42" s="106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23" t="str">
        <f>IF('別紙様式2-2（個票（４、５月））'!M42="","",'別紙様式2-2（個票（４、５月））'!M42)</f>
        <v/>
      </c>
      <c r="N42" s="522" t="str">
        <f>IF('別紙様式2-2（個票（４、５月））'!N42="","",'別紙様式2-2（個票（４、５月））'!N42)</f>
        <v/>
      </c>
      <c r="O42" s="286"/>
      <c r="P42" s="554"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6" t="str">
        <f>IFERROR(VLOOKUP(K42,【参考】数式用!$A$2:$N$57,14,FALSE),"")</f>
        <v/>
      </c>
      <c r="AP42" s="556" t="str">
        <f t="shared" si="13"/>
        <v/>
      </c>
      <c r="AQ42" s="560" t="str">
        <f t="shared" si="1"/>
        <v/>
      </c>
      <c r="AR42" s="560" t="str">
        <f t="shared" si="30"/>
        <v>キャリアパス要件Ⅰ・Ⅱ_</v>
      </c>
      <c r="AS42" s="539" t="str">
        <f t="shared" si="2"/>
        <v>入力済</v>
      </c>
      <c r="AT42" s="556" t="str">
        <f t="shared" si="14"/>
        <v/>
      </c>
      <c r="AU42" s="539" t="str">
        <f t="shared" si="3"/>
        <v>入力済</v>
      </c>
      <c r="AV42" s="539" t="str">
        <f t="shared" si="4"/>
        <v/>
      </c>
      <c r="AW42" s="575" t="str">
        <f t="shared" si="15"/>
        <v/>
      </c>
      <c r="AX42" s="556" t="str">
        <f t="shared" si="5"/>
        <v/>
      </c>
      <c r="AY42" s="539" t="str">
        <f>IFERROR(VLOOKUP(K42,【参考】数式用!$AR$3:$AS$49, 2, FALSE), "")</f>
        <v/>
      </c>
      <c r="AZ42" s="556" t="str">
        <f t="shared" si="16"/>
        <v/>
      </c>
      <c r="BA42" s="559" t="str">
        <f t="shared" si="6"/>
        <v>入力済</v>
      </c>
      <c r="BB42" s="539" t="str">
        <f>IFERROR(VLOOKUP(K42,【参考】数式用!$AX$3:$AY$59, 2, FALSE), "")</f>
        <v/>
      </c>
      <c r="BC42" s="556" t="str">
        <f t="shared" si="17"/>
        <v/>
      </c>
      <c r="BD42" s="559" t="str">
        <f t="shared" si="7"/>
        <v>入力済</v>
      </c>
      <c r="BE42" s="559" t="str">
        <f t="shared" si="18"/>
        <v/>
      </c>
      <c r="BF42" s="559" t="str">
        <f t="shared" si="19"/>
        <v/>
      </c>
      <c r="BG42" s="559" t="str">
        <f t="shared" si="20"/>
        <v/>
      </c>
      <c r="BH42" s="559" t="str">
        <f t="shared" si="8"/>
        <v/>
      </c>
      <c r="BI42" s="559" t="str">
        <f t="shared" si="9"/>
        <v/>
      </c>
      <c r="BK42" s="27"/>
      <c r="BL42" s="606" t="str">
        <f t="shared" si="21"/>
        <v/>
      </c>
      <c r="BM42" s="606" t="str">
        <f t="shared" si="22"/>
        <v/>
      </c>
      <c r="BN42" s="606" t="str">
        <f t="shared" si="23"/>
        <v/>
      </c>
      <c r="BO42" s="607" t="str">
        <f>IFERROR(IF(BN42="対象",ROUNDDOWN(L42*VLOOKUP(K42,【参考】数式用!$A$4:$J$42,10,FALSE)*AA42,0),""),"")</f>
        <v/>
      </c>
      <c r="BP42" s="606" t="str">
        <f t="shared" si="24"/>
        <v/>
      </c>
      <c r="BQ42" s="606" t="str">
        <f t="shared" si="25"/>
        <v/>
      </c>
      <c r="BR42" s="608" t="str">
        <f t="shared" si="26"/>
        <v/>
      </c>
      <c r="BS42" s="608" t="str">
        <f t="shared" si="27"/>
        <v/>
      </c>
      <c r="BT42" s="606" t="str">
        <f t="shared" si="28"/>
        <v/>
      </c>
      <c r="BU42" s="607" t="str">
        <f>IFERROR(IF(BT42="Ⅱロ有り",ROUNDDOWN(L42*VLOOKUP(K42,【参考】数式用!$A$4:$J$42,10,FALSE)*AA42,0),""),"")</f>
        <v/>
      </c>
      <c r="BV42" s="606" t="str">
        <f>IFERROR(IF(BT42="Ⅱロなし",ROUNDDOWN(L42*VLOOKUP(K42,【参考】数式用!$A$4:$J$42,8,FALSE)*AA42,0),""),"")</f>
        <v/>
      </c>
    </row>
    <row r="43" spans="1:74" ht="109.9" customHeight="1" thickBot="1">
      <c r="A43" s="303">
        <v>30</v>
      </c>
      <c r="B43" s="1059" t="str">
        <f>IF(基本情報入力シート!B65="","",基本情報入力シート!B65)</f>
        <v/>
      </c>
      <c r="C43" s="1060"/>
      <c r="D43" s="1060"/>
      <c r="E43" s="1060"/>
      <c r="F43" s="106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23" t="str">
        <f>IF('別紙様式2-2（個票（４、５月））'!M43="","",'別紙様式2-2（個票（４、５月））'!M43)</f>
        <v/>
      </c>
      <c r="N43" s="522" t="str">
        <f>IF('別紙様式2-2（個票（４、５月））'!N43="","",'別紙様式2-2（個票（４、５月））'!N43)</f>
        <v/>
      </c>
      <c r="O43" s="286"/>
      <c r="P43" s="554"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6" t="str">
        <f>IFERROR(VLOOKUP(K43,【参考】数式用!$A$2:$N$57,14,FALSE),"")</f>
        <v/>
      </c>
      <c r="AP43" s="556" t="str">
        <f t="shared" si="13"/>
        <v/>
      </c>
      <c r="AQ43" s="560" t="str">
        <f t="shared" si="1"/>
        <v/>
      </c>
      <c r="AR43" s="560" t="str">
        <f t="shared" si="30"/>
        <v>キャリアパス要件Ⅰ・Ⅱ_</v>
      </c>
      <c r="AS43" s="539" t="str">
        <f t="shared" si="2"/>
        <v>入力済</v>
      </c>
      <c r="AT43" s="556" t="str">
        <f t="shared" si="14"/>
        <v/>
      </c>
      <c r="AU43" s="539" t="str">
        <f t="shared" si="3"/>
        <v>入力済</v>
      </c>
      <c r="AV43" s="539" t="str">
        <f t="shared" si="4"/>
        <v/>
      </c>
      <c r="AW43" s="575" t="str">
        <f t="shared" si="15"/>
        <v/>
      </c>
      <c r="AX43" s="556" t="str">
        <f t="shared" si="5"/>
        <v/>
      </c>
      <c r="AY43" s="539" t="str">
        <f>IFERROR(VLOOKUP(K43,【参考】数式用!$AR$3:$AS$49, 2, FALSE), "")</f>
        <v/>
      </c>
      <c r="AZ43" s="556" t="str">
        <f t="shared" si="16"/>
        <v/>
      </c>
      <c r="BA43" s="559" t="str">
        <f t="shared" si="6"/>
        <v>入力済</v>
      </c>
      <c r="BB43" s="539" t="str">
        <f>IFERROR(VLOOKUP(K43,【参考】数式用!$AX$3:$AY$59, 2, FALSE), "")</f>
        <v/>
      </c>
      <c r="BC43" s="556" t="str">
        <f t="shared" si="17"/>
        <v/>
      </c>
      <c r="BD43" s="559" t="str">
        <f t="shared" si="7"/>
        <v>入力済</v>
      </c>
      <c r="BE43" s="559" t="str">
        <f t="shared" si="18"/>
        <v/>
      </c>
      <c r="BF43" s="559" t="str">
        <f t="shared" si="19"/>
        <v/>
      </c>
      <c r="BG43" s="559" t="str">
        <f t="shared" si="20"/>
        <v/>
      </c>
      <c r="BH43" s="559" t="str">
        <f t="shared" si="8"/>
        <v/>
      </c>
      <c r="BI43" s="559" t="str">
        <f t="shared" si="9"/>
        <v/>
      </c>
      <c r="BK43" s="27"/>
      <c r="BL43" s="606" t="str">
        <f t="shared" si="21"/>
        <v/>
      </c>
      <c r="BM43" s="606" t="str">
        <f t="shared" si="22"/>
        <v/>
      </c>
      <c r="BN43" s="606" t="str">
        <f t="shared" si="23"/>
        <v/>
      </c>
      <c r="BO43" s="607" t="str">
        <f>IFERROR(IF(BN43="対象",ROUNDDOWN(L43*VLOOKUP(K43,【参考】数式用!$A$4:$J$42,10,FALSE)*AA43,0),""),"")</f>
        <v/>
      </c>
      <c r="BP43" s="606" t="str">
        <f t="shared" si="24"/>
        <v/>
      </c>
      <c r="BQ43" s="606" t="str">
        <f t="shared" si="25"/>
        <v/>
      </c>
      <c r="BR43" s="608" t="str">
        <f t="shared" si="26"/>
        <v/>
      </c>
      <c r="BS43" s="608" t="str">
        <f t="shared" si="27"/>
        <v/>
      </c>
      <c r="BT43" s="606" t="str">
        <f t="shared" si="28"/>
        <v/>
      </c>
      <c r="BU43" s="607" t="str">
        <f>IFERROR(IF(BT43="Ⅱロ有り",ROUNDDOWN(L43*VLOOKUP(K43,【参考】数式用!$A$4:$J$42,10,FALSE)*AA43,0),""),"")</f>
        <v/>
      </c>
      <c r="BV43" s="606" t="str">
        <f>IFERROR(IF(BT43="Ⅱロなし",ROUNDDOWN(L43*VLOOKUP(K43,【参考】数式用!$A$4:$J$42,8,FALSE)*AA43,0),""),"")</f>
        <v/>
      </c>
    </row>
    <row r="44" spans="1:74" ht="109.9" customHeight="1" thickBot="1">
      <c r="A44" s="303">
        <v>31</v>
      </c>
      <c r="B44" s="1059" t="str">
        <f>IF(基本情報入力シート!B66="","",基本情報入力シート!B66)</f>
        <v/>
      </c>
      <c r="C44" s="1060"/>
      <c r="D44" s="1060"/>
      <c r="E44" s="1060"/>
      <c r="F44" s="106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23" t="str">
        <f>IF('別紙様式2-2（個票（４、５月））'!M44="","",'別紙様式2-2（個票（４、５月））'!M44)</f>
        <v/>
      </c>
      <c r="N44" s="522" t="str">
        <f>IF('別紙様式2-2（個票（４、５月））'!N44="","",'別紙様式2-2（個票（４、５月））'!N44)</f>
        <v/>
      </c>
      <c r="O44" s="286"/>
      <c r="P44" s="554"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6" t="str">
        <f>IFERROR(VLOOKUP(K44,【参考】数式用!$A$2:$N$57,14,FALSE),"")</f>
        <v/>
      </c>
      <c r="AP44" s="556" t="str">
        <f t="shared" si="13"/>
        <v/>
      </c>
      <c r="AQ44" s="560" t="str">
        <f t="shared" si="1"/>
        <v/>
      </c>
      <c r="AR44" s="560" t="str">
        <f t="shared" si="30"/>
        <v>キャリアパス要件Ⅰ・Ⅱ_</v>
      </c>
      <c r="AS44" s="539" t="str">
        <f t="shared" si="2"/>
        <v>入力済</v>
      </c>
      <c r="AT44" s="556" t="str">
        <f t="shared" si="14"/>
        <v/>
      </c>
      <c r="AU44" s="539" t="str">
        <f t="shared" si="3"/>
        <v>入力済</v>
      </c>
      <c r="AV44" s="539" t="str">
        <f t="shared" si="4"/>
        <v/>
      </c>
      <c r="AW44" s="575" t="str">
        <f t="shared" si="15"/>
        <v/>
      </c>
      <c r="AX44" s="556" t="str">
        <f t="shared" si="5"/>
        <v/>
      </c>
      <c r="AY44" s="539" t="str">
        <f>IFERROR(VLOOKUP(K44,【参考】数式用!$AR$3:$AS$49, 2, FALSE), "")</f>
        <v/>
      </c>
      <c r="AZ44" s="556" t="str">
        <f t="shared" si="16"/>
        <v/>
      </c>
      <c r="BA44" s="559" t="str">
        <f t="shared" si="6"/>
        <v>入力済</v>
      </c>
      <c r="BB44" s="539" t="str">
        <f>IFERROR(VLOOKUP(K44,【参考】数式用!$AX$3:$AY$59, 2, FALSE), "")</f>
        <v/>
      </c>
      <c r="BC44" s="556" t="str">
        <f t="shared" si="17"/>
        <v/>
      </c>
      <c r="BD44" s="559" t="str">
        <f t="shared" si="7"/>
        <v>入力済</v>
      </c>
      <c r="BE44" s="559" t="str">
        <f t="shared" si="18"/>
        <v/>
      </c>
      <c r="BF44" s="559" t="str">
        <f t="shared" si="19"/>
        <v/>
      </c>
      <c r="BG44" s="559" t="str">
        <f t="shared" si="20"/>
        <v/>
      </c>
      <c r="BH44" s="559" t="str">
        <f t="shared" si="8"/>
        <v/>
      </c>
      <c r="BI44" s="559" t="str">
        <f t="shared" si="9"/>
        <v/>
      </c>
      <c r="BK44" s="27"/>
      <c r="BL44" s="606" t="str">
        <f t="shared" si="21"/>
        <v/>
      </c>
      <c r="BM44" s="606" t="str">
        <f t="shared" si="22"/>
        <v/>
      </c>
      <c r="BN44" s="606" t="str">
        <f t="shared" si="23"/>
        <v/>
      </c>
      <c r="BO44" s="607" t="str">
        <f>IFERROR(IF(BN44="対象",ROUNDDOWN(L44*VLOOKUP(K44,【参考】数式用!$A$4:$J$42,10,FALSE)*AA44,0),""),"")</f>
        <v/>
      </c>
      <c r="BP44" s="606" t="str">
        <f t="shared" si="24"/>
        <v/>
      </c>
      <c r="BQ44" s="606" t="str">
        <f t="shared" si="25"/>
        <v/>
      </c>
      <c r="BR44" s="608" t="str">
        <f t="shared" si="26"/>
        <v/>
      </c>
      <c r="BS44" s="608" t="str">
        <f t="shared" si="27"/>
        <v/>
      </c>
      <c r="BT44" s="606" t="str">
        <f t="shared" si="28"/>
        <v/>
      </c>
      <c r="BU44" s="607" t="str">
        <f>IFERROR(IF(BT44="Ⅱロ有り",ROUNDDOWN(L44*VLOOKUP(K44,【参考】数式用!$A$4:$J$42,10,FALSE)*AA44,0),""),"")</f>
        <v/>
      </c>
      <c r="BV44" s="606" t="str">
        <f>IFERROR(IF(BT44="Ⅱロなし",ROUNDDOWN(L44*VLOOKUP(K44,【参考】数式用!$A$4:$J$42,8,FALSE)*AA44,0),""),"")</f>
        <v/>
      </c>
    </row>
    <row r="45" spans="1:74" ht="109.9" customHeight="1" thickBot="1">
      <c r="A45" s="303">
        <v>32</v>
      </c>
      <c r="B45" s="1059" t="str">
        <f>IF(基本情報入力シート!B67="","",基本情報入力シート!B67)</f>
        <v/>
      </c>
      <c r="C45" s="1060"/>
      <c r="D45" s="1060"/>
      <c r="E45" s="1060"/>
      <c r="F45" s="106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23" t="str">
        <f>IF('別紙様式2-2（個票（４、５月））'!M45="","",'別紙様式2-2（個票（４、５月））'!M45)</f>
        <v/>
      </c>
      <c r="N45" s="522" t="str">
        <f>IF('別紙様式2-2（個票（４、５月））'!N45="","",'別紙様式2-2（個票（４、５月））'!N45)</f>
        <v/>
      </c>
      <c r="O45" s="286"/>
      <c r="P45" s="554"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6" t="str">
        <f>IFERROR(VLOOKUP(K45,【参考】数式用!$A$2:$N$57,14,FALSE),"")</f>
        <v/>
      </c>
      <c r="AP45" s="556" t="str">
        <f t="shared" si="13"/>
        <v/>
      </c>
      <c r="AQ45" s="560" t="str">
        <f t="shared" ref="AQ45:AQ76" si="32">IF(AND(AE45&lt;&gt;0,AE45&lt;&gt;"",AO45="加算対象"),IF(AF45="○","入力済","未入力"),"")</f>
        <v/>
      </c>
      <c r="AR45" s="560" t="str">
        <f t="shared" si="30"/>
        <v>キャリアパス要件Ⅰ・Ⅱ_</v>
      </c>
      <c r="AS45" s="539" t="str">
        <f t="shared" ref="AS45:AS76" si="33">IF(AND(O45&lt;&gt;"", AG45=""), "未入力", "入力済")</f>
        <v>入力済</v>
      </c>
      <c r="AT45" s="556" t="str">
        <f t="shared" si="14"/>
        <v/>
      </c>
      <c r="AU45" s="539" t="str">
        <f t="shared" ref="AU45:AU76" si="34">IF(AND(O45&lt;&gt;"", O45&lt;&gt;"処遇改善加算Ⅳ",O45&lt;&gt;"処遇改善加算", AH45=""), "未入力", "入力済")</f>
        <v>入力済</v>
      </c>
      <c r="AV45" s="539" t="str">
        <f t="shared" ref="AV45:AV76" si="35">IF(OR(ISNUMBER(SEARCH("処遇改善加算Ⅰ",O45)),ISNUMBER(SEARCH("処遇改善加算Ⅱ",O45))),"対象","")</f>
        <v/>
      </c>
      <c r="AW45" s="575" t="str">
        <f t="shared" si="15"/>
        <v/>
      </c>
      <c r="AX45" s="556" t="str">
        <f t="shared" ref="AX45:AX76" si="36">IF(AND(AW45=1, OR(AI45=0,AI45=""),AO45="加算対象"),"AH列に色付け","")</f>
        <v/>
      </c>
      <c r="AY45" s="539" t="str">
        <f>IFERROR(VLOOKUP(K45,【参考】数式用!$AR$3:$AS$49, 2, FALSE), "")</f>
        <v/>
      </c>
      <c r="AZ45" s="556" t="str">
        <f t="shared" si="16"/>
        <v/>
      </c>
      <c r="BA45" s="559" t="str">
        <f t="shared" ref="BA45:BA76" si="37">IF(AND(OR(O45="処遇改善加算Ⅰイ",O45="処遇改善加算Ⅰロ"), AJ45=""), "未入力","入力済")</f>
        <v>入力済</v>
      </c>
      <c r="BB45" s="539" t="str">
        <f>IFERROR(VLOOKUP(K45,【参考】数式用!$AX$3:$AY$59, 2, FALSE), "")</f>
        <v/>
      </c>
      <c r="BC45" s="556" t="str">
        <f t="shared" si="17"/>
        <v/>
      </c>
      <c r="BD45" s="559" t="str">
        <f t="shared" ref="BD45:BD76" si="38">IF(AND(COUNTIF(AG45:AI45,"*令和８年度特例要件を*")&gt;0,AK45=""), "未入力","入力済")</f>
        <v>入力済</v>
      </c>
      <c r="BE45" s="559" t="str">
        <f t="shared" si="18"/>
        <v/>
      </c>
      <c r="BF45" s="559" t="str">
        <f t="shared" si="19"/>
        <v/>
      </c>
      <c r="BG45" s="559" t="str">
        <f t="shared" si="20"/>
        <v/>
      </c>
      <c r="BH45" s="559" t="str">
        <f t="shared" ref="BH45:BH76" si="39">IF(AND(BE45="",BG45="入力必要"),IF(AK45="","未入力","入力済"),"")</f>
        <v/>
      </c>
      <c r="BI45" s="559" t="str">
        <f t="shared" ref="BI45:BI76" si="40">G45</f>
        <v/>
      </c>
      <c r="BK45" s="27"/>
      <c r="BL45" s="606" t="str">
        <f t="shared" si="21"/>
        <v/>
      </c>
      <c r="BM45" s="606" t="str">
        <f t="shared" si="22"/>
        <v/>
      </c>
      <c r="BN45" s="606" t="str">
        <f t="shared" si="23"/>
        <v/>
      </c>
      <c r="BO45" s="607" t="str">
        <f>IFERROR(IF(BN45="対象",ROUNDDOWN(L45*VLOOKUP(K45,【参考】数式用!$A$4:$J$42,10,FALSE)*AA45,0),""),"")</f>
        <v/>
      </c>
      <c r="BP45" s="606" t="str">
        <f t="shared" si="24"/>
        <v/>
      </c>
      <c r="BQ45" s="606" t="str">
        <f t="shared" si="25"/>
        <v/>
      </c>
      <c r="BR45" s="608" t="str">
        <f t="shared" si="26"/>
        <v/>
      </c>
      <c r="BS45" s="608" t="str">
        <f t="shared" si="27"/>
        <v/>
      </c>
      <c r="BT45" s="606" t="str">
        <f t="shared" si="28"/>
        <v/>
      </c>
      <c r="BU45" s="607" t="str">
        <f>IFERROR(IF(BT45="Ⅱロ有り",ROUNDDOWN(L45*VLOOKUP(K45,【参考】数式用!$A$4:$J$42,10,FALSE)*AA45,0),""),"")</f>
        <v/>
      </c>
      <c r="BV45" s="606" t="str">
        <f>IFERROR(IF(BT45="Ⅱロなし",ROUNDDOWN(L45*VLOOKUP(K45,【参考】数式用!$A$4:$J$42,8,FALSE)*AA45,0),""),"")</f>
        <v/>
      </c>
    </row>
    <row r="46" spans="1:74" ht="109.9" customHeight="1" thickBot="1">
      <c r="A46" s="303">
        <v>33</v>
      </c>
      <c r="B46" s="1059" t="str">
        <f>IF(基本情報入力シート!B68="","",基本情報入力シート!B68)</f>
        <v/>
      </c>
      <c r="C46" s="1060"/>
      <c r="D46" s="1060"/>
      <c r="E46" s="1060"/>
      <c r="F46" s="106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23" t="str">
        <f>IF('別紙様式2-2（個票（４、５月））'!M46="","",'別紙様式2-2（個票（４、５月））'!M46)</f>
        <v/>
      </c>
      <c r="N46" s="522" t="str">
        <f>IF('別紙様式2-2（個票（４、５月））'!N46="","",'別紙様式2-2（個票（４、５月））'!N46)</f>
        <v/>
      </c>
      <c r="O46" s="286"/>
      <c r="P46" s="554"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6" t="str">
        <f>IFERROR(VLOOKUP(K46,【参考】数式用!$A$2:$N$57,14,FALSE),"")</f>
        <v/>
      </c>
      <c r="AP46" s="556" t="str">
        <f t="shared" si="13"/>
        <v/>
      </c>
      <c r="AQ46" s="560" t="str">
        <f t="shared" si="32"/>
        <v/>
      </c>
      <c r="AR46" s="560" t="str">
        <f t="shared" si="30"/>
        <v>キャリアパス要件Ⅰ・Ⅱ_</v>
      </c>
      <c r="AS46" s="539" t="str">
        <f t="shared" si="33"/>
        <v>入力済</v>
      </c>
      <c r="AT46" s="556" t="str">
        <f t="shared" si="14"/>
        <v/>
      </c>
      <c r="AU46" s="539" t="str">
        <f t="shared" si="34"/>
        <v>入力済</v>
      </c>
      <c r="AV46" s="539" t="str">
        <f t="shared" si="35"/>
        <v/>
      </c>
      <c r="AW46" s="575" t="str">
        <f t="shared" si="15"/>
        <v/>
      </c>
      <c r="AX46" s="556" t="str">
        <f t="shared" si="36"/>
        <v/>
      </c>
      <c r="AY46" s="539" t="str">
        <f>IFERROR(VLOOKUP(K46,【参考】数式用!$AR$3:$AS$49, 2, FALSE), "")</f>
        <v/>
      </c>
      <c r="AZ46" s="556" t="str">
        <f t="shared" si="16"/>
        <v/>
      </c>
      <c r="BA46" s="559" t="str">
        <f t="shared" si="37"/>
        <v>入力済</v>
      </c>
      <c r="BB46" s="539" t="str">
        <f>IFERROR(VLOOKUP(K46,【参考】数式用!$AX$3:$AY$59, 2, FALSE), "")</f>
        <v/>
      </c>
      <c r="BC46" s="556" t="str">
        <f t="shared" si="17"/>
        <v/>
      </c>
      <c r="BD46" s="559" t="str">
        <f t="shared" si="38"/>
        <v>入力済</v>
      </c>
      <c r="BE46" s="559" t="str">
        <f t="shared" si="18"/>
        <v/>
      </c>
      <c r="BF46" s="559" t="str">
        <f t="shared" si="19"/>
        <v/>
      </c>
      <c r="BG46" s="559" t="str">
        <f t="shared" si="20"/>
        <v/>
      </c>
      <c r="BH46" s="559" t="str">
        <f t="shared" si="39"/>
        <v/>
      </c>
      <c r="BI46" s="559" t="str">
        <f t="shared" si="40"/>
        <v/>
      </c>
      <c r="BK46" s="27"/>
      <c r="BL46" s="606" t="str">
        <f t="shared" si="21"/>
        <v/>
      </c>
      <c r="BM46" s="606" t="str">
        <f t="shared" si="22"/>
        <v/>
      </c>
      <c r="BN46" s="606" t="str">
        <f t="shared" si="23"/>
        <v/>
      </c>
      <c r="BO46" s="607" t="str">
        <f>IFERROR(IF(BN46="対象",ROUNDDOWN(L46*VLOOKUP(K46,【参考】数式用!$A$4:$J$42,10,FALSE)*AA46,0),""),"")</f>
        <v/>
      </c>
      <c r="BP46" s="606" t="str">
        <f t="shared" si="24"/>
        <v/>
      </c>
      <c r="BQ46" s="606" t="str">
        <f t="shared" si="25"/>
        <v/>
      </c>
      <c r="BR46" s="608" t="str">
        <f t="shared" si="26"/>
        <v/>
      </c>
      <c r="BS46" s="608" t="str">
        <f t="shared" si="27"/>
        <v/>
      </c>
      <c r="BT46" s="606" t="str">
        <f t="shared" si="28"/>
        <v/>
      </c>
      <c r="BU46" s="607" t="str">
        <f>IFERROR(IF(BT46="Ⅱロ有り",ROUNDDOWN(L46*VLOOKUP(K46,【参考】数式用!$A$4:$J$42,10,FALSE)*AA46,0),""),"")</f>
        <v/>
      </c>
      <c r="BV46" s="606" t="str">
        <f>IFERROR(IF(BT46="Ⅱロなし",ROUNDDOWN(L46*VLOOKUP(K46,【参考】数式用!$A$4:$J$42,8,FALSE)*AA46,0),""),"")</f>
        <v/>
      </c>
    </row>
    <row r="47" spans="1:74" ht="109.9" customHeight="1" thickBot="1">
      <c r="A47" s="303">
        <v>34</v>
      </c>
      <c r="B47" s="1059" t="str">
        <f>IF(基本情報入力シート!B69="","",基本情報入力シート!B69)</f>
        <v/>
      </c>
      <c r="C47" s="1060"/>
      <c r="D47" s="1060"/>
      <c r="E47" s="1060"/>
      <c r="F47" s="106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23" t="str">
        <f>IF('別紙様式2-2（個票（４、５月））'!M47="","",'別紙様式2-2（個票（４、５月））'!M47)</f>
        <v/>
      </c>
      <c r="N47" s="522" t="str">
        <f>IF('別紙様式2-2（個票（４、５月））'!N47="","",'別紙様式2-2（個票（４、５月））'!N47)</f>
        <v/>
      </c>
      <c r="O47" s="286"/>
      <c r="P47" s="554"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6" t="str">
        <f>IFERROR(VLOOKUP(K47,【参考】数式用!$A$2:$N$57,14,FALSE),"")</f>
        <v/>
      </c>
      <c r="AP47" s="556" t="str">
        <f t="shared" si="13"/>
        <v/>
      </c>
      <c r="AQ47" s="560" t="str">
        <f t="shared" si="32"/>
        <v/>
      </c>
      <c r="AR47" s="560" t="str">
        <f t="shared" si="30"/>
        <v>キャリアパス要件Ⅰ・Ⅱ_</v>
      </c>
      <c r="AS47" s="539" t="str">
        <f t="shared" si="33"/>
        <v>入力済</v>
      </c>
      <c r="AT47" s="556" t="str">
        <f t="shared" si="14"/>
        <v/>
      </c>
      <c r="AU47" s="539" t="str">
        <f t="shared" si="34"/>
        <v>入力済</v>
      </c>
      <c r="AV47" s="539" t="str">
        <f t="shared" si="35"/>
        <v/>
      </c>
      <c r="AW47" s="575" t="str">
        <f t="shared" si="15"/>
        <v/>
      </c>
      <c r="AX47" s="556" t="str">
        <f t="shared" si="36"/>
        <v/>
      </c>
      <c r="AY47" s="539" t="str">
        <f>IFERROR(VLOOKUP(K47,【参考】数式用!$AR$3:$AS$49, 2, FALSE), "")</f>
        <v/>
      </c>
      <c r="AZ47" s="556" t="str">
        <f t="shared" si="16"/>
        <v/>
      </c>
      <c r="BA47" s="559" t="str">
        <f t="shared" si="37"/>
        <v>入力済</v>
      </c>
      <c r="BB47" s="539" t="str">
        <f>IFERROR(VLOOKUP(K47,【参考】数式用!$AX$3:$AY$59, 2, FALSE), "")</f>
        <v/>
      </c>
      <c r="BC47" s="556" t="str">
        <f t="shared" si="17"/>
        <v/>
      </c>
      <c r="BD47" s="559" t="str">
        <f t="shared" si="38"/>
        <v>入力済</v>
      </c>
      <c r="BE47" s="559" t="str">
        <f t="shared" si="18"/>
        <v/>
      </c>
      <c r="BF47" s="559" t="str">
        <f t="shared" si="19"/>
        <v/>
      </c>
      <c r="BG47" s="559" t="str">
        <f t="shared" si="20"/>
        <v/>
      </c>
      <c r="BH47" s="559" t="str">
        <f t="shared" si="39"/>
        <v/>
      </c>
      <c r="BI47" s="559" t="str">
        <f t="shared" si="40"/>
        <v/>
      </c>
      <c r="BK47" s="27"/>
      <c r="BL47" s="606" t="str">
        <f t="shared" si="21"/>
        <v/>
      </c>
      <c r="BM47" s="606" t="str">
        <f t="shared" si="22"/>
        <v/>
      </c>
      <c r="BN47" s="606" t="str">
        <f t="shared" si="23"/>
        <v/>
      </c>
      <c r="BO47" s="607" t="str">
        <f>IFERROR(IF(BN47="対象",ROUNDDOWN(L47*VLOOKUP(K47,【参考】数式用!$A$4:$J$42,10,FALSE)*AA47,0),""),"")</f>
        <v/>
      </c>
      <c r="BP47" s="606" t="str">
        <f t="shared" si="24"/>
        <v/>
      </c>
      <c r="BQ47" s="606" t="str">
        <f t="shared" si="25"/>
        <v/>
      </c>
      <c r="BR47" s="608" t="str">
        <f t="shared" si="26"/>
        <v/>
      </c>
      <c r="BS47" s="608" t="str">
        <f t="shared" si="27"/>
        <v/>
      </c>
      <c r="BT47" s="606" t="str">
        <f t="shared" si="28"/>
        <v/>
      </c>
      <c r="BU47" s="607" t="str">
        <f>IFERROR(IF(BT47="Ⅱロ有り",ROUNDDOWN(L47*VLOOKUP(K47,【参考】数式用!$A$4:$J$42,10,FALSE)*AA47,0),""),"")</f>
        <v/>
      </c>
      <c r="BV47" s="606" t="str">
        <f>IFERROR(IF(BT47="Ⅱロなし",ROUNDDOWN(L47*VLOOKUP(K47,【参考】数式用!$A$4:$J$42,8,FALSE)*AA47,0),""),"")</f>
        <v/>
      </c>
    </row>
    <row r="48" spans="1:74" ht="109.9" customHeight="1" thickBot="1">
      <c r="A48" s="303">
        <v>35</v>
      </c>
      <c r="B48" s="1059" t="str">
        <f>IF(基本情報入力シート!B70="","",基本情報入力シート!B70)</f>
        <v/>
      </c>
      <c r="C48" s="1060"/>
      <c r="D48" s="1060"/>
      <c r="E48" s="1060"/>
      <c r="F48" s="106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23" t="str">
        <f>IF('別紙様式2-2（個票（４、５月））'!M48="","",'別紙様式2-2（個票（４、５月））'!M48)</f>
        <v/>
      </c>
      <c r="N48" s="522" t="str">
        <f>IF('別紙様式2-2（個票（４、５月））'!N48="","",'別紙様式2-2（個票（４、５月））'!N48)</f>
        <v/>
      </c>
      <c r="O48" s="286"/>
      <c r="P48" s="554"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6" t="str">
        <f>IFERROR(VLOOKUP(K48,【参考】数式用!$A$2:$N$57,14,FALSE),"")</f>
        <v/>
      </c>
      <c r="AP48" s="556" t="str">
        <f t="shared" si="13"/>
        <v/>
      </c>
      <c r="AQ48" s="560" t="str">
        <f t="shared" si="32"/>
        <v/>
      </c>
      <c r="AR48" s="560" t="str">
        <f t="shared" si="30"/>
        <v>キャリアパス要件Ⅰ・Ⅱ_</v>
      </c>
      <c r="AS48" s="539" t="str">
        <f t="shared" si="33"/>
        <v>入力済</v>
      </c>
      <c r="AT48" s="556" t="str">
        <f t="shared" si="14"/>
        <v/>
      </c>
      <c r="AU48" s="539" t="str">
        <f t="shared" si="34"/>
        <v>入力済</v>
      </c>
      <c r="AV48" s="539" t="str">
        <f t="shared" si="35"/>
        <v/>
      </c>
      <c r="AW48" s="575" t="str">
        <f t="shared" si="15"/>
        <v/>
      </c>
      <c r="AX48" s="556" t="str">
        <f t="shared" si="36"/>
        <v/>
      </c>
      <c r="AY48" s="539" t="str">
        <f>IFERROR(VLOOKUP(K48,【参考】数式用!$AR$3:$AS$49, 2, FALSE), "")</f>
        <v/>
      </c>
      <c r="AZ48" s="556" t="str">
        <f t="shared" si="16"/>
        <v/>
      </c>
      <c r="BA48" s="559" t="str">
        <f t="shared" si="37"/>
        <v>入力済</v>
      </c>
      <c r="BB48" s="539" t="str">
        <f>IFERROR(VLOOKUP(K48,【参考】数式用!$AX$3:$AY$59, 2, FALSE), "")</f>
        <v/>
      </c>
      <c r="BC48" s="556" t="str">
        <f t="shared" si="17"/>
        <v/>
      </c>
      <c r="BD48" s="559" t="str">
        <f t="shared" si="38"/>
        <v>入力済</v>
      </c>
      <c r="BE48" s="559" t="str">
        <f t="shared" si="18"/>
        <v/>
      </c>
      <c r="BF48" s="559" t="str">
        <f t="shared" si="19"/>
        <v/>
      </c>
      <c r="BG48" s="559" t="str">
        <f t="shared" si="20"/>
        <v/>
      </c>
      <c r="BH48" s="559" t="str">
        <f t="shared" si="39"/>
        <v/>
      </c>
      <c r="BI48" s="559" t="str">
        <f t="shared" si="40"/>
        <v/>
      </c>
      <c r="BK48" s="27"/>
      <c r="BL48" s="606" t="str">
        <f t="shared" si="21"/>
        <v/>
      </c>
      <c r="BM48" s="606" t="str">
        <f t="shared" si="22"/>
        <v/>
      </c>
      <c r="BN48" s="606" t="str">
        <f t="shared" si="23"/>
        <v/>
      </c>
      <c r="BO48" s="607" t="str">
        <f>IFERROR(IF(BN48="対象",ROUNDDOWN(L48*VLOOKUP(K48,【参考】数式用!$A$4:$J$42,10,FALSE)*AA48,0),""),"")</f>
        <v/>
      </c>
      <c r="BP48" s="606" t="str">
        <f t="shared" si="24"/>
        <v/>
      </c>
      <c r="BQ48" s="606" t="str">
        <f t="shared" si="25"/>
        <v/>
      </c>
      <c r="BR48" s="608" t="str">
        <f t="shared" si="26"/>
        <v/>
      </c>
      <c r="BS48" s="608" t="str">
        <f t="shared" si="27"/>
        <v/>
      </c>
      <c r="BT48" s="606" t="str">
        <f t="shared" si="28"/>
        <v/>
      </c>
      <c r="BU48" s="607" t="str">
        <f>IFERROR(IF(BT48="Ⅱロ有り",ROUNDDOWN(L48*VLOOKUP(K48,【参考】数式用!$A$4:$J$42,10,FALSE)*AA48,0),""),"")</f>
        <v/>
      </c>
      <c r="BV48" s="606" t="str">
        <f>IFERROR(IF(BT48="Ⅱロなし",ROUNDDOWN(L48*VLOOKUP(K48,【参考】数式用!$A$4:$J$42,8,FALSE)*AA48,0),""),"")</f>
        <v/>
      </c>
    </row>
    <row r="49" spans="1:74" ht="109.9" customHeight="1" thickBot="1">
      <c r="A49" s="303">
        <v>36</v>
      </c>
      <c r="B49" s="1059" t="str">
        <f>IF(基本情報入力シート!B71="","",基本情報入力シート!B71)</f>
        <v/>
      </c>
      <c r="C49" s="1060"/>
      <c r="D49" s="1060"/>
      <c r="E49" s="1060"/>
      <c r="F49" s="106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23" t="str">
        <f>IF('別紙様式2-2（個票（４、５月））'!M49="","",'別紙様式2-2（個票（４、５月））'!M49)</f>
        <v/>
      </c>
      <c r="N49" s="522" t="str">
        <f>IF('別紙様式2-2（個票（４、５月））'!N49="","",'別紙様式2-2（個票（４、５月））'!N49)</f>
        <v/>
      </c>
      <c r="O49" s="286"/>
      <c r="P49" s="554"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6" t="str">
        <f>IFERROR(VLOOKUP(K49,【参考】数式用!$A$2:$N$57,14,FALSE),"")</f>
        <v/>
      </c>
      <c r="AP49" s="556" t="str">
        <f t="shared" si="13"/>
        <v/>
      </c>
      <c r="AQ49" s="560" t="str">
        <f t="shared" si="32"/>
        <v/>
      </c>
      <c r="AR49" s="560" t="str">
        <f t="shared" si="30"/>
        <v>キャリアパス要件Ⅰ・Ⅱ_</v>
      </c>
      <c r="AS49" s="539" t="str">
        <f t="shared" si="33"/>
        <v>入力済</v>
      </c>
      <c r="AT49" s="556" t="str">
        <f t="shared" si="14"/>
        <v/>
      </c>
      <c r="AU49" s="539" t="str">
        <f t="shared" si="34"/>
        <v>入力済</v>
      </c>
      <c r="AV49" s="539" t="str">
        <f t="shared" si="35"/>
        <v/>
      </c>
      <c r="AW49" s="575" t="str">
        <f t="shared" si="15"/>
        <v/>
      </c>
      <c r="AX49" s="556" t="str">
        <f t="shared" si="36"/>
        <v/>
      </c>
      <c r="AY49" s="539" t="str">
        <f>IFERROR(VLOOKUP(K49,【参考】数式用!$AR$3:$AS$49, 2, FALSE), "")</f>
        <v/>
      </c>
      <c r="AZ49" s="556" t="str">
        <f t="shared" si="16"/>
        <v/>
      </c>
      <c r="BA49" s="559" t="str">
        <f t="shared" si="37"/>
        <v>入力済</v>
      </c>
      <c r="BB49" s="539" t="str">
        <f>IFERROR(VLOOKUP(K49,【参考】数式用!$AX$3:$AY$59, 2, FALSE), "")</f>
        <v/>
      </c>
      <c r="BC49" s="556" t="str">
        <f t="shared" si="17"/>
        <v/>
      </c>
      <c r="BD49" s="559" t="str">
        <f t="shared" si="38"/>
        <v>入力済</v>
      </c>
      <c r="BE49" s="559" t="str">
        <f t="shared" si="18"/>
        <v/>
      </c>
      <c r="BF49" s="559" t="str">
        <f t="shared" si="19"/>
        <v/>
      </c>
      <c r="BG49" s="559" t="str">
        <f t="shared" si="20"/>
        <v/>
      </c>
      <c r="BH49" s="559" t="str">
        <f t="shared" si="39"/>
        <v/>
      </c>
      <c r="BI49" s="559" t="str">
        <f t="shared" si="40"/>
        <v/>
      </c>
      <c r="BK49" s="27"/>
      <c r="BL49" s="606" t="str">
        <f t="shared" si="21"/>
        <v/>
      </c>
      <c r="BM49" s="606" t="str">
        <f t="shared" si="22"/>
        <v/>
      </c>
      <c r="BN49" s="606" t="str">
        <f t="shared" si="23"/>
        <v/>
      </c>
      <c r="BO49" s="607" t="str">
        <f>IFERROR(IF(BN49="対象",ROUNDDOWN(L49*VLOOKUP(K49,【参考】数式用!$A$4:$J$42,10,FALSE)*AA49,0),""),"")</f>
        <v/>
      </c>
      <c r="BP49" s="606" t="str">
        <f t="shared" si="24"/>
        <v/>
      </c>
      <c r="BQ49" s="606" t="str">
        <f t="shared" si="25"/>
        <v/>
      </c>
      <c r="BR49" s="608" t="str">
        <f t="shared" si="26"/>
        <v/>
      </c>
      <c r="BS49" s="608" t="str">
        <f t="shared" si="27"/>
        <v/>
      </c>
      <c r="BT49" s="606" t="str">
        <f t="shared" si="28"/>
        <v/>
      </c>
      <c r="BU49" s="607" t="str">
        <f>IFERROR(IF(BT49="Ⅱロ有り",ROUNDDOWN(L49*VLOOKUP(K49,【参考】数式用!$A$4:$J$42,10,FALSE)*AA49,0),""),"")</f>
        <v/>
      </c>
      <c r="BV49" s="606" t="str">
        <f>IFERROR(IF(BT49="Ⅱロなし",ROUNDDOWN(L49*VLOOKUP(K49,【参考】数式用!$A$4:$J$42,8,FALSE)*AA49,0),""),"")</f>
        <v/>
      </c>
    </row>
    <row r="50" spans="1:74" ht="109.9" customHeight="1" thickBot="1">
      <c r="A50" s="303">
        <v>37</v>
      </c>
      <c r="B50" s="1059" t="str">
        <f>IF(基本情報入力シート!B72="","",基本情報入力シート!B72)</f>
        <v/>
      </c>
      <c r="C50" s="1060"/>
      <c r="D50" s="1060"/>
      <c r="E50" s="1060"/>
      <c r="F50" s="106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23" t="str">
        <f>IF('別紙様式2-2（個票（４、５月））'!M50="","",'別紙様式2-2（個票（４、５月））'!M50)</f>
        <v/>
      </c>
      <c r="N50" s="522" t="str">
        <f>IF('別紙様式2-2（個票（４、５月））'!N50="","",'別紙様式2-2（個票（４、５月））'!N50)</f>
        <v/>
      </c>
      <c r="O50" s="286"/>
      <c r="P50" s="554"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6" t="str">
        <f>IFERROR(VLOOKUP(K50,【参考】数式用!$A$2:$N$57,14,FALSE),"")</f>
        <v/>
      </c>
      <c r="AP50" s="556" t="str">
        <f t="shared" si="13"/>
        <v/>
      </c>
      <c r="AQ50" s="560" t="str">
        <f t="shared" si="32"/>
        <v/>
      </c>
      <c r="AR50" s="560" t="str">
        <f t="shared" si="30"/>
        <v>キャリアパス要件Ⅰ・Ⅱ_</v>
      </c>
      <c r="AS50" s="539" t="str">
        <f t="shared" si="33"/>
        <v>入力済</v>
      </c>
      <c r="AT50" s="556" t="str">
        <f t="shared" si="14"/>
        <v/>
      </c>
      <c r="AU50" s="539" t="str">
        <f t="shared" si="34"/>
        <v>入力済</v>
      </c>
      <c r="AV50" s="539" t="str">
        <f t="shared" si="35"/>
        <v/>
      </c>
      <c r="AW50" s="575" t="str">
        <f t="shared" si="15"/>
        <v/>
      </c>
      <c r="AX50" s="556" t="str">
        <f t="shared" si="36"/>
        <v/>
      </c>
      <c r="AY50" s="539" t="str">
        <f>IFERROR(VLOOKUP(K50,【参考】数式用!$AR$3:$AS$49, 2, FALSE), "")</f>
        <v/>
      </c>
      <c r="AZ50" s="556" t="str">
        <f t="shared" si="16"/>
        <v/>
      </c>
      <c r="BA50" s="559" t="str">
        <f t="shared" si="37"/>
        <v>入力済</v>
      </c>
      <c r="BB50" s="539" t="str">
        <f>IFERROR(VLOOKUP(K50,【参考】数式用!$AX$3:$AY$59, 2, FALSE), "")</f>
        <v/>
      </c>
      <c r="BC50" s="556" t="str">
        <f t="shared" si="17"/>
        <v/>
      </c>
      <c r="BD50" s="559" t="str">
        <f t="shared" si="38"/>
        <v>入力済</v>
      </c>
      <c r="BE50" s="559" t="str">
        <f t="shared" si="18"/>
        <v/>
      </c>
      <c r="BF50" s="559" t="str">
        <f t="shared" si="19"/>
        <v/>
      </c>
      <c r="BG50" s="559" t="str">
        <f t="shared" si="20"/>
        <v/>
      </c>
      <c r="BH50" s="559" t="str">
        <f t="shared" si="39"/>
        <v/>
      </c>
      <c r="BI50" s="559" t="str">
        <f t="shared" si="40"/>
        <v/>
      </c>
      <c r="BK50" s="27"/>
      <c r="BL50" s="606" t="str">
        <f t="shared" si="21"/>
        <v/>
      </c>
      <c r="BM50" s="606" t="str">
        <f t="shared" si="22"/>
        <v/>
      </c>
      <c r="BN50" s="606" t="str">
        <f t="shared" si="23"/>
        <v/>
      </c>
      <c r="BO50" s="607" t="str">
        <f>IFERROR(IF(BN50="対象",ROUNDDOWN(L50*VLOOKUP(K50,【参考】数式用!$A$4:$J$42,10,FALSE)*AA50,0),""),"")</f>
        <v/>
      </c>
      <c r="BP50" s="606" t="str">
        <f t="shared" si="24"/>
        <v/>
      </c>
      <c r="BQ50" s="606" t="str">
        <f t="shared" si="25"/>
        <v/>
      </c>
      <c r="BR50" s="608" t="str">
        <f t="shared" si="26"/>
        <v/>
      </c>
      <c r="BS50" s="608" t="str">
        <f t="shared" si="27"/>
        <v/>
      </c>
      <c r="BT50" s="606" t="str">
        <f t="shared" si="28"/>
        <v/>
      </c>
      <c r="BU50" s="607" t="str">
        <f>IFERROR(IF(BT50="Ⅱロ有り",ROUNDDOWN(L50*VLOOKUP(K50,【参考】数式用!$A$4:$J$42,10,FALSE)*AA50,0),""),"")</f>
        <v/>
      </c>
      <c r="BV50" s="606" t="str">
        <f>IFERROR(IF(BT50="Ⅱロなし",ROUNDDOWN(L50*VLOOKUP(K50,【参考】数式用!$A$4:$J$42,8,FALSE)*AA50,0),""),"")</f>
        <v/>
      </c>
    </row>
    <row r="51" spans="1:74" ht="109.9" customHeight="1" thickBot="1">
      <c r="A51" s="303">
        <v>38</v>
      </c>
      <c r="B51" s="1059" t="str">
        <f>IF(基本情報入力シート!B73="","",基本情報入力シート!B73)</f>
        <v/>
      </c>
      <c r="C51" s="1060"/>
      <c r="D51" s="1060"/>
      <c r="E51" s="1060"/>
      <c r="F51" s="106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23" t="str">
        <f>IF('別紙様式2-2（個票（４、５月））'!M51="","",'別紙様式2-2（個票（４、５月））'!M51)</f>
        <v/>
      </c>
      <c r="N51" s="522" t="str">
        <f>IF('別紙様式2-2（個票（４、５月））'!N51="","",'別紙様式2-2（個票（４、５月））'!N51)</f>
        <v/>
      </c>
      <c r="O51" s="286"/>
      <c r="P51" s="554"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6" t="str">
        <f>IFERROR(VLOOKUP(K51,【参考】数式用!$A$2:$N$57,14,FALSE),"")</f>
        <v/>
      </c>
      <c r="AP51" s="556" t="str">
        <f t="shared" si="13"/>
        <v/>
      </c>
      <c r="AQ51" s="560" t="str">
        <f t="shared" si="32"/>
        <v/>
      </c>
      <c r="AR51" s="560" t="str">
        <f t="shared" si="30"/>
        <v>キャリアパス要件Ⅰ・Ⅱ_</v>
      </c>
      <c r="AS51" s="539" t="str">
        <f t="shared" si="33"/>
        <v>入力済</v>
      </c>
      <c r="AT51" s="556" t="str">
        <f t="shared" si="14"/>
        <v/>
      </c>
      <c r="AU51" s="539" t="str">
        <f t="shared" si="34"/>
        <v>入力済</v>
      </c>
      <c r="AV51" s="539" t="str">
        <f t="shared" si="35"/>
        <v/>
      </c>
      <c r="AW51" s="575" t="str">
        <f t="shared" si="15"/>
        <v/>
      </c>
      <c r="AX51" s="556" t="str">
        <f t="shared" si="36"/>
        <v/>
      </c>
      <c r="AY51" s="539" t="str">
        <f>IFERROR(VLOOKUP(K51,【参考】数式用!$AR$3:$AS$49, 2, FALSE), "")</f>
        <v/>
      </c>
      <c r="AZ51" s="556" t="str">
        <f t="shared" si="16"/>
        <v/>
      </c>
      <c r="BA51" s="559" t="str">
        <f t="shared" si="37"/>
        <v>入力済</v>
      </c>
      <c r="BB51" s="539" t="str">
        <f>IFERROR(VLOOKUP(K51,【参考】数式用!$AX$3:$AY$59, 2, FALSE), "")</f>
        <v/>
      </c>
      <c r="BC51" s="556" t="str">
        <f t="shared" si="17"/>
        <v/>
      </c>
      <c r="BD51" s="559" t="str">
        <f t="shared" si="38"/>
        <v>入力済</v>
      </c>
      <c r="BE51" s="559" t="str">
        <f t="shared" si="18"/>
        <v/>
      </c>
      <c r="BF51" s="559" t="str">
        <f t="shared" si="19"/>
        <v/>
      </c>
      <c r="BG51" s="559" t="str">
        <f t="shared" si="20"/>
        <v/>
      </c>
      <c r="BH51" s="559" t="str">
        <f t="shared" si="39"/>
        <v/>
      </c>
      <c r="BI51" s="559" t="str">
        <f t="shared" si="40"/>
        <v/>
      </c>
      <c r="BK51" s="27"/>
      <c r="BL51" s="606" t="str">
        <f t="shared" si="21"/>
        <v/>
      </c>
      <c r="BM51" s="606" t="str">
        <f t="shared" si="22"/>
        <v/>
      </c>
      <c r="BN51" s="606" t="str">
        <f t="shared" si="23"/>
        <v/>
      </c>
      <c r="BO51" s="607" t="str">
        <f>IFERROR(IF(BN51="対象",ROUNDDOWN(L51*VLOOKUP(K51,【参考】数式用!$A$4:$J$42,10,FALSE)*AA51,0),""),"")</f>
        <v/>
      </c>
      <c r="BP51" s="606" t="str">
        <f t="shared" si="24"/>
        <v/>
      </c>
      <c r="BQ51" s="606" t="str">
        <f t="shared" si="25"/>
        <v/>
      </c>
      <c r="BR51" s="608" t="str">
        <f t="shared" si="26"/>
        <v/>
      </c>
      <c r="BS51" s="608" t="str">
        <f t="shared" si="27"/>
        <v/>
      </c>
      <c r="BT51" s="606" t="str">
        <f t="shared" si="28"/>
        <v/>
      </c>
      <c r="BU51" s="607" t="str">
        <f>IFERROR(IF(BT51="Ⅱロ有り",ROUNDDOWN(L51*VLOOKUP(K51,【参考】数式用!$A$4:$J$42,10,FALSE)*AA51,0),""),"")</f>
        <v/>
      </c>
      <c r="BV51" s="606" t="str">
        <f>IFERROR(IF(BT51="Ⅱロなし",ROUNDDOWN(L51*VLOOKUP(K51,【参考】数式用!$A$4:$J$42,8,FALSE)*AA51,0),""),"")</f>
        <v/>
      </c>
    </row>
    <row r="52" spans="1:74" ht="109.9" customHeight="1" thickBot="1">
      <c r="A52" s="303">
        <v>39</v>
      </c>
      <c r="B52" s="1059" t="str">
        <f>IF(基本情報入力シート!B74="","",基本情報入力シート!B74)</f>
        <v/>
      </c>
      <c r="C52" s="1060"/>
      <c r="D52" s="1060"/>
      <c r="E52" s="1060"/>
      <c r="F52" s="106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23" t="str">
        <f>IF('別紙様式2-2（個票（４、５月））'!M52="","",'別紙様式2-2（個票（４、５月））'!M52)</f>
        <v/>
      </c>
      <c r="N52" s="522" t="str">
        <f>IF('別紙様式2-2（個票（４、５月））'!N52="","",'別紙様式2-2（個票（４、５月））'!N52)</f>
        <v/>
      </c>
      <c r="O52" s="286"/>
      <c r="P52" s="554"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6" t="str">
        <f>IFERROR(VLOOKUP(K52,【参考】数式用!$A$2:$N$57,14,FALSE),"")</f>
        <v/>
      </c>
      <c r="AP52" s="556" t="str">
        <f t="shared" si="13"/>
        <v/>
      </c>
      <c r="AQ52" s="560" t="str">
        <f t="shared" si="32"/>
        <v/>
      </c>
      <c r="AR52" s="560" t="str">
        <f t="shared" si="30"/>
        <v>キャリアパス要件Ⅰ・Ⅱ_</v>
      </c>
      <c r="AS52" s="539" t="str">
        <f t="shared" si="33"/>
        <v>入力済</v>
      </c>
      <c r="AT52" s="556" t="str">
        <f t="shared" si="14"/>
        <v/>
      </c>
      <c r="AU52" s="539" t="str">
        <f t="shared" si="34"/>
        <v>入力済</v>
      </c>
      <c r="AV52" s="539" t="str">
        <f t="shared" si="35"/>
        <v/>
      </c>
      <c r="AW52" s="575" t="str">
        <f t="shared" si="15"/>
        <v/>
      </c>
      <c r="AX52" s="556" t="str">
        <f t="shared" si="36"/>
        <v/>
      </c>
      <c r="AY52" s="539" t="str">
        <f>IFERROR(VLOOKUP(K52,【参考】数式用!$AR$3:$AS$49, 2, FALSE), "")</f>
        <v/>
      </c>
      <c r="AZ52" s="556" t="str">
        <f t="shared" si="16"/>
        <v/>
      </c>
      <c r="BA52" s="559" t="str">
        <f t="shared" si="37"/>
        <v>入力済</v>
      </c>
      <c r="BB52" s="539" t="str">
        <f>IFERROR(VLOOKUP(K52,【参考】数式用!$AX$3:$AY$59, 2, FALSE), "")</f>
        <v/>
      </c>
      <c r="BC52" s="556" t="str">
        <f t="shared" si="17"/>
        <v/>
      </c>
      <c r="BD52" s="559" t="str">
        <f t="shared" si="38"/>
        <v>入力済</v>
      </c>
      <c r="BE52" s="559" t="str">
        <f t="shared" si="18"/>
        <v/>
      </c>
      <c r="BF52" s="559" t="str">
        <f t="shared" si="19"/>
        <v/>
      </c>
      <c r="BG52" s="559" t="str">
        <f t="shared" si="20"/>
        <v/>
      </c>
      <c r="BH52" s="559" t="str">
        <f t="shared" si="39"/>
        <v/>
      </c>
      <c r="BI52" s="559" t="str">
        <f t="shared" si="40"/>
        <v/>
      </c>
      <c r="BK52" s="27"/>
      <c r="BL52" s="606" t="str">
        <f t="shared" si="21"/>
        <v/>
      </c>
      <c r="BM52" s="606" t="str">
        <f t="shared" si="22"/>
        <v/>
      </c>
      <c r="BN52" s="606" t="str">
        <f t="shared" si="23"/>
        <v/>
      </c>
      <c r="BO52" s="607" t="str">
        <f>IFERROR(IF(BN52="対象",ROUNDDOWN(L52*VLOOKUP(K52,【参考】数式用!$A$4:$J$42,10,FALSE)*AA52,0),""),"")</f>
        <v/>
      </c>
      <c r="BP52" s="606" t="str">
        <f t="shared" si="24"/>
        <v/>
      </c>
      <c r="BQ52" s="606" t="str">
        <f t="shared" si="25"/>
        <v/>
      </c>
      <c r="BR52" s="608" t="str">
        <f t="shared" si="26"/>
        <v/>
      </c>
      <c r="BS52" s="608" t="str">
        <f t="shared" si="27"/>
        <v/>
      </c>
      <c r="BT52" s="606" t="str">
        <f t="shared" si="28"/>
        <v/>
      </c>
      <c r="BU52" s="607" t="str">
        <f>IFERROR(IF(BT52="Ⅱロ有り",ROUNDDOWN(L52*VLOOKUP(K52,【参考】数式用!$A$4:$J$42,10,FALSE)*AA52,0),""),"")</f>
        <v/>
      </c>
      <c r="BV52" s="606" t="str">
        <f>IFERROR(IF(BT52="Ⅱロなし",ROUNDDOWN(L52*VLOOKUP(K52,【参考】数式用!$A$4:$J$42,8,FALSE)*AA52,0),""),"")</f>
        <v/>
      </c>
    </row>
    <row r="53" spans="1:74" ht="109.9" customHeight="1" thickBot="1">
      <c r="A53" s="303">
        <v>40</v>
      </c>
      <c r="B53" s="1059" t="str">
        <f>IF(基本情報入力シート!B75="","",基本情報入力シート!B75)</f>
        <v/>
      </c>
      <c r="C53" s="1060"/>
      <c r="D53" s="1060"/>
      <c r="E53" s="1060"/>
      <c r="F53" s="106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23" t="str">
        <f>IF('別紙様式2-2（個票（４、５月））'!M53="","",'別紙様式2-2（個票（４、５月））'!M53)</f>
        <v/>
      </c>
      <c r="N53" s="522" t="str">
        <f>IF('別紙様式2-2（個票（４、５月））'!N53="","",'別紙様式2-2（個票（４、５月））'!N53)</f>
        <v/>
      </c>
      <c r="O53" s="286"/>
      <c r="P53" s="554"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6" t="str">
        <f>IFERROR(VLOOKUP(K53,【参考】数式用!$A$2:$N$57,14,FALSE),"")</f>
        <v/>
      </c>
      <c r="AP53" s="556" t="str">
        <f t="shared" si="13"/>
        <v/>
      </c>
      <c r="AQ53" s="560" t="str">
        <f t="shared" si="32"/>
        <v/>
      </c>
      <c r="AR53" s="560" t="str">
        <f t="shared" si="30"/>
        <v>キャリアパス要件Ⅰ・Ⅱ_</v>
      </c>
      <c r="AS53" s="539" t="str">
        <f t="shared" si="33"/>
        <v>入力済</v>
      </c>
      <c r="AT53" s="556" t="str">
        <f t="shared" si="14"/>
        <v/>
      </c>
      <c r="AU53" s="539" t="str">
        <f t="shared" si="34"/>
        <v>入力済</v>
      </c>
      <c r="AV53" s="539" t="str">
        <f t="shared" si="35"/>
        <v/>
      </c>
      <c r="AW53" s="575" t="str">
        <f t="shared" si="15"/>
        <v/>
      </c>
      <c r="AX53" s="556" t="str">
        <f t="shared" si="36"/>
        <v/>
      </c>
      <c r="AY53" s="539" t="str">
        <f>IFERROR(VLOOKUP(K53,【参考】数式用!$AR$3:$AS$49, 2, FALSE), "")</f>
        <v/>
      </c>
      <c r="AZ53" s="556" t="str">
        <f t="shared" si="16"/>
        <v/>
      </c>
      <c r="BA53" s="559" t="str">
        <f t="shared" si="37"/>
        <v>入力済</v>
      </c>
      <c r="BB53" s="539" t="str">
        <f>IFERROR(VLOOKUP(K53,【参考】数式用!$AX$3:$AY$59, 2, FALSE), "")</f>
        <v/>
      </c>
      <c r="BC53" s="556" t="str">
        <f t="shared" si="17"/>
        <v/>
      </c>
      <c r="BD53" s="559" t="str">
        <f t="shared" si="38"/>
        <v>入力済</v>
      </c>
      <c r="BE53" s="559" t="str">
        <f t="shared" si="18"/>
        <v/>
      </c>
      <c r="BF53" s="559" t="str">
        <f t="shared" si="19"/>
        <v/>
      </c>
      <c r="BG53" s="559" t="str">
        <f t="shared" si="20"/>
        <v/>
      </c>
      <c r="BH53" s="559" t="str">
        <f t="shared" si="39"/>
        <v/>
      </c>
      <c r="BI53" s="559" t="str">
        <f t="shared" si="40"/>
        <v/>
      </c>
      <c r="BK53" s="27"/>
      <c r="BL53" s="606" t="str">
        <f t="shared" si="21"/>
        <v/>
      </c>
      <c r="BM53" s="606" t="str">
        <f t="shared" si="22"/>
        <v/>
      </c>
      <c r="BN53" s="606" t="str">
        <f t="shared" si="23"/>
        <v/>
      </c>
      <c r="BO53" s="607" t="str">
        <f>IFERROR(IF(BN53="対象",ROUNDDOWN(L53*VLOOKUP(K53,【参考】数式用!$A$4:$J$42,10,FALSE)*AA53,0),""),"")</f>
        <v/>
      </c>
      <c r="BP53" s="606" t="str">
        <f t="shared" si="24"/>
        <v/>
      </c>
      <c r="BQ53" s="606" t="str">
        <f t="shared" si="25"/>
        <v/>
      </c>
      <c r="BR53" s="608" t="str">
        <f t="shared" si="26"/>
        <v/>
      </c>
      <c r="BS53" s="608" t="str">
        <f t="shared" si="27"/>
        <v/>
      </c>
      <c r="BT53" s="606" t="str">
        <f t="shared" si="28"/>
        <v/>
      </c>
      <c r="BU53" s="607" t="str">
        <f>IFERROR(IF(BT53="Ⅱロ有り",ROUNDDOWN(L53*VLOOKUP(K53,【参考】数式用!$A$4:$J$42,10,FALSE)*AA53,0),""),"")</f>
        <v/>
      </c>
      <c r="BV53" s="606" t="str">
        <f>IFERROR(IF(BT53="Ⅱロなし",ROUNDDOWN(L53*VLOOKUP(K53,【参考】数式用!$A$4:$J$42,8,FALSE)*AA53,0),""),"")</f>
        <v/>
      </c>
    </row>
    <row r="54" spans="1:74" ht="109.9" customHeight="1" thickBot="1">
      <c r="A54" s="303">
        <v>41</v>
      </c>
      <c r="B54" s="1059" t="str">
        <f>IF(基本情報入力シート!B76="","",基本情報入力シート!B76)</f>
        <v/>
      </c>
      <c r="C54" s="1060"/>
      <c r="D54" s="1060"/>
      <c r="E54" s="1060"/>
      <c r="F54" s="106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23" t="str">
        <f>IF('別紙様式2-2（個票（４、５月））'!M54="","",'別紙様式2-2（個票（４、５月））'!M54)</f>
        <v/>
      </c>
      <c r="N54" s="522" t="str">
        <f>IF('別紙様式2-2（個票（４、５月））'!N54="","",'別紙様式2-2（個票（４、５月））'!N54)</f>
        <v/>
      </c>
      <c r="O54" s="286"/>
      <c r="P54" s="554"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6" t="str">
        <f>IFERROR(VLOOKUP(K54,【参考】数式用!$A$2:$N$57,14,FALSE),"")</f>
        <v/>
      </c>
      <c r="AP54" s="556" t="str">
        <f t="shared" si="13"/>
        <v/>
      </c>
      <c r="AQ54" s="560" t="str">
        <f t="shared" si="32"/>
        <v/>
      </c>
      <c r="AR54" s="560" t="str">
        <f t="shared" si="30"/>
        <v>キャリアパス要件Ⅰ・Ⅱ_</v>
      </c>
      <c r="AS54" s="539" t="str">
        <f t="shared" si="33"/>
        <v>入力済</v>
      </c>
      <c r="AT54" s="556" t="str">
        <f t="shared" si="14"/>
        <v/>
      </c>
      <c r="AU54" s="539" t="str">
        <f t="shared" si="34"/>
        <v>入力済</v>
      </c>
      <c r="AV54" s="539" t="str">
        <f t="shared" si="35"/>
        <v/>
      </c>
      <c r="AW54" s="575" t="str">
        <f t="shared" si="15"/>
        <v/>
      </c>
      <c r="AX54" s="556" t="str">
        <f t="shared" si="36"/>
        <v/>
      </c>
      <c r="AY54" s="539" t="str">
        <f>IFERROR(VLOOKUP(K54,【参考】数式用!$AR$3:$AS$49, 2, FALSE), "")</f>
        <v/>
      </c>
      <c r="AZ54" s="556" t="str">
        <f t="shared" si="16"/>
        <v/>
      </c>
      <c r="BA54" s="559" t="str">
        <f t="shared" si="37"/>
        <v>入力済</v>
      </c>
      <c r="BB54" s="539" t="str">
        <f>IFERROR(VLOOKUP(K54,【参考】数式用!$AX$3:$AY$59, 2, FALSE), "")</f>
        <v/>
      </c>
      <c r="BC54" s="556" t="str">
        <f t="shared" si="17"/>
        <v/>
      </c>
      <c r="BD54" s="559" t="str">
        <f t="shared" si="38"/>
        <v>入力済</v>
      </c>
      <c r="BE54" s="559" t="str">
        <f t="shared" si="18"/>
        <v/>
      </c>
      <c r="BF54" s="559" t="str">
        <f t="shared" si="19"/>
        <v/>
      </c>
      <c r="BG54" s="559" t="str">
        <f t="shared" si="20"/>
        <v/>
      </c>
      <c r="BH54" s="559" t="str">
        <f t="shared" si="39"/>
        <v/>
      </c>
      <c r="BI54" s="559" t="str">
        <f t="shared" si="40"/>
        <v/>
      </c>
      <c r="BK54" s="27"/>
      <c r="BL54" s="606" t="str">
        <f t="shared" si="21"/>
        <v/>
      </c>
      <c r="BM54" s="606" t="str">
        <f t="shared" si="22"/>
        <v/>
      </c>
      <c r="BN54" s="606" t="str">
        <f t="shared" si="23"/>
        <v/>
      </c>
      <c r="BO54" s="607" t="str">
        <f>IFERROR(IF(BN54="対象",ROUNDDOWN(L54*VLOOKUP(K54,【参考】数式用!$A$4:$J$42,10,FALSE)*AA54,0),""),"")</f>
        <v/>
      </c>
      <c r="BP54" s="606" t="str">
        <f t="shared" si="24"/>
        <v/>
      </c>
      <c r="BQ54" s="606" t="str">
        <f t="shared" si="25"/>
        <v/>
      </c>
      <c r="BR54" s="608" t="str">
        <f t="shared" si="26"/>
        <v/>
      </c>
      <c r="BS54" s="608" t="str">
        <f t="shared" si="27"/>
        <v/>
      </c>
      <c r="BT54" s="606" t="str">
        <f t="shared" si="28"/>
        <v/>
      </c>
      <c r="BU54" s="607" t="str">
        <f>IFERROR(IF(BT54="Ⅱロ有り",ROUNDDOWN(L54*VLOOKUP(K54,【参考】数式用!$A$4:$J$42,10,FALSE)*AA54,0),""),"")</f>
        <v/>
      </c>
      <c r="BV54" s="606" t="str">
        <f>IFERROR(IF(BT54="Ⅱロなし",ROUNDDOWN(L54*VLOOKUP(K54,【参考】数式用!$A$4:$J$42,8,FALSE)*AA54,0),""),"")</f>
        <v/>
      </c>
    </row>
    <row r="55" spans="1:74" ht="109.9" customHeight="1" thickBot="1">
      <c r="A55" s="303">
        <v>42</v>
      </c>
      <c r="B55" s="1059" t="str">
        <f>IF(基本情報入力シート!B77="","",基本情報入力シート!B77)</f>
        <v/>
      </c>
      <c r="C55" s="1060"/>
      <c r="D55" s="1060"/>
      <c r="E55" s="1060"/>
      <c r="F55" s="106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23" t="str">
        <f>IF('別紙様式2-2（個票（４、５月））'!M55="","",'別紙様式2-2（個票（４、５月））'!M55)</f>
        <v/>
      </c>
      <c r="N55" s="522" t="str">
        <f>IF('別紙様式2-2（個票（４、５月））'!N55="","",'別紙様式2-2（個票（４、５月））'!N55)</f>
        <v/>
      </c>
      <c r="O55" s="286"/>
      <c r="P55" s="554"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6" t="str">
        <f>IFERROR(VLOOKUP(K55,【参考】数式用!$A$2:$N$57,14,FALSE),"")</f>
        <v/>
      </c>
      <c r="AP55" s="556" t="str">
        <f t="shared" si="13"/>
        <v/>
      </c>
      <c r="AQ55" s="560" t="str">
        <f t="shared" si="32"/>
        <v/>
      </c>
      <c r="AR55" s="560" t="str">
        <f t="shared" si="30"/>
        <v>キャリアパス要件Ⅰ・Ⅱ_</v>
      </c>
      <c r="AS55" s="539" t="str">
        <f t="shared" si="33"/>
        <v>入力済</v>
      </c>
      <c r="AT55" s="556" t="str">
        <f t="shared" si="14"/>
        <v/>
      </c>
      <c r="AU55" s="539" t="str">
        <f t="shared" si="34"/>
        <v>入力済</v>
      </c>
      <c r="AV55" s="539" t="str">
        <f t="shared" si="35"/>
        <v/>
      </c>
      <c r="AW55" s="575" t="str">
        <f t="shared" si="15"/>
        <v/>
      </c>
      <c r="AX55" s="556" t="str">
        <f t="shared" si="36"/>
        <v/>
      </c>
      <c r="AY55" s="539" t="str">
        <f>IFERROR(VLOOKUP(K55,【参考】数式用!$AR$3:$AS$49, 2, FALSE), "")</f>
        <v/>
      </c>
      <c r="AZ55" s="556" t="str">
        <f t="shared" si="16"/>
        <v/>
      </c>
      <c r="BA55" s="559" t="str">
        <f t="shared" si="37"/>
        <v>入力済</v>
      </c>
      <c r="BB55" s="539" t="str">
        <f>IFERROR(VLOOKUP(K55,【参考】数式用!$AX$3:$AY$59, 2, FALSE), "")</f>
        <v/>
      </c>
      <c r="BC55" s="556" t="str">
        <f t="shared" si="17"/>
        <v/>
      </c>
      <c r="BD55" s="559" t="str">
        <f t="shared" si="38"/>
        <v>入力済</v>
      </c>
      <c r="BE55" s="559" t="str">
        <f t="shared" si="18"/>
        <v/>
      </c>
      <c r="BF55" s="559" t="str">
        <f t="shared" si="19"/>
        <v/>
      </c>
      <c r="BG55" s="559" t="str">
        <f t="shared" si="20"/>
        <v/>
      </c>
      <c r="BH55" s="559" t="str">
        <f t="shared" si="39"/>
        <v/>
      </c>
      <c r="BI55" s="559" t="str">
        <f t="shared" si="40"/>
        <v/>
      </c>
      <c r="BK55" s="27"/>
      <c r="BL55" s="606" t="str">
        <f t="shared" si="21"/>
        <v/>
      </c>
      <c r="BM55" s="606" t="str">
        <f t="shared" si="22"/>
        <v/>
      </c>
      <c r="BN55" s="606" t="str">
        <f t="shared" si="23"/>
        <v/>
      </c>
      <c r="BO55" s="607" t="str">
        <f>IFERROR(IF(BN55="対象",ROUNDDOWN(L55*VLOOKUP(K55,【参考】数式用!$A$4:$J$42,10,FALSE)*AA55,0),""),"")</f>
        <v/>
      </c>
      <c r="BP55" s="606" t="str">
        <f t="shared" si="24"/>
        <v/>
      </c>
      <c r="BQ55" s="606" t="str">
        <f t="shared" si="25"/>
        <v/>
      </c>
      <c r="BR55" s="608" t="str">
        <f t="shared" si="26"/>
        <v/>
      </c>
      <c r="BS55" s="608" t="str">
        <f t="shared" si="27"/>
        <v/>
      </c>
      <c r="BT55" s="606" t="str">
        <f t="shared" si="28"/>
        <v/>
      </c>
      <c r="BU55" s="607" t="str">
        <f>IFERROR(IF(BT55="Ⅱロ有り",ROUNDDOWN(L55*VLOOKUP(K55,【参考】数式用!$A$4:$J$42,10,FALSE)*AA55,0),""),"")</f>
        <v/>
      </c>
      <c r="BV55" s="606" t="str">
        <f>IFERROR(IF(BT55="Ⅱロなし",ROUNDDOWN(L55*VLOOKUP(K55,【参考】数式用!$A$4:$J$42,8,FALSE)*AA55,0),""),"")</f>
        <v/>
      </c>
    </row>
    <row r="56" spans="1:74" ht="109.9" customHeight="1" thickBot="1">
      <c r="A56" s="303">
        <v>43</v>
      </c>
      <c r="B56" s="1059" t="str">
        <f>IF(基本情報入力シート!B78="","",基本情報入力シート!B78)</f>
        <v/>
      </c>
      <c r="C56" s="1060"/>
      <c r="D56" s="1060"/>
      <c r="E56" s="1060"/>
      <c r="F56" s="106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23" t="str">
        <f>IF('別紙様式2-2（個票（４、５月））'!M56="","",'別紙様式2-2（個票（４、５月））'!M56)</f>
        <v/>
      </c>
      <c r="N56" s="522" t="str">
        <f>IF('別紙様式2-2（個票（４、５月））'!N56="","",'別紙様式2-2（個票（４、５月））'!N56)</f>
        <v/>
      </c>
      <c r="O56" s="286"/>
      <c r="P56" s="554"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6" t="str">
        <f>IFERROR(VLOOKUP(K56,【参考】数式用!$A$2:$N$57,14,FALSE),"")</f>
        <v/>
      </c>
      <c r="AP56" s="556" t="str">
        <f t="shared" si="13"/>
        <v/>
      </c>
      <c r="AQ56" s="560" t="str">
        <f t="shared" si="32"/>
        <v/>
      </c>
      <c r="AR56" s="560" t="str">
        <f t="shared" si="30"/>
        <v>キャリアパス要件Ⅰ・Ⅱ_</v>
      </c>
      <c r="AS56" s="539" t="str">
        <f t="shared" si="33"/>
        <v>入力済</v>
      </c>
      <c r="AT56" s="556" t="str">
        <f t="shared" si="14"/>
        <v/>
      </c>
      <c r="AU56" s="539" t="str">
        <f t="shared" si="34"/>
        <v>入力済</v>
      </c>
      <c r="AV56" s="539" t="str">
        <f t="shared" si="35"/>
        <v/>
      </c>
      <c r="AW56" s="575" t="str">
        <f t="shared" si="15"/>
        <v/>
      </c>
      <c r="AX56" s="556" t="str">
        <f t="shared" si="36"/>
        <v/>
      </c>
      <c r="AY56" s="539" t="str">
        <f>IFERROR(VLOOKUP(K56,【参考】数式用!$AR$3:$AS$49, 2, FALSE), "")</f>
        <v/>
      </c>
      <c r="AZ56" s="556" t="str">
        <f t="shared" si="16"/>
        <v/>
      </c>
      <c r="BA56" s="559" t="str">
        <f t="shared" si="37"/>
        <v>入力済</v>
      </c>
      <c r="BB56" s="539" t="str">
        <f>IFERROR(VLOOKUP(K56,【参考】数式用!$AX$3:$AY$59, 2, FALSE), "")</f>
        <v/>
      </c>
      <c r="BC56" s="556" t="str">
        <f t="shared" si="17"/>
        <v/>
      </c>
      <c r="BD56" s="559" t="str">
        <f t="shared" si="38"/>
        <v>入力済</v>
      </c>
      <c r="BE56" s="559" t="str">
        <f t="shared" si="18"/>
        <v/>
      </c>
      <c r="BF56" s="559" t="str">
        <f t="shared" si="19"/>
        <v/>
      </c>
      <c r="BG56" s="559" t="str">
        <f t="shared" si="20"/>
        <v/>
      </c>
      <c r="BH56" s="559" t="str">
        <f t="shared" si="39"/>
        <v/>
      </c>
      <c r="BI56" s="559" t="str">
        <f t="shared" si="40"/>
        <v/>
      </c>
      <c r="BK56" s="27"/>
      <c r="BL56" s="606" t="str">
        <f t="shared" si="21"/>
        <v/>
      </c>
      <c r="BM56" s="606" t="str">
        <f t="shared" si="22"/>
        <v/>
      </c>
      <c r="BN56" s="606" t="str">
        <f t="shared" si="23"/>
        <v/>
      </c>
      <c r="BO56" s="607" t="str">
        <f>IFERROR(IF(BN56="対象",ROUNDDOWN(L56*VLOOKUP(K56,【参考】数式用!$A$4:$J$42,10,FALSE)*AA56,0),""),"")</f>
        <v/>
      </c>
      <c r="BP56" s="606" t="str">
        <f t="shared" si="24"/>
        <v/>
      </c>
      <c r="BQ56" s="606" t="str">
        <f t="shared" si="25"/>
        <v/>
      </c>
      <c r="BR56" s="608" t="str">
        <f t="shared" si="26"/>
        <v/>
      </c>
      <c r="BS56" s="608" t="str">
        <f t="shared" si="27"/>
        <v/>
      </c>
      <c r="BT56" s="606" t="str">
        <f t="shared" si="28"/>
        <v/>
      </c>
      <c r="BU56" s="607" t="str">
        <f>IFERROR(IF(BT56="Ⅱロ有り",ROUNDDOWN(L56*VLOOKUP(K56,【参考】数式用!$A$4:$J$42,10,FALSE)*AA56,0),""),"")</f>
        <v/>
      </c>
      <c r="BV56" s="606" t="str">
        <f>IFERROR(IF(BT56="Ⅱロなし",ROUNDDOWN(L56*VLOOKUP(K56,【参考】数式用!$A$4:$J$42,8,FALSE)*AA56,0),""),"")</f>
        <v/>
      </c>
    </row>
    <row r="57" spans="1:74" ht="109.9" customHeight="1" thickBot="1">
      <c r="A57" s="303">
        <v>44</v>
      </c>
      <c r="B57" s="1059" t="str">
        <f>IF(基本情報入力シート!B79="","",基本情報入力シート!B79)</f>
        <v/>
      </c>
      <c r="C57" s="1060"/>
      <c r="D57" s="1060"/>
      <c r="E57" s="1060"/>
      <c r="F57" s="106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23" t="str">
        <f>IF('別紙様式2-2（個票（４、５月））'!M57="","",'別紙様式2-2（個票（４、５月））'!M57)</f>
        <v/>
      </c>
      <c r="N57" s="522" t="str">
        <f>IF('別紙様式2-2（個票（４、５月））'!N57="","",'別紙様式2-2（個票（４、５月））'!N57)</f>
        <v/>
      </c>
      <c r="O57" s="286"/>
      <c r="P57" s="554"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6" t="str">
        <f>IFERROR(VLOOKUP(K57,【参考】数式用!$A$2:$N$57,14,FALSE),"")</f>
        <v/>
      </c>
      <c r="AP57" s="556" t="str">
        <f t="shared" si="13"/>
        <v/>
      </c>
      <c r="AQ57" s="560" t="str">
        <f t="shared" si="32"/>
        <v/>
      </c>
      <c r="AR57" s="560" t="str">
        <f t="shared" si="30"/>
        <v>キャリアパス要件Ⅰ・Ⅱ_</v>
      </c>
      <c r="AS57" s="539" t="str">
        <f t="shared" si="33"/>
        <v>入力済</v>
      </c>
      <c r="AT57" s="556" t="str">
        <f t="shared" si="14"/>
        <v/>
      </c>
      <c r="AU57" s="539" t="str">
        <f t="shared" si="34"/>
        <v>入力済</v>
      </c>
      <c r="AV57" s="539" t="str">
        <f t="shared" si="35"/>
        <v/>
      </c>
      <c r="AW57" s="575" t="str">
        <f t="shared" si="15"/>
        <v/>
      </c>
      <c r="AX57" s="556" t="str">
        <f t="shared" si="36"/>
        <v/>
      </c>
      <c r="AY57" s="539" t="str">
        <f>IFERROR(VLOOKUP(K57,【参考】数式用!$AR$3:$AS$49, 2, FALSE), "")</f>
        <v/>
      </c>
      <c r="AZ57" s="556" t="str">
        <f t="shared" si="16"/>
        <v/>
      </c>
      <c r="BA57" s="559" t="str">
        <f t="shared" si="37"/>
        <v>入力済</v>
      </c>
      <c r="BB57" s="539" t="str">
        <f>IFERROR(VLOOKUP(K57,【参考】数式用!$AX$3:$AY$59, 2, FALSE), "")</f>
        <v/>
      </c>
      <c r="BC57" s="556" t="str">
        <f t="shared" si="17"/>
        <v/>
      </c>
      <c r="BD57" s="559" t="str">
        <f t="shared" si="38"/>
        <v>入力済</v>
      </c>
      <c r="BE57" s="559" t="str">
        <f t="shared" si="18"/>
        <v/>
      </c>
      <c r="BF57" s="559" t="str">
        <f t="shared" si="19"/>
        <v/>
      </c>
      <c r="BG57" s="559" t="str">
        <f t="shared" si="20"/>
        <v/>
      </c>
      <c r="BH57" s="559" t="str">
        <f t="shared" si="39"/>
        <v/>
      </c>
      <c r="BI57" s="559" t="str">
        <f t="shared" si="40"/>
        <v/>
      </c>
      <c r="BK57" s="27"/>
      <c r="BL57" s="606" t="str">
        <f t="shared" si="21"/>
        <v/>
      </c>
      <c r="BM57" s="606" t="str">
        <f t="shared" si="22"/>
        <v/>
      </c>
      <c r="BN57" s="606" t="str">
        <f t="shared" si="23"/>
        <v/>
      </c>
      <c r="BO57" s="607" t="str">
        <f>IFERROR(IF(BN57="対象",ROUNDDOWN(L57*VLOOKUP(K57,【参考】数式用!$A$4:$J$42,10,FALSE)*AA57,0),""),"")</f>
        <v/>
      </c>
      <c r="BP57" s="606" t="str">
        <f t="shared" si="24"/>
        <v/>
      </c>
      <c r="BQ57" s="606" t="str">
        <f t="shared" si="25"/>
        <v/>
      </c>
      <c r="BR57" s="608" t="str">
        <f t="shared" si="26"/>
        <v/>
      </c>
      <c r="BS57" s="608" t="str">
        <f t="shared" si="27"/>
        <v/>
      </c>
      <c r="BT57" s="606" t="str">
        <f t="shared" si="28"/>
        <v/>
      </c>
      <c r="BU57" s="607" t="str">
        <f>IFERROR(IF(BT57="Ⅱロ有り",ROUNDDOWN(L57*VLOOKUP(K57,【参考】数式用!$A$4:$J$42,10,FALSE)*AA57,0),""),"")</f>
        <v/>
      </c>
      <c r="BV57" s="606" t="str">
        <f>IFERROR(IF(BT57="Ⅱロなし",ROUNDDOWN(L57*VLOOKUP(K57,【参考】数式用!$A$4:$J$42,8,FALSE)*AA57,0),""),"")</f>
        <v/>
      </c>
    </row>
    <row r="58" spans="1:74" ht="109.9" customHeight="1" thickBot="1">
      <c r="A58" s="303">
        <v>45</v>
      </c>
      <c r="B58" s="1059" t="str">
        <f>IF(基本情報入力シート!B80="","",基本情報入力シート!B80)</f>
        <v/>
      </c>
      <c r="C58" s="1060"/>
      <c r="D58" s="1060"/>
      <c r="E58" s="1060"/>
      <c r="F58" s="106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23" t="str">
        <f>IF('別紙様式2-2（個票（４、５月））'!M58="","",'別紙様式2-2（個票（４、５月））'!M58)</f>
        <v/>
      </c>
      <c r="N58" s="522" t="str">
        <f>IF('別紙様式2-2（個票（４、５月））'!N58="","",'別紙様式2-2（個票（４、５月））'!N58)</f>
        <v/>
      </c>
      <c r="O58" s="286"/>
      <c r="P58" s="554"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6" t="str">
        <f>IFERROR(VLOOKUP(K58,【参考】数式用!$A$2:$N$57,14,FALSE),"")</f>
        <v/>
      </c>
      <c r="AP58" s="556" t="str">
        <f t="shared" si="13"/>
        <v/>
      </c>
      <c r="AQ58" s="560" t="str">
        <f t="shared" si="32"/>
        <v/>
      </c>
      <c r="AR58" s="560" t="str">
        <f t="shared" si="30"/>
        <v>キャリアパス要件Ⅰ・Ⅱ_</v>
      </c>
      <c r="AS58" s="539" t="str">
        <f t="shared" si="33"/>
        <v>入力済</v>
      </c>
      <c r="AT58" s="556" t="str">
        <f t="shared" si="14"/>
        <v/>
      </c>
      <c r="AU58" s="539" t="str">
        <f t="shared" si="34"/>
        <v>入力済</v>
      </c>
      <c r="AV58" s="539" t="str">
        <f t="shared" si="35"/>
        <v/>
      </c>
      <c r="AW58" s="575" t="str">
        <f t="shared" si="15"/>
        <v/>
      </c>
      <c r="AX58" s="556" t="str">
        <f t="shared" si="36"/>
        <v/>
      </c>
      <c r="AY58" s="539" t="str">
        <f>IFERROR(VLOOKUP(K58,【参考】数式用!$AR$3:$AS$49, 2, FALSE), "")</f>
        <v/>
      </c>
      <c r="AZ58" s="556" t="str">
        <f t="shared" si="16"/>
        <v/>
      </c>
      <c r="BA58" s="559" t="str">
        <f t="shared" si="37"/>
        <v>入力済</v>
      </c>
      <c r="BB58" s="539" t="str">
        <f>IFERROR(VLOOKUP(K58,【参考】数式用!$AX$3:$AY$59, 2, FALSE), "")</f>
        <v/>
      </c>
      <c r="BC58" s="556" t="str">
        <f t="shared" si="17"/>
        <v/>
      </c>
      <c r="BD58" s="559" t="str">
        <f t="shared" si="38"/>
        <v>入力済</v>
      </c>
      <c r="BE58" s="559" t="str">
        <f t="shared" si="18"/>
        <v/>
      </c>
      <c r="BF58" s="559" t="str">
        <f t="shared" si="19"/>
        <v/>
      </c>
      <c r="BG58" s="559" t="str">
        <f t="shared" si="20"/>
        <v/>
      </c>
      <c r="BH58" s="559" t="str">
        <f t="shared" si="39"/>
        <v/>
      </c>
      <c r="BI58" s="559" t="str">
        <f t="shared" si="40"/>
        <v/>
      </c>
      <c r="BK58" s="27"/>
      <c r="BL58" s="606" t="str">
        <f t="shared" si="21"/>
        <v/>
      </c>
      <c r="BM58" s="606" t="str">
        <f t="shared" si="22"/>
        <v/>
      </c>
      <c r="BN58" s="606" t="str">
        <f t="shared" si="23"/>
        <v/>
      </c>
      <c r="BO58" s="607" t="str">
        <f>IFERROR(IF(BN58="対象",ROUNDDOWN(L58*VLOOKUP(K58,【参考】数式用!$A$4:$J$42,10,FALSE)*AA58,0),""),"")</f>
        <v/>
      </c>
      <c r="BP58" s="606" t="str">
        <f t="shared" si="24"/>
        <v/>
      </c>
      <c r="BQ58" s="606" t="str">
        <f t="shared" si="25"/>
        <v/>
      </c>
      <c r="BR58" s="608" t="str">
        <f t="shared" si="26"/>
        <v/>
      </c>
      <c r="BS58" s="608" t="str">
        <f t="shared" si="27"/>
        <v/>
      </c>
      <c r="BT58" s="606" t="str">
        <f t="shared" si="28"/>
        <v/>
      </c>
      <c r="BU58" s="607" t="str">
        <f>IFERROR(IF(BT58="Ⅱロ有り",ROUNDDOWN(L58*VLOOKUP(K58,【参考】数式用!$A$4:$J$42,10,FALSE)*AA58,0),""),"")</f>
        <v/>
      </c>
      <c r="BV58" s="606" t="str">
        <f>IFERROR(IF(BT58="Ⅱロなし",ROUNDDOWN(L58*VLOOKUP(K58,【参考】数式用!$A$4:$J$42,8,FALSE)*AA58,0),""),"")</f>
        <v/>
      </c>
    </row>
    <row r="59" spans="1:74" ht="109.9" customHeight="1" thickBot="1">
      <c r="A59" s="303">
        <v>46</v>
      </c>
      <c r="B59" s="1059" t="str">
        <f>IF(基本情報入力シート!B81="","",基本情報入力シート!B81)</f>
        <v/>
      </c>
      <c r="C59" s="1060"/>
      <c r="D59" s="1060"/>
      <c r="E59" s="1060"/>
      <c r="F59" s="106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23" t="str">
        <f>IF('別紙様式2-2（個票（４、５月））'!M59="","",'別紙様式2-2（個票（４、５月））'!M59)</f>
        <v/>
      </c>
      <c r="N59" s="522" t="str">
        <f>IF('別紙様式2-2（個票（４、５月））'!N59="","",'別紙様式2-2（個票（４、５月））'!N59)</f>
        <v/>
      </c>
      <c r="O59" s="286"/>
      <c r="P59" s="554"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6" t="str">
        <f>IFERROR(VLOOKUP(K59,【参考】数式用!$A$2:$N$57,14,FALSE),"")</f>
        <v/>
      </c>
      <c r="AP59" s="556" t="str">
        <f t="shared" si="13"/>
        <v/>
      </c>
      <c r="AQ59" s="560" t="str">
        <f t="shared" si="32"/>
        <v/>
      </c>
      <c r="AR59" s="560" t="str">
        <f t="shared" si="30"/>
        <v>キャリアパス要件Ⅰ・Ⅱ_</v>
      </c>
      <c r="AS59" s="539" t="str">
        <f t="shared" si="33"/>
        <v>入力済</v>
      </c>
      <c r="AT59" s="556" t="str">
        <f t="shared" si="14"/>
        <v/>
      </c>
      <c r="AU59" s="539" t="str">
        <f t="shared" si="34"/>
        <v>入力済</v>
      </c>
      <c r="AV59" s="539" t="str">
        <f t="shared" si="35"/>
        <v/>
      </c>
      <c r="AW59" s="575" t="str">
        <f t="shared" si="15"/>
        <v/>
      </c>
      <c r="AX59" s="556" t="str">
        <f t="shared" si="36"/>
        <v/>
      </c>
      <c r="AY59" s="539" t="str">
        <f>IFERROR(VLOOKUP(K59,【参考】数式用!$AR$3:$AS$49, 2, FALSE), "")</f>
        <v/>
      </c>
      <c r="AZ59" s="556" t="str">
        <f t="shared" si="16"/>
        <v/>
      </c>
      <c r="BA59" s="559" t="str">
        <f t="shared" si="37"/>
        <v>入力済</v>
      </c>
      <c r="BB59" s="539" t="str">
        <f>IFERROR(VLOOKUP(K59,【参考】数式用!$AX$3:$AY$59, 2, FALSE), "")</f>
        <v/>
      </c>
      <c r="BC59" s="556" t="str">
        <f t="shared" si="17"/>
        <v/>
      </c>
      <c r="BD59" s="559" t="str">
        <f t="shared" si="38"/>
        <v>入力済</v>
      </c>
      <c r="BE59" s="559" t="str">
        <f t="shared" si="18"/>
        <v/>
      </c>
      <c r="BF59" s="559" t="str">
        <f t="shared" si="19"/>
        <v/>
      </c>
      <c r="BG59" s="559" t="str">
        <f t="shared" si="20"/>
        <v/>
      </c>
      <c r="BH59" s="559" t="str">
        <f t="shared" si="39"/>
        <v/>
      </c>
      <c r="BI59" s="559" t="str">
        <f t="shared" si="40"/>
        <v/>
      </c>
      <c r="BK59" s="27"/>
      <c r="BL59" s="606" t="str">
        <f t="shared" si="21"/>
        <v/>
      </c>
      <c r="BM59" s="606" t="str">
        <f t="shared" si="22"/>
        <v/>
      </c>
      <c r="BN59" s="606" t="str">
        <f t="shared" si="23"/>
        <v/>
      </c>
      <c r="BO59" s="607" t="str">
        <f>IFERROR(IF(BN59="対象",ROUNDDOWN(L59*VLOOKUP(K59,【参考】数式用!$A$4:$J$42,10,FALSE)*AA59,0),""),"")</f>
        <v/>
      </c>
      <c r="BP59" s="606" t="str">
        <f t="shared" si="24"/>
        <v/>
      </c>
      <c r="BQ59" s="606" t="str">
        <f t="shared" si="25"/>
        <v/>
      </c>
      <c r="BR59" s="608" t="str">
        <f t="shared" si="26"/>
        <v/>
      </c>
      <c r="BS59" s="608" t="str">
        <f t="shared" si="27"/>
        <v/>
      </c>
      <c r="BT59" s="606" t="str">
        <f t="shared" si="28"/>
        <v/>
      </c>
      <c r="BU59" s="607" t="str">
        <f>IFERROR(IF(BT59="Ⅱロ有り",ROUNDDOWN(L59*VLOOKUP(K59,【参考】数式用!$A$4:$J$42,10,FALSE)*AA59,0),""),"")</f>
        <v/>
      </c>
      <c r="BV59" s="606" t="str">
        <f>IFERROR(IF(BT59="Ⅱロなし",ROUNDDOWN(L59*VLOOKUP(K59,【参考】数式用!$A$4:$J$42,8,FALSE)*AA59,0),""),"")</f>
        <v/>
      </c>
    </row>
    <row r="60" spans="1:74" ht="109.9" customHeight="1" thickBot="1">
      <c r="A60" s="303">
        <v>47</v>
      </c>
      <c r="B60" s="1059" t="str">
        <f>IF(基本情報入力シート!B82="","",基本情報入力シート!B82)</f>
        <v/>
      </c>
      <c r="C60" s="1060"/>
      <c r="D60" s="1060"/>
      <c r="E60" s="1060"/>
      <c r="F60" s="106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23" t="str">
        <f>IF('別紙様式2-2（個票（４、５月））'!M60="","",'別紙様式2-2（個票（４、５月））'!M60)</f>
        <v/>
      </c>
      <c r="N60" s="522" t="str">
        <f>IF('別紙様式2-2（個票（４、５月））'!N60="","",'別紙様式2-2（個票（４、５月））'!N60)</f>
        <v/>
      </c>
      <c r="O60" s="286"/>
      <c r="P60" s="554"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6" t="str">
        <f>IFERROR(VLOOKUP(K60,【参考】数式用!$A$2:$N$57,14,FALSE),"")</f>
        <v/>
      </c>
      <c r="AP60" s="556" t="str">
        <f t="shared" si="13"/>
        <v/>
      </c>
      <c r="AQ60" s="560" t="str">
        <f t="shared" si="32"/>
        <v/>
      </c>
      <c r="AR60" s="560" t="str">
        <f t="shared" si="30"/>
        <v>キャリアパス要件Ⅰ・Ⅱ_</v>
      </c>
      <c r="AS60" s="539" t="str">
        <f t="shared" si="33"/>
        <v>入力済</v>
      </c>
      <c r="AT60" s="556" t="str">
        <f t="shared" si="14"/>
        <v/>
      </c>
      <c r="AU60" s="539" t="str">
        <f t="shared" si="34"/>
        <v>入力済</v>
      </c>
      <c r="AV60" s="539" t="str">
        <f t="shared" si="35"/>
        <v/>
      </c>
      <c r="AW60" s="575" t="str">
        <f t="shared" si="15"/>
        <v/>
      </c>
      <c r="AX60" s="556" t="str">
        <f t="shared" si="36"/>
        <v/>
      </c>
      <c r="AY60" s="539" t="str">
        <f>IFERROR(VLOOKUP(K60,【参考】数式用!$AR$3:$AS$49, 2, FALSE), "")</f>
        <v/>
      </c>
      <c r="AZ60" s="556" t="str">
        <f t="shared" si="16"/>
        <v/>
      </c>
      <c r="BA60" s="559" t="str">
        <f t="shared" si="37"/>
        <v>入力済</v>
      </c>
      <c r="BB60" s="539" t="str">
        <f>IFERROR(VLOOKUP(K60,【参考】数式用!$AX$3:$AY$59, 2, FALSE), "")</f>
        <v/>
      </c>
      <c r="BC60" s="556" t="str">
        <f t="shared" si="17"/>
        <v/>
      </c>
      <c r="BD60" s="559" t="str">
        <f t="shared" si="38"/>
        <v>入力済</v>
      </c>
      <c r="BE60" s="559" t="str">
        <f t="shared" si="18"/>
        <v/>
      </c>
      <c r="BF60" s="559" t="str">
        <f t="shared" si="19"/>
        <v/>
      </c>
      <c r="BG60" s="559" t="str">
        <f t="shared" si="20"/>
        <v/>
      </c>
      <c r="BH60" s="559" t="str">
        <f t="shared" si="39"/>
        <v/>
      </c>
      <c r="BI60" s="559" t="str">
        <f t="shared" si="40"/>
        <v/>
      </c>
      <c r="BK60" s="27"/>
      <c r="BL60" s="606" t="str">
        <f t="shared" si="21"/>
        <v/>
      </c>
      <c r="BM60" s="606" t="str">
        <f t="shared" si="22"/>
        <v/>
      </c>
      <c r="BN60" s="606" t="str">
        <f t="shared" si="23"/>
        <v/>
      </c>
      <c r="BO60" s="607" t="str">
        <f>IFERROR(IF(BN60="対象",ROUNDDOWN(L60*VLOOKUP(K60,【参考】数式用!$A$4:$J$42,10,FALSE)*AA60,0),""),"")</f>
        <v/>
      </c>
      <c r="BP60" s="606" t="str">
        <f t="shared" si="24"/>
        <v/>
      </c>
      <c r="BQ60" s="606" t="str">
        <f t="shared" si="25"/>
        <v/>
      </c>
      <c r="BR60" s="608" t="str">
        <f t="shared" si="26"/>
        <v/>
      </c>
      <c r="BS60" s="608" t="str">
        <f t="shared" si="27"/>
        <v/>
      </c>
      <c r="BT60" s="606" t="str">
        <f t="shared" si="28"/>
        <v/>
      </c>
      <c r="BU60" s="607" t="str">
        <f>IFERROR(IF(BT60="Ⅱロ有り",ROUNDDOWN(L60*VLOOKUP(K60,【参考】数式用!$A$4:$J$42,10,FALSE)*AA60,0),""),"")</f>
        <v/>
      </c>
      <c r="BV60" s="606" t="str">
        <f>IFERROR(IF(BT60="Ⅱロなし",ROUNDDOWN(L60*VLOOKUP(K60,【参考】数式用!$A$4:$J$42,8,FALSE)*AA60,0),""),"")</f>
        <v/>
      </c>
    </row>
    <row r="61" spans="1:74" ht="109.9" customHeight="1" thickBot="1">
      <c r="A61" s="303">
        <v>48</v>
      </c>
      <c r="B61" s="1059" t="str">
        <f>IF(基本情報入力シート!B83="","",基本情報入力シート!B83)</f>
        <v/>
      </c>
      <c r="C61" s="1060"/>
      <c r="D61" s="1060"/>
      <c r="E61" s="1060"/>
      <c r="F61" s="106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23" t="str">
        <f>IF('別紙様式2-2（個票（４、５月））'!M61="","",'別紙様式2-2（個票（４、５月））'!M61)</f>
        <v/>
      </c>
      <c r="N61" s="522" t="str">
        <f>IF('別紙様式2-2（個票（４、５月））'!N61="","",'別紙様式2-2（個票（４、５月））'!N61)</f>
        <v/>
      </c>
      <c r="O61" s="286"/>
      <c r="P61" s="554"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6" t="str">
        <f>IFERROR(VLOOKUP(K61,【参考】数式用!$A$2:$N$57,14,FALSE),"")</f>
        <v/>
      </c>
      <c r="AP61" s="556" t="str">
        <f t="shared" si="13"/>
        <v/>
      </c>
      <c r="AQ61" s="560" t="str">
        <f t="shared" si="32"/>
        <v/>
      </c>
      <c r="AR61" s="560" t="str">
        <f t="shared" si="30"/>
        <v>キャリアパス要件Ⅰ・Ⅱ_</v>
      </c>
      <c r="AS61" s="539" t="str">
        <f t="shared" si="33"/>
        <v>入力済</v>
      </c>
      <c r="AT61" s="556" t="str">
        <f t="shared" si="14"/>
        <v/>
      </c>
      <c r="AU61" s="539" t="str">
        <f t="shared" si="34"/>
        <v>入力済</v>
      </c>
      <c r="AV61" s="539" t="str">
        <f t="shared" si="35"/>
        <v/>
      </c>
      <c r="AW61" s="575" t="str">
        <f t="shared" si="15"/>
        <v/>
      </c>
      <c r="AX61" s="556" t="str">
        <f t="shared" si="36"/>
        <v/>
      </c>
      <c r="AY61" s="539" t="str">
        <f>IFERROR(VLOOKUP(K61,【参考】数式用!$AR$3:$AS$49, 2, FALSE), "")</f>
        <v/>
      </c>
      <c r="AZ61" s="556" t="str">
        <f t="shared" si="16"/>
        <v/>
      </c>
      <c r="BA61" s="559" t="str">
        <f t="shared" si="37"/>
        <v>入力済</v>
      </c>
      <c r="BB61" s="539" t="str">
        <f>IFERROR(VLOOKUP(K61,【参考】数式用!$AX$3:$AY$59, 2, FALSE), "")</f>
        <v/>
      </c>
      <c r="BC61" s="556" t="str">
        <f t="shared" si="17"/>
        <v/>
      </c>
      <c r="BD61" s="559" t="str">
        <f t="shared" si="38"/>
        <v>入力済</v>
      </c>
      <c r="BE61" s="559" t="str">
        <f t="shared" si="18"/>
        <v/>
      </c>
      <c r="BF61" s="559" t="str">
        <f t="shared" si="19"/>
        <v/>
      </c>
      <c r="BG61" s="559" t="str">
        <f t="shared" si="20"/>
        <v/>
      </c>
      <c r="BH61" s="559" t="str">
        <f t="shared" si="39"/>
        <v/>
      </c>
      <c r="BI61" s="559" t="str">
        <f t="shared" si="40"/>
        <v/>
      </c>
      <c r="BK61" s="27"/>
      <c r="BL61" s="606" t="str">
        <f t="shared" si="21"/>
        <v/>
      </c>
      <c r="BM61" s="606" t="str">
        <f t="shared" si="22"/>
        <v/>
      </c>
      <c r="BN61" s="606" t="str">
        <f t="shared" si="23"/>
        <v/>
      </c>
      <c r="BO61" s="607" t="str">
        <f>IFERROR(IF(BN61="対象",ROUNDDOWN(L61*VLOOKUP(K61,【参考】数式用!$A$4:$J$42,10,FALSE)*AA61,0),""),"")</f>
        <v/>
      </c>
      <c r="BP61" s="606" t="str">
        <f t="shared" si="24"/>
        <v/>
      </c>
      <c r="BQ61" s="606" t="str">
        <f t="shared" si="25"/>
        <v/>
      </c>
      <c r="BR61" s="608" t="str">
        <f t="shared" si="26"/>
        <v/>
      </c>
      <c r="BS61" s="608" t="str">
        <f t="shared" si="27"/>
        <v/>
      </c>
      <c r="BT61" s="606" t="str">
        <f t="shared" si="28"/>
        <v/>
      </c>
      <c r="BU61" s="607" t="str">
        <f>IFERROR(IF(BT61="Ⅱロ有り",ROUNDDOWN(L61*VLOOKUP(K61,【参考】数式用!$A$4:$J$42,10,FALSE)*AA61,0),""),"")</f>
        <v/>
      </c>
      <c r="BV61" s="606" t="str">
        <f>IFERROR(IF(BT61="Ⅱロなし",ROUNDDOWN(L61*VLOOKUP(K61,【参考】数式用!$A$4:$J$42,8,FALSE)*AA61,0),""),"")</f>
        <v/>
      </c>
    </row>
    <row r="62" spans="1:74" ht="109.9" customHeight="1" thickBot="1">
      <c r="A62" s="303">
        <v>49</v>
      </c>
      <c r="B62" s="1059" t="str">
        <f>IF(基本情報入力シート!B84="","",基本情報入力シート!B84)</f>
        <v/>
      </c>
      <c r="C62" s="1060"/>
      <c r="D62" s="1060"/>
      <c r="E62" s="1060"/>
      <c r="F62" s="106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23" t="str">
        <f>IF('別紙様式2-2（個票（４、５月））'!M62="","",'別紙様式2-2（個票（４、５月））'!M62)</f>
        <v/>
      </c>
      <c r="N62" s="522" t="str">
        <f>IF('別紙様式2-2（個票（４、５月））'!N62="","",'別紙様式2-2（個票（４、５月））'!N62)</f>
        <v/>
      </c>
      <c r="O62" s="286"/>
      <c r="P62" s="554"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6" t="str">
        <f>IFERROR(VLOOKUP(K62,【参考】数式用!$A$2:$N$57,14,FALSE),"")</f>
        <v/>
      </c>
      <c r="AP62" s="556" t="str">
        <f t="shared" si="13"/>
        <v/>
      </c>
      <c r="AQ62" s="560" t="str">
        <f t="shared" si="32"/>
        <v/>
      </c>
      <c r="AR62" s="560" t="str">
        <f t="shared" si="30"/>
        <v>キャリアパス要件Ⅰ・Ⅱ_</v>
      </c>
      <c r="AS62" s="539" t="str">
        <f t="shared" si="33"/>
        <v>入力済</v>
      </c>
      <c r="AT62" s="556" t="str">
        <f t="shared" si="14"/>
        <v/>
      </c>
      <c r="AU62" s="539" t="str">
        <f t="shared" si="34"/>
        <v>入力済</v>
      </c>
      <c r="AV62" s="539" t="str">
        <f t="shared" si="35"/>
        <v/>
      </c>
      <c r="AW62" s="575" t="str">
        <f t="shared" si="15"/>
        <v/>
      </c>
      <c r="AX62" s="556" t="str">
        <f t="shared" si="36"/>
        <v/>
      </c>
      <c r="AY62" s="539" t="str">
        <f>IFERROR(VLOOKUP(K62,【参考】数式用!$AR$3:$AS$49, 2, FALSE), "")</f>
        <v/>
      </c>
      <c r="AZ62" s="556" t="str">
        <f t="shared" si="16"/>
        <v/>
      </c>
      <c r="BA62" s="559" t="str">
        <f t="shared" si="37"/>
        <v>入力済</v>
      </c>
      <c r="BB62" s="539" t="str">
        <f>IFERROR(VLOOKUP(K62,【参考】数式用!$AX$3:$AY$59, 2, FALSE), "")</f>
        <v/>
      </c>
      <c r="BC62" s="556" t="str">
        <f t="shared" si="17"/>
        <v/>
      </c>
      <c r="BD62" s="559" t="str">
        <f t="shared" si="38"/>
        <v>入力済</v>
      </c>
      <c r="BE62" s="559" t="str">
        <f t="shared" si="18"/>
        <v/>
      </c>
      <c r="BF62" s="559" t="str">
        <f t="shared" si="19"/>
        <v/>
      </c>
      <c r="BG62" s="559" t="str">
        <f t="shared" si="20"/>
        <v/>
      </c>
      <c r="BH62" s="559" t="str">
        <f t="shared" si="39"/>
        <v/>
      </c>
      <c r="BI62" s="559" t="str">
        <f t="shared" si="40"/>
        <v/>
      </c>
      <c r="BK62" s="27"/>
      <c r="BL62" s="606" t="str">
        <f t="shared" si="21"/>
        <v/>
      </c>
      <c r="BM62" s="606" t="str">
        <f t="shared" si="22"/>
        <v/>
      </c>
      <c r="BN62" s="606" t="str">
        <f t="shared" si="23"/>
        <v/>
      </c>
      <c r="BO62" s="607" t="str">
        <f>IFERROR(IF(BN62="対象",ROUNDDOWN(L62*VLOOKUP(K62,【参考】数式用!$A$4:$J$42,10,FALSE)*AA62,0),""),"")</f>
        <v/>
      </c>
      <c r="BP62" s="606" t="str">
        <f t="shared" si="24"/>
        <v/>
      </c>
      <c r="BQ62" s="606" t="str">
        <f t="shared" si="25"/>
        <v/>
      </c>
      <c r="BR62" s="608" t="str">
        <f t="shared" si="26"/>
        <v/>
      </c>
      <c r="BS62" s="608" t="str">
        <f t="shared" si="27"/>
        <v/>
      </c>
      <c r="BT62" s="606" t="str">
        <f t="shared" si="28"/>
        <v/>
      </c>
      <c r="BU62" s="607" t="str">
        <f>IFERROR(IF(BT62="Ⅱロ有り",ROUNDDOWN(L62*VLOOKUP(K62,【参考】数式用!$A$4:$J$42,10,FALSE)*AA62,0),""),"")</f>
        <v/>
      </c>
      <c r="BV62" s="606" t="str">
        <f>IFERROR(IF(BT62="Ⅱロなし",ROUNDDOWN(L62*VLOOKUP(K62,【参考】数式用!$A$4:$J$42,8,FALSE)*AA62,0),""),"")</f>
        <v/>
      </c>
    </row>
    <row r="63" spans="1:74" ht="109.9" customHeight="1" thickBot="1">
      <c r="A63" s="303">
        <v>50</v>
      </c>
      <c r="B63" s="1059" t="str">
        <f>IF(基本情報入力シート!B85="","",基本情報入力シート!B85)</f>
        <v/>
      </c>
      <c r="C63" s="1060"/>
      <c r="D63" s="1060"/>
      <c r="E63" s="1060"/>
      <c r="F63" s="106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23" t="str">
        <f>IF('別紙様式2-2（個票（４、５月））'!M63="","",'別紙様式2-2（個票（４、５月））'!M63)</f>
        <v/>
      </c>
      <c r="N63" s="522" t="str">
        <f>IF('別紙様式2-2（個票（４、５月））'!N63="","",'別紙様式2-2（個票（４、５月））'!N63)</f>
        <v/>
      </c>
      <c r="O63" s="286"/>
      <c r="P63" s="554"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6" t="str">
        <f>IFERROR(VLOOKUP(K63,【参考】数式用!$A$2:$N$57,14,FALSE),"")</f>
        <v/>
      </c>
      <c r="AP63" s="556" t="str">
        <f t="shared" si="13"/>
        <v/>
      </c>
      <c r="AQ63" s="560" t="str">
        <f t="shared" si="32"/>
        <v/>
      </c>
      <c r="AR63" s="560" t="str">
        <f t="shared" si="30"/>
        <v>キャリアパス要件Ⅰ・Ⅱ_</v>
      </c>
      <c r="AS63" s="539" t="str">
        <f t="shared" si="33"/>
        <v>入力済</v>
      </c>
      <c r="AT63" s="556" t="str">
        <f t="shared" si="14"/>
        <v/>
      </c>
      <c r="AU63" s="539" t="str">
        <f t="shared" si="34"/>
        <v>入力済</v>
      </c>
      <c r="AV63" s="539" t="str">
        <f t="shared" si="35"/>
        <v/>
      </c>
      <c r="AW63" s="575" t="str">
        <f t="shared" si="15"/>
        <v/>
      </c>
      <c r="AX63" s="556" t="str">
        <f t="shared" si="36"/>
        <v/>
      </c>
      <c r="AY63" s="539" t="str">
        <f>IFERROR(VLOOKUP(K63,【参考】数式用!$AR$3:$AS$49, 2, FALSE), "")</f>
        <v/>
      </c>
      <c r="AZ63" s="556" t="str">
        <f t="shared" si="16"/>
        <v/>
      </c>
      <c r="BA63" s="559" t="str">
        <f t="shared" si="37"/>
        <v>入力済</v>
      </c>
      <c r="BB63" s="539" t="str">
        <f>IFERROR(VLOOKUP(K63,【参考】数式用!$AX$3:$AY$59, 2, FALSE), "")</f>
        <v/>
      </c>
      <c r="BC63" s="556" t="str">
        <f t="shared" si="17"/>
        <v/>
      </c>
      <c r="BD63" s="559" t="str">
        <f t="shared" si="38"/>
        <v>入力済</v>
      </c>
      <c r="BE63" s="559" t="str">
        <f t="shared" si="18"/>
        <v/>
      </c>
      <c r="BF63" s="559" t="str">
        <f t="shared" si="19"/>
        <v/>
      </c>
      <c r="BG63" s="559" t="str">
        <f t="shared" si="20"/>
        <v/>
      </c>
      <c r="BH63" s="559" t="str">
        <f t="shared" si="39"/>
        <v/>
      </c>
      <c r="BI63" s="559" t="str">
        <f t="shared" si="40"/>
        <v/>
      </c>
      <c r="BK63" s="27"/>
      <c r="BL63" s="606" t="str">
        <f t="shared" si="21"/>
        <v/>
      </c>
      <c r="BM63" s="606" t="str">
        <f t="shared" si="22"/>
        <v/>
      </c>
      <c r="BN63" s="606" t="str">
        <f t="shared" si="23"/>
        <v/>
      </c>
      <c r="BO63" s="607" t="str">
        <f>IFERROR(IF(BN63="対象",ROUNDDOWN(L63*VLOOKUP(K63,【参考】数式用!$A$4:$J$42,10,FALSE)*AA63,0),""),"")</f>
        <v/>
      </c>
      <c r="BP63" s="606" t="str">
        <f t="shared" si="24"/>
        <v/>
      </c>
      <c r="BQ63" s="606" t="str">
        <f t="shared" si="25"/>
        <v/>
      </c>
      <c r="BR63" s="608" t="str">
        <f t="shared" si="26"/>
        <v/>
      </c>
      <c r="BS63" s="608" t="str">
        <f t="shared" si="27"/>
        <v/>
      </c>
      <c r="BT63" s="606" t="str">
        <f t="shared" si="28"/>
        <v/>
      </c>
      <c r="BU63" s="607" t="str">
        <f>IFERROR(IF(BT63="Ⅱロ有り",ROUNDDOWN(L63*VLOOKUP(K63,【参考】数式用!$A$4:$J$42,10,FALSE)*AA63,0),""),"")</f>
        <v/>
      </c>
      <c r="BV63" s="606" t="str">
        <f>IFERROR(IF(BT63="Ⅱロなし",ROUNDDOWN(L63*VLOOKUP(K63,【参考】数式用!$A$4:$J$42,8,FALSE)*AA63,0),""),"")</f>
        <v/>
      </c>
    </row>
    <row r="64" spans="1:74" ht="109.9" customHeight="1" thickBot="1">
      <c r="A64" s="303">
        <v>51</v>
      </c>
      <c r="B64" s="1059" t="str">
        <f>IF(基本情報入力シート!B86="","",基本情報入力シート!B86)</f>
        <v/>
      </c>
      <c r="C64" s="1060"/>
      <c r="D64" s="1060"/>
      <c r="E64" s="1060"/>
      <c r="F64" s="106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23" t="str">
        <f>IF('別紙様式2-2（個票（４、５月））'!M64="","",'別紙様式2-2（個票（４、５月））'!M64)</f>
        <v/>
      </c>
      <c r="N64" s="522" t="str">
        <f>IF('別紙様式2-2（個票（４、５月））'!N64="","",'別紙様式2-2（個票（４、５月））'!N64)</f>
        <v/>
      </c>
      <c r="O64" s="286"/>
      <c r="P64" s="554"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6" t="str">
        <f>IFERROR(VLOOKUP(K64,【参考】数式用!$A$2:$N$57,14,FALSE),"")</f>
        <v/>
      </c>
      <c r="AP64" s="556" t="str">
        <f t="shared" si="13"/>
        <v/>
      </c>
      <c r="AQ64" s="560" t="str">
        <f t="shared" si="32"/>
        <v/>
      </c>
      <c r="AR64" s="560" t="str">
        <f t="shared" si="30"/>
        <v>キャリアパス要件Ⅰ・Ⅱ_</v>
      </c>
      <c r="AS64" s="539" t="str">
        <f t="shared" si="33"/>
        <v>入力済</v>
      </c>
      <c r="AT64" s="556" t="str">
        <f t="shared" si="14"/>
        <v/>
      </c>
      <c r="AU64" s="539" t="str">
        <f t="shared" si="34"/>
        <v>入力済</v>
      </c>
      <c r="AV64" s="539" t="str">
        <f t="shared" si="35"/>
        <v/>
      </c>
      <c r="AW64" s="575" t="str">
        <f t="shared" si="15"/>
        <v/>
      </c>
      <c r="AX64" s="556" t="str">
        <f t="shared" si="36"/>
        <v/>
      </c>
      <c r="AY64" s="539" t="str">
        <f>IFERROR(VLOOKUP(K64,【参考】数式用!$AR$3:$AS$49, 2, FALSE), "")</f>
        <v/>
      </c>
      <c r="AZ64" s="556" t="str">
        <f t="shared" si="16"/>
        <v/>
      </c>
      <c r="BA64" s="559" t="str">
        <f t="shared" si="37"/>
        <v>入力済</v>
      </c>
      <c r="BB64" s="539" t="str">
        <f>IFERROR(VLOOKUP(K64,【参考】数式用!$AX$3:$AY$59, 2, FALSE), "")</f>
        <v/>
      </c>
      <c r="BC64" s="556" t="str">
        <f t="shared" si="17"/>
        <v/>
      </c>
      <c r="BD64" s="559" t="str">
        <f t="shared" si="38"/>
        <v>入力済</v>
      </c>
      <c r="BE64" s="559" t="str">
        <f t="shared" si="18"/>
        <v/>
      </c>
      <c r="BF64" s="559" t="str">
        <f t="shared" si="19"/>
        <v/>
      </c>
      <c r="BG64" s="559" t="str">
        <f t="shared" si="20"/>
        <v/>
      </c>
      <c r="BH64" s="559" t="str">
        <f t="shared" si="39"/>
        <v/>
      </c>
      <c r="BI64" s="559" t="str">
        <f t="shared" si="40"/>
        <v/>
      </c>
      <c r="BK64" s="27"/>
      <c r="BL64" s="606" t="str">
        <f t="shared" si="21"/>
        <v/>
      </c>
      <c r="BM64" s="606" t="str">
        <f t="shared" si="22"/>
        <v/>
      </c>
      <c r="BN64" s="606" t="str">
        <f t="shared" si="23"/>
        <v/>
      </c>
      <c r="BO64" s="607" t="str">
        <f>IFERROR(IF(BN64="対象",ROUNDDOWN(L64*VLOOKUP(K64,【参考】数式用!$A$4:$J$42,10,FALSE)*AA64,0),""),"")</f>
        <v/>
      </c>
      <c r="BP64" s="606" t="str">
        <f t="shared" si="24"/>
        <v/>
      </c>
      <c r="BQ64" s="606" t="str">
        <f t="shared" si="25"/>
        <v/>
      </c>
      <c r="BR64" s="608" t="str">
        <f t="shared" si="26"/>
        <v/>
      </c>
      <c r="BS64" s="608" t="str">
        <f t="shared" si="27"/>
        <v/>
      </c>
      <c r="BT64" s="606" t="str">
        <f t="shared" si="28"/>
        <v/>
      </c>
      <c r="BU64" s="607" t="str">
        <f>IFERROR(IF(BT64="Ⅱロ有り",ROUNDDOWN(L64*VLOOKUP(K64,【参考】数式用!$A$4:$J$42,10,FALSE)*AA64,0),""),"")</f>
        <v/>
      </c>
      <c r="BV64" s="606" t="str">
        <f>IFERROR(IF(BT64="Ⅱロなし",ROUNDDOWN(L64*VLOOKUP(K64,【参考】数式用!$A$4:$J$42,8,FALSE)*AA64,0),""),"")</f>
        <v/>
      </c>
    </row>
    <row r="65" spans="1:74" ht="109.9" customHeight="1" thickBot="1">
      <c r="A65" s="303">
        <v>52</v>
      </c>
      <c r="B65" s="1059" t="str">
        <f>IF(基本情報入力シート!B87="","",基本情報入力シート!B87)</f>
        <v/>
      </c>
      <c r="C65" s="1060"/>
      <c r="D65" s="1060"/>
      <c r="E65" s="1060"/>
      <c r="F65" s="106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23" t="str">
        <f>IF('別紙様式2-2（個票（４、５月））'!M65="","",'別紙様式2-2（個票（４、５月））'!M65)</f>
        <v/>
      </c>
      <c r="N65" s="522" t="str">
        <f>IF('別紙様式2-2（個票（４、５月））'!N65="","",'別紙様式2-2（個票（４、５月））'!N65)</f>
        <v/>
      </c>
      <c r="O65" s="286"/>
      <c r="P65" s="554"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6" t="str">
        <f>IFERROR(VLOOKUP(K65,【参考】数式用!$A$2:$N$57,14,FALSE),"")</f>
        <v/>
      </c>
      <c r="AP65" s="556" t="str">
        <f t="shared" si="13"/>
        <v/>
      </c>
      <c r="AQ65" s="560" t="str">
        <f t="shared" si="32"/>
        <v/>
      </c>
      <c r="AR65" s="560" t="str">
        <f t="shared" si="30"/>
        <v>キャリアパス要件Ⅰ・Ⅱ_</v>
      </c>
      <c r="AS65" s="539" t="str">
        <f t="shared" si="33"/>
        <v>入力済</v>
      </c>
      <c r="AT65" s="556" t="str">
        <f t="shared" si="14"/>
        <v/>
      </c>
      <c r="AU65" s="539" t="str">
        <f t="shared" si="34"/>
        <v>入力済</v>
      </c>
      <c r="AV65" s="539" t="str">
        <f t="shared" si="35"/>
        <v/>
      </c>
      <c r="AW65" s="575" t="str">
        <f t="shared" si="15"/>
        <v/>
      </c>
      <c r="AX65" s="556" t="str">
        <f t="shared" si="36"/>
        <v/>
      </c>
      <c r="AY65" s="539" t="str">
        <f>IFERROR(VLOOKUP(K65,【参考】数式用!$AR$3:$AS$49, 2, FALSE), "")</f>
        <v/>
      </c>
      <c r="AZ65" s="556" t="str">
        <f t="shared" si="16"/>
        <v/>
      </c>
      <c r="BA65" s="559" t="str">
        <f t="shared" si="37"/>
        <v>入力済</v>
      </c>
      <c r="BB65" s="539" t="str">
        <f>IFERROR(VLOOKUP(K65,【参考】数式用!$AX$3:$AY$59, 2, FALSE), "")</f>
        <v/>
      </c>
      <c r="BC65" s="556" t="str">
        <f t="shared" si="17"/>
        <v/>
      </c>
      <c r="BD65" s="559" t="str">
        <f t="shared" si="38"/>
        <v>入力済</v>
      </c>
      <c r="BE65" s="559" t="str">
        <f t="shared" si="18"/>
        <v/>
      </c>
      <c r="BF65" s="559" t="str">
        <f t="shared" si="19"/>
        <v/>
      </c>
      <c r="BG65" s="559" t="str">
        <f t="shared" si="20"/>
        <v/>
      </c>
      <c r="BH65" s="559" t="str">
        <f t="shared" si="39"/>
        <v/>
      </c>
      <c r="BI65" s="559" t="str">
        <f t="shared" si="40"/>
        <v/>
      </c>
      <c r="BK65" s="27"/>
      <c r="BL65" s="606" t="str">
        <f t="shared" si="21"/>
        <v/>
      </c>
      <c r="BM65" s="606" t="str">
        <f t="shared" si="22"/>
        <v/>
      </c>
      <c r="BN65" s="606" t="str">
        <f t="shared" si="23"/>
        <v/>
      </c>
      <c r="BO65" s="607" t="str">
        <f>IFERROR(IF(BN65="対象",ROUNDDOWN(L65*VLOOKUP(K65,【参考】数式用!$A$4:$J$42,10,FALSE)*AA65,0),""),"")</f>
        <v/>
      </c>
      <c r="BP65" s="606" t="str">
        <f t="shared" si="24"/>
        <v/>
      </c>
      <c r="BQ65" s="606" t="str">
        <f t="shared" si="25"/>
        <v/>
      </c>
      <c r="BR65" s="608" t="str">
        <f t="shared" si="26"/>
        <v/>
      </c>
      <c r="BS65" s="608" t="str">
        <f t="shared" si="27"/>
        <v/>
      </c>
      <c r="BT65" s="606" t="str">
        <f t="shared" si="28"/>
        <v/>
      </c>
      <c r="BU65" s="607" t="str">
        <f>IFERROR(IF(BT65="Ⅱロ有り",ROUNDDOWN(L65*VLOOKUP(K65,【参考】数式用!$A$4:$J$42,10,FALSE)*AA65,0),""),"")</f>
        <v/>
      </c>
      <c r="BV65" s="606" t="str">
        <f>IFERROR(IF(BT65="Ⅱロなし",ROUNDDOWN(L65*VLOOKUP(K65,【参考】数式用!$A$4:$J$42,8,FALSE)*AA65,0),""),"")</f>
        <v/>
      </c>
    </row>
    <row r="66" spans="1:74" ht="109.9" customHeight="1" thickBot="1">
      <c r="A66" s="303">
        <v>53</v>
      </c>
      <c r="B66" s="1059" t="str">
        <f>IF(基本情報入力シート!B88="","",基本情報入力シート!B88)</f>
        <v/>
      </c>
      <c r="C66" s="1060"/>
      <c r="D66" s="1060"/>
      <c r="E66" s="1060"/>
      <c r="F66" s="106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23" t="str">
        <f>IF('別紙様式2-2（個票（４、５月））'!M66="","",'別紙様式2-2（個票（４、５月））'!M66)</f>
        <v/>
      </c>
      <c r="N66" s="522" t="str">
        <f>IF('別紙様式2-2（個票（４、５月））'!N66="","",'別紙様式2-2（個票（４、５月））'!N66)</f>
        <v/>
      </c>
      <c r="O66" s="286"/>
      <c r="P66" s="554"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6" t="str">
        <f>IFERROR(VLOOKUP(K66,【参考】数式用!$A$2:$N$57,14,FALSE),"")</f>
        <v/>
      </c>
      <c r="AP66" s="556" t="str">
        <f t="shared" si="13"/>
        <v/>
      </c>
      <c r="AQ66" s="560" t="str">
        <f t="shared" si="32"/>
        <v/>
      </c>
      <c r="AR66" s="560" t="str">
        <f t="shared" si="30"/>
        <v>キャリアパス要件Ⅰ・Ⅱ_</v>
      </c>
      <c r="AS66" s="539" t="str">
        <f t="shared" si="33"/>
        <v>入力済</v>
      </c>
      <c r="AT66" s="556" t="str">
        <f t="shared" si="14"/>
        <v/>
      </c>
      <c r="AU66" s="539" t="str">
        <f t="shared" si="34"/>
        <v>入力済</v>
      </c>
      <c r="AV66" s="539" t="str">
        <f t="shared" si="35"/>
        <v/>
      </c>
      <c r="AW66" s="575" t="str">
        <f t="shared" si="15"/>
        <v/>
      </c>
      <c r="AX66" s="556" t="str">
        <f t="shared" si="36"/>
        <v/>
      </c>
      <c r="AY66" s="539" t="str">
        <f>IFERROR(VLOOKUP(K66,【参考】数式用!$AR$3:$AS$49, 2, FALSE), "")</f>
        <v/>
      </c>
      <c r="AZ66" s="556" t="str">
        <f t="shared" si="16"/>
        <v/>
      </c>
      <c r="BA66" s="559" t="str">
        <f t="shared" si="37"/>
        <v>入力済</v>
      </c>
      <c r="BB66" s="539" t="str">
        <f>IFERROR(VLOOKUP(K66,【参考】数式用!$AX$3:$AY$59, 2, FALSE), "")</f>
        <v/>
      </c>
      <c r="BC66" s="556" t="str">
        <f t="shared" si="17"/>
        <v/>
      </c>
      <c r="BD66" s="559" t="str">
        <f t="shared" si="38"/>
        <v>入力済</v>
      </c>
      <c r="BE66" s="559" t="str">
        <f t="shared" si="18"/>
        <v/>
      </c>
      <c r="BF66" s="559" t="str">
        <f t="shared" si="19"/>
        <v/>
      </c>
      <c r="BG66" s="559" t="str">
        <f t="shared" si="20"/>
        <v/>
      </c>
      <c r="BH66" s="559" t="str">
        <f t="shared" si="39"/>
        <v/>
      </c>
      <c r="BI66" s="559" t="str">
        <f t="shared" si="40"/>
        <v/>
      </c>
      <c r="BK66" s="27"/>
      <c r="BL66" s="606" t="str">
        <f t="shared" si="21"/>
        <v/>
      </c>
      <c r="BM66" s="606" t="str">
        <f t="shared" si="22"/>
        <v/>
      </c>
      <c r="BN66" s="606" t="str">
        <f t="shared" si="23"/>
        <v/>
      </c>
      <c r="BO66" s="607" t="str">
        <f>IFERROR(IF(BN66="対象",ROUNDDOWN(L66*VLOOKUP(K66,【参考】数式用!$A$4:$J$42,10,FALSE)*AA66,0),""),"")</f>
        <v/>
      </c>
      <c r="BP66" s="606" t="str">
        <f t="shared" si="24"/>
        <v/>
      </c>
      <c r="BQ66" s="606" t="str">
        <f t="shared" si="25"/>
        <v/>
      </c>
      <c r="BR66" s="608" t="str">
        <f t="shared" si="26"/>
        <v/>
      </c>
      <c r="BS66" s="608" t="str">
        <f t="shared" si="27"/>
        <v/>
      </c>
      <c r="BT66" s="606" t="str">
        <f t="shared" si="28"/>
        <v/>
      </c>
      <c r="BU66" s="607" t="str">
        <f>IFERROR(IF(BT66="Ⅱロ有り",ROUNDDOWN(L66*VLOOKUP(K66,【参考】数式用!$A$4:$J$42,10,FALSE)*AA66,0),""),"")</f>
        <v/>
      </c>
      <c r="BV66" s="606" t="str">
        <f>IFERROR(IF(BT66="Ⅱロなし",ROUNDDOWN(L66*VLOOKUP(K66,【参考】数式用!$A$4:$J$42,8,FALSE)*AA66,0),""),"")</f>
        <v/>
      </c>
    </row>
    <row r="67" spans="1:74" ht="109.9" customHeight="1" thickBot="1">
      <c r="A67" s="303">
        <v>54</v>
      </c>
      <c r="B67" s="1059" t="str">
        <f>IF(基本情報入力シート!B89="","",基本情報入力シート!B89)</f>
        <v/>
      </c>
      <c r="C67" s="1060"/>
      <c r="D67" s="1060"/>
      <c r="E67" s="1060"/>
      <c r="F67" s="106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23" t="str">
        <f>IF('別紙様式2-2（個票（４、５月））'!M67="","",'別紙様式2-2（個票（４、５月））'!M67)</f>
        <v/>
      </c>
      <c r="N67" s="522" t="str">
        <f>IF('別紙様式2-2（個票（４、５月））'!N67="","",'別紙様式2-2（個票（４、５月））'!N67)</f>
        <v/>
      </c>
      <c r="O67" s="286"/>
      <c r="P67" s="554"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6" t="str">
        <f>IFERROR(VLOOKUP(K67,【参考】数式用!$A$2:$N$57,14,FALSE),"")</f>
        <v/>
      </c>
      <c r="AP67" s="556" t="str">
        <f t="shared" si="13"/>
        <v/>
      </c>
      <c r="AQ67" s="560" t="str">
        <f t="shared" si="32"/>
        <v/>
      </c>
      <c r="AR67" s="560" t="str">
        <f t="shared" si="30"/>
        <v>キャリアパス要件Ⅰ・Ⅱ_</v>
      </c>
      <c r="AS67" s="539" t="str">
        <f t="shared" si="33"/>
        <v>入力済</v>
      </c>
      <c r="AT67" s="556" t="str">
        <f t="shared" si="14"/>
        <v/>
      </c>
      <c r="AU67" s="539" t="str">
        <f t="shared" si="34"/>
        <v>入力済</v>
      </c>
      <c r="AV67" s="539" t="str">
        <f t="shared" si="35"/>
        <v/>
      </c>
      <c r="AW67" s="575" t="str">
        <f t="shared" si="15"/>
        <v/>
      </c>
      <c r="AX67" s="556" t="str">
        <f t="shared" si="36"/>
        <v/>
      </c>
      <c r="AY67" s="539" t="str">
        <f>IFERROR(VLOOKUP(K67,【参考】数式用!$AR$3:$AS$49, 2, FALSE), "")</f>
        <v/>
      </c>
      <c r="AZ67" s="556" t="str">
        <f t="shared" si="16"/>
        <v/>
      </c>
      <c r="BA67" s="559" t="str">
        <f t="shared" si="37"/>
        <v>入力済</v>
      </c>
      <c r="BB67" s="539" t="str">
        <f>IFERROR(VLOOKUP(K67,【参考】数式用!$AX$3:$AY$59, 2, FALSE), "")</f>
        <v/>
      </c>
      <c r="BC67" s="556" t="str">
        <f t="shared" si="17"/>
        <v/>
      </c>
      <c r="BD67" s="559" t="str">
        <f t="shared" si="38"/>
        <v>入力済</v>
      </c>
      <c r="BE67" s="559" t="str">
        <f t="shared" si="18"/>
        <v/>
      </c>
      <c r="BF67" s="559" t="str">
        <f t="shared" si="19"/>
        <v/>
      </c>
      <c r="BG67" s="559" t="str">
        <f t="shared" si="20"/>
        <v/>
      </c>
      <c r="BH67" s="559" t="str">
        <f t="shared" si="39"/>
        <v/>
      </c>
      <c r="BI67" s="559" t="str">
        <f t="shared" si="40"/>
        <v/>
      </c>
      <c r="BK67" s="27"/>
      <c r="BL67" s="606" t="str">
        <f t="shared" si="21"/>
        <v/>
      </c>
      <c r="BM67" s="606" t="str">
        <f t="shared" si="22"/>
        <v/>
      </c>
      <c r="BN67" s="606" t="str">
        <f t="shared" si="23"/>
        <v/>
      </c>
      <c r="BO67" s="607" t="str">
        <f>IFERROR(IF(BN67="対象",ROUNDDOWN(L67*VLOOKUP(K67,【参考】数式用!$A$4:$J$42,10,FALSE)*AA67,0),""),"")</f>
        <v/>
      </c>
      <c r="BP67" s="606" t="str">
        <f t="shared" si="24"/>
        <v/>
      </c>
      <c r="BQ67" s="606" t="str">
        <f t="shared" si="25"/>
        <v/>
      </c>
      <c r="BR67" s="608" t="str">
        <f t="shared" si="26"/>
        <v/>
      </c>
      <c r="BS67" s="608" t="str">
        <f t="shared" si="27"/>
        <v/>
      </c>
      <c r="BT67" s="606" t="str">
        <f t="shared" si="28"/>
        <v/>
      </c>
      <c r="BU67" s="607" t="str">
        <f>IFERROR(IF(BT67="Ⅱロ有り",ROUNDDOWN(L67*VLOOKUP(K67,【参考】数式用!$A$4:$J$42,10,FALSE)*AA67,0),""),"")</f>
        <v/>
      </c>
      <c r="BV67" s="606" t="str">
        <f>IFERROR(IF(BT67="Ⅱロなし",ROUNDDOWN(L67*VLOOKUP(K67,【参考】数式用!$A$4:$J$42,8,FALSE)*AA67,0),""),"")</f>
        <v/>
      </c>
    </row>
    <row r="68" spans="1:74" ht="109.9" customHeight="1" thickBot="1">
      <c r="A68" s="303">
        <v>55</v>
      </c>
      <c r="B68" s="1059" t="str">
        <f>IF(基本情報入力シート!B90="","",基本情報入力シート!B90)</f>
        <v/>
      </c>
      <c r="C68" s="1060"/>
      <c r="D68" s="1060"/>
      <c r="E68" s="1060"/>
      <c r="F68" s="106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23" t="str">
        <f>IF('別紙様式2-2（個票（４、５月））'!M68="","",'別紙様式2-2（個票（４、５月））'!M68)</f>
        <v/>
      </c>
      <c r="N68" s="522" t="str">
        <f>IF('別紙様式2-2（個票（４、５月））'!N68="","",'別紙様式2-2（個票（４、５月））'!N68)</f>
        <v/>
      </c>
      <c r="O68" s="286"/>
      <c r="P68" s="554"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6" t="str">
        <f>IFERROR(VLOOKUP(K68,【参考】数式用!$A$2:$N$57,14,FALSE),"")</f>
        <v/>
      </c>
      <c r="AP68" s="556" t="str">
        <f t="shared" si="13"/>
        <v/>
      </c>
      <c r="AQ68" s="560" t="str">
        <f t="shared" si="32"/>
        <v/>
      </c>
      <c r="AR68" s="560" t="str">
        <f t="shared" si="30"/>
        <v>キャリアパス要件Ⅰ・Ⅱ_</v>
      </c>
      <c r="AS68" s="539" t="str">
        <f t="shared" si="33"/>
        <v>入力済</v>
      </c>
      <c r="AT68" s="556" t="str">
        <f t="shared" si="14"/>
        <v/>
      </c>
      <c r="AU68" s="539" t="str">
        <f t="shared" si="34"/>
        <v>入力済</v>
      </c>
      <c r="AV68" s="539" t="str">
        <f t="shared" si="35"/>
        <v/>
      </c>
      <c r="AW68" s="575" t="str">
        <f t="shared" si="15"/>
        <v/>
      </c>
      <c r="AX68" s="556" t="str">
        <f t="shared" si="36"/>
        <v/>
      </c>
      <c r="AY68" s="539" t="str">
        <f>IFERROR(VLOOKUP(K68,【参考】数式用!$AR$3:$AS$49, 2, FALSE), "")</f>
        <v/>
      </c>
      <c r="AZ68" s="556" t="str">
        <f t="shared" si="16"/>
        <v/>
      </c>
      <c r="BA68" s="559" t="str">
        <f t="shared" si="37"/>
        <v>入力済</v>
      </c>
      <c r="BB68" s="539" t="str">
        <f>IFERROR(VLOOKUP(K68,【参考】数式用!$AX$3:$AY$59, 2, FALSE), "")</f>
        <v/>
      </c>
      <c r="BC68" s="556" t="str">
        <f t="shared" si="17"/>
        <v/>
      </c>
      <c r="BD68" s="559" t="str">
        <f t="shared" si="38"/>
        <v>入力済</v>
      </c>
      <c r="BE68" s="559" t="str">
        <f t="shared" si="18"/>
        <v/>
      </c>
      <c r="BF68" s="559" t="str">
        <f t="shared" si="19"/>
        <v/>
      </c>
      <c r="BG68" s="559" t="str">
        <f t="shared" si="20"/>
        <v/>
      </c>
      <c r="BH68" s="559" t="str">
        <f t="shared" si="39"/>
        <v/>
      </c>
      <c r="BI68" s="559" t="str">
        <f t="shared" si="40"/>
        <v/>
      </c>
      <c r="BK68" s="27"/>
      <c r="BL68" s="606" t="str">
        <f t="shared" si="21"/>
        <v/>
      </c>
      <c r="BM68" s="606" t="str">
        <f t="shared" si="22"/>
        <v/>
      </c>
      <c r="BN68" s="606" t="str">
        <f t="shared" si="23"/>
        <v/>
      </c>
      <c r="BO68" s="607" t="str">
        <f>IFERROR(IF(BN68="対象",ROUNDDOWN(L68*VLOOKUP(K68,【参考】数式用!$A$4:$J$42,10,FALSE)*AA68,0),""),"")</f>
        <v/>
      </c>
      <c r="BP68" s="606" t="str">
        <f t="shared" si="24"/>
        <v/>
      </c>
      <c r="BQ68" s="606" t="str">
        <f t="shared" si="25"/>
        <v/>
      </c>
      <c r="BR68" s="608" t="str">
        <f t="shared" si="26"/>
        <v/>
      </c>
      <c r="BS68" s="608" t="str">
        <f t="shared" si="27"/>
        <v/>
      </c>
      <c r="BT68" s="606" t="str">
        <f t="shared" si="28"/>
        <v/>
      </c>
      <c r="BU68" s="607" t="str">
        <f>IFERROR(IF(BT68="Ⅱロ有り",ROUNDDOWN(L68*VLOOKUP(K68,【参考】数式用!$A$4:$J$42,10,FALSE)*AA68,0),""),"")</f>
        <v/>
      </c>
      <c r="BV68" s="606" t="str">
        <f>IFERROR(IF(BT68="Ⅱロなし",ROUNDDOWN(L68*VLOOKUP(K68,【参考】数式用!$A$4:$J$42,8,FALSE)*AA68,0),""),"")</f>
        <v/>
      </c>
    </row>
    <row r="69" spans="1:74" ht="109.9" customHeight="1" thickBot="1">
      <c r="A69" s="303">
        <v>56</v>
      </c>
      <c r="B69" s="1059" t="str">
        <f>IF(基本情報入力シート!B91="","",基本情報入力シート!B91)</f>
        <v/>
      </c>
      <c r="C69" s="1060"/>
      <c r="D69" s="1060"/>
      <c r="E69" s="1060"/>
      <c r="F69" s="106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23" t="str">
        <f>IF('別紙様式2-2（個票（４、５月））'!M69="","",'別紙様式2-2（個票（４、５月））'!M69)</f>
        <v/>
      </c>
      <c r="N69" s="522" t="str">
        <f>IF('別紙様式2-2（個票（４、５月））'!N69="","",'別紙様式2-2（個票（４、５月））'!N69)</f>
        <v/>
      </c>
      <c r="O69" s="286"/>
      <c r="P69" s="554"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6" t="str">
        <f>IFERROR(VLOOKUP(K69,【参考】数式用!$A$2:$N$57,14,FALSE),"")</f>
        <v/>
      </c>
      <c r="AP69" s="556" t="str">
        <f t="shared" si="13"/>
        <v/>
      </c>
      <c r="AQ69" s="560" t="str">
        <f t="shared" si="32"/>
        <v/>
      </c>
      <c r="AR69" s="560" t="str">
        <f t="shared" si="30"/>
        <v>キャリアパス要件Ⅰ・Ⅱ_</v>
      </c>
      <c r="AS69" s="539" t="str">
        <f t="shared" si="33"/>
        <v>入力済</v>
      </c>
      <c r="AT69" s="556" t="str">
        <f t="shared" si="14"/>
        <v/>
      </c>
      <c r="AU69" s="539" t="str">
        <f t="shared" si="34"/>
        <v>入力済</v>
      </c>
      <c r="AV69" s="539" t="str">
        <f t="shared" si="35"/>
        <v/>
      </c>
      <c r="AW69" s="575" t="str">
        <f t="shared" si="15"/>
        <v/>
      </c>
      <c r="AX69" s="556" t="str">
        <f t="shared" si="36"/>
        <v/>
      </c>
      <c r="AY69" s="539" t="str">
        <f>IFERROR(VLOOKUP(K69,【参考】数式用!$AR$3:$AS$49, 2, FALSE), "")</f>
        <v/>
      </c>
      <c r="AZ69" s="556" t="str">
        <f t="shared" si="16"/>
        <v/>
      </c>
      <c r="BA69" s="559" t="str">
        <f t="shared" si="37"/>
        <v>入力済</v>
      </c>
      <c r="BB69" s="539" t="str">
        <f>IFERROR(VLOOKUP(K69,【参考】数式用!$AX$3:$AY$59, 2, FALSE), "")</f>
        <v/>
      </c>
      <c r="BC69" s="556" t="str">
        <f t="shared" si="17"/>
        <v/>
      </c>
      <c r="BD69" s="559" t="str">
        <f t="shared" si="38"/>
        <v>入力済</v>
      </c>
      <c r="BE69" s="559" t="str">
        <f t="shared" si="18"/>
        <v/>
      </c>
      <c r="BF69" s="559" t="str">
        <f t="shared" si="19"/>
        <v/>
      </c>
      <c r="BG69" s="559" t="str">
        <f t="shared" si="20"/>
        <v/>
      </c>
      <c r="BH69" s="559" t="str">
        <f t="shared" si="39"/>
        <v/>
      </c>
      <c r="BI69" s="559" t="str">
        <f t="shared" si="40"/>
        <v/>
      </c>
      <c r="BK69" s="27"/>
      <c r="BL69" s="606" t="str">
        <f t="shared" si="21"/>
        <v/>
      </c>
      <c r="BM69" s="606" t="str">
        <f t="shared" si="22"/>
        <v/>
      </c>
      <c r="BN69" s="606" t="str">
        <f t="shared" si="23"/>
        <v/>
      </c>
      <c r="BO69" s="607" t="str">
        <f>IFERROR(IF(BN69="対象",ROUNDDOWN(L69*VLOOKUP(K69,【参考】数式用!$A$4:$J$42,10,FALSE)*AA69,0),""),"")</f>
        <v/>
      </c>
      <c r="BP69" s="606" t="str">
        <f t="shared" si="24"/>
        <v/>
      </c>
      <c r="BQ69" s="606" t="str">
        <f t="shared" si="25"/>
        <v/>
      </c>
      <c r="BR69" s="608" t="str">
        <f t="shared" si="26"/>
        <v/>
      </c>
      <c r="BS69" s="608" t="str">
        <f t="shared" si="27"/>
        <v/>
      </c>
      <c r="BT69" s="606" t="str">
        <f t="shared" si="28"/>
        <v/>
      </c>
      <c r="BU69" s="607" t="str">
        <f>IFERROR(IF(BT69="Ⅱロ有り",ROUNDDOWN(L69*VLOOKUP(K69,【参考】数式用!$A$4:$J$42,10,FALSE)*AA69,0),""),"")</f>
        <v/>
      </c>
      <c r="BV69" s="606" t="str">
        <f>IFERROR(IF(BT69="Ⅱロなし",ROUNDDOWN(L69*VLOOKUP(K69,【参考】数式用!$A$4:$J$42,8,FALSE)*AA69,0),""),"")</f>
        <v/>
      </c>
    </row>
    <row r="70" spans="1:74" ht="109.9" customHeight="1" thickBot="1">
      <c r="A70" s="303">
        <v>57</v>
      </c>
      <c r="B70" s="1059" t="str">
        <f>IF(基本情報入力シート!B92="","",基本情報入力シート!B92)</f>
        <v/>
      </c>
      <c r="C70" s="1060"/>
      <c r="D70" s="1060"/>
      <c r="E70" s="1060"/>
      <c r="F70" s="106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23" t="str">
        <f>IF('別紙様式2-2（個票（４、５月））'!M70="","",'別紙様式2-2（個票（４、５月））'!M70)</f>
        <v/>
      </c>
      <c r="N70" s="522" t="str">
        <f>IF('別紙様式2-2（個票（４、５月））'!N70="","",'別紙様式2-2（個票（４、５月））'!N70)</f>
        <v/>
      </c>
      <c r="O70" s="286"/>
      <c r="P70" s="554"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6" t="str">
        <f>IFERROR(VLOOKUP(K70,【参考】数式用!$A$2:$N$57,14,FALSE),"")</f>
        <v/>
      </c>
      <c r="AP70" s="556" t="str">
        <f t="shared" si="13"/>
        <v/>
      </c>
      <c r="AQ70" s="560" t="str">
        <f t="shared" si="32"/>
        <v/>
      </c>
      <c r="AR70" s="560" t="str">
        <f t="shared" si="30"/>
        <v>キャリアパス要件Ⅰ・Ⅱ_</v>
      </c>
      <c r="AS70" s="539" t="str">
        <f t="shared" si="33"/>
        <v>入力済</v>
      </c>
      <c r="AT70" s="556" t="str">
        <f t="shared" si="14"/>
        <v/>
      </c>
      <c r="AU70" s="539" t="str">
        <f t="shared" si="34"/>
        <v>入力済</v>
      </c>
      <c r="AV70" s="539" t="str">
        <f t="shared" si="35"/>
        <v/>
      </c>
      <c r="AW70" s="575" t="str">
        <f t="shared" si="15"/>
        <v/>
      </c>
      <c r="AX70" s="556" t="str">
        <f t="shared" si="36"/>
        <v/>
      </c>
      <c r="AY70" s="539" t="str">
        <f>IFERROR(VLOOKUP(K70,【参考】数式用!$AR$3:$AS$49, 2, FALSE), "")</f>
        <v/>
      </c>
      <c r="AZ70" s="556" t="str">
        <f t="shared" si="16"/>
        <v/>
      </c>
      <c r="BA70" s="559" t="str">
        <f t="shared" si="37"/>
        <v>入力済</v>
      </c>
      <c r="BB70" s="539" t="str">
        <f>IFERROR(VLOOKUP(K70,【参考】数式用!$AX$3:$AY$59, 2, FALSE), "")</f>
        <v/>
      </c>
      <c r="BC70" s="556" t="str">
        <f t="shared" si="17"/>
        <v/>
      </c>
      <c r="BD70" s="559" t="str">
        <f t="shared" si="38"/>
        <v>入力済</v>
      </c>
      <c r="BE70" s="559" t="str">
        <f t="shared" si="18"/>
        <v/>
      </c>
      <c r="BF70" s="559" t="str">
        <f t="shared" si="19"/>
        <v/>
      </c>
      <c r="BG70" s="559" t="str">
        <f t="shared" si="20"/>
        <v/>
      </c>
      <c r="BH70" s="559" t="str">
        <f t="shared" si="39"/>
        <v/>
      </c>
      <c r="BI70" s="559" t="str">
        <f t="shared" si="40"/>
        <v/>
      </c>
      <c r="BK70" s="27"/>
      <c r="BL70" s="606" t="str">
        <f t="shared" si="21"/>
        <v/>
      </c>
      <c r="BM70" s="606" t="str">
        <f t="shared" si="22"/>
        <v/>
      </c>
      <c r="BN70" s="606" t="str">
        <f t="shared" si="23"/>
        <v/>
      </c>
      <c r="BO70" s="607" t="str">
        <f>IFERROR(IF(BN70="対象",ROUNDDOWN(L70*VLOOKUP(K70,【参考】数式用!$A$4:$J$42,10,FALSE)*AA70,0),""),"")</f>
        <v/>
      </c>
      <c r="BP70" s="606" t="str">
        <f t="shared" si="24"/>
        <v/>
      </c>
      <c r="BQ70" s="606" t="str">
        <f t="shared" si="25"/>
        <v/>
      </c>
      <c r="BR70" s="608" t="str">
        <f t="shared" si="26"/>
        <v/>
      </c>
      <c r="BS70" s="608" t="str">
        <f t="shared" si="27"/>
        <v/>
      </c>
      <c r="BT70" s="606" t="str">
        <f t="shared" si="28"/>
        <v/>
      </c>
      <c r="BU70" s="607" t="str">
        <f>IFERROR(IF(BT70="Ⅱロ有り",ROUNDDOWN(L70*VLOOKUP(K70,【参考】数式用!$A$4:$J$42,10,FALSE)*AA70,0),""),"")</f>
        <v/>
      </c>
      <c r="BV70" s="606" t="str">
        <f>IFERROR(IF(BT70="Ⅱロなし",ROUNDDOWN(L70*VLOOKUP(K70,【参考】数式用!$A$4:$J$42,8,FALSE)*AA70,0),""),"")</f>
        <v/>
      </c>
    </row>
    <row r="71" spans="1:74" ht="109.9" customHeight="1" thickBot="1">
      <c r="A71" s="303">
        <v>58</v>
      </c>
      <c r="B71" s="1059" t="str">
        <f>IF(基本情報入力シート!B93="","",基本情報入力シート!B93)</f>
        <v/>
      </c>
      <c r="C71" s="1060"/>
      <c r="D71" s="1060"/>
      <c r="E71" s="1060"/>
      <c r="F71" s="106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23" t="str">
        <f>IF('別紙様式2-2（個票（４、５月））'!M71="","",'別紙様式2-2（個票（４、５月））'!M71)</f>
        <v/>
      </c>
      <c r="N71" s="522" t="str">
        <f>IF('別紙様式2-2（個票（４、５月））'!N71="","",'別紙様式2-2（個票（４、５月））'!N71)</f>
        <v/>
      </c>
      <c r="O71" s="286"/>
      <c r="P71" s="554"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6" t="str">
        <f>IFERROR(VLOOKUP(K71,【参考】数式用!$A$2:$N$57,14,FALSE),"")</f>
        <v/>
      </c>
      <c r="AP71" s="556" t="str">
        <f t="shared" si="13"/>
        <v/>
      </c>
      <c r="AQ71" s="560" t="str">
        <f t="shared" si="32"/>
        <v/>
      </c>
      <c r="AR71" s="560" t="str">
        <f t="shared" si="30"/>
        <v>キャリアパス要件Ⅰ・Ⅱ_</v>
      </c>
      <c r="AS71" s="539" t="str">
        <f t="shared" si="33"/>
        <v>入力済</v>
      </c>
      <c r="AT71" s="556" t="str">
        <f t="shared" si="14"/>
        <v/>
      </c>
      <c r="AU71" s="539" t="str">
        <f t="shared" si="34"/>
        <v>入力済</v>
      </c>
      <c r="AV71" s="539" t="str">
        <f t="shared" si="35"/>
        <v/>
      </c>
      <c r="AW71" s="575" t="str">
        <f t="shared" si="15"/>
        <v/>
      </c>
      <c r="AX71" s="556" t="str">
        <f t="shared" si="36"/>
        <v/>
      </c>
      <c r="AY71" s="539" t="str">
        <f>IFERROR(VLOOKUP(K71,【参考】数式用!$AR$3:$AS$49, 2, FALSE), "")</f>
        <v/>
      </c>
      <c r="AZ71" s="556" t="str">
        <f t="shared" si="16"/>
        <v/>
      </c>
      <c r="BA71" s="559" t="str">
        <f t="shared" si="37"/>
        <v>入力済</v>
      </c>
      <c r="BB71" s="539" t="str">
        <f>IFERROR(VLOOKUP(K71,【参考】数式用!$AX$3:$AY$59, 2, FALSE), "")</f>
        <v/>
      </c>
      <c r="BC71" s="556" t="str">
        <f t="shared" si="17"/>
        <v/>
      </c>
      <c r="BD71" s="559" t="str">
        <f t="shared" si="38"/>
        <v>入力済</v>
      </c>
      <c r="BE71" s="559" t="str">
        <f t="shared" si="18"/>
        <v/>
      </c>
      <c r="BF71" s="559" t="str">
        <f t="shared" si="19"/>
        <v/>
      </c>
      <c r="BG71" s="559" t="str">
        <f t="shared" si="20"/>
        <v/>
      </c>
      <c r="BH71" s="559" t="str">
        <f t="shared" si="39"/>
        <v/>
      </c>
      <c r="BI71" s="559" t="str">
        <f t="shared" si="40"/>
        <v/>
      </c>
      <c r="BK71" s="27"/>
      <c r="BL71" s="606" t="str">
        <f t="shared" si="21"/>
        <v/>
      </c>
      <c r="BM71" s="606" t="str">
        <f t="shared" si="22"/>
        <v/>
      </c>
      <c r="BN71" s="606" t="str">
        <f t="shared" si="23"/>
        <v/>
      </c>
      <c r="BO71" s="607" t="str">
        <f>IFERROR(IF(BN71="対象",ROUNDDOWN(L71*VLOOKUP(K71,【参考】数式用!$A$4:$J$42,10,FALSE)*AA71,0),""),"")</f>
        <v/>
      </c>
      <c r="BP71" s="606" t="str">
        <f t="shared" si="24"/>
        <v/>
      </c>
      <c r="BQ71" s="606" t="str">
        <f t="shared" si="25"/>
        <v/>
      </c>
      <c r="BR71" s="608" t="str">
        <f t="shared" si="26"/>
        <v/>
      </c>
      <c r="BS71" s="608" t="str">
        <f t="shared" si="27"/>
        <v/>
      </c>
      <c r="BT71" s="606" t="str">
        <f t="shared" si="28"/>
        <v/>
      </c>
      <c r="BU71" s="607" t="str">
        <f>IFERROR(IF(BT71="Ⅱロ有り",ROUNDDOWN(L71*VLOOKUP(K71,【参考】数式用!$A$4:$J$42,10,FALSE)*AA71,0),""),"")</f>
        <v/>
      </c>
      <c r="BV71" s="606" t="str">
        <f>IFERROR(IF(BT71="Ⅱロなし",ROUNDDOWN(L71*VLOOKUP(K71,【参考】数式用!$A$4:$J$42,8,FALSE)*AA71,0),""),"")</f>
        <v/>
      </c>
    </row>
    <row r="72" spans="1:74" ht="109.9" customHeight="1" thickBot="1">
      <c r="A72" s="303">
        <v>59</v>
      </c>
      <c r="B72" s="1059" t="str">
        <f>IF(基本情報入力シート!B94="","",基本情報入力シート!B94)</f>
        <v/>
      </c>
      <c r="C72" s="1060"/>
      <c r="D72" s="1060"/>
      <c r="E72" s="1060"/>
      <c r="F72" s="106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23" t="str">
        <f>IF('別紙様式2-2（個票（４、５月））'!M72="","",'別紙様式2-2（個票（４、５月））'!M72)</f>
        <v/>
      </c>
      <c r="N72" s="522" t="str">
        <f>IF('別紙様式2-2（個票（４、５月））'!N72="","",'別紙様式2-2（個票（４、５月））'!N72)</f>
        <v/>
      </c>
      <c r="O72" s="286"/>
      <c r="P72" s="554"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6" t="str">
        <f>IFERROR(VLOOKUP(K72,【参考】数式用!$A$2:$N$57,14,FALSE),"")</f>
        <v/>
      </c>
      <c r="AP72" s="556" t="str">
        <f t="shared" si="13"/>
        <v/>
      </c>
      <c r="AQ72" s="560" t="str">
        <f t="shared" si="32"/>
        <v/>
      </c>
      <c r="AR72" s="560" t="str">
        <f t="shared" si="30"/>
        <v>キャリアパス要件Ⅰ・Ⅱ_</v>
      </c>
      <c r="AS72" s="539" t="str">
        <f t="shared" si="33"/>
        <v>入力済</v>
      </c>
      <c r="AT72" s="556" t="str">
        <f t="shared" si="14"/>
        <v/>
      </c>
      <c r="AU72" s="539" t="str">
        <f t="shared" si="34"/>
        <v>入力済</v>
      </c>
      <c r="AV72" s="539" t="str">
        <f t="shared" si="35"/>
        <v/>
      </c>
      <c r="AW72" s="575" t="str">
        <f t="shared" si="15"/>
        <v/>
      </c>
      <c r="AX72" s="556" t="str">
        <f t="shared" si="36"/>
        <v/>
      </c>
      <c r="AY72" s="539" t="str">
        <f>IFERROR(VLOOKUP(K72,【参考】数式用!$AR$3:$AS$49, 2, FALSE), "")</f>
        <v/>
      </c>
      <c r="AZ72" s="556" t="str">
        <f t="shared" si="16"/>
        <v/>
      </c>
      <c r="BA72" s="559" t="str">
        <f t="shared" si="37"/>
        <v>入力済</v>
      </c>
      <c r="BB72" s="539" t="str">
        <f>IFERROR(VLOOKUP(K72,【参考】数式用!$AX$3:$AY$59, 2, FALSE), "")</f>
        <v/>
      </c>
      <c r="BC72" s="556" t="str">
        <f t="shared" si="17"/>
        <v/>
      </c>
      <c r="BD72" s="559" t="str">
        <f t="shared" si="38"/>
        <v>入力済</v>
      </c>
      <c r="BE72" s="559" t="str">
        <f t="shared" si="18"/>
        <v/>
      </c>
      <c r="BF72" s="559" t="str">
        <f t="shared" si="19"/>
        <v/>
      </c>
      <c r="BG72" s="559" t="str">
        <f t="shared" si="20"/>
        <v/>
      </c>
      <c r="BH72" s="559" t="str">
        <f t="shared" si="39"/>
        <v/>
      </c>
      <c r="BI72" s="559" t="str">
        <f t="shared" si="40"/>
        <v/>
      </c>
      <c r="BK72" s="27"/>
      <c r="BL72" s="606" t="str">
        <f t="shared" si="21"/>
        <v/>
      </c>
      <c r="BM72" s="606" t="str">
        <f t="shared" si="22"/>
        <v/>
      </c>
      <c r="BN72" s="606" t="str">
        <f t="shared" si="23"/>
        <v/>
      </c>
      <c r="BO72" s="607" t="str">
        <f>IFERROR(IF(BN72="対象",ROUNDDOWN(L72*VLOOKUP(K72,【参考】数式用!$A$4:$J$42,10,FALSE)*AA72,0),""),"")</f>
        <v/>
      </c>
      <c r="BP72" s="606" t="str">
        <f t="shared" si="24"/>
        <v/>
      </c>
      <c r="BQ72" s="606" t="str">
        <f t="shared" si="25"/>
        <v/>
      </c>
      <c r="BR72" s="608" t="str">
        <f t="shared" si="26"/>
        <v/>
      </c>
      <c r="BS72" s="608" t="str">
        <f t="shared" si="27"/>
        <v/>
      </c>
      <c r="BT72" s="606" t="str">
        <f t="shared" si="28"/>
        <v/>
      </c>
      <c r="BU72" s="607" t="str">
        <f>IFERROR(IF(BT72="Ⅱロ有り",ROUNDDOWN(L72*VLOOKUP(K72,【参考】数式用!$A$4:$J$42,10,FALSE)*AA72,0),""),"")</f>
        <v/>
      </c>
      <c r="BV72" s="606" t="str">
        <f>IFERROR(IF(BT72="Ⅱロなし",ROUNDDOWN(L72*VLOOKUP(K72,【参考】数式用!$A$4:$J$42,8,FALSE)*AA72,0),""),"")</f>
        <v/>
      </c>
    </row>
    <row r="73" spans="1:74" ht="109.9" customHeight="1" thickBot="1">
      <c r="A73" s="303">
        <v>60</v>
      </c>
      <c r="B73" s="1059" t="str">
        <f>IF(基本情報入力シート!B95="","",基本情報入力シート!B95)</f>
        <v/>
      </c>
      <c r="C73" s="1060"/>
      <c r="D73" s="1060"/>
      <c r="E73" s="1060"/>
      <c r="F73" s="106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23" t="str">
        <f>IF('別紙様式2-2（個票（４、５月））'!M73="","",'別紙様式2-2（個票（４、５月））'!M73)</f>
        <v/>
      </c>
      <c r="N73" s="522" t="str">
        <f>IF('別紙様式2-2（個票（４、５月））'!N73="","",'別紙様式2-2（個票（４、５月））'!N73)</f>
        <v/>
      </c>
      <c r="O73" s="286"/>
      <c r="P73" s="554"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6" t="str">
        <f>IFERROR(VLOOKUP(K73,【参考】数式用!$A$2:$N$57,14,FALSE),"")</f>
        <v/>
      </c>
      <c r="AP73" s="556" t="str">
        <f t="shared" si="13"/>
        <v/>
      </c>
      <c r="AQ73" s="560" t="str">
        <f t="shared" si="32"/>
        <v/>
      </c>
      <c r="AR73" s="560" t="str">
        <f t="shared" si="30"/>
        <v>キャリアパス要件Ⅰ・Ⅱ_</v>
      </c>
      <c r="AS73" s="539" t="str">
        <f t="shared" si="33"/>
        <v>入力済</v>
      </c>
      <c r="AT73" s="556" t="str">
        <f t="shared" si="14"/>
        <v/>
      </c>
      <c r="AU73" s="539" t="str">
        <f t="shared" si="34"/>
        <v>入力済</v>
      </c>
      <c r="AV73" s="539" t="str">
        <f t="shared" si="35"/>
        <v/>
      </c>
      <c r="AW73" s="575" t="str">
        <f t="shared" si="15"/>
        <v/>
      </c>
      <c r="AX73" s="556" t="str">
        <f t="shared" si="36"/>
        <v/>
      </c>
      <c r="AY73" s="539" t="str">
        <f>IFERROR(VLOOKUP(K73,【参考】数式用!$AR$3:$AS$49, 2, FALSE), "")</f>
        <v/>
      </c>
      <c r="AZ73" s="556" t="str">
        <f t="shared" si="16"/>
        <v/>
      </c>
      <c r="BA73" s="559" t="str">
        <f t="shared" si="37"/>
        <v>入力済</v>
      </c>
      <c r="BB73" s="539" t="str">
        <f>IFERROR(VLOOKUP(K73,【参考】数式用!$AX$3:$AY$59, 2, FALSE), "")</f>
        <v/>
      </c>
      <c r="BC73" s="556" t="str">
        <f t="shared" si="17"/>
        <v/>
      </c>
      <c r="BD73" s="559" t="str">
        <f t="shared" si="38"/>
        <v>入力済</v>
      </c>
      <c r="BE73" s="559" t="str">
        <f t="shared" si="18"/>
        <v/>
      </c>
      <c r="BF73" s="559" t="str">
        <f t="shared" si="19"/>
        <v/>
      </c>
      <c r="BG73" s="559" t="str">
        <f t="shared" si="20"/>
        <v/>
      </c>
      <c r="BH73" s="559" t="str">
        <f t="shared" si="39"/>
        <v/>
      </c>
      <c r="BI73" s="559" t="str">
        <f t="shared" si="40"/>
        <v/>
      </c>
      <c r="BK73" s="27"/>
      <c r="BL73" s="606" t="str">
        <f t="shared" si="21"/>
        <v/>
      </c>
      <c r="BM73" s="606" t="str">
        <f t="shared" si="22"/>
        <v/>
      </c>
      <c r="BN73" s="606" t="str">
        <f t="shared" si="23"/>
        <v/>
      </c>
      <c r="BO73" s="607" t="str">
        <f>IFERROR(IF(BN73="対象",ROUNDDOWN(L73*VLOOKUP(K73,【参考】数式用!$A$4:$J$42,10,FALSE)*AA73,0),""),"")</f>
        <v/>
      </c>
      <c r="BP73" s="606" t="str">
        <f t="shared" si="24"/>
        <v/>
      </c>
      <c r="BQ73" s="606" t="str">
        <f t="shared" si="25"/>
        <v/>
      </c>
      <c r="BR73" s="608" t="str">
        <f t="shared" si="26"/>
        <v/>
      </c>
      <c r="BS73" s="608" t="str">
        <f t="shared" si="27"/>
        <v/>
      </c>
      <c r="BT73" s="606" t="str">
        <f t="shared" si="28"/>
        <v/>
      </c>
      <c r="BU73" s="607" t="str">
        <f>IFERROR(IF(BT73="Ⅱロ有り",ROUNDDOWN(L73*VLOOKUP(K73,【参考】数式用!$A$4:$J$42,10,FALSE)*AA73,0),""),"")</f>
        <v/>
      </c>
      <c r="BV73" s="606" t="str">
        <f>IFERROR(IF(BT73="Ⅱロなし",ROUNDDOWN(L73*VLOOKUP(K73,【参考】数式用!$A$4:$J$42,8,FALSE)*AA73,0),""),"")</f>
        <v/>
      </c>
    </row>
    <row r="74" spans="1:74" ht="109.9" customHeight="1" thickBot="1">
      <c r="A74" s="303">
        <v>61</v>
      </c>
      <c r="B74" s="1059" t="str">
        <f>IF(基本情報入力シート!B96="","",基本情報入力シート!B96)</f>
        <v/>
      </c>
      <c r="C74" s="1060"/>
      <c r="D74" s="1060"/>
      <c r="E74" s="1060"/>
      <c r="F74" s="106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23" t="str">
        <f>IF('別紙様式2-2（個票（４、５月））'!M74="","",'別紙様式2-2（個票（４、５月））'!M74)</f>
        <v/>
      </c>
      <c r="N74" s="522" t="str">
        <f>IF('別紙様式2-2（個票（４、５月））'!N74="","",'別紙様式2-2（個票（４、５月））'!N74)</f>
        <v/>
      </c>
      <c r="O74" s="286"/>
      <c r="P74" s="554"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6" t="str">
        <f>IFERROR(VLOOKUP(K74,【参考】数式用!$A$2:$N$57,14,FALSE),"")</f>
        <v/>
      </c>
      <c r="AP74" s="556" t="str">
        <f t="shared" si="13"/>
        <v/>
      </c>
      <c r="AQ74" s="560" t="str">
        <f t="shared" si="32"/>
        <v/>
      </c>
      <c r="AR74" s="560" t="str">
        <f t="shared" si="30"/>
        <v>キャリアパス要件Ⅰ・Ⅱ_</v>
      </c>
      <c r="AS74" s="539" t="str">
        <f t="shared" si="33"/>
        <v>入力済</v>
      </c>
      <c r="AT74" s="556" t="str">
        <f t="shared" si="14"/>
        <v/>
      </c>
      <c r="AU74" s="539" t="str">
        <f t="shared" si="34"/>
        <v>入力済</v>
      </c>
      <c r="AV74" s="539" t="str">
        <f t="shared" si="35"/>
        <v/>
      </c>
      <c r="AW74" s="575" t="str">
        <f t="shared" si="15"/>
        <v/>
      </c>
      <c r="AX74" s="556" t="str">
        <f t="shared" si="36"/>
        <v/>
      </c>
      <c r="AY74" s="539" t="str">
        <f>IFERROR(VLOOKUP(K74,【参考】数式用!$AR$3:$AS$49, 2, FALSE), "")</f>
        <v/>
      </c>
      <c r="AZ74" s="556" t="str">
        <f t="shared" si="16"/>
        <v/>
      </c>
      <c r="BA74" s="559" t="str">
        <f t="shared" si="37"/>
        <v>入力済</v>
      </c>
      <c r="BB74" s="539" t="str">
        <f>IFERROR(VLOOKUP(K74,【参考】数式用!$AX$3:$AY$59, 2, FALSE), "")</f>
        <v/>
      </c>
      <c r="BC74" s="556" t="str">
        <f t="shared" si="17"/>
        <v/>
      </c>
      <c r="BD74" s="559" t="str">
        <f t="shared" si="38"/>
        <v>入力済</v>
      </c>
      <c r="BE74" s="559" t="str">
        <f t="shared" si="18"/>
        <v/>
      </c>
      <c r="BF74" s="559" t="str">
        <f t="shared" si="19"/>
        <v/>
      </c>
      <c r="BG74" s="559" t="str">
        <f t="shared" si="20"/>
        <v/>
      </c>
      <c r="BH74" s="559" t="str">
        <f t="shared" si="39"/>
        <v/>
      </c>
      <c r="BI74" s="559" t="str">
        <f t="shared" si="40"/>
        <v/>
      </c>
      <c r="BK74" s="27"/>
      <c r="BL74" s="606" t="str">
        <f t="shared" si="21"/>
        <v/>
      </c>
      <c r="BM74" s="606" t="str">
        <f t="shared" si="22"/>
        <v/>
      </c>
      <c r="BN74" s="606" t="str">
        <f t="shared" si="23"/>
        <v/>
      </c>
      <c r="BO74" s="607" t="str">
        <f>IFERROR(IF(BN74="対象",ROUNDDOWN(L74*VLOOKUP(K74,【参考】数式用!$A$4:$J$42,10,FALSE)*AA74,0),""),"")</f>
        <v/>
      </c>
      <c r="BP74" s="606" t="str">
        <f t="shared" si="24"/>
        <v/>
      </c>
      <c r="BQ74" s="606" t="str">
        <f t="shared" si="25"/>
        <v/>
      </c>
      <c r="BR74" s="608" t="str">
        <f t="shared" si="26"/>
        <v/>
      </c>
      <c r="BS74" s="608" t="str">
        <f t="shared" si="27"/>
        <v/>
      </c>
      <c r="BT74" s="606" t="str">
        <f t="shared" si="28"/>
        <v/>
      </c>
      <c r="BU74" s="607" t="str">
        <f>IFERROR(IF(BT74="Ⅱロ有り",ROUNDDOWN(L74*VLOOKUP(K74,【参考】数式用!$A$4:$J$42,10,FALSE)*AA74,0),""),"")</f>
        <v/>
      </c>
      <c r="BV74" s="606" t="str">
        <f>IFERROR(IF(BT74="Ⅱロなし",ROUNDDOWN(L74*VLOOKUP(K74,【参考】数式用!$A$4:$J$42,8,FALSE)*AA74,0),""),"")</f>
        <v/>
      </c>
    </row>
    <row r="75" spans="1:74" ht="109.9" customHeight="1" thickBot="1">
      <c r="A75" s="303">
        <v>62</v>
      </c>
      <c r="B75" s="1059" t="str">
        <f>IF(基本情報入力シート!B97="","",基本情報入力シート!B97)</f>
        <v/>
      </c>
      <c r="C75" s="1060"/>
      <c r="D75" s="1060"/>
      <c r="E75" s="1060"/>
      <c r="F75" s="106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23" t="str">
        <f>IF('別紙様式2-2（個票（４、５月））'!M75="","",'別紙様式2-2（個票（４、５月））'!M75)</f>
        <v/>
      </c>
      <c r="N75" s="522" t="str">
        <f>IF('別紙様式2-2（個票（４、５月））'!N75="","",'別紙様式2-2（個票（４、５月））'!N75)</f>
        <v/>
      </c>
      <c r="O75" s="286"/>
      <c r="P75" s="554"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6" t="str">
        <f>IFERROR(VLOOKUP(K75,【参考】数式用!$A$2:$N$57,14,FALSE),"")</f>
        <v/>
      </c>
      <c r="AP75" s="556" t="str">
        <f t="shared" si="13"/>
        <v/>
      </c>
      <c r="AQ75" s="560" t="str">
        <f t="shared" si="32"/>
        <v/>
      </c>
      <c r="AR75" s="560" t="str">
        <f t="shared" si="30"/>
        <v>キャリアパス要件Ⅰ・Ⅱ_</v>
      </c>
      <c r="AS75" s="539" t="str">
        <f t="shared" si="33"/>
        <v>入力済</v>
      </c>
      <c r="AT75" s="556" t="str">
        <f t="shared" si="14"/>
        <v/>
      </c>
      <c r="AU75" s="539" t="str">
        <f t="shared" si="34"/>
        <v>入力済</v>
      </c>
      <c r="AV75" s="539" t="str">
        <f t="shared" si="35"/>
        <v/>
      </c>
      <c r="AW75" s="575" t="str">
        <f t="shared" si="15"/>
        <v/>
      </c>
      <c r="AX75" s="556" t="str">
        <f t="shared" si="36"/>
        <v/>
      </c>
      <c r="AY75" s="539" t="str">
        <f>IFERROR(VLOOKUP(K75,【参考】数式用!$AR$3:$AS$49, 2, FALSE), "")</f>
        <v/>
      </c>
      <c r="AZ75" s="556" t="str">
        <f t="shared" si="16"/>
        <v/>
      </c>
      <c r="BA75" s="559" t="str">
        <f t="shared" si="37"/>
        <v>入力済</v>
      </c>
      <c r="BB75" s="539" t="str">
        <f>IFERROR(VLOOKUP(K75,【参考】数式用!$AX$3:$AY$59, 2, FALSE), "")</f>
        <v/>
      </c>
      <c r="BC75" s="556" t="str">
        <f t="shared" si="17"/>
        <v/>
      </c>
      <c r="BD75" s="559" t="str">
        <f t="shared" si="38"/>
        <v>入力済</v>
      </c>
      <c r="BE75" s="559" t="str">
        <f t="shared" si="18"/>
        <v/>
      </c>
      <c r="BF75" s="559" t="str">
        <f t="shared" si="19"/>
        <v/>
      </c>
      <c r="BG75" s="559" t="str">
        <f t="shared" si="20"/>
        <v/>
      </c>
      <c r="BH75" s="559" t="str">
        <f t="shared" si="39"/>
        <v/>
      </c>
      <c r="BI75" s="559" t="str">
        <f t="shared" si="40"/>
        <v/>
      </c>
      <c r="BK75" s="27"/>
      <c r="BL75" s="606" t="str">
        <f t="shared" si="21"/>
        <v/>
      </c>
      <c r="BM75" s="606" t="str">
        <f t="shared" si="22"/>
        <v/>
      </c>
      <c r="BN75" s="606" t="str">
        <f t="shared" si="23"/>
        <v/>
      </c>
      <c r="BO75" s="607" t="str">
        <f>IFERROR(IF(BN75="対象",ROUNDDOWN(L75*VLOOKUP(K75,【参考】数式用!$A$4:$J$42,10,FALSE)*AA75,0),""),"")</f>
        <v/>
      </c>
      <c r="BP75" s="606" t="str">
        <f t="shared" si="24"/>
        <v/>
      </c>
      <c r="BQ75" s="606" t="str">
        <f t="shared" si="25"/>
        <v/>
      </c>
      <c r="BR75" s="608" t="str">
        <f t="shared" si="26"/>
        <v/>
      </c>
      <c r="BS75" s="608" t="str">
        <f t="shared" si="27"/>
        <v/>
      </c>
      <c r="BT75" s="606" t="str">
        <f t="shared" si="28"/>
        <v/>
      </c>
      <c r="BU75" s="607" t="str">
        <f>IFERROR(IF(BT75="Ⅱロ有り",ROUNDDOWN(L75*VLOOKUP(K75,【参考】数式用!$A$4:$J$42,10,FALSE)*AA75,0),""),"")</f>
        <v/>
      </c>
      <c r="BV75" s="606" t="str">
        <f>IFERROR(IF(BT75="Ⅱロなし",ROUNDDOWN(L75*VLOOKUP(K75,【参考】数式用!$A$4:$J$42,8,FALSE)*AA75,0),""),"")</f>
        <v/>
      </c>
    </row>
    <row r="76" spans="1:74" ht="109.9" customHeight="1" thickBot="1">
      <c r="A76" s="303">
        <v>63</v>
      </c>
      <c r="B76" s="1059" t="str">
        <f>IF(基本情報入力シート!B98="","",基本情報入力シート!B98)</f>
        <v/>
      </c>
      <c r="C76" s="1060"/>
      <c r="D76" s="1060"/>
      <c r="E76" s="1060"/>
      <c r="F76" s="106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23" t="str">
        <f>IF('別紙様式2-2（個票（４、５月））'!M76="","",'別紙様式2-2（個票（４、５月））'!M76)</f>
        <v/>
      </c>
      <c r="N76" s="522" t="str">
        <f>IF('別紙様式2-2（個票（４、５月））'!N76="","",'別紙様式2-2（個票（４、５月））'!N76)</f>
        <v/>
      </c>
      <c r="O76" s="286"/>
      <c r="P76" s="554"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6" t="str">
        <f>IFERROR(VLOOKUP(K76,【参考】数式用!$A$2:$N$57,14,FALSE),"")</f>
        <v/>
      </c>
      <c r="AP76" s="556" t="str">
        <f t="shared" si="13"/>
        <v/>
      </c>
      <c r="AQ76" s="560" t="str">
        <f t="shared" si="32"/>
        <v/>
      </c>
      <c r="AR76" s="560" t="str">
        <f t="shared" si="30"/>
        <v>キャリアパス要件Ⅰ・Ⅱ_</v>
      </c>
      <c r="AS76" s="539" t="str">
        <f t="shared" si="33"/>
        <v>入力済</v>
      </c>
      <c r="AT76" s="556" t="str">
        <f t="shared" si="14"/>
        <v/>
      </c>
      <c r="AU76" s="539" t="str">
        <f t="shared" si="34"/>
        <v>入力済</v>
      </c>
      <c r="AV76" s="539" t="str">
        <f t="shared" si="35"/>
        <v/>
      </c>
      <c r="AW76" s="575" t="str">
        <f t="shared" si="15"/>
        <v/>
      </c>
      <c r="AX76" s="556" t="str">
        <f t="shared" si="36"/>
        <v/>
      </c>
      <c r="AY76" s="539" t="str">
        <f>IFERROR(VLOOKUP(K76,【参考】数式用!$AR$3:$AS$49, 2, FALSE), "")</f>
        <v/>
      </c>
      <c r="AZ76" s="556" t="str">
        <f t="shared" si="16"/>
        <v/>
      </c>
      <c r="BA76" s="559" t="str">
        <f t="shared" si="37"/>
        <v>入力済</v>
      </c>
      <c r="BB76" s="539" t="str">
        <f>IFERROR(VLOOKUP(K76,【参考】数式用!$AX$3:$AY$59, 2, FALSE), "")</f>
        <v/>
      </c>
      <c r="BC76" s="556" t="str">
        <f t="shared" si="17"/>
        <v/>
      </c>
      <c r="BD76" s="559" t="str">
        <f t="shared" si="38"/>
        <v>入力済</v>
      </c>
      <c r="BE76" s="559" t="str">
        <f t="shared" si="18"/>
        <v/>
      </c>
      <c r="BF76" s="559" t="str">
        <f t="shared" si="19"/>
        <v/>
      </c>
      <c r="BG76" s="559" t="str">
        <f t="shared" si="20"/>
        <v/>
      </c>
      <c r="BH76" s="559" t="str">
        <f t="shared" si="39"/>
        <v/>
      </c>
      <c r="BI76" s="559" t="str">
        <f t="shared" si="40"/>
        <v/>
      </c>
      <c r="BK76" s="27"/>
      <c r="BL76" s="606" t="str">
        <f t="shared" si="21"/>
        <v/>
      </c>
      <c r="BM76" s="606" t="str">
        <f t="shared" si="22"/>
        <v/>
      </c>
      <c r="BN76" s="606" t="str">
        <f t="shared" si="23"/>
        <v/>
      </c>
      <c r="BO76" s="607" t="str">
        <f>IFERROR(IF(BN76="対象",ROUNDDOWN(L76*VLOOKUP(K76,【参考】数式用!$A$4:$J$42,10,FALSE)*AA76,0),""),"")</f>
        <v/>
      </c>
      <c r="BP76" s="606" t="str">
        <f t="shared" si="24"/>
        <v/>
      </c>
      <c r="BQ76" s="606" t="str">
        <f t="shared" si="25"/>
        <v/>
      </c>
      <c r="BR76" s="608" t="str">
        <f t="shared" si="26"/>
        <v/>
      </c>
      <c r="BS76" s="608" t="str">
        <f t="shared" si="27"/>
        <v/>
      </c>
      <c r="BT76" s="606" t="str">
        <f t="shared" si="28"/>
        <v/>
      </c>
      <c r="BU76" s="607" t="str">
        <f>IFERROR(IF(BT76="Ⅱロ有り",ROUNDDOWN(L76*VLOOKUP(K76,【参考】数式用!$A$4:$J$42,10,FALSE)*AA76,0),""),"")</f>
        <v/>
      </c>
      <c r="BV76" s="606" t="str">
        <f>IFERROR(IF(BT76="Ⅱロなし",ROUNDDOWN(L76*VLOOKUP(K76,【参考】数式用!$A$4:$J$42,8,FALSE)*AA76,0),""),"")</f>
        <v/>
      </c>
    </row>
    <row r="77" spans="1:74" ht="109.9" customHeight="1" thickBot="1">
      <c r="A77" s="303">
        <v>64</v>
      </c>
      <c r="B77" s="1059" t="str">
        <f>IF(基本情報入力シート!B99="","",基本情報入力シート!B99)</f>
        <v/>
      </c>
      <c r="C77" s="1060"/>
      <c r="D77" s="1060"/>
      <c r="E77" s="1060"/>
      <c r="F77" s="106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23" t="str">
        <f>IF('別紙様式2-2（個票（４、５月））'!M77="","",'別紙様式2-2（個票（４、５月））'!M77)</f>
        <v/>
      </c>
      <c r="N77" s="522" t="str">
        <f>IF('別紙様式2-2（個票（４、５月））'!N77="","",'別紙様式2-2（個票（４、５月））'!N77)</f>
        <v/>
      </c>
      <c r="O77" s="286"/>
      <c r="P77" s="554"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6" t="str">
        <f>IFERROR(VLOOKUP(K77,【参考】数式用!$A$2:$N$57,14,FALSE),"")</f>
        <v/>
      </c>
      <c r="AP77" s="556" t="str">
        <f t="shared" si="13"/>
        <v/>
      </c>
      <c r="AQ77" s="560" t="str">
        <f t="shared" ref="AQ77:AQ113" si="42">IF(AND(AE77&lt;&gt;0,AE77&lt;&gt;"",AO77="加算対象"),IF(AF77="○","入力済","未入力"),"")</f>
        <v/>
      </c>
      <c r="AR77" s="560" t="str">
        <f t="shared" si="30"/>
        <v>キャリアパス要件Ⅰ・Ⅱ_</v>
      </c>
      <c r="AS77" s="539" t="str">
        <f t="shared" ref="AS77:AS113" si="43">IF(AND(O77&lt;&gt;"", AG77=""), "未入力", "入力済")</f>
        <v>入力済</v>
      </c>
      <c r="AT77" s="556" t="str">
        <f t="shared" si="14"/>
        <v/>
      </c>
      <c r="AU77" s="539" t="str">
        <f t="shared" ref="AU77:AU113" si="44">IF(AND(O77&lt;&gt;"", O77&lt;&gt;"処遇改善加算Ⅳ",O77&lt;&gt;"処遇改善加算", AH77=""), "未入力", "入力済")</f>
        <v>入力済</v>
      </c>
      <c r="AV77" s="539" t="str">
        <f t="shared" ref="AV77:AV113" si="45">IF(OR(ISNUMBER(SEARCH("処遇改善加算Ⅰ",O77)),ISNUMBER(SEARCH("処遇改善加算Ⅱ",O77))),"対象","")</f>
        <v/>
      </c>
      <c r="AW77" s="575" t="str">
        <f t="shared" si="15"/>
        <v/>
      </c>
      <c r="AX77" s="556" t="str">
        <f t="shared" ref="AX77:AX108" si="46">IF(AND(AW77=1, OR(AI77=0,AI77=""),AO77="加算対象"),"AH列に色付け","")</f>
        <v/>
      </c>
      <c r="AY77" s="539" t="str">
        <f>IFERROR(VLOOKUP(K77,【参考】数式用!$AR$3:$AS$49, 2, FALSE), "")</f>
        <v/>
      </c>
      <c r="AZ77" s="556" t="str">
        <f t="shared" si="16"/>
        <v/>
      </c>
      <c r="BA77" s="559" t="str">
        <f t="shared" ref="BA77:BA113" si="47">IF(AND(OR(O77="処遇改善加算Ⅰイ",O77="処遇改善加算Ⅰロ"), AJ77=""), "未入力","入力済")</f>
        <v>入力済</v>
      </c>
      <c r="BB77" s="539" t="str">
        <f>IFERROR(VLOOKUP(K77,【参考】数式用!$AX$3:$AY$59, 2, FALSE), "")</f>
        <v/>
      </c>
      <c r="BC77" s="556" t="str">
        <f t="shared" si="17"/>
        <v/>
      </c>
      <c r="BD77" s="559" t="str">
        <f t="shared" ref="BD77:BD113" si="48">IF(AND(COUNTIF(AG77:AI77,"*令和８年度特例要件を*")&gt;0,AK77=""), "未入力","入力済")</f>
        <v>入力済</v>
      </c>
      <c r="BE77" s="559" t="str">
        <f t="shared" si="18"/>
        <v/>
      </c>
      <c r="BF77" s="559" t="str">
        <f t="shared" si="19"/>
        <v/>
      </c>
      <c r="BG77" s="559" t="str">
        <f t="shared" si="20"/>
        <v/>
      </c>
      <c r="BH77" s="559" t="str">
        <f t="shared" ref="BH77:BH108" si="49">IF(AND(BE77="",BG77="入力必要"),IF(AK77="","未入力","入力済"),"")</f>
        <v/>
      </c>
      <c r="BI77" s="559" t="str">
        <f t="shared" ref="BI77:BI113" si="50">G77</f>
        <v/>
      </c>
      <c r="BK77" s="27"/>
      <c r="BL77" s="606" t="str">
        <f t="shared" si="21"/>
        <v/>
      </c>
      <c r="BM77" s="606" t="str">
        <f t="shared" si="22"/>
        <v/>
      </c>
      <c r="BN77" s="606" t="str">
        <f t="shared" si="23"/>
        <v/>
      </c>
      <c r="BO77" s="607" t="str">
        <f>IFERROR(IF(BN77="対象",ROUNDDOWN(L77*VLOOKUP(K77,【参考】数式用!$A$4:$J$42,10,FALSE)*AA77,0),""),"")</f>
        <v/>
      </c>
      <c r="BP77" s="606" t="str">
        <f t="shared" si="24"/>
        <v/>
      </c>
      <c r="BQ77" s="606" t="str">
        <f t="shared" si="25"/>
        <v/>
      </c>
      <c r="BR77" s="608" t="str">
        <f t="shared" si="26"/>
        <v/>
      </c>
      <c r="BS77" s="608" t="str">
        <f t="shared" si="27"/>
        <v/>
      </c>
      <c r="BT77" s="606" t="str">
        <f t="shared" si="28"/>
        <v/>
      </c>
      <c r="BU77" s="607" t="str">
        <f>IFERROR(IF(BT77="Ⅱロ有り",ROUNDDOWN(L77*VLOOKUP(K77,【参考】数式用!$A$4:$J$42,10,FALSE)*AA77,0),""),"")</f>
        <v/>
      </c>
      <c r="BV77" s="606" t="str">
        <f>IFERROR(IF(BT77="Ⅱロなし",ROUNDDOWN(L77*VLOOKUP(K77,【参考】数式用!$A$4:$J$42,8,FALSE)*AA77,0),""),"")</f>
        <v/>
      </c>
    </row>
    <row r="78" spans="1:74" ht="109.9" customHeight="1" thickBot="1">
      <c r="A78" s="303">
        <v>65</v>
      </c>
      <c r="B78" s="1059" t="str">
        <f>IF(基本情報入力シート!B100="","",基本情報入力シート!B100)</f>
        <v/>
      </c>
      <c r="C78" s="1060"/>
      <c r="D78" s="1060"/>
      <c r="E78" s="1060"/>
      <c r="F78" s="106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23" t="str">
        <f>IF('別紙様式2-2（個票（４、５月））'!M78="","",'別紙様式2-2（個票（４、５月））'!M78)</f>
        <v/>
      </c>
      <c r="N78" s="522" t="str">
        <f>IF('別紙様式2-2（個票（４、５月））'!N78="","",'別紙様式2-2（個票（４、５月））'!N78)</f>
        <v/>
      </c>
      <c r="O78" s="286"/>
      <c r="P78" s="554"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6" t="str">
        <f>IFERROR(VLOOKUP(K78,【参考】数式用!$A$2:$N$57,14,FALSE),"")</f>
        <v/>
      </c>
      <c r="AP78" s="556" t="str">
        <f t="shared" ref="AP78:AP113" si="54">IF(AND(K78&lt;&gt;""),"O列に色付け","")</f>
        <v/>
      </c>
      <c r="AQ78" s="560" t="str">
        <f t="shared" si="42"/>
        <v/>
      </c>
      <c r="AR78" s="560" t="str">
        <f t="shared" si="30"/>
        <v>キャリアパス要件Ⅰ・Ⅱ_</v>
      </c>
      <c r="AS78" s="539" t="str">
        <f t="shared" si="43"/>
        <v>入力済</v>
      </c>
      <c r="AT78" s="556" t="str">
        <f t="shared" ref="AT78:AT113" si="55">IF(AND(O78&lt;&gt;"", O78&lt;&gt;"処遇改善加算Ⅳ",AO78="加算対象"),"AH列に色付け","")</f>
        <v/>
      </c>
      <c r="AU78" s="539" t="str">
        <f t="shared" si="44"/>
        <v>入力済</v>
      </c>
      <c r="AV78" s="539" t="str">
        <f t="shared" si="45"/>
        <v/>
      </c>
      <c r="AW78" s="575" t="str">
        <f t="shared" ref="AW78:AW113" si="56">IF(AND(O78&lt;&gt;"", O78&lt;&gt;"処遇改善加算Ⅲ", O78&lt;&gt;"処遇改善加算Ⅳ",O78&lt;&gt;"処遇改善加算"),"対象", "")</f>
        <v/>
      </c>
      <c r="AX78" s="556" t="str">
        <f t="shared" si="46"/>
        <v/>
      </c>
      <c r="AY78" s="539" t="str">
        <f>IFERROR(VLOOKUP(K78,【参考】数式用!$AR$3:$AS$49, 2, FALSE), "")</f>
        <v/>
      </c>
      <c r="AZ78" s="556" t="str">
        <f t="shared" ref="AZ78:AZ113" si="57">IF(AND(AO78="加算対象",OR(O78="処遇改善加算Ⅰイ",O78="処遇改善加算Ⅰロ")),"AJ列に色付け","")</f>
        <v/>
      </c>
      <c r="BA78" s="559" t="str">
        <f t="shared" si="47"/>
        <v>入力済</v>
      </c>
      <c r="BB78" s="539" t="str">
        <f>IFERROR(VLOOKUP(K78,【参考】数式用!$AX$3:$AY$59, 2, FALSE), "")</f>
        <v/>
      </c>
      <c r="BC78" s="556" t="str">
        <f t="shared" ref="BC78:BC113" si="58">IF(OR(COUNTIF(AG78:AI78,"*令和８年度特例要件を*")&gt;0,ISNUMBER(SEARCH("処遇改善加算Ⅰロ",O78)),ISNUMBER(SEARCH("処遇改善加算Ⅱロ",O78)),AO78="加算対象外"),"AK列に色付け","")</f>
        <v/>
      </c>
      <c r="BD78" s="559" t="str">
        <f t="shared" si="48"/>
        <v>入力済</v>
      </c>
      <c r="BE78" s="559" t="str">
        <f t="shared" ref="BE78:BE113" si="59">IF(OR(ISNUMBER(SEARCH("処遇改善加算Ⅰロ",O78)),ISNUMBER(SEARCH("処遇改善加算Ⅱロ",O78))),"",IF(AND(BC78="AK列に色付け",OR(AG78="○",AG78="誓約"),AH78="○",AI78&gt;=1),"AK列色消し",""))</f>
        <v/>
      </c>
      <c r="BF78" s="559" t="str">
        <f t="shared" ref="BF78:BF113" si="60">IF(AND(O78="処遇改善加算",OR(AG78="○",AG78="誓約")),"AK列色消し","")</f>
        <v/>
      </c>
      <c r="BG78" s="559" t="str">
        <f t="shared" ref="BG78:BG113" si="61">IF(OR(TRIM(BC78)="",BE78="AK列色消し",BF78="AK列色消し"),"","入力必要")</f>
        <v/>
      </c>
      <c r="BH78" s="559" t="str">
        <f t="shared" si="49"/>
        <v/>
      </c>
      <c r="BI78" s="559" t="str">
        <f t="shared" si="50"/>
        <v/>
      </c>
      <c r="BK78" s="27"/>
      <c r="BL78" s="606" t="str">
        <f t="shared" ref="BL78:BL113" si="62">IF(AND(K78&lt;&gt;"",K78&lt;&gt;"計画相談支援",K78&lt;&gt;"地域相談支援（地域定着支援）",K78&lt;&gt;"地域相談支援（地域移行支援）",K78&lt;&gt;"障害児相談支援"),"O列に色付け","")</f>
        <v/>
      </c>
      <c r="BM78" s="606" t="str">
        <f t="shared" ref="BM78:BM113" si="63">IF(OR(O78="処遇改善加算Ⅰロ",O78="処遇改善加算Ⅱロ"),"対象","")</f>
        <v/>
      </c>
      <c r="BN78" s="60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7" t="str">
        <f>IFERROR(IF(BN78="対象",ROUNDDOWN(L78*VLOOKUP(K78,【参考】数式用!$A$4:$J$42,10,FALSE)*AA78,0),""),"")</f>
        <v/>
      </c>
      <c r="BP78" s="606" t="str">
        <f t="shared" ref="BP78:BP141" si="65">IFERROR(IF(BN78="特例",AC78,""),"")</f>
        <v/>
      </c>
      <c r="BQ78" s="606" t="str">
        <f t="shared" ref="BQ78:BQ113" si="66">IF(O78="処遇改善加算","対象","")</f>
        <v/>
      </c>
      <c r="BR78" s="608" t="str">
        <f t="shared" ref="BR78:BR141" si="67">IF(BQ78="","",IF(OR(AG78="○",AG78="誓約"),"対象",""))</f>
        <v/>
      </c>
      <c r="BS78" s="608" t="str">
        <f t="shared" ref="BS78:BS113" si="68">IF(BM78="対象","",IF(COUNTIF(AF78:AH78,"*令和８年度特例要件を*")&gt;0,"特例要件",""))</f>
        <v/>
      </c>
      <c r="BT78" s="60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7" t="str">
        <f>IFERROR(IF(BT78="Ⅱロ有り",ROUNDDOWN(L78*VLOOKUP(K78,【参考】数式用!$A$4:$J$42,10,FALSE)*AA78,0),""),"")</f>
        <v/>
      </c>
      <c r="BV78" s="606" t="str">
        <f>IFERROR(IF(BT78="Ⅱロなし",ROUNDDOWN(L78*VLOOKUP(K78,【参考】数式用!$A$4:$J$42,8,FALSE)*AA78,0),""),"")</f>
        <v/>
      </c>
    </row>
    <row r="79" spans="1:74" ht="109.9" customHeight="1" thickBot="1">
      <c r="A79" s="303">
        <v>66</v>
      </c>
      <c r="B79" s="1059" t="str">
        <f>IF(基本情報入力シート!B101="","",基本情報入力シート!B101)</f>
        <v/>
      </c>
      <c r="C79" s="1060"/>
      <c r="D79" s="1060"/>
      <c r="E79" s="1060"/>
      <c r="F79" s="106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23" t="str">
        <f>IF('別紙様式2-2（個票（４、５月））'!M79="","",'別紙様式2-2（個票（４、５月））'!M79)</f>
        <v/>
      </c>
      <c r="N79" s="522" t="str">
        <f>IF('別紙様式2-2（個票（４、５月））'!N79="","",'別紙様式2-2（個票（４、５月））'!N79)</f>
        <v/>
      </c>
      <c r="O79" s="286"/>
      <c r="P79" s="554"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6" t="str">
        <f>IFERROR(VLOOKUP(K79,【参考】数式用!$A$2:$N$57,14,FALSE),"")</f>
        <v/>
      </c>
      <c r="AP79" s="556" t="str">
        <f t="shared" si="54"/>
        <v/>
      </c>
      <c r="AQ79" s="560" t="str">
        <f t="shared" si="42"/>
        <v/>
      </c>
      <c r="AR79" s="560" t="str">
        <f t="shared" ref="AR79:AR113" si="70">"キャリアパス要件Ⅰ・Ⅱ_"&amp;AO79</f>
        <v>キャリアパス要件Ⅰ・Ⅱ_</v>
      </c>
      <c r="AS79" s="539" t="str">
        <f t="shared" si="43"/>
        <v>入力済</v>
      </c>
      <c r="AT79" s="556" t="str">
        <f t="shared" si="55"/>
        <v/>
      </c>
      <c r="AU79" s="539" t="str">
        <f t="shared" si="44"/>
        <v>入力済</v>
      </c>
      <c r="AV79" s="539" t="str">
        <f t="shared" si="45"/>
        <v/>
      </c>
      <c r="AW79" s="575" t="str">
        <f t="shared" si="56"/>
        <v/>
      </c>
      <c r="AX79" s="556" t="str">
        <f t="shared" si="46"/>
        <v/>
      </c>
      <c r="AY79" s="539" t="str">
        <f>IFERROR(VLOOKUP(K79,【参考】数式用!$AR$3:$AS$49, 2, FALSE), "")</f>
        <v/>
      </c>
      <c r="AZ79" s="556" t="str">
        <f t="shared" si="57"/>
        <v/>
      </c>
      <c r="BA79" s="559" t="str">
        <f t="shared" si="47"/>
        <v>入力済</v>
      </c>
      <c r="BB79" s="539" t="str">
        <f>IFERROR(VLOOKUP(K79,【参考】数式用!$AX$3:$AY$59, 2, FALSE), "")</f>
        <v/>
      </c>
      <c r="BC79" s="556" t="str">
        <f t="shared" si="58"/>
        <v/>
      </c>
      <c r="BD79" s="559" t="str">
        <f t="shared" si="48"/>
        <v>入力済</v>
      </c>
      <c r="BE79" s="559" t="str">
        <f t="shared" si="59"/>
        <v/>
      </c>
      <c r="BF79" s="559" t="str">
        <f t="shared" si="60"/>
        <v/>
      </c>
      <c r="BG79" s="559" t="str">
        <f t="shared" si="61"/>
        <v/>
      </c>
      <c r="BH79" s="559" t="str">
        <f t="shared" si="49"/>
        <v/>
      </c>
      <c r="BI79" s="559" t="str">
        <f t="shared" si="50"/>
        <v/>
      </c>
      <c r="BK79" s="27"/>
      <c r="BL79" s="606" t="str">
        <f t="shared" si="62"/>
        <v/>
      </c>
      <c r="BM79" s="606" t="str">
        <f t="shared" si="63"/>
        <v/>
      </c>
      <c r="BN79" s="606" t="str">
        <f t="shared" si="64"/>
        <v/>
      </c>
      <c r="BO79" s="607" t="str">
        <f>IFERROR(IF(BN79="対象",ROUNDDOWN(L79*VLOOKUP(K79,【参考】数式用!$A$4:$J$42,10,FALSE)*AA79,0),""),"")</f>
        <v/>
      </c>
      <c r="BP79" s="606" t="str">
        <f t="shared" si="65"/>
        <v/>
      </c>
      <c r="BQ79" s="606" t="str">
        <f t="shared" si="66"/>
        <v/>
      </c>
      <c r="BR79" s="608" t="str">
        <f t="shared" si="67"/>
        <v/>
      </c>
      <c r="BS79" s="608" t="str">
        <f t="shared" si="68"/>
        <v/>
      </c>
      <c r="BT79" s="606" t="str">
        <f t="shared" si="69"/>
        <v/>
      </c>
      <c r="BU79" s="607" t="str">
        <f>IFERROR(IF(BT79="Ⅱロ有り",ROUNDDOWN(L79*VLOOKUP(K79,【参考】数式用!$A$4:$J$42,10,FALSE)*AA79,0),""),"")</f>
        <v/>
      </c>
      <c r="BV79" s="606" t="str">
        <f>IFERROR(IF(BT79="Ⅱロなし",ROUNDDOWN(L79*VLOOKUP(K79,【参考】数式用!$A$4:$J$42,8,FALSE)*AA79,0),""),"")</f>
        <v/>
      </c>
    </row>
    <row r="80" spans="1:74" ht="109.9" customHeight="1" thickBot="1">
      <c r="A80" s="303">
        <v>67</v>
      </c>
      <c r="B80" s="1059" t="str">
        <f>IF(基本情報入力シート!B102="","",基本情報入力シート!B102)</f>
        <v/>
      </c>
      <c r="C80" s="1060"/>
      <c r="D80" s="1060"/>
      <c r="E80" s="1060"/>
      <c r="F80" s="106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23" t="str">
        <f>IF('別紙様式2-2（個票（４、５月））'!M80="","",'別紙様式2-2（個票（４、５月））'!M80)</f>
        <v/>
      </c>
      <c r="N80" s="522" t="str">
        <f>IF('別紙様式2-2（個票（４、５月））'!N80="","",'別紙様式2-2（個票（４、５月））'!N80)</f>
        <v/>
      </c>
      <c r="O80" s="286"/>
      <c r="P80" s="554"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6" t="str">
        <f>IFERROR(VLOOKUP(K80,【参考】数式用!$A$2:$N$57,14,FALSE),"")</f>
        <v/>
      </c>
      <c r="AP80" s="556" t="str">
        <f t="shared" si="54"/>
        <v/>
      </c>
      <c r="AQ80" s="560" t="str">
        <f t="shared" si="42"/>
        <v/>
      </c>
      <c r="AR80" s="560" t="str">
        <f t="shared" si="70"/>
        <v>キャリアパス要件Ⅰ・Ⅱ_</v>
      </c>
      <c r="AS80" s="539" t="str">
        <f t="shared" si="43"/>
        <v>入力済</v>
      </c>
      <c r="AT80" s="556" t="str">
        <f t="shared" si="55"/>
        <v/>
      </c>
      <c r="AU80" s="539" t="str">
        <f t="shared" si="44"/>
        <v>入力済</v>
      </c>
      <c r="AV80" s="539" t="str">
        <f t="shared" si="45"/>
        <v/>
      </c>
      <c r="AW80" s="575" t="str">
        <f t="shared" si="56"/>
        <v/>
      </c>
      <c r="AX80" s="556" t="str">
        <f t="shared" si="46"/>
        <v/>
      </c>
      <c r="AY80" s="539" t="str">
        <f>IFERROR(VLOOKUP(K80,【参考】数式用!$AR$3:$AS$49, 2, FALSE), "")</f>
        <v/>
      </c>
      <c r="AZ80" s="556" t="str">
        <f t="shared" si="57"/>
        <v/>
      </c>
      <c r="BA80" s="559" t="str">
        <f t="shared" si="47"/>
        <v>入力済</v>
      </c>
      <c r="BB80" s="539" t="str">
        <f>IFERROR(VLOOKUP(K80,【参考】数式用!$AX$3:$AY$59, 2, FALSE), "")</f>
        <v/>
      </c>
      <c r="BC80" s="556" t="str">
        <f t="shared" si="58"/>
        <v/>
      </c>
      <c r="BD80" s="559" t="str">
        <f t="shared" si="48"/>
        <v>入力済</v>
      </c>
      <c r="BE80" s="559" t="str">
        <f t="shared" si="59"/>
        <v/>
      </c>
      <c r="BF80" s="559" t="str">
        <f t="shared" si="60"/>
        <v/>
      </c>
      <c r="BG80" s="559" t="str">
        <f t="shared" si="61"/>
        <v/>
      </c>
      <c r="BH80" s="559" t="str">
        <f t="shared" si="49"/>
        <v/>
      </c>
      <c r="BI80" s="559" t="str">
        <f t="shared" si="50"/>
        <v/>
      </c>
      <c r="BK80" s="27"/>
      <c r="BL80" s="606" t="str">
        <f t="shared" si="62"/>
        <v/>
      </c>
      <c r="BM80" s="606" t="str">
        <f t="shared" si="63"/>
        <v/>
      </c>
      <c r="BN80" s="606" t="str">
        <f t="shared" si="64"/>
        <v/>
      </c>
      <c r="BO80" s="607" t="str">
        <f>IFERROR(IF(BN80="対象",ROUNDDOWN(L80*VLOOKUP(K80,【参考】数式用!$A$4:$J$42,10,FALSE)*AA80,0),""),"")</f>
        <v/>
      </c>
      <c r="BP80" s="606" t="str">
        <f t="shared" si="65"/>
        <v/>
      </c>
      <c r="BQ80" s="606" t="str">
        <f t="shared" si="66"/>
        <v/>
      </c>
      <c r="BR80" s="608" t="str">
        <f t="shared" si="67"/>
        <v/>
      </c>
      <c r="BS80" s="608" t="str">
        <f t="shared" si="68"/>
        <v/>
      </c>
      <c r="BT80" s="606" t="str">
        <f t="shared" si="69"/>
        <v/>
      </c>
      <c r="BU80" s="607" t="str">
        <f>IFERROR(IF(BT80="Ⅱロ有り",ROUNDDOWN(L80*VLOOKUP(K80,【参考】数式用!$A$4:$J$42,10,FALSE)*AA80,0),""),"")</f>
        <v/>
      </c>
      <c r="BV80" s="606" t="str">
        <f>IFERROR(IF(BT80="Ⅱロなし",ROUNDDOWN(L80*VLOOKUP(K80,【参考】数式用!$A$4:$J$42,8,FALSE)*AA80,0),""),"")</f>
        <v/>
      </c>
    </row>
    <row r="81" spans="1:74" ht="109.9" customHeight="1" thickBot="1">
      <c r="A81" s="303">
        <v>68</v>
      </c>
      <c r="B81" s="1059" t="str">
        <f>IF(基本情報入力シート!B103="","",基本情報入力シート!B103)</f>
        <v/>
      </c>
      <c r="C81" s="1060"/>
      <c r="D81" s="1060"/>
      <c r="E81" s="1060"/>
      <c r="F81" s="106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23" t="str">
        <f>IF('別紙様式2-2（個票（４、５月））'!M81="","",'別紙様式2-2（個票（４、５月））'!M81)</f>
        <v/>
      </c>
      <c r="N81" s="522" t="str">
        <f>IF('別紙様式2-2（個票（４、５月））'!N81="","",'別紙様式2-2（個票（４、５月））'!N81)</f>
        <v/>
      </c>
      <c r="O81" s="286"/>
      <c r="P81" s="554"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6" t="str">
        <f>IFERROR(VLOOKUP(K81,【参考】数式用!$A$2:$N$57,14,FALSE),"")</f>
        <v/>
      </c>
      <c r="AP81" s="556" t="str">
        <f t="shared" si="54"/>
        <v/>
      </c>
      <c r="AQ81" s="560" t="str">
        <f t="shared" si="42"/>
        <v/>
      </c>
      <c r="AR81" s="560" t="str">
        <f t="shared" si="70"/>
        <v>キャリアパス要件Ⅰ・Ⅱ_</v>
      </c>
      <c r="AS81" s="539" t="str">
        <f t="shared" si="43"/>
        <v>入力済</v>
      </c>
      <c r="AT81" s="556" t="str">
        <f t="shared" si="55"/>
        <v/>
      </c>
      <c r="AU81" s="539" t="str">
        <f t="shared" si="44"/>
        <v>入力済</v>
      </c>
      <c r="AV81" s="539" t="str">
        <f t="shared" si="45"/>
        <v/>
      </c>
      <c r="AW81" s="575" t="str">
        <f t="shared" si="56"/>
        <v/>
      </c>
      <c r="AX81" s="556" t="str">
        <f t="shared" si="46"/>
        <v/>
      </c>
      <c r="AY81" s="539" t="str">
        <f>IFERROR(VLOOKUP(K81,【参考】数式用!$AR$3:$AS$49, 2, FALSE), "")</f>
        <v/>
      </c>
      <c r="AZ81" s="556" t="str">
        <f t="shared" si="57"/>
        <v/>
      </c>
      <c r="BA81" s="559" t="str">
        <f t="shared" si="47"/>
        <v>入力済</v>
      </c>
      <c r="BB81" s="539" t="str">
        <f>IFERROR(VLOOKUP(K81,【参考】数式用!$AX$3:$AY$59, 2, FALSE), "")</f>
        <v/>
      </c>
      <c r="BC81" s="556" t="str">
        <f t="shared" si="58"/>
        <v/>
      </c>
      <c r="BD81" s="559" t="str">
        <f t="shared" si="48"/>
        <v>入力済</v>
      </c>
      <c r="BE81" s="559" t="str">
        <f t="shared" si="59"/>
        <v/>
      </c>
      <c r="BF81" s="559" t="str">
        <f t="shared" si="60"/>
        <v/>
      </c>
      <c r="BG81" s="559" t="str">
        <f t="shared" si="61"/>
        <v/>
      </c>
      <c r="BH81" s="559" t="str">
        <f t="shared" si="49"/>
        <v/>
      </c>
      <c r="BI81" s="559" t="str">
        <f t="shared" si="50"/>
        <v/>
      </c>
      <c r="BK81" s="27"/>
      <c r="BL81" s="606" t="str">
        <f t="shared" si="62"/>
        <v/>
      </c>
      <c r="BM81" s="606" t="str">
        <f t="shared" si="63"/>
        <v/>
      </c>
      <c r="BN81" s="606" t="str">
        <f t="shared" si="64"/>
        <v/>
      </c>
      <c r="BO81" s="607" t="str">
        <f>IFERROR(IF(BN81="対象",ROUNDDOWN(L81*VLOOKUP(K81,【参考】数式用!$A$4:$J$42,10,FALSE)*AA81,0),""),"")</f>
        <v/>
      </c>
      <c r="BP81" s="606" t="str">
        <f t="shared" si="65"/>
        <v/>
      </c>
      <c r="BQ81" s="606" t="str">
        <f t="shared" si="66"/>
        <v/>
      </c>
      <c r="BR81" s="608" t="str">
        <f t="shared" si="67"/>
        <v/>
      </c>
      <c r="BS81" s="608" t="str">
        <f t="shared" si="68"/>
        <v/>
      </c>
      <c r="BT81" s="606" t="str">
        <f t="shared" si="69"/>
        <v/>
      </c>
      <c r="BU81" s="607" t="str">
        <f>IFERROR(IF(BT81="Ⅱロ有り",ROUNDDOWN(L81*VLOOKUP(K81,【参考】数式用!$A$4:$J$42,10,FALSE)*AA81,0),""),"")</f>
        <v/>
      </c>
      <c r="BV81" s="606" t="str">
        <f>IFERROR(IF(BT81="Ⅱロなし",ROUNDDOWN(L81*VLOOKUP(K81,【参考】数式用!$A$4:$J$42,8,FALSE)*AA81,0),""),"")</f>
        <v/>
      </c>
    </row>
    <row r="82" spans="1:74" ht="109.9" customHeight="1" thickBot="1">
      <c r="A82" s="303">
        <v>69</v>
      </c>
      <c r="B82" s="1059" t="str">
        <f>IF(基本情報入力シート!B104="","",基本情報入力シート!B104)</f>
        <v/>
      </c>
      <c r="C82" s="1060"/>
      <c r="D82" s="1060"/>
      <c r="E82" s="1060"/>
      <c r="F82" s="106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23" t="str">
        <f>IF('別紙様式2-2（個票（４、５月））'!M82="","",'別紙様式2-2（個票（４、５月））'!M82)</f>
        <v/>
      </c>
      <c r="N82" s="522" t="str">
        <f>IF('別紙様式2-2（個票（４、５月））'!N82="","",'別紙様式2-2（個票（４、５月））'!N82)</f>
        <v/>
      </c>
      <c r="O82" s="286"/>
      <c r="P82" s="554"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6" t="str">
        <f>IFERROR(VLOOKUP(K82,【参考】数式用!$A$2:$N$57,14,FALSE),"")</f>
        <v/>
      </c>
      <c r="AP82" s="556" t="str">
        <f t="shared" si="54"/>
        <v/>
      </c>
      <c r="AQ82" s="560" t="str">
        <f t="shared" si="42"/>
        <v/>
      </c>
      <c r="AR82" s="560" t="str">
        <f t="shared" si="70"/>
        <v>キャリアパス要件Ⅰ・Ⅱ_</v>
      </c>
      <c r="AS82" s="539" t="str">
        <f t="shared" si="43"/>
        <v>入力済</v>
      </c>
      <c r="AT82" s="556" t="str">
        <f t="shared" si="55"/>
        <v/>
      </c>
      <c r="AU82" s="539" t="str">
        <f t="shared" si="44"/>
        <v>入力済</v>
      </c>
      <c r="AV82" s="539" t="str">
        <f t="shared" si="45"/>
        <v/>
      </c>
      <c r="AW82" s="575" t="str">
        <f t="shared" si="56"/>
        <v/>
      </c>
      <c r="AX82" s="556" t="str">
        <f t="shared" si="46"/>
        <v/>
      </c>
      <c r="AY82" s="539" t="str">
        <f>IFERROR(VLOOKUP(K82,【参考】数式用!$AR$3:$AS$49, 2, FALSE), "")</f>
        <v/>
      </c>
      <c r="AZ82" s="556" t="str">
        <f t="shared" si="57"/>
        <v/>
      </c>
      <c r="BA82" s="559" t="str">
        <f t="shared" si="47"/>
        <v>入力済</v>
      </c>
      <c r="BB82" s="539" t="str">
        <f>IFERROR(VLOOKUP(K82,【参考】数式用!$AX$3:$AY$59, 2, FALSE), "")</f>
        <v/>
      </c>
      <c r="BC82" s="556" t="str">
        <f t="shared" si="58"/>
        <v/>
      </c>
      <c r="BD82" s="559" t="str">
        <f t="shared" si="48"/>
        <v>入力済</v>
      </c>
      <c r="BE82" s="559" t="str">
        <f t="shared" si="59"/>
        <v/>
      </c>
      <c r="BF82" s="559" t="str">
        <f t="shared" si="60"/>
        <v/>
      </c>
      <c r="BG82" s="559" t="str">
        <f t="shared" si="61"/>
        <v/>
      </c>
      <c r="BH82" s="559" t="str">
        <f t="shared" si="49"/>
        <v/>
      </c>
      <c r="BI82" s="559" t="str">
        <f t="shared" si="50"/>
        <v/>
      </c>
      <c r="BK82" s="27"/>
      <c r="BL82" s="606" t="str">
        <f t="shared" si="62"/>
        <v/>
      </c>
      <c r="BM82" s="606" t="str">
        <f t="shared" si="63"/>
        <v/>
      </c>
      <c r="BN82" s="606" t="str">
        <f t="shared" si="64"/>
        <v/>
      </c>
      <c r="BO82" s="607" t="str">
        <f>IFERROR(IF(BN82="対象",ROUNDDOWN(L82*VLOOKUP(K82,【参考】数式用!$A$4:$J$42,10,FALSE)*AA82,0),""),"")</f>
        <v/>
      </c>
      <c r="BP82" s="606" t="str">
        <f t="shared" si="65"/>
        <v/>
      </c>
      <c r="BQ82" s="606" t="str">
        <f t="shared" si="66"/>
        <v/>
      </c>
      <c r="BR82" s="608" t="str">
        <f t="shared" si="67"/>
        <v/>
      </c>
      <c r="BS82" s="608" t="str">
        <f t="shared" si="68"/>
        <v/>
      </c>
      <c r="BT82" s="606" t="str">
        <f t="shared" si="69"/>
        <v/>
      </c>
      <c r="BU82" s="607" t="str">
        <f>IFERROR(IF(BT82="Ⅱロ有り",ROUNDDOWN(L82*VLOOKUP(K82,【参考】数式用!$A$4:$J$42,10,FALSE)*AA82,0),""),"")</f>
        <v/>
      </c>
      <c r="BV82" s="606" t="str">
        <f>IFERROR(IF(BT82="Ⅱロなし",ROUNDDOWN(L82*VLOOKUP(K82,【参考】数式用!$A$4:$J$42,8,FALSE)*AA82,0),""),"")</f>
        <v/>
      </c>
    </row>
    <row r="83" spans="1:74" ht="109.9" customHeight="1" thickBot="1">
      <c r="A83" s="303">
        <v>70</v>
      </c>
      <c r="B83" s="1059" t="str">
        <f>IF(基本情報入力シート!B105="","",基本情報入力シート!B105)</f>
        <v/>
      </c>
      <c r="C83" s="1060"/>
      <c r="D83" s="1060"/>
      <c r="E83" s="1060"/>
      <c r="F83" s="106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23" t="str">
        <f>IF('別紙様式2-2（個票（４、５月））'!M83="","",'別紙様式2-2（個票（４、５月））'!M83)</f>
        <v/>
      </c>
      <c r="N83" s="522" t="str">
        <f>IF('別紙様式2-2（個票（４、５月））'!N83="","",'別紙様式2-2（個票（４、５月））'!N83)</f>
        <v/>
      </c>
      <c r="O83" s="286"/>
      <c r="P83" s="554"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6" t="str">
        <f>IFERROR(VLOOKUP(K83,【参考】数式用!$A$2:$N$57,14,FALSE),"")</f>
        <v/>
      </c>
      <c r="AP83" s="556" t="str">
        <f t="shared" si="54"/>
        <v/>
      </c>
      <c r="AQ83" s="560" t="str">
        <f t="shared" si="42"/>
        <v/>
      </c>
      <c r="AR83" s="560" t="str">
        <f t="shared" si="70"/>
        <v>キャリアパス要件Ⅰ・Ⅱ_</v>
      </c>
      <c r="AS83" s="539" t="str">
        <f t="shared" si="43"/>
        <v>入力済</v>
      </c>
      <c r="AT83" s="556" t="str">
        <f t="shared" si="55"/>
        <v/>
      </c>
      <c r="AU83" s="539" t="str">
        <f t="shared" si="44"/>
        <v>入力済</v>
      </c>
      <c r="AV83" s="539" t="str">
        <f t="shared" si="45"/>
        <v/>
      </c>
      <c r="AW83" s="575" t="str">
        <f t="shared" si="56"/>
        <v/>
      </c>
      <c r="AX83" s="556" t="str">
        <f t="shared" si="46"/>
        <v/>
      </c>
      <c r="AY83" s="539" t="str">
        <f>IFERROR(VLOOKUP(K83,【参考】数式用!$AR$3:$AS$49, 2, FALSE), "")</f>
        <v/>
      </c>
      <c r="AZ83" s="556" t="str">
        <f t="shared" si="57"/>
        <v/>
      </c>
      <c r="BA83" s="559" t="str">
        <f t="shared" si="47"/>
        <v>入力済</v>
      </c>
      <c r="BB83" s="539" t="str">
        <f>IFERROR(VLOOKUP(K83,【参考】数式用!$AX$3:$AY$59, 2, FALSE), "")</f>
        <v/>
      </c>
      <c r="BC83" s="556" t="str">
        <f t="shared" si="58"/>
        <v/>
      </c>
      <c r="BD83" s="559" t="str">
        <f t="shared" si="48"/>
        <v>入力済</v>
      </c>
      <c r="BE83" s="559" t="str">
        <f t="shared" si="59"/>
        <v/>
      </c>
      <c r="BF83" s="559" t="str">
        <f t="shared" si="60"/>
        <v/>
      </c>
      <c r="BG83" s="559" t="str">
        <f t="shared" si="61"/>
        <v/>
      </c>
      <c r="BH83" s="559" t="str">
        <f t="shared" si="49"/>
        <v/>
      </c>
      <c r="BI83" s="559" t="str">
        <f t="shared" si="50"/>
        <v/>
      </c>
      <c r="BK83" s="27"/>
      <c r="BL83" s="606" t="str">
        <f t="shared" si="62"/>
        <v/>
      </c>
      <c r="BM83" s="606" t="str">
        <f t="shared" si="63"/>
        <v/>
      </c>
      <c r="BN83" s="606" t="str">
        <f t="shared" si="64"/>
        <v/>
      </c>
      <c r="BO83" s="607" t="str">
        <f>IFERROR(IF(BN83="対象",ROUNDDOWN(L83*VLOOKUP(K83,【参考】数式用!$A$4:$J$42,10,FALSE)*AA83,0),""),"")</f>
        <v/>
      </c>
      <c r="BP83" s="606" t="str">
        <f t="shared" si="65"/>
        <v/>
      </c>
      <c r="BQ83" s="606" t="str">
        <f t="shared" si="66"/>
        <v/>
      </c>
      <c r="BR83" s="608" t="str">
        <f t="shared" si="67"/>
        <v/>
      </c>
      <c r="BS83" s="608" t="str">
        <f t="shared" si="68"/>
        <v/>
      </c>
      <c r="BT83" s="606" t="str">
        <f t="shared" si="69"/>
        <v/>
      </c>
      <c r="BU83" s="607" t="str">
        <f>IFERROR(IF(BT83="Ⅱロ有り",ROUNDDOWN(L83*VLOOKUP(K83,【参考】数式用!$A$4:$J$42,10,FALSE)*AA83,0),""),"")</f>
        <v/>
      </c>
      <c r="BV83" s="606" t="str">
        <f>IFERROR(IF(BT83="Ⅱロなし",ROUNDDOWN(L83*VLOOKUP(K83,【参考】数式用!$A$4:$J$42,8,FALSE)*AA83,0),""),"")</f>
        <v/>
      </c>
    </row>
    <row r="84" spans="1:74" ht="109.9" customHeight="1" thickBot="1">
      <c r="A84" s="303">
        <v>71</v>
      </c>
      <c r="B84" s="1059" t="str">
        <f>IF(基本情報入力シート!B106="","",基本情報入力シート!B106)</f>
        <v/>
      </c>
      <c r="C84" s="1060"/>
      <c r="D84" s="1060"/>
      <c r="E84" s="1060"/>
      <c r="F84" s="106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23" t="str">
        <f>IF('別紙様式2-2（個票（４、５月））'!M84="","",'別紙様式2-2（個票（４、５月））'!M84)</f>
        <v/>
      </c>
      <c r="N84" s="522" t="str">
        <f>IF('別紙様式2-2（個票（４、５月））'!N84="","",'別紙様式2-2（個票（４、５月））'!N84)</f>
        <v/>
      </c>
      <c r="O84" s="286"/>
      <c r="P84" s="554"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6" t="str">
        <f>IFERROR(VLOOKUP(K84,【参考】数式用!$A$2:$N$57,14,FALSE),"")</f>
        <v/>
      </c>
      <c r="AP84" s="556" t="str">
        <f t="shared" si="54"/>
        <v/>
      </c>
      <c r="AQ84" s="560" t="str">
        <f t="shared" si="42"/>
        <v/>
      </c>
      <c r="AR84" s="560" t="str">
        <f t="shared" si="70"/>
        <v>キャリアパス要件Ⅰ・Ⅱ_</v>
      </c>
      <c r="AS84" s="539" t="str">
        <f t="shared" si="43"/>
        <v>入力済</v>
      </c>
      <c r="AT84" s="556" t="str">
        <f t="shared" si="55"/>
        <v/>
      </c>
      <c r="AU84" s="539" t="str">
        <f t="shared" si="44"/>
        <v>入力済</v>
      </c>
      <c r="AV84" s="539" t="str">
        <f t="shared" si="45"/>
        <v/>
      </c>
      <c r="AW84" s="575" t="str">
        <f t="shared" si="56"/>
        <v/>
      </c>
      <c r="AX84" s="556" t="str">
        <f t="shared" si="46"/>
        <v/>
      </c>
      <c r="AY84" s="539" t="str">
        <f>IFERROR(VLOOKUP(K84,【参考】数式用!$AR$3:$AS$49, 2, FALSE), "")</f>
        <v/>
      </c>
      <c r="AZ84" s="556" t="str">
        <f t="shared" si="57"/>
        <v/>
      </c>
      <c r="BA84" s="559" t="str">
        <f t="shared" si="47"/>
        <v>入力済</v>
      </c>
      <c r="BB84" s="539" t="str">
        <f>IFERROR(VLOOKUP(K84,【参考】数式用!$AX$3:$AY$59, 2, FALSE), "")</f>
        <v/>
      </c>
      <c r="BC84" s="556" t="str">
        <f t="shared" si="58"/>
        <v/>
      </c>
      <c r="BD84" s="559" t="str">
        <f t="shared" si="48"/>
        <v>入力済</v>
      </c>
      <c r="BE84" s="559" t="str">
        <f t="shared" si="59"/>
        <v/>
      </c>
      <c r="BF84" s="559" t="str">
        <f t="shared" si="60"/>
        <v/>
      </c>
      <c r="BG84" s="559" t="str">
        <f t="shared" si="61"/>
        <v/>
      </c>
      <c r="BH84" s="559" t="str">
        <f t="shared" si="49"/>
        <v/>
      </c>
      <c r="BI84" s="559" t="str">
        <f t="shared" si="50"/>
        <v/>
      </c>
      <c r="BK84" s="27"/>
      <c r="BL84" s="606" t="str">
        <f t="shared" si="62"/>
        <v/>
      </c>
      <c r="BM84" s="606" t="str">
        <f t="shared" si="63"/>
        <v/>
      </c>
      <c r="BN84" s="606" t="str">
        <f t="shared" si="64"/>
        <v/>
      </c>
      <c r="BO84" s="607" t="str">
        <f>IFERROR(IF(BN84="対象",ROUNDDOWN(L84*VLOOKUP(K84,【参考】数式用!$A$4:$J$42,10,FALSE)*AA84,0),""),"")</f>
        <v/>
      </c>
      <c r="BP84" s="606" t="str">
        <f t="shared" si="65"/>
        <v/>
      </c>
      <c r="BQ84" s="606" t="str">
        <f t="shared" si="66"/>
        <v/>
      </c>
      <c r="BR84" s="608" t="str">
        <f t="shared" si="67"/>
        <v/>
      </c>
      <c r="BS84" s="608" t="str">
        <f t="shared" si="68"/>
        <v/>
      </c>
      <c r="BT84" s="606" t="str">
        <f t="shared" si="69"/>
        <v/>
      </c>
      <c r="BU84" s="607" t="str">
        <f>IFERROR(IF(BT84="Ⅱロ有り",ROUNDDOWN(L84*VLOOKUP(K84,【参考】数式用!$A$4:$J$42,10,FALSE)*AA84,0),""),"")</f>
        <v/>
      </c>
      <c r="BV84" s="606" t="str">
        <f>IFERROR(IF(BT84="Ⅱロなし",ROUNDDOWN(L84*VLOOKUP(K84,【参考】数式用!$A$4:$J$42,8,FALSE)*AA84,0),""),"")</f>
        <v/>
      </c>
    </row>
    <row r="85" spans="1:74" ht="109.9" customHeight="1" thickBot="1">
      <c r="A85" s="303">
        <v>72</v>
      </c>
      <c r="B85" s="1059" t="str">
        <f>IF(基本情報入力シート!B107="","",基本情報入力シート!B107)</f>
        <v/>
      </c>
      <c r="C85" s="1060"/>
      <c r="D85" s="1060"/>
      <c r="E85" s="1060"/>
      <c r="F85" s="106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23" t="str">
        <f>IF('別紙様式2-2（個票（４、５月））'!M85="","",'別紙様式2-2（個票（４、５月））'!M85)</f>
        <v/>
      </c>
      <c r="N85" s="522" t="str">
        <f>IF('別紙様式2-2（個票（４、５月））'!N85="","",'別紙様式2-2（個票（４、５月））'!N85)</f>
        <v/>
      </c>
      <c r="O85" s="286"/>
      <c r="P85" s="554"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6" t="str">
        <f>IFERROR(VLOOKUP(K85,【参考】数式用!$A$2:$N$57,14,FALSE),"")</f>
        <v/>
      </c>
      <c r="AP85" s="556" t="str">
        <f t="shared" si="54"/>
        <v/>
      </c>
      <c r="AQ85" s="560" t="str">
        <f t="shared" si="42"/>
        <v/>
      </c>
      <c r="AR85" s="560" t="str">
        <f t="shared" si="70"/>
        <v>キャリアパス要件Ⅰ・Ⅱ_</v>
      </c>
      <c r="AS85" s="539" t="str">
        <f t="shared" si="43"/>
        <v>入力済</v>
      </c>
      <c r="AT85" s="556" t="str">
        <f t="shared" si="55"/>
        <v/>
      </c>
      <c r="AU85" s="539" t="str">
        <f t="shared" si="44"/>
        <v>入力済</v>
      </c>
      <c r="AV85" s="539" t="str">
        <f t="shared" si="45"/>
        <v/>
      </c>
      <c r="AW85" s="575" t="str">
        <f t="shared" si="56"/>
        <v/>
      </c>
      <c r="AX85" s="556" t="str">
        <f t="shared" si="46"/>
        <v/>
      </c>
      <c r="AY85" s="539" t="str">
        <f>IFERROR(VLOOKUP(K85,【参考】数式用!$AR$3:$AS$49, 2, FALSE), "")</f>
        <v/>
      </c>
      <c r="AZ85" s="556" t="str">
        <f t="shared" si="57"/>
        <v/>
      </c>
      <c r="BA85" s="559" t="str">
        <f t="shared" si="47"/>
        <v>入力済</v>
      </c>
      <c r="BB85" s="539" t="str">
        <f>IFERROR(VLOOKUP(K85,【参考】数式用!$AX$3:$AY$59, 2, FALSE), "")</f>
        <v/>
      </c>
      <c r="BC85" s="556" t="str">
        <f t="shared" si="58"/>
        <v/>
      </c>
      <c r="BD85" s="559" t="str">
        <f t="shared" si="48"/>
        <v>入力済</v>
      </c>
      <c r="BE85" s="559" t="str">
        <f t="shared" si="59"/>
        <v/>
      </c>
      <c r="BF85" s="559" t="str">
        <f t="shared" si="60"/>
        <v/>
      </c>
      <c r="BG85" s="559" t="str">
        <f t="shared" si="61"/>
        <v/>
      </c>
      <c r="BH85" s="559" t="str">
        <f t="shared" si="49"/>
        <v/>
      </c>
      <c r="BI85" s="559" t="str">
        <f t="shared" si="50"/>
        <v/>
      </c>
      <c r="BK85" s="27"/>
      <c r="BL85" s="606" t="str">
        <f t="shared" si="62"/>
        <v/>
      </c>
      <c r="BM85" s="606" t="str">
        <f t="shared" si="63"/>
        <v/>
      </c>
      <c r="BN85" s="606" t="str">
        <f t="shared" si="64"/>
        <v/>
      </c>
      <c r="BO85" s="607" t="str">
        <f>IFERROR(IF(BN85="対象",ROUNDDOWN(L85*VLOOKUP(K85,【参考】数式用!$A$4:$J$42,10,FALSE)*AA85,0),""),"")</f>
        <v/>
      </c>
      <c r="BP85" s="606" t="str">
        <f t="shared" si="65"/>
        <v/>
      </c>
      <c r="BQ85" s="606" t="str">
        <f t="shared" si="66"/>
        <v/>
      </c>
      <c r="BR85" s="608" t="str">
        <f t="shared" si="67"/>
        <v/>
      </c>
      <c r="BS85" s="608" t="str">
        <f t="shared" si="68"/>
        <v/>
      </c>
      <c r="BT85" s="606" t="str">
        <f t="shared" si="69"/>
        <v/>
      </c>
      <c r="BU85" s="607" t="str">
        <f>IFERROR(IF(BT85="Ⅱロ有り",ROUNDDOWN(L85*VLOOKUP(K85,【参考】数式用!$A$4:$J$42,10,FALSE)*AA85,0),""),"")</f>
        <v/>
      </c>
      <c r="BV85" s="606" t="str">
        <f>IFERROR(IF(BT85="Ⅱロなし",ROUNDDOWN(L85*VLOOKUP(K85,【参考】数式用!$A$4:$J$42,8,FALSE)*AA85,0),""),"")</f>
        <v/>
      </c>
    </row>
    <row r="86" spans="1:74" ht="109.9" customHeight="1" thickBot="1">
      <c r="A86" s="303">
        <v>73</v>
      </c>
      <c r="B86" s="1059" t="str">
        <f>IF(基本情報入力シート!B108="","",基本情報入力シート!B108)</f>
        <v/>
      </c>
      <c r="C86" s="1060"/>
      <c r="D86" s="1060"/>
      <c r="E86" s="1060"/>
      <c r="F86" s="106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23" t="str">
        <f>IF('別紙様式2-2（個票（４、５月））'!M86="","",'別紙様式2-2（個票（４、５月））'!M86)</f>
        <v/>
      </c>
      <c r="N86" s="522" t="str">
        <f>IF('別紙様式2-2（個票（４、５月））'!N86="","",'別紙様式2-2（個票（４、５月））'!N86)</f>
        <v/>
      </c>
      <c r="O86" s="286"/>
      <c r="P86" s="554"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6" t="str">
        <f>IFERROR(VLOOKUP(K86,【参考】数式用!$A$2:$N$57,14,FALSE),"")</f>
        <v/>
      </c>
      <c r="AP86" s="556" t="str">
        <f t="shared" si="54"/>
        <v/>
      </c>
      <c r="AQ86" s="560" t="str">
        <f t="shared" si="42"/>
        <v/>
      </c>
      <c r="AR86" s="560" t="str">
        <f t="shared" si="70"/>
        <v>キャリアパス要件Ⅰ・Ⅱ_</v>
      </c>
      <c r="AS86" s="539" t="str">
        <f t="shared" si="43"/>
        <v>入力済</v>
      </c>
      <c r="AT86" s="556" t="str">
        <f t="shared" si="55"/>
        <v/>
      </c>
      <c r="AU86" s="539" t="str">
        <f t="shared" si="44"/>
        <v>入力済</v>
      </c>
      <c r="AV86" s="539" t="str">
        <f t="shared" si="45"/>
        <v/>
      </c>
      <c r="AW86" s="575" t="str">
        <f t="shared" si="56"/>
        <v/>
      </c>
      <c r="AX86" s="556" t="str">
        <f t="shared" si="46"/>
        <v/>
      </c>
      <c r="AY86" s="539" t="str">
        <f>IFERROR(VLOOKUP(K86,【参考】数式用!$AR$3:$AS$49, 2, FALSE), "")</f>
        <v/>
      </c>
      <c r="AZ86" s="556" t="str">
        <f t="shared" si="57"/>
        <v/>
      </c>
      <c r="BA86" s="559" t="str">
        <f t="shared" si="47"/>
        <v>入力済</v>
      </c>
      <c r="BB86" s="539" t="str">
        <f>IFERROR(VLOOKUP(K86,【参考】数式用!$AX$3:$AY$59, 2, FALSE), "")</f>
        <v/>
      </c>
      <c r="BC86" s="556" t="str">
        <f t="shared" si="58"/>
        <v/>
      </c>
      <c r="BD86" s="559" t="str">
        <f t="shared" si="48"/>
        <v>入力済</v>
      </c>
      <c r="BE86" s="559" t="str">
        <f t="shared" si="59"/>
        <v/>
      </c>
      <c r="BF86" s="559" t="str">
        <f t="shared" si="60"/>
        <v/>
      </c>
      <c r="BG86" s="559" t="str">
        <f t="shared" si="61"/>
        <v/>
      </c>
      <c r="BH86" s="559" t="str">
        <f t="shared" si="49"/>
        <v/>
      </c>
      <c r="BI86" s="559" t="str">
        <f t="shared" si="50"/>
        <v/>
      </c>
      <c r="BK86" s="27"/>
      <c r="BL86" s="606" t="str">
        <f t="shared" si="62"/>
        <v/>
      </c>
      <c r="BM86" s="606" t="str">
        <f t="shared" si="63"/>
        <v/>
      </c>
      <c r="BN86" s="606" t="str">
        <f t="shared" si="64"/>
        <v/>
      </c>
      <c r="BO86" s="607" t="str">
        <f>IFERROR(IF(BN86="対象",ROUNDDOWN(L86*VLOOKUP(K86,【参考】数式用!$A$4:$J$42,10,FALSE)*AA86,0),""),"")</f>
        <v/>
      </c>
      <c r="BP86" s="606" t="str">
        <f t="shared" si="65"/>
        <v/>
      </c>
      <c r="BQ86" s="606" t="str">
        <f t="shared" si="66"/>
        <v/>
      </c>
      <c r="BR86" s="608" t="str">
        <f t="shared" si="67"/>
        <v/>
      </c>
      <c r="BS86" s="608" t="str">
        <f t="shared" si="68"/>
        <v/>
      </c>
      <c r="BT86" s="606" t="str">
        <f t="shared" si="69"/>
        <v/>
      </c>
      <c r="BU86" s="607" t="str">
        <f>IFERROR(IF(BT86="Ⅱロ有り",ROUNDDOWN(L86*VLOOKUP(K86,【参考】数式用!$A$4:$J$42,10,FALSE)*AA86,0),""),"")</f>
        <v/>
      </c>
      <c r="BV86" s="606" t="str">
        <f>IFERROR(IF(BT86="Ⅱロなし",ROUNDDOWN(L86*VLOOKUP(K86,【参考】数式用!$A$4:$J$42,8,FALSE)*AA86,0),""),"")</f>
        <v/>
      </c>
    </row>
    <row r="87" spans="1:74" ht="109.9" customHeight="1" thickBot="1">
      <c r="A87" s="303">
        <v>74</v>
      </c>
      <c r="B87" s="1059" t="str">
        <f>IF(基本情報入力シート!B109="","",基本情報入力シート!B109)</f>
        <v/>
      </c>
      <c r="C87" s="1060"/>
      <c r="D87" s="1060"/>
      <c r="E87" s="1060"/>
      <c r="F87" s="106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23" t="str">
        <f>IF('別紙様式2-2（個票（４、５月））'!M87="","",'別紙様式2-2（個票（４、５月））'!M87)</f>
        <v/>
      </c>
      <c r="N87" s="522" t="str">
        <f>IF('別紙様式2-2（個票（４、５月））'!N87="","",'別紙様式2-2（個票（４、５月））'!N87)</f>
        <v/>
      </c>
      <c r="O87" s="286"/>
      <c r="P87" s="554"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6" t="str">
        <f>IFERROR(VLOOKUP(K87,【参考】数式用!$A$2:$N$57,14,FALSE),"")</f>
        <v/>
      </c>
      <c r="AP87" s="556" t="str">
        <f t="shared" si="54"/>
        <v/>
      </c>
      <c r="AQ87" s="560" t="str">
        <f t="shared" si="42"/>
        <v/>
      </c>
      <c r="AR87" s="560" t="str">
        <f t="shared" si="70"/>
        <v>キャリアパス要件Ⅰ・Ⅱ_</v>
      </c>
      <c r="AS87" s="539" t="str">
        <f t="shared" si="43"/>
        <v>入力済</v>
      </c>
      <c r="AT87" s="556" t="str">
        <f t="shared" si="55"/>
        <v/>
      </c>
      <c r="AU87" s="539" t="str">
        <f t="shared" si="44"/>
        <v>入力済</v>
      </c>
      <c r="AV87" s="539" t="str">
        <f t="shared" si="45"/>
        <v/>
      </c>
      <c r="AW87" s="575" t="str">
        <f t="shared" si="56"/>
        <v/>
      </c>
      <c r="AX87" s="556" t="str">
        <f t="shared" si="46"/>
        <v/>
      </c>
      <c r="AY87" s="539" t="str">
        <f>IFERROR(VLOOKUP(K87,【参考】数式用!$AR$3:$AS$49, 2, FALSE), "")</f>
        <v/>
      </c>
      <c r="AZ87" s="556" t="str">
        <f t="shared" si="57"/>
        <v/>
      </c>
      <c r="BA87" s="559" t="str">
        <f t="shared" si="47"/>
        <v>入力済</v>
      </c>
      <c r="BB87" s="539" t="str">
        <f>IFERROR(VLOOKUP(K87,【参考】数式用!$AX$3:$AY$59, 2, FALSE), "")</f>
        <v/>
      </c>
      <c r="BC87" s="556" t="str">
        <f t="shared" si="58"/>
        <v/>
      </c>
      <c r="BD87" s="559" t="str">
        <f t="shared" si="48"/>
        <v>入力済</v>
      </c>
      <c r="BE87" s="559" t="str">
        <f t="shared" si="59"/>
        <v/>
      </c>
      <c r="BF87" s="559" t="str">
        <f t="shared" si="60"/>
        <v/>
      </c>
      <c r="BG87" s="559" t="str">
        <f t="shared" si="61"/>
        <v/>
      </c>
      <c r="BH87" s="559" t="str">
        <f t="shared" si="49"/>
        <v/>
      </c>
      <c r="BI87" s="559" t="str">
        <f t="shared" si="50"/>
        <v/>
      </c>
      <c r="BK87" s="27"/>
      <c r="BL87" s="606" t="str">
        <f t="shared" si="62"/>
        <v/>
      </c>
      <c r="BM87" s="606" t="str">
        <f t="shared" si="63"/>
        <v/>
      </c>
      <c r="BN87" s="606" t="str">
        <f t="shared" si="64"/>
        <v/>
      </c>
      <c r="BO87" s="607" t="str">
        <f>IFERROR(IF(BN87="対象",ROUNDDOWN(L87*VLOOKUP(K87,【参考】数式用!$A$4:$J$42,10,FALSE)*AA87,0),""),"")</f>
        <v/>
      </c>
      <c r="BP87" s="606" t="str">
        <f t="shared" si="65"/>
        <v/>
      </c>
      <c r="BQ87" s="606" t="str">
        <f t="shared" si="66"/>
        <v/>
      </c>
      <c r="BR87" s="608" t="str">
        <f t="shared" si="67"/>
        <v/>
      </c>
      <c r="BS87" s="608" t="str">
        <f t="shared" si="68"/>
        <v/>
      </c>
      <c r="BT87" s="606" t="str">
        <f t="shared" si="69"/>
        <v/>
      </c>
      <c r="BU87" s="607" t="str">
        <f>IFERROR(IF(BT87="Ⅱロ有り",ROUNDDOWN(L87*VLOOKUP(K87,【参考】数式用!$A$4:$J$42,10,FALSE)*AA87,0),""),"")</f>
        <v/>
      </c>
      <c r="BV87" s="606" t="str">
        <f>IFERROR(IF(BT87="Ⅱロなし",ROUNDDOWN(L87*VLOOKUP(K87,【参考】数式用!$A$4:$J$42,8,FALSE)*AA87,0),""),"")</f>
        <v/>
      </c>
    </row>
    <row r="88" spans="1:74" ht="109.9" customHeight="1" thickBot="1">
      <c r="A88" s="303">
        <v>75</v>
      </c>
      <c r="B88" s="1059" t="str">
        <f>IF(基本情報入力シート!B110="","",基本情報入力シート!B110)</f>
        <v/>
      </c>
      <c r="C88" s="1060"/>
      <c r="D88" s="1060"/>
      <c r="E88" s="1060"/>
      <c r="F88" s="106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23" t="str">
        <f>IF('別紙様式2-2（個票（４、５月））'!M88="","",'別紙様式2-2（個票（４、５月））'!M88)</f>
        <v/>
      </c>
      <c r="N88" s="522" t="str">
        <f>IF('別紙様式2-2（個票（４、５月））'!N88="","",'別紙様式2-2（個票（４、５月））'!N88)</f>
        <v/>
      </c>
      <c r="O88" s="286"/>
      <c r="P88" s="554"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6" t="str">
        <f>IFERROR(VLOOKUP(K88,【参考】数式用!$A$2:$N$57,14,FALSE),"")</f>
        <v/>
      </c>
      <c r="AP88" s="556" t="str">
        <f t="shared" si="54"/>
        <v/>
      </c>
      <c r="AQ88" s="560" t="str">
        <f t="shared" si="42"/>
        <v/>
      </c>
      <c r="AR88" s="560" t="str">
        <f t="shared" si="70"/>
        <v>キャリアパス要件Ⅰ・Ⅱ_</v>
      </c>
      <c r="AS88" s="539" t="str">
        <f t="shared" si="43"/>
        <v>入力済</v>
      </c>
      <c r="AT88" s="556" t="str">
        <f t="shared" si="55"/>
        <v/>
      </c>
      <c r="AU88" s="539" t="str">
        <f t="shared" si="44"/>
        <v>入力済</v>
      </c>
      <c r="AV88" s="539" t="str">
        <f t="shared" si="45"/>
        <v/>
      </c>
      <c r="AW88" s="575" t="str">
        <f t="shared" si="56"/>
        <v/>
      </c>
      <c r="AX88" s="556" t="str">
        <f t="shared" si="46"/>
        <v/>
      </c>
      <c r="AY88" s="539" t="str">
        <f>IFERROR(VLOOKUP(K88,【参考】数式用!$AR$3:$AS$49, 2, FALSE), "")</f>
        <v/>
      </c>
      <c r="AZ88" s="556" t="str">
        <f t="shared" si="57"/>
        <v/>
      </c>
      <c r="BA88" s="559" t="str">
        <f t="shared" si="47"/>
        <v>入力済</v>
      </c>
      <c r="BB88" s="539" t="str">
        <f>IFERROR(VLOOKUP(K88,【参考】数式用!$AX$3:$AY$59, 2, FALSE), "")</f>
        <v/>
      </c>
      <c r="BC88" s="556" t="str">
        <f t="shared" si="58"/>
        <v/>
      </c>
      <c r="BD88" s="559" t="str">
        <f t="shared" si="48"/>
        <v>入力済</v>
      </c>
      <c r="BE88" s="559" t="str">
        <f t="shared" si="59"/>
        <v/>
      </c>
      <c r="BF88" s="559" t="str">
        <f t="shared" si="60"/>
        <v/>
      </c>
      <c r="BG88" s="559" t="str">
        <f t="shared" si="61"/>
        <v/>
      </c>
      <c r="BH88" s="559" t="str">
        <f t="shared" si="49"/>
        <v/>
      </c>
      <c r="BI88" s="559" t="str">
        <f t="shared" si="50"/>
        <v/>
      </c>
      <c r="BK88" s="27"/>
      <c r="BL88" s="606" t="str">
        <f t="shared" si="62"/>
        <v/>
      </c>
      <c r="BM88" s="606" t="str">
        <f t="shared" si="63"/>
        <v/>
      </c>
      <c r="BN88" s="606" t="str">
        <f t="shared" si="64"/>
        <v/>
      </c>
      <c r="BO88" s="607" t="str">
        <f>IFERROR(IF(BN88="対象",ROUNDDOWN(L88*VLOOKUP(K88,【参考】数式用!$A$4:$J$42,10,FALSE)*AA88,0),""),"")</f>
        <v/>
      </c>
      <c r="BP88" s="606" t="str">
        <f t="shared" si="65"/>
        <v/>
      </c>
      <c r="BQ88" s="606" t="str">
        <f t="shared" si="66"/>
        <v/>
      </c>
      <c r="BR88" s="608" t="str">
        <f t="shared" si="67"/>
        <v/>
      </c>
      <c r="BS88" s="608" t="str">
        <f t="shared" si="68"/>
        <v/>
      </c>
      <c r="BT88" s="606" t="str">
        <f t="shared" si="69"/>
        <v/>
      </c>
      <c r="BU88" s="607" t="str">
        <f>IFERROR(IF(BT88="Ⅱロ有り",ROUNDDOWN(L88*VLOOKUP(K88,【参考】数式用!$A$4:$J$42,10,FALSE)*AA88,0),""),"")</f>
        <v/>
      </c>
      <c r="BV88" s="606" t="str">
        <f>IFERROR(IF(BT88="Ⅱロなし",ROUNDDOWN(L88*VLOOKUP(K88,【参考】数式用!$A$4:$J$42,8,FALSE)*AA88,0),""),"")</f>
        <v/>
      </c>
    </row>
    <row r="89" spans="1:74" ht="109.9" customHeight="1" thickBot="1">
      <c r="A89" s="303">
        <v>76</v>
      </c>
      <c r="B89" s="1059" t="str">
        <f>IF(基本情報入力シート!B111="","",基本情報入力シート!B111)</f>
        <v/>
      </c>
      <c r="C89" s="1060"/>
      <c r="D89" s="1060"/>
      <c r="E89" s="1060"/>
      <c r="F89" s="106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23" t="str">
        <f>IF('別紙様式2-2（個票（４、５月））'!M89="","",'別紙様式2-2（個票（４、５月））'!M89)</f>
        <v/>
      </c>
      <c r="N89" s="522" t="str">
        <f>IF('別紙様式2-2（個票（４、５月））'!N89="","",'別紙様式2-2（個票（４、５月））'!N89)</f>
        <v/>
      </c>
      <c r="O89" s="286"/>
      <c r="P89" s="554"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6" t="str">
        <f>IFERROR(VLOOKUP(K89,【参考】数式用!$A$2:$N$57,14,FALSE),"")</f>
        <v/>
      </c>
      <c r="AP89" s="556" t="str">
        <f t="shared" si="54"/>
        <v/>
      </c>
      <c r="AQ89" s="560" t="str">
        <f t="shared" si="42"/>
        <v/>
      </c>
      <c r="AR89" s="560" t="str">
        <f t="shared" si="70"/>
        <v>キャリアパス要件Ⅰ・Ⅱ_</v>
      </c>
      <c r="AS89" s="539" t="str">
        <f t="shared" si="43"/>
        <v>入力済</v>
      </c>
      <c r="AT89" s="556" t="str">
        <f t="shared" si="55"/>
        <v/>
      </c>
      <c r="AU89" s="539" t="str">
        <f t="shared" si="44"/>
        <v>入力済</v>
      </c>
      <c r="AV89" s="539" t="str">
        <f t="shared" si="45"/>
        <v/>
      </c>
      <c r="AW89" s="575" t="str">
        <f t="shared" si="56"/>
        <v/>
      </c>
      <c r="AX89" s="556" t="str">
        <f t="shared" si="46"/>
        <v/>
      </c>
      <c r="AY89" s="539" t="str">
        <f>IFERROR(VLOOKUP(K89,【参考】数式用!$AR$3:$AS$49, 2, FALSE), "")</f>
        <v/>
      </c>
      <c r="AZ89" s="556" t="str">
        <f t="shared" si="57"/>
        <v/>
      </c>
      <c r="BA89" s="559" t="str">
        <f t="shared" si="47"/>
        <v>入力済</v>
      </c>
      <c r="BB89" s="539" t="str">
        <f>IFERROR(VLOOKUP(K89,【参考】数式用!$AX$3:$AY$59, 2, FALSE), "")</f>
        <v/>
      </c>
      <c r="BC89" s="556" t="str">
        <f t="shared" si="58"/>
        <v/>
      </c>
      <c r="BD89" s="559" t="str">
        <f t="shared" si="48"/>
        <v>入力済</v>
      </c>
      <c r="BE89" s="559" t="str">
        <f t="shared" si="59"/>
        <v/>
      </c>
      <c r="BF89" s="559" t="str">
        <f t="shared" si="60"/>
        <v/>
      </c>
      <c r="BG89" s="559" t="str">
        <f t="shared" si="61"/>
        <v/>
      </c>
      <c r="BH89" s="559" t="str">
        <f t="shared" si="49"/>
        <v/>
      </c>
      <c r="BI89" s="559" t="str">
        <f t="shared" si="50"/>
        <v/>
      </c>
      <c r="BK89" s="27"/>
      <c r="BL89" s="606" t="str">
        <f t="shared" si="62"/>
        <v/>
      </c>
      <c r="BM89" s="606" t="str">
        <f t="shared" si="63"/>
        <v/>
      </c>
      <c r="BN89" s="606" t="str">
        <f t="shared" si="64"/>
        <v/>
      </c>
      <c r="BO89" s="607" t="str">
        <f>IFERROR(IF(BN89="対象",ROUNDDOWN(L89*VLOOKUP(K89,【参考】数式用!$A$4:$J$42,10,FALSE)*AA89,0),""),"")</f>
        <v/>
      </c>
      <c r="BP89" s="606" t="str">
        <f t="shared" si="65"/>
        <v/>
      </c>
      <c r="BQ89" s="606" t="str">
        <f t="shared" si="66"/>
        <v/>
      </c>
      <c r="BR89" s="608" t="str">
        <f t="shared" si="67"/>
        <v/>
      </c>
      <c r="BS89" s="608" t="str">
        <f t="shared" si="68"/>
        <v/>
      </c>
      <c r="BT89" s="606" t="str">
        <f t="shared" si="69"/>
        <v/>
      </c>
      <c r="BU89" s="607" t="str">
        <f>IFERROR(IF(BT89="Ⅱロ有り",ROUNDDOWN(L89*VLOOKUP(K89,【参考】数式用!$A$4:$J$42,10,FALSE)*AA89,0),""),"")</f>
        <v/>
      </c>
      <c r="BV89" s="606" t="str">
        <f>IFERROR(IF(BT89="Ⅱロなし",ROUNDDOWN(L89*VLOOKUP(K89,【参考】数式用!$A$4:$J$42,8,FALSE)*AA89,0),""),"")</f>
        <v/>
      </c>
    </row>
    <row r="90" spans="1:74" ht="109.9" customHeight="1" thickBot="1">
      <c r="A90" s="303">
        <v>77</v>
      </c>
      <c r="B90" s="1059" t="str">
        <f>IF(基本情報入力シート!B112="","",基本情報入力シート!B112)</f>
        <v/>
      </c>
      <c r="C90" s="1060"/>
      <c r="D90" s="1060"/>
      <c r="E90" s="1060"/>
      <c r="F90" s="106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23" t="str">
        <f>IF('別紙様式2-2（個票（４、５月））'!M90="","",'別紙様式2-2（個票（４、５月））'!M90)</f>
        <v/>
      </c>
      <c r="N90" s="522" t="str">
        <f>IF('別紙様式2-2（個票（４、５月））'!N90="","",'別紙様式2-2（個票（４、５月））'!N90)</f>
        <v/>
      </c>
      <c r="O90" s="286"/>
      <c r="P90" s="554"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6" t="str">
        <f>IFERROR(VLOOKUP(K90,【参考】数式用!$A$2:$N$57,14,FALSE),"")</f>
        <v/>
      </c>
      <c r="AP90" s="556" t="str">
        <f t="shared" si="54"/>
        <v/>
      </c>
      <c r="AQ90" s="560" t="str">
        <f t="shared" si="42"/>
        <v/>
      </c>
      <c r="AR90" s="560" t="str">
        <f t="shared" si="70"/>
        <v>キャリアパス要件Ⅰ・Ⅱ_</v>
      </c>
      <c r="AS90" s="539" t="str">
        <f t="shared" si="43"/>
        <v>入力済</v>
      </c>
      <c r="AT90" s="556" t="str">
        <f t="shared" si="55"/>
        <v/>
      </c>
      <c r="AU90" s="539" t="str">
        <f t="shared" si="44"/>
        <v>入力済</v>
      </c>
      <c r="AV90" s="539" t="str">
        <f t="shared" si="45"/>
        <v/>
      </c>
      <c r="AW90" s="575" t="str">
        <f t="shared" si="56"/>
        <v/>
      </c>
      <c r="AX90" s="556" t="str">
        <f t="shared" si="46"/>
        <v/>
      </c>
      <c r="AY90" s="539" t="str">
        <f>IFERROR(VLOOKUP(K90,【参考】数式用!$AR$3:$AS$49, 2, FALSE), "")</f>
        <v/>
      </c>
      <c r="AZ90" s="556" t="str">
        <f t="shared" si="57"/>
        <v/>
      </c>
      <c r="BA90" s="559" t="str">
        <f t="shared" si="47"/>
        <v>入力済</v>
      </c>
      <c r="BB90" s="539" t="str">
        <f>IFERROR(VLOOKUP(K90,【参考】数式用!$AX$3:$AY$59, 2, FALSE), "")</f>
        <v/>
      </c>
      <c r="BC90" s="556" t="str">
        <f t="shared" si="58"/>
        <v/>
      </c>
      <c r="BD90" s="559" t="str">
        <f t="shared" si="48"/>
        <v>入力済</v>
      </c>
      <c r="BE90" s="559" t="str">
        <f t="shared" si="59"/>
        <v/>
      </c>
      <c r="BF90" s="559" t="str">
        <f t="shared" si="60"/>
        <v/>
      </c>
      <c r="BG90" s="559" t="str">
        <f t="shared" si="61"/>
        <v/>
      </c>
      <c r="BH90" s="559" t="str">
        <f t="shared" si="49"/>
        <v/>
      </c>
      <c r="BI90" s="559" t="str">
        <f t="shared" si="50"/>
        <v/>
      </c>
      <c r="BK90" s="27"/>
      <c r="BL90" s="606" t="str">
        <f t="shared" si="62"/>
        <v/>
      </c>
      <c r="BM90" s="606" t="str">
        <f t="shared" si="63"/>
        <v/>
      </c>
      <c r="BN90" s="606" t="str">
        <f t="shared" si="64"/>
        <v/>
      </c>
      <c r="BO90" s="607" t="str">
        <f>IFERROR(IF(BN90="対象",ROUNDDOWN(L90*VLOOKUP(K90,【参考】数式用!$A$4:$J$42,10,FALSE)*AA90,0),""),"")</f>
        <v/>
      </c>
      <c r="BP90" s="606" t="str">
        <f t="shared" si="65"/>
        <v/>
      </c>
      <c r="BQ90" s="606" t="str">
        <f t="shared" si="66"/>
        <v/>
      </c>
      <c r="BR90" s="608" t="str">
        <f t="shared" si="67"/>
        <v/>
      </c>
      <c r="BS90" s="608" t="str">
        <f t="shared" si="68"/>
        <v/>
      </c>
      <c r="BT90" s="606" t="str">
        <f t="shared" si="69"/>
        <v/>
      </c>
      <c r="BU90" s="607" t="str">
        <f>IFERROR(IF(BT90="Ⅱロ有り",ROUNDDOWN(L90*VLOOKUP(K90,【参考】数式用!$A$4:$J$42,10,FALSE)*AA90,0),""),"")</f>
        <v/>
      </c>
      <c r="BV90" s="606" t="str">
        <f>IFERROR(IF(BT90="Ⅱロなし",ROUNDDOWN(L90*VLOOKUP(K90,【参考】数式用!$A$4:$J$42,8,FALSE)*AA90,0),""),"")</f>
        <v/>
      </c>
    </row>
    <row r="91" spans="1:74" ht="109.9" customHeight="1" thickBot="1">
      <c r="A91" s="303">
        <v>78</v>
      </c>
      <c r="B91" s="1059" t="str">
        <f>IF(基本情報入力シート!B113="","",基本情報入力シート!B113)</f>
        <v/>
      </c>
      <c r="C91" s="1060"/>
      <c r="D91" s="1060"/>
      <c r="E91" s="1060"/>
      <c r="F91" s="106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23" t="str">
        <f>IF('別紙様式2-2（個票（４、５月））'!M91="","",'別紙様式2-2（個票（４、５月））'!M91)</f>
        <v/>
      </c>
      <c r="N91" s="522" t="str">
        <f>IF('別紙様式2-2（個票（４、５月））'!N91="","",'別紙様式2-2（個票（４、５月））'!N91)</f>
        <v/>
      </c>
      <c r="O91" s="286"/>
      <c r="P91" s="554"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6" t="str">
        <f>IFERROR(VLOOKUP(K91,【参考】数式用!$A$2:$N$57,14,FALSE),"")</f>
        <v/>
      </c>
      <c r="AP91" s="556" t="str">
        <f t="shared" si="54"/>
        <v/>
      </c>
      <c r="AQ91" s="560" t="str">
        <f t="shared" si="42"/>
        <v/>
      </c>
      <c r="AR91" s="560" t="str">
        <f t="shared" si="70"/>
        <v>キャリアパス要件Ⅰ・Ⅱ_</v>
      </c>
      <c r="AS91" s="539" t="str">
        <f t="shared" si="43"/>
        <v>入力済</v>
      </c>
      <c r="AT91" s="556" t="str">
        <f t="shared" si="55"/>
        <v/>
      </c>
      <c r="AU91" s="539" t="str">
        <f t="shared" si="44"/>
        <v>入力済</v>
      </c>
      <c r="AV91" s="539" t="str">
        <f t="shared" si="45"/>
        <v/>
      </c>
      <c r="AW91" s="575" t="str">
        <f t="shared" si="56"/>
        <v/>
      </c>
      <c r="AX91" s="556" t="str">
        <f t="shared" si="46"/>
        <v/>
      </c>
      <c r="AY91" s="539" t="str">
        <f>IFERROR(VLOOKUP(K91,【参考】数式用!$AR$3:$AS$49, 2, FALSE), "")</f>
        <v/>
      </c>
      <c r="AZ91" s="556" t="str">
        <f t="shared" si="57"/>
        <v/>
      </c>
      <c r="BA91" s="559" t="str">
        <f t="shared" si="47"/>
        <v>入力済</v>
      </c>
      <c r="BB91" s="539" t="str">
        <f>IFERROR(VLOOKUP(K91,【参考】数式用!$AX$3:$AY$59, 2, FALSE), "")</f>
        <v/>
      </c>
      <c r="BC91" s="556" t="str">
        <f t="shared" si="58"/>
        <v/>
      </c>
      <c r="BD91" s="559" t="str">
        <f t="shared" si="48"/>
        <v>入力済</v>
      </c>
      <c r="BE91" s="559" t="str">
        <f t="shared" si="59"/>
        <v/>
      </c>
      <c r="BF91" s="559" t="str">
        <f t="shared" si="60"/>
        <v/>
      </c>
      <c r="BG91" s="559" t="str">
        <f t="shared" si="61"/>
        <v/>
      </c>
      <c r="BH91" s="559" t="str">
        <f t="shared" si="49"/>
        <v/>
      </c>
      <c r="BI91" s="559" t="str">
        <f t="shared" si="50"/>
        <v/>
      </c>
      <c r="BK91" s="27"/>
      <c r="BL91" s="606" t="str">
        <f t="shared" si="62"/>
        <v/>
      </c>
      <c r="BM91" s="606" t="str">
        <f t="shared" si="63"/>
        <v/>
      </c>
      <c r="BN91" s="606" t="str">
        <f t="shared" si="64"/>
        <v/>
      </c>
      <c r="BO91" s="607" t="str">
        <f>IFERROR(IF(BN91="対象",ROUNDDOWN(L91*VLOOKUP(K91,【参考】数式用!$A$4:$J$42,10,FALSE)*AA91,0),""),"")</f>
        <v/>
      </c>
      <c r="BP91" s="606" t="str">
        <f t="shared" si="65"/>
        <v/>
      </c>
      <c r="BQ91" s="606" t="str">
        <f t="shared" si="66"/>
        <v/>
      </c>
      <c r="BR91" s="608" t="str">
        <f t="shared" si="67"/>
        <v/>
      </c>
      <c r="BS91" s="608" t="str">
        <f t="shared" si="68"/>
        <v/>
      </c>
      <c r="BT91" s="606" t="str">
        <f t="shared" si="69"/>
        <v/>
      </c>
      <c r="BU91" s="607" t="str">
        <f>IFERROR(IF(BT91="Ⅱロ有り",ROUNDDOWN(L91*VLOOKUP(K91,【参考】数式用!$A$4:$J$42,10,FALSE)*AA91,0),""),"")</f>
        <v/>
      </c>
      <c r="BV91" s="606" t="str">
        <f>IFERROR(IF(BT91="Ⅱロなし",ROUNDDOWN(L91*VLOOKUP(K91,【参考】数式用!$A$4:$J$42,8,FALSE)*AA91,0),""),"")</f>
        <v/>
      </c>
    </row>
    <row r="92" spans="1:74" ht="109.9" customHeight="1" thickBot="1">
      <c r="A92" s="303">
        <v>79</v>
      </c>
      <c r="B92" s="1059" t="str">
        <f>IF(基本情報入力シート!B114="","",基本情報入力シート!B114)</f>
        <v/>
      </c>
      <c r="C92" s="1060"/>
      <c r="D92" s="1060"/>
      <c r="E92" s="1060"/>
      <c r="F92" s="106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23" t="str">
        <f>IF('別紙様式2-2（個票（４、５月））'!M92="","",'別紙様式2-2（個票（４、５月））'!M92)</f>
        <v/>
      </c>
      <c r="N92" s="522" t="str">
        <f>IF('別紙様式2-2（個票（４、５月））'!N92="","",'別紙様式2-2（個票（４、５月））'!N92)</f>
        <v/>
      </c>
      <c r="O92" s="286"/>
      <c r="P92" s="554"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6" t="str">
        <f>IFERROR(VLOOKUP(K92,【参考】数式用!$A$2:$N$57,14,FALSE),"")</f>
        <v/>
      </c>
      <c r="AP92" s="556" t="str">
        <f t="shared" si="54"/>
        <v/>
      </c>
      <c r="AQ92" s="560" t="str">
        <f t="shared" si="42"/>
        <v/>
      </c>
      <c r="AR92" s="560" t="str">
        <f t="shared" si="70"/>
        <v>キャリアパス要件Ⅰ・Ⅱ_</v>
      </c>
      <c r="AS92" s="539" t="str">
        <f t="shared" si="43"/>
        <v>入力済</v>
      </c>
      <c r="AT92" s="556" t="str">
        <f t="shared" si="55"/>
        <v/>
      </c>
      <c r="AU92" s="539" t="str">
        <f t="shared" si="44"/>
        <v>入力済</v>
      </c>
      <c r="AV92" s="539" t="str">
        <f t="shared" si="45"/>
        <v/>
      </c>
      <c r="AW92" s="575" t="str">
        <f t="shared" si="56"/>
        <v/>
      </c>
      <c r="AX92" s="556" t="str">
        <f t="shared" si="46"/>
        <v/>
      </c>
      <c r="AY92" s="539" t="str">
        <f>IFERROR(VLOOKUP(K92,【参考】数式用!$AR$3:$AS$49, 2, FALSE), "")</f>
        <v/>
      </c>
      <c r="AZ92" s="556" t="str">
        <f t="shared" si="57"/>
        <v/>
      </c>
      <c r="BA92" s="559" t="str">
        <f t="shared" si="47"/>
        <v>入力済</v>
      </c>
      <c r="BB92" s="539" t="str">
        <f>IFERROR(VLOOKUP(K92,【参考】数式用!$AX$3:$AY$59, 2, FALSE), "")</f>
        <v/>
      </c>
      <c r="BC92" s="556" t="str">
        <f t="shared" si="58"/>
        <v/>
      </c>
      <c r="BD92" s="559" t="str">
        <f t="shared" si="48"/>
        <v>入力済</v>
      </c>
      <c r="BE92" s="559" t="str">
        <f t="shared" si="59"/>
        <v/>
      </c>
      <c r="BF92" s="559" t="str">
        <f t="shared" si="60"/>
        <v/>
      </c>
      <c r="BG92" s="559" t="str">
        <f t="shared" si="61"/>
        <v/>
      </c>
      <c r="BH92" s="559" t="str">
        <f t="shared" si="49"/>
        <v/>
      </c>
      <c r="BI92" s="559" t="str">
        <f t="shared" si="50"/>
        <v/>
      </c>
      <c r="BK92" s="27"/>
      <c r="BL92" s="606" t="str">
        <f t="shared" si="62"/>
        <v/>
      </c>
      <c r="BM92" s="606" t="str">
        <f t="shared" si="63"/>
        <v/>
      </c>
      <c r="BN92" s="606" t="str">
        <f t="shared" si="64"/>
        <v/>
      </c>
      <c r="BO92" s="607" t="str">
        <f>IFERROR(IF(BN92="対象",ROUNDDOWN(L92*VLOOKUP(K92,【参考】数式用!$A$4:$J$42,10,FALSE)*AA92,0),""),"")</f>
        <v/>
      </c>
      <c r="BP92" s="606" t="str">
        <f t="shared" si="65"/>
        <v/>
      </c>
      <c r="BQ92" s="606" t="str">
        <f t="shared" si="66"/>
        <v/>
      </c>
      <c r="BR92" s="608" t="str">
        <f t="shared" si="67"/>
        <v/>
      </c>
      <c r="BS92" s="608" t="str">
        <f t="shared" si="68"/>
        <v/>
      </c>
      <c r="BT92" s="606" t="str">
        <f t="shared" si="69"/>
        <v/>
      </c>
      <c r="BU92" s="607" t="str">
        <f>IFERROR(IF(BT92="Ⅱロ有り",ROUNDDOWN(L92*VLOOKUP(K92,【参考】数式用!$A$4:$J$42,10,FALSE)*AA92,0),""),"")</f>
        <v/>
      </c>
      <c r="BV92" s="606" t="str">
        <f>IFERROR(IF(BT92="Ⅱロなし",ROUNDDOWN(L92*VLOOKUP(K92,【参考】数式用!$A$4:$J$42,8,FALSE)*AA92,0),""),"")</f>
        <v/>
      </c>
    </row>
    <row r="93" spans="1:74" ht="109.9" customHeight="1" thickBot="1">
      <c r="A93" s="303">
        <v>80</v>
      </c>
      <c r="B93" s="1059" t="str">
        <f>IF(基本情報入力シート!B115="","",基本情報入力シート!B115)</f>
        <v/>
      </c>
      <c r="C93" s="1060"/>
      <c r="D93" s="1060"/>
      <c r="E93" s="1060"/>
      <c r="F93" s="106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23" t="str">
        <f>IF('別紙様式2-2（個票（４、５月））'!M93="","",'別紙様式2-2（個票（４、５月））'!M93)</f>
        <v/>
      </c>
      <c r="N93" s="522" t="str">
        <f>IF('別紙様式2-2（個票（４、５月））'!N93="","",'別紙様式2-2（個票（４、５月））'!N93)</f>
        <v/>
      </c>
      <c r="O93" s="286"/>
      <c r="P93" s="554"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6" t="str">
        <f>IFERROR(VLOOKUP(K93,【参考】数式用!$A$2:$N$57,14,FALSE),"")</f>
        <v/>
      </c>
      <c r="AP93" s="556" t="str">
        <f t="shared" si="54"/>
        <v/>
      </c>
      <c r="AQ93" s="560" t="str">
        <f t="shared" si="42"/>
        <v/>
      </c>
      <c r="AR93" s="560" t="str">
        <f t="shared" si="70"/>
        <v>キャリアパス要件Ⅰ・Ⅱ_</v>
      </c>
      <c r="AS93" s="539" t="str">
        <f t="shared" si="43"/>
        <v>入力済</v>
      </c>
      <c r="AT93" s="556" t="str">
        <f t="shared" si="55"/>
        <v/>
      </c>
      <c r="AU93" s="539" t="str">
        <f t="shared" si="44"/>
        <v>入力済</v>
      </c>
      <c r="AV93" s="539" t="str">
        <f t="shared" si="45"/>
        <v/>
      </c>
      <c r="AW93" s="575" t="str">
        <f t="shared" si="56"/>
        <v/>
      </c>
      <c r="AX93" s="556" t="str">
        <f t="shared" si="46"/>
        <v/>
      </c>
      <c r="AY93" s="539" t="str">
        <f>IFERROR(VLOOKUP(K93,【参考】数式用!$AR$3:$AS$49, 2, FALSE), "")</f>
        <v/>
      </c>
      <c r="AZ93" s="556" t="str">
        <f t="shared" si="57"/>
        <v/>
      </c>
      <c r="BA93" s="559" t="str">
        <f t="shared" si="47"/>
        <v>入力済</v>
      </c>
      <c r="BB93" s="539" t="str">
        <f>IFERROR(VLOOKUP(K93,【参考】数式用!$AX$3:$AY$59, 2, FALSE), "")</f>
        <v/>
      </c>
      <c r="BC93" s="556" t="str">
        <f t="shared" si="58"/>
        <v/>
      </c>
      <c r="BD93" s="559" t="str">
        <f t="shared" si="48"/>
        <v>入力済</v>
      </c>
      <c r="BE93" s="559" t="str">
        <f t="shared" si="59"/>
        <v/>
      </c>
      <c r="BF93" s="559" t="str">
        <f t="shared" si="60"/>
        <v/>
      </c>
      <c r="BG93" s="559" t="str">
        <f t="shared" si="61"/>
        <v/>
      </c>
      <c r="BH93" s="559" t="str">
        <f t="shared" si="49"/>
        <v/>
      </c>
      <c r="BI93" s="559" t="str">
        <f t="shared" si="50"/>
        <v/>
      </c>
      <c r="BK93" s="27"/>
      <c r="BL93" s="606" t="str">
        <f t="shared" si="62"/>
        <v/>
      </c>
      <c r="BM93" s="606" t="str">
        <f t="shared" si="63"/>
        <v/>
      </c>
      <c r="BN93" s="606" t="str">
        <f t="shared" si="64"/>
        <v/>
      </c>
      <c r="BO93" s="607" t="str">
        <f>IFERROR(IF(BN93="対象",ROUNDDOWN(L93*VLOOKUP(K93,【参考】数式用!$A$4:$J$42,10,FALSE)*AA93,0),""),"")</f>
        <v/>
      </c>
      <c r="BP93" s="606" t="str">
        <f t="shared" si="65"/>
        <v/>
      </c>
      <c r="BQ93" s="606" t="str">
        <f t="shared" si="66"/>
        <v/>
      </c>
      <c r="BR93" s="608" t="str">
        <f t="shared" si="67"/>
        <v/>
      </c>
      <c r="BS93" s="608" t="str">
        <f t="shared" si="68"/>
        <v/>
      </c>
      <c r="BT93" s="606" t="str">
        <f t="shared" si="69"/>
        <v/>
      </c>
      <c r="BU93" s="607" t="str">
        <f>IFERROR(IF(BT93="Ⅱロ有り",ROUNDDOWN(L93*VLOOKUP(K93,【参考】数式用!$A$4:$J$42,10,FALSE)*AA93,0),""),"")</f>
        <v/>
      </c>
      <c r="BV93" s="606" t="str">
        <f>IFERROR(IF(BT93="Ⅱロなし",ROUNDDOWN(L93*VLOOKUP(K93,【参考】数式用!$A$4:$J$42,8,FALSE)*AA93,0),""),"")</f>
        <v/>
      </c>
    </row>
    <row r="94" spans="1:74" ht="109.9" customHeight="1" thickBot="1">
      <c r="A94" s="303">
        <v>81</v>
      </c>
      <c r="B94" s="1059" t="str">
        <f>IF(基本情報入力シート!B116="","",基本情報入力シート!B116)</f>
        <v/>
      </c>
      <c r="C94" s="1060"/>
      <c r="D94" s="1060"/>
      <c r="E94" s="1060"/>
      <c r="F94" s="106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23" t="str">
        <f>IF('別紙様式2-2（個票（４、５月））'!M94="","",'別紙様式2-2（個票（４、５月））'!M94)</f>
        <v/>
      </c>
      <c r="N94" s="522" t="str">
        <f>IF('別紙様式2-2（個票（４、５月））'!N94="","",'別紙様式2-2（個票（４、５月））'!N94)</f>
        <v/>
      </c>
      <c r="O94" s="286"/>
      <c r="P94" s="554"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6" t="str">
        <f>IFERROR(VLOOKUP(K94,【参考】数式用!$A$2:$N$57,14,FALSE),"")</f>
        <v/>
      </c>
      <c r="AP94" s="556" t="str">
        <f t="shared" si="54"/>
        <v/>
      </c>
      <c r="AQ94" s="560" t="str">
        <f t="shared" si="42"/>
        <v/>
      </c>
      <c r="AR94" s="560" t="str">
        <f t="shared" si="70"/>
        <v>キャリアパス要件Ⅰ・Ⅱ_</v>
      </c>
      <c r="AS94" s="539" t="str">
        <f t="shared" si="43"/>
        <v>入力済</v>
      </c>
      <c r="AT94" s="556" t="str">
        <f t="shared" si="55"/>
        <v/>
      </c>
      <c r="AU94" s="539" t="str">
        <f t="shared" si="44"/>
        <v>入力済</v>
      </c>
      <c r="AV94" s="539" t="str">
        <f t="shared" si="45"/>
        <v/>
      </c>
      <c r="AW94" s="575" t="str">
        <f t="shared" si="56"/>
        <v/>
      </c>
      <c r="AX94" s="556" t="str">
        <f t="shared" si="46"/>
        <v/>
      </c>
      <c r="AY94" s="539" t="str">
        <f>IFERROR(VLOOKUP(K94,【参考】数式用!$AR$3:$AS$49, 2, FALSE), "")</f>
        <v/>
      </c>
      <c r="AZ94" s="556" t="str">
        <f t="shared" si="57"/>
        <v/>
      </c>
      <c r="BA94" s="559" t="str">
        <f t="shared" si="47"/>
        <v>入力済</v>
      </c>
      <c r="BB94" s="539" t="str">
        <f>IFERROR(VLOOKUP(K94,【参考】数式用!$AX$3:$AY$59, 2, FALSE), "")</f>
        <v/>
      </c>
      <c r="BC94" s="556" t="str">
        <f t="shared" si="58"/>
        <v/>
      </c>
      <c r="BD94" s="559" t="str">
        <f t="shared" si="48"/>
        <v>入力済</v>
      </c>
      <c r="BE94" s="559" t="str">
        <f t="shared" si="59"/>
        <v/>
      </c>
      <c r="BF94" s="559" t="str">
        <f t="shared" si="60"/>
        <v/>
      </c>
      <c r="BG94" s="559" t="str">
        <f t="shared" si="61"/>
        <v/>
      </c>
      <c r="BH94" s="559" t="str">
        <f t="shared" si="49"/>
        <v/>
      </c>
      <c r="BI94" s="559" t="str">
        <f t="shared" si="50"/>
        <v/>
      </c>
      <c r="BK94" s="27"/>
      <c r="BL94" s="606" t="str">
        <f t="shared" si="62"/>
        <v/>
      </c>
      <c r="BM94" s="606" t="str">
        <f t="shared" si="63"/>
        <v/>
      </c>
      <c r="BN94" s="606" t="str">
        <f t="shared" si="64"/>
        <v/>
      </c>
      <c r="BO94" s="607" t="str">
        <f>IFERROR(IF(BN94="対象",ROUNDDOWN(L94*VLOOKUP(K94,【参考】数式用!$A$4:$J$42,10,FALSE)*AA94,0),""),"")</f>
        <v/>
      </c>
      <c r="BP94" s="606" t="str">
        <f t="shared" si="65"/>
        <v/>
      </c>
      <c r="BQ94" s="606" t="str">
        <f t="shared" si="66"/>
        <v/>
      </c>
      <c r="BR94" s="608" t="str">
        <f t="shared" si="67"/>
        <v/>
      </c>
      <c r="BS94" s="608" t="str">
        <f t="shared" si="68"/>
        <v/>
      </c>
      <c r="BT94" s="606" t="str">
        <f t="shared" si="69"/>
        <v/>
      </c>
      <c r="BU94" s="607" t="str">
        <f>IFERROR(IF(BT94="Ⅱロ有り",ROUNDDOWN(L94*VLOOKUP(K94,【参考】数式用!$A$4:$J$42,10,FALSE)*AA94,0),""),"")</f>
        <v/>
      </c>
      <c r="BV94" s="606" t="str">
        <f>IFERROR(IF(BT94="Ⅱロなし",ROUNDDOWN(L94*VLOOKUP(K94,【参考】数式用!$A$4:$J$42,8,FALSE)*AA94,0),""),"")</f>
        <v/>
      </c>
    </row>
    <row r="95" spans="1:74" ht="109.9" customHeight="1" thickBot="1">
      <c r="A95" s="303">
        <v>82</v>
      </c>
      <c r="B95" s="1059" t="str">
        <f>IF(基本情報入力シート!B117="","",基本情報入力シート!B117)</f>
        <v/>
      </c>
      <c r="C95" s="1060"/>
      <c r="D95" s="1060"/>
      <c r="E95" s="1060"/>
      <c r="F95" s="106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23" t="str">
        <f>IF('別紙様式2-2（個票（４、５月））'!M95="","",'別紙様式2-2（個票（４、５月））'!M95)</f>
        <v/>
      </c>
      <c r="N95" s="522" t="str">
        <f>IF('別紙様式2-2（個票（４、５月））'!N95="","",'別紙様式2-2（個票（４、５月））'!N95)</f>
        <v/>
      </c>
      <c r="O95" s="286"/>
      <c r="P95" s="554"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6" t="str">
        <f>IFERROR(VLOOKUP(K95,【参考】数式用!$A$2:$N$57,14,FALSE),"")</f>
        <v/>
      </c>
      <c r="AP95" s="556" t="str">
        <f t="shared" si="54"/>
        <v/>
      </c>
      <c r="AQ95" s="560" t="str">
        <f t="shared" si="42"/>
        <v/>
      </c>
      <c r="AR95" s="560" t="str">
        <f t="shared" si="70"/>
        <v>キャリアパス要件Ⅰ・Ⅱ_</v>
      </c>
      <c r="AS95" s="539" t="str">
        <f t="shared" si="43"/>
        <v>入力済</v>
      </c>
      <c r="AT95" s="556" t="str">
        <f t="shared" si="55"/>
        <v/>
      </c>
      <c r="AU95" s="539" t="str">
        <f t="shared" si="44"/>
        <v>入力済</v>
      </c>
      <c r="AV95" s="539" t="str">
        <f t="shared" si="45"/>
        <v/>
      </c>
      <c r="AW95" s="575" t="str">
        <f t="shared" si="56"/>
        <v/>
      </c>
      <c r="AX95" s="556" t="str">
        <f t="shared" si="46"/>
        <v/>
      </c>
      <c r="AY95" s="539" t="str">
        <f>IFERROR(VLOOKUP(K95,【参考】数式用!$AR$3:$AS$49, 2, FALSE), "")</f>
        <v/>
      </c>
      <c r="AZ95" s="556" t="str">
        <f t="shared" si="57"/>
        <v/>
      </c>
      <c r="BA95" s="559" t="str">
        <f t="shared" si="47"/>
        <v>入力済</v>
      </c>
      <c r="BB95" s="539" t="str">
        <f>IFERROR(VLOOKUP(K95,【参考】数式用!$AX$3:$AY$59, 2, FALSE), "")</f>
        <v/>
      </c>
      <c r="BC95" s="556" t="str">
        <f t="shared" si="58"/>
        <v/>
      </c>
      <c r="BD95" s="559" t="str">
        <f t="shared" si="48"/>
        <v>入力済</v>
      </c>
      <c r="BE95" s="559" t="str">
        <f t="shared" si="59"/>
        <v/>
      </c>
      <c r="BF95" s="559" t="str">
        <f t="shared" si="60"/>
        <v/>
      </c>
      <c r="BG95" s="559" t="str">
        <f t="shared" si="61"/>
        <v/>
      </c>
      <c r="BH95" s="559" t="str">
        <f t="shared" si="49"/>
        <v/>
      </c>
      <c r="BI95" s="559" t="str">
        <f t="shared" si="50"/>
        <v/>
      </c>
      <c r="BK95" s="27"/>
      <c r="BL95" s="606" t="str">
        <f t="shared" si="62"/>
        <v/>
      </c>
      <c r="BM95" s="606" t="str">
        <f t="shared" si="63"/>
        <v/>
      </c>
      <c r="BN95" s="606" t="str">
        <f t="shared" si="64"/>
        <v/>
      </c>
      <c r="BO95" s="607" t="str">
        <f>IFERROR(IF(BN95="対象",ROUNDDOWN(L95*VLOOKUP(K95,【参考】数式用!$A$4:$J$42,10,FALSE)*AA95,0),""),"")</f>
        <v/>
      </c>
      <c r="BP95" s="606" t="str">
        <f t="shared" si="65"/>
        <v/>
      </c>
      <c r="BQ95" s="606" t="str">
        <f t="shared" si="66"/>
        <v/>
      </c>
      <c r="BR95" s="608" t="str">
        <f t="shared" si="67"/>
        <v/>
      </c>
      <c r="BS95" s="608" t="str">
        <f t="shared" si="68"/>
        <v/>
      </c>
      <c r="BT95" s="606" t="str">
        <f t="shared" si="69"/>
        <v/>
      </c>
      <c r="BU95" s="607" t="str">
        <f>IFERROR(IF(BT95="Ⅱロ有り",ROUNDDOWN(L95*VLOOKUP(K95,【参考】数式用!$A$4:$J$42,10,FALSE)*AA95,0),""),"")</f>
        <v/>
      </c>
      <c r="BV95" s="606" t="str">
        <f>IFERROR(IF(BT95="Ⅱロなし",ROUNDDOWN(L95*VLOOKUP(K95,【参考】数式用!$A$4:$J$42,8,FALSE)*AA95,0),""),"")</f>
        <v/>
      </c>
    </row>
    <row r="96" spans="1:74" ht="109.9" customHeight="1" thickBot="1">
      <c r="A96" s="303">
        <v>83</v>
      </c>
      <c r="B96" s="1059" t="str">
        <f>IF(基本情報入力シート!B118="","",基本情報入力シート!B118)</f>
        <v/>
      </c>
      <c r="C96" s="1060"/>
      <c r="D96" s="1060"/>
      <c r="E96" s="1060"/>
      <c r="F96" s="106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23" t="str">
        <f>IF('別紙様式2-2（個票（４、５月））'!M96="","",'別紙様式2-2（個票（４、５月））'!M96)</f>
        <v/>
      </c>
      <c r="N96" s="522" t="str">
        <f>IF('別紙様式2-2（個票（４、５月））'!N96="","",'別紙様式2-2（個票（４、５月））'!N96)</f>
        <v/>
      </c>
      <c r="O96" s="286"/>
      <c r="P96" s="554"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6" t="str">
        <f>IFERROR(VLOOKUP(K96,【参考】数式用!$A$2:$N$57,14,FALSE),"")</f>
        <v/>
      </c>
      <c r="AP96" s="556" t="str">
        <f t="shared" si="54"/>
        <v/>
      </c>
      <c r="AQ96" s="560" t="str">
        <f t="shared" si="42"/>
        <v/>
      </c>
      <c r="AR96" s="560" t="str">
        <f t="shared" si="70"/>
        <v>キャリアパス要件Ⅰ・Ⅱ_</v>
      </c>
      <c r="AS96" s="539" t="str">
        <f t="shared" si="43"/>
        <v>入力済</v>
      </c>
      <c r="AT96" s="556" t="str">
        <f t="shared" si="55"/>
        <v/>
      </c>
      <c r="AU96" s="539" t="str">
        <f t="shared" si="44"/>
        <v>入力済</v>
      </c>
      <c r="AV96" s="539" t="str">
        <f t="shared" si="45"/>
        <v/>
      </c>
      <c r="AW96" s="575" t="str">
        <f t="shared" si="56"/>
        <v/>
      </c>
      <c r="AX96" s="556" t="str">
        <f t="shared" si="46"/>
        <v/>
      </c>
      <c r="AY96" s="539" t="str">
        <f>IFERROR(VLOOKUP(K96,【参考】数式用!$AR$3:$AS$49, 2, FALSE), "")</f>
        <v/>
      </c>
      <c r="AZ96" s="556" t="str">
        <f t="shared" si="57"/>
        <v/>
      </c>
      <c r="BA96" s="559" t="str">
        <f t="shared" si="47"/>
        <v>入力済</v>
      </c>
      <c r="BB96" s="539" t="str">
        <f>IFERROR(VLOOKUP(K96,【参考】数式用!$AX$3:$AY$59, 2, FALSE), "")</f>
        <v/>
      </c>
      <c r="BC96" s="556" t="str">
        <f t="shared" si="58"/>
        <v/>
      </c>
      <c r="BD96" s="559" t="str">
        <f t="shared" si="48"/>
        <v>入力済</v>
      </c>
      <c r="BE96" s="559" t="str">
        <f t="shared" si="59"/>
        <v/>
      </c>
      <c r="BF96" s="559" t="str">
        <f t="shared" si="60"/>
        <v/>
      </c>
      <c r="BG96" s="559" t="str">
        <f t="shared" si="61"/>
        <v/>
      </c>
      <c r="BH96" s="559" t="str">
        <f t="shared" si="49"/>
        <v/>
      </c>
      <c r="BI96" s="559" t="str">
        <f t="shared" si="50"/>
        <v/>
      </c>
      <c r="BK96" s="27"/>
      <c r="BL96" s="606" t="str">
        <f t="shared" si="62"/>
        <v/>
      </c>
      <c r="BM96" s="606" t="str">
        <f t="shared" si="63"/>
        <v/>
      </c>
      <c r="BN96" s="606" t="str">
        <f t="shared" si="64"/>
        <v/>
      </c>
      <c r="BO96" s="607" t="str">
        <f>IFERROR(IF(BN96="対象",ROUNDDOWN(L96*VLOOKUP(K96,【参考】数式用!$A$4:$J$42,10,FALSE)*AA96,0),""),"")</f>
        <v/>
      </c>
      <c r="BP96" s="606" t="str">
        <f t="shared" si="65"/>
        <v/>
      </c>
      <c r="BQ96" s="606" t="str">
        <f t="shared" si="66"/>
        <v/>
      </c>
      <c r="BR96" s="608" t="str">
        <f t="shared" si="67"/>
        <v/>
      </c>
      <c r="BS96" s="608" t="str">
        <f t="shared" si="68"/>
        <v/>
      </c>
      <c r="BT96" s="606" t="str">
        <f t="shared" si="69"/>
        <v/>
      </c>
      <c r="BU96" s="607" t="str">
        <f>IFERROR(IF(BT96="Ⅱロ有り",ROUNDDOWN(L96*VLOOKUP(K96,【参考】数式用!$A$4:$J$42,10,FALSE)*AA96,0),""),"")</f>
        <v/>
      </c>
      <c r="BV96" s="606" t="str">
        <f>IFERROR(IF(BT96="Ⅱロなし",ROUNDDOWN(L96*VLOOKUP(K96,【参考】数式用!$A$4:$J$42,8,FALSE)*AA96,0),""),"")</f>
        <v/>
      </c>
    </row>
    <row r="97" spans="1:74" ht="109.9" customHeight="1" thickBot="1">
      <c r="A97" s="303">
        <v>84</v>
      </c>
      <c r="B97" s="1059" t="str">
        <f>IF(基本情報入力シート!B119="","",基本情報入力シート!B119)</f>
        <v/>
      </c>
      <c r="C97" s="1060"/>
      <c r="D97" s="1060"/>
      <c r="E97" s="1060"/>
      <c r="F97" s="106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23" t="str">
        <f>IF('別紙様式2-2（個票（４、５月））'!M97="","",'別紙様式2-2（個票（４、５月））'!M97)</f>
        <v/>
      </c>
      <c r="N97" s="522" t="str">
        <f>IF('別紙様式2-2（個票（４、５月））'!N97="","",'別紙様式2-2（個票（４、５月））'!N97)</f>
        <v/>
      </c>
      <c r="O97" s="286"/>
      <c r="P97" s="554"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6" t="str">
        <f>IFERROR(VLOOKUP(K97,【参考】数式用!$A$2:$N$57,14,FALSE),"")</f>
        <v/>
      </c>
      <c r="AP97" s="556" t="str">
        <f t="shared" si="54"/>
        <v/>
      </c>
      <c r="AQ97" s="560" t="str">
        <f t="shared" si="42"/>
        <v/>
      </c>
      <c r="AR97" s="560" t="str">
        <f t="shared" si="70"/>
        <v>キャリアパス要件Ⅰ・Ⅱ_</v>
      </c>
      <c r="AS97" s="539" t="str">
        <f t="shared" si="43"/>
        <v>入力済</v>
      </c>
      <c r="AT97" s="556" t="str">
        <f t="shared" si="55"/>
        <v/>
      </c>
      <c r="AU97" s="539" t="str">
        <f t="shared" si="44"/>
        <v>入力済</v>
      </c>
      <c r="AV97" s="539" t="str">
        <f t="shared" si="45"/>
        <v/>
      </c>
      <c r="AW97" s="575" t="str">
        <f t="shared" si="56"/>
        <v/>
      </c>
      <c r="AX97" s="556" t="str">
        <f t="shared" si="46"/>
        <v/>
      </c>
      <c r="AY97" s="539" t="str">
        <f>IFERROR(VLOOKUP(K97,【参考】数式用!$AR$3:$AS$49, 2, FALSE), "")</f>
        <v/>
      </c>
      <c r="AZ97" s="556" t="str">
        <f t="shared" si="57"/>
        <v/>
      </c>
      <c r="BA97" s="559" t="str">
        <f t="shared" si="47"/>
        <v>入力済</v>
      </c>
      <c r="BB97" s="539" t="str">
        <f>IFERROR(VLOOKUP(K97,【参考】数式用!$AX$3:$AY$59, 2, FALSE), "")</f>
        <v/>
      </c>
      <c r="BC97" s="556" t="str">
        <f t="shared" si="58"/>
        <v/>
      </c>
      <c r="BD97" s="559" t="str">
        <f t="shared" si="48"/>
        <v>入力済</v>
      </c>
      <c r="BE97" s="559" t="str">
        <f t="shared" si="59"/>
        <v/>
      </c>
      <c r="BF97" s="559" t="str">
        <f t="shared" si="60"/>
        <v/>
      </c>
      <c r="BG97" s="559" t="str">
        <f t="shared" si="61"/>
        <v/>
      </c>
      <c r="BH97" s="559" t="str">
        <f t="shared" si="49"/>
        <v/>
      </c>
      <c r="BI97" s="559" t="str">
        <f t="shared" si="50"/>
        <v/>
      </c>
      <c r="BK97" s="27"/>
      <c r="BL97" s="606" t="str">
        <f t="shared" si="62"/>
        <v/>
      </c>
      <c r="BM97" s="606" t="str">
        <f t="shared" si="63"/>
        <v/>
      </c>
      <c r="BN97" s="606" t="str">
        <f t="shared" si="64"/>
        <v/>
      </c>
      <c r="BO97" s="607" t="str">
        <f>IFERROR(IF(BN97="対象",ROUNDDOWN(L97*VLOOKUP(K97,【参考】数式用!$A$4:$J$42,10,FALSE)*AA97,0),""),"")</f>
        <v/>
      </c>
      <c r="BP97" s="606" t="str">
        <f t="shared" si="65"/>
        <v/>
      </c>
      <c r="BQ97" s="606" t="str">
        <f t="shared" si="66"/>
        <v/>
      </c>
      <c r="BR97" s="608" t="str">
        <f t="shared" si="67"/>
        <v/>
      </c>
      <c r="BS97" s="608" t="str">
        <f t="shared" si="68"/>
        <v/>
      </c>
      <c r="BT97" s="606" t="str">
        <f t="shared" si="69"/>
        <v/>
      </c>
      <c r="BU97" s="607" t="str">
        <f>IFERROR(IF(BT97="Ⅱロ有り",ROUNDDOWN(L97*VLOOKUP(K97,【参考】数式用!$A$4:$J$42,10,FALSE)*AA97,0),""),"")</f>
        <v/>
      </c>
      <c r="BV97" s="606" t="str">
        <f>IFERROR(IF(BT97="Ⅱロなし",ROUNDDOWN(L97*VLOOKUP(K97,【参考】数式用!$A$4:$J$42,8,FALSE)*AA97,0),""),"")</f>
        <v/>
      </c>
    </row>
    <row r="98" spans="1:74" ht="109.9" customHeight="1" thickBot="1">
      <c r="A98" s="303">
        <v>85</v>
      </c>
      <c r="B98" s="1059" t="str">
        <f>IF(基本情報入力シート!B120="","",基本情報入力シート!B120)</f>
        <v/>
      </c>
      <c r="C98" s="1060"/>
      <c r="D98" s="1060"/>
      <c r="E98" s="1060"/>
      <c r="F98" s="106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23" t="str">
        <f>IF('別紙様式2-2（個票（４、５月））'!M98="","",'別紙様式2-2（個票（４、５月））'!M98)</f>
        <v/>
      </c>
      <c r="N98" s="522" t="str">
        <f>IF('別紙様式2-2（個票（４、５月））'!N98="","",'別紙様式2-2（個票（４、５月））'!N98)</f>
        <v/>
      </c>
      <c r="O98" s="286"/>
      <c r="P98" s="554"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6" t="str">
        <f>IFERROR(VLOOKUP(K98,【参考】数式用!$A$2:$N$57,14,FALSE),"")</f>
        <v/>
      </c>
      <c r="AP98" s="556" t="str">
        <f t="shared" si="54"/>
        <v/>
      </c>
      <c r="AQ98" s="560" t="str">
        <f t="shared" si="42"/>
        <v/>
      </c>
      <c r="AR98" s="560" t="str">
        <f t="shared" si="70"/>
        <v>キャリアパス要件Ⅰ・Ⅱ_</v>
      </c>
      <c r="AS98" s="539" t="str">
        <f t="shared" si="43"/>
        <v>入力済</v>
      </c>
      <c r="AT98" s="556" t="str">
        <f t="shared" si="55"/>
        <v/>
      </c>
      <c r="AU98" s="539" t="str">
        <f t="shared" si="44"/>
        <v>入力済</v>
      </c>
      <c r="AV98" s="539" t="str">
        <f t="shared" si="45"/>
        <v/>
      </c>
      <c r="AW98" s="575" t="str">
        <f t="shared" si="56"/>
        <v/>
      </c>
      <c r="AX98" s="556" t="str">
        <f t="shared" si="46"/>
        <v/>
      </c>
      <c r="AY98" s="539" t="str">
        <f>IFERROR(VLOOKUP(K98,【参考】数式用!$AR$3:$AS$49, 2, FALSE), "")</f>
        <v/>
      </c>
      <c r="AZ98" s="556" t="str">
        <f t="shared" si="57"/>
        <v/>
      </c>
      <c r="BA98" s="559" t="str">
        <f t="shared" si="47"/>
        <v>入力済</v>
      </c>
      <c r="BB98" s="539" t="str">
        <f>IFERROR(VLOOKUP(K98,【参考】数式用!$AX$3:$AY$59, 2, FALSE), "")</f>
        <v/>
      </c>
      <c r="BC98" s="556" t="str">
        <f t="shared" si="58"/>
        <v/>
      </c>
      <c r="BD98" s="559" t="str">
        <f t="shared" si="48"/>
        <v>入力済</v>
      </c>
      <c r="BE98" s="559" t="str">
        <f t="shared" si="59"/>
        <v/>
      </c>
      <c r="BF98" s="559" t="str">
        <f t="shared" si="60"/>
        <v/>
      </c>
      <c r="BG98" s="559" t="str">
        <f t="shared" si="61"/>
        <v/>
      </c>
      <c r="BH98" s="559" t="str">
        <f t="shared" si="49"/>
        <v/>
      </c>
      <c r="BI98" s="559" t="str">
        <f t="shared" si="50"/>
        <v/>
      </c>
      <c r="BK98" s="27"/>
      <c r="BL98" s="606" t="str">
        <f t="shared" si="62"/>
        <v/>
      </c>
      <c r="BM98" s="606" t="str">
        <f t="shared" si="63"/>
        <v/>
      </c>
      <c r="BN98" s="606" t="str">
        <f t="shared" si="64"/>
        <v/>
      </c>
      <c r="BO98" s="607" t="str">
        <f>IFERROR(IF(BN98="対象",ROUNDDOWN(L98*VLOOKUP(K98,【参考】数式用!$A$4:$J$42,10,FALSE)*AA98,0),""),"")</f>
        <v/>
      </c>
      <c r="BP98" s="606" t="str">
        <f t="shared" si="65"/>
        <v/>
      </c>
      <c r="BQ98" s="606" t="str">
        <f t="shared" si="66"/>
        <v/>
      </c>
      <c r="BR98" s="608" t="str">
        <f t="shared" si="67"/>
        <v/>
      </c>
      <c r="BS98" s="608" t="str">
        <f t="shared" si="68"/>
        <v/>
      </c>
      <c r="BT98" s="606" t="str">
        <f t="shared" si="69"/>
        <v/>
      </c>
      <c r="BU98" s="607" t="str">
        <f>IFERROR(IF(BT98="Ⅱロ有り",ROUNDDOWN(L98*VLOOKUP(K98,【参考】数式用!$A$4:$J$42,10,FALSE)*AA98,0),""),"")</f>
        <v/>
      </c>
      <c r="BV98" s="606" t="str">
        <f>IFERROR(IF(BT98="Ⅱロなし",ROUNDDOWN(L98*VLOOKUP(K98,【参考】数式用!$A$4:$J$42,8,FALSE)*AA98,0),""),"")</f>
        <v/>
      </c>
    </row>
    <row r="99" spans="1:74" ht="109.9" customHeight="1" thickBot="1">
      <c r="A99" s="303">
        <v>86</v>
      </c>
      <c r="B99" s="1059" t="str">
        <f>IF(基本情報入力シート!B121="","",基本情報入力シート!B121)</f>
        <v/>
      </c>
      <c r="C99" s="1060"/>
      <c r="D99" s="1060"/>
      <c r="E99" s="1060"/>
      <c r="F99" s="106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23" t="str">
        <f>IF('別紙様式2-2（個票（４、５月））'!M99="","",'別紙様式2-2（個票（４、５月））'!M99)</f>
        <v/>
      </c>
      <c r="N99" s="522" t="str">
        <f>IF('別紙様式2-2（個票（４、５月））'!N99="","",'別紙様式2-2（個票（４、５月））'!N99)</f>
        <v/>
      </c>
      <c r="O99" s="286"/>
      <c r="P99" s="554"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6" t="str">
        <f>IFERROR(VLOOKUP(K99,【参考】数式用!$A$2:$N$57,14,FALSE),"")</f>
        <v/>
      </c>
      <c r="AP99" s="556" t="str">
        <f t="shared" si="54"/>
        <v/>
      </c>
      <c r="AQ99" s="560" t="str">
        <f t="shared" si="42"/>
        <v/>
      </c>
      <c r="AR99" s="560" t="str">
        <f t="shared" si="70"/>
        <v>キャリアパス要件Ⅰ・Ⅱ_</v>
      </c>
      <c r="AS99" s="539" t="str">
        <f t="shared" si="43"/>
        <v>入力済</v>
      </c>
      <c r="AT99" s="556" t="str">
        <f t="shared" si="55"/>
        <v/>
      </c>
      <c r="AU99" s="539" t="str">
        <f t="shared" si="44"/>
        <v>入力済</v>
      </c>
      <c r="AV99" s="539" t="str">
        <f t="shared" si="45"/>
        <v/>
      </c>
      <c r="AW99" s="575" t="str">
        <f t="shared" si="56"/>
        <v/>
      </c>
      <c r="AX99" s="556" t="str">
        <f t="shared" si="46"/>
        <v/>
      </c>
      <c r="AY99" s="539" t="str">
        <f>IFERROR(VLOOKUP(K99,【参考】数式用!$AR$3:$AS$49, 2, FALSE), "")</f>
        <v/>
      </c>
      <c r="AZ99" s="556" t="str">
        <f t="shared" si="57"/>
        <v/>
      </c>
      <c r="BA99" s="559" t="str">
        <f t="shared" si="47"/>
        <v>入力済</v>
      </c>
      <c r="BB99" s="539" t="str">
        <f>IFERROR(VLOOKUP(K99,【参考】数式用!$AX$3:$AY$59, 2, FALSE), "")</f>
        <v/>
      </c>
      <c r="BC99" s="556" t="str">
        <f t="shared" si="58"/>
        <v/>
      </c>
      <c r="BD99" s="559" t="str">
        <f t="shared" si="48"/>
        <v>入力済</v>
      </c>
      <c r="BE99" s="559" t="str">
        <f t="shared" si="59"/>
        <v/>
      </c>
      <c r="BF99" s="559" t="str">
        <f t="shared" si="60"/>
        <v/>
      </c>
      <c r="BG99" s="559" t="str">
        <f t="shared" si="61"/>
        <v/>
      </c>
      <c r="BH99" s="559" t="str">
        <f t="shared" si="49"/>
        <v/>
      </c>
      <c r="BI99" s="559" t="str">
        <f t="shared" si="50"/>
        <v/>
      </c>
      <c r="BK99" s="27"/>
      <c r="BL99" s="606" t="str">
        <f t="shared" si="62"/>
        <v/>
      </c>
      <c r="BM99" s="606" t="str">
        <f t="shared" si="63"/>
        <v/>
      </c>
      <c r="BN99" s="606" t="str">
        <f t="shared" si="64"/>
        <v/>
      </c>
      <c r="BO99" s="607" t="str">
        <f>IFERROR(IF(BN99="対象",ROUNDDOWN(L99*VLOOKUP(K99,【参考】数式用!$A$4:$J$42,10,FALSE)*AA99,0),""),"")</f>
        <v/>
      </c>
      <c r="BP99" s="606" t="str">
        <f t="shared" si="65"/>
        <v/>
      </c>
      <c r="BQ99" s="606" t="str">
        <f t="shared" si="66"/>
        <v/>
      </c>
      <c r="BR99" s="608" t="str">
        <f t="shared" si="67"/>
        <v/>
      </c>
      <c r="BS99" s="608" t="str">
        <f t="shared" si="68"/>
        <v/>
      </c>
      <c r="BT99" s="606" t="str">
        <f t="shared" si="69"/>
        <v/>
      </c>
      <c r="BU99" s="607" t="str">
        <f>IFERROR(IF(BT99="Ⅱロ有り",ROUNDDOWN(L99*VLOOKUP(K99,【参考】数式用!$A$4:$J$42,10,FALSE)*AA99,0),""),"")</f>
        <v/>
      </c>
      <c r="BV99" s="606" t="str">
        <f>IFERROR(IF(BT99="Ⅱロなし",ROUNDDOWN(L99*VLOOKUP(K99,【参考】数式用!$A$4:$J$42,8,FALSE)*AA99,0),""),"")</f>
        <v/>
      </c>
    </row>
    <row r="100" spans="1:74" ht="109.9" customHeight="1" thickBot="1">
      <c r="A100" s="303">
        <v>87</v>
      </c>
      <c r="B100" s="1059" t="str">
        <f>IF(基本情報入力シート!B122="","",基本情報入力シート!B122)</f>
        <v/>
      </c>
      <c r="C100" s="1060"/>
      <c r="D100" s="1060"/>
      <c r="E100" s="1060"/>
      <c r="F100" s="106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23" t="str">
        <f>IF('別紙様式2-2（個票（４、５月））'!M100="","",'別紙様式2-2（個票（４、５月））'!M100)</f>
        <v/>
      </c>
      <c r="N100" s="522" t="str">
        <f>IF('別紙様式2-2（個票（４、５月））'!N100="","",'別紙様式2-2（個票（４、５月））'!N100)</f>
        <v/>
      </c>
      <c r="O100" s="286"/>
      <c r="P100" s="554"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6" t="str">
        <f>IFERROR(VLOOKUP(K100,【参考】数式用!$A$2:$N$57,14,FALSE),"")</f>
        <v/>
      </c>
      <c r="AP100" s="556" t="str">
        <f t="shared" si="54"/>
        <v/>
      </c>
      <c r="AQ100" s="560" t="str">
        <f t="shared" si="42"/>
        <v/>
      </c>
      <c r="AR100" s="560" t="str">
        <f t="shared" si="70"/>
        <v>キャリアパス要件Ⅰ・Ⅱ_</v>
      </c>
      <c r="AS100" s="539" t="str">
        <f t="shared" si="43"/>
        <v>入力済</v>
      </c>
      <c r="AT100" s="556" t="str">
        <f t="shared" si="55"/>
        <v/>
      </c>
      <c r="AU100" s="539" t="str">
        <f t="shared" si="44"/>
        <v>入力済</v>
      </c>
      <c r="AV100" s="539" t="str">
        <f t="shared" si="45"/>
        <v/>
      </c>
      <c r="AW100" s="575" t="str">
        <f t="shared" si="56"/>
        <v/>
      </c>
      <c r="AX100" s="556" t="str">
        <f t="shared" si="46"/>
        <v/>
      </c>
      <c r="AY100" s="539" t="str">
        <f>IFERROR(VLOOKUP(K100,【参考】数式用!$AR$3:$AS$49, 2, FALSE), "")</f>
        <v/>
      </c>
      <c r="AZ100" s="556" t="str">
        <f t="shared" si="57"/>
        <v/>
      </c>
      <c r="BA100" s="559" t="str">
        <f t="shared" si="47"/>
        <v>入力済</v>
      </c>
      <c r="BB100" s="539" t="str">
        <f>IFERROR(VLOOKUP(K100,【参考】数式用!$AX$3:$AY$59, 2, FALSE), "")</f>
        <v/>
      </c>
      <c r="BC100" s="556" t="str">
        <f t="shared" si="58"/>
        <v/>
      </c>
      <c r="BD100" s="559" t="str">
        <f t="shared" si="48"/>
        <v>入力済</v>
      </c>
      <c r="BE100" s="559" t="str">
        <f t="shared" si="59"/>
        <v/>
      </c>
      <c r="BF100" s="559" t="str">
        <f t="shared" si="60"/>
        <v/>
      </c>
      <c r="BG100" s="559" t="str">
        <f t="shared" si="61"/>
        <v/>
      </c>
      <c r="BH100" s="559" t="str">
        <f t="shared" si="49"/>
        <v/>
      </c>
      <c r="BI100" s="559" t="str">
        <f t="shared" si="50"/>
        <v/>
      </c>
      <c r="BK100" s="27"/>
      <c r="BL100" s="606" t="str">
        <f t="shared" si="62"/>
        <v/>
      </c>
      <c r="BM100" s="606" t="str">
        <f t="shared" si="63"/>
        <v/>
      </c>
      <c r="BN100" s="606" t="str">
        <f t="shared" si="64"/>
        <v/>
      </c>
      <c r="BO100" s="607" t="str">
        <f>IFERROR(IF(BN100="対象",ROUNDDOWN(L100*VLOOKUP(K100,【参考】数式用!$A$4:$J$42,10,FALSE)*AA100,0),""),"")</f>
        <v/>
      </c>
      <c r="BP100" s="606" t="str">
        <f t="shared" si="65"/>
        <v/>
      </c>
      <c r="BQ100" s="606" t="str">
        <f t="shared" si="66"/>
        <v/>
      </c>
      <c r="BR100" s="608" t="str">
        <f t="shared" si="67"/>
        <v/>
      </c>
      <c r="BS100" s="608" t="str">
        <f t="shared" si="68"/>
        <v/>
      </c>
      <c r="BT100" s="606" t="str">
        <f t="shared" si="69"/>
        <v/>
      </c>
      <c r="BU100" s="607" t="str">
        <f>IFERROR(IF(BT100="Ⅱロ有り",ROUNDDOWN(L100*VLOOKUP(K100,【参考】数式用!$A$4:$J$42,10,FALSE)*AA100,0),""),"")</f>
        <v/>
      </c>
      <c r="BV100" s="606" t="str">
        <f>IFERROR(IF(BT100="Ⅱロなし",ROUNDDOWN(L100*VLOOKUP(K100,【参考】数式用!$A$4:$J$42,8,FALSE)*AA100,0),""),"")</f>
        <v/>
      </c>
    </row>
    <row r="101" spans="1:74" ht="109.9" customHeight="1" thickBot="1">
      <c r="A101" s="303">
        <v>88</v>
      </c>
      <c r="B101" s="1059" t="str">
        <f>IF(基本情報入力シート!B123="","",基本情報入力シート!B123)</f>
        <v/>
      </c>
      <c r="C101" s="1060"/>
      <c r="D101" s="1060"/>
      <c r="E101" s="1060"/>
      <c r="F101" s="106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23" t="str">
        <f>IF('別紙様式2-2（個票（４、５月））'!M101="","",'別紙様式2-2（個票（４、５月））'!M101)</f>
        <v/>
      </c>
      <c r="N101" s="522" t="str">
        <f>IF('別紙様式2-2（個票（４、５月））'!N101="","",'別紙様式2-2（個票（４、５月））'!N101)</f>
        <v/>
      </c>
      <c r="O101" s="286"/>
      <c r="P101" s="554"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6" t="str">
        <f>IFERROR(VLOOKUP(K101,【参考】数式用!$A$2:$N$57,14,FALSE),"")</f>
        <v/>
      </c>
      <c r="AP101" s="556" t="str">
        <f t="shared" si="54"/>
        <v/>
      </c>
      <c r="AQ101" s="560" t="str">
        <f t="shared" si="42"/>
        <v/>
      </c>
      <c r="AR101" s="560" t="str">
        <f t="shared" si="70"/>
        <v>キャリアパス要件Ⅰ・Ⅱ_</v>
      </c>
      <c r="AS101" s="539" t="str">
        <f t="shared" si="43"/>
        <v>入力済</v>
      </c>
      <c r="AT101" s="556" t="str">
        <f t="shared" si="55"/>
        <v/>
      </c>
      <c r="AU101" s="539" t="str">
        <f t="shared" si="44"/>
        <v>入力済</v>
      </c>
      <c r="AV101" s="539" t="str">
        <f t="shared" si="45"/>
        <v/>
      </c>
      <c r="AW101" s="575" t="str">
        <f t="shared" si="56"/>
        <v/>
      </c>
      <c r="AX101" s="556" t="str">
        <f t="shared" si="46"/>
        <v/>
      </c>
      <c r="AY101" s="539" t="str">
        <f>IFERROR(VLOOKUP(K101,【参考】数式用!$AR$3:$AS$49, 2, FALSE), "")</f>
        <v/>
      </c>
      <c r="AZ101" s="556" t="str">
        <f t="shared" si="57"/>
        <v/>
      </c>
      <c r="BA101" s="559" t="str">
        <f t="shared" si="47"/>
        <v>入力済</v>
      </c>
      <c r="BB101" s="539" t="str">
        <f>IFERROR(VLOOKUP(K101,【参考】数式用!$AX$3:$AY$59, 2, FALSE), "")</f>
        <v/>
      </c>
      <c r="BC101" s="556" t="str">
        <f t="shared" si="58"/>
        <v/>
      </c>
      <c r="BD101" s="559" t="str">
        <f t="shared" si="48"/>
        <v>入力済</v>
      </c>
      <c r="BE101" s="559" t="str">
        <f t="shared" si="59"/>
        <v/>
      </c>
      <c r="BF101" s="559" t="str">
        <f t="shared" si="60"/>
        <v/>
      </c>
      <c r="BG101" s="559" t="str">
        <f t="shared" si="61"/>
        <v/>
      </c>
      <c r="BH101" s="559" t="str">
        <f t="shared" si="49"/>
        <v/>
      </c>
      <c r="BI101" s="559" t="str">
        <f t="shared" si="50"/>
        <v/>
      </c>
      <c r="BK101" s="27"/>
      <c r="BL101" s="606" t="str">
        <f t="shared" si="62"/>
        <v/>
      </c>
      <c r="BM101" s="606" t="str">
        <f t="shared" si="63"/>
        <v/>
      </c>
      <c r="BN101" s="606" t="str">
        <f t="shared" si="64"/>
        <v/>
      </c>
      <c r="BO101" s="607" t="str">
        <f>IFERROR(IF(BN101="対象",ROUNDDOWN(L101*VLOOKUP(K101,【参考】数式用!$A$4:$J$42,10,FALSE)*AA101,0),""),"")</f>
        <v/>
      </c>
      <c r="BP101" s="606" t="str">
        <f t="shared" si="65"/>
        <v/>
      </c>
      <c r="BQ101" s="606" t="str">
        <f t="shared" si="66"/>
        <v/>
      </c>
      <c r="BR101" s="608" t="str">
        <f t="shared" si="67"/>
        <v/>
      </c>
      <c r="BS101" s="608" t="str">
        <f t="shared" si="68"/>
        <v/>
      </c>
      <c r="BT101" s="606" t="str">
        <f t="shared" si="69"/>
        <v/>
      </c>
      <c r="BU101" s="607" t="str">
        <f>IFERROR(IF(BT101="Ⅱロ有り",ROUNDDOWN(L101*VLOOKUP(K101,【参考】数式用!$A$4:$J$42,10,FALSE)*AA101,0),""),"")</f>
        <v/>
      </c>
      <c r="BV101" s="606" t="str">
        <f>IFERROR(IF(BT101="Ⅱロなし",ROUNDDOWN(L101*VLOOKUP(K101,【参考】数式用!$A$4:$J$42,8,FALSE)*AA101,0),""),"")</f>
        <v/>
      </c>
    </row>
    <row r="102" spans="1:74" ht="109.9" customHeight="1" thickBot="1">
      <c r="A102" s="303">
        <v>89</v>
      </c>
      <c r="B102" s="1059" t="str">
        <f>IF(基本情報入力シート!B124="","",基本情報入力シート!B124)</f>
        <v/>
      </c>
      <c r="C102" s="1060"/>
      <c r="D102" s="1060"/>
      <c r="E102" s="1060"/>
      <c r="F102" s="106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23" t="str">
        <f>IF('別紙様式2-2（個票（４、５月））'!M102="","",'別紙様式2-2（個票（４、５月））'!M102)</f>
        <v/>
      </c>
      <c r="N102" s="522" t="str">
        <f>IF('別紙様式2-2（個票（４、５月））'!N102="","",'別紙様式2-2（個票（４、５月））'!N102)</f>
        <v/>
      </c>
      <c r="O102" s="286"/>
      <c r="P102" s="554"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6" t="str">
        <f>IFERROR(VLOOKUP(K102,【参考】数式用!$A$2:$N$57,14,FALSE),"")</f>
        <v/>
      </c>
      <c r="AP102" s="556" t="str">
        <f t="shared" si="54"/>
        <v/>
      </c>
      <c r="AQ102" s="560" t="str">
        <f t="shared" si="42"/>
        <v/>
      </c>
      <c r="AR102" s="560" t="str">
        <f t="shared" si="70"/>
        <v>キャリアパス要件Ⅰ・Ⅱ_</v>
      </c>
      <c r="AS102" s="539" t="str">
        <f t="shared" si="43"/>
        <v>入力済</v>
      </c>
      <c r="AT102" s="556" t="str">
        <f t="shared" si="55"/>
        <v/>
      </c>
      <c r="AU102" s="539" t="str">
        <f t="shared" si="44"/>
        <v>入力済</v>
      </c>
      <c r="AV102" s="539" t="str">
        <f t="shared" si="45"/>
        <v/>
      </c>
      <c r="AW102" s="575" t="str">
        <f t="shared" si="56"/>
        <v/>
      </c>
      <c r="AX102" s="556" t="str">
        <f t="shared" si="46"/>
        <v/>
      </c>
      <c r="AY102" s="539" t="str">
        <f>IFERROR(VLOOKUP(K102,【参考】数式用!$AR$3:$AS$49, 2, FALSE), "")</f>
        <v/>
      </c>
      <c r="AZ102" s="556" t="str">
        <f t="shared" si="57"/>
        <v/>
      </c>
      <c r="BA102" s="559" t="str">
        <f t="shared" si="47"/>
        <v>入力済</v>
      </c>
      <c r="BB102" s="539" t="str">
        <f>IFERROR(VLOOKUP(K102,【参考】数式用!$AX$3:$AY$59, 2, FALSE), "")</f>
        <v/>
      </c>
      <c r="BC102" s="556" t="str">
        <f t="shared" si="58"/>
        <v/>
      </c>
      <c r="BD102" s="559" t="str">
        <f t="shared" si="48"/>
        <v>入力済</v>
      </c>
      <c r="BE102" s="559" t="str">
        <f t="shared" si="59"/>
        <v/>
      </c>
      <c r="BF102" s="559" t="str">
        <f t="shared" si="60"/>
        <v/>
      </c>
      <c r="BG102" s="559" t="str">
        <f t="shared" si="61"/>
        <v/>
      </c>
      <c r="BH102" s="559" t="str">
        <f t="shared" si="49"/>
        <v/>
      </c>
      <c r="BI102" s="559" t="str">
        <f t="shared" si="50"/>
        <v/>
      </c>
      <c r="BK102" s="27"/>
      <c r="BL102" s="606" t="str">
        <f t="shared" si="62"/>
        <v/>
      </c>
      <c r="BM102" s="606" t="str">
        <f t="shared" si="63"/>
        <v/>
      </c>
      <c r="BN102" s="606" t="str">
        <f t="shared" si="64"/>
        <v/>
      </c>
      <c r="BO102" s="607" t="str">
        <f>IFERROR(IF(BN102="対象",ROUNDDOWN(L102*VLOOKUP(K102,【参考】数式用!$A$4:$J$42,10,FALSE)*AA102,0),""),"")</f>
        <v/>
      </c>
      <c r="BP102" s="606" t="str">
        <f t="shared" si="65"/>
        <v/>
      </c>
      <c r="BQ102" s="606" t="str">
        <f t="shared" si="66"/>
        <v/>
      </c>
      <c r="BR102" s="608" t="str">
        <f t="shared" si="67"/>
        <v/>
      </c>
      <c r="BS102" s="608" t="str">
        <f t="shared" si="68"/>
        <v/>
      </c>
      <c r="BT102" s="606" t="str">
        <f t="shared" si="69"/>
        <v/>
      </c>
      <c r="BU102" s="607" t="str">
        <f>IFERROR(IF(BT102="Ⅱロ有り",ROUNDDOWN(L102*VLOOKUP(K102,【参考】数式用!$A$4:$J$42,10,FALSE)*AA102,0),""),"")</f>
        <v/>
      </c>
      <c r="BV102" s="606" t="str">
        <f>IFERROR(IF(BT102="Ⅱロなし",ROUNDDOWN(L102*VLOOKUP(K102,【参考】数式用!$A$4:$J$42,8,FALSE)*AA102,0),""),"")</f>
        <v/>
      </c>
    </row>
    <row r="103" spans="1:74" ht="109.9" customHeight="1" thickBot="1">
      <c r="A103" s="303">
        <v>90</v>
      </c>
      <c r="B103" s="1059" t="str">
        <f>IF(基本情報入力シート!B125="","",基本情報入力シート!B125)</f>
        <v/>
      </c>
      <c r="C103" s="1060"/>
      <c r="D103" s="1060"/>
      <c r="E103" s="1060"/>
      <c r="F103" s="106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23" t="str">
        <f>IF('別紙様式2-2（個票（４、５月））'!M103="","",'別紙様式2-2（個票（４、５月））'!M103)</f>
        <v/>
      </c>
      <c r="N103" s="522" t="str">
        <f>IF('別紙様式2-2（個票（４、５月））'!N103="","",'別紙様式2-2（個票（４、５月））'!N103)</f>
        <v/>
      </c>
      <c r="O103" s="286"/>
      <c r="P103" s="554"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6" t="str">
        <f>IFERROR(VLOOKUP(K103,【参考】数式用!$A$2:$N$57,14,FALSE),"")</f>
        <v/>
      </c>
      <c r="AP103" s="556" t="str">
        <f t="shared" si="54"/>
        <v/>
      </c>
      <c r="AQ103" s="560" t="str">
        <f t="shared" si="42"/>
        <v/>
      </c>
      <c r="AR103" s="560" t="str">
        <f t="shared" si="70"/>
        <v>キャリアパス要件Ⅰ・Ⅱ_</v>
      </c>
      <c r="AS103" s="539" t="str">
        <f t="shared" si="43"/>
        <v>入力済</v>
      </c>
      <c r="AT103" s="556" t="str">
        <f t="shared" si="55"/>
        <v/>
      </c>
      <c r="AU103" s="539" t="str">
        <f t="shared" si="44"/>
        <v>入力済</v>
      </c>
      <c r="AV103" s="539" t="str">
        <f t="shared" si="45"/>
        <v/>
      </c>
      <c r="AW103" s="575" t="str">
        <f t="shared" si="56"/>
        <v/>
      </c>
      <c r="AX103" s="556" t="str">
        <f t="shared" si="46"/>
        <v/>
      </c>
      <c r="AY103" s="539" t="str">
        <f>IFERROR(VLOOKUP(K103,【参考】数式用!$AR$3:$AS$49, 2, FALSE), "")</f>
        <v/>
      </c>
      <c r="AZ103" s="556" t="str">
        <f t="shared" si="57"/>
        <v/>
      </c>
      <c r="BA103" s="559" t="str">
        <f t="shared" si="47"/>
        <v>入力済</v>
      </c>
      <c r="BB103" s="539" t="str">
        <f>IFERROR(VLOOKUP(K103,【参考】数式用!$AX$3:$AY$59, 2, FALSE), "")</f>
        <v/>
      </c>
      <c r="BC103" s="556" t="str">
        <f t="shared" si="58"/>
        <v/>
      </c>
      <c r="BD103" s="559" t="str">
        <f t="shared" si="48"/>
        <v>入力済</v>
      </c>
      <c r="BE103" s="559" t="str">
        <f t="shared" si="59"/>
        <v/>
      </c>
      <c r="BF103" s="559" t="str">
        <f t="shared" si="60"/>
        <v/>
      </c>
      <c r="BG103" s="559" t="str">
        <f t="shared" si="61"/>
        <v/>
      </c>
      <c r="BH103" s="559" t="str">
        <f t="shared" si="49"/>
        <v/>
      </c>
      <c r="BI103" s="559" t="str">
        <f t="shared" si="50"/>
        <v/>
      </c>
      <c r="BK103" s="27"/>
      <c r="BL103" s="606" t="str">
        <f t="shared" si="62"/>
        <v/>
      </c>
      <c r="BM103" s="606" t="str">
        <f t="shared" si="63"/>
        <v/>
      </c>
      <c r="BN103" s="606" t="str">
        <f t="shared" si="64"/>
        <v/>
      </c>
      <c r="BO103" s="607" t="str">
        <f>IFERROR(IF(BN103="対象",ROUNDDOWN(L103*VLOOKUP(K103,【参考】数式用!$A$4:$J$42,10,FALSE)*AA103,0),""),"")</f>
        <v/>
      </c>
      <c r="BP103" s="606" t="str">
        <f t="shared" si="65"/>
        <v/>
      </c>
      <c r="BQ103" s="606" t="str">
        <f t="shared" si="66"/>
        <v/>
      </c>
      <c r="BR103" s="608" t="str">
        <f t="shared" si="67"/>
        <v/>
      </c>
      <c r="BS103" s="608" t="str">
        <f t="shared" si="68"/>
        <v/>
      </c>
      <c r="BT103" s="606" t="str">
        <f t="shared" si="69"/>
        <v/>
      </c>
      <c r="BU103" s="607" t="str">
        <f>IFERROR(IF(BT103="Ⅱロ有り",ROUNDDOWN(L103*VLOOKUP(K103,【参考】数式用!$A$4:$J$42,10,FALSE)*AA103,0),""),"")</f>
        <v/>
      </c>
      <c r="BV103" s="606" t="str">
        <f>IFERROR(IF(BT103="Ⅱロなし",ROUNDDOWN(L103*VLOOKUP(K103,【参考】数式用!$A$4:$J$42,8,FALSE)*AA103,0),""),"")</f>
        <v/>
      </c>
    </row>
    <row r="104" spans="1:74" ht="109.9" customHeight="1" thickBot="1">
      <c r="A104" s="303">
        <v>91</v>
      </c>
      <c r="B104" s="1059" t="str">
        <f>IF(基本情報入力シート!B126="","",基本情報入力シート!B126)</f>
        <v/>
      </c>
      <c r="C104" s="1060"/>
      <c r="D104" s="1060"/>
      <c r="E104" s="1060"/>
      <c r="F104" s="106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23" t="str">
        <f>IF('別紙様式2-2（個票（４、５月））'!M104="","",'別紙様式2-2（個票（４、５月））'!M104)</f>
        <v/>
      </c>
      <c r="N104" s="522" t="str">
        <f>IF('別紙様式2-2（個票（４、５月））'!N104="","",'別紙様式2-2（個票（４、５月））'!N104)</f>
        <v/>
      </c>
      <c r="O104" s="286"/>
      <c r="P104" s="554"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6" t="str">
        <f>IFERROR(VLOOKUP(K104,【参考】数式用!$A$2:$N$57,14,FALSE),"")</f>
        <v/>
      </c>
      <c r="AP104" s="556" t="str">
        <f t="shared" si="54"/>
        <v/>
      </c>
      <c r="AQ104" s="560" t="str">
        <f t="shared" si="42"/>
        <v/>
      </c>
      <c r="AR104" s="560" t="str">
        <f t="shared" si="70"/>
        <v>キャリアパス要件Ⅰ・Ⅱ_</v>
      </c>
      <c r="AS104" s="539" t="str">
        <f t="shared" si="43"/>
        <v>入力済</v>
      </c>
      <c r="AT104" s="556" t="str">
        <f t="shared" si="55"/>
        <v/>
      </c>
      <c r="AU104" s="539" t="str">
        <f t="shared" si="44"/>
        <v>入力済</v>
      </c>
      <c r="AV104" s="539" t="str">
        <f t="shared" si="45"/>
        <v/>
      </c>
      <c r="AW104" s="575" t="str">
        <f t="shared" si="56"/>
        <v/>
      </c>
      <c r="AX104" s="556" t="str">
        <f t="shared" si="46"/>
        <v/>
      </c>
      <c r="AY104" s="539" t="str">
        <f>IFERROR(VLOOKUP(K104,【参考】数式用!$AR$3:$AS$49, 2, FALSE), "")</f>
        <v/>
      </c>
      <c r="AZ104" s="556" t="str">
        <f t="shared" si="57"/>
        <v/>
      </c>
      <c r="BA104" s="559" t="str">
        <f t="shared" si="47"/>
        <v>入力済</v>
      </c>
      <c r="BB104" s="539" t="str">
        <f>IFERROR(VLOOKUP(K104,【参考】数式用!$AX$3:$AY$59, 2, FALSE), "")</f>
        <v/>
      </c>
      <c r="BC104" s="556" t="str">
        <f t="shared" si="58"/>
        <v/>
      </c>
      <c r="BD104" s="559" t="str">
        <f t="shared" si="48"/>
        <v>入力済</v>
      </c>
      <c r="BE104" s="559" t="str">
        <f t="shared" si="59"/>
        <v/>
      </c>
      <c r="BF104" s="559" t="str">
        <f t="shared" si="60"/>
        <v/>
      </c>
      <c r="BG104" s="559" t="str">
        <f t="shared" si="61"/>
        <v/>
      </c>
      <c r="BH104" s="559" t="str">
        <f t="shared" si="49"/>
        <v/>
      </c>
      <c r="BI104" s="559" t="str">
        <f t="shared" si="50"/>
        <v/>
      </c>
      <c r="BK104" s="27"/>
      <c r="BL104" s="606" t="str">
        <f t="shared" si="62"/>
        <v/>
      </c>
      <c r="BM104" s="606" t="str">
        <f t="shared" si="63"/>
        <v/>
      </c>
      <c r="BN104" s="606" t="str">
        <f t="shared" si="64"/>
        <v/>
      </c>
      <c r="BO104" s="607" t="str">
        <f>IFERROR(IF(BN104="対象",ROUNDDOWN(L104*VLOOKUP(K104,【参考】数式用!$A$4:$J$42,10,FALSE)*AA104,0),""),"")</f>
        <v/>
      </c>
      <c r="BP104" s="606" t="str">
        <f t="shared" si="65"/>
        <v/>
      </c>
      <c r="BQ104" s="606" t="str">
        <f t="shared" si="66"/>
        <v/>
      </c>
      <c r="BR104" s="608" t="str">
        <f t="shared" si="67"/>
        <v/>
      </c>
      <c r="BS104" s="608" t="str">
        <f t="shared" si="68"/>
        <v/>
      </c>
      <c r="BT104" s="606" t="str">
        <f t="shared" si="69"/>
        <v/>
      </c>
      <c r="BU104" s="607" t="str">
        <f>IFERROR(IF(BT104="Ⅱロ有り",ROUNDDOWN(L104*VLOOKUP(K104,【参考】数式用!$A$4:$J$42,10,FALSE)*AA104,0),""),"")</f>
        <v/>
      </c>
      <c r="BV104" s="606" t="str">
        <f>IFERROR(IF(BT104="Ⅱロなし",ROUNDDOWN(L104*VLOOKUP(K104,【参考】数式用!$A$4:$J$42,8,FALSE)*AA104,0),""),"")</f>
        <v/>
      </c>
    </row>
    <row r="105" spans="1:74" ht="109.9" customHeight="1" thickBot="1">
      <c r="A105" s="303">
        <v>92</v>
      </c>
      <c r="B105" s="1059" t="str">
        <f>IF(基本情報入力シート!B127="","",基本情報入力シート!B127)</f>
        <v/>
      </c>
      <c r="C105" s="1060"/>
      <c r="D105" s="1060"/>
      <c r="E105" s="1060"/>
      <c r="F105" s="106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23" t="str">
        <f>IF('別紙様式2-2（個票（４、５月））'!M105="","",'別紙様式2-2（個票（４、５月））'!M105)</f>
        <v/>
      </c>
      <c r="N105" s="522" t="str">
        <f>IF('別紙様式2-2（個票（４、５月））'!N105="","",'別紙様式2-2（個票（４、５月））'!N105)</f>
        <v/>
      </c>
      <c r="O105" s="286"/>
      <c r="P105" s="554"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6" t="str">
        <f>IFERROR(VLOOKUP(K105,【参考】数式用!$A$2:$N$57,14,FALSE),"")</f>
        <v/>
      </c>
      <c r="AP105" s="556" t="str">
        <f t="shared" si="54"/>
        <v/>
      </c>
      <c r="AQ105" s="560" t="str">
        <f t="shared" si="42"/>
        <v/>
      </c>
      <c r="AR105" s="560" t="str">
        <f t="shared" si="70"/>
        <v>キャリアパス要件Ⅰ・Ⅱ_</v>
      </c>
      <c r="AS105" s="539" t="str">
        <f t="shared" si="43"/>
        <v>入力済</v>
      </c>
      <c r="AT105" s="556" t="str">
        <f t="shared" si="55"/>
        <v/>
      </c>
      <c r="AU105" s="539" t="str">
        <f t="shared" si="44"/>
        <v>入力済</v>
      </c>
      <c r="AV105" s="539" t="str">
        <f t="shared" si="45"/>
        <v/>
      </c>
      <c r="AW105" s="575" t="str">
        <f t="shared" si="56"/>
        <v/>
      </c>
      <c r="AX105" s="556" t="str">
        <f t="shared" si="46"/>
        <v/>
      </c>
      <c r="AY105" s="539" t="str">
        <f>IFERROR(VLOOKUP(K105,【参考】数式用!$AR$3:$AS$49, 2, FALSE), "")</f>
        <v/>
      </c>
      <c r="AZ105" s="556" t="str">
        <f t="shared" si="57"/>
        <v/>
      </c>
      <c r="BA105" s="559" t="str">
        <f t="shared" si="47"/>
        <v>入力済</v>
      </c>
      <c r="BB105" s="539" t="str">
        <f>IFERROR(VLOOKUP(K105,【参考】数式用!$AX$3:$AY$59, 2, FALSE), "")</f>
        <v/>
      </c>
      <c r="BC105" s="556" t="str">
        <f t="shared" si="58"/>
        <v/>
      </c>
      <c r="BD105" s="559" t="str">
        <f t="shared" si="48"/>
        <v>入力済</v>
      </c>
      <c r="BE105" s="559" t="str">
        <f t="shared" si="59"/>
        <v/>
      </c>
      <c r="BF105" s="559" t="str">
        <f t="shared" si="60"/>
        <v/>
      </c>
      <c r="BG105" s="559" t="str">
        <f t="shared" si="61"/>
        <v/>
      </c>
      <c r="BH105" s="559" t="str">
        <f t="shared" si="49"/>
        <v/>
      </c>
      <c r="BI105" s="559" t="str">
        <f t="shared" si="50"/>
        <v/>
      </c>
      <c r="BK105" s="27"/>
      <c r="BL105" s="606" t="str">
        <f t="shared" si="62"/>
        <v/>
      </c>
      <c r="BM105" s="606" t="str">
        <f t="shared" si="63"/>
        <v/>
      </c>
      <c r="BN105" s="606" t="str">
        <f t="shared" si="64"/>
        <v/>
      </c>
      <c r="BO105" s="607" t="str">
        <f>IFERROR(IF(BN105="対象",ROUNDDOWN(L105*VLOOKUP(K105,【参考】数式用!$A$4:$J$42,10,FALSE)*AA105,0),""),"")</f>
        <v/>
      </c>
      <c r="BP105" s="606" t="str">
        <f t="shared" si="65"/>
        <v/>
      </c>
      <c r="BQ105" s="606" t="str">
        <f t="shared" si="66"/>
        <v/>
      </c>
      <c r="BR105" s="608" t="str">
        <f t="shared" si="67"/>
        <v/>
      </c>
      <c r="BS105" s="608" t="str">
        <f t="shared" si="68"/>
        <v/>
      </c>
      <c r="BT105" s="606" t="str">
        <f t="shared" si="69"/>
        <v/>
      </c>
      <c r="BU105" s="607" t="str">
        <f>IFERROR(IF(BT105="Ⅱロ有り",ROUNDDOWN(L105*VLOOKUP(K105,【参考】数式用!$A$4:$J$42,10,FALSE)*AA105,0),""),"")</f>
        <v/>
      </c>
      <c r="BV105" s="606" t="str">
        <f>IFERROR(IF(BT105="Ⅱロなし",ROUNDDOWN(L105*VLOOKUP(K105,【参考】数式用!$A$4:$J$42,8,FALSE)*AA105,0),""),"")</f>
        <v/>
      </c>
    </row>
    <row r="106" spans="1:74" ht="109.9" customHeight="1" thickBot="1">
      <c r="A106" s="303">
        <v>93</v>
      </c>
      <c r="B106" s="1059" t="str">
        <f>IF(基本情報入力シート!B128="","",基本情報入力シート!B128)</f>
        <v/>
      </c>
      <c r="C106" s="1060"/>
      <c r="D106" s="1060"/>
      <c r="E106" s="1060"/>
      <c r="F106" s="106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23" t="str">
        <f>IF('別紙様式2-2（個票（４、５月））'!M106="","",'別紙様式2-2（個票（４、５月））'!M106)</f>
        <v/>
      </c>
      <c r="N106" s="522" t="str">
        <f>IF('別紙様式2-2（個票（４、５月））'!N106="","",'別紙様式2-2（個票（４、５月））'!N106)</f>
        <v/>
      </c>
      <c r="O106" s="286"/>
      <c r="P106" s="554"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6" t="str">
        <f>IFERROR(VLOOKUP(K106,【参考】数式用!$A$2:$N$57,14,FALSE),"")</f>
        <v/>
      </c>
      <c r="AP106" s="556" t="str">
        <f t="shared" si="54"/>
        <v/>
      </c>
      <c r="AQ106" s="560" t="str">
        <f t="shared" si="42"/>
        <v/>
      </c>
      <c r="AR106" s="560" t="str">
        <f t="shared" si="70"/>
        <v>キャリアパス要件Ⅰ・Ⅱ_</v>
      </c>
      <c r="AS106" s="539" t="str">
        <f t="shared" si="43"/>
        <v>入力済</v>
      </c>
      <c r="AT106" s="556" t="str">
        <f t="shared" si="55"/>
        <v/>
      </c>
      <c r="AU106" s="539" t="str">
        <f t="shared" si="44"/>
        <v>入力済</v>
      </c>
      <c r="AV106" s="539" t="str">
        <f t="shared" si="45"/>
        <v/>
      </c>
      <c r="AW106" s="575" t="str">
        <f t="shared" si="56"/>
        <v/>
      </c>
      <c r="AX106" s="556" t="str">
        <f t="shared" si="46"/>
        <v/>
      </c>
      <c r="AY106" s="539" t="str">
        <f>IFERROR(VLOOKUP(K106,【参考】数式用!$AR$3:$AS$49, 2, FALSE), "")</f>
        <v/>
      </c>
      <c r="AZ106" s="556" t="str">
        <f t="shared" si="57"/>
        <v/>
      </c>
      <c r="BA106" s="559" t="str">
        <f t="shared" si="47"/>
        <v>入力済</v>
      </c>
      <c r="BB106" s="539" t="str">
        <f>IFERROR(VLOOKUP(K106,【参考】数式用!$AX$3:$AY$59, 2, FALSE), "")</f>
        <v/>
      </c>
      <c r="BC106" s="556" t="str">
        <f t="shared" si="58"/>
        <v/>
      </c>
      <c r="BD106" s="559" t="str">
        <f t="shared" si="48"/>
        <v>入力済</v>
      </c>
      <c r="BE106" s="559" t="str">
        <f t="shared" si="59"/>
        <v/>
      </c>
      <c r="BF106" s="559" t="str">
        <f t="shared" si="60"/>
        <v/>
      </c>
      <c r="BG106" s="559" t="str">
        <f t="shared" si="61"/>
        <v/>
      </c>
      <c r="BH106" s="559" t="str">
        <f t="shared" si="49"/>
        <v/>
      </c>
      <c r="BI106" s="559" t="str">
        <f t="shared" si="50"/>
        <v/>
      </c>
      <c r="BK106" s="27"/>
      <c r="BL106" s="606" t="str">
        <f t="shared" si="62"/>
        <v/>
      </c>
      <c r="BM106" s="606" t="str">
        <f t="shared" si="63"/>
        <v/>
      </c>
      <c r="BN106" s="606" t="str">
        <f t="shared" si="64"/>
        <v/>
      </c>
      <c r="BO106" s="607" t="str">
        <f>IFERROR(IF(BN106="対象",ROUNDDOWN(L106*VLOOKUP(K106,【参考】数式用!$A$4:$J$42,10,FALSE)*AA106,0),""),"")</f>
        <v/>
      </c>
      <c r="BP106" s="606" t="str">
        <f t="shared" si="65"/>
        <v/>
      </c>
      <c r="BQ106" s="606" t="str">
        <f t="shared" si="66"/>
        <v/>
      </c>
      <c r="BR106" s="608" t="str">
        <f t="shared" si="67"/>
        <v/>
      </c>
      <c r="BS106" s="608" t="str">
        <f t="shared" si="68"/>
        <v/>
      </c>
      <c r="BT106" s="606" t="str">
        <f t="shared" si="69"/>
        <v/>
      </c>
      <c r="BU106" s="607" t="str">
        <f>IFERROR(IF(BT106="Ⅱロ有り",ROUNDDOWN(L106*VLOOKUP(K106,【参考】数式用!$A$4:$J$42,10,FALSE)*AA106,0),""),"")</f>
        <v/>
      </c>
      <c r="BV106" s="606" t="str">
        <f>IFERROR(IF(BT106="Ⅱロなし",ROUNDDOWN(L106*VLOOKUP(K106,【参考】数式用!$A$4:$J$42,8,FALSE)*AA106,0),""),"")</f>
        <v/>
      </c>
    </row>
    <row r="107" spans="1:74" ht="109.9" customHeight="1" thickBot="1">
      <c r="A107" s="303">
        <v>94</v>
      </c>
      <c r="B107" s="1059" t="str">
        <f>IF(基本情報入力シート!B129="","",基本情報入力シート!B129)</f>
        <v/>
      </c>
      <c r="C107" s="1060"/>
      <c r="D107" s="1060"/>
      <c r="E107" s="1060"/>
      <c r="F107" s="106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23" t="str">
        <f>IF('別紙様式2-2（個票（４、５月））'!M107="","",'別紙様式2-2（個票（４、５月））'!M107)</f>
        <v/>
      </c>
      <c r="N107" s="522" t="str">
        <f>IF('別紙様式2-2（個票（４、５月））'!N107="","",'別紙様式2-2（個票（４、５月））'!N107)</f>
        <v/>
      </c>
      <c r="O107" s="286"/>
      <c r="P107" s="554"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6" t="str">
        <f>IFERROR(VLOOKUP(K107,【参考】数式用!$A$2:$N$57,14,FALSE),"")</f>
        <v/>
      </c>
      <c r="AP107" s="556" t="str">
        <f t="shared" si="54"/>
        <v/>
      </c>
      <c r="AQ107" s="560" t="str">
        <f t="shared" si="42"/>
        <v/>
      </c>
      <c r="AR107" s="560" t="str">
        <f t="shared" si="70"/>
        <v>キャリアパス要件Ⅰ・Ⅱ_</v>
      </c>
      <c r="AS107" s="539" t="str">
        <f t="shared" si="43"/>
        <v>入力済</v>
      </c>
      <c r="AT107" s="556" t="str">
        <f t="shared" si="55"/>
        <v/>
      </c>
      <c r="AU107" s="539" t="str">
        <f t="shared" si="44"/>
        <v>入力済</v>
      </c>
      <c r="AV107" s="539" t="str">
        <f t="shared" si="45"/>
        <v/>
      </c>
      <c r="AW107" s="575" t="str">
        <f t="shared" si="56"/>
        <v/>
      </c>
      <c r="AX107" s="556" t="str">
        <f t="shared" si="46"/>
        <v/>
      </c>
      <c r="AY107" s="539" t="str">
        <f>IFERROR(VLOOKUP(K107,【参考】数式用!$AR$3:$AS$49, 2, FALSE), "")</f>
        <v/>
      </c>
      <c r="AZ107" s="556" t="str">
        <f t="shared" si="57"/>
        <v/>
      </c>
      <c r="BA107" s="559" t="str">
        <f t="shared" si="47"/>
        <v>入力済</v>
      </c>
      <c r="BB107" s="539" t="str">
        <f>IFERROR(VLOOKUP(K107,【参考】数式用!$AX$3:$AY$59, 2, FALSE), "")</f>
        <v/>
      </c>
      <c r="BC107" s="556" t="str">
        <f t="shared" si="58"/>
        <v/>
      </c>
      <c r="BD107" s="559" t="str">
        <f t="shared" si="48"/>
        <v>入力済</v>
      </c>
      <c r="BE107" s="559" t="str">
        <f t="shared" si="59"/>
        <v/>
      </c>
      <c r="BF107" s="559" t="str">
        <f t="shared" si="60"/>
        <v/>
      </c>
      <c r="BG107" s="559" t="str">
        <f t="shared" si="61"/>
        <v/>
      </c>
      <c r="BH107" s="559" t="str">
        <f t="shared" si="49"/>
        <v/>
      </c>
      <c r="BI107" s="559" t="str">
        <f t="shared" si="50"/>
        <v/>
      </c>
      <c r="BK107" s="27"/>
      <c r="BL107" s="606" t="str">
        <f t="shared" si="62"/>
        <v/>
      </c>
      <c r="BM107" s="606" t="str">
        <f t="shared" si="63"/>
        <v/>
      </c>
      <c r="BN107" s="606" t="str">
        <f t="shared" si="64"/>
        <v/>
      </c>
      <c r="BO107" s="607" t="str">
        <f>IFERROR(IF(BN107="対象",ROUNDDOWN(L107*VLOOKUP(K107,【参考】数式用!$A$4:$J$42,10,FALSE)*AA107,0),""),"")</f>
        <v/>
      </c>
      <c r="BP107" s="606" t="str">
        <f t="shared" si="65"/>
        <v/>
      </c>
      <c r="BQ107" s="606" t="str">
        <f t="shared" si="66"/>
        <v/>
      </c>
      <c r="BR107" s="608" t="str">
        <f t="shared" si="67"/>
        <v/>
      </c>
      <c r="BS107" s="608" t="str">
        <f t="shared" si="68"/>
        <v/>
      </c>
      <c r="BT107" s="606" t="str">
        <f t="shared" si="69"/>
        <v/>
      </c>
      <c r="BU107" s="607" t="str">
        <f>IFERROR(IF(BT107="Ⅱロ有り",ROUNDDOWN(L107*VLOOKUP(K107,【参考】数式用!$A$4:$J$42,10,FALSE)*AA107,0),""),"")</f>
        <v/>
      </c>
      <c r="BV107" s="606" t="str">
        <f>IFERROR(IF(BT107="Ⅱロなし",ROUNDDOWN(L107*VLOOKUP(K107,【参考】数式用!$A$4:$J$42,8,FALSE)*AA107,0),""),"")</f>
        <v/>
      </c>
    </row>
    <row r="108" spans="1:74" ht="109.9" customHeight="1" thickBot="1">
      <c r="A108" s="303">
        <v>95</v>
      </c>
      <c r="B108" s="1059" t="str">
        <f>IF(基本情報入力シート!B130="","",基本情報入力シート!B130)</f>
        <v/>
      </c>
      <c r="C108" s="1060"/>
      <c r="D108" s="1060"/>
      <c r="E108" s="1060"/>
      <c r="F108" s="106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23" t="str">
        <f>IF('別紙様式2-2（個票（４、５月））'!M108="","",'別紙様式2-2（個票（４、５月））'!M108)</f>
        <v/>
      </c>
      <c r="N108" s="522" t="str">
        <f>IF('別紙様式2-2（個票（４、５月））'!N108="","",'別紙様式2-2（個票（４、５月））'!N108)</f>
        <v/>
      </c>
      <c r="O108" s="286"/>
      <c r="P108" s="554"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6" t="str">
        <f>IFERROR(VLOOKUP(K108,【参考】数式用!$A$2:$N$57,14,FALSE),"")</f>
        <v/>
      </c>
      <c r="AP108" s="556" t="str">
        <f t="shared" si="54"/>
        <v/>
      </c>
      <c r="AQ108" s="560" t="str">
        <f t="shared" si="42"/>
        <v/>
      </c>
      <c r="AR108" s="560" t="str">
        <f t="shared" si="70"/>
        <v>キャリアパス要件Ⅰ・Ⅱ_</v>
      </c>
      <c r="AS108" s="539" t="str">
        <f t="shared" si="43"/>
        <v>入力済</v>
      </c>
      <c r="AT108" s="556" t="str">
        <f t="shared" si="55"/>
        <v/>
      </c>
      <c r="AU108" s="539" t="str">
        <f t="shared" si="44"/>
        <v>入力済</v>
      </c>
      <c r="AV108" s="539" t="str">
        <f t="shared" si="45"/>
        <v/>
      </c>
      <c r="AW108" s="575" t="str">
        <f t="shared" si="56"/>
        <v/>
      </c>
      <c r="AX108" s="556" t="str">
        <f t="shared" si="46"/>
        <v/>
      </c>
      <c r="AY108" s="539" t="str">
        <f>IFERROR(VLOOKUP(K108,【参考】数式用!$AR$3:$AS$49, 2, FALSE), "")</f>
        <v/>
      </c>
      <c r="AZ108" s="556" t="str">
        <f t="shared" si="57"/>
        <v/>
      </c>
      <c r="BA108" s="559" t="str">
        <f t="shared" si="47"/>
        <v>入力済</v>
      </c>
      <c r="BB108" s="539" t="str">
        <f>IFERROR(VLOOKUP(K108,【参考】数式用!$AX$3:$AY$59, 2, FALSE), "")</f>
        <v/>
      </c>
      <c r="BC108" s="556" t="str">
        <f t="shared" si="58"/>
        <v/>
      </c>
      <c r="BD108" s="559" t="str">
        <f t="shared" si="48"/>
        <v>入力済</v>
      </c>
      <c r="BE108" s="559" t="str">
        <f t="shared" si="59"/>
        <v/>
      </c>
      <c r="BF108" s="559" t="str">
        <f t="shared" si="60"/>
        <v/>
      </c>
      <c r="BG108" s="559" t="str">
        <f t="shared" si="61"/>
        <v/>
      </c>
      <c r="BH108" s="559" t="str">
        <f t="shared" si="49"/>
        <v/>
      </c>
      <c r="BI108" s="559" t="str">
        <f t="shared" si="50"/>
        <v/>
      </c>
      <c r="BK108" s="27"/>
      <c r="BL108" s="606" t="str">
        <f t="shared" si="62"/>
        <v/>
      </c>
      <c r="BM108" s="606" t="str">
        <f t="shared" si="63"/>
        <v/>
      </c>
      <c r="BN108" s="606" t="str">
        <f t="shared" si="64"/>
        <v/>
      </c>
      <c r="BO108" s="607" t="str">
        <f>IFERROR(IF(BN108="対象",ROUNDDOWN(L108*VLOOKUP(K108,【参考】数式用!$A$4:$J$42,10,FALSE)*AA108,0),""),"")</f>
        <v/>
      </c>
      <c r="BP108" s="606" t="str">
        <f t="shared" si="65"/>
        <v/>
      </c>
      <c r="BQ108" s="606" t="str">
        <f t="shared" si="66"/>
        <v/>
      </c>
      <c r="BR108" s="608" t="str">
        <f t="shared" si="67"/>
        <v/>
      </c>
      <c r="BS108" s="608" t="str">
        <f t="shared" si="68"/>
        <v/>
      </c>
      <c r="BT108" s="606" t="str">
        <f t="shared" si="69"/>
        <v/>
      </c>
      <c r="BU108" s="607" t="str">
        <f>IFERROR(IF(BT108="Ⅱロ有り",ROUNDDOWN(L108*VLOOKUP(K108,【参考】数式用!$A$4:$J$42,10,FALSE)*AA108,0),""),"")</f>
        <v/>
      </c>
      <c r="BV108" s="606" t="str">
        <f>IFERROR(IF(BT108="Ⅱロなし",ROUNDDOWN(L108*VLOOKUP(K108,【参考】数式用!$A$4:$J$42,8,FALSE)*AA108,0),""),"")</f>
        <v/>
      </c>
    </row>
    <row r="109" spans="1:74" ht="109.9" customHeight="1" thickBot="1">
      <c r="A109" s="303">
        <v>96</v>
      </c>
      <c r="B109" s="1059" t="str">
        <f>IF(基本情報入力シート!B131="","",基本情報入力シート!B131)</f>
        <v/>
      </c>
      <c r="C109" s="1060"/>
      <c r="D109" s="1060"/>
      <c r="E109" s="1060"/>
      <c r="F109" s="106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23" t="str">
        <f>IF('別紙様式2-2（個票（４、５月））'!M109="","",'別紙様式2-2（個票（４、５月））'!M109)</f>
        <v/>
      </c>
      <c r="N109" s="522" t="str">
        <f>IF('別紙様式2-2（個票（４、５月））'!N109="","",'別紙様式2-2（個票（４、５月））'!N109)</f>
        <v/>
      </c>
      <c r="O109" s="286"/>
      <c r="P109" s="554"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6" t="str">
        <f>IFERROR(VLOOKUP(K109,【参考】数式用!$A$2:$N$57,14,FALSE),"")</f>
        <v/>
      </c>
      <c r="AP109" s="556" t="str">
        <f t="shared" si="54"/>
        <v/>
      </c>
      <c r="AQ109" s="560" t="str">
        <f t="shared" si="42"/>
        <v/>
      </c>
      <c r="AR109" s="560" t="str">
        <f t="shared" si="70"/>
        <v>キャリアパス要件Ⅰ・Ⅱ_</v>
      </c>
      <c r="AS109" s="539" t="str">
        <f t="shared" si="43"/>
        <v>入力済</v>
      </c>
      <c r="AT109" s="556" t="str">
        <f t="shared" si="55"/>
        <v/>
      </c>
      <c r="AU109" s="539" t="str">
        <f t="shared" si="44"/>
        <v>入力済</v>
      </c>
      <c r="AV109" s="539" t="str">
        <f t="shared" si="45"/>
        <v/>
      </c>
      <c r="AW109" s="575" t="str">
        <f t="shared" si="56"/>
        <v/>
      </c>
      <c r="AX109" s="556" t="str">
        <f t="shared" ref="AX109:AX113" si="73">IF(AND(AW109=1, OR(AI109=0,AI109=""),AO109="加算対象"),"AH列に色付け","")</f>
        <v/>
      </c>
      <c r="AY109" s="539" t="str">
        <f>IFERROR(VLOOKUP(K109,【参考】数式用!$AR$3:$AS$49, 2, FALSE), "")</f>
        <v/>
      </c>
      <c r="AZ109" s="556" t="str">
        <f t="shared" si="57"/>
        <v/>
      </c>
      <c r="BA109" s="559" t="str">
        <f t="shared" si="47"/>
        <v>入力済</v>
      </c>
      <c r="BB109" s="539" t="str">
        <f>IFERROR(VLOOKUP(K109,【参考】数式用!$AX$3:$AY$59, 2, FALSE), "")</f>
        <v/>
      </c>
      <c r="BC109" s="556" t="str">
        <f t="shared" si="58"/>
        <v/>
      </c>
      <c r="BD109" s="559" t="str">
        <f t="shared" si="48"/>
        <v>入力済</v>
      </c>
      <c r="BE109" s="559" t="str">
        <f t="shared" si="59"/>
        <v/>
      </c>
      <c r="BF109" s="559" t="str">
        <f t="shared" si="60"/>
        <v/>
      </c>
      <c r="BG109" s="559" t="str">
        <f t="shared" si="61"/>
        <v/>
      </c>
      <c r="BH109" s="559" t="str">
        <f t="shared" ref="BH109:BH113" si="74">IF(AND(BE109="",BG109="入力必要"),IF(AK109="","未入力","入力済"),"")</f>
        <v/>
      </c>
      <c r="BI109" s="559" t="str">
        <f t="shared" si="50"/>
        <v/>
      </c>
      <c r="BK109" s="27"/>
      <c r="BL109" s="606" t="str">
        <f t="shared" si="62"/>
        <v/>
      </c>
      <c r="BM109" s="606" t="str">
        <f t="shared" si="63"/>
        <v/>
      </c>
      <c r="BN109" s="606" t="str">
        <f t="shared" si="64"/>
        <v/>
      </c>
      <c r="BO109" s="607" t="str">
        <f>IFERROR(IF(BN109="対象",ROUNDDOWN(L109*VLOOKUP(K109,【参考】数式用!$A$4:$J$42,10,FALSE)*AA109,0),""),"")</f>
        <v/>
      </c>
      <c r="BP109" s="606" t="str">
        <f t="shared" si="65"/>
        <v/>
      </c>
      <c r="BQ109" s="606" t="str">
        <f t="shared" si="66"/>
        <v/>
      </c>
      <c r="BR109" s="608" t="str">
        <f t="shared" si="67"/>
        <v/>
      </c>
      <c r="BS109" s="608" t="str">
        <f t="shared" si="68"/>
        <v/>
      </c>
      <c r="BT109" s="606" t="str">
        <f t="shared" si="69"/>
        <v/>
      </c>
      <c r="BU109" s="607" t="str">
        <f>IFERROR(IF(BT109="Ⅱロ有り",ROUNDDOWN(L109*VLOOKUP(K109,【参考】数式用!$A$4:$J$42,10,FALSE)*AA109,0),""),"")</f>
        <v/>
      </c>
      <c r="BV109" s="606" t="str">
        <f>IFERROR(IF(BT109="Ⅱロなし",ROUNDDOWN(L109*VLOOKUP(K109,【参考】数式用!$A$4:$J$42,8,FALSE)*AA109,0),""),"")</f>
        <v/>
      </c>
    </row>
    <row r="110" spans="1:74" ht="109.9" customHeight="1" thickBot="1">
      <c r="A110" s="303">
        <v>97</v>
      </c>
      <c r="B110" s="1059" t="str">
        <f>IF(基本情報入力シート!B132="","",基本情報入力シート!B132)</f>
        <v/>
      </c>
      <c r="C110" s="1060"/>
      <c r="D110" s="1060"/>
      <c r="E110" s="1060"/>
      <c r="F110" s="106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23" t="str">
        <f>IF('別紙様式2-2（個票（４、５月））'!M110="","",'別紙様式2-2（個票（４、５月））'!M110)</f>
        <v/>
      </c>
      <c r="N110" s="522" t="str">
        <f>IF('別紙様式2-2（個票（４、５月））'!N110="","",'別紙様式2-2（個票（４、５月））'!N110)</f>
        <v/>
      </c>
      <c r="O110" s="286"/>
      <c r="P110" s="554"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6" t="str">
        <f>IFERROR(VLOOKUP(K110,【参考】数式用!$A$2:$N$57,14,FALSE),"")</f>
        <v/>
      </c>
      <c r="AP110" s="556" t="str">
        <f t="shared" si="54"/>
        <v/>
      </c>
      <c r="AQ110" s="560" t="str">
        <f t="shared" si="42"/>
        <v/>
      </c>
      <c r="AR110" s="560" t="str">
        <f t="shared" si="70"/>
        <v>キャリアパス要件Ⅰ・Ⅱ_</v>
      </c>
      <c r="AS110" s="539" t="str">
        <f t="shared" si="43"/>
        <v>入力済</v>
      </c>
      <c r="AT110" s="556" t="str">
        <f t="shared" si="55"/>
        <v/>
      </c>
      <c r="AU110" s="539" t="str">
        <f t="shared" si="44"/>
        <v>入力済</v>
      </c>
      <c r="AV110" s="539" t="str">
        <f t="shared" si="45"/>
        <v/>
      </c>
      <c r="AW110" s="575" t="str">
        <f t="shared" si="56"/>
        <v/>
      </c>
      <c r="AX110" s="556" t="str">
        <f t="shared" si="73"/>
        <v/>
      </c>
      <c r="AY110" s="539" t="str">
        <f>IFERROR(VLOOKUP(K110,【参考】数式用!$AR$3:$AS$49, 2, FALSE), "")</f>
        <v/>
      </c>
      <c r="AZ110" s="556" t="str">
        <f t="shared" si="57"/>
        <v/>
      </c>
      <c r="BA110" s="559" t="str">
        <f t="shared" si="47"/>
        <v>入力済</v>
      </c>
      <c r="BB110" s="539" t="str">
        <f>IFERROR(VLOOKUP(K110,【参考】数式用!$AX$3:$AY$59, 2, FALSE), "")</f>
        <v/>
      </c>
      <c r="BC110" s="556" t="str">
        <f t="shared" si="58"/>
        <v/>
      </c>
      <c r="BD110" s="559" t="str">
        <f t="shared" si="48"/>
        <v>入力済</v>
      </c>
      <c r="BE110" s="559" t="str">
        <f t="shared" si="59"/>
        <v/>
      </c>
      <c r="BF110" s="559" t="str">
        <f t="shared" si="60"/>
        <v/>
      </c>
      <c r="BG110" s="559" t="str">
        <f t="shared" si="61"/>
        <v/>
      </c>
      <c r="BH110" s="559" t="str">
        <f t="shared" si="74"/>
        <v/>
      </c>
      <c r="BI110" s="559" t="str">
        <f t="shared" si="50"/>
        <v/>
      </c>
      <c r="BK110" s="27"/>
      <c r="BL110" s="606" t="str">
        <f t="shared" si="62"/>
        <v/>
      </c>
      <c r="BM110" s="606" t="str">
        <f t="shared" si="63"/>
        <v/>
      </c>
      <c r="BN110" s="606" t="str">
        <f t="shared" si="64"/>
        <v/>
      </c>
      <c r="BO110" s="607" t="str">
        <f>IFERROR(IF(BN110="対象",ROUNDDOWN(L110*VLOOKUP(K110,【参考】数式用!$A$4:$J$42,10,FALSE)*AA110,0),""),"")</f>
        <v/>
      </c>
      <c r="BP110" s="606" t="str">
        <f t="shared" si="65"/>
        <v/>
      </c>
      <c r="BQ110" s="606" t="str">
        <f t="shared" si="66"/>
        <v/>
      </c>
      <c r="BR110" s="608" t="str">
        <f t="shared" si="67"/>
        <v/>
      </c>
      <c r="BS110" s="608" t="str">
        <f t="shared" si="68"/>
        <v/>
      </c>
      <c r="BT110" s="606" t="str">
        <f t="shared" si="69"/>
        <v/>
      </c>
      <c r="BU110" s="607" t="str">
        <f>IFERROR(IF(BT110="Ⅱロ有り",ROUNDDOWN(L110*VLOOKUP(K110,【参考】数式用!$A$4:$J$42,10,FALSE)*AA110,0),""),"")</f>
        <v/>
      </c>
      <c r="BV110" s="606" t="str">
        <f>IFERROR(IF(BT110="Ⅱロなし",ROUNDDOWN(L110*VLOOKUP(K110,【参考】数式用!$A$4:$J$42,8,FALSE)*AA110,0),""),"")</f>
        <v/>
      </c>
    </row>
    <row r="111" spans="1:74" ht="109.9" customHeight="1" thickBot="1">
      <c r="A111" s="303">
        <v>98</v>
      </c>
      <c r="B111" s="1059" t="str">
        <f>IF(基本情報入力シート!B133="","",基本情報入力シート!B133)</f>
        <v/>
      </c>
      <c r="C111" s="1060"/>
      <c r="D111" s="1060"/>
      <c r="E111" s="1060"/>
      <c r="F111" s="106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23" t="str">
        <f>IF('別紙様式2-2（個票（４、５月））'!M111="","",'別紙様式2-2（個票（４、５月））'!M111)</f>
        <v/>
      </c>
      <c r="N111" s="522" t="str">
        <f>IF('別紙様式2-2（個票（４、５月））'!N111="","",'別紙様式2-2（個票（４、５月））'!N111)</f>
        <v/>
      </c>
      <c r="O111" s="286"/>
      <c r="P111" s="554"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6" t="str">
        <f>IFERROR(VLOOKUP(K111,【参考】数式用!$A$2:$N$57,14,FALSE),"")</f>
        <v/>
      </c>
      <c r="AP111" s="556" t="str">
        <f t="shared" si="54"/>
        <v/>
      </c>
      <c r="AQ111" s="560" t="str">
        <f t="shared" si="42"/>
        <v/>
      </c>
      <c r="AR111" s="560" t="str">
        <f t="shared" si="70"/>
        <v>キャリアパス要件Ⅰ・Ⅱ_</v>
      </c>
      <c r="AS111" s="539" t="str">
        <f t="shared" si="43"/>
        <v>入力済</v>
      </c>
      <c r="AT111" s="556" t="str">
        <f t="shared" si="55"/>
        <v/>
      </c>
      <c r="AU111" s="539" t="str">
        <f t="shared" si="44"/>
        <v>入力済</v>
      </c>
      <c r="AV111" s="539" t="str">
        <f t="shared" si="45"/>
        <v/>
      </c>
      <c r="AW111" s="575" t="str">
        <f t="shared" si="56"/>
        <v/>
      </c>
      <c r="AX111" s="556" t="str">
        <f t="shared" si="73"/>
        <v/>
      </c>
      <c r="AY111" s="539" t="str">
        <f>IFERROR(VLOOKUP(K111,【参考】数式用!$AR$3:$AS$49, 2, FALSE), "")</f>
        <v/>
      </c>
      <c r="AZ111" s="556" t="str">
        <f t="shared" si="57"/>
        <v/>
      </c>
      <c r="BA111" s="559" t="str">
        <f t="shared" si="47"/>
        <v>入力済</v>
      </c>
      <c r="BB111" s="539" t="str">
        <f>IFERROR(VLOOKUP(K111,【参考】数式用!$AX$3:$AY$59, 2, FALSE), "")</f>
        <v/>
      </c>
      <c r="BC111" s="556" t="str">
        <f t="shared" si="58"/>
        <v/>
      </c>
      <c r="BD111" s="559" t="str">
        <f t="shared" si="48"/>
        <v>入力済</v>
      </c>
      <c r="BE111" s="559" t="str">
        <f t="shared" si="59"/>
        <v/>
      </c>
      <c r="BF111" s="559" t="str">
        <f t="shared" si="60"/>
        <v/>
      </c>
      <c r="BG111" s="559" t="str">
        <f t="shared" si="61"/>
        <v/>
      </c>
      <c r="BH111" s="559" t="str">
        <f t="shared" si="74"/>
        <v/>
      </c>
      <c r="BI111" s="559" t="str">
        <f t="shared" si="50"/>
        <v/>
      </c>
      <c r="BK111" s="27"/>
      <c r="BL111" s="606" t="str">
        <f t="shared" si="62"/>
        <v/>
      </c>
      <c r="BM111" s="606" t="str">
        <f t="shared" si="63"/>
        <v/>
      </c>
      <c r="BN111" s="606" t="str">
        <f t="shared" si="64"/>
        <v/>
      </c>
      <c r="BO111" s="607" t="str">
        <f>IFERROR(IF(BN111="対象",ROUNDDOWN(L111*VLOOKUP(K111,【参考】数式用!$A$4:$J$42,10,FALSE)*AA111,0),""),"")</f>
        <v/>
      </c>
      <c r="BP111" s="606" t="str">
        <f t="shared" si="65"/>
        <v/>
      </c>
      <c r="BQ111" s="606" t="str">
        <f t="shared" si="66"/>
        <v/>
      </c>
      <c r="BR111" s="608" t="str">
        <f t="shared" si="67"/>
        <v/>
      </c>
      <c r="BS111" s="608" t="str">
        <f t="shared" si="68"/>
        <v/>
      </c>
      <c r="BT111" s="606" t="str">
        <f t="shared" si="69"/>
        <v/>
      </c>
      <c r="BU111" s="607" t="str">
        <f>IFERROR(IF(BT111="Ⅱロ有り",ROUNDDOWN(L111*VLOOKUP(K111,【参考】数式用!$A$4:$J$42,10,FALSE)*AA111,0),""),"")</f>
        <v/>
      </c>
      <c r="BV111" s="606" t="str">
        <f>IFERROR(IF(BT111="Ⅱロなし",ROUNDDOWN(L111*VLOOKUP(K111,【参考】数式用!$A$4:$J$42,8,FALSE)*AA111,0),""),"")</f>
        <v/>
      </c>
    </row>
    <row r="112" spans="1:74" ht="109.9" customHeight="1" thickBot="1">
      <c r="A112" s="333">
        <v>99</v>
      </c>
      <c r="B112" s="1008" t="str">
        <f>IF(基本情報入力シート!B134="","",基本情報入力シート!B134)</f>
        <v/>
      </c>
      <c r="C112" s="1009"/>
      <c r="D112" s="1009"/>
      <c r="E112" s="1009"/>
      <c r="F112" s="101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3" t="str">
        <f>IF('別紙様式2-2（個票（４、５月））'!M112="","",'別紙様式2-2（個票（４、５月））'!M112)</f>
        <v/>
      </c>
      <c r="N112" s="522" t="str">
        <f>IF('別紙様式2-2（個票（４、５月））'!N112="","",'別紙様式2-2（個票（４、５月））'!N112)</f>
        <v/>
      </c>
      <c r="O112" s="286"/>
      <c r="P112" s="554"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6" t="str">
        <f>IFERROR(VLOOKUP(K112,【参考】数式用!$A$2:$N$57,14,FALSE),"")</f>
        <v/>
      </c>
      <c r="AP112" s="556" t="str">
        <f t="shared" si="54"/>
        <v/>
      </c>
      <c r="AQ112" s="560" t="str">
        <f t="shared" si="42"/>
        <v/>
      </c>
      <c r="AR112" s="560" t="str">
        <f t="shared" si="70"/>
        <v>キャリアパス要件Ⅰ・Ⅱ_</v>
      </c>
      <c r="AS112" s="539" t="str">
        <f t="shared" si="43"/>
        <v>入力済</v>
      </c>
      <c r="AT112" s="556" t="str">
        <f t="shared" si="55"/>
        <v/>
      </c>
      <c r="AU112" s="539" t="str">
        <f t="shared" si="44"/>
        <v>入力済</v>
      </c>
      <c r="AV112" s="539" t="str">
        <f t="shared" si="45"/>
        <v/>
      </c>
      <c r="AW112" s="575" t="str">
        <f t="shared" si="56"/>
        <v/>
      </c>
      <c r="AX112" s="556" t="str">
        <f t="shared" si="73"/>
        <v/>
      </c>
      <c r="AY112" s="539" t="str">
        <f>IFERROR(VLOOKUP(K112,【参考】数式用!$AR$3:$AS$49, 2, FALSE), "")</f>
        <v/>
      </c>
      <c r="AZ112" s="556" t="str">
        <f t="shared" si="57"/>
        <v/>
      </c>
      <c r="BA112" s="559" t="str">
        <f t="shared" si="47"/>
        <v>入力済</v>
      </c>
      <c r="BB112" s="539" t="str">
        <f>IFERROR(VLOOKUP(K112,【参考】数式用!$AX$3:$AY$59, 2, FALSE), "")</f>
        <v/>
      </c>
      <c r="BC112" s="556" t="str">
        <f t="shared" si="58"/>
        <v/>
      </c>
      <c r="BD112" s="559" t="str">
        <f t="shared" si="48"/>
        <v>入力済</v>
      </c>
      <c r="BE112" s="559" t="str">
        <f t="shared" si="59"/>
        <v/>
      </c>
      <c r="BF112" s="559" t="str">
        <f t="shared" si="60"/>
        <v/>
      </c>
      <c r="BG112" s="559" t="str">
        <f t="shared" si="61"/>
        <v/>
      </c>
      <c r="BH112" s="559" t="str">
        <f t="shared" si="74"/>
        <v/>
      </c>
      <c r="BI112" s="559" t="str">
        <f t="shared" si="50"/>
        <v/>
      </c>
      <c r="BK112" s="27"/>
      <c r="BL112" s="606" t="str">
        <f t="shared" si="62"/>
        <v/>
      </c>
      <c r="BM112" s="606" t="str">
        <f t="shared" si="63"/>
        <v/>
      </c>
      <c r="BN112" s="606" t="str">
        <f t="shared" si="64"/>
        <v/>
      </c>
      <c r="BO112" s="607" t="str">
        <f>IFERROR(IF(BN112="対象",ROUNDDOWN(L112*VLOOKUP(K112,【参考】数式用!$A$4:$J$42,10,FALSE)*AA112,0),""),"")</f>
        <v/>
      </c>
      <c r="BP112" s="606" t="str">
        <f t="shared" si="65"/>
        <v/>
      </c>
      <c r="BQ112" s="606" t="str">
        <f t="shared" si="66"/>
        <v/>
      </c>
      <c r="BR112" s="608" t="str">
        <f t="shared" si="67"/>
        <v/>
      </c>
      <c r="BS112" s="608" t="str">
        <f t="shared" si="68"/>
        <v/>
      </c>
      <c r="BT112" s="606" t="str">
        <f t="shared" si="69"/>
        <v/>
      </c>
      <c r="BU112" s="607" t="str">
        <f>IFERROR(IF(BT112="Ⅱロ有り",ROUNDDOWN(L112*VLOOKUP(K112,【参考】数式用!$A$4:$J$42,10,FALSE)*AA112,0),""),"")</f>
        <v/>
      </c>
      <c r="BV112" s="606" t="str">
        <f>IFERROR(IF(BT112="Ⅱロなし",ROUNDDOWN(L112*VLOOKUP(K112,【参考】数式用!$A$4:$J$42,8,FALSE)*AA112,0),""),"")</f>
        <v/>
      </c>
    </row>
    <row r="113" spans="1:74" ht="109.9" customHeight="1" thickBot="1">
      <c r="A113" s="333">
        <v>100</v>
      </c>
      <c r="B113" s="1008" t="str">
        <f>IF(基本情報入力シート!B135="","",基本情報入力シート!B135)</f>
        <v/>
      </c>
      <c r="C113" s="1009"/>
      <c r="D113" s="1009"/>
      <c r="E113" s="1009"/>
      <c r="F113" s="1010"/>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4" t="str">
        <f>IF('別紙様式2-2（個票（４、５月））'!M113="","",'別紙様式2-2（個票（４、５月））'!M113)</f>
        <v/>
      </c>
      <c r="N113" s="584"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6" t="str">
        <f>IFERROR(VLOOKUP(K113,【参考】数式用!$A$2:$N$57,14,FALSE),"")</f>
        <v/>
      </c>
      <c r="AP113" s="556" t="str">
        <f t="shared" si="54"/>
        <v/>
      </c>
      <c r="AQ113" s="560" t="str">
        <f t="shared" si="42"/>
        <v/>
      </c>
      <c r="AR113" s="560" t="str">
        <f t="shared" si="70"/>
        <v>キャリアパス要件Ⅰ・Ⅱ_</v>
      </c>
      <c r="AS113" s="539" t="str">
        <f t="shared" si="43"/>
        <v>入力済</v>
      </c>
      <c r="AT113" s="556" t="str">
        <f t="shared" si="55"/>
        <v/>
      </c>
      <c r="AU113" s="539" t="str">
        <f t="shared" si="44"/>
        <v>入力済</v>
      </c>
      <c r="AV113" s="539" t="str">
        <f t="shared" si="45"/>
        <v/>
      </c>
      <c r="AW113" s="575" t="str">
        <f t="shared" si="56"/>
        <v/>
      </c>
      <c r="AX113" s="556" t="str">
        <f t="shared" si="73"/>
        <v/>
      </c>
      <c r="AY113" s="539" t="str">
        <f>IFERROR(VLOOKUP(K113,【参考】数式用!$AR$3:$AS$49, 2, FALSE), "")</f>
        <v/>
      </c>
      <c r="AZ113" s="556" t="str">
        <f t="shared" si="57"/>
        <v/>
      </c>
      <c r="BA113" s="559" t="str">
        <f t="shared" si="47"/>
        <v>入力済</v>
      </c>
      <c r="BB113" s="539" t="str">
        <f>IFERROR(VLOOKUP(K113,【参考】数式用!$AX$3:$AY$59, 2, FALSE), "")</f>
        <v/>
      </c>
      <c r="BC113" s="556" t="str">
        <f t="shared" si="58"/>
        <v/>
      </c>
      <c r="BD113" s="559" t="str">
        <f t="shared" si="48"/>
        <v>入力済</v>
      </c>
      <c r="BE113" s="559" t="str">
        <f t="shared" si="59"/>
        <v/>
      </c>
      <c r="BF113" s="559" t="str">
        <f t="shared" si="60"/>
        <v/>
      </c>
      <c r="BG113" s="559" t="str">
        <f t="shared" si="61"/>
        <v/>
      </c>
      <c r="BH113" s="559" t="str">
        <f t="shared" si="74"/>
        <v/>
      </c>
      <c r="BI113" s="559" t="str">
        <f t="shared" si="50"/>
        <v/>
      </c>
      <c r="BK113" s="27"/>
      <c r="BL113" s="606" t="str">
        <f t="shared" si="62"/>
        <v/>
      </c>
      <c r="BM113" s="606" t="str">
        <f t="shared" si="63"/>
        <v/>
      </c>
      <c r="BN113" s="606" t="str">
        <f t="shared" si="64"/>
        <v/>
      </c>
      <c r="BO113" s="607" t="str">
        <f>IFERROR(IF(BN113="対象",ROUNDDOWN(L113*VLOOKUP(K113,【参考】数式用!$A$4:$J$42,10,FALSE)*AA113,0),""),"")</f>
        <v/>
      </c>
      <c r="BP113" s="606" t="str">
        <f t="shared" si="65"/>
        <v/>
      </c>
      <c r="BQ113" s="606" t="str">
        <f t="shared" si="66"/>
        <v/>
      </c>
      <c r="BR113" s="608" t="str">
        <f t="shared" si="67"/>
        <v/>
      </c>
      <c r="BS113" s="608" t="str">
        <f t="shared" si="68"/>
        <v/>
      </c>
      <c r="BT113" s="606" t="str">
        <f t="shared" si="69"/>
        <v/>
      </c>
      <c r="BU113" s="607" t="str">
        <f>IFERROR(IF(BT113="Ⅱロ有り",ROUNDDOWN(L113*VLOOKUP(K113,【参考】数式用!$A$4:$J$42,10,FALSE)*AA113,0),""),"")</f>
        <v/>
      </c>
      <c r="BV113" s="606" t="str">
        <f>IFERROR(IF(BT113="Ⅱロなし",ROUNDDOWN(L113*VLOOKUP(K113,【参考】数式用!$A$4:$J$42,8,FALSE)*AA113,0),""),"")</f>
        <v/>
      </c>
    </row>
    <row r="114" spans="1:74" ht="110.1" customHeight="1" thickBot="1">
      <c r="A114" s="333">
        <v>101</v>
      </c>
      <c r="B114" s="1008" t="str">
        <f>IF(基本情報入力シート!B136="","",基本情報入力シート!B136)</f>
        <v/>
      </c>
      <c r="C114" s="1009"/>
      <c r="D114" s="1009"/>
      <c r="E114" s="1009"/>
      <c r="F114" s="1010"/>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24" t="str">
        <f>IF('別紙様式2-2（個票（４、５月））'!M114="","",'別紙様式2-2（個票（４、５月））'!M114)</f>
        <v/>
      </c>
      <c r="N114" s="584" t="str">
        <f>IF('別紙様式2-2（個票（４、５月））'!N114="","",'別紙様式2-2（個票（４、５月））'!N114)</f>
        <v/>
      </c>
      <c r="O114" s="336"/>
      <c r="P114" s="337" t="str">
        <f>IFERROR(VLOOKUP(K114,【参考】数式用!$A$2:$M$57,MATCH(O114,【参考】数式用!$G$3:$M$3,0)+6,0),"")</f>
        <v/>
      </c>
      <c r="Q114" s="338" t="s">
        <v>118</v>
      </c>
      <c r="R114" s="339"/>
      <c r="S114" s="340" t="s">
        <v>183</v>
      </c>
      <c r="T114" s="339"/>
      <c r="U114" s="340" t="s">
        <v>184</v>
      </c>
      <c r="V114" s="339"/>
      <c r="W114" s="340" t="s">
        <v>183</v>
      </c>
      <c r="X114" s="339"/>
      <c r="Y114" s="340" t="s">
        <v>185</v>
      </c>
      <c r="Z114" s="340" t="s">
        <v>186</v>
      </c>
      <c r="AA114" s="340" t="str">
        <f t="shared" ref="AA114:AA177" si="75">IF(R114&gt;=1,(V114*12+X114)-(R114*12+T114)+1,"")</f>
        <v/>
      </c>
      <c r="AB114" s="341" t="s">
        <v>187</v>
      </c>
      <c r="AC114" s="342" t="str">
        <f t="shared" ref="AC114:AC177" si="76">IFERROR(ROUNDDOWN(ROUND(L114*P114,0),0)*AA114,"")</f>
        <v/>
      </c>
      <c r="AD114" s="509"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2"/>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77" t="str">
        <f>IFERROR(VLOOKUP(K114,【参考】数式用!$A$2:$N$57,14,FALSE),"")</f>
        <v/>
      </c>
      <c r="AP114" s="577" t="str">
        <f t="shared" ref="AP114:AP177" si="80">IF(AND(K114&lt;&gt;""),"O列に色付け","")</f>
        <v/>
      </c>
      <c r="AQ114" s="560" t="str">
        <f t="shared" ref="AQ114:AQ177" si="81">IF(AND(AE114&lt;&gt;0,AE114&lt;&gt;"",AO114="加算対象"),IF(AF114="○","入力済","未入力"),"")</f>
        <v/>
      </c>
      <c r="AR114" s="560" t="str">
        <f t="shared" ref="AR114:AR177" si="82">"キャリアパス要件Ⅰ・Ⅱ_"&amp;AO114</f>
        <v>キャリアパス要件Ⅰ・Ⅱ_</v>
      </c>
      <c r="AS114" s="632" t="str">
        <f t="shared" ref="AS114:AS177" si="83">IF(AND(O114&lt;&gt;"", AG114=""), "未入力", "入力済")</f>
        <v>入力済</v>
      </c>
      <c r="AT114" s="577" t="str">
        <f t="shared" ref="AT114:AT177" si="84">IF(AND(O114&lt;&gt;"", O114&lt;&gt;"処遇改善加算Ⅳ",AO114="加算対象"),"AH列に色付け","")</f>
        <v/>
      </c>
      <c r="AU114" s="632" t="str">
        <f t="shared" ref="AU114:AU177" si="85">IF(AND(O114&lt;&gt;"", O114&lt;&gt;"処遇改善加算Ⅳ",O114&lt;&gt;"処遇改善加算", AH114=""), "未入力", "入力済")</f>
        <v>入力済</v>
      </c>
      <c r="AV114" s="632" t="str">
        <f t="shared" ref="AV114:AV177" si="86">IF(OR(ISNUMBER(SEARCH("処遇改善加算Ⅰ",O114)),ISNUMBER(SEARCH("処遇改善加算Ⅱ",O114))),"対象","")</f>
        <v/>
      </c>
      <c r="AW114" s="632" t="str">
        <f t="shared" ref="AW114:AW177" si="87">IF(AND(O114&lt;&gt;"", O114&lt;&gt;"処遇改善加算Ⅲ", O114&lt;&gt;"処遇改善加算Ⅳ",O114&lt;&gt;"処遇改善加算"),"対象", "")</f>
        <v/>
      </c>
      <c r="AX114" s="577" t="str">
        <f t="shared" ref="AX114:AX177" si="88">IF(AND(AW114=1, OR(AI114=0,AI114=""),AO114="加算対象"),"AH列に色付け","")</f>
        <v/>
      </c>
      <c r="AY114" s="632" t="str">
        <f>IFERROR(VLOOKUP(K114,【参考】数式用!$AR$3:$AS$49, 2, FALSE), "")</f>
        <v/>
      </c>
      <c r="AZ114" s="577" t="str">
        <f t="shared" ref="AZ114:AZ177" si="89">IF(AND(AO114="加算対象",OR(O114="処遇改善加算Ⅰイ",O114="処遇改善加算Ⅰロ")),"AJ列に色付け","")</f>
        <v/>
      </c>
      <c r="BA114" s="559" t="str">
        <f t="shared" ref="BA114:BA177" si="90">IF(AND(OR(O114="処遇改善加算Ⅰイ",O114="処遇改善加算Ⅰロ"), AJ114=""), "未入力","入力済")</f>
        <v>入力済</v>
      </c>
      <c r="BB114" s="632" t="str">
        <f>IFERROR(VLOOKUP(K114,【参考】数式用!$AX$3:$AY$59, 2, FALSE), "")</f>
        <v/>
      </c>
      <c r="BC114" s="577" t="str">
        <f t="shared" ref="BC114:BC177" si="91">IF(OR(COUNTIF(AG114:AI114,"*令和８年度特例要件を*")&gt;0,ISNUMBER(SEARCH("処遇改善加算Ⅰロ",O114)),ISNUMBER(SEARCH("処遇改善加算Ⅱロ",O114)),AO114="加算対象外"),"AK列に色付け","")</f>
        <v/>
      </c>
      <c r="BD114" s="559" t="str">
        <f t="shared" ref="BD114:BD177" si="92">IF(AND(COUNTIF(AG114:AI114,"*令和８年度特例要件を*")&gt;0,AK114=""), "未入力","入力済")</f>
        <v>入力済</v>
      </c>
      <c r="BE114" s="559" t="str">
        <f t="shared" ref="BE114:BE177" si="93">IF(OR(ISNUMBER(SEARCH("処遇改善加算Ⅰロ",O114)),ISNUMBER(SEARCH("処遇改善加算Ⅱロ",O114))),"",IF(AND(BC114="AK列に色付け",OR(AG114="○",AG114="誓約"),AH114="○",AI114&gt;=1),"AK列色消し",""))</f>
        <v/>
      </c>
      <c r="BF114" s="559" t="str">
        <f t="shared" ref="BF114:BF177" si="94">IF(AND(O114="処遇改善加算",OR(AG114="○",AG114="誓約")),"AK列色消し","")</f>
        <v/>
      </c>
      <c r="BG114" s="559" t="str">
        <f t="shared" ref="BG114:BG177" si="95">IF(OR(TRIM(BC114)="",BE114="AK列色消し",BF114="AK列色消し"),"","入力必要")</f>
        <v/>
      </c>
      <c r="BH114" s="559" t="str">
        <f t="shared" ref="BH114:BH177" si="96">IF(AND(BE114="",BG114="入力必要"),IF(AK114="","未入力","入力済"),"")</f>
        <v/>
      </c>
      <c r="BI114" s="559" t="str">
        <f t="shared" ref="BI114:BI177" si="97">G114</f>
        <v/>
      </c>
      <c r="BK114" s="27"/>
      <c r="BL114" s="606" t="str">
        <f t="shared" ref="BL114:BL177" si="98">IF(AND(K114&lt;&gt;"",K114&lt;&gt;"計画相談支援",K114&lt;&gt;"地域相談支援（地域定着支援）",K114&lt;&gt;"地域相談支援（地域移行支援）",K114&lt;&gt;"障害児相談支援"),"O列に色付け","")</f>
        <v/>
      </c>
      <c r="BM114" s="606" t="str">
        <f t="shared" ref="BM114:BM177" si="99">IF(OR(O114="処遇改善加算Ⅰロ",O114="処遇改善加算Ⅱロ"),"対象","")</f>
        <v/>
      </c>
      <c r="BN114" s="60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607" t="str">
        <f>IFERROR(IF(BN114="対象",ROUNDDOWN(L114*VLOOKUP(K114,【参考】数式用!$A$4:$J$42,10,FALSE)*AA114,0),""),"")</f>
        <v/>
      </c>
      <c r="BP114" s="606" t="str">
        <f t="shared" si="65"/>
        <v/>
      </c>
      <c r="BQ114" s="606" t="str">
        <f t="shared" ref="BQ114:BQ177" si="101">IF(O114="処遇改善加算","対象","")</f>
        <v/>
      </c>
      <c r="BR114" s="608" t="str">
        <f t="shared" si="67"/>
        <v/>
      </c>
      <c r="BS114" s="608" t="str">
        <f t="shared" ref="BS114:BS177" si="102">IF(BM114="対象","",IF(COUNTIF(AF114:AH114,"*令和８年度特例要件を*")&gt;0,"特例要件",""))</f>
        <v/>
      </c>
      <c r="BT114" s="606" t="str">
        <f t="shared" ref="BT114:BT177" si="103">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607" t="str">
        <f>IFERROR(IF(BT114="Ⅱロ有り",ROUNDDOWN(L114*VLOOKUP(K114,【参考】数式用!$A$4:$J$42,10,FALSE)*AA114,0),""),"")</f>
        <v/>
      </c>
      <c r="BV114" s="606" t="str">
        <f>IFERROR(IF(BT114="Ⅱロなし",ROUNDDOWN(L114*VLOOKUP(K114,【参考】数式用!$A$4:$J$42,8,FALSE)*AA114,0),""),"")</f>
        <v/>
      </c>
    </row>
    <row r="115" spans="1:74" ht="110.1" customHeight="1" thickBot="1">
      <c r="A115" s="333">
        <v>102</v>
      </c>
      <c r="B115" s="1008" t="str">
        <f>IF(基本情報入力シート!B137="","",基本情報入力シート!B137)</f>
        <v/>
      </c>
      <c r="C115" s="1009"/>
      <c r="D115" s="1009"/>
      <c r="E115" s="1009"/>
      <c r="F115" s="1010"/>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24" t="str">
        <f>IF('別紙様式2-2（個票（４、５月））'!M115="","",'別紙様式2-2（個票（４、５月））'!M115)</f>
        <v/>
      </c>
      <c r="N115" s="584" t="str">
        <f>IF('別紙様式2-2（個票（４、５月））'!N115="","",'別紙様式2-2（個票（４、５月））'!N115)</f>
        <v/>
      </c>
      <c r="O115" s="336"/>
      <c r="P115" s="337" t="str">
        <f>IFERROR(VLOOKUP(K115,【参考】数式用!$A$2:$M$57,MATCH(O115,【参考】数式用!$G$3:$M$3,0)+6,0),"")</f>
        <v/>
      </c>
      <c r="Q115" s="338" t="s">
        <v>118</v>
      </c>
      <c r="R115" s="339"/>
      <c r="S115" s="340" t="s">
        <v>183</v>
      </c>
      <c r="T115" s="339"/>
      <c r="U115" s="340" t="s">
        <v>184</v>
      </c>
      <c r="V115" s="339"/>
      <c r="W115" s="340" t="s">
        <v>183</v>
      </c>
      <c r="X115" s="339"/>
      <c r="Y115" s="340" t="s">
        <v>185</v>
      </c>
      <c r="Z115" s="340" t="s">
        <v>186</v>
      </c>
      <c r="AA115" s="340" t="str">
        <f t="shared" si="75"/>
        <v/>
      </c>
      <c r="AB115" s="341" t="s">
        <v>187</v>
      </c>
      <c r="AC115" s="342" t="str">
        <f t="shared" si="76"/>
        <v/>
      </c>
      <c r="AD115" s="509" t="str">
        <f t="shared" si="77"/>
        <v/>
      </c>
      <c r="AE115" s="343" t="str">
        <f>IFERROR(ROUNDDOWN(ROUNDDOWN(ROUND(L115*VLOOKUP(K115,【参考】数式用!$A$2:$M$57,MATCH("処遇改善加算Ⅳ",【参考】数式用!$G$3:$M$3,0)+6,0),0),0)*AA115*0.5,0), "")</f>
        <v/>
      </c>
      <c r="AF115" s="344"/>
      <c r="AG115" s="345"/>
      <c r="AH115" s="345"/>
      <c r="AI115" s="344"/>
      <c r="AJ115" s="382"/>
      <c r="AK115" s="346"/>
      <c r="AL115" s="324" t="str">
        <f t="shared" si="78"/>
        <v/>
      </c>
      <c r="AM115" s="325" t="str">
        <f t="shared" si="79"/>
        <v/>
      </c>
      <c r="AN115" s="255"/>
      <c r="AO115" s="577" t="str">
        <f>IFERROR(VLOOKUP(K115,【参考】数式用!$A$2:$N$57,14,FALSE),"")</f>
        <v/>
      </c>
      <c r="AP115" s="577" t="str">
        <f t="shared" si="80"/>
        <v/>
      </c>
      <c r="AQ115" s="560" t="str">
        <f t="shared" si="81"/>
        <v/>
      </c>
      <c r="AR115" s="560" t="str">
        <f t="shared" si="82"/>
        <v>キャリアパス要件Ⅰ・Ⅱ_</v>
      </c>
      <c r="AS115" s="632" t="str">
        <f t="shared" si="83"/>
        <v>入力済</v>
      </c>
      <c r="AT115" s="577" t="str">
        <f t="shared" si="84"/>
        <v/>
      </c>
      <c r="AU115" s="632" t="str">
        <f t="shared" si="85"/>
        <v>入力済</v>
      </c>
      <c r="AV115" s="632" t="str">
        <f t="shared" si="86"/>
        <v/>
      </c>
      <c r="AW115" s="632" t="str">
        <f t="shared" si="87"/>
        <v/>
      </c>
      <c r="AX115" s="577" t="str">
        <f t="shared" si="88"/>
        <v/>
      </c>
      <c r="AY115" s="632" t="str">
        <f>IFERROR(VLOOKUP(K115,【参考】数式用!$AR$3:$AS$49, 2, FALSE), "")</f>
        <v/>
      </c>
      <c r="AZ115" s="577" t="str">
        <f t="shared" si="89"/>
        <v/>
      </c>
      <c r="BA115" s="559" t="str">
        <f t="shared" si="90"/>
        <v>入力済</v>
      </c>
      <c r="BB115" s="632" t="str">
        <f>IFERROR(VLOOKUP(K115,【参考】数式用!$AX$3:$AY$59, 2, FALSE), "")</f>
        <v/>
      </c>
      <c r="BC115" s="577" t="str">
        <f t="shared" si="91"/>
        <v/>
      </c>
      <c r="BD115" s="559" t="str">
        <f t="shared" si="92"/>
        <v>入力済</v>
      </c>
      <c r="BE115" s="559" t="str">
        <f t="shared" si="93"/>
        <v/>
      </c>
      <c r="BF115" s="559" t="str">
        <f t="shared" si="94"/>
        <v/>
      </c>
      <c r="BG115" s="559" t="str">
        <f t="shared" si="95"/>
        <v/>
      </c>
      <c r="BH115" s="559" t="str">
        <f t="shared" si="96"/>
        <v/>
      </c>
      <c r="BI115" s="559" t="str">
        <f t="shared" si="97"/>
        <v/>
      </c>
      <c r="BK115" s="27"/>
      <c r="BL115" s="606" t="str">
        <f t="shared" si="98"/>
        <v/>
      </c>
      <c r="BM115" s="606" t="str">
        <f t="shared" si="99"/>
        <v/>
      </c>
      <c r="BN115" s="606" t="str">
        <f t="shared" si="100"/>
        <v/>
      </c>
      <c r="BO115" s="607" t="str">
        <f>IFERROR(IF(BN115="対象",ROUNDDOWN(L115*VLOOKUP(K115,【参考】数式用!$A$4:$J$42,10,FALSE)*AA115,0),""),"")</f>
        <v/>
      </c>
      <c r="BP115" s="606" t="str">
        <f t="shared" si="65"/>
        <v/>
      </c>
      <c r="BQ115" s="606" t="str">
        <f t="shared" si="101"/>
        <v/>
      </c>
      <c r="BR115" s="608" t="str">
        <f t="shared" si="67"/>
        <v/>
      </c>
      <c r="BS115" s="608" t="str">
        <f t="shared" si="102"/>
        <v/>
      </c>
      <c r="BT115" s="606" t="str">
        <f t="shared" si="103"/>
        <v/>
      </c>
      <c r="BU115" s="607" t="str">
        <f>IFERROR(IF(BT115="Ⅱロ有り",ROUNDDOWN(L115*VLOOKUP(K115,【参考】数式用!$A$4:$J$42,10,FALSE)*AA115,0),""),"")</f>
        <v/>
      </c>
      <c r="BV115" s="606" t="str">
        <f>IFERROR(IF(BT115="Ⅱロなし",ROUNDDOWN(L115*VLOOKUP(K115,【参考】数式用!$A$4:$J$42,8,FALSE)*AA115,0),""),"")</f>
        <v/>
      </c>
    </row>
    <row r="116" spans="1:74" ht="110.1" customHeight="1" thickBot="1">
      <c r="A116" s="333">
        <v>103</v>
      </c>
      <c r="B116" s="1008" t="str">
        <f>IF(基本情報入力シート!B138="","",基本情報入力シート!B138)</f>
        <v/>
      </c>
      <c r="C116" s="1009"/>
      <c r="D116" s="1009"/>
      <c r="E116" s="1009"/>
      <c r="F116" s="1010"/>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24" t="str">
        <f>IF('別紙様式2-2（個票（４、５月））'!M116="","",'別紙様式2-2（個票（４、５月））'!M116)</f>
        <v/>
      </c>
      <c r="N116" s="584" t="str">
        <f>IF('別紙様式2-2（個票（４、５月））'!N116="","",'別紙様式2-2（個票（４、５月））'!N116)</f>
        <v/>
      </c>
      <c r="O116" s="336"/>
      <c r="P116" s="337" t="str">
        <f>IFERROR(VLOOKUP(K116,【参考】数式用!$A$2:$M$57,MATCH(O116,【参考】数式用!$G$3:$M$3,0)+6,0),"")</f>
        <v/>
      </c>
      <c r="Q116" s="338" t="s">
        <v>118</v>
      </c>
      <c r="R116" s="339"/>
      <c r="S116" s="340" t="s">
        <v>183</v>
      </c>
      <c r="T116" s="339"/>
      <c r="U116" s="340" t="s">
        <v>184</v>
      </c>
      <c r="V116" s="339"/>
      <c r="W116" s="340" t="s">
        <v>183</v>
      </c>
      <c r="X116" s="339"/>
      <c r="Y116" s="340" t="s">
        <v>185</v>
      </c>
      <c r="Z116" s="340" t="s">
        <v>186</v>
      </c>
      <c r="AA116" s="340" t="str">
        <f t="shared" si="75"/>
        <v/>
      </c>
      <c r="AB116" s="341" t="s">
        <v>187</v>
      </c>
      <c r="AC116" s="342" t="str">
        <f t="shared" si="76"/>
        <v/>
      </c>
      <c r="AD116" s="509" t="str">
        <f t="shared" si="77"/>
        <v/>
      </c>
      <c r="AE116" s="343" t="str">
        <f>IFERROR(ROUNDDOWN(ROUNDDOWN(ROUND(L116*VLOOKUP(K116,【参考】数式用!$A$2:$M$57,MATCH("処遇改善加算Ⅳ",【参考】数式用!$G$3:$M$3,0)+6,0),0),0)*AA116*0.5,0), "")</f>
        <v/>
      </c>
      <c r="AF116" s="344"/>
      <c r="AG116" s="345"/>
      <c r="AH116" s="345"/>
      <c r="AI116" s="344"/>
      <c r="AJ116" s="382"/>
      <c r="AK116" s="346"/>
      <c r="AL116" s="324" t="str">
        <f t="shared" si="78"/>
        <v/>
      </c>
      <c r="AM116" s="325" t="str">
        <f t="shared" si="79"/>
        <v/>
      </c>
      <c r="AN116" s="255"/>
      <c r="AO116" s="577" t="str">
        <f>IFERROR(VLOOKUP(K116,【参考】数式用!$A$2:$N$57,14,FALSE),"")</f>
        <v/>
      </c>
      <c r="AP116" s="577" t="str">
        <f t="shared" si="80"/>
        <v/>
      </c>
      <c r="AQ116" s="560" t="str">
        <f t="shared" si="81"/>
        <v/>
      </c>
      <c r="AR116" s="560" t="str">
        <f t="shared" si="82"/>
        <v>キャリアパス要件Ⅰ・Ⅱ_</v>
      </c>
      <c r="AS116" s="632" t="str">
        <f t="shared" si="83"/>
        <v>入力済</v>
      </c>
      <c r="AT116" s="577" t="str">
        <f t="shared" si="84"/>
        <v/>
      </c>
      <c r="AU116" s="632" t="str">
        <f t="shared" si="85"/>
        <v>入力済</v>
      </c>
      <c r="AV116" s="632" t="str">
        <f t="shared" si="86"/>
        <v/>
      </c>
      <c r="AW116" s="632" t="str">
        <f t="shared" si="87"/>
        <v/>
      </c>
      <c r="AX116" s="577" t="str">
        <f t="shared" si="88"/>
        <v/>
      </c>
      <c r="AY116" s="632" t="str">
        <f>IFERROR(VLOOKUP(K116,【参考】数式用!$AR$3:$AS$49, 2, FALSE), "")</f>
        <v/>
      </c>
      <c r="AZ116" s="577" t="str">
        <f t="shared" si="89"/>
        <v/>
      </c>
      <c r="BA116" s="559" t="str">
        <f t="shared" si="90"/>
        <v>入力済</v>
      </c>
      <c r="BB116" s="632" t="str">
        <f>IFERROR(VLOOKUP(K116,【参考】数式用!$AX$3:$AY$59, 2, FALSE), "")</f>
        <v/>
      </c>
      <c r="BC116" s="577" t="str">
        <f t="shared" si="91"/>
        <v/>
      </c>
      <c r="BD116" s="559" t="str">
        <f t="shared" si="92"/>
        <v>入力済</v>
      </c>
      <c r="BE116" s="559" t="str">
        <f t="shared" si="93"/>
        <v/>
      </c>
      <c r="BF116" s="559" t="str">
        <f t="shared" si="94"/>
        <v/>
      </c>
      <c r="BG116" s="559" t="str">
        <f t="shared" si="95"/>
        <v/>
      </c>
      <c r="BH116" s="559" t="str">
        <f t="shared" si="96"/>
        <v/>
      </c>
      <c r="BI116" s="559" t="str">
        <f t="shared" si="97"/>
        <v/>
      </c>
      <c r="BK116" s="27"/>
      <c r="BL116" s="606" t="str">
        <f t="shared" si="98"/>
        <v/>
      </c>
      <c r="BM116" s="606" t="str">
        <f t="shared" si="99"/>
        <v/>
      </c>
      <c r="BN116" s="606" t="str">
        <f t="shared" si="100"/>
        <v/>
      </c>
      <c r="BO116" s="607" t="str">
        <f>IFERROR(IF(BN116="対象",ROUNDDOWN(L116*VLOOKUP(K116,【参考】数式用!$A$4:$J$42,10,FALSE)*AA116,0),""),"")</f>
        <v/>
      </c>
      <c r="BP116" s="606" t="str">
        <f t="shared" si="65"/>
        <v/>
      </c>
      <c r="BQ116" s="606" t="str">
        <f t="shared" si="101"/>
        <v/>
      </c>
      <c r="BR116" s="608" t="str">
        <f t="shared" si="67"/>
        <v/>
      </c>
      <c r="BS116" s="608" t="str">
        <f t="shared" si="102"/>
        <v/>
      </c>
      <c r="BT116" s="606" t="str">
        <f t="shared" si="103"/>
        <v/>
      </c>
      <c r="BU116" s="607" t="str">
        <f>IFERROR(IF(BT116="Ⅱロ有り",ROUNDDOWN(L116*VLOOKUP(K116,【参考】数式用!$A$4:$J$42,10,FALSE)*AA116,0),""),"")</f>
        <v/>
      </c>
      <c r="BV116" s="606" t="str">
        <f>IFERROR(IF(BT116="Ⅱロなし",ROUNDDOWN(L116*VLOOKUP(K116,【参考】数式用!$A$4:$J$42,8,FALSE)*AA116,0),""),"")</f>
        <v/>
      </c>
    </row>
    <row r="117" spans="1:74" ht="110.1" customHeight="1" thickBot="1">
      <c r="A117" s="333">
        <v>104</v>
      </c>
      <c r="B117" s="1008" t="str">
        <f>IF(基本情報入力シート!B139="","",基本情報入力シート!B139)</f>
        <v/>
      </c>
      <c r="C117" s="1009"/>
      <c r="D117" s="1009"/>
      <c r="E117" s="1009"/>
      <c r="F117" s="1010"/>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24" t="str">
        <f>IF('別紙様式2-2（個票（４、５月））'!M117="","",'別紙様式2-2（個票（４、５月））'!M117)</f>
        <v/>
      </c>
      <c r="N117" s="584" t="str">
        <f>IF('別紙様式2-2（個票（４、５月））'!N117="","",'別紙様式2-2（個票（４、５月））'!N117)</f>
        <v/>
      </c>
      <c r="O117" s="336"/>
      <c r="P117" s="337" t="str">
        <f>IFERROR(VLOOKUP(K117,【参考】数式用!$A$2:$M$57,MATCH(O117,【参考】数式用!$G$3:$M$3,0)+6,0),"")</f>
        <v/>
      </c>
      <c r="Q117" s="338" t="s">
        <v>118</v>
      </c>
      <c r="R117" s="339"/>
      <c r="S117" s="340" t="s">
        <v>183</v>
      </c>
      <c r="T117" s="339"/>
      <c r="U117" s="340" t="s">
        <v>184</v>
      </c>
      <c r="V117" s="339"/>
      <c r="W117" s="340" t="s">
        <v>183</v>
      </c>
      <c r="X117" s="339"/>
      <c r="Y117" s="340" t="s">
        <v>185</v>
      </c>
      <c r="Z117" s="340" t="s">
        <v>186</v>
      </c>
      <c r="AA117" s="340" t="str">
        <f t="shared" si="75"/>
        <v/>
      </c>
      <c r="AB117" s="341" t="s">
        <v>187</v>
      </c>
      <c r="AC117" s="342" t="str">
        <f t="shared" si="76"/>
        <v/>
      </c>
      <c r="AD117" s="509" t="str">
        <f t="shared" si="77"/>
        <v/>
      </c>
      <c r="AE117" s="343" t="str">
        <f>IFERROR(ROUNDDOWN(ROUNDDOWN(ROUND(L117*VLOOKUP(K117,【参考】数式用!$A$2:$M$57,MATCH("処遇改善加算Ⅳ",【参考】数式用!$G$3:$M$3,0)+6,0),0),0)*AA117*0.5,0), "")</f>
        <v/>
      </c>
      <c r="AF117" s="344"/>
      <c r="AG117" s="345"/>
      <c r="AH117" s="345"/>
      <c r="AI117" s="344"/>
      <c r="AJ117" s="382"/>
      <c r="AK117" s="346"/>
      <c r="AL117" s="324" t="str">
        <f t="shared" si="78"/>
        <v/>
      </c>
      <c r="AM117" s="325" t="str">
        <f t="shared" si="79"/>
        <v/>
      </c>
      <c r="AN117" s="255"/>
      <c r="AO117" s="577" t="str">
        <f>IFERROR(VLOOKUP(K117,【参考】数式用!$A$2:$N$57,14,FALSE),"")</f>
        <v/>
      </c>
      <c r="AP117" s="577" t="str">
        <f t="shared" si="80"/>
        <v/>
      </c>
      <c r="AQ117" s="560" t="str">
        <f t="shared" si="81"/>
        <v/>
      </c>
      <c r="AR117" s="560" t="str">
        <f t="shared" si="82"/>
        <v>キャリアパス要件Ⅰ・Ⅱ_</v>
      </c>
      <c r="AS117" s="632" t="str">
        <f t="shared" si="83"/>
        <v>入力済</v>
      </c>
      <c r="AT117" s="577" t="str">
        <f t="shared" si="84"/>
        <v/>
      </c>
      <c r="AU117" s="632" t="str">
        <f t="shared" si="85"/>
        <v>入力済</v>
      </c>
      <c r="AV117" s="632" t="str">
        <f t="shared" si="86"/>
        <v/>
      </c>
      <c r="AW117" s="632" t="str">
        <f t="shared" si="87"/>
        <v/>
      </c>
      <c r="AX117" s="577" t="str">
        <f t="shared" si="88"/>
        <v/>
      </c>
      <c r="AY117" s="632" t="str">
        <f>IFERROR(VLOOKUP(K117,【参考】数式用!$AR$3:$AS$49, 2, FALSE), "")</f>
        <v/>
      </c>
      <c r="AZ117" s="577" t="str">
        <f t="shared" si="89"/>
        <v/>
      </c>
      <c r="BA117" s="559" t="str">
        <f t="shared" si="90"/>
        <v>入力済</v>
      </c>
      <c r="BB117" s="632" t="str">
        <f>IFERROR(VLOOKUP(K117,【参考】数式用!$AX$3:$AY$59, 2, FALSE), "")</f>
        <v/>
      </c>
      <c r="BC117" s="577" t="str">
        <f t="shared" si="91"/>
        <v/>
      </c>
      <c r="BD117" s="559" t="str">
        <f t="shared" si="92"/>
        <v>入力済</v>
      </c>
      <c r="BE117" s="559" t="str">
        <f t="shared" si="93"/>
        <v/>
      </c>
      <c r="BF117" s="559" t="str">
        <f t="shared" si="94"/>
        <v/>
      </c>
      <c r="BG117" s="559" t="str">
        <f t="shared" si="95"/>
        <v/>
      </c>
      <c r="BH117" s="559" t="str">
        <f t="shared" si="96"/>
        <v/>
      </c>
      <c r="BI117" s="559" t="str">
        <f t="shared" si="97"/>
        <v/>
      </c>
      <c r="BK117" s="27"/>
      <c r="BL117" s="606" t="str">
        <f t="shared" si="98"/>
        <v/>
      </c>
      <c r="BM117" s="606" t="str">
        <f t="shared" si="99"/>
        <v/>
      </c>
      <c r="BN117" s="606" t="str">
        <f t="shared" si="100"/>
        <v/>
      </c>
      <c r="BO117" s="607" t="str">
        <f>IFERROR(IF(BN117="対象",ROUNDDOWN(L117*VLOOKUP(K117,【参考】数式用!$A$4:$J$42,10,FALSE)*AA117,0),""),"")</f>
        <v/>
      </c>
      <c r="BP117" s="606" t="str">
        <f t="shared" si="65"/>
        <v/>
      </c>
      <c r="BQ117" s="606" t="str">
        <f t="shared" si="101"/>
        <v/>
      </c>
      <c r="BR117" s="608" t="str">
        <f t="shared" si="67"/>
        <v/>
      </c>
      <c r="BS117" s="608" t="str">
        <f t="shared" si="102"/>
        <v/>
      </c>
      <c r="BT117" s="606" t="str">
        <f t="shared" si="103"/>
        <v/>
      </c>
      <c r="BU117" s="607" t="str">
        <f>IFERROR(IF(BT117="Ⅱロ有り",ROUNDDOWN(L117*VLOOKUP(K117,【参考】数式用!$A$4:$J$42,10,FALSE)*AA117,0),""),"")</f>
        <v/>
      </c>
      <c r="BV117" s="606" t="str">
        <f>IFERROR(IF(BT117="Ⅱロなし",ROUNDDOWN(L117*VLOOKUP(K117,【参考】数式用!$A$4:$J$42,8,FALSE)*AA117,0),""),"")</f>
        <v/>
      </c>
    </row>
    <row r="118" spans="1:74" ht="110.1" customHeight="1" thickBot="1">
      <c r="A118" s="333">
        <v>105</v>
      </c>
      <c r="B118" s="1008" t="str">
        <f>IF(基本情報入力シート!B140="","",基本情報入力シート!B140)</f>
        <v/>
      </c>
      <c r="C118" s="1009"/>
      <c r="D118" s="1009"/>
      <c r="E118" s="1009"/>
      <c r="F118" s="1010"/>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24" t="str">
        <f>IF('別紙様式2-2（個票（４、５月））'!M118="","",'別紙様式2-2（個票（４、５月））'!M118)</f>
        <v/>
      </c>
      <c r="N118" s="584" t="str">
        <f>IF('別紙様式2-2（個票（４、５月））'!N118="","",'別紙様式2-2（個票（４、５月））'!N118)</f>
        <v/>
      </c>
      <c r="O118" s="336"/>
      <c r="P118" s="337" t="str">
        <f>IFERROR(VLOOKUP(K118,【参考】数式用!$A$2:$M$57,MATCH(O118,【参考】数式用!$G$3:$M$3,0)+6,0),"")</f>
        <v/>
      </c>
      <c r="Q118" s="338" t="s">
        <v>118</v>
      </c>
      <c r="R118" s="339"/>
      <c r="S118" s="340" t="s">
        <v>183</v>
      </c>
      <c r="T118" s="339"/>
      <c r="U118" s="340" t="s">
        <v>184</v>
      </c>
      <c r="V118" s="339"/>
      <c r="W118" s="340" t="s">
        <v>183</v>
      </c>
      <c r="X118" s="339"/>
      <c r="Y118" s="340" t="s">
        <v>185</v>
      </c>
      <c r="Z118" s="340" t="s">
        <v>186</v>
      </c>
      <c r="AA118" s="340" t="str">
        <f t="shared" si="75"/>
        <v/>
      </c>
      <c r="AB118" s="341" t="s">
        <v>187</v>
      </c>
      <c r="AC118" s="342" t="str">
        <f t="shared" si="76"/>
        <v/>
      </c>
      <c r="AD118" s="509" t="str">
        <f t="shared" si="77"/>
        <v/>
      </c>
      <c r="AE118" s="343" t="str">
        <f>IFERROR(ROUNDDOWN(ROUNDDOWN(ROUND(L118*VLOOKUP(K118,【参考】数式用!$A$2:$M$57,MATCH("処遇改善加算Ⅳ",【参考】数式用!$G$3:$M$3,0)+6,0),0),0)*AA118*0.5,0), "")</f>
        <v/>
      </c>
      <c r="AF118" s="344"/>
      <c r="AG118" s="345"/>
      <c r="AH118" s="345"/>
      <c r="AI118" s="344"/>
      <c r="AJ118" s="382"/>
      <c r="AK118" s="346"/>
      <c r="AL118" s="324" t="str">
        <f t="shared" si="78"/>
        <v/>
      </c>
      <c r="AM118" s="325" t="str">
        <f t="shared" si="79"/>
        <v/>
      </c>
      <c r="AN118" s="255"/>
      <c r="AO118" s="577" t="str">
        <f>IFERROR(VLOOKUP(K118,【参考】数式用!$A$2:$N$57,14,FALSE),"")</f>
        <v/>
      </c>
      <c r="AP118" s="577" t="str">
        <f t="shared" si="80"/>
        <v/>
      </c>
      <c r="AQ118" s="560" t="str">
        <f t="shared" si="81"/>
        <v/>
      </c>
      <c r="AR118" s="560" t="str">
        <f t="shared" si="82"/>
        <v>キャリアパス要件Ⅰ・Ⅱ_</v>
      </c>
      <c r="AS118" s="632" t="str">
        <f t="shared" si="83"/>
        <v>入力済</v>
      </c>
      <c r="AT118" s="577" t="str">
        <f t="shared" si="84"/>
        <v/>
      </c>
      <c r="AU118" s="632" t="str">
        <f t="shared" si="85"/>
        <v>入力済</v>
      </c>
      <c r="AV118" s="632" t="str">
        <f t="shared" si="86"/>
        <v/>
      </c>
      <c r="AW118" s="632" t="str">
        <f t="shared" si="87"/>
        <v/>
      </c>
      <c r="AX118" s="577" t="str">
        <f t="shared" si="88"/>
        <v/>
      </c>
      <c r="AY118" s="632" t="str">
        <f>IFERROR(VLOOKUP(K118,【参考】数式用!$AR$3:$AS$49, 2, FALSE), "")</f>
        <v/>
      </c>
      <c r="AZ118" s="577" t="str">
        <f t="shared" si="89"/>
        <v/>
      </c>
      <c r="BA118" s="559" t="str">
        <f t="shared" si="90"/>
        <v>入力済</v>
      </c>
      <c r="BB118" s="632" t="str">
        <f>IFERROR(VLOOKUP(K118,【参考】数式用!$AX$3:$AY$59, 2, FALSE), "")</f>
        <v/>
      </c>
      <c r="BC118" s="577" t="str">
        <f t="shared" si="91"/>
        <v/>
      </c>
      <c r="BD118" s="559" t="str">
        <f t="shared" si="92"/>
        <v>入力済</v>
      </c>
      <c r="BE118" s="559" t="str">
        <f t="shared" si="93"/>
        <v/>
      </c>
      <c r="BF118" s="559" t="str">
        <f t="shared" si="94"/>
        <v/>
      </c>
      <c r="BG118" s="559" t="str">
        <f t="shared" si="95"/>
        <v/>
      </c>
      <c r="BH118" s="559" t="str">
        <f t="shared" si="96"/>
        <v/>
      </c>
      <c r="BI118" s="559" t="str">
        <f t="shared" si="97"/>
        <v/>
      </c>
      <c r="BK118" s="27"/>
      <c r="BL118" s="606" t="str">
        <f t="shared" si="98"/>
        <v/>
      </c>
      <c r="BM118" s="606" t="str">
        <f t="shared" si="99"/>
        <v/>
      </c>
      <c r="BN118" s="606" t="str">
        <f t="shared" si="100"/>
        <v/>
      </c>
      <c r="BO118" s="607" t="str">
        <f>IFERROR(IF(BN118="対象",ROUNDDOWN(L118*VLOOKUP(K118,【参考】数式用!$A$4:$J$42,10,FALSE)*AA118,0),""),"")</f>
        <v/>
      </c>
      <c r="BP118" s="606" t="str">
        <f t="shared" si="65"/>
        <v/>
      </c>
      <c r="BQ118" s="606" t="str">
        <f t="shared" si="101"/>
        <v/>
      </c>
      <c r="BR118" s="608" t="str">
        <f t="shared" si="67"/>
        <v/>
      </c>
      <c r="BS118" s="608" t="str">
        <f t="shared" si="102"/>
        <v/>
      </c>
      <c r="BT118" s="606" t="str">
        <f t="shared" si="103"/>
        <v/>
      </c>
      <c r="BU118" s="607" t="str">
        <f>IFERROR(IF(BT118="Ⅱロ有り",ROUNDDOWN(L118*VLOOKUP(K118,【参考】数式用!$A$4:$J$42,10,FALSE)*AA118,0),""),"")</f>
        <v/>
      </c>
      <c r="BV118" s="606" t="str">
        <f>IFERROR(IF(BT118="Ⅱロなし",ROUNDDOWN(L118*VLOOKUP(K118,【参考】数式用!$A$4:$J$42,8,FALSE)*AA118,0),""),"")</f>
        <v/>
      </c>
    </row>
    <row r="119" spans="1:74" ht="110.1" customHeight="1" thickBot="1">
      <c r="A119" s="333">
        <v>106</v>
      </c>
      <c r="B119" s="1008" t="str">
        <f>IF(基本情報入力シート!B141="","",基本情報入力シート!B141)</f>
        <v/>
      </c>
      <c r="C119" s="1009"/>
      <c r="D119" s="1009"/>
      <c r="E119" s="1009"/>
      <c r="F119" s="1010"/>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24" t="str">
        <f>IF('別紙様式2-2（個票（４、５月））'!M119="","",'別紙様式2-2（個票（４、５月））'!M119)</f>
        <v/>
      </c>
      <c r="N119" s="584" t="str">
        <f>IF('別紙様式2-2（個票（４、５月））'!N119="","",'別紙様式2-2（個票（４、５月））'!N119)</f>
        <v/>
      </c>
      <c r="O119" s="336"/>
      <c r="P119" s="337" t="str">
        <f>IFERROR(VLOOKUP(K119,【参考】数式用!$A$2:$M$57,MATCH(O119,【参考】数式用!$G$3:$M$3,0)+6,0),"")</f>
        <v/>
      </c>
      <c r="Q119" s="338" t="s">
        <v>118</v>
      </c>
      <c r="R119" s="339"/>
      <c r="S119" s="340" t="s">
        <v>183</v>
      </c>
      <c r="T119" s="339"/>
      <c r="U119" s="340" t="s">
        <v>184</v>
      </c>
      <c r="V119" s="339"/>
      <c r="W119" s="340" t="s">
        <v>183</v>
      </c>
      <c r="X119" s="339"/>
      <c r="Y119" s="340" t="s">
        <v>185</v>
      </c>
      <c r="Z119" s="340" t="s">
        <v>186</v>
      </c>
      <c r="AA119" s="340" t="str">
        <f t="shared" si="75"/>
        <v/>
      </c>
      <c r="AB119" s="341" t="s">
        <v>187</v>
      </c>
      <c r="AC119" s="342" t="str">
        <f t="shared" si="76"/>
        <v/>
      </c>
      <c r="AD119" s="509" t="str">
        <f t="shared" si="77"/>
        <v/>
      </c>
      <c r="AE119" s="343" t="str">
        <f>IFERROR(ROUNDDOWN(ROUNDDOWN(ROUND(L119*VLOOKUP(K119,【参考】数式用!$A$2:$M$57,MATCH("処遇改善加算Ⅳ",【参考】数式用!$G$3:$M$3,0)+6,0),0),0)*AA119*0.5,0), "")</f>
        <v/>
      </c>
      <c r="AF119" s="344"/>
      <c r="AG119" s="345"/>
      <c r="AH119" s="345"/>
      <c r="AI119" s="344"/>
      <c r="AJ119" s="382"/>
      <c r="AK119" s="346"/>
      <c r="AL119" s="324" t="str">
        <f t="shared" si="78"/>
        <v/>
      </c>
      <c r="AM119" s="325" t="str">
        <f t="shared" si="79"/>
        <v/>
      </c>
      <c r="AN119" s="255"/>
      <c r="AO119" s="577" t="str">
        <f>IFERROR(VLOOKUP(K119,【参考】数式用!$A$2:$N$57,14,FALSE),"")</f>
        <v/>
      </c>
      <c r="AP119" s="577" t="str">
        <f t="shared" si="80"/>
        <v/>
      </c>
      <c r="AQ119" s="560" t="str">
        <f t="shared" si="81"/>
        <v/>
      </c>
      <c r="AR119" s="560" t="str">
        <f t="shared" si="82"/>
        <v>キャリアパス要件Ⅰ・Ⅱ_</v>
      </c>
      <c r="AS119" s="632" t="str">
        <f t="shared" si="83"/>
        <v>入力済</v>
      </c>
      <c r="AT119" s="577" t="str">
        <f t="shared" si="84"/>
        <v/>
      </c>
      <c r="AU119" s="632" t="str">
        <f t="shared" si="85"/>
        <v>入力済</v>
      </c>
      <c r="AV119" s="632" t="str">
        <f t="shared" si="86"/>
        <v/>
      </c>
      <c r="AW119" s="632" t="str">
        <f t="shared" si="87"/>
        <v/>
      </c>
      <c r="AX119" s="577" t="str">
        <f t="shared" si="88"/>
        <v/>
      </c>
      <c r="AY119" s="632" t="str">
        <f>IFERROR(VLOOKUP(K119,【参考】数式用!$AR$3:$AS$49, 2, FALSE), "")</f>
        <v/>
      </c>
      <c r="AZ119" s="577" t="str">
        <f t="shared" si="89"/>
        <v/>
      </c>
      <c r="BA119" s="559" t="str">
        <f t="shared" si="90"/>
        <v>入力済</v>
      </c>
      <c r="BB119" s="632" t="str">
        <f>IFERROR(VLOOKUP(K119,【参考】数式用!$AX$3:$AY$59, 2, FALSE), "")</f>
        <v/>
      </c>
      <c r="BC119" s="577" t="str">
        <f t="shared" si="91"/>
        <v/>
      </c>
      <c r="BD119" s="559" t="str">
        <f t="shared" si="92"/>
        <v>入力済</v>
      </c>
      <c r="BE119" s="559" t="str">
        <f t="shared" si="93"/>
        <v/>
      </c>
      <c r="BF119" s="559" t="str">
        <f t="shared" si="94"/>
        <v/>
      </c>
      <c r="BG119" s="559" t="str">
        <f t="shared" si="95"/>
        <v/>
      </c>
      <c r="BH119" s="559" t="str">
        <f t="shared" si="96"/>
        <v/>
      </c>
      <c r="BI119" s="559" t="str">
        <f t="shared" si="97"/>
        <v/>
      </c>
      <c r="BK119" s="27"/>
      <c r="BL119" s="606" t="str">
        <f t="shared" si="98"/>
        <v/>
      </c>
      <c r="BM119" s="606" t="str">
        <f t="shared" si="99"/>
        <v/>
      </c>
      <c r="BN119" s="606" t="str">
        <f t="shared" si="100"/>
        <v/>
      </c>
      <c r="BO119" s="607" t="str">
        <f>IFERROR(IF(BN119="対象",ROUNDDOWN(L119*VLOOKUP(K119,【参考】数式用!$A$4:$J$42,10,FALSE)*AA119,0),""),"")</f>
        <v/>
      </c>
      <c r="BP119" s="606" t="str">
        <f t="shared" si="65"/>
        <v/>
      </c>
      <c r="BQ119" s="606" t="str">
        <f t="shared" si="101"/>
        <v/>
      </c>
      <c r="BR119" s="608" t="str">
        <f t="shared" si="67"/>
        <v/>
      </c>
      <c r="BS119" s="608" t="str">
        <f t="shared" si="102"/>
        <v/>
      </c>
      <c r="BT119" s="606" t="str">
        <f t="shared" si="103"/>
        <v/>
      </c>
      <c r="BU119" s="607" t="str">
        <f>IFERROR(IF(BT119="Ⅱロ有り",ROUNDDOWN(L119*VLOOKUP(K119,【参考】数式用!$A$4:$J$42,10,FALSE)*AA119,0),""),"")</f>
        <v/>
      </c>
      <c r="BV119" s="606" t="str">
        <f>IFERROR(IF(BT119="Ⅱロなし",ROUNDDOWN(L119*VLOOKUP(K119,【参考】数式用!$A$4:$J$42,8,FALSE)*AA119,0),""),"")</f>
        <v/>
      </c>
    </row>
    <row r="120" spans="1:74" ht="110.1" customHeight="1" thickBot="1">
      <c r="A120" s="333">
        <v>107</v>
      </c>
      <c r="B120" s="1008" t="str">
        <f>IF(基本情報入力シート!B142="","",基本情報入力シート!B142)</f>
        <v/>
      </c>
      <c r="C120" s="1009"/>
      <c r="D120" s="1009"/>
      <c r="E120" s="1009"/>
      <c r="F120" s="1010"/>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24" t="str">
        <f>IF('別紙様式2-2（個票（４、５月））'!M120="","",'別紙様式2-2（個票（４、５月））'!M120)</f>
        <v/>
      </c>
      <c r="N120" s="584" t="str">
        <f>IF('別紙様式2-2（個票（４、５月））'!N120="","",'別紙様式2-2（個票（４、５月））'!N120)</f>
        <v/>
      </c>
      <c r="O120" s="336"/>
      <c r="P120" s="337" t="str">
        <f>IFERROR(VLOOKUP(K120,【参考】数式用!$A$2:$M$57,MATCH(O120,【参考】数式用!$G$3:$M$3,0)+6,0),"")</f>
        <v/>
      </c>
      <c r="Q120" s="338" t="s">
        <v>118</v>
      </c>
      <c r="R120" s="339"/>
      <c r="S120" s="340" t="s">
        <v>183</v>
      </c>
      <c r="T120" s="339"/>
      <c r="U120" s="340" t="s">
        <v>184</v>
      </c>
      <c r="V120" s="339"/>
      <c r="W120" s="340" t="s">
        <v>183</v>
      </c>
      <c r="X120" s="339"/>
      <c r="Y120" s="340" t="s">
        <v>185</v>
      </c>
      <c r="Z120" s="340" t="s">
        <v>186</v>
      </c>
      <c r="AA120" s="340" t="str">
        <f t="shared" si="75"/>
        <v/>
      </c>
      <c r="AB120" s="341" t="s">
        <v>187</v>
      </c>
      <c r="AC120" s="342" t="str">
        <f t="shared" si="76"/>
        <v/>
      </c>
      <c r="AD120" s="509" t="str">
        <f t="shared" si="77"/>
        <v/>
      </c>
      <c r="AE120" s="343" t="str">
        <f>IFERROR(ROUNDDOWN(ROUNDDOWN(ROUND(L120*VLOOKUP(K120,【参考】数式用!$A$2:$M$57,MATCH("処遇改善加算Ⅳ",【参考】数式用!$G$3:$M$3,0)+6,0),0),0)*AA120*0.5,0), "")</f>
        <v/>
      </c>
      <c r="AF120" s="344"/>
      <c r="AG120" s="345"/>
      <c r="AH120" s="345"/>
      <c r="AI120" s="344"/>
      <c r="AJ120" s="382"/>
      <c r="AK120" s="346"/>
      <c r="AL120" s="324" t="str">
        <f t="shared" si="78"/>
        <v/>
      </c>
      <c r="AM120" s="325" t="str">
        <f t="shared" si="79"/>
        <v/>
      </c>
      <c r="AN120" s="255"/>
      <c r="AO120" s="577" t="str">
        <f>IFERROR(VLOOKUP(K120,【参考】数式用!$A$2:$N$57,14,FALSE),"")</f>
        <v/>
      </c>
      <c r="AP120" s="577" t="str">
        <f t="shared" si="80"/>
        <v/>
      </c>
      <c r="AQ120" s="560" t="str">
        <f t="shared" si="81"/>
        <v/>
      </c>
      <c r="AR120" s="560" t="str">
        <f t="shared" si="82"/>
        <v>キャリアパス要件Ⅰ・Ⅱ_</v>
      </c>
      <c r="AS120" s="632" t="str">
        <f t="shared" si="83"/>
        <v>入力済</v>
      </c>
      <c r="AT120" s="577" t="str">
        <f t="shared" si="84"/>
        <v/>
      </c>
      <c r="AU120" s="632" t="str">
        <f t="shared" si="85"/>
        <v>入力済</v>
      </c>
      <c r="AV120" s="632" t="str">
        <f t="shared" si="86"/>
        <v/>
      </c>
      <c r="AW120" s="632" t="str">
        <f t="shared" si="87"/>
        <v/>
      </c>
      <c r="AX120" s="577" t="str">
        <f t="shared" si="88"/>
        <v/>
      </c>
      <c r="AY120" s="632" t="str">
        <f>IFERROR(VLOOKUP(K120,【参考】数式用!$AR$3:$AS$49, 2, FALSE), "")</f>
        <v/>
      </c>
      <c r="AZ120" s="577" t="str">
        <f t="shared" si="89"/>
        <v/>
      </c>
      <c r="BA120" s="559" t="str">
        <f t="shared" si="90"/>
        <v>入力済</v>
      </c>
      <c r="BB120" s="632" t="str">
        <f>IFERROR(VLOOKUP(K120,【参考】数式用!$AX$3:$AY$59, 2, FALSE), "")</f>
        <v/>
      </c>
      <c r="BC120" s="577" t="str">
        <f t="shared" si="91"/>
        <v/>
      </c>
      <c r="BD120" s="559" t="str">
        <f t="shared" si="92"/>
        <v>入力済</v>
      </c>
      <c r="BE120" s="559" t="str">
        <f t="shared" si="93"/>
        <v/>
      </c>
      <c r="BF120" s="559" t="str">
        <f t="shared" si="94"/>
        <v/>
      </c>
      <c r="BG120" s="559" t="str">
        <f t="shared" si="95"/>
        <v/>
      </c>
      <c r="BH120" s="559" t="str">
        <f t="shared" si="96"/>
        <v/>
      </c>
      <c r="BI120" s="559" t="str">
        <f t="shared" si="97"/>
        <v/>
      </c>
      <c r="BK120" s="27"/>
      <c r="BL120" s="606" t="str">
        <f t="shared" si="98"/>
        <v/>
      </c>
      <c r="BM120" s="606" t="str">
        <f t="shared" si="99"/>
        <v/>
      </c>
      <c r="BN120" s="606" t="str">
        <f t="shared" si="100"/>
        <v/>
      </c>
      <c r="BO120" s="607" t="str">
        <f>IFERROR(IF(BN120="対象",ROUNDDOWN(L120*VLOOKUP(K120,【参考】数式用!$A$4:$J$42,10,FALSE)*AA120,0),""),"")</f>
        <v/>
      </c>
      <c r="BP120" s="606" t="str">
        <f t="shared" si="65"/>
        <v/>
      </c>
      <c r="BQ120" s="606" t="str">
        <f t="shared" si="101"/>
        <v/>
      </c>
      <c r="BR120" s="608" t="str">
        <f t="shared" si="67"/>
        <v/>
      </c>
      <c r="BS120" s="608" t="str">
        <f t="shared" si="102"/>
        <v/>
      </c>
      <c r="BT120" s="606" t="str">
        <f t="shared" si="103"/>
        <v/>
      </c>
      <c r="BU120" s="607" t="str">
        <f>IFERROR(IF(BT120="Ⅱロ有り",ROUNDDOWN(L120*VLOOKUP(K120,【参考】数式用!$A$4:$J$42,10,FALSE)*AA120,0),""),"")</f>
        <v/>
      </c>
      <c r="BV120" s="606" t="str">
        <f>IFERROR(IF(BT120="Ⅱロなし",ROUNDDOWN(L120*VLOOKUP(K120,【参考】数式用!$A$4:$J$42,8,FALSE)*AA120,0),""),"")</f>
        <v/>
      </c>
    </row>
    <row r="121" spans="1:74" ht="110.1" customHeight="1" thickBot="1">
      <c r="A121" s="333">
        <v>108</v>
      </c>
      <c r="B121" s="1008" t="str">
        <f>IF(基本情報入力シート!B143="","",基本情報入力シート!B143)</f>
        <v/>
      </c>
      <c r="C121" s="1009"/>
      <c r="D121" s="1009"/>
      <c r="E121" s="1009"/>
      <c r="F121" s="1010"/>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24" t="str">
        <f>IF('別紙様式2-2（個票（４、５月））'!M121="","",'別紙様式2-2（個票（４、５月））'!M121)</f>
        <v/>
      </c>
      <c r="N121" s="584" t="str">
        <f>IF('別紙様式2-2（個票（４、５月））'!N121="","",'別紙様式2-2（個票（４、５月））'!N121)</f>
        <v/>
      </c>
      <c r="O121" s="336"/>
      <c r="P121" s="337" t="str">
        <f>IFERROR(VLOOKUP(K121,【参考】数式用!$A$2:$M$57,MATCH(O121,【参考】数式用!$G$3:$M$3,0)+6,0),"")</f>
        <v/>
      </c>
      <c r="Q121" s="338" t="s">
        <v>118</v>
      </c>
      <c r="R121" s="339"/>
      <c r="S121" s="340" t="s">
        <v>183</v>
      </c>
      <c r="T121" s="339"/>
      <c r="U121" s="340" t="s">
        <v>184</v>
      </c>
      <c r="V121" s="339"/>
      <c r="W121" s="340" t="s">
        <v>183</v>
      </c>
      <c r="X121" s="339"/>
      <c r="Y121" s="340" t="s">
        <v>185</v>
      </c>
      <c r="Z121" s="340" t="s">
        <v>186</v>
      </c>
      <c r="AA121" s="340" t="str">
        <f t="shared" si="75"/>
        <v/>
      </c>
      <c r="AB121" s="341" t="s">
        <v>187</v>
      </c>
      <c r="AC121" s="342" t="str">
        <f t="shared" si="76"/>
        <v/>
      </c>
      <c r="AD121" s="509" t="str">
        <f t="shared" si="77"/>
        <v/>
      </c>
      <c r="AE121" s="343" t="str">
        <f>IFERROR(ROUNDDOWN(ROUNDDOWN(ROUND(L121*VLOOKUP(K121,【参考】数式用!$A$2:$M$57,MATCH("処遇改善加算Ⅳ",【参考】数式用!$G$3:$M$3,0)+6,0),0),0)*AA121*0.5,0), "")</f>
        <v/>
      </c>
      <c r="AF121" s="344"/>
      <c r="AG121" s="345"/>
      <c r="AH121" s="345"/>
      <c r="AI121" s="344"/>
      <c r="AJ121" s="382"/>
      <c r="AK121" s="346"/>
      <c r="AL121" s="324" t="str">
        <f t="shared" si="78"/>
        <v/>
      </c>
      <c r="AM121" s="325" t="str">
        <f t="shared" si="79"/>
        <v/>
      </c>
      <c r="AN121" s="255"/>
      <c r="AO121" s="577" t="str">
        <f>IFERROR(VLOOKUP(K121,【参考】数式用!$A$2:$N$57,14,FALSE),"")</f>
        <v/>
      </c>
      <c r="AP121" s="577" t="str">
        <f t="shared" si="80"/>
        <v/>
      </c>
      <c r="AQ121" s="560" t="str">
        <f t="shared" si="81"/>
        <v/>
      </c>
      <c r="AR121" s="560" t="str">
        <f t="shared" si="82"/>
        <v>キャリアパス要件Ⅰ・Ⅱ_</v>
      </c>
      <c r="AS121" s="632" t="str">
        <f t="shared" si="83"/>
        <v>入力済</v>
      </c>
      <c r="AT121" s="577" t="str">
        <f t="shared" si="84"/>
        <v/>
      </c>
      <c r="AU121" s="632" t="str">
        <f t="shared" si="85"/>
        <v>入力済</v>
      </c>
      <c r="AV121" s="632" t="str">
        <f t="shared" si="86"/>
        <v/>
      </c>
      <c r="AW121" s="632" t="str">
        <f t="shared" si="87"/>
        <v/>
      </c>
      <c r="AX121" s="577" t="str">
        <f t="shared" si="88"/>
        <v/>
      </c>
      <c r="AY121" s="632" t="str">
        <f>IFERROR(VLOOKUP(K121,【参考】数式用!$AR$3:$AS$49, 2, FALSE), "")</f>
        <v/>
      </c>
      <c r="AZ121" s="577" t="str">
        <f t="shared" si="89"/>
        <v/>
      </c>
      <c r="BA121" s="559" t="str">
        <f t="shared" si="90"/>
        <v>入力済</v>
      </c>
      <c r="BB121" s="632" t="str">
        <f>IFERROR(VLOOKUP(K121,【参考】数式用!$AX$3:$AY$59, 2, FALSE), "")</f>
        <v/>
      </c>
      <c r="BC121" s="577" t="str">
        <f t="shared" si="91"/>
        <v/>
      </c>
      <c r="BD121" s="559" t="str">
        <f t="shared" si="92"/>
        <v>入力済</v>
      </c>
      <c r="BE121" s="559" t="str">
        <f t="shared" si="93"/>
        <v/>
      </c>
      <c r="BF121" s="559" t="str">
        <f t="shared" si="94"/>
        <v/>
      </c>
      <c r="BG121" s="559" t="str">
        <f t="shared" si="95"/>
        <v/>
      </c>
      <c r="BH121" s="559" t="str">
        <f t="shared" si="96"/>
        <v/>
      </c>
      <c r="BI121" s="559" t="str">
        <f t="shared" si="97"/>
        <v/>
      </c>
      <c r="BK121" s="27"/>
      <c r="BL121" s="606" t="str">
        <f t="shared" si="98"/>
        <v/>
      </c>
      <c r="BM121" s="606" t="str">
        <f t="shared" si="99"/>
        <v/>
      </c>
      <c r="BN121" s="606" t="str">
        <f t="shared" si="100"/>
        <v/>
      </c>
      <c r="BO121" s="607" t="str">
        <f>IFERROR(IF(BN121="対象",ROUNDDOWN(L121*VLOOKUP(K121,【参考】数式用!$A$4:$J$42,10,FALSE)*AA121,0),""),"")</f>
        <v/>
      </c>
      <c r="BP121" s="606" t="str">
        <f t="shared" si="65"/>
        <v/>
      </c>
      <c r="BQ121" s="606" t="str">
        <f t="shared" si="101"/>
        <v/>
      </c>
      <c r="BR121" s="608" t="str">
        <f t="shared" si="67"/>
        <v/>
      </c>
      <c r="BS121" s="608" t="str">
        <f t="shared" si="102"/>
        <v/>
      </c>
      <c r="BT121" s="606" t="str">
        <f t="shared" si="103"/>
        <v/>
      </c>
      <c r="BU121" s="607" t="str">
        <f>IFERROR(IF(BT121="Ⅱロ有り",ROUNDDOWN(L121*VLOOKUP(K121,【参考】数式用!$A$4:$J$42,10,FALSE)*AA121,0),""),"")</f>
        <v/>
      </c>
      <c r="BV121" s="606" t="str">
        <f>IFERROR(IF(BT121="Ⅱロなし",ROUNDDOWN(L121*VLOOKUP(K121,【参考】数式用!$A$4:$J$42,8,FALSE)*AA121,0),""),"")</f>
        <v/>
      </c>
    </row>
    <row r="122" spans="1:74" ht="110.1" customHeight="1" thickBot="1">
      <c r="A122" s="333">
        <v>109</v>
      </c>
      <c r="B122" s="1008" t="str">
        <f>IF(基本情報入力シート!B144="","",基本情報入力シート!B144)</f>
        <v/>
      </c>
      <c r="C122" s="1009"/>
      <c r="D122" s="1009"/>
      <c r="E122" s="1009"/>
      <c r="F122" s="1010"/>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24" t="str">
        <f>IF('別紙様式2-2（個票（４、５月））'!M122="","",'別紙様式2-2（個票（４、５月））'!M122)</f>
        <v/>
      </c>
      <c r="N122" s="584" t="str">
        <f>IF('別紙様式2-2（個票（４、５月））'!N122="","",'別紙様式2-2（個票（４、５月））'!N122)</f>
        <v/>
      </c>
      <c r="O122" s="336"/>
      <c r="P122" s="337" t="str">
        <f>IFERROR(VLOOKUP(K122,【参考】数式用!$A$2:$M$57,MATCH(O122,【参考】数式用!$G$3:$M$3,0)+6,0),"")</f>
        <v/>
      </c>
      <c r="Q122" s="338" t="s">
        <v>118</v>
      </c>
      <c r="R122" s="339"/>
      <c r="S122" s="340" t="s">
        <v>183</v>
      </c>
      <c r="T122" s="339"/>
      <c r="U122" s="340" t="s">
        <v>184</v>
      </c>
      <c r="V122" s="339"/>
      <c r="W122" s="340" t="s">
        <v>183</v>
      </c>
      <c r="X122" s="339"/>
      <c r="Y122" s="340" t="s">
        <v>185</v>
      </c>
      <c r="Z122" s="340" t="s">
        <v>186</v>
      </c>
      <c r="AA122" s="340" t="str">
        <f t="shared" si="75"/>
        <v/>
      </c>
      <c r="AB122" s="341" t="s">
        <v>187</v>
      </c>
      <c r="AC122" s="342" t="str">
        <f t="shared" si="76"/>
        <v/>
      </c>
      <c r="AD122" s="509" t="str">
        <f t="shared" si="77"/>
        <v/>
      </c>
      <c r="AE122" s="343" t="str">
        <f>IFERROR(ROUNDDOWN(ROUNDDOWN(ROUND(L122*VLOOKUP(K122,【参考】数式用!$A$2:$M$57,MATCH("処遇改善加算Ⅳ",【参考】数式用!$G$3:$M$3,0)+6,0),0),0)*AA122*0.5,0), "")</f>
        <v/>
      </c>
      <c r="AF122" s="344"/>
      <c r="AG122" s="345"/>
      <c r="AH122" s="345"/>
      <c r="AI122" s="344"/>
      <c r="AJ122" s="382"/>
      <c r="AK122" s="346"/>
      <c r="AL122" s="324" t="str">
        <f t="shared" si="78"/>
        <v/>
      </c>
      <c r="AM122" s="325" t="str">
        <f t="shared" si="79"/>
        <v/>
      </c>
      <c r="AN122" s="255"/>
      <c r="AO122" s="577" t="str">
        <f>IFERROR(VLOOKUP(K122,【参考】数式用!$A$2:$N$57,14,FALSE),"")</f>
        <v/>
      </c>
      <c r="AP122" s="577" t="str">
        <f t="shared" si="80"/>
        <v/>
      </c>
      <c r="AQ122" s="560" t="str">
        <f t="shared" si="81"/>
        <v/>
      </c>
      <c r="AR122" s="560" t="str">
        <f t="shared" si="82"/>
        <v>キャリアパス要件Ⅰ・Ⅱ_</v>
      </c>
      <c r="AS122" s="632" t="str">
        <f t="shared" si="83"/>
        <v>入力済</v>
      </c>
      <c r="AT122" s="577" t="str">
        <f t="shared" si="84"/>
        <v/>
      </c>
      <c r="AU122" s="632" t="str">
        <f t="shared" si="85"/>
        <v>入力済</v>
      </c>
      <c r="AV122" s="632" t="str">
        <f t="shared" si="86"/>
        <v/>
      </c>
      <c r="AW122" s="632" t="str">
        <f t="shared" si="87"/>
        <v/>
      </c>
      <c r="AX122" s="577" t="str">
        <f t="shared" si="88"/>
        <v/>
      </c>
      <c r="AY122" s="632" t="str">
        <f>IFERROR(VLOOKUP(K122,【参考】数式用!$AR$3:$AS$49, 2, FALSE), "")</f>
        <v/>
      </c>
      <c r="AZ122" s="577" t="str">
        <f t="shared" si="89"/>
        <v/>
      </c>
      <c r="BA122" s="559" t="str">
        <f t="shared" si="90"/>
        <v>入力済</v>
      </c>
      <c r="BB122" s="632" t="str">
        <f>IFERROR(VLOOKUP(K122,【参考】数式用!$AX$3:$AY$59, 2, FALSE), "")</f>
        <v/>
      </c>
      <c r="BC122" s="577" t="str">
        <f t="shared" si="91"/>
        <v/>
      </c>
      <c r="BD122" s="559" t="str">
        <f t="shared" si="92"/>
        <v>入力済</v>
      </c>
      <c r="BE122" s="559" t="str">
        <f t="shared" si="93"/>
        <v/>
      </c>
      <c r="BF122" s="559" t="str">
        <f t="shared" si="94"/>
        <v/>
      </c>
      <c r="BG122" s="559" t="str">
        <f t="shared" si="95"/>
        <v/>
      </c>
      <c r="BH122" s="559" t="str">
        <f t="shared" si="96"/>
        <v/>
      </c>
      <c r="BI122" s="559" t="str">
        <f t="shared" si="97"/>
        <v/>
      </c>
      <c r="BK122" s="27"/>
      <c r="BL122" s="606" t="str">
        <f t="shared" si="98"/>
        <v/>
      </c>
      <c r="BM122" s="606" t="str">
        <f t="shared" si="99"/>
        <v/>
      </c>
      <c r="BN122" s="606" t="str">
        <f t="shared" si="100"/>
        <v/>
      </c>
      <c r="BO122" s="607" t="str">
        <f>IFERROR(IF(BN122="対象",ROUNDDOWN(L122*VLOOKUP(K122,【参考】数式用!$A$4:$J$42,10,FALSE)*AA122,0),""),"")</f>
        <v/>
      </c>
      <c r="BP122" s="606" t="str">
        <f t="shared" si="65"/>
        <v/>
      </c>
      <c r="BQ122" s="606" t="str">
        <f t="shared" si="101"/>
        <v/>
      </c>
      <c r="BR122" s="608" t="str">
        <f t="shared" si="67"/>
        <v/>
      </c>
      <c r="BS122" s="608" t="str">
        <f t="shared" si="102"/>
        <v/>
      </c>
      <c r="BT122" s="606" t="str">
        <f t="shared" si="103"/>
        <v/>
      </c>
      <c r="BU122" s="607" t="str">
        <f>IFERROR(IF(BT122="Ⅱロ有り",ROUNDDOWN(L122*VLOOKUP(K122,【参考】数式用!$A$4:$J$42,10,FALSE)*AA122,0),""),"")</f>
        <v/>
      </c>
      <c r="BV122" s="606" t="str">
        <f>IFERROR(IF(BT122="Ⅱロなし",ROUNDDOWN(L122*VLOOKUP(K122,【参考】数式用!$A$4:$J$42,8,FALSE)*AA122,0),""),"")</f>
        <v/>
      </c>
    </row>
    <row r="123" spans="1:74" ht="110.1" customHeight="1" thickBot="1">
      <c r="A123" s="333">
        <v>110</v>
      </c>
      <c r="B123" s="1008" t="str">
        <f>IF(基本情報入力シート!B145="","",基本情報入力シート!B145)</f>
        <v/>
      </c>
      <c r="C123" s="1009"/>
      <c r="D123" s="1009"/>
      <c r="E123" s="1009"/>
      <c r="F123" s="1010"/>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24" t="str">
        <f>IF('別紙様式2-2（個票（４、５月））'!M123="","",'別紙様式2-2（個票（４、５月））'!M123)</f>
        <v/>
      </c>
      <c r="N123" s="584" t="str">
        <f>IF('別紙様式2-2（個票（４、５月））'!N123="","",'別紙様式2-2（個票（４、５月））'!N123)</f>
        <v/>
      </c>
      <c r="O123" s="336"/>
      <c r="P123" s="337" t="str">
        <f>IFERROR(VLOOKUP(K123,【参考】数式用!$A$2:$M$57,MATCH(O123,【参考】数式用!$G$3:$M$3,0)+6,0),"")</f>
        <v/>
      </c>
      <c r="Q123" s="338" t="s">
        <v>118</v>
      </c>
      <c r="R123" s="339"/>
      <c r="S123" s="340" t="s">
        <v>183</v>
      </c>
      <c r="T123" s="339"/>
      <c r="U123" s="340" t="s">
        <v>184</v>
      </c>
      <c r="V123" s="339"/>
      <c r="W123" s="340" t="s">
        <v>183</v>
      </c>
      <c r="X123" s="339"/>
      <c r="Y123" s="340" t="s">
        <v>185</v>
      </c>
      <c r="Z123" s="340" t="s">
        <v>186</v>
      </c>
      <c r="AA123" s="340" t="str">
        <f t="shared" si="75"/>
        <v/>
      </c>
      <c r="AB123" s="341" t="s">
        <v>187</v>
      </c>
      <c r="AC123" s="342" t="str">
        <f t="shared" si="76"/>
        <v/>
      </c>
      <c r="AD123" s="509" t="str">
        <f t="shared" si="77"/>
        <v/>
      </c>
      <c r="AE123" s="343" t="str">
        <f>IFERROR(ROUNDDOWN(ROUNDDOWN(ROUND(L123*VLOOKUP(K123,【参考】数式用!$A$2:$M$57,MATCH("処遇改善加算Ⅳ",【参考】数式用!$G$3:$M$3,0)+6,0),0),0)*AA123*0.5,0), "")</f>
        <v/>
      </c>
      <c r="AF123" s="344"/>
      <c r="AG123" s="345"/>
      <c r="AH123" s="345"/>
      <c r="AI123" s="344"/>
      <c r="AJ123" s="382"/>
      <c r="AK123" s="346"/>
      <c r="AL123" s="324" t="str">
        <f t="shared" si="78"/>
        <v/>
      </c>
      <c r="AM123" s="325" t="str">
        <f t="shared" si="79"/>
        <v/>
      </c>
      <c r="AN123" s="255"/>
      <c r="AO123" s="577" t="str">
        <f>IFERROR(VLOOKUP(K123,【参考】数式用!$A$2:$N$57,14,FALSE),"")</f>
        <v/>
      </c>
      <c r="AP123" s="577" t="str">
        <f t="shared" si="80"/>
        <v/>
      </c>
      <c r="AQ123" s="560" t="str">
        <f t="shared" si="81"/>
        <v/>
      </c>
      <c r="AR123" s="560" t="str">
        <f t="shared" si="82"/>
        <v>キャリアパス要件Ⅰ・Ⅱ_</v>
      </c>
      <c r="AS123" s="632" t="str">
        <f t="shared" si="83"/>
        <v>入力済</v>
      </c>
      <c r="AT123" s="577" t="str">
        <f t="shared" si="84"/>
        <v/>
      </c>
      <c r="AU123" s="632" t="str">
        <f t="shared" si="85"/>
        <v>入力済</v>
      </c>
      <c r="AV123" s="632" t="str">
        <f t="shared" si="86"/>
        <v/>
      </c>
      <c r="AW123" s="632" t="str">
        <f t="shared" si="87"/>
        <v/>
      </c>
      <c r="AX123" s="577" t="str">
        <f t="shared" si="88"/>
        <v/>
      </c>
      <c r="AY123" s="632" t="str">
        <f>IFERROR(VLOOKUP(K123,【参考】数式用!$AR$3:$AS$49, 2, FALSE), "")</f>
        <v/>
      </c>
      <c r="AZ123" s="577" t="str">
        <f t="shared" si="89"/>
        <v/>
      </c>
      <c r="BA123" s="559" t="str">
        <f t="shared" si="90"/>
        <v>入力済</v>
      </c>
      <c r="BB123" s="632" t="str">
        <f>IFERROR(VLOOKUP(K123,【参考】数式用!$AX$3:$AY$59, 2, FALSE), "")</f>
        <v/>
      </c>
      <c r="BC123" s="577" t="str">
        <f t="shared" si="91"/>
        <v/>
      </c>
      <c r="BD123" s="559" t="str">
        <f t="shared" si="92"/>
        <v>入力済</v>
      </c>
      <c r="BE123" s="559" t="str">
        <f t="shared" si="93"/>
        <v/>
      </c>
      <c r="BF123" s="559" t="str">
        <f t="shared" si="94"/>
        <v/>
      </c>
      <c r="BG123" s="559" t="str">
        <f t="shared" si="95"/>
        <v/>
      </c>
      <c r="BH123" s="559" t="str">
        <f t="shared" si="96"/>
        <v/>
      </c>
      <c r="BI123" s="559" t="str">
        <f t="shared" si="97"/>
        <v/>
      </c>
      <c r="BK123" s="27"/>
      <c r="BL123" s="606" t="str">
        <f t="shared" si="98"/>
        <v/>
      </c>
      <c r="BM123" s="606" t="str">
        <f t="shared" si="99"/>
        <v/>
      </c>
      <c r="BN123" s="606" t="str">
        <f t="shared" si="100"/>
        <v/>
      </c>
      <c r="BO123" s="607" t="str">
        <f>IFERROR(IF(BN123="対象",ROUNDDOWN(L123*VLOOKUP(K123,【参考】数式用!$A$4:$J$42,10,FALSE)*AA123,0),""),"")</f>
        <v/>
      </c>
      <c r="BP123" s="606" t="str">
        <f t="shared" si="65"/>
        <v/>
      </c>
      <c r="BQ123" s="606" t="str">
        <f t="shared" si="101"/>
        <v/>
      </c>
      <c r="BR123" s="608" t="str">
        <f t="shared" si="67"/>
        <v/>
      </c>
      <c r="BS123" s="608" t="str">
        <f t="shared" si="102"/>
        <v/>
      </c>
      <c r="BT123" s="606" t="str">
        <f t="shared" si="103"/>
        <v/>
      </c>
      <c r="BU123" s="607" t="str">
        <f>IFERROR(IF(BT123="Ⅱロ有り",ROUNDDOWN(L123*VLOOKUP(K123,【参考】数式用!$A$4:$J$42,10,FALSE)*AA123,0),""),"")</f>
        <v/>
      </c>
      <c r="BV123" s="606" t="str">
        <f>IFERROR(IF(BT123="Ⅱロなし",ROUNDDOWN(L123*VLOOKUP(K123,【参考】数式用!$A$4:$J$42,8,FALSE)*AA123,0),""),"")</f>
        <v/>
      </c>
    </row>
    <row r="124" spans="1:74" ht="110.1" customHeight="1" thickBot="1">
      <c r="A124" s="333">
        <v>111</v>
      </c>
      <c r="B124" s="1008" t="str">
        <f>IF(基本情報入力シート!B146="","",基本情報入力シート!B146)</f>
        <v/>
      </c>
      <c r="C124" s="1009"/>
      <c r="D124" s="1009"/>
      <c r="E124" s="1009"/>
      <c r="F124" s="1010"/>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24" t="str">
        <f>IF('別紙様式2-2（個票（４、５月））'!M124="","",'別紙様式2-2（個票（４、５月））'!M124)</f>
        <v/>
      </c>
      <c r="N124" s="584" t="str">
        <f>IF('別紙様式2-2（個票（４、５月））'!N124="","",'別紙様式2-2（個票（４、５月））'!N124)</f>
        <v/>
      </c>
      <c r="O124" s="336"/>
      <c r="P124" s="337" t="str">
        <f>IFERROR(VLOOKUP(K124,【参考】数式用!$A$2:$M$57,MATCH(O124,【参考】数式用!$G$3:$M$3,0)+6,0),"")</f>
        <v/>
      </c>
      <c r="Q124" s="338" t="s">
        <v>118</v>
      </c>
      <c r="R124" s="339"/>
      <c r="S124" s="340" t="s">
        <v>183</v>
      </c>
      <c r="T124" s="339"/>
      <c r="U124" s="340" t="s">
        <v>184</v>
      </c>
      <c r="V124" s="339"/>
      <c r="W124" s="340" t="s">
        <v>183</v>
      </c>
      <c r="X124" s="339"/>
      <c r="Y124" s="340" t="s">
        <v>185</v>
      </c>
      <c r="Z124" s="340" t="s">
        <v>186</v>
      </c>
      <c r="AA124" s="340" t="str">
        <f t="shared" si="75"/>
        <v/>
      </c>
      <c r="AB124" s="341" t="s">
        <v>187</v>
      </c>
      <c r="AC124" s="342" t="str">
        <f t="shared" si="76"/>
        <v/>
      </c>
      <c r="AD124" s="509" t="str">
        <f t="shared" si="77"/>
        <v/>
      </c>
      <c r="AE124" s="343" t="str">
        <f>IFERROR(ROUNDDOWN(ROUNDDOWN(ROUND(L124*VLOOKUP(K124,【参考】数式用!$A$2:$M$57,MATCH("処遇改善加算Ⅳ",【参考】数式用!$G$3:$M$3,0)+6,0),0),0)*AA124*0.5,0), "")</f>
        <v/>
      </c>
      <c r="AF124" s="344"/>
      <c r="AG124" s="345"/>
      <c r="AH124" s="345"/>
      <c r="AI124" s="344"/>
      <c r="AJ124" s="382"/>
      <c r="AK124" s="346"/>
      <c r="AL124" s="324" t="str">
        <f t="shared" si="78"/>
        <v/>
      </c>
      <c r="AM124" s="325" t="str">
        <f t="shared" si="79"/>
        <v/>
      </c>
      <c r="AN124" s="255"/>
      <c r="AO124" s="577" t="str">
        <f>IFERROR(VLOOKUP(K124,【参考】数式用!$A$2:$N$57,14,FALSE),"")</f>
        <v/>
      </c>
      <c r="AP124" s="577" t="str">
        <f t="shared" si="80"/>
        <v/>
      </c>
      <c r="AQ124" s="560" t="str">
        <f t="shared" si="81"/>
        <v/>
      </c>
      <c r="AR124" s="560" t="str">
        <f t="shared" si="82"/>
        <v>キャリアパス要件Ⅰ・Ⅱ_</v>
      </c>
      <c r="AS124" s="632" t="str">
        <f t="shared" si="83"/>
        <v>入力済</v>
      </c>
      <c r="AT124" s="577" t="str">
        <f t="shared" si="84"/>
        <v/>
      </c>
      <c r="AU124" s="632" t="str">
        <f t="shared" si="85"/>
        <v>入力済</v>
      </c>
      <c r="AV124" s="632" t="str">
        <f t="shared" si="86"/>
        <v/>
      </c>
      <c r="AW124" s="632" t="str">
        <f t="shared" si="87"/>
        <v/>
      </c>
      <c r="AX124" s="577" t="str">
        <f t="shared" si="88"/>
        <v/>
      </c>
      <c r="AY124" s="632" t="str">
        <f>IFERROR(VLOOKUP(K124,【参考】数式用!$AR$3:$AS$49, 2, FALSE), "")</f>
        <v/>
      </c>
      <c r="AZ124" s="577" t="str">
        <f t="shared" si="89"/>
        <v/>
      </c>
      <c r="BA124" s="559" t="str">
        <f t="shared" si="90"/>
        <v>入力済</v>
      </c>
      <c r="BB124" s="632" t="str">
        <f>IFERROR(VLOOKUP(K124,【参考】数式用!$AX$3:$AY$59, 2, FALSE), "")</f>
        <v/>
      </c>
      <c r="BC124" s="577" t="str">
        <f t="shared" si="91"/>
        <v/>
      </c>
      <c r="BD124" s="559" t="str">
        <f t="shared" si="92"/>
        <v>入力済</v>
      </c>
      <c r="BE124" s="559" t="str">
        <f t="shared" si="93"/>
        <v/>
      </c>
      <c r="BF124" s="559" t="str">
        <f t="shared" si="94"/>
        <v/>
      </c>
      <c r="BG124" s="559" t="str">
        <f t="shared" si="95"/>
        <v/>
      </c>
      <c r="BH124" s="559" t="str">
        <f t="shared" si="96"/>
        <v/>
      </c>
      <c r="BI124" s="559" t="str">
        <f t="shared" si="97"/>
        <v/>
      </c>
      <c r="BK124" s="27"/>
      <c r="BL124" s="606" t="str">
        <f t="shared" si="98"/>
        <v/>
      </c>
      <c r="BM124" s="606" t="str">
        <f t="shared" si="99"/>
        <v/>
      </c>
      <c r="BN124" s="606" t="str">
        <f t="shared" si="100"/>
        <v/>
      </c>
      <c r="BO124" s="607" t="str">
        <f>IFERROR(IF(BN124="対象",ROUNDDOWN(L124*VLOOKUP(K124,【参考】数式用!$A$4:$J$42,10,FALSE)*AA124,0),""),"")</f>
        <v/>
      </c>
      <c r="BP124" s="606" t="str">
        <f t="shared" si="65"/>
        <v/>
      </c>
      <c r="BQ124" s="606" t="str">
        <f t="shared" si="101"/>
        <v/>
      </c>
      <c r="BR124" s="608" t="str">
        <f t="shared" si="67"/>
        <v/>
      </c>
      <c r="BS124" s="608" t="str">
        <f t="shared" si="102"/>
        <v/>
      </c>
      <c r="BT124" s="606" t="str">
        <f t="shared" si="103"/>
        <v/>
      </c>
      <c r="BU124" s="607" t="str">
        <f>IFERROR(IF(BT124="Ⅱロ有り",ROUNDDOWN(L124*VLOOKUP(K124,【参考】数式用!$A$4:$J$42,10,FALSE)*AA124,0),""),"")</f>
        <v/>
      </c>
      <c r="BV124" s="606" t="str">
        <f>IFERROR(IF(BT124="Ⅱロなし",ROUNDDOWN(L124*VLOOKUP(K124,【参考】数式用!$A$4:$J$42,8,FALSE)*AA124,0),""),"")</f>
        <v/>
      </c>
    </row>
    <row r="125" spans="1:74" ht="110.1" customHeight="1" thickBot="1">
      <c r="A125" s="333">
        <v>112</v>
      </c>
      <c r="B125" s="1008" t="str">
        <f>IF(基本情報入力シート!B147="","",基本情報入力シート!B147)</f>
        <v/>
      </c>
      <c r="C125" s="1009"/>
      <c r="D125" s="1009"/>
      <c r="E125" s="1009"/>
      <c r="F125" s="1010"/>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24" t="str">
        <f>IF('別紙様式2-2（個票（４、５月））'!M125="","",'別紙様式2-2（個票（４、５月））'!M125)</f>
        <v/>
      </c>
      <c r="N125" s="584" t="str">
        <f>IF('別紙様式2-2（個票（４、５月））'!N125="","",'別紙様式2-2（個票（４、５月））'!N125)</f>
        <v/>
      </c>
      <c r="O125" s="336"/>
      <c r="P125" s="337" t="str">
        <f>IFERROR(VLOOKUP(K125,【参考】数式用!$A$2:$M$57,MATCH(O125,【参考】数式用!$G$3:$M$3,0)+6,0),"")</f>
        <v/>
      </c>
      <c r="Q125" s="338" t="s">
        <v>118</v>
      </c>
      <c r="R125" s="339"/>
      <c r="S125" s="340" t="s">
        <v>183</v>
      </c>
      <c r="T125" s="339"/>
      <c r="U125" s="340" t="s">
        <v>184</v>
      </c>
      <c r="V125" s="339"/>
      <c r="W125" s="340" t="s">
        <v>183</v>
      </c>
      <c r="X125" s="339"/>
      <c r="Y125" s="340" t="s">
        <v>185</v>
      </c>
      <c r="Z125" s="340" t="s">
        <v>186</v>
      </c>
      <c r="AA125" s="340" t="str">
        <f t="shared" si="75"/>
        <v/>
      </c>
      <c r="AB125" s="341" t="s">
        <v>187</v>
      </c>
      <c r="AC125" s="342" t="str">
        <f t="shared" si="76"/>
        <v/>
      </c>
      <c r="AD125" s="509" t="str">
        <f t="shared" si="77"/>
        <v/>
      </c>
      <c r="AE125" s="343" t="str">
        <f>IFERROR(ROUNDDOWN(ROUNDDOWN(ROUND(L125*VLOOKUP(K125,【参考】数式用!$A$2:$M$57,MATCH("処遇改善加算Ⅳ",【参考】数式用!$G$3:$M$3,0)+6,0),0),0)*AA125*0.5,0), "")</f>
        <v/>
      </c>
      <c r="AF125" s="344"/>
      <c r="AG125" s="345"/>
      <c r="AH125" s="345"/>
      <c r="AI125" s="344"/>
      <c r="AJ125" s="382"/>
      <c r="AK125" s="346"/>
      <c r="AL125" s="324" t="str">
        <f t="shared" si="78"/>
        <v/>
      </c>
      <c r="AM125" s="325" t="str">
        <f t="shared" si="79"/>
        <v/>
      </c>
      <c r="AN125" s="255"/>
      <c r="AO125" s="577" t="str">
        <f>IFERROR(VLOOKUP(K125,【参考】数式用!$A$2:$N$57,14,FALSE),"")</f>
        <v/>
      </c>
      <c r="AP125" s="577" t="str">
        <f t="shared" si="80"/>
        <v/>
      </c>
      <c r="AQ125" s="560" t="str">
        <f t="shared" si="81"/>
        <v/>
      </c>
      <c r="AR125" s="560" t="str">
        <f t="shared" si="82"/>
        <v>キャリアパス要件Ⅰ・Ⅱ_</v>
      </c>
      <c r="AS125" s="632" t="str">
        <f t="shared" si="83"/>
        <v>入力済</v>
      </c>
      <c r="AT125" s="577" t="str">
        <f t="shared" si="84"/>
        <v/>
      </c>
      <c r="AU125" s="632" t="str">
        <f t="shared" si="85"/>
        <v>入力済</v>
      </c>
      <c r="AV125" s="632" t="str">
        <f t="shared" si="86"/>
        <v/>
      </c>
      <c r="AW125" s="632" t="str">
        <f t="shared" si="87"/>
        <v/>
      </c>
      <c r="AX125" s="577" t="str">
        <f t="shared" si="88"/>
        <v/>
      </c>
      <c r="AY125" s="632" t="str">
        <f>IFERROR(VLOOKUP(K125,【参考】数式用!$AR$3:$AS$49, 2, FALSE), "")</f>
        <v/>
      </c>
      <c r="AZ125" s="577" t="str">
        <f t="shared" si="89"/>
        <v/>
      </c>
      <c r="BA125" s="559" t="str">
        <f t="shared" si="90"/>
        <v>入力済</v>
      </c>
      <c r="BB125" s="632" t="str">
        <f>IFERROR(VLOOKUP(K125,【参考】数式用!$AX$3:$AY$59, 2, FALSE), "")</f>
        <v/>
      </c>
      <c r="BC125" s="577" t="str">
        <f t="shared" si="91"/>
        <v/>
      </c>
      <c r="BD125" s="559" t="str">
        <f t="shared" si="92"/>
        <v>入力済</v>
      </c>
      <c r="BE125" s="559" t="str">
        <f t="shared" si="93"/>
        <v/>
      </c>
      <c r="BF125" s="559" t="str">
        <f t="shared" si="94"/>
        <v/>
      </c>
      <c r="BG125" s="559" t="str">
        <f t="shared" si="95"/>
        <v/>
      </c>
      <c r="BH125" s="559" t="str">
        <f t="shared" si="96"/>
        <v/>
      </c>
      <c r="BI125" s="559" t="str">
        <f t="shared" si="97"/>
        <v/>
      </c>
      <c r="BK125" s="27"/>
      <c r="BL125" s="606" t="str">
        <f t="shared" si="98"/>
        <v/>
      </c>
      <c r="BM125" s="606" t="str">
        <f t="shared" si="99"/>
        <v/>
      </c>
      <c r="BN125" s="606" t="str">
        <f t="shared" si="100"/>
        <v/>
      </c>
      <c r="BO125" s="607" t="str">
        <f>IFERROR(IF(BN125="対象",ROUNDDOWN(L125*VLOOKUP(K125,【参考】数式用!$A$4:$J$42,10,FALSE)*AA125,0),""),"")</f>
        <v/>
      </c>
      <c r="BP125" s="606" t="str">
        <f t="shared" si="65"/>
        <v/>
      </c>
      <c r="BQ125" s="606" t="str">
        <f t="shared" si="101"/>
        <v/>
      </c>
      <c r="BR125" s="608" t="str">
        <f t="shared" si="67"/>
        <v/>
      </c>
      <c r="BS125" s="608" t="str">
        <f t="shared" si="102"/>
        <v/>
      </c>
      <c r="BT125" s="606" t="str">
        <f t="shared" si="103"/>
        <v/>
      </c>
      <c r="BU125" s="607" t="str">
        <f>IFERROR(IF(BT125="Ⅱロ有り",ROUNDDOWN(L125*VLOOKUP(K125,【参考】数式用!$A$4:$J$42,10,FALSE)*AA125,0),""),"")</f>
        <v/>
      </c>
      <c r="BV125" s="606" t="str">
        <f>IFERROR(IF(BT125="Ⅱロなし",ROUNDDOWN(L125*VLOOKUP(K125,【参考】数式用!$A$4:$J$42,8,FALSE)*AA125,0),""),"")</f>
        <v/>
      </c>
    </row>
    <row r="126" spans="1:74" ht="110.1" customHeight="1" thickBot="1">
      <c r="A126" s="333">
        <v>113</v>
      </c>
      <c r="B126" s="1008" t="str">
        <f>IF(基本情報入力シート!B148="","",基本情報入力シート!B148)</f>
        <v/>
      </c>
      <c r="C126" s="1009"/>
      <c r="D126" s="1009"/>
      <c r="E126" s="1009"/>
      <c r="F126" s="1010"/>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24" t="str">
        <f>IF('別紙様式2-2（個票（４、５月））'!M126="","",'別紙様式2-2（個票（４、５月））'!M126)</f>
        <v/>
      </c>
      <c r="N126" s="584" t="str">
        <f>IF('別紙様式2-2（個票（４、５月））'!N126="","",'別紙様式2-2（個票（４、５月））'!N126)</f>
        <v/>
      </c>
      <c r="O126" s="336"/>
      <c r="P126" s="337" t="str">
        <f>IFERROR(VLOOKUP(K126,【参考】数式用!$A$2:$M$57,MATCH(O126,【参考】数式用!$G$3:$M$3,0)+6,0),"")</f>
        <v/>
      </c>
      <c r="Q126" s="338" t="s">
        <v>118</v>
      </c>
      <c r="R126" s="339"/>
      <c r="S126" s="340" t="s">
        <v>183</v>
      </c>
      <c r="T126" s="339"/>
      <c r="U126" s="340" t="s">
        <v>184</v>
      </c>
      <c r="V126" s="339"/>
      <c r="W126" s="340" t="s">
        <v>183</v>
      </c>
      <c r="X126" s="339"/>
      <c r="Y126" s="340" t="s">
        <v>185</v>
      </c>
      <c r="Z126" s="340" t="s">
        <v>186</v>
      </c>
      <c r="AA126" s="340" t="str">
        <f t="shared" si="75"/>
        <v/>
      </c>
      <c r="AB126" s="341" t="s">
        <v>187</v>
      </c>
      <c r="AC126" s="342" t="str">
        <f t="shared" si="76"/>
        <v/>
      </c>
      <c r="AD126" s="509" t="str">
        <f t="shared" si="77"/>
        <v/>
      </c>
      <c r="AE126" s="343" t="str">
        <f>IFERROR(ROUNDDOWN(ROUNDDOWN(ROUND(L126*VLOOKUP(K126,【参考】数式用!$A$2:$M$57,MATCH("処遇改善加算Ⅳ",【参考】数式用!$G$3:$M$3,0)+6,0),0),0)*AA126*0.5,0), "")</f>
        <v/>
      </c>
      <c r="AF126" s="344"/>
      <c r="AG126" s="345"/>
      <c r="AH126" s="345"/>
      <c r="AI126" s="344"/>
      <c r="AJ126" s="382"/>
      <c r="AK126" s="346"/>
      <c r="AL126" s="324" t="str">
        <f t="shared" si="78"/>
        <v/>
      </c>
      <c r="AM126" s="325" t="str">
        <f t="shared" si="79"/>
        <v/>
      </c>
      <c r="AN126" s="255"/>
      <c r="AO126" s="577" t="str">
        <f>IFERROR(VLOOKUP(K126,【参考】数式用!$A$2:$N$57,14,FALSE),"")</f>
        <v/>
      </c>
      <c r="AP126" s="577" t="str">
        <f t="shared" si="80"/>
        <v/>
      </c>
      <c r="AQ126" s="560" t="str">
        <f t="shared" si="81"/>
        <v/>
      </c>
      <c r="AR126" s="560" t="str">
        <f t="shared" si="82"/>
        <v>キャリアパス要件Ⅰ・Ⅱ_</v>
      </c>
      <c r="AS126" s="632" t="str">
        <f t="shared" si="83"/>
        <v>入力済</v>
      </c>
      <c r="AT126" s="577" t="str">
        <f t="shared" si="84"/>
        <v/>
      </c>
      <c r="AU126" s="632" t="str">
        <f t="shared" si="85"/>
        <v>入力済</v>
      </c>
      <c r="AV126" s="632" t="str">
        <f t="shared" si="86"/>
        <v/>
      </c>
      <c r="AW126" s="632" t="str">
        <f t="shared" si="87"/>
        <v/>
      </c>
      <c r="AX126" s="577" t="str">
        <f t="shared" si="88"/>
        <v/>
      </c>
      <c r="AY126" s="632" t="str">
        <f>IFERROR(VLOOKUP(K126,【参考】数式用!$AR$3:$AS$49, 2, FALSE), "")</f>
        <v/>
      </c>
      <c r="AZ126" s="577" t="str">
        <f t="shared" si="89"/>
        <v/>
      </c>
      <c r="BA126" s="559" t="str">
        <f t="shared" si="90"/>
        <v>入力済</v>
      </c>
      <c r="BB126" s="632" t="str">
        <f>IFERROR(VLOOKUP(K126,【参考】数式用!$AX$3:$AY$59, 2, FALSE), "")</f>
        <v/>
      </c>
      <c r="BC126" s="577" t="str">
        <f t="shared" si="91"/>
        <v/>
      </c>
      <c r="BD126" s="559" t="str">
        <f t="shared" si="92"/>
        <v>入力済</v>
      </c>
      <c r="BE126" s="559" t="str">
        <f t="shared" si="93"/>
        <v/>
      </c>
      <c r="BF126" s="559" t="str">
        <f t="shared" si="94"/>
        <v/>
      </c>
      <c r="BG126" s="559" t="str">
        <f t="shared" si="95"/>
        <v/>
      </c>
      <c r="BH126" s="559" t="str">
        <f t="shared" si="96"/>
        <v/>
      </c>
      <c r="BI126" s="559" t="str">
        <f t="shared" si="97"/>
        <v/>
      </c>
      <c r="BK126" s="27"/>
      <c r="BL126" s="606" t="str">
        <f t="shared" si="98"/>
        <v/>
      </c>
      <c r="BM126" s="606" t="str">
        <f t="shared" si="99"/>
        <v/>
      </c>
      <c r="BN126" s="606" t="str">
        <f t="shared" si="100"/>
        <v/>
      </c>
      <c r="BO126" s="607" t="str">
        <f>IFERROR(IF(BN126="対象",ROUNDDOWN(L126*VLOOKUP(K126,【参考】数式用!$A$4:$J$42,10,FALSE)*AA126,0),""),"")</f>
        <v/>
      </c>
      <c r="BP126" s="606" t="str">
        <f t="shared" si="65"/>
        <v/>
      </c>
      <c r="BQ126" s="606" t="str">
        <f t="shared" si="101"/>
        <v/>
      </c>
      <c r="BR126" s="608" t="str">
        <f t="shared" si="67"/>
        <v/>
      </c>
      <c r="BS126" s="608" t="str">
        <f t="shared" si="102"/>
        <v/>
      </c>
      <c r="BT126" s="606" t="str">
        <f t="shared" si="103"/>
        <v/>
      </c>
      <c r="BU126" s="607" t="str">
        <f>IFERROR(IF(BT126="Ⅱロ有り",ROUNDDOWN(L126*VLOOKUP(K126,【参考】数式用!$A$4:$J$42,10,FALSE)*AA126,0),""),"")</f>
        <v/>
      </c>
      <c r="BV126" s="606" t="str">
        <f>IFERROR(IF(BT126="Ⅱロなし",ROUNDDOWN(L126*VLOOKUP(K126,【参考】数式用!$A$4:$J$42,8,FALSE)*AA126,0),""),"")</f>
        <v/>
      </c>
    </row>
    <row r="127" spans="1:74" ht="110.1" customHeight="1" thickBot="1">
      <c r="A127" s="333">
        <v>114</v>
      </c>
      <c r="B127" s="1008" t="str">
        <f>IF(基本情報入力シート!B149="","",基本情報入力シート!B149)</f>
        <v/>
      </c>
      <c r="C127" s="1009"/>
      <c r="D127" s="1009"/>
      <c r="E127" s="1009"/>
      <c r="F127" s="1010"/>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24" t="str">
        <f>IF('別紙様式2-2（個票（４、５月））'!M127="","",'別紙様式2-2（個票（４、５月））'!M127)</f>
        <v/>
      </c>
      <c r="N127" s="584" t="str">
        <f>IF('別紙様式2-2（個票（４、５月））'!N127="","",'別紙様式2-2（個票（４、５月））'!N127)</f>
        <v/>
      </c>
      <c r="O127" s="336"/>
      <c r="P127" s="337" t="str">
        <f>IFERROR(VLOOKUP(K127,【参考】数式用!$A$2:$M$57,MATCH(O127,【参考】数式用!$G$3:$M$3,0)+6,0),"")</f>
        <v/>
      </c>
      <c r="Q127" s="338" t="s">
        <v>118</v>
      </c>
      <c r="R127" s="339"/>
      <c r="S127" s="340" t="s">
        <v>183</v>
      </c>
      <c r="T127" s="339"/>
      <c r="U127" s="340" t="s">
        <v>184</v>
      </c>
      <c r="V127" s="339"/>
      <c r="W127" s="340" t="s">
        <v>183</v>
      </c>
      <c r="X127" s="339"/>
      <c r="Y127" s="340" t="s">
        <v>185</v>
      </c>
      <c r="Z127" s="340" t="s">
        <v>186</v>
      </c>
      <c r="AA127" s="340" t="str">
        <f t="shared" si="75"/>
        <v/>
      </c>
      <c r="AB127" s="341" t="s">
        <v>187</v>
      </c>
      <c r="AC127" s="342" t="str">
        <f t="shared" si="76"/>
        <v/>
      </c>
      <c r="AD127" s="509" t="str">
        <f t="shared" si="77"/>
        <v/>
      </c>
      <c r="AE127" s="343" t="str">
        <f>IFERROR(ROUNDDOWN(ROUNDDOWN(ROUND(L127*VLOOKUP(K127,【参考】数式用!$A$2:$M$57,MATCH("処遇改善加算Ⅳ",【参考】数式用!$G$3:$M$3,0)+6,0),0),0)*AA127*0.5,0), "")</f>
        <v/>
      </c>
      <c r="AF127" s="344"/>
      <c r="AG127" s="345"/>
      <c r="AH127" s="345"/>
      <c r="AI127" s="344"/>
      <c r="AJ127" s="382"/>
      <c r="AK127" s="346"/>
      <c r="AL127" s="324" t="str">
        <f t="shared" si="78"/>
        <v/>
      </c>
      <c r="AM127" s="325" t="str">
        <f t="shared" si="79"/>
        <v/>
      </c>
      <c r="AN127" s="255"/>
      <c r="AO127" s="577" t="str">
        <f>IFERROR(VLOOKUP(K127,【参考】数式用!$A$2:$N$57,14,FALSE),"")</f>
        <v/>
      </c>
      <c r="AP127" s="577" t="str">
        <f t="shared" si="80"/>
        <v/>
      </c>
      <c r="AQ127" s="560" t="str">
        <f t="shared" si="81"/>
        <v/>
      </c>
      <c r="AR127" s="560" t="str">
        <f t="shared" si="82"/>
        <v>キャリアパス要件Ⅰ・Ⅱ_</v>
      </c>
      <c r="AS127" s="632" t="str">
        <f t="shared" si="83"/>
        <v>入力済</v>
      </c>
      <c r="AT127" s="577" t="str">
        <f t="shared" si="84"/>
        <v/>
      </c>
      <c r="AU127" s="632" t="str">
        <f t="shared" si="85"/>
        <v>入力済</v>
      </c>
      <c r="AV127" s="632" t="str">
        <f t="shared" si="86"/>
        <v/>
      </c>
      <c r="AW127" s="632" t="str">
        <f t="shared" si="87"/>
        <v/>
      </c>
      <c r="AX127" s="577" t="str">
        <f t="shared" si="88"/>
        <v/>
      </c>
      <c r="AY127" s="632" t="str">
        <f>IFERROR(VLOOKUP(K127,【参考】数式用!$AR$3:$AS$49, 2, FALSE), "")</f>
        <v/>
      </c>
      <c r="AZ127" s="577" t="str">
        <f t="shared" si="89"/>
        <v/>
      </c>
      <c r="BA127" s="559" t="str">
        <f t="shared" si="90"/>
        <v>入力済</v>
      </c>
      <c r="BB127" s="632" t="str">
        <f>IFERROR(VLOOKUP(K127,【参考】数式用!$AX$3:$AY$59, 2, FALSE), "")</f>
        <v/>
      </c>
      <c r="BC127" s="577" t="str">
        <f t="shared" si="91"/>
        <v/>
      </c>
      <c r="BD127" s="559" t="str">
        <f t="shared" si="92"/>
        <v>入力済</v>
      </c>
      <c r="BE127" s="559" t="str">
        <f t="shared" si="93"/>
        <v/>
      </c>
      <c r="BF127" s="559" t="str">
        <f t="shared" si="94"/>
        <v/>
      </c>
      <c r="BG127" s="559" t="str">
        <f t="shared" si="95"/>
        <v/>
      </c>
      <c r="BH127" s="559" t="str">
        <f t="shared" si="96"/>
        <v/>
      </c>
      <c r="BI127" s="559" t="str">
        <f t="shared" si="97"/>
        <v/>
      </c>
      <c r="BK127" s="27"/>
      <c r="BL127" s="606" t="str">
        <f t="shared" si="98"/>
        <v/>
      </c>
      <c r="BM127" s="606" t="str">
        <f t="shared" si="99"/>
        <v/>
      </c>
      <c r="BN127" s="606" t="str">
        <f t="shared" si="100"/>
        <v/>
      </c>
      <c r="BO127" s="607" t="str">
        <f>IFERROR(IF(BN127="対象",ROUNDDOWN(L127*VLOOKUP(K127,【参考】数式用!$A$4:$J$42,10,FALSE)*AA127,0),""),"")</f>
        <v/>
      </c>
      <c r="BP127" s="606" t="str">
        <f t="shared" si="65"/>
        <v/>
      </c>
      <c r="BQ127" s="606" t="str">
        <f t="shared" si="101"/>
        <v/>
      </c>
      <c r="BR127" s="608" t="str">
        <f t="shared" si="67"/>
        <v/>
      </c>
      <c r="BS127" s="608" t="str">
        <f t="shared" si="102"/>
        <v/>
      </c>
      <c r="BT127" s="606" t="str">
        <f t="shared" si="103"/>
        <v/>
      </c>
      <c r="BU127" s="607" t="str">
        <f>IFERROR(IF(BT127="Ⅱロ有り",ROUNDDOWN(L127*VLOOKUP(K127,【参考】数式用!$A$4:$J$42,10,FALSE)*AA127,0),""),"")</f>
        <v/>
      </c>
      <c r="BV127" s="606" t="str">
        <f>IFERROR(IF(BT127="Ⅱロなし",ROUNDDOWN(L127*VLOOKUP(K127,【参考】数式用!$A$4:$J$42,8,FALSE)*AA127,0),""),"")</f>
        <v/>
      </c>
    </row>
    <row r="128" spans="1:74" ht="110.1" customHeight="1" thickBot="1">
      <c r="A128" s="333">
        <v>115</v>
      </c>
      <c r="B128" s="1008" t="str">
        <f>IF(基本情報入力シート!B150="","",基本情報入力シート!B150)</f>
        <v/>
      </c>
      <c r="C128" s="1009"/>
      <c r="D128" s="1009"/>
      <c r="E128" s="1009"/>
      <c r="F128" s="1010"/>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24" t="str">
        <f>IF('別紙様式2-2（個票（４、５月））'!M128="","",'別紙様式2-2（個票（４、５月））'!M128)</f>
        <v/>
      </c>
      <c r="N128" s="584" t="str">
        <f>IF('別紙様式2-2（個票（４、５月））'!N128="","",'別紙様式2-2（個票（４、５月））'!N128)</f>
        <v/>
      </c>
      <c r="O128" s="336"/>
      <c r="P128" s="337" t="str">
        <f>IFERROR(VLOOKUP(K128,【参考】数式用!$A$2:$M$57,MATCH(O128,【参考】数式用!$G$3:$M$3,0)+6,0),"")</f>
        <v/>
      </c>
      <c r="Q128" s="338" t="s">
        <v>118</v>
      </c>
      <c r="R128" s="339"/>
      <c r="S128" s="340" t="s">
        <v>183</v>
      </c>
      <c r="T128" s="339"/>
      <c r="U128" s="340" t="s">
        <v>184</v>
      </c>
      <c r="V128" s="339"/>
      <c r="W128" s="340" t="s">
        <v>183</v>
      </c>
      <c r="X128" s="339"/>
      <c r="Y128" s="340" t="s">
        <v>185</v>
      </c>
      <c r="Z128" s="340" t="s">
        <v>186</v>
      </c>
      <c r="AA128" s="340" t="str">
        <f t="shared" si="75"/>
        <v/>
      </c>
      <c r="AB128" s="341" t="s">
        <v>187</v>
      </c>
      <c r="AC128" s="342" t="str">
        <f t="shared" si="76"/>
        <v/>
      </c>
      <c r="AD128" s="509" t="str">
        <f t="shared" si="77"/>
        <v/>
      </c>
      <c r="AE128" s="343" t="str">
        <f>IFERROR(ROUNDDOWN(ROUNDDOWN(ROUND(L128*VLOOKUP(K128,【参考】数式用!$A$2:$M$57,MATCH("処遇改善加算Ⅳ",【参考】数式用!$G$3:$M$3,0)+6,0),0),0)*AA128*0.5,0), "")</f>
        <v/>
      </c>
      <c r="AF128" s="344"/>
      <c r="AG128" s="345"/>
      <c r="AH128" s="345"/>
      <c r="AI128" s="344"/>
      <c r="AJ128" s="382"/>
      <c r="AK128" s="346"/>
      <c r="AL128" s="324" t="str">
        <f t="shared" si="78"/>
        <v/>
      </c>
      <c r="AM128" s="325" t="str">
        <f t="shared" si="79"/>
        <v/>
      </c>
      <c r="AN128" s="255"/>
      <c r="AO128" s="577" t="str">
        <f>IFERROR(VLOOKUP(K128,【参考】数式用!$A$2:$N$57,14,FALSE),"")</f>
        <v/>
      </c>
      <c r="AP128" s="577" t="str">
        <f t="shared" si="80"/>
        <v/>
      </c>
      <c r="AQ128" s="560" t="str">
        <f t="shared" si="81"/>
        <v/>
      </c>
      <c r="AR128" s="560" t="str">
        <f t="shared" si="82"/>
        <v>キャリアパス要件Ⅰ・Ⅱ_</v>
      </c>
      <c r="AS128" s="632" t="str">
        <f t="shared" si="83"/>
        <v>入力済</v>
      </c>
      <c r="AT128" s="577" t="str">
        <f t="shared" si="84"/>
        <v/>
      </c>
      <c r="AU128" s="632" t="str">
        <f t="shared" si="85"/>
        <v>入力済</v>
      </c>
      <c r="AV128" s="632" t="str">
        <f t="shared" si="86"/>
        <v/>
      </c>
      <c r="AW128" s="632" t="str">
        <f t="shared" si="87"/>
        <v/>
      </c>
      <c r="AX128" s="577" t="str">
        <f t="shared" si="88"/>
        <v/>
      </c>
      <c r="AY128" s="632" t="str">
        <f>IFERROR(VLOOKUP(K128,【参考】数式用!$AR$3:$AS$49, 2, FALSE), "")</f>
        <v/>
      </c>
      <c r="AZ128" s="577" t="str">
        <f t="shared" si="89"/>
        <v/>
      </c>
      <c r="BA128" s="559" t="str">
        <f t="shared" si="90"/>
        <v>入力済</v>
      </c>
      <c r="BB128" s="632" t="str">
        <f>IFERROR(VLOOKUP(K128,【参考】数式用!$AX$3:$AY$59, 2, FALSE), "")</f>
        <v/>
      </c>
      <c r="BC128" s="577" t="str">
        <f t="shared" si="91"/>
        <v/>
      </c>
      <c r="BD128" s="559" t="str">
        <f t="shared" si="92"/>
        <v>入力済</v>
      </c>
      <c r="BE128" s="559" t="str">
        <f t="shared" si="93"/>
        <v/>
      </c>
      <c r="BF128" s="559" t="str">
        <f t="shared" si="94"/>
        <v/>
      </c>
      <c r="BG128" s="559" t="str">
        <f t="shared" si="95"/>
        <v/>
      </c>
      <c r="BH128" s="559" t="str">
        <f t="shared" si="96"/>
        <v/>
      </c>
      <c r="BI128" s="559" t="str">
        <f t="shared" si="97"/>
        <v/>
      </c>
      <c r="BK128" s="27"/>
      <c r="BL128" s="606" t="str">
        <f t="shared" si="98"/>
        <v/>
      </c>
      <c r="BM128" s="606" t="str">
        <f t="shared" si="99"/>
        <v/>
      </c>
      <c r="BN128" s="606" t="str">
        <f t="shared" si="100"/>
        <v/>
      </c>
      <c r="BO128" s="607" t="str">
        <f>IFERROR(IF(BN128="対象",ROUNDDOWN(L128*VLOOKUP(K128,【参考】数式用!$A$4:$J$42,10,FALSE)*AA128,0),""),"")</f>
        <v/>
      </c>
      <c r="BP128" s="606" t="str">
        <f t="shared" si="65"/>
        <v/>
      </c>
      <c r="BQ128" s="606" t="str">
        <f t="shared" si="101"/>
        <v/>
      </c>
      <c r="BR128" s="608" t="str">
        <f t="shared" si="67"/>
        <v/>
      </c>
      <c r="BS128" s="608" t="str">
        <f t="shared" si="102"/>
        <v/>
      </c>
      <c r="BT128" s="606" t="str">
        <f t="shared" si="103"/>
        <v/>
      </c>
      <c r="BU128" s="607" t="str">
        <f>IFERROR(IF(BT128="Ⅱロ有り",ROUNDDOWN(L128*VLOOKUP(K128,【参考】数式用!$A$4:$J$42,10,FALSE)*AA128,0),""),"")</f>
        <v/>
      </c>
      <c r="BV128" s="606" t="str">
        <f>IFERROR(IF(BT128="Ⅱロなし",ROUNDDOWN(L128*VLOOKUP(K128,【参考】数式用!$A$4:$J$42,8,FALSE)*AA128,0),""),"")</f>
        <v/>
      </c>
    </row>
    <row r="129" spans="1:74" ht="110.1" customHeight="1" thickBot="1">
      <c r="A129" s="333">
        <v>116</v>
      </c>
      <c r="B129" s="1008" t="str">
        <f>IF(基本情報入力シート!B151="","",基本情報入力シート!B151)</f>
        <v/>
      </c>
      <c r="C129" s="1009"/>
      <c r="D129" s="1009"/>
      <c r="E129" s="1009"/>
      <c r="F129" s="1010"/>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24" t="str">
        <f>IF('別紙様式2-2（個票（４、５月））'!M129="","",'別紙様式2-2（個票（４、５月））'!M129)</f>
        <v/>
      </c>
      <c r="N129" s="584" t="str">
        <f>IF('別紙様式2-2（個票（４、５月））'!N129="","",'別紙様式2-2（個票（４、５月））'!N129)</f>
        <v/>
      </c>
      <c r="O129" s="336"/>
      <c r="P129" s="337" t="str">
        <f>IFERROR(VLOOKUP(K129,【参考】数式用!$A$2:$M$57,MATCH(O129,【参考】数式用!$G$3:$M$3,0)+6,0),"")</f>
        <v/>
      </c>
      <c r="Q129" s="338" t="s">
        <v>118</v>
      </c>
      <c r="R129" s="339"/>
      <c r="S129" s="340" t="s">
        <v>183</v>
      </c>
      <c r="T129" s="339"/>
      <c r="U129" s="340" t="s">
        <v>184</v>
      </c>
      <c r="V129" s="339"/>
      <c r="W129" s="340" t="s">
        <v>183</v>
      </c>
      <c r="X129" s="339"/>
      <c r="Y129" s="340" t="s">
        <v>185</v>
      </c>
      <c r="Z129" s="340" t="s">
        <v>186</v>
      </c>
      <c r="AA129" s="340" t="str">
        <f t="shared" si="75"/>
        <v/>
      </c>
      <c r="AB129" s="341" t="s">
        <v>187</v>
      </c>
      <c r="AC129" s="342" t="str">
        <f t="shared" si="76"/>
        <v/>
      </c>
      <c r="AD129" s="509" t="str">
        <f t="shared" si="77"/>
        <v/>
      </c>
      <c r="AE129" s="343" t="str">
        <f>IFERROR(ROUNDDOWN(ROUNDDOWN(ROUND(L129*VLOOKUP(K129,【参考】数式用!$A$2:$M$57,MATCH("処遇改善加算Ⅳ",【参考】数式用!$G$3:$M$3,0)+6,0),0),0)*AA129*0.5,0), "")</f>
        <v/>
      </c>
      <c r="AF129" s="344"/>
      <c r="AG129" s="345"/>
      <c r="AH129" s="345"/>
      <c r="AI129" s="344"/>
      <c r="AJ129" s="382"/>
      <c r="AK129" s="346"/>
      <c r="AL129" s="324" t="str">
        <f t="shared" si="78"/>
        <v/>
      </c>
      <c r="AM129" s="325" t="str">
        <f t="shared" si="79"/>
        <v/>
      </c>
      <c r="AN129" s="255"/>
      <c r="AO129" s="577" t="str">
        <f>IFERROR(VLOOKUP(K129,【参考】数式用!$A$2:$N$57,14,FALSE),"")</f>
        <v/>
      </c>
      <c r="AP129" s="577" t="str">
        <f t="shared" si="80"/>
        <v/>
      </c>
      <c r="AQ129" s="560" t="str">
        <f t="shared" si="81"/>
        <v/>
      </c>
      <c r="AR129" s="560" t="str">
        <f t="shared" si="82"/>
        <v>キャリアパス要件Ⅰ・Ⅱ_</v>
      </c>
      <c r="AS129" s="632" t="str">
        <f t="shared" si="83"/>
        <v>入力済</v>
      </c>
      <c r="AT129" s="577" t="str">
        <f t="shared" si="84"/>
        <v/>
      </c>
      <c r="AU129" s="632" t="str">
        <f t="shared" si="85"/>
        <v>入力済</v>
      </c>
      <c r="AV129" s="632" t="str">
        <f t="shared" si="86"/>
        <v/>
      </c>
      <c r="AW129" s="632" t="str">
        <f t="shared" si="87"/>
        <v/>
      </c>
      <c r="AX129" s="577" t="str">
        <f t="shared" si="88"/>
        <v/>
      </c>
      <c r="AY129" s="632" t="str">
        <f>IFERROR(VLOOKUP(K129,【参考】数式用!$AR$3:$AS$49, 2, FALSE), "")</f>
        <v/>
      </c>
      <c r="AZ129" s="577" t="str">
        <f t="shared" si="89"/>
        <v/>
      </c>
      <c r="BA129" s="559" t="str">
        <f t="shared" si="90"/>
        <v>入力済</v>
      </c>
      <c r="BB129" s="632" t="str">
        <f>IFERROR(VLOOKUP(K129,【参考】数式用!$AX$3:$AY$59, 2, FALSE), "")</f>
        <v/>
      </c>
      <c r="BC129" s="577" t="str">
        <f t="shared" si="91"/>
        <v/>
      </c>
      <c r="BD129" s="559" t="str">
        <f t="shared" si="92"/>
        <v>入力済</v>
      </c>
      <c r="BE129" s="559" t="str">
        <f t="shared" si="93"/>
        <v/>
      </c>
      <c r="BF129" s="559" t="str">
        <f t="shared" si="94"/>
        <v/>
      </c>
      <c r="BG129" s="559" t="str">
        <f t="shared" si="95"/>
        <v/>
      </c>
      <c r="BH129" s="559" t="str">
        <f t="shared" si="96"/>
        <v/>
      </c>
      <c r="BI129" s="559" t="str">
        <f t="shared" si="97"/>
        <v/>
      </c>
      <c r="BK129" s="27"/>
      <c r="BL129" s="606" t="str">
        <f t="shared" si="98"/>
        <v/>
      </c>
      <c r="BM129" s="606" t="str">
        <f t="shared" si="99"/>
        <v/>
      </c>
      <c r="BN129" s="606" t="str">
        <f t="shared" si="100"/>
        <v/>
      </c>
      <c r="BO129" s="607" t="str">
        <f>IFERROR(IF(BN129="対象",ROUNDDOWN(L129*VLOOKUP(K129,【参考】数式用!$A$4:$J$42,10,FALSE)*AA129,0),""),"")</f>
        <v/>
      </c>
      <c r="BP129" s="606" t="str">
        <f t="shared" si="65"/>
        <v/>
      </c>
      <c r="BQ129" s="606" t="str">
        <f t="shared" si="101"/>
        <v/>
      </c>
      <c r="BR129" s="608" t="str">
        <f t="shared" si="67"/>
        <v/>
      </c>
      <c r="BS129" s="608" t="str">
        <f t="shared" si="102"/>
        <v/>
      </c>
      <c r="BT129" s="606" t="str">
        <f t="shared" si="103"/>
        <v/>
      </c>
      <c r="BU129" s="607" t="str">
        <f>IFERROR(IF(BT129="Ⅱロ有り",ROUNDDOWN(L129*VLOOKUP(K129,【参考】数式用!$A$4:$J$42,10,FALSE)*AA129,0),""),"")</f>
        <v/>
      </c>
      <c r="BV129" s="606" t="str">
        <f>IFERROR(IF(BT129="Ⅱロなし",ROUNDDOWN(L129*VLOOKUP(K129,【参考】数式用!$A$4:$J$42,8,FALSE)*AA129,0),""),"")</f>
        <v/>
      </c>
    </row>
    <row r="130" spans="1:74" ht="110.1" customHeight="1" thickBot="1">
      <c r="A130" s="333">
        <v>117</v>
      </c>
      <c r="B130" s="1008" t="str">
        <f>IF(基本情報入力シート!B152="","",基本情報入力シート!B152)</f>
        <v/>
      </c>
      <c r="C130" s="1009"/>
      <c r="D130" s="1009"/>
      <c r="E130" s="1009"/>
      <c r="F130" s="1010"/>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24" t="str">
        <f>IF('別紙様式2-2（個票（４、５月））'!M130="","",'別紙様式2-2（個票（４、５月））'!M130)</f>
        <v/>
      </c>
      <c r="N130" s="584" t="str">
        <f>IF('別紙様式2-2（個票（４、５月））'!N130="","",'別紙様式2-2（個票（４、５月））'!N130)</f>
        <v/>
      </c>
      <c r="O130" s="336"/>
      <c r="P130" s="337" t="str">
        <f>IFERROR(VLOOKUP(K130,【参考】数式用!$A$2:$M$57,MATCH(O130,【参考】数式用!$G$3:$M$3,0)+6,0),"")</f>
        <v/>
      </c>
      <c r="Q130" s="338" t="s">
        <v>118</v>
      </c>
      <c r="R130" s="339"/>
      <c r="S130" s="340" t="s">
        <v>183</v>
      </c>
      <c r="T130" s="339"/>
      <c r="U130" s="340" t="s">
        <v>184</v>
      </c>
      <c r="V130" s="339"/>
      <c r="W130" s="340" t="s">
        <v>183</v>
      </c>
      <c r="X130" s="339"/>
      <c r="Y130" s="340" t="s">
        <v>185</v>
      </c>
      <c r="Z130" s="340" t="s">
        <v>186</v>
      </c>
      <c r="AA130" s="340" t="str">
        <f t="shared" si="75"/>
        <v/>
      </c>
      <c r="AB130" s="341" t="s">
        <v>187</v>
      </c>
      <c r="AC130" s="342" t="str">
        <f t="shared" si="76"/>
        <v/>
      </c>
      <c r="AD130" s="509" t="str">
        <f t="shared" si="77"/>
        <v/>
      </c>
      <c r="AE130" s="343" t="str">
        <f>IFERROR(ROUNDDOWN(ROUNDDOWN(ROUND(L130*VLOOKUP(K130,【参考】数式用!$A$2:$M$57,MATCH("処遇改善加算Ⅳ",【参考】数式用!$G$3:$M$3,0)+6,0),0),0)*AA130*0.5,0), "")</f>
        <v/>
      </c>
      <c r="AF130" s="344"/>
      <c r="AG130" s="345"/>
      <c r="AH130" s="345"/>
      <c r="AI130" s="344"/>
      <c r="AJ130" s="382"/>
      <c r="AK130" s="346"/>
      <c r="AL130" s="324" t="str">
        <f t="shared" si="78"/>
        <v/>
      </c>
      <c r="AM130" s="325" t="str">
        <f t="shared" si="79"/>
        <v/>
      </c>
      <c r="AN130" s="255"/>
      <c r="AO130" s="577" t="str">
        <f>IFERROR(VLOOKUP(K130,【参考】数式用!$A$2:$N$57,14,FALSE),"")</f>
        <v/>
      </c>
      <c r="AP130" s="577" t="str">
        <f t="shared" si="80"/>
        <v/>
      </c>
      <c r="AQ130" s="560" t="str">
        <f t="shared" si="81"/>
        <v/>
      </c>
      <c r="AR130" s="560" t="str">
        <f t="shared" si="82"/>
        <v>キャリアパス要件Ⅰ・Ⅱ_</v>
      </c>
      <c r="AS130" s="632" t="str">
        <f t="shared" si="83"/>
        <v>入力済</v>
      </c>
      <c r="AT130" s="577" t="str">
        <f t="shared" si="84"/>
        <v/>
      </c>
      <c r="AU130" s="632" t="str">
        <f t="shared" si="85"/>
        <v>入力済</v>
      </c>
      <c r="AV130" s="632" t="str">
        <f t="shared" si="86"/>
        <v/>
      </c>
      <c r="AW130" s="632" t="str">
        <f t="shared" si="87"/>
        <v/>
      </c>
      <c r="AX130" s="577" t="str">
        <f t="shared" si="88"/>
        <v/>
      </c>
      <c r="AY130" s="632" t="str">
        <f>IFERROR(VLOOKUP(K130,【参考】数式用!$AR$3:$AS$49, 2, FALSE), "")</f>
        <v/>
      </c>
      <c r="AZ130" s="577" t="str">
        <f t="shared" si="89"/>
        <v/>
      </c>
      <c r="BA130" s="559" t="str">
        <f t="shared" si="90"/>
        <v>入力済</v>
      </c>
      <c r="BB130" s="632" t="str">
        <f>IFERROR(VLOOKUP(K130,【参考】数式用!$AX$3:$AY$59, 2, FALSE), "")</f>
        <v/>
      </c>
      <c r="BC130" s="577" t="str">
        <f t="shared" si="91"/>
        <v/>
      </c>
      <c r="BD130" s="559" t="str">
        <f t="shared" si="92"/>
        <v>入力済</v>
      </c>
      <c r="BE130" s="559" t="str">
        <f t="shared" si="93"/>
        <v/>
      </c>
      <c r="BF130" s="559" t="str">
        <f t="shared" si="94"/>
        <v/>
      </c>
      <c r="BG130" s="559" t="str">
        <f t="shared" si="95"/>
        <v/>
      </c>
      <c r="BH130" s="559" t="str">
        <f t="shared" si="96"/>
        <v/>
      </c>
      <c r="BI130" s="559" t="str">
        <f t="shared" si="97"/>
        <v/>
      </c>
      <c r="BK130" s="27"/>
      <c r="BL130" s="606" t="str">
        <f t="shared" si="98"/>
        <v/>
      </c>
      <c r="BM130" s="606" t="str">
        <f t="shared" si="99"/>
        <v/>
      </c>
      <c r="BN130" s="606" t="str">
        <f t="shared" si="100"/>
        <v/>
      </c>
      <c r="BO130" s="607" t="str">
        <f>IFERROR(IF(BN130="対象",ROUNDDOWN(L130*VLOOKUP(K130,【参考】数式用!$A$4:$J$42,10,FALSE)*AA130,0),""),"")</f>
        <v/>
      </c>
      <c r="BP130" s="606" t="str">
        <f t="shared" si="65"/>
        <v/>
      </c>
      <c r="BQ130" s="606" t="str">
        <f t="shared" si="101"/>
        <v/>
      </c>
      <c r="BR130" s="608" t="str">
        <f t="shared" si="67"/>
        <v/>
      </c>
      <c r="BS130" s="608" t="str">
        <f t="shared" si="102"/>
        <v/>
      </c>
      <c r="BT130" s="606" t="str">
        <f t="shared" si="103"/>
        <v/>
      </c>
      <c r="BU130" s="607" t="str">
        <f>IFERROR(IF(BT130="Ⅱロ有り",ROUNDDOWN(L130*VLOOKUP(K130,【参考】数式用!$A$4:$J$42,10,FALSE)*AA130,0),""),"")</f>
        <v/>
      </c>
      <c r="BV130" s="606" t="str">
        <f>IFERROR(IF(BT130="Ⅱロなし",ROUNDDOWN(L130*VLOOKUP(K130,【参考】数式用!$A$4:$J$42,8,FALSE)*AA130,0),""),"")</f>
        <v/>
      </c>
    </row>
    <row r="131" spans="1:74" ht="110.1" customHeight="1" thickBot="1">
      <c r="A131" s="333">
        <v>118</v>
      </c>
      <c r="B131" s="1008" t="str">
        <f>IF(基本情報入力シート!B153="","",基本情報入力シート!B153)</f>
        <v/>
      </c>
      <c r="C131" s="1009"/>
      <c r="D131" s="1009"/>
      <c r="E131" s="1009"/>
      <c r="F131" s="1010"/>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24" t="str">
        <f>IF('別紙様式2-2（個票（４、５月））'!M131="","",'別紙様式2-2（個票（４、５月））'!M131)</f>
        <v/>
      </c>
      <c r="N131" s="584" t="str">
        <f>IF('別紙様式2-2（個票（４、５月））'!N131="","",'別紙様式2-2（個票（４、５月））'!N131)</f>
        <v/>
      </c>
      <c r="O131" s="336"/>
      <c r="P131" s="337" t="str">
        <f>IFERROR(VLOOKUP(K131,【参考】数式用!$A$2:$M$57,MATCH(O131,【参考】数式用!$G$3:$M$3,0)+6,0),"")</f>
        <v/>
      </c>
      <c r="Q131" s="338" t="s">
        <v>118</v>
      </c>
      <c r="R131" s="339"/>
      <c r="S131" s="340" t="s">
        <v>183</v>
      </c>
      <c r="T131" s="339"/>
      <c r="U131" s="340" t="s">
        <v>184</v>
      </c>
      <c r="V131" s="339"/>
      <c r="W131" s="340" t="s">
        <v>183</v>
      </c>
      <c r="X131" s="339"/>
      <c r="Y131" s="340" t="s">
        <v>185</v>
      </c>
      <c r="Z131" s="340" t="s">
        <v>186</v>
      </c>
      <c r="AA131" s="340" t="str">
        <f t="shared" si="75"/>
        <v/>
      </c>
      <c r="AB131" s="341" t="s">
        <v>187</v>
      </c>
      <c r="AC131" s="342" t="str">
        <f t="shared" si="76"/>
        <v/>
      </c>
      <c r="AD131" s="509" t="str">
        <f t="shared" si="77"/>
        <v/>
      </c>
      <c r="AE131" s="343" t="str">
        <f>IFERROR(ROUNDDOWN(ROUNDDOWN(ROUND(L131*VLOOKUP(K131,【参考】数式用!$A$2:$M$57,MATCH("処遇改善加算Ⅳ",【参考】数式用!$G$3:$M$3,0)+6,0),0),0)*AA131*0.5,0), "")</f>
        <v/>
      </c>
      <c r="AF131" s="344"/>
      <c r="AG131" s="345"/>
      <c r="AH131" s="345"/>
      <c r="AI131" s="344"/>
      <c r="AJ131" s="382"/>
      <c r="AK131" s="346"/>
      <c r="AL131" s="324" t="str">
        <f t="shared" si="78"/>
        <v/>
      </c>
      <c r="AM131" s="325" t="str">
        <f t="shared" si="79"/>
        <v/>
      </c>
      <c r="AN131" s="255"/>
      <c r="AO131" s="577" t="str">
        <f>IFERROR(VLOOKUP(K131,【参考】数式用!$A$2:$N$57,14,FALSE),"")</f>
        <v/>
      </c>
      <c r="AP131" s="577" t="str">
        <f t="shared" si="80"/>
        <v/>
      </c>
      <c r="AQ131" s="560" t="str">
        <f t="shared" si="81"/>
        <v/>
      </c>
      <c r="AR131" s="560" t="str">
        <f t="shared" si="82"/>
        <v>キャリアパス要件Ⅰ・Ⅱ_</v>
      </c>
      <c r="AS131" s="632" t="str">
        <f t="shared" si="83"/>
        <v>入力済</v>
      </c>
      <c r="AT131" s="577" t="str">
        <f t="shared" si="84"/>
        <v/>
      </c>
      <c r="AU131" s="632" t="str">
        <f t="shared" si="85"/>
        <v>入力済</v>
      </c>
      <c r="AV131" s="632" t="str">
        <f t="shared" si="86"/>
        <v/>
      </c>
      <c r="AW131" s="632" t="str">
        <f t="shared" si="87"/>
        <v/>
      </c>
      <c r="AX131" s="577" t="str">
        <f t="shared" si="88"/>
        <v/>
      </c>
      <c r="AY131" s="632" t="str">
        <f>IFERROR(VLOOKUP(K131,【参考】数式用!$AR$3:$AS$49, 2, FALSE), "")</f>
        <v/>
      </c>
      <c r="AZ131" s="577" t="str">
        <f t="shared" si="89"/>
        <v/>
      </c>
      <c r="BA131" s="559" t="str">
        <f t="shared" si="90"/>
        <v>入力済</v>
      </c>
      <c r="BB131" s="632" t="str">
        <f>IFERROR(VLOOKUP(K131,【参考】数式用!$AX$3:$AY$59, 2, FALSE), "")</f>
        <v/>
      </c>
      <c r="BC131" s="577" t="str">
        <f t="shared" si="91"/>
        <v/>
      </c>
      <c r="BD131" s="559" t="str">
        <f t="shared" si="92"/>
        <v>入力済</v>
      </c>
      <c r="BE131" s="559" t="str">
        <f t="shared" si="93"/>
        <v/>
      </c>
      <c r="BF131" s="559" t="str">
        <f t="shared" si="94"/>
        <v/>
      </c>
      <c r="BG131" s="559" t="str">
        <f t="shared" si="95"/>
        <v/>
      </c>
      <c r="BH131" s="559" t="str">
        <f t="shared" si="96"/>
        <v/>
      </c>
      <c r="BI131" s="559" t="str">
        <f t="shared" si="97"/>
        <v/>
      </c>
      <c r="BK131" s="27"/>
      <c r="BL131" s="606" t="str">
        <f t="shared" si="98"/>
        <v/>
      </c>
      <c r="BM131" s="606" t="str">
        <f t="shared" si="99"/>
        <v/>
      </c>
      <c r="BN131" s="606" t="str">
        <f t="shared" si="100"/>
        <v/>
      </c>
      <c r="BO131" s="607" t="str">
        <f>IFERROR(IF(BN131="対象",ROUNDDOWN(L131*VLOOKUP(K131,【参考】数式用!$A$4:$J$42,10,FALSE)*AA131,0),""),"")</f>
        <v/>
      </c>
      <c r="BP131" s="606" t="str">
        <f t="shared" si="65"/>
        <v/>
      </c>
      <c r="BQ131" s="606" t="str">
        <f t="shared" si="101"/>
        <v/>
      </c>
      <c r="BR131" s="608" t="str">
        <f t="shared" si="67"/>
        <v/>
      </c>
      <c r="BS131" s="608" t="str">
        <f t="shared" si="102"/>
        <v/>
      </c>
      <c r="BT131" s="606" t="str">
        <f t="shared" si="103"/>
        <v/>
      </c>
      <c r="BU131" s="607" t="str">
        <f>IFERROR(IF(BT131="Ⅱロ有り",ROUNDDOWN(L131*VLOOKUP(K131,【参考】数式用!$A$4:$J$42,10,FALSE)*AA131,0),""),"")</f>
        <v/>
      </c>
      <c r="BV131" s="606" t="str">
        <f>IFERROR(IF(BT131="Ⅱロなし",ROUNDDOWN(L131*VLOOKUP(K131,【参考】数式用!$A$4:$J$42,8,FALSE)*AA131,0),""),"")</f>
        <v/>
      </c>
    </row>
    <row r="132" spans="1:74" ht="110.1" customHeight="1" thickBot="1">
      <c r="A132" s="333">
        <v>119</v>
      </c>
      <c r="B132" s="1008" t="str">
        <f>IF(基本情報入力シート!B154="","",基本情報入力シート!B154)</f>
        <v/>
      </c>
      <c r="C132" s="1009"/>
      <c r="D132" s="1009"/>
      <c r="E132" s="1009"/>
      <c r="F132" s="1010"/>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24" t="str">
        <f>IF('別紙様式2-2（個票（４、５月））'!M132="","",'別紙様式2-2（個票（４、５月））'!M132)</f>
        <v/>
      </c>
      <c r="N132" s="584" t="str">
        <f>IF('別紙様式2-2（個票（４、５月））'!N132="","",'別紙様式2-2（個票（４、５月））'!N132)</f>
        <v/>
      </c>
      <c r="O132" s="336"/>
      <c r="P132" s="337" t="str">
        <f>IFERROR(VLOOKUP(K132,【参考】数式用!$A$2:$M$57,MATCH(O132,【参考】数式用!$G$3:$M$3,0)+6,0),"")</f>
        <v/>
      </c>
      <c r="Q132" s="338" t="s">
        <v>118</v>
      </c>
      <c r="R132" s="339"/>
      <c r="S132" s="340" t="s">
        <v>183</v>
      </c>
      <c r="T132" s="339"/>
      <c r="U132" s="340" t="s">
        <v>184</v>
      </c>
      <c r="V132" s="339"/>
      <c r="W132" s="340" t="s">
        <v>183</v>
      </c>
      <c r="X132" s="339"/>
      <c r="Y132" s="340" t="s">
        <v>185</v>
      </c>
      <c r="Z132" s="340" t="s">
        <v>186</v>
      </c>
      <c r="AA132" s="340" t="str">
        <f t="shared" si="75"/>
        <v/>
      </c>
      <c r="AB132" s="341" t="s">
        <v>187</v>
      </c>
      <c r="AC132" s="342" t="str">
        <f t="shared" si="76"/>
        <v/>
      </c>
      <c r="AD132" s="509" t="str">
        <f t="shared" si="77"/>
        <v/>
      </c>
      <c r="AE132" s="343" t="str">
        <f>IFERROR(ROUNDDOWN(ROUNDDOWN(ROUND(L132*VLOOKUP(K132,【参考】数式用!$A$2:$M$57,MATCH("処遇改善加算Ⅳ",【参考】数式用!$G$3:$M$3,0)+6,0),0),0)*AA132*0.5,0), "")</f>
        <v/>
      </c>
      <c r="AF132" s="344"/>
      <c r="AG132" s="345"/>
      <c r="AH132" s="345"/>
      <c r="AI132" s="344"/>
      <c r="AJ132" s="382"/>
      <c r="AK132" s="346"/>
      <c r="AL132" s="324" t="str">
        <f t="shared" si="78"/>
        <v/>
      </c>
      <c r="AM132" s="325" t="str">
        <f t="shared" si="79"/>
        <v/>
      </c>
      <c r="AN132" s="255"/>
      <c r="AO132" s="577" t="str">
        <f>IFERROR(VLOOKUP(K132,【参考】数式用!$A$2:$N$57,14,FALSE),"")</f>
        <v/>
      </c>
      <c r="AP132" s="577" t="str">
        <f t="shared" si="80"/>
        <v/>
      </c>
      <c r="AQ132" s="560" t="str">
        <f t="shared" si="81"/>
        <v/>
      </c>
      <c r="AR132" s="560" t="str">
        <f t="shared" si="82"/>
        <v>キャリアパス要件Ⅰ・Ⅱ_</v>
      </c>
      <c r="AS132" s="632" t="str">
        <f t="shared" si="83"/>
        <v>入力済</v>
      </c>
      <c r="AT132" s="577" t="str">
        <f t="shared" si="84"/>
        <v/>
      </c>
      <c r="AU132" s="632" t="str">
        <f t="shared" si="85"/>
        <v>入力済</v>
      </c>
      <c r="AV132" s="632" t="str">
        <f t="shared" si="86"/>
        <v/>
      </c>
      <c r="AW132" s="632" t="str">
        <f t="shared" si="87"/>
        <v/>
      </c>
      <c r="AX132" s="577" t="str">
        <f t="shared" si="88"/>
        <v/>
      </c>
      <c r="AY132" s="632" t="str">
        <f>IFERROR(VLOOKUP(K132,【参考】数式用!$AR$3:$AS$49, 2, FALSE), "")</f>
        <v/>
      </c>
      <c r="AZ132" s="577" t="str">
        <f t="shared" si="89"/>
        <v/>
      </c>
      <c r="BA132" s="559" t="str">
        <f t="shared" si="90"/>
        <v>入力済</v>
      </c>
      <c r="BB132" s="632" t="str">
        <f>IFERROR(VLOOKUP(K132,【参考】数式用!$AX$3:$AY$59, 2, FALSE), "")</f>
        <v/>
      </c>
      <c r="BC132" s="577" t="str">
        <f t="shared" si="91"/>
        <v/>
      </c>
      <c r="BD132" s="559" t="str">
        <f t="shared" si="92"/>
        <v>入力済</v>
      </c>
      <c r="BE132" s="559" t="str">
        <f t="shared" si="93"/>
        <v/>
      </c>
      <c r="BF132" s="559" t="str">
        <f t="shared" si="94"/>
        <v/>
      </c>
      <c r="BG132" s="559" t="str">
        <f t="shared" si="95"/>
        <v/>
      </c>
      <c r="BH132" s="559" t="str">
        <f t="shared" si="96"/>
        <v/>
      </c>
      <c r="BI132" s="559" t="str">
        <f t="shared" si="97"/>
        <v/>
      </c>
      <c r="BK132" s="27"/>
      <c r="BL132" s="606" t="str">
        <f t="shared" si="98"/>
        <v/>
      </c>
      <c r="BM132" s="606" t="str">
        <f t="shared" si="99"/>
        <v/>
      </c>
      <c r="BN132" s="606" t="str">
        <f t="shared" si="100"/>
        <v/>
      </c>
      <c r="BO132" s="607" t="str">
        <f>IFERROR(IF(BN132="対象",ROUNDDOWN(L132*VLOOKUP(K132,【参考】数式用!$A$4:$J$42,10,FALSE)*AA132,0),""),"")</f>
        <v/>
      </c>
      <c r="BP132" s="606" t="str">
        <f t="shared" si="65"/>
        <v/>
      </c>
      <c r="BQ132" s="606" t="str">
        <f t="shared" si="101"/>
        <v/>
      </c>
      <c r="BR132" s="608" t="str">
        <f t="shared" si="67"/>
        <v/>
      </c>
      <c r="BS132" s="608" t="str">
        <f t="shared" si="102"/>
        <v/>
      </c>
      <c r="BT132" s="606" t="str">
        <f t="shared" si="103"/>
        <v/>
      </c>
      <c r="BU132" s="607" t="str">
        <f>IFERROR(IF(BT132="Ⅱロ有り",ROUNDDOWN(L132*VLOOKUP(K132,【参考】数式用!$A$4:$J$42,10,FALSE)*AA132,0),""),"")</f>
        <v/>
      </c>
      <c r="BV132" s="606" t="str">
        <f>IFERROR(IF(BT132="Ⅱロなし",ROUNDDOWN(L132*VLOOKUP(K132,【参考】数式用!$A$4:$J$42,8,FALSE)*AA132,0),""),"")</f>
        <v/>
      </c>
    </row>
    <row r="133" spans="1:74" ht="110.1" customHeight="1" thickBot="1">
      <c r="A133" s="333">
        <v>120</v>
      </c>
      <c r="B133" s="1008" t="str">
        <f>IF(基本情報入力シート!B155="","",基本情報入力シート!B155)</f>
        <v/>
      </c>
      <c r="C133" s="1009"/>
      <c r="D133" s="1009"/>
      <c r="E133" s="1009"/>
      <c r="F133" s="1010"/>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24" t="str">
        <f>IF('別紙様式2-2（個票（４、５月））'!M133="","",'別紙様式2-2（個票（４、５月））'!M133)</f>
        <v/>
      </c>
      <c r="N133" s="584" t="str">
        <f>IF('別紙様式2-2（個票（４、５月））'!N133="","",'別紙様式2-2（個票（４、５月））'!N133)</f>
        <v/>
      </c>
      <c r="O133" s="336"/>
      <c r="P133" s="337" t="str">
        <f>IFERROR(VLOOKUP(K133,【参考】数式用!$A$2:$M$57,MATCH(O133,【参考】数式用!$G$3:$M$3,0)+6,0),"")</f>
        <v/>
      </c>
      <c r="Q133" s="338" t="s">
        <v>118</v>
      </c>
      <c r="R133" s="339"/>
      <c r="S133" s="340" t="s">
        <v>183</v>
      </c>
      <c r="T133" s="339"/>
      <c r="U133" s="340" t="s">
        <v>184</v>
      </c>
      <c r="V133" s="339"/>
      <c r="W133" s="340" t="s">
        <v>183</v>
      </c>
      <c r="X133" s="339"/>
      <c r="Y133" s="340" t="s">
        <v>185</v>
      </c>
      <c r="Z133" s="340" t="s">
        <v>186</v>
      </c>
      <c r="AA133" s="340" t="str">
        <f t="shared" si="75"/>
        <v/>
      </c>
      <c r="AB133" s="341" t="s">
        <v>187</v>
      </c>
      <c r="AC133" s="342" t="str">
        <f t="shared" si="76"/>
        <v/>
      </c>
      <c r="AD133" s="509" t="str">
        <f t="shared" si="77"/>
        <v/>
      </c>
      <c r="AE133" s="343" t="str">
        <f>IFERROR(ROUNDDOWN(ROUNDDOWN(ROUND(L133*VLOOKUP(K133,【参考】数式用!$A$2:$M$57,MATCH("処遇改善加算Ⅳ",【参考】数式用!$G$3:$M$3,0)+6,0),0),0)*AA133*0.5,0), "")</f>
        <v/>
      </c>
      <c r="AF133" s="344"/>
      <c r="AG133" s="345"/>
      <c r="AH133" s="345"/>
      <c r="AI133" s="344"/>
      <c r="AJ133" s="382"/>
      <c r="AK133" s="346"/>
      <c r="AL133" s="324" t="str">
        <f t="shared" si="78"/>
        <v/>
      </c>
      <c r="AM133" s="325" t="str">
        <f t="shared" si="79"/>
        <v/>
      </c>
      <c r="AN133" s="255"/>
      <c r="AO133" s="577" t="str">
        <f>IFERROR(VLOOKUP(K133,【参考】数式用!$A$2:$N$57,14,FALSE),"")</f>
        <v/>
      </c>
      <c r="AP133" s="577" t="str">
        <f t="shared" si="80"/>
        <v/>
      </c>
      <c r="AQ133" s="560" t="str">
        <f t="shared" si="81"/>
        <v/>
      </c>
      <c r="AR133" s="560" t="str">
        <f t="shared" si="82"/>
        <v>キャリアパス要件Ⅰ・Ⅱ_</v>
      </c>
      <c r="AS133" s="632" t="str">
        <f t="shared" si="83"/>
        <v>入力済</v>
      </c>
      <c r="AT133" s="577" t="str">
        <f t="shared" si="84"/>
        <v/>
      </c>
      <c r="AU133" s="632" t="str">
        <f t="shared" si="85"/>
        <v>入力済</v>
      </c>
      <c r="AV133" s="632" t="str">
        <f t="shared" si="86"/>
        <v/>
      </c>
      <c r="AW133" s="632" t="str">
        <f t="shared" si="87"/>
        <v/>
      </c>
      <c r="AX133" s="577" t="str">
        <f t="shared" si="88"/>
        <v/>
      </c>
      <c r="AY133" s="632" t="str">
        <f>IFERROR(VLOOKUP(K133,【参考】数式用!$AR$3:$AS$49, 2, FALSE), "")</f>
        <v/>
      </c>
      <c r="AZ133" s="577" t="str">
        <f t="shared" si="89"/>
        <v/>
      </c>
      <c r="BA133" s="559" t="str">
        <f t="shared" si="90"/>
        <v>入力済</v>
      </c>
      <c r="BB133" s="632" t="str">
        <f>IFERROR(VLOOKUP(K133,【参考】数式用!$AX$3:$AY$59, 2, FALSE), "")</f>
        <v/>
      </c>
      <c r="BC133" s="577" t="str">
        <f t="shared" si="91"/>
        <v/>
      </c>
      <c r="BD133" s="559" t="str">
        <f t="shared" si="92"/>
        <v>入力済</v>
      </c>
      <c r="BE133" s="559" t="str">
        <f t="shared" si="93"/>
        <v/>
      </c>
      <c r="BF133" s="559" t="str">
        <f t="shared" si="94"/>
        <v/>
      </c>
      <c r="BG133" s="559" t="str">
        <f t="shared" si="95"/>
        <v/>
      </c>
      <c r="BH133" s="559" t="str">
        <f t="shared" si="96"/>
        <v/>
      </c>
      <c r="BI133" s="559" t="str">
        <f t="shared" si="97"/>
        <v/>
      </c>
      <c r="BK133" s="27"/>
      <c r="BL133" s="606" t="str">
        <f t="shared" si="98"/>
        <v/>
      </c>
      <c r="BM133" s="606" t="str">
        <f t="shared" si="99"/>
        <v/>
      </c>
      <c r="BN133" s="606" t="str">
        <f t="shared" si="100"/>
        <v/>
      </c>
      <c r="BO133" s="607" t="str">
        <f>IFERROR(IF(BN133="対象",ROUNDDOWN(L133*VLOOKUP(K133,【参考】数式用!$A$4:$J$42,10,FALSE)*AA133,0),""),"")</f>
        <v/>
      </c>
      <c r="BP133" s="606" t="str">
        <f t="shared" si="65"/>
        <v/>
      </c>
      <c r="BQ133" s="606" t="str">
        <f t="shared" si="101"/>
        <v/>
      </c>
      <c r="BR133" s="608" t="str">
        <f t="shared" si="67"/>
        <v/>
      </c>
      <c r="BS133" s="608" t="str">
        <f t="shared" si="102"/>
        <v/>
      </c>
      <c r="BT133" s="606" t="str">
        <f t="shared" si="103"/>
        <v/>
      </c>
      <c r="BU133" s="607" t="str">
        <f>IFERROR(IF(BT133="Ⅱロ有り",ROUNDDOWN(L133*VLOOKUP(K133,【参考】数式用!$A$4:$J$42,10,FALSE)*AA133,0),""),"")</f>
        <v/>
      </c>
      <c r="BV133" s="606" t="str">
        <f>IFERROR(IF(BT133="Ⅱロなし",ROUNDDOWN(L133*VLOOKUP(K133,【参考】数式用!$A$4:$J$42,8,FALSE)*AA133,0),""),"")</f>
        <v/>
      </c>
    </row>
    <row r="134" spans="1:74" ht="110.1" customHeight="1" thickBot="1">
      <c r="A134" s="333">
        <v>121</v>
      </c>
      <c r="B134" s="1008" t="str">
        <f>IF(基本情報入力シート!B156="","",基本情報入力シート!B156)</f>
        <v/>
      </c>
      <c r="C134" s="1009"/>
      <c r="D134" s="1009"/>
      <c r="E134" s="1009"/>
      <c r="F134" s="1010"/>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24" t="str">
        <f>IF('別紙様式2-2（個票（４、５月））'!M134="","",'別紙様式2-2（個票（４、５月））'!M134)</f>
        <v/>
      </c>
      <c r="N134" s="584" t="str">
        <f>IF('別紙様式2-2（個票（４、５月））'!N134="","",'別紙様式2-2（個票（４、５月））'!N134)</f>
        <v/>
      </c>
      <c r="O134" s="336"/>
      <c r="P134" s="337" t="str">
        <f>IFERROR(VLOOKUP(K134,【参考】数式用!$A$2:$M$57,MATCH(O134,【参考】数式用!$G$3:$M$3,0)+6,0),"")</f>
        <v/>
      </c>
      <c r="Q134" s="338" t="s">
        <v>118</v>
      </c>
      <c r="R134" s="339"/>
      <c r="S134" s="340" t="s">
        <v>183</v>
      </c>
      <c r="T134" s="339"/>
      <c r="U134" s="340" t="s">
        <v>184</v>
      </c>
      <c r="V134" s="339"/>
      <c r="W134" s="340" t="s">
        <v>183</v>
      </c>
      <c r="X134" s="339"/>
      <c r="Y134" s="340" t="s">
        <v>185</v>
      </c>
      <c r="Z134" s="340" t="s">
        <v>186</v>
      </c>
      <c r="AA134" s="340" t="str">
        <f t="shared" si="75"/>
        <v/>
      </c>
      <c r="AB134" s="341" t="s">
        <v>187</v>
      </c>
      <c r="AC134" s="342" t="str">
        <f t="shared" si="76"/>
        <v/>
      </c>
      <c r="AD134" s="509" t="str">
        <f t="shared" si="77"/>
        <v/>
      </c>
      <c r="AE134" s="343" t="str">
        <f>IFERROR(ROUNDDOWN(ROUNDDOWN(ROUND(L134*VLOOKUP(K134,【参考】数式用!$A$2:$M$57,MATCH("処遇改善加算Ⅳ",【参考】数式用!$G$3:$M$3,0)+6,0),0),0)*AA134*0.5,0), "")</f>
        <v/>
      </c>
      <c r="AF134" s="344"/>
      <c r="AG134" s="345"/>
      <c r="AH134" s="345"/>
      <c r="AI134" s="344"/>
      <c r="AJ134" s="382"/>
      <c r="AK134" s="346"/>
      <c r="AL134" s="324" t="str">
        <f t="shared" si="78"/>
        <v/>
      </c>
      <c r="AM134" s="325" t="str">
        <f t="shared" si="79"/>
        <v/>
      </c>
      <c r="AN134" s="255"/>
      <c r="AO134" s="577" t="str">
        <f>IFERROR(VLOOKUP(K134,【参考】数式用!$A$2:$N$57,14,FALSE),"")</f>
        <v/>
      </c>
      <c r="AP134" s="577" t="str">
        <f t="shared" si="80"/>
        <v/>
      </c>
      <c r="AQ134" s="560" t="str">
        <f t="shared" si="81"/>
        <v/>
      </c>
      <c r="AR134" s="560" t="str">
        <f t="shared" si="82"/>
        <v>キャリアパス要件Ⅰ・Ⅱ_</v>
      </c>
      <c r="AS134" s="632" t="str">
        <f t="shared" si="83"/>
        <v>入力済</v>
      </c>
      <c r="AT134" s="577" t="str">
        <f t="shared" si="84"/>
        <v/>
      </c>
      <c r="AU134" s="632" t="str">
        <f t="shared" si="85"/>
        <v>入力済</v>
      </c>
      <c r="AV134" s="632" t="str">
        <f t="shared" si="86"/>
        <v/>
      </c>
      <c r="AW134" s="632" t="str">
        <f t="shared" si="87"/>
        <v/>
      </c>
      <c r="AX134" s="577" t="str">
        <f t="shared" si="88"/>
        <v/>
      </c>
      <c r="AY134" s="632" t="str">
        <f>IFERROR(VLOOKUP(K134,【参考】数式用!$AR$3:$AS$49, 2, FALSE), "")</f>
        <v/>
      </c>
      <c r="AZ134" s="577" t="str">
        <f t="shared" si="89"/>
        <v/>
      </c>
      <c r="BA134" s="559" t="str">
        <f t="shared" si="90"/>
        <v>入力済</v>
      </c>
      <c r="BB134" s="632" t="str">
        <f>IFERROR(VLOOKUP(K134,【参考】数式用!$AX$3:$AY$59, 2, FALSE), "")</f>
        <v/>
      </c>
      <c r="BC134" s="577" t="str">
        <f t="shared" si="91"/>
        <v/>
      </c>
      <c r="BD134" s="559" t="str">
        <f t="shared" si="92"/>
        <v>入力済</v>
      </c>
      <c r="BE134" s="559" t="str">
        <f t="shared" si="93"/>
        <v/>
      </c>
      <c r="BF134" s="559" t="str">
        <f t="shared" si="94"/>
        <v/>
      </c>
      <c r="BG134" s="559" t="str">
        <f t="shared" si="95"/>
        <v/>
      </c>
      <c r="BH134" s="559" t="str">
        <f t="shared" si="96"/>
        <v/>
      </c>
      <c r="BI134" s="559" t="str">
        <f t="shared" si="97"/>
        <v/>
      </c>
      <c r="BK134" s="27"/>
      <c r="BL134" s="606" t="str">
        <f t="shared" si="98"/>
        <v/>
      </c>
      <c r="BM134" s="606" t="str">
        <f t="shared" si="99"/>
        <v/>
      </c>
      <c r="BN134" s="606" t="str">
        <f t="shared" si="100"/>
        <v/>
      </c>
      <c r="BO134" s="607" t="str">
        <f>IFERROR(IF(BN134="対象",ROUNDDOWN(L134*VLOOKUP(K134,【参考】数式用!$A$4:$J$42,10,FALSE)*AA134,0),""),"")</f>
        <v/>
      </c>
      <c r="BP134" s="606" t="str">
        <f t="shared" si="65"/>
        <v/>
      </c>
      <c r="BQ134" s="606" t="str">
        <f t="shared" si="101"/>
        <v/>
      </c>
      <c r="BR134" s="608" t="str">
        <f t="shared" si="67"/>
        <v/>
      </c>
      <c r="BS134" s="608" t="str">
        <f t="shared" si="102"/>
        <v/>
      </c>
      <c r="BT134" s="606" t="str">
        <f t="shared" si="103"/>
        <v/>
      </c>
      <c r="BU134" s="607" t="str">
        <f>IFERROR(IF(BT134="Ⅱロ有り",ROUNDDOWN(L134*VLOOKUP(K134,【参考】数式用!$A$4:$J$42,10,FALSE)*AA134,0),""),"")</f>
        <v/>
      </c>
      <c r="BV134" s="606" t="str">
        <f>IFERROR(IF(BT134="Ⅱロなし",ROUNDDOWN(L134*VLOOKUP(K134,【参考】数式用!$A$4:$J$42,8,FALSE)*AA134,0),""),"")</f>
        <v/>
      </c>
    </row>
    <row r="135" spans="1:74" ht="110.1" customHeight="1" thickBot="1">
      <c r="A135" s="333">
        <v>122</v>
      </c>
      <c r="B135" s="1008" t="str">
        <f>IF(基本情報入力シート!B157="","",基本情報入力シート!B157)</f>
        <v/>
      </c>
      <c r="C135" s="1009"/>
      <c r="D135" s="1009"/>
      <c r="E135" s="1009"/>
      <c r="F135" s="1010"/>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24" t="str">
        <f>IF('別紙様式2-2（個票（４、５月））'!M135="","",'別紙様式2-2（個票（４、５月））'!M135)</f>
        <v/>
      </c>
      <c r="N135" s="584" t="str">
        <f>IF('別紙様式2-2（個票（４、５月））'!N135="","",'別紙様式2-2（個票（４、５月））'!N135)</f>
        <v/>
      </c>
      <c r="O135" s="336"/>
      <c r="P135" s="337" t="str">
        <f>IFERROR(VLOOKUP(K135,【参考】数式用!$A$2:$M$57,MATCH(O135,【参考】数式用!$G$3:$M$3,0)+6,0),"")</f>
        <v/>
      </c>
      <c r="Q135" s="338" t="s">
        <v>118</v>
      </c>
      <c r="R135" s="339"/>
      <c r="S135" s="340" t="s">
        <v>183</v>
      </c>
      <c r="T135" s="339"/>
      <c r="U135" s="340" t="s">
        <v>184</v>
      </c>
      <c r="V135" s="339"/>
      <c r="W135" s="340" t="s">
        <v>183</v>
      </c>
      <c r="X135" s="339"/>
      <c r="Y135" s="340" t="s">
        <v>185</v>
      </c>
      <c r="Z135" s="340" t="s">
        <v>186</v>
      </c>
      <c r="AA135" s="340" t="str">
        <f t="shared" si="75"/>
        <v/>
      </c>
      <c r="AB135" s="341" t="s">
        <v>187</v>
      </c>
      <c r="AC135" s="342" t="str">
        <f t="shared" si="76"/>
        <v/>
      </c>
      <c r="AD135" s="509" t="str">
        <f t="shared" si="77"/>
        <v/>
      </c>
      <c r="AE135" s="343" t="str">
        <f>IFERROR(ROUNDDOWN(ROUNDDOWN(ROUND(L135*VLOOKUP(K135,【参考】数式用!$A$2:$M$57,MATCH("処遇改善加算Ⅳ",【参考】数式用!$G$3:$M$3,0)+6,0),0),0)*AA135*0.5,0), "")</f>
        <v/>
      </c>
      <c r="AF135" s="344"/>
      <c r="AG135" s="345"/>
      <c r="AH135" s="345"/>
      <c r="AI135" s="344"/>
      <c r="AJ135" s="382"/>
      <c r="AK135" s="346"/>
      <c r="AL135" s="324" t="str">
        <f t="shared" si="78"/>
        <v/>
      </c>
      <c r="AM135" s="325" t="str">
        <f t="shared" si="79"/>
        <v/>
      </c>
      <c r="AN135" s="255"/>
      <c r="AO135" s="577" t="str">
        <f>IFERROR(VLOOKUP(K135,【参考】数式用!$A$2:$N$57,14,FALSE),"")</f>
        <v/>
      </c>
      <c r="AP135" s="577" t="str">
        <f t="shared" si="80"/>
        <v/>
      </c>
      <c r="AQ135" s="560" t="str">
        <f t="shared" si="81"/>
        <v/>
      </c>
      <c r="AR135" s="560" t="str">
        <f t="shared" si="82"/>
        <v>キャリアパス要件Ⅰ・Ⅱ_</v>
      </c>
      <c r="AS135" s="632" t="str">
        <f t="shared" si="83"/>
        <v>入力済</v>
      </c>
      <c r="AT135" s="577" t="str">
        <f t="shared" si="84"/>
        <v/>
      </c>
      <c r="AU135" s="632" t="str">
        <f t="shared" si="85"/>
        <v>入力済</v>
      </c>
      <c r="AV135" s="632" t="str">
        <f t="shared" si="86"/>
        <v/>
      </c>
      <c r="AW135" s="632" t="str">
        <f t="shared" si="87"/>
        <v/>
      </c>
      <c r="AX135" s="577" t="str">
        <f t="shared" si="88"/>
        <v/>
      </c>
      <c r="AY135" s="632" t="str">
        <f>IFERROR(VLOOKUP(K135,【参考】数式用!$AR$3:$AS$49, 2, FALSE), "")</f>
        <v/>
      </c>
      <c r="AZ135" s="577" t="str">
        <f t="shared" si="89"/>
        <v/>
      </c>
      <c r="BA135" s="559" t="str">
        <f t="shared" si="90"/>
        <v>入力済</v>
      </c>
      <c r="BB135" s="632" t="str">
        <f>IFERROR(VLOOKUP(K135,【参考】数式用!$AX$3:$AY$59, 2, FALSE), "")</f>
        <v/>
      </c>
      <c r="BC135" s="577" t="str">
        <f t="shared" si="91"/>
        <v/>
      </c>
      <c r="BD135" s="559" t="str">
        <f t="shared" si="92"/>
        <v>入力済</v>
      </c>
      <c r="BE135" s="559" t="str">
        <f t="shared" si="93"/>
        <v/>
      </c>
      <c r="BF135" s="559" t="str">
        <f t="shared" si="94"/>
        <v/>
      </c>
      <c r="BG135" s="559" t="str">
        <f t="shared" si="95"/>
        <v/>
      </c>
      <c r="BH135" s="559" t="str">
        <f t="shared" si="96"/>
        <v/>
      </c>
      <c r="BI135" s="559" t="str">
        <f t="shared" si="97"/>
        <v/>
      </c>
      <c r="BK135" s="27"/>
      <c r="BL135" s="606" t="str">
        <f t="shared" si="98"/>
        <v/>
      </c>
      <c r="BM135" s="606" t="str">
        <f t="shared" si="99"/>
        <v/>
      </c>
      <c r="BN135" s="606" t="str">
        <f t="shared" si="100"/>
        <v/>
      </c>
      <c r="BO135" s="607" t="str">
        <f>IFERROR(IF(BN135="対象",ROUNDDOWN(L135*VLOOKUP(K135,【参考】数式用!$A$4:$J$42,10,FALSE)*AA135,0),""),"")</f>
        <v/>
      </c>
      <c r="BP135" s="606" t="str">
        <f t="shared" si="65"/>
        <v/>
      </c>
      <c r="BQ135" s="606" t="str">
        <f t="shared" si="101"/>
        <v/>
      </c>
      <c r="BR135" s="608" t="str">
        <f t="shared" si="67"/>
        <v/>
      </c>
      <c r="BS135" s="608" t="str">
        <f t="shared" si="102"/>
        <v/>
      </c>
      <c r="BT135" s="606" t="str">
        <f t="shared" si="103"/>
        <v/>
      </c>
      <c r="BU135" s="607" t="str">
        <f>IFERROR(IF(BT135="Ⅱロ有り",ROUNDDOWN(L135*VLOOKUP(K135,【参考】数式用!$A$4:$J$42,10,FALSE)*AA135,0),""),"")</f>
        <v/>
      </c>
      <c r="BV135" s="606" t="str">
        <f>IFERROR(IF(BT135="Ⅱロなし",ROUNDDOWN(L135*VLOOKUP(K135,【参考】数式用!$A$4:$J$42,8,FALSE)*AA135,0),""),"")</f>
        <v/>
      </c>
    </row>
    <row r="136" spans="1:74" ht="110.1" customHeight="1" thickBot="1">
      <c r="A136" s="333">
        <v>123</v>
      </c>
      <c r="B136" s="1008" t="str">
        <f>IF(基本情報入力シート!B158="","",基本情報入力シート!B158)</f>
        <v/>
      </c>
      <c r="C136" s="1009"/>
      <c r="D136" s="1009"/>
      <c r="E136" s="1009"/>
      <c r="F136" s="1010"/>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24" t="str">
        <f>IF('別紙様式2-2（個票（４、５月））'!M136="","",'別紙様式2-2（個票（４、５月））'!M136)</f>
        <v/>
      </c>
      <c r="N136" s="584" t="str">
        <f>IF('別紙様式2-2（個票（４、５月））'!N136="","",'別紙様式2-2（個票（４、５月））'!N136)</f>
        <v/>
      </c>
      <c r="O136" s="336"/>
      <c r="P136" s="337" t="str">
        <f>IFERROR(VLOOKUP(K136,【参考】数式用!$A$2:$M$57,MATCH(O136,【参考】数式用!$G$3:$M$3,0)+6,0),"")</f>
        <v/>
      </c>
      <c r="Q136" s="338" t="s">
        <v>118</v>
      </c>
      <c r="R136" s="339"/>
      <c r="S136" s="340" t="s">
        <v>183</v>
      </c>
      <c r="T136" s="339"/>
      <c r="U136" s="340" t="s">
        <v>184</v>
      </c>
      <c r="V136" s="339"/>
      <c r="W136" s="340" t="s">
        <v>183</v>
      </c>
      <c r="X136" s="339"/>
      <c r="Y136" s="340" t="s">
        <v>185</v>
      </c>
      <c r="Z136" s="340" t="s">
        <v>186</v>
      </c>
      <c r="AA136" s="340" t="str">
        <f t="shared" si="75"/>
        <v/>
      </c>
      <c r="AB136" s="341" t="s">
        <v>187</v>
      </c>
      <c r="AC136" s="342" t="str">
        <f t="shared" si="76"/>
        <v/>
      </c>
      <c r="AD136" s="509" t="str">
        <f t="shared" si="77"/>
        <v/>
      </c>
      <c r="AE136" s="343" t="str">
        <f>IFERROR(ROUNDDOWN(ROUNDDOWN(ROUND(L136*VLOOKUP(K136,【参考】数式用!$A$2:$M$57,MATCH("処遇改善加算Ⅳ",【参考】数式用!$G$3:$M$3,0)+6,0),0),0)*AA136*0.5,0), "")</f>
        <v/>
      </c>
      <c r="AF136" s="344"/>
      <c r="AG136" s="345"/>
      <c r="AH136" s="345"/>
      <c r="AI136" s="344"/>
      <c r="AJ136" s="382"/>
      <c r="AK136" s="346"/>
      <c r="AL136" s="324" t="str">
        <f t="shared" si="78"/>
        <v/>
      </c>
      <c r="AM136" s="325" t="str">
        <f t="shared" si="79"/>
        <v/>
      </c>
      <c r="AN136" s="255"/>
      <c r="AO136" s="577" t="str">
        <f>IFERROR(VLOOKUP(K136,【参考】数式用!$A$2:$N$57,14,FALSE),"")</f>
        <v/>
      </c>
      <c r="AP136" s="577" t="str">
        <f t="shared" si="80"/>
        <v/>
      </c>
      <c r="AQ136" s="560" t="str">
        <f t="shared" si="81"/>
        <v/>
      </c>
      <c r="AR136" s="560" t="str">
        <f t="shared" si="82"/>
        <v>キャリアパス要件Ⅰ・Ⅱ_</v>
      </c>
      <c r="AS136" s="632" t="str">
        <f t="shared" si="83"/>
        <v>入力済</v>
      </c>
      <c r="AT136" s="577" t="str">
        <f t="shared" si="84"/>
        <v/>
      </c>
      <c r="AU136" s="632" t="str">
        <f t="shared" si="85"/>
        <v>入力済</v>
      </c>
      <c r="AV136" s="632" t="str">
        <f t="shared" si="86"/>
        <v/>
      </c>
      <c r="AW136" s="632" t="str">
        <f t="shared" si="87"/>
        <v/>
      </c>
      <c r="AX136" s="577" t="str">
        <f t="shared" si="88"/>
        <v/>
      </c>
      <c r="AY136" s="632" t="str">
        <f>IFERROR(VLOOKUP(K136,【参考】数式用!$AR$3:$AS$49, 2, FALSE), "")</f>
        <v/>
      </c>
      <c r="AZ136" s="577" t="str">
        <f t="shared" si="89"/>
        <v/>
      </c>
      <c r="BA136" s="559" t="str">
        <f t="shared" si="90"/>
        <v>入力済</v>
      </c>
      <c r="BB136" s="632" t="str">
        <f>IFERROR(VLOOKUP(K136,【参考】数式用!$AX$3:$AY$59, 2, FALSE), "")</f>
        <v/>
      </c>
      <c r="BC136" s="577" t="str">
        <f t="shared" si="91"/>
        <v/>
      </c>
      <c r="BD136" s="559" t="str">
        <f t="shared" si="92"/>
        <v>入力済</v>
      </c>
      <c r="BE136" s="559" t="str">
        <f t="shared" si="93"/>
        <v/>
      </c>
      <c r="BF136" s="559" t="str">
        <f t="shared" si="94"/>
        <v/>
      </c>
      <c r="BG136" s="559" t="str">
        <f t="shared" si="95"/>
        <v/>
      </c>
      <c r="BH136" s="559" t="str">
        <f t="shared" si="96"/>
        <v/>
      </c>
      <c r="BI136" s="559" t="str">
        <f t="shared" si="97"/>
        <v/>
      </c>
      <c r="BK136" s="27"/>
      <c r="BL136" s="606" t="str">
        <f t="shared" si="98"/>
        <v/>
      </c>
      <c r="BM136" s="606" t="str">
        <f t="shared" si="99"/>
        <v/>
      </c>
      <c r="BN136" s="606" t="str">
        <f t="shared" si="100"/>
        <v/>
      </c>
      <c r="BO136" s="607" t="str">
        <f>IFERROR(IF(BN136="対象",ROUNDDOWN(L136*VLOOKUP(K136,【参考】数式用!$A$4:$J$42,10,FALSE)*AA136,0),""),"")</f>
        <v/>
      </c>
      <c r="BP136" s="606" t="str">
        <f t="shared" si="65"/>
        <v/>
      </c>
      <c r="BQ136" s="606" t="str">
        <f t="shared" si="101"/>
        <v/>
      </c>
      <c r="BR136" s="608" t="str">
        <f t="shared" si="67"/>
        <v/>
      </c>
      <c r="BS136" s="608" t="str">
        <f t="shared" si="102"/>
        <v/>
      </c>
      <c r="BT136" s="606" t="str">
        <f t="shared" si="103"/>
        <v/>
      </c>
      <c r="BU136" s="607" t="str">
        <f>IFERROR(IF(BT136="Ⅱロ有り",ROUNDDOWN(L136*VLOOKUP(K136,【参考】数式用!$A$4:$J$42,10,FALSE)*AA136,0),""),"")</f>
        <v/>
      </c>
      <c r="BV136" s="606" t="str">
        <f>IFERROR(IF(BT136="Ⅱロなし",ROUNDDOWN(L136*VLOOKUP(K136,【参考】数式用!$A$4:$J$42,8,FALSE)*AA136,0),""),"")</f>
        <v/>
      </c>
    </row>
    <row r="137" spans="1:74" ht="110.1" customHeight="1" thickBot="1">
      <c r="A137" s="333">
        <v>124</v>
      </c>
      <c r="B137" s="1008" t="str">
        <f>IF(基本情報入力シート!B159="","",基本情報入力シート!B159)</f>
        <v/>
      </c>
      <c r="C137" s="1009"/>
      <c r="D137" s="1009"/>
      <c r="E137" s="1009"/>
      <c r="F137" s="1010"/>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24" t="str">
        <f>IF('別紙様式2-2（個票（４、５月））'!M137="","",'別紙様式2-2（個票（４、５月））'!M137)</f>
        <v/>
      </c>
      <c r="N137" s="584" t="str">
        <f>IF('別紙様式2-2（個票（４、５月））'!N137="","",'別紙様式2-2（個票（４、５月））'!N137)</f>
        <v/>
      </c>
      <c r="O137" s="336"/>
      <c r="P137" s="337" t="str">
        <f>IFERROR(VLOOKUP(K137,【参考】数式用!$A$2:$M$57,MATCH(O137,【参考】数式用!$G$3:$M$3,0)+6,0),"")</f>
        <v/>
      </c>
      <c r="Q137" s="338" t="s">
        <v>118</v>
      </c>
      <c r="R137" s="339"/>
      <c r="S137" s="340" t="s">
        <v>183</v>
      </c>
      <c r="T137" s="339"/>
      <c r="U137" s="340" t="s">
        <v>184</v>
      </c>
      <c r="V137" s="339"/>
      <c r="W137" s="340" t="s">
        <v>183</v>
      </c>
      <c r="X137" s="339"/>
      <c r="Y137" s="340" t="s">
        <v>185</v>
      </c>
      <c r="Z137" s="340" t="s">
        <v>186</v>
      </c>
      <c r="AA137" s="340" t="str">
        <f t="shared" si="75"/>
        <v/>
      </c>
      <c r="AB137" s="341" t="s">
        <v>187</v>
      </c>
      <c r="AC137" s="342" t="str">
        <f t="shared" si="76"/>
        <v/>
      </c>
      <c r="AD137" s="509" t="str">
        <f t="shared" si="77"/>
        <v/>
      </c>
      <c r="AE137" s="343" t="str">
        <f>IFERROR(ROUNDDOWN(ROUNDDOWN(ROUND(L137*VLOOKUP(K137,【参考】数式用!$A$2:$M$57,MATCH("処遇改善加算Ⅳ",【参考】数式用!$G$3:$M$3,0)+6,0),0),0)*AA137*0.5,0), "")</f>
        <v/>
      </c>
      <c r="AF137" s="344"/>
      <c r="AG137" s="345"/>
      <c r="AH137" s="345"/>
      <c r="AI137" s="344"/>
      <c r="AJ137" s="382"/>
      <c r="AK137" s="346"/>
      <c r="AL137" s="324" t="str">
        <f t="shared" si="78"/>
        <v/>
      </c>
      <c r="AM137" s="325" t="str">
        <f t="shared" si="79"/>
        <v/>
      </c>
      <c r="AN137" s="255"/>
      <c r="AO137" s="577" t="str">
        <f>IFERROR(VLOOKUP(K137,【参考】数式用!$A$2:$N$57,14,FALSE),"")</f>
        <v/>
      </c>
      <c r="AP137" s="577" t="str">
        <f t="shared" si="80"/>
        <v/>
      </c>
      <c r="AQ137" s="560" t="str">
        <f t="shared" si="81"/>
        <v/>
      </c>
      <c r="AR137" s="560" t="str">
        <f t="shared" si="82"/>
        <v>キャリアパス要件Ⅰ・Ⅱ_</v>
      </c>
      <c r="AS137" s="632" t="str">
        <f t="shared" si="83"/>
        <v>入力済</v>
      </c>
      <c r="AT137" s="577" t="str">
        <f t="shared" si="84"/>
        <v/>
      </c>
      <c r="AU137" s="632" t="str">
        <f t="shared" si="85"/>
        <v>入力済</v>
      </c>
      <c r="AV137" s="632" t="str">
        <f t="shared" si="86"/>
        <v/>
      </c>
      <c r="AW137" s="632" t="str">
        <f t="shared" si="87"/>
        <v/>
      </c>
      <c r="AX137" s="577" t="str">
        <f t="shared" si="88"/>
        <v/>
      </c>
      <c r="AY137" s="632" t="str">
        <f>IFERROR(VLOOKUP(K137,【参考】数式用!$AR$3:$AS$49, 2, FALSE), "")</f>
        <v/>
      </c>
      <c r="AZ137" s="577" t="str">
        <f t="shared" si="89"/>
        <v/>
      </c>
      <c r="BA137" s="559" t="str">
        <f t="shared" si="90"/>
        <v>入力済</v>
      </c>
      <c r="BB137" s="632" t="str">
        <f>IFERROR(VLOOKUP(K137,【参考】数式用!$AX$3:$AY$59, 2, FALSE), "")</f>
        <v/>
      </c>
      <c r="BC137" s="577" t="str">
        <f t="shared" si="91"/>
        <v/>
      </c>
      <c r="BD137" s="559" t="str">
        <f t="shared" si="92"/>
        <v>入力済</v>
      </c>
      <c r="BE137" s="559" t="str">
        <f t="shared" si="93"/>
        <v/>
      </c>
      <c r="BF137" s="559" t="str">
        <f t="shared" si="94"/>
        <v/>
      </c>
      <c r="BG137" s="559" t="str">
        <f t="shared" si="95"/>
        <v/>
      </c>
      <c r="BH137" s="559" t="str">
        <f t="shared" si="96"/>
        <v/>
      </c>
      <c r="BI137" s="559" t="str">
        <f t="shared" si="97"/>
        <v/>
      </c>
      <c r="BK137" s="27"/>
      <c r="BL137" s="606" t="str">
        <f t="shared" si="98"/>
        <v/>
      </c>
      <c r="BM137" s="606" t="str">
        <f t="shared" si="99"/>
        <v/>
      </c>
      <c r="BN137" s="606" t="str">
        <f t="shared" si="100"/>
        <v/>
      </c>
      <c r="BO137" s="607" t="str">
        <f>IFERROR(IF(BN137="対象",ROUNDDOWN(L137*VLOOKUP(K137,【参考】数式用!$A$4:$J$42,10,FALSE)*AA137,0),""),"")</f>
        <v/>
      </c>
      <c r="BP137" s="606" t="str">
        <f t="shared" si="65"/>
        <v/>
      </c>
      <c r="BQ137" s="606" t="str">
        <f t="shared" si="101"/>
        <v/>
      </c>
      <c r="BR137" s="608" t="str">
        <f t="shared" si="67"/>
        <v/>
      </c>
      <c r="BS137" s="608" t="str">
        <f t="shared" si="102"/>
        <v/>
      </c>
      <c r="BT137" s="606" t="str">
        <f t="shared" si="103"/>
        <v/>
      </c>
      <c r="BU137" s="607" t="str">
        <f>IFERROR(IF(BT137="Ⅱロ有り",ROUNDDOWN(L137*VLOOKUP(K137,【参考】数式用!$A$4:$J$42,10,FALSE)*AA137,0),""),"")</f>
        <v/>
      </c>
      <c r="BV137" s="606" t="str">
        <f>IFERROR(IF(BT137="Ⅱロなし",ROUNDDOWN(L137*VLOOKUP(K137,【参考】数式用!$A$4:$J$42,8,FALSE)*AA137,0),""),"")</f>
        <v/>
      </c>
    </row>
    <row r="138" spans="1:74" ht="110.1" customHeight="1" thickBot="1">
      <c r="A138" s="333">
        <v>125</v>
      </c>
      <c r="B138" s="1008" t="str">
        <f>IF(基本情報入力シート!B160="","",基本情報入力シート!B160)</f>
        <v/>
      </c>
      <c r="C138" s="1009"/>
      <c r="D138" s="1009"/>
      <c r="E138" s="1009"/>
      <c r="F138" s="1010"/>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24" t="str">
        <f>IF('別紙様式2-2（個票（４、５月））'!M138="","",'別紙様式2-2（個票（４、５月））'!M138)</f>
        <v/>
      </c>
      <c r="N138" s="584" t="str">
        <f>IF('別紙様式2-2（個票（４、５月））'!N138="","",'別紙様式2-2（個票（４、５月））'!N138)</f>
        <v/>
      </c>
      <c r="O138" s="336"/>
      <c r="P138" s="337" t="str">
        <f>IFERROR(VLOOKUP(K138,【参考】数式用!$A$2:$M$57,MATCH(O138,【参考】数式用!$G$3:$M$3,0)+6,0),"")</f>
        <v/>
      </c>
      <c r="Q138" s="338" t="s">
        <v>118</v>
      </c>
      <c r="R138" s="339"/>
      <c r="S138" s="340" t="s">
        <v>183</v>
      </c>
      <c r="T138" s="339"/>
      <c r="U138" s="340" t="s">
        <v>184</v>
      </c>
      <c r="V138" s="339"/>
      <c r="W138" s="340" t="s">
        <v>183</v>
      </c>
      <c r="X138" s="339"/>
      <c r="Y138" s="340" t="s">
        <v>185</v>
      </c>
      <c r="Z138" s="340" t="s">
        <v>186</v>
      </c>
      <c r="AA138" s="340" t="str">
        <f t="shared" si="75"/>
        <v/>
      </c>
      <c r="AB138" s="341" t="s">
        <v>187</v>
      </c>
      <c r="AC138" s="342" t="str">
        <f t="shared" si="76"/>
        <v/>
      </c>
      <c r="AD138" s="509" t="str">
        <f t="shared" si="77"/>
        <v/>
      </c>
      <c r="AE138" s="343" t="str">
        <f>IFERROR(ROUNDDOWN(ROUNDDOWN(ROUND(L138*VLOOKUP(K138,【参考】数式用!$A$2:$M$57,MATCH("処遇改善加算Ⅳ",【参考】数式用!$G$3:$M$3,0)+6,0),0),0)*AA138*0.5,0), "")</f>
        <v/>
      </c>
      <c r="AF138" s="344"/>
      <c r="AG138" s="345"/>
      <c r="AH138" s="345"/>
      <c r="AI138" s="344"/>
      <c r="AJ138" s="382"/>
      <c r="AK138" s="346"/>
      <c r="AL138" s="324" t="str">
        <f t="shared" si="78"/>
        <v/>
      </c>
      <c r="AM138" s="325" t="str">
        <f t="shared" si="79"/>
        <v/>
      </c>
      <c r="AN138" s="255"/>
      <c r="AO138" s="577" t="str">
        <f>IFERROR(VLOOKUP(K138,【参考】数式用!$A$2:$N$57,14,FALSE),"")</f>
        <v/>
      </c>
      <c r="AP138" s="577" t="str">
        <f t="shared" si="80"/>
        <v/>
      </c>
      <c r="AQ138" s="560" t="str">
        <f t="shared" si="81"/>
        <v/>
      </c>
      <c r="AR138" s="560" t="str">
        <f t="shared" si="82"/>
        <v>キャリアパス要件Ⅰ・Ⅱ_</v>
      </c>
      <c r="AS138" s="632" t="str">
        <f t="shared" si="83"/>
        <v>入力済</v>
      </c>
      <c r="AT138" s="577" t="str">
        <f t="shared" si="84"/>
        <v/>
      </c>
      <c r="AU138" s="632" t="str">
        <f t="shared" si="85"/>
        <v>入力済</v>
      </c>
      <c r="AV138" s="632" t="str">
        <f t="shared" si="86"/>
        <v/>
      </c>
      <c r="AW138" s="632" t="str">
        <f t="shared" si="87"/>
        <v/>
      </c>
      <c r="AX138" s="577" t="str">
        <f t="shared" si="88"/>
        <v/>
      </c>
      <c r="AY138" s="632" t="str">
        <f>IFERROR(VLOOKUP(K138,【参考】数式用!$AR$3:$AS$49, 2, FALSE), "")</f>
        <v/>
      </c>
      <c r="AZ138" s="577" t="str">
        <f t="shared" si="89"/>
        <v/>
      </c>
      <c r="BA138" s="559" t="str">
        <f t="shared" si="90"/>
        <v>入力済</v>
      </c>
      <c r="BB138" s="632" t="str">
        <f>IFERROR(VLOOKUP(K138,【参考】数式用!$AX$3:$AY$59, 2, FALSE), "")</f>
        <v/>
      </c>
      <c r="BC138" s="577" t="str">
        <f t="shared" si="91"/>
        <v/>
      </c>
      <c r="BD138" s="559" t="str">
        <f t="shared" si="92"/>
        <v>入力済</v>
      </c>
      <c r="BE138" s="559" t="str">
        <f t="shared" si="93"/>
        <v/>
      </c>
      <c r="BF138" s="559" t="str">
        <f t="shared" si="94"/>
        <v/>
      </c>
      <c r="BG138" s="559" t="str">
        <f t="shared" si="95"/>
        <v/>
      </c>
      <c r="BH138" s="559" t="str">
        <f t="shared" si="96"/>
        <v/>
      </c>
      <c r="BI138" s="559" t="str">
        <f t="shared" si="97"/>
        <v/>
      </c>
      <c r="BK138" s="27"/>
      <c r="BL138" s="606" t="str">
        <f t="shared" si="98"/>
        <v/>
      </c>
      <c r="BM138" s="606" t="str">
        <f t="shared" si="99"/>
        <v/>
      </c>
      <c r="BN138" s="606" t="str">
        <f t="shared" si="100"/>
        <v/>
      </c>
      <c r="BO138" s="607" t="str">
        <f>IFERROR(IF(BN138="対象",ROUNDDOWN(L138*VLOOKUP(K138,【参考】数式用!$A$4:$J$42,10,FALSE)*AA138,0),""),"")</f>
        <v/>
      </c>
      <c r="BP138" s="606" t="str">
        <f t="shared" si="65"/>
        <v/>
      </c>
      <c r="BQ138" s="606" t="str">
        <f t="shared" si="101"/>
        <v/>
      </c>
      <c r="BR138" s="608" t="str">
        <f t="shared" si="67"/>
        <v/>
      </c>
      <c r="BS138" s="608" t="str">
        <f t="shared" si="102"/>
        <v/>
      </c>
      <c r="BT138" s="606" t="str">
        <f t="shared" si="103"/>
        <v/>
      </c>
      <c r="BU138" s="607" t="str">
        <f>IFERROR(IF(BT138="Ⅱロ有り",ROUNDDOWN(L138*VLOOKUP(K138,【参考】数式用!$A$4:$J$42,10,FALSE)*AA138,0),""),"")</f>
        <v/>
      </c>
      <c r="BV138" s="606" t="str">
        <f>IFERROR(IF(BT138="Ⅱロなし",ROUNDDOWN(L138*VLOOKUP(K138,【参考】数式用!$A$4:$J$42,8,FALSE)*AA138,0),""),"")</f>
        <v/>
      </c>
    </row>
    <row r="139" spans="1:74" ht="110.1" customHeight="1" thickBot="1">
      <c r="A139" s="333">
        <v>126</v>
      </c>
      <c r="B139" s="1008" t="str">
        <f>IF(基本情報入力シート!B161="","",基本情報入力シート!B161)</f>
        <v/>
      </c>
      <c r="C139" s="1009"/>
      <c r="D139" s="1009"/>
      <c r="E139" s="1009"/>
      <c r="F139" s="1010"/>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24" t="str">
        <f>IF('別紙様式2-2（個票（４、５月））'!M139="","",'別紙様式2-2（個票（４、５月））'!M139)</f>
        <v/>
      </c>
      <c r="N139" s="584" t="str">
        <f>IF('別紙様式2-2（個票（４、５月））'!N139="","",'別紙様式2-2（個票（４、５月））'!N139)</f>
        <v/>
      </c>
      <c r="O139" s="336"/>
      <c r="P139" s="337" t="str">
        <f>IFERROR(VLOOKUP(K139,【参考】数式用!$A$2:$M$57,MATCH(O139,【参考】数式用!$G$3:$M$3,0)+6,0),"")</f>
        <v/>
      </c>
      <c r="Q139" s="338" t="s">
        <v>118</v>
      </c>
      <c r="R139" s="339"/>
      <c r="S139" s="340" t="s">
        <v>183</v>
      </c>
      <c r="T139" s="339"/>
      <c r="U139" s="340" t="s">
        <v>184</v>
      </c>
      <c r="V139" s="339"/>
      <c r="W139" s="340" t="s">
        <v>183</v>
      </c>
      <c r="X139" s="339"/>
      <c r="Y139" s="340" t="s">
        <v>185</v>
      </c>
      <c r="Z139" s="340" t="s">
        <v>186</v>
      </c>
      <c r="AA139" s="340" t="str">
        <f t="shared" si="75"/>
        <v/>
      </c>
      <c r="AB139" s="341" t="s">
        <v>187</v>
      </c>
      <c r="AC139" s="342" t="str">
        <f t="shared" si="76"/>
        <v/>
      </c>
      <c r="AD139" s="509" t="str">
        <f t="shared" si="77"/>
        <v/>
      </c>
      <c r="AE139" s="343" t="str">
        <f>IFERROR(ROUNDDOWN(ROUNDDOWN(ROUND(L139*VLOOKUP(K139,【参考】数式用!$A$2:$M$57,MATCH("処遇改善加算Ⅳ",【参考】数式用!$G$3:$M$3,0)+6,0),0),0)*AA139*0.5,0), "")</f>
        <v/>
      </c>
      <c r="AF139" s="344"/>
      <c r="AG139" s="345"/>
      <c r="AH139" s="345"/>
      <c r="AI139" s="344"/>
      <c r="AJ139" s="382"/>
      <c r="AK139" s="346"/>
      <c r="AL139" s="324" t="str">
        <f t="shared" si="78"/>
        <v/>
      </c>
      <c r="AM139" s="325" t="str">
        <f t="shared" si="79"/>
        <v/>
      </c>
      <c r="AN139" s="255"/>
      <c r="AO139" s="577" t="str">
        <f>IFERROR(VLOOKUP(K139,【参考】数式用!$A$2:$N$57,14,FALSE),"")</f>
        <v/>
      </c>
      <c r="AP139" s="577" t="str">
        <f t="shared" si="80"/>
        <v/>
      </c>
      <c r="AQ139" s="560" t="str">
        <f t="shared" si="81"/>
        <v/>
      </c>
      <c r="AR139" s="560" t="str">
        <f t="shared" si="82"/>
        <v>キャリアパス要件Ⅰ・Ⅱ_</v>
      </c>
      <c r="AS139" s="632" t="str">
        <f t="shared" si="83"/>
        <v>入力済</v>
      </c>
      <c r="AT139" s="577" t="str">
        <f t="shared" si="84"/>
        <v/>
      </c>
      <c r="AU139" s="632" t="str">
        <f t="shared" si="85"/>
        <v>入力済</v>
      </c>
      <c r="AV139" s="632" t="str">
        <f t="shared" si="86"/>
        <v/>
      </c>
      <c r="AW139" s="632" t="str">
        <f t="shared" si="87"/>
        <v/>
      </c>
      <c r="AX139" s="577" t="str">
        <f t="shared" si="88"/>
        <v/>
      </c>
      <c r="AY139" s="632" t="str">
        <f>IFERROR(VLOOKUP(K139,【参考】数式用!$AR$3:$AS$49, 2, FALSE), "")</f>
        <v/>
      </c>
      <c r="AZ139" s="577" t="str">
        <f t="shared" si="89"/>
        <v/>
      </c>
      <c r="BA139" s="559" t="str">
        <f t="shared" si="90"/>
        <v>入力済</v>
      </c>
      <c r="BB139" s="632" t="str">
        <f>IFERROR(VLOOKUP(K139,【参考】数式用!$AX$3:$AY$59, 2, FALSE), "")</f>
        <v/>
      </c>
      <c r="BC139" s="577" t="str">
        <f t="shared" si="91"/>
        <v/>
      </c>
      <c r="BD139" s="559" t="str">
        <f t="shared" si="92"/>
        <v>入力済</v>
      </c>
      <c r="BE139" s="559" t="str">
        <f t="shared" si="93"/>
        <v/>
      </c>
      <c r="BF139" s="559" t="str">
        <f t="shared" si="94"/>
        <v/>
      </c>
      <c r="BG139" s="559" t="str">
        <f t="shared" si="95"/>
        <v/>
      </c>
      <c r="BH139" s="559" t="str">
        <f t="shared" si="96"/>
        <v/>
      </c>
      <c r="BI139" s="559" t="str">
        <f t="shared" si="97"/>
        <v/>
      </c>
      <c r="BK139" s="27"/>
      <c r="BL139" s="606" t="str">
        <f t="shared" si="98"/>
        <v/>
      </c>
      <c r="BM139" s="606" t="str">
        <f t="shared" si="99"/>
        <v/>
      </c>
      <c r="BN139" s="606" t="str">
        <f t="shared" si="100"/>
        <v/>
      </c>
      <c r="BO139" s="607" t="str">
        <f>IFERROR(IF(BN139="対象",ROUNDDOWN(L139*VLOOKUP(K139,【参考】数式用!$A$4:$J$42,10,FALSE)*AA139,0),""),"")</f>
        <v/>
      </c>
      <c r="BP139" s="606" t="str">
        <f t="shared" si="65"/>
        <v/>
      </c>
      <c r="BQ139" s="606" t="str">
        <f t="shared" si="101"/>
        <v/>
      </c>
      <c r="BR139" s="608" t="str">
        <f t="shared" si="67"/>
        <v/>
      </c>
      <c r="BS139" s="608" t="str">
        <f t="shared" si="102"/>
        <v/>
      </c>
      <c r="BT139" s="606" t="str">
        <f t="shared" si="103"/>
        <v/>
      </c>
      <c r="BU139" s="607" t="str">
        <f>IFERROR(IF(BT139="Ⅱロ有り",ROUNDDOWN(L139*VLOOKUP(K139,【参考】数式用!$A$4:$J$42,10,FALSE)*AA139,0),""),"")</f>
        <v/>
      </c>
      <c r="BV139" s="606" t="str">
        <f>IFERROR(IF(BT139="Ⅱロなし",ROUNDDOWN(L139*VLOOKUP(K139,【参考】数式用!$A$4:$J$42,8,FALSE)*AA139,0),""),"")</f>
        <v/>
      </c>
    </row>
    <row r="140" spans="1:74" ht="110.1" customHeight="1" thickBot="1">
      <c r="A140" s="333">
        <v>127</v>
      </c>
      <c r="B140" s="1008" t="str">
        <f>IF(基本情報入力シート!B162="","",基本情報入力シート!B162)</f>
        <v/>
      </c>
      <c r="C140" s="1009"/>
      <c r="D140" s="1009"/>
      <c r="E140" s="1009"/>
      <c r="F140" s="1010"/>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24" t="str">
        <f>IF('別紙様式2-2（個票（４、５月））'!M140="","",'別紙様式2-2（個票（４、５月））'!M140)</f>
        <v/>
      </c>
      <c r="N140" s="584" t="str">
        <f>IF('別紙様式2-2（個票（４、５月））'!N140="","",'別紙様式2-2（個票（４、５月））'!N140)</f>
        <v/>
      </c>
      <c r="O140" s="336"/>
      <c r="P140" s="337" t="str">
        <f>IFERROR(VLOOKUP(K140,【参考】数式用!$A$2:$M$57,MATCH(O140,【参考】数式用!$G$3:$M$3,0)+6,0),"")</f>
        <v/>
      </c>
      <c r="Q140" s="338" t="s">
        <v>118</v>
      </c>
      <c r="R140" s="339"/>
      <c r="S140" s="340" t="s">
        <v>183</v>
      </c>
      <c r="T140" s="339"/>
      <c r="U140" s="340" t="s">
        <v>184</v>
      </c>
      <c r="V140" s="339"/>
      <c r="W140" s="340" t="s">
        <v>183</v>
      </c>
      <c r="X140" s="339"/>
      <c r="Y140" s="340" t="s">
        <v>185</v>
      </c>
      <c r="Z140" s="340" t="s">
        <v>186</v>
      </c>
      <c r="AA140" s="340" t="str">
        <f t="shared" si="75"/>
        <v/>
      </c>
      <c r="AB140" s="341" t="s">
        <v>187</v>
      </c>
      <c r="AC140" s="342" t="str">
        <f t="shared" si="76"/>
        <v/>
      </c>
      <c r="AD140" s="509" t="str">
        <f t="shared" si="77"/>
        <v/>
      </c>
      <c r="AE140" s="343" t="str">
        <f>IFERROR(ROUNDDOWN(ROUNDDOWN(ROUND(L140*VLOOKUP(K140,【参考】数式用!$A$2:$M$57,MATCH("処遇改善加算Ⅳ",【参考】数式用!$G$3:$M$3,0)+6,0),0),0)*AA140*0.5,0), "")</f>
        <v/>
      </c>
      <c r="AF140" s="344"/>
      <c r="AG140" s="345"/>
      <c r="AH140" s="345"/>
      <c r="AI140" s="344"/>
      <c r="AJ140" s="382"/>
      <c r="AK140" s="346"/>
      <c r="AL140" s="324" t="str">
        <f t="shared" si="78"/>
        <v/>
      </c>
      <c r="AM140" s="325" t="str">
        <f t="shared" si="79"/>
        <v/>
      </c>
      <c r="AN140" s="255"/>
      <c r="AO140" s="577" t="str">
        <f>IFERROR(VLOOKUP(K140,【参考】数式用!$A$2:$N$57,14,FALSE),"")</f>
        <v/>
      </c>
      <c r="AP140" s="577" t="str">
        <f t="shared" si="80"/>
        <v/>
      </c>
      <c r="AQ140" s="560" t="str">
        <f t="shared" si="81"/>
        <v/>
      </c>
      <c r="AR140" s="560" t="str">
        <f t="shared" si="82"/>
        <v>キャリアパス要件Ⅰ・Ⅱ_</v>
      </c>
      <c r="AS140" s="632" t="str">
        <f t="shared" si="83"/>
        <v>入力済</v>
      </c>
      <c r="AT140" s="577" t="str">
        <f t="shared" si="84"/>
        <v/>
      </c>
      <c r="AU140" s="632" t="str">
        <f t="shared" si="85"/>
        <v>入力済</v>
      </c>
      <c r="AV140" s="632" t="str">
        <f t="shared" si="86"/>
        <v/>
      </c>
      <c r="AW140" s="632" t="str">
        <f t="shared" si="87"/>
        <v/>
      </c>
      <c r="AX140" s="577" t="str">
        <f t="shared" si="88"/>
        <v/>
      </c>
      <c r="AY140" s="632" t="str">
        <f>IFERROR(VLOOKUP(K140,【参考】数式用!$AR$3:$AS$49, 2, FALSE), "")</f>
        <v/>
      </c>
      <c r="AZ140" s="577" t="str">
        <f t="shared" si="89"/>
        <v/>
      </c>
      <c r="BA140" s="559" t="str">
        <f t="shared" si="90"/>
        <v>入力済</v>
      </c>
      <c r="BB140" s="632" t="str">
        <f>IFERROR(VLOOKUP(K140,【参考】数式用!$AX$3:$AY$59, 2, FALSE), "")</f>
        <v/>
      </c>
      <c r="BC140" s="577" t="str">
        <f t="shared" si="91"/>
        <v/>
      </c>
      <c r="BD140" s="559" t="str">
        <f t="shared" si="92"/>
        <v>入力済</v>
      </c>
      <c r="BE140" s="559" t="str">
        <f t="shared" si="93"/>
        <v/>
      </c>
      <c r="BF140" s="559" t="str">
        <f t="shared" si="94"/>
        <v/>
      </c>
      <c r="BG140" s="559" t="str">
        <f t="shared" si="95"/>
        <v/>
      </c>
      <c r="BH140" s="559" t="str">
        <f t="shared" si="96"/>
        <v/>
      </c>
      <c r="BI140" s="559" t="str">
        <f t="shared" si="97"/>
        <v/>
      </c>
      <c r="BK140" s="27"/>
      <c r="BL140" s="606" t="str">
        <f t="shared" si="98"/>
        <v/>
      </c>
      <c r="BM140" s="606" t="str">
        <f t="shared" si="99"/>
        <v/>
      </c>
      <c r="BN140" s="606" t="str">
        <f t="shared" si="100"/>
        <v/>
      </c>
      <c r="BO140" s="607" t="str">
        <f>IFERROR(IF(BN140="対象",ROUNDDOWN(L140*VLOOKUP(K140,【参考】数式用!$A$4:$J$42,10,FALSE)*AA140,0),""),"")</f>
        <v/>
      </c>
      <c r="BP140" s="606" t="str">
        <f t="shared" si="65"/>
        <v/>
      </c>
      <c r="BQ140" s="606" t="str">
        <f t="shared" si="101"/>
        <v/>
      </c>
      <c r="BR140" s="608" t="str">
        <f t="shared" si="67"/>
        <v/>
      </c>
      <c r="BS140" s="608" t="str">
        <f t="shared" si="102"/>
        <v/>
      </c>
      <c r="BT140" s="606" t="str">
        <f t="shared" si="103"/>
        <v/>
      </c>
      <c r="BU140" s="607" t="str">
        <f>IFERROR(IF(BT140="Ⅱロ有り",ROUNDDOWN(L140*VLOOKUP(K140,【参考】数式用!$A$4:$J$42,10,FALSE)*AA140,0),""),"")</f>
        <v/>
      </c>
      <c r="BV140" s="606" t="str">
        <f>IFERROR(IF(BT140="Ⅱロなし",ROUNDDOWN(L140*VLOOKUP(K140,【参考】数式用!$A$4:$J$42,8,FALSE)*AA140,0),""),"")</f>
        <v/>
      </c>
    </row>
    <row r="141" spans="1:74" ht="110.1" customHeight="1" thickBot="1">
      <c r="A141" s="333">
        <v>128</v>
      </c>
      <c r="B141" s="1008" t="str">
        <f>IF(基本情報入力シート!B163="","",基本情報入力シート!B163)</f>
        <v/>
      </c>
      <c r="C141" s="1009"/>
      <c r="D141" s="1009"/>
      <c r="E141" s="1009"/>
      <c r="F141" s="1010"/>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24" t="str">
        <f>IF('別紙様式2-2（個票（４、５月））'!M141="","",'別紙様式2-2（個票（４、５月））'!M141)</f>
        <v/>
      </c>
      <c r="N141" s="584" t="str">
        <f>IF('別紙様式2-2（個票（４、５月））'!N141="","",'別紙様式2-2（個票（４、５月））'!N141)</f>
        <v/>
      </c>
      <c r="O141" s="336"/>
      <c r="P141" s="337" t="str">
        <f>IFERROR(VLOOKUP(K141,【参考】数式用!$A$2:$M$57,MATCH(O141,【参考】数式用!$G$3:$M$3,0)+6,0),"")</f>
        <v/>
      </c>
      <c r="Q141" s="338" t="s">
        <v>118</v>
      </c>
      <c r="R141" s="339"/>
      <c r="S141" s="340" t="s">
        <v>183</v>
      </c>
      <c r="T141" s="339"/>
      <c r="U141" s="340" t="s">
        <v>184</v>
      </c>
      <c r="V141" s="339"/>
      <c r="W141" s="340" t="s">
        <v>183</v>
      </c>
      <c r="X141" s="339"/>
      <c r="Y141" s="340" t="s">
        <v>185</v>
      </c>
      <c r="Z141" s="340" t="s">
        <v>186</v>
      </c>
      <c r="AA141" s="340" t="str">
        <f t="shared" si="75"/>
        <v/>
      </c>
      <c r="AB141" s="341" t="s">
        <v>187</v>
      </c>
      <c r="AC141" s="342" t="str">
        <f t="shared" si="76"/>
        <v/>
      </c>
      <c r="AD141" s="509" t="str">
        <f t="shared" si="77"/>
        <v/>
      </c>
      <c r="AE141" s="343" t="str">
        <f>IFERROR(ROUNDDOWN(ROUNDDOWN(ROUND(L141*VLOOKUP(K141,【参考】数式用!$A$2:$M$57,MATCH("処遇改善加算Ⅳ",【参考】数式用!$G$3:$M$3,0)+6,0),0),0)*AA141*0.5,0), "")</f>
        <v/>
      </c>
      <c r="AF141" s="344"/>
      <c r="AG141" s="345"/>
      <c r="AH141" s="345"/>
      <c r="AI141" s="344"/>
      <c r="AJ141" s="382"/>
      <c r="AK141" s="346"/>
      <c r="AL141" s="324" t="str">
        <f t="shared" si="78"/>
        <v/>
      </c>
      <c r="AM141" s="325" t="str">
        <f t="shared" si="79"/>
        <v/>
      </c>
      <c r="AN141" s="255"/>
      <c r="AO141" s="577" t="str">
        <f>IFERROR(VLOOKUP(K141,【参考】数式用!$A$2:$N$57,14,FALSE),"")</f>
        <v/>
      </c>
      <c r="AP141" s="577" t="str">
        <f t="shared" si="80"/>
        <v/>
      </c>
      <c r="AQ141" s="560" t="str">
        <f t="shared" si="81"/>
        <v/>
      </c>
      <c r="AR141" s="560" t="str">
        <f t="shared" si="82"/>
        <v>キャリアパス要件Ⅰ・Ⅱ_</v>
      </c>
      <c r="AS141" s="632" t="str">
        <f t="shared" si="83"/>
        <v>入力済</v>
      </c>
      <c r="AT141" s="577" t="str">
        <f t="shared" si="84"/>
        <v/>
      </c>
      <c r="AU141" s="632" t="str">
        <f t="shared" si="85"/>
        <v>入力済</v>
      </c>
      <c r="AV141" s="632" t="str">
        <f t="shared" si="86"/>
        <v/>
      </c>
      <c r="AW141" s="632" t="str">
        <f t="shared" si="87"/>
        <v/>
      </c>
      <c r="AX141" s="577" t="str">
        <f t="shared" si="88"/>
        <v/>
      </c>
      <c r="AY141" s="632" t="str">
        <f>IFERROR(VLOOKUP(K141,【参考】数式用!$AR$3:$AS$49, 2, FALSE), "")</f>
        <v/>
      </c>
      <c r="AZ141" s="577" t="str">
        <f t="shared" si="89"/>
        <v/>
      </c>
      <c r="BA141" s="559" t="str">
        <f t="shared" si="90"/>
        <v>入力済</v>
      </c>
      <c r="BB141" s="632" t="str">
        <f>IFERROR(VLOOKUP(K141,【参考】数式用!$AX$3:$AY$59, 2, FALSE), "")</f>
        <v/>
      </c>
      <c r="BC141" s="577" t="str">
        <f t="shared" si="91"/>
        <v/>
      </c>
      <c r="BD141" s="559" t="str">
        <f t="shared" si="92"/>
        <v>入力済</v>
      </c>
      <c r="BE141" s="559" t="str">
        <f t="shared" si="93"/>
        <v/>
      </c>
      <c r="BF141" s="559" t="str">
        <f t="shared" si="94"/>
        <v/>
      </c>
      <c r="BG141" s="559" t="str">
        <f t="shared" si="95"/>
        <v/>
      </c>
      <c r="BH141" s="559" t="str">
        <f t="shared" si="96"/>
        <v/>
      </c>
      <c r="BI141" s="559" t="str">
        <f t="shared" si="97"/>
        <v/>
      </c>
      <c r="BK141" s="27"/>
      <c r="BL141" s="606" t="str">
        <f t="shared" si="98"/>
        <v/>
      </c>
      <c r="BM141" s="606" t="str">
        <f t="shared" si="99"/>
        <v/>
      </c>
      <c r="BN141" s="606" t="str">
        <f t="shared" si="100"/>
        <v/>
      </c>
      <c r="BO141" s="607" t="str">
        <f>IFERROR(IF(BN141="対象",ROUNDDOWN(L141*VLOOKUP(K141,【参考】数式用!$A$4:$J$42,10,FALSE)*AA141,0),""),"")</f>
        <v/>
      </c>
      <c r="BP141" s="606" t="str">
        <f t="shared" si="65"/>
        <v/>
      </c>
      <c r="BQ141" s="606" t="str">
        <f t="shared" si="101"/>
        <v/>
      </c>
      <c r="BR141" s="608" t="str">
        <f t="shared" si="67"/>
        <v/>
      </c>
      <c r="BS141" s="608" t="str">
        <f t="shared" si="102"/>
        <v/>
      </c>
      <c r="BT141" s="606" t="str">
        <f t="shared" si="103"/>
        <v/>
      </c>
      <c r="BU141" s="607" t="str">
        <f>IFERROR(IF(BT141="Ⅱロ有り",ROUNDDOWN(L141*VLOOKUP(K141,【参考】数式用!$A$4:$J$42,10,FALSE)*AA141,0),""),"")</f>
        <v/>
      </c>
      <c r="BV141" s="606" t="str">
        <f>IFERROR(IF(BT141="Ⅱロなし",ROUNDDOWN(L141*VLOOKUP(K141,【参考】数式用!$A$4:$J$42,8,FALSE)*AA141,0),""),"")</f>
        <v/>
      </c>
    </row>
    <row r="142" spans="1:74" ht="110.1" customHeight="1" thickBot="1">
      <c r="A142" s="333">
        <v>129</v>
      </c>
      <c r="B142" s="1008" t="str">
        <f>IF(基本情報入力シート!B164="","",基本情報入力シート!B164)</f>
        <v/>
      </c>
      <c r="C142" s="1009"/>
      <c r="D142" s="1009"/>
      <c r="E142" s="1009"/>
      <c r="F142" s="1010"/>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24" t="str">
        <f>IF('別紙様式2-2（個票（４、５月））'!M142="","",'別紙様式2-2（個票（４、５月））'!M142)</f>
        <v/>
      </c>
      <c r="N142" s="584" t="str">
        <f>IF('別紙様式2-2（個票（４、５月））'!N142="","",'別紙様式2-2（個票（４、５月））'!N142)</f>
        <v/>
      </c>
      <c r="O142" s="336"/>
      <c r="P142" s="337" t="str">
        <f>IFERROR(VLOOKUP(K142,【参考】数式用!$A$2:$M$57,MATCH(O142,【参考】数式用!$G$3:$M$3,0)+6,0),"")</f>
        <v/>
      </c>
      <c r="Q142" s="338" t="s">
        <v>118</v>
      </c>
      <c r="R142" s="339"/>
      <c r="S142" s="340" t="s">
        <v>183</v>
      </c>
      <c r="T142" s="339"/>
      <c r="U142" s="340" t="s">
        <v>184</v>
      </c>
      <c r="V142" s="339"/>
      <c r="W142" s="340" t="s">
        <v>183</v>
      </c>
      <c r="X142" s="339"/>
      <c r="Y142" s="340" t="s">
        <v>185</v>
      </c>
      <c r="Z142" s="340" t="s">
        <v>186</v>
      </c>
      <c r="AA142" s="340" t="str">
        <f t="shared" si="75"/>
        <v/>
      </c>
      <c r="AB142" s="341" t="s">
        <v>187</v>
      </c>
      <c r="AC142" s="342" t="str">
        <f t="shared" si="76"/>
        <v/>
      </c>
      <c r="AD142" s="509" t="str">
        <f t="shared" si="77"/>
        <v/>
      </c>
      <c r="AE142" s="343" t="str">
        <f>IFERROR(ROUNDDOWN(ROUNDDOWN(ROUND(L142*VLOOKUP(K142,【参考】数式用!$A$2:$M$57,MATCH("処遇改善加算Ⅳ",【参考】数式用!$G$3:$M$3,0)+6,0),0),0)*AA142*0.5,0), "")</f>
        <v/>
      </c>
      <c r="AF142" s="344"/>
      <c r="AG142" s="345"/>
      <c r="AH142" s="345"/>
      <c r="AI142" s="344"/>
      <c r="AJ142" s="382"/>
      <c r="AK142" s="346"/>
      <c r="AL142" s="324" t="str">
        <f t="shared" si="78"/>
        <v/>
      </c>
      <c r="AM142" s="325" t="str">
        <f t="shared" si="79"/>
        <v/>
      </c>
      <c r="AN142" s="255"/>
      <c r="AO142" s="577" t="str">
        <f>IFERROR(VLOOKUP(K142,【参考】数式用!$A$2:$N$57,14,FALSE),"")</f>
        <v/>
      </c>
      <c r="AP142" s="577" t="str">
        <f t="shared" si="80"/>
        <v/>
      </c>
      <c r="AQ142" s="560" t="str">
        <f t="shared" si="81"/>
        <v/>
      </c>
      <c r="AR142" s="560" t="str">
        <f t="shared" si="82"/>
        <v>キャリアパス要件Ⅰ・Ⅱ_</v>
      </c>
      <c r="AS142" s="632" t="str">
        <f t="shared" si="83"/>
        <v>入力済</v>
      </c>
      <c r="AT142" s="577" t="str">
        <f t="shared" si="84"/>
        <v/>
      </c>
      <c r="AU142" s="632" t="str">
        <f t="shared" si="85"/>
        <v>入力済</v>
      </c>
      <c r="AV142" s="632" t="str">
        <f t="shared" si="86"/>
        <v/>
      </c>
      <c r="AW142" s="632" t="str">
        <f t="shared" si="87"/>
        <v/>
      </c>
      <c r="AX142" s="577" t="str">
        <f t="shared" si="88"/>
        <v/>
      </c>
      <c r="AY142" s="632" t="str">
        <f>IFERROR(VLOOKUP(K142,【参考】数式用!$AR$3:$AS$49, 2, FALSE), "")</f>
        <v/>
      </c>
      <c r="AZ142" s="577" t="str">
        <f t="shared" si="89"/>
        <v/>
      </c>
      <c r="BA142" s="559" t="str">
        <f t="shared" si="90"/>
        <v>入力済</v>
      </c>
      <c r="BB142" s="632" t="str">
        <f>IFERROR(VLOOKUP(K142,【参考】数式用!$AX$3:$AY$59, 2, FALSE), "")</f>
        <v/>
      </c>
      <c r="BC142" s="577" t="str">
        <f t="shared" si="91"/>
        <v/>
      </c>
      <c r="BD142" s="559" t="str">
        <f t="shared" si="92"/>
        <v>入力済</v>
      </c>
      <c r="BE142" s="559" t="str">
        <f t="shared" si="93"/>
        <v/>
      </c>
      <c r="BF142" s="559" t="str">
        <f t="shared" si="94"/>
        <v/>
      </c>
      <c r="BG142" s="559" t="str">
        <f t="shared" si="95"/>
        <v/>
      </c>
      <c r="BH142" s="559" t="str">
        <f t="shared" si="96"/>
        <v/>
      </c>
      <c r="BI142" s="559" t="str">
        <f t="shared" si="97"/>
        <v/>
      </c>
      <c r="BK142" s="27"/>
      <c r="BL142" s="606" t="str">
        <f t="shared" si="98"/>
        <v/>
      </c>
      <c r="BM142" s="606" t="str">
        <f t="shared" si="99"/>
        <v/>
      </c>
      <c r="BN142" s="606" t="str">
        <f t="shared" si="100"/>
        <v/>
      </c>
      <c r="BO142" s="607" t="str">
        <f>IFERROR(IF(BN142="対象",ROUNDDOWN(L142*VLOOKUP(K142,【参考】数式用!$A$4:$J$42,10,FALSE)*AA142,0),""),"")</f>
        <v/>
      </c>
      <c r="BP142" s="606" t="str">
        <f t="shared" ref="BP142:BP205" si="104">IFERROR(IF(BN142="特例",AC142,""),"")</f>
        <v/>
      </c>
      <c r="BQ142" s="606" t="str">
        <f t="shared" si="101"/>
        <v/>
      </c>
      <c r="BR142" s="608" t="str">
        <f t="shared" ref="BR142:BR205" si="105">IF(BQ142="","",IF(OR(AG142="○",AG142="誓約"),"対象",""))</f>
        <v/>
      </c>
      <c r="BS142" s="608" t="str">
        <f t="shared" si="102"/>
        <v/>
      </c>
      <c r="BT142" s="606" t="str">
        <f t="shared" si="103"/>
        <v/>
      </c>
      <c r="BU142" s="607" t="str">
        <f>IFERROR(IF(BT142="Ⅱロ有り",ROUNDDOWN(L142*VLOOKUP(K142,【参考】数式用!$A$4:$J$42,10,FALSE)*AA142,0),""),"")</f>
        <v/>
      </c>
      <c r="BV142" s="606" t="str">
        <f>IFERROR(IF(BT142="Ⅱロなし",ROUNDDOWN(L142*VLOOKUP(K142,【参考】数式用!$A$4:$J$42,8,FALSE)*AA142,0),""),"")</f>
        <v/>
      </c>
    </row>
    <row r="143" spans="1:74" ht="110.1" customHeight="1" thickBot="1">
      <c r="A143" s="333">
        <v>130</v>
      </c>
      <c r="B143" s="1008" t="str">
        <f>IF(基本情報入力シート!B165="","",基本情報入力シート!B165)</f>
        <v/>
      </c>
      <c r="C143" s="1009"/>
      <c r="D143" s="1009"/>
      <c r="E143" s="1009"/>
      <c r="F143" s="1010"/>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24" t="str">
        <f>IF('別紙様式2-2（個票（４、５月））'!M143="","",'別紙様式2-2（個票（４、５月））'!M143)</f>
        <v/>
      </c>
      <c r="N143" s="584" t="str">
        <f>IF('別紙様式2-2（個票（４、５月））'!N143="","",'別紙様式2-2（個票（４、５月））'!N143)</f>
        <v/>
      </c>
      <c r="O143" s="336"/>
      <c r="P143" s="337" t="str">
        <f>IFERROR(VLOOKUP(K143,【参考】数式用!$A$2:$M$57,MATCH(O143,【参考】数式用!$G$3:$M$3,0)+6,0),"")</f>
        <v/>
      </c>
      <c r="Q143" s="338" t="s">
        <v>118</v>
      </c>
      <c r="R143" s="339"/>
      <c r="S143" s="340" t="s">
        <v>183</v>
      </c>
      <c r="T143" s="339"/>
      <c r="U143" s="340" t="s">
        <v>184</v>
      </c>
      <c r="V143" s="339"/>
      <c r="W143" s="340" t="s">
        <v>183</v>
      </c>
      <c r="X143" s="339"/>
      <c r="Y143" s="340" t="s">
        <v>185</v>
      </c>
      <c r="Z143" s="340" t="s">
        <v>186</v>
      </c>
      <c r="AA143" s="340" t="str">
        <f t="shared" si="75"/>
        <v/>
      </c>
      <c r="AB143" s="341" t="s">
        <v>187</v>
      </c>
      <c r="AC143" s="342" t="str">
        <f t="shared" si="76"/>
        <v/>
      </c>
      <c r="AD143" s="509" t="str">
        <f t="shared" si="77"/>
        <v/>
      </c>
      <c r="AE143" s="343" t="str">
        <f>IFERROR(ROUNDDOWN(ROUNDDOWN(ROUND(L143*VLOOKUP(K143,【参考】数式用!$A$2:$M$57,MATCH("処遇改善加算Ⅳ",【参考】数式用!$G$3:$M$3,0)+6,0),0),0)*AA143*0.5,0), "")</f>
        <v/>
      </c>
      <c r="AF143" s="344"/>
      <c r="AG143" s="345"/>
      <c r="AH143" s="345"/>
      <c r="AI143" s="344"/>
      <c r="AJ143" s="382"/>
      <c r="AK143" s="346"/>
      <c r="AL143" s="324" t="str">
        <f t="shared" si="78"/>
        <v/>
      </c>
      <c r="AM143" s="325" t="str">
        <f t="shared" si="79"/>
        <v/>
      </c>
      <c r="AN143" s="255"/>
      <c r="AO143" s="577" t="str">
        <f>IFERROR(VLOOKUP(K143,【参考】数式用!$A$2:$N$57,14,FALSE),"")</f>
        <v/>
      </c>
      <c r="AP143" s="577" t="str">
        <f t="shared" si="80"/>
        <v/>
      </c>
      <c r="AQ143" s="560" t="str">
        <f t="shared" si="81"/>
        <v/>
      </c>
      <c r="AR143" s="560" t="str">
        <f t="shared" si="82"/>
        <v>キャリアパス要件Ⅰ・Ⅱ_</v>
      </c>
      <c r="AS143" s="632" t="str">
        <f t="shared" si="83"/>
        <v>入力済</v>
      </c>
      <c r="AT143" s="577" t="str">
        <f t="shared" si="84"/>
        <v/>
      </c>
      <c r="AU143" s="632" t="str">
        <f t="shared" si="85"/>
        <v>入力済</v>
      </c>
      <c r="AV143" s="632" t="str">
        <f t="shared" si="86"/>
        <v/>
      </c>
      <c r="AW143" s="632" t="str">
        <f t="shared" si="87"/>
        <v/>
      </c>
      <c r="AX143" s="577" t="str">
        <f t="shared" si="88"/>
        <v/>
      </c>
      <c r="AY143" s="632" t="str">
        <f>IFERROR(VLOOKUP(K143,【参考】数式用!$AR$3:$AS$49, 2, FALSE), "")</f>
        <v/>
      </c>
      <c r="AZ143" s="577" t="str">
        <f t="shared" si="89"/>
        <v/>
      </c>
      <c r="BA143" s="559" t="str">
        <f t="shared" si="90"/>
        <v>入力済</v>
      </c>
      <c r="BB143" s="632" t="str">
        <f>IFERROR(VLOOKUP(K143,【参考】数式用!$AX$3:$AY$59, 2, FALSE), "")</f>
        <v/>
      </c>
      <c r="BC143" s="577" t="str">
        <f t="shared" si="91"/>
        <v/>
      </c>
      <c r="BD143" s="559" t="str">
        <f t="shared" si="92"/>
        <v>入力済</v>
      </c>
      <c r="BE143" s="559" t="str">
        <f t="shared" si="93"/>
        <v/>
      </c>
      <c r="BF143" s="559" t="str">
        <f t="shared" si="94"/>
        <v/>
      </c>
      <c r="BG143" s="559" t="str">
        <f t="shared" si="95"/>
        <v/>
      </c>
      <c r="BH143" s="559" t="str">
        <f t="shared" si="96"/>
        <v/>
      </c>
      <c r="BI143" s="559" t="str">
        <f t="shared" si="97"/>
        <v/>
      </c>
      <c r="BK143" s="27"/>
      <c r="BL143" s="606" t="str">
        <f t="shared" si="98"/>
        <v/>
      </c>
      <c r="BM143" s="606" t="str">
        <f t="shared" si="99"/>
        <v/>
      </c>
      <c r="BN143" s="606" t="str">
        <f t="shared" si="100"/>
        <v/>
      </c>
      <c r="BO143" s="607" t="str">
        <f>IFERROR(IF(BN143="対象",ROUNDDOWN(L143*VLOOKUP(K143,【参考】数式用!$A$4:$J$42,10,FALSE)*AA143,0),""),"")</f>
        <v/>
      </c>
      <c r="BP143" s="606" t="str">
        <f t="shared" si="104"/>
        <v/>
      </c>
      <c r="BQ143" s="606" t="str">
        <f t="shared" si="101"/>
        <v/>
      </c>
      <c r="BR143" s="608" t="str">
        <f t="shared" si="105"/>
        <v/>
      </c>
      <c r="BS143" s="608" t="str">
        <f t="shared" si="102"/>
        <v/>
      </c>
      <c r="BT143" s="606" t="str">
        <f t="shared" si="103"/>
        <v/>
      </c>
      <c r="BU143" s="607" t="str">
        <f>IFERROR(IF(BT143="Ⅱロ有り",ROUNDDOWN(L143*VLOOKUP(K143,【参考】数式用!$A$4:$J$42,10,FALSE)*AA143,0),""),"")</f>
        <v/>
      </c>
      <c r="BV143" s="606" t="str">
        <f>IFERROR(IF(BT143="Ⅱロなし",ROUNDDOWN(L143*VLOOKUP(K143,【参考】数式用!$A$4:$J$42,8,FALSE)*AA143,0),""),"")</f>
        <v/>
      </c>
    </row>
    <row r="144" spans="1:74" ht="110.1" customHeight="1" thickBot="1">
      <c r="A144" s="333">
        <v>131</v>
      </c>
      <c r="B144" s="1008" t="str">
        <f>IF(基本情報入力シート!B166="","",基本情報入力シート!B166)</f>
        <v/>
      </c>
      <c r="C144" s="1009"/>
      <c r="D144" s="1009"/>
      <c r="E144" s="1009"/>
      <c r="F144" s="1010"/>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24" t="str">
        <f>IF('別紙様式2-2（個票（４、５月））'!M144="","",'別紙様式2-2（個票（４、５月））'!M144)</f>
        <v/>
      </c>
      <c r="N144" s="584" t="str">
        <f>IF('別紙様式2-2（個票（４、５月））'!N144="","",'別紙様式2-2（個票（４、５月））'!N144)</f>
        <v/>
      </c>
      <c r="O144" s="336"/>
      <c r="P144" s="337" t="str">
        <f>IFERROR(VLOOKUP(K144,【参考】数式用!$A$2:$M$57,MATCH(O144,【参考】数式用!$G$3:$M$3,0)+6,0),"")</f>
        <v/>
      </c>
      <c r="Q144" s="338" t="s">
        <v>118</v>
      </c>
      <c r="R144" s="339"/>
      <c r="S144" s="340" t="s">
        <v>183</v>
      </c>
      <c r="T144" s="339"/>
      <c r="U144" s="340" t="s">
        <v>184</v>
      </c>
      <c r="V144" s="339"/>
      <c r="W144" s="340" t="s">
        <v>183</v>
      </c>
      <c r="X144" s="339"/>
      <c r="Y144" s="340" t="s">
        <v>185</v>
      </c>
      <c r="Z144" s="340" t="s">
        <v>186</v>
      </c>
      <c r="AA144" s="340" t="str">
        <f t="shared" si="75"/>
        <v/>
      </c>
      <c r="AB144" s="341" t="s">
        <v>187</v>
      </c>
      <c r="AC144" s="342" t="str">
        <f t="shared" si="76"/>
        <v/>
      </c>
      <c r="AD144" s="509" t="str">
        <f t="shared" si="77"/>
        <v/>
      </c>
      <c r="AE144" s="343" t="str">
        <f>IFERROR(ROUNDDOWN(ROUNDDOWN(ROUND(L144*VLOOKUP(K144,【参考】数式用!$A$2:$M$57,MATCH("処遇改善加算Ⅳ",【参考】数式用!$G$3:$M$3,0)+6,0),0),0)*AA144*0.5,0), "")</f>
        <v/>
      </c>
      <c r="AF144" s="344"/>
      <c r="AG144" s="345"/>
      <c r="AH144" s="345"/>
      <c r="AI144" s="344"/>
      <c r="AJ144" s="382"/>
      <c r="AK144" s="346"/>
      <c r="AL144" s="324" t="str">
        <f t="shared" si="78"/>
        <v/>
      </c>
      <c r="AM144" s="325" t="str">
        <f t="shared" si="79"/>
        <v/>
      </c>
      <c r="AN144" s="255"/>
      <c r="AO144" s="577" t="str">
        <f>IFERROR(VLOOKUP(K144,【参考】数式用!$A$2:$N$57,14,FALSE),"")</f>
        <v/>
      </c>
      <c r="AP144" s="577" t="str">
        <f t="shared" si="80"/>
        <v/>
      </c>
      <c r="AQ144" s="560" t="str">
        <f t="shared" si="81"/>
        <v/>
      </c>
      <c r="AR144" s="560" t="str">
        <f t="shared" si="82"/>
        <v>キャリアパス要件Ⅰ・Ⅱ_</v>
      </c>
      <c r="AS144" s="632" t="str">
        <f t="shared" si="83"/>
        <v>入力済</v>
      </c>
      <c r="AT144" s="577" t="str">
        <f t="shared" si="84"/>
        <v/>
      </c>
      <c r="AU144" s="632" t="str">
        <f t="shared" si="85"/>
        <v>入力済</v>
      </c>
      <c r="AV144" s="632" t="str">
        <f t="shared" si="86"/>
        <v/>
      </c>
      <c r="AW144" s="632" t="str">
        <f t="shared" si="87"/>
        <v/>
      </c>
      <c r="AX144" s="577" t="str">
        <f t="shared" si="88"/>
        <v/>
      </c>
      <c r="AY144" s="632" t="str">
        <f>IFERROR(VLOOKUP(K144,【参考】数式用!$AR$3:$AS$49, 2, FALSE), "")</f>
        <v/>
      </c>
      <c r="AZ144" s="577" t="str">
        <f t="shared" si="89"/>
        <v/>
      </c>
      <c r="BA144" s="559" t="str">
        <f t="shared" si="90"/>
        <v>入力済</v>
      </c>
      <c r="BB144" s="632" t="str">
        <f>IFERROR(VLOOKUP(K144,【参考】数式用!$AX$3:$AY$59, 2, FALSE), "")</f>
        <v/>
      </c>
      <c r="BC144" s="577" t="str">
        <f t="shared" si="91"/>
        <v/>
      </c>
      <c r="BD144" s="559" t="str">
        <f t="shared" si="92"/>
        <v>入力済</v>
      </c>
      <c r="BE144" s="559" t="str">
        <f t="shared" si="93"/>
        <v/>
      </c>
      <c r="BF144" s="559" t="str">
        <f t="shared" si="94"/>
        <v/>
      </c>
      <c r="BG144" s="559" t="str">
        <f t="shared" si="95"/>
        <v/>
      </c>
      <c r="BH144" s="559" t="str">
        <f t="shared" si="96"/>
        <v/>
      </c>
      <c r="BI144" s="559" t="str">
        <f t="shared" si="97"/>
        <v/>
      </c>
      <c r="BK144" s="27"/>
      <c r="BL144" s="606" t="str">
        <f t="shared" si="98"/>
        <v/>
      </c>
      <c r="BM144" s="606" t="str">
        <f t="shared" si="99"/>
        <v/>
      </c>
      <c r="BN144" s="606" t="str">
        <f t="shared" si="100"/>
        <v/>
      </c>
      <c r="BO144" s="607" t="str">
        <f>IFERROR(IF(BN144="対象",ROUNDDOWN(L144*VLOOKUP(K144,【参考】数式用!$A$4:$J$42,10,FALSE)*AA144,0),""),"")</f>
        <v/>
      </c>
      <c r="BP144" s="606" t="str">
        <f t="shared" si="104"/>
        <v/>
      </c>
      <c r="BQ144" s="606" t="str">
        <f t="shared" si="101"/>
        <v/>
      </c>
      <c r="BR144" s="608" t="str">
        <f t="shared" si="105"/>
        <v/>
      </c>
      <c r="BS144" s="608" t="str">
        <f t="shared" si="102"/>
        <v/>
      </c>
      <c r="BT144" s="606" t="str">
        <f t="shared" si="103"/>
        <v/>
      </c>
      <c r="BU144" s="607" t="str">
        <f>IFERROR(IF(BT144="Ⅱロ有り",ROUNDDOWN(L144*VLOOKUP(K144,【参考】数式用!$A$4:$J$42,10,FALSE)*AA144,0),""),"")</f>
        <v/>
      </c>
      <c r="BV144" s="606" t="str">
        <f>IFERROR(IF(BT144="Ⅱロなし",ROUNDDOWN(L144*VLOOKUP(K144,【参考】数式用!$A$4:$J$42,8,FALSE)*AA144,0),""),"")</f>
        <v/>
      </c>
    </row>
    <row r="145" spans="1:74" ht="110.1" customHeight="1" thickBot="1">
      <c r="A145" s="333">
        <v>132</v>
      </c>
      <c r="B145" s="1008" t="str">
        <f>IF(基本情報入力シート!B167="","",基本情報入力シート!B167)</f>
        <v/>
      </c>
      <c r="C145" s="1009"/>
      <c r="D145" s="1009"/>
      <c r="E145" s="1009"/>
      <c r="F145" s="1010"/>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24" t="str">
        <f>IF('別紙様式2-2（個票（４、５月））'!M145="","",'別紙様式2-2（個票（４、５月））'!M145)</f>
        <v/>
      </c>
      <c r="N145" s="584" t="str">
        <f>IF('別紙様式2-2（個票（４、５月））'!N145="","",'別紙様式2-2（個票（４、５月））'!N145)</f>
        <v/>
      </c>
      <c r="O145" s="336"/>
      <c r="P145" s="337" t="str">
        <f>IFERROR(VLOOKUP(K145,【参考】数式用!$A$2:$M$57,MATCH(O145,【参考】数式用!$G$3:$M$3,0)+6,0),"")</f>
        <v/>
      </c>
      <c r="Q145" s="338" t="s">
        <v>118</v>
      </c>
      <c r="R145" s="339"/>
      <c r="S145" s="340" t="s">
        <v>183</v>
      </c>
      <c r="T145" s="339"/>
      <c r="U145" s="340" t="s">
        <v>184</v>
      </c>
      <c r="V145" s="339"/>
      <c r="W145" s="340" t="s">
        <v>183</v>
      </c>
      <c r="X145" s="339"/>
      <c r="Y145" s="340" t="s">
        <v>185</v>
      </c>
      <c r="Z145" s="340" t="s">
        <v>186</v>
      </c>
      <c r="AA145" s="340" t="str">
        <f t="shared" si="75"/>
        <v/>
      </c>
      <c r="AB145" s="341" t="s">
        <v>187</v>
      </c>
      <c r="AC145" s="342" t="str">
        <f t="shared" si="76"/>
        <v/>
      </c>
      <c r="AD145" s="509" t="str">
        <f t="shared" si="77"/>
        <v/>
      </c>
      <c r="AE145" s="343" t="str">
        <f>IFERROR(ROUNDDOWN(ROUNDDOWN(ROUND(L145*VLOOKUP(K145,【参考】数式用!$A$2:$M$57,MATCH("処遇改善加算Ⅳ",【参考】数式用!$G$3:$M$3,0)+6,0),0),0)*AA145*0.5,0), "")</f>
        <v/>
      </c>
      <c r="AF145" s="344"/>
      <c r="AG145" s="345"/>
      <c r="AH145" s="345"/>
      <c r="AI145" s="344"/>
      <c r="AJ145" s="382"/>
      <c r="AK145" s="346"/>
      <c r="AL145" s="324" t="str">
        <f t="shared" si="78"/>
        <v/>
      </c>
      <c r="AM145" s="325" t="str">
        <f t="shared" si="79"/>
        <v/>
      </c>
      <c r="AN145" s="255"/>
      <c r="AO145" s="577" t="str">
        <f>IFERROR(VLOOKUP(K145,【参考】数式用!$A$2:$N$57,14,FALSE),"")</f>
        <v/>
      </c>
      <c r="AP145" s="577" t="str">
        <f t="shared" si="80"/>
        <v/>
      </c>
      <c r="AQ145" s="560" t="str">
        <f t="shared" si="81"/>
        <v/>
      </c>
      <c r="AR145" s="560" t="str">
        <f t="shared" si="82"/>
        <v>キャリアパス要件Ⅰ・Ⅱ_</v>
      </c>
      <c r="AS145" s="632" t="str">
        <f t="shared" si="83"/>
        <v>入力済</v>
      </c>
      <c r="AT145" s="577" t="str">
        <f t="shared" si="84"/>
        <v/>
      </c>
      <c r="AU145" s="632" t="str">
        <f t="shared" si="85"/>
        <v>入力済</v>
      </c>
      <c r="AV145" s="632" t="str">
        <f t="shared" si="86"/>
        <v/>
      </c>
      <c r="AW145" s="632" t="str">
        <f t="shared" si="87"/>
        <v/>
      </c>
      <c r="AX145" s="577" t="str">
        <f t="shared" si="88"/>
        <v/>
      </c>
      <c r="AY145" s="632" t="str">
        <f>IFERROR(VLOOKUP(K145,【参考】数式用!$AR$3:$AS$49, 2, FALSE), "")</f>
        <v/>
      </c>
      <c r="AZ145" s="577" t="str">
        <f t="shared" si="89"/>
        <v/>
      </c>
      <c r="BA145" s="559" t="str">
        <f t="shared" si="90"/>
        <v>入力済</v>
      </c>
      <c r="BB145" s="632" t="str">
        <f>IFERROR(VLOOKUP(K145,【参考】数式用!$AX$3:$AY$59, 2, FALSE), "")</f>
        <v/>
      </c>
      <c r="BC145" s="577" t="str">
        <f t="shared" si="91"/>
        <v/>
      </c>
      <c r="BD145" s="559" t="str">
        <f t="shared" si="92"/>
        <v>入力済</v>
      </c>
      <c r="BE145" s="559" t="str">
        <f t="shared" si="93"/>
        <v/>
      </c>
      <c r="BF145" s="559" t="str">
        <f t="shared" si="94"/>
        <v/>
      </c>
      <c r="BG145" s="559" t="str">
        <f t="shared" si="95"/>
        <v/>
      </c>
      <c r="BH145" s="559" t="str">
        <f t="shared" si="96"/>
        <v/>
      </c>
      <c r="BI145" s="559" t="str">
        <f t="shared" si="97"/>
        <v/>
      </c>
      <c r="BK145" s="27"/>
      <c r="BL145" s="606" t="str">
        <f t="shared" si="98"/>
        <v/>
      </c>
      <c r="BM145" s="606" t="str">
        <f t="shared" si="99"/>
        <v/>
      </c>
      <c r="BN145" s="606" t="str">
        <f t="shared" si="100"/>
        <v/>
      </c>
      <c r="BO145" s="607" t="str">
        <f>IFERROR(IF(BN145="対象",ROUNDDOWN(L145*VLOOKUP(K145,【参考】数式用!$A$4:$J$42,10,FALSE)*AA145,0),""),"")</f>
        <v/>
      </c>
      <c r="BP145" s="606" t="str">
        <f t="shared" si="104"/>
        <v/>
      </c>
      <c r="BQ145" s="606" t="str">
        <f t="shared" si="101"/>
        <v/>
      </c>
      <c r="BR145" s="608" t="str">
        <f t="shared" si="105"/>
        <v/>
      </c>
      <c r="BS145" s="608" t="str">
        <f t="shared" si="102"/>
        <v/>
      </c>
      <c r="BT145" s="606" t="str">
        <f t="shared" si="103"/>
        <v/>
      </c>
      <c r="BU145" s="607" t="str">
        <f>IFERROR(IF(BT145="Ⅱロ有り",ROUNDDOWN(L145*VLOOKUP(K145,【参考】数式用!$A$4:$J$42,10,FALSE)*AA145,0),""),"")</f>
        <v/>
      </c>
      <c r="BV145" s="606" t="str">
        <f>IFERROR(IF(BT145="Ⅱロなし",ROUNDDOWN(L145*VLOOKUP(K145,【参考】数式用!$A$4:$J$42,8,FALSE)*AA145,0),""),"")</f>
        <v/>
      </c>
    </row>
    <row r="146" spans="1:74" ht="110.1" customHeight="1" thickBot="1">
      <c r="A146" s="333">
        <v>133</v>
      </c>
      <c r="B146" s="1008" t="str">
        <f>IF(基本情報入力シート!B168="","",基本情報入力シート!B168)</f>
        <v/>
      </c>
      <c r="C146" s="1009"/>
      <c r="D146" s="1009"/>
      <c r="E146" s="1009"/>
      <c r="F146" s="1010"/>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24" t="str">
        <f>IF('別紙様式2-2（個票（４、５月））'!M146="","",'別紙様式2-2（個票（４、５月））'!M146)</f>
        <v/>
      </c>
      <c r="N146" s="584" t="str">
        <f>IF('別紙様式2-2（個票（４、５月））'!N146="","",'別紙様式2-2（個票（４、５月））'!N146)</f>
        <v/>
      </c>
      <c r="O146" s="336"/>
      <c r="P146" s="337" t="str">
        <f>IFERROR(VLOOKUP(K146,【参考】数式用!$A$2:$M$57,MATCH(O146,【参考】数式用!$G$3:$M$3,0)+6,0),"")</f>
        <v/>
      </c>
      <c r="Q146" s="338" t="s">
        <v>118</v>
      </c>
      <c r="R146" s="339"/>
      <c r="S146" s="340" t="s">
        <v>183</v>
      </c>
      <c r="T146" s="339"/>
      <c r="U146" s="340" t="s">
        <v>184</v>
      </c>
      <c r="V146" s="339"/>
      <c r="W146" s="340" t="s">
        <v>183</v>
      </c>
      <c r="X146" s="339"/>
      <c r="Y146" s="340" t="s">
        <v>185</v>
      </c>
      <c r="Z146" s="340" t="s">
        <v>186</v>
      </c>
      <c r="AA146" s="340" t="str">
        <f t="shared" si="75"/>
        <v/>
      </c>
      <c r="AB146" s="341" t="s">
        <v>187</v>
      </c>
      <c r="AC146" s="342" t="str">
        <f t="shared" si="76"/>
        <v/>
      </c>
      <c r="AD146" s="509" t="str">
        <f t="shared" si="77"/>
        <v/>
      </c>
      <c r="AE146" s="343" t="str">
        <f>IFERROR(ROUNDDOWN(ROUNDDOWN(ROUND(L146*VLOOKUP(K146,【参考】数式用!$A$2:$M$57,MATCH("処遇改善加算Ⅳ",【参考】数式用!$G$3:$M$3,0)+6,0),0),0)*AA146*0.5,0), "")</f>
        <v/>
      </c>
      <c r="AF146" s="344"/>
      <c r="AG146" s="345"/>
      <c r="AH146" s="345"/>
      <c r="AI146" s="344"/>
      <c r="AJ146" s="382"/>
      <c r="AK146" s="346"/>
      <c r="AL146" s="324" t="str">
        <f t="shared" si="78"/>
        <v/>
      </c>
      <c r="AM146" s="325" t="str">
        <f t="shared" si="79"/>
        <v/>
      </c>
      <c r="AN146" s="255"/>
      <c r="AO146" s="577" t="str">
        <f>IFERROR(VLOOKUP(K146,【参考】数式用!$A$2:$N$57,14,FALSE),"")</f>
        <v/>
      </c>
      <c r="AP146" s="577" t="str">
        <f t="shared" si="80"/>
        <v/>
      </c>
      <c r="AQ146" s="560" t="str">
        <f t="shared" si="81"/>
        <v/>
      </c>
      <c r="AR146" s="560" t="str">
        <f t="shared" si="82"/>
        <v>キャリアパス要件Ⅰ・Ⅱ_</v>
      </c>
      <c r="AS146" s="632" t="str">
        <f t="shared" si="83"/>
        <v>入力済</v>
      </c>
      <c r="AT146" s="577" t="str">
        <f t="shared" si="84"/>
        <v/>
      </c>
      <c r="AU146" s="632" t="str">
        <f t="shared" si="85"/>
        <v>入力済</v>
      </c>
      <c r="AV146" s="632" t="str">
        <f t="shared" si="86"/>
        <v/>
      </c>
      <c r="AW146" s="632" t="str">
        <f t="shared" si="87"/>
        <v/>
      </c>
      <c r="AX146" s="577" t="str">
        <f t="shared" si="88"/>
        <v/>
      </c>
      <c r="AY146" s="632" t="str">
        <f>IFERROR(VLOOKUP(K146,【参考】数式用!$AR$3:$AS$49, 2, FALSE), "")</f>
        <v/>
      </c>
      <c r="AZ146" s="577" t="str">
        <f t="shared" si="89"/>
        <v/>
      </c>
      <c r="BA146" s="559" t="str">
        <f t="shared" si="90"/>
        <v>入力済</v>
      </c>
      <c r="BB146" s="632" t="str">
        <f>IFERROR(VLOOKUP(K146,【参考】数式用!$AX$3:$AY$59, 2, FALSE), "")</f>
        <v/>
      </c>
      <c r="BC146" s="577" t="str">
        <f t="shared" si="91"/>
        <v/>
      </c>
      <c r="BD146" s="559" t="str">
        <f t="shared" si="92"/>
        <v>入力済</v>
      </c>
      <c r="BE146" s="559" t="str">
        <f t="shared" si="93"/>
        <v/>
      </c>
      <c r="BF146" s="559" t="str">
        <f t="shared" si="94"/>
        <v/>
      </c>
      <c r="BG146" s="559" t="str">
        <f t="shared" si="95"/>
        <v/>
      </c>
      <c r="BH146" s="559" t="str">
        <f t="shared" si="96"/>
        <v/>
      </c>
      <c r="BI146" s="559" t="str">
        <f t="shared" si="97"/>
        <v/>
      </c>
      <c r="BK146" s="27"/>
      <c r="BL146" s="606" t="str">
        <f t="shared" si="98"/>
        <v/>
      </c>
      <c r="BM146" s="606" t="str">
        <f t="shared" si="99"/>
        <v/>
      </c>
      <c r="BN146" s="606" t="str">
        <f t="shared" si="100"/>
        <v/>
      </c>
      <c r="BO146" s="607" t="str">
        <f>IFERROR(IF(BN146="対象",ROUNDDOWN(L146*VLOOKUP(K146,【参考】数式用!$A$4:$J$42,10,FALSE)*AA146,0),""),"")</f>
        <v/>
      </c>
      <c r="BP146" s="606" t="str">
        <f t="shared" si="104"/>
        <v/>
      </c>
      <c r="BQ146" s="606" t="str">
        <f t="shared" si="101"/>
        <v/>
      </c>
      <c r="BR146" s="608" t="str">
        <f t="shared" si="105"/>
        <v/>
      </c>
      <c r="BS146" s="608" t="str">
        <f t="shared" si="102"/>
        <v/>
      </c>
      <c r="BT146" s="606" t="str">
        <f t="shared" si="103"/>
        <v/>
      </c>
      <c r="BU146" s="607" t="str">
        <f>IFERROR(IF(BT146="Ⅱロ有り",ROUNDDOWN(L146*VLOOKUP(K146,【参考】数式用!$A$4:$J$42,10,FALSE)*AA146,0),""),"")</f>
        <v/>
      </c>
      <c r="BV146" s="606" t="str">
        <f>IFERROR(IF(BT146="Ⅱロなし",ROUNDDOWN(L146*VLOOKUP(K146,【参考】数式用!$A$4:$J$42,8,FALSE)*AA146,0),""),"")</f>
        <v/>
      </c>
    </row>
    <row r="147" spans="1:74" ht="110.1" customHeight="1" thickBot="1">
      <c r="A147" s="333">
        <v>134</v>
      </c>
      <c r="B147" s="1008" t="str">
        <f>IF(基本情報入力シート!B169="","",基本情報入力シート!B169)</f>
        <v/>
      </c>
      <c r="C147" s="1009"/>
      <c r="D147" s="1009"/>
      <c r="E147" s="1009"/>
      <c r="F147" s="1010"/>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24" t="str">
        <f>IF('別紙様式2-2（個票（４、５月））'!M147="","",'別紙様式2-2（個票（４、５月））'!M147)</f>
        <v/>
      </c>
      <c r="N147" s="584" t="str">
        <f>IF('別紙様式2-2（個票（４、５月））'!N147="","",'別紙様式2-2（個票（４、５月））'!N147)</f>
        <v/>
      </c>
      <c r="O147" s="336"/>
      <c r="P147" s="337" t="str">
        <f>IFERROR(VLOOKUP(K147,【参考】数式用!$A$2:$M$57,MATCH(O147,【参考】数式用!$G$3:$M$3,0)+6,0),"")</f>
        <v/>
      </c>
      <c r="Q147" s="338" t="s">
        <v>118</v>
      </c>
      <c r="R147" s="339"/>
      <c r="S147" s="340" t="s">
        <v>183</v>
      </c>
      <c r="T147" s="339"/>
      <c r="U147" s="340" t="s">
        <v>184</v>
      </c>
      <c r="V147" s="339"/>
      <c r="W147" s="340" t="s">
        <v>183</v>
      </c>
      <c r="X147" s="339"/>
      <c r="Y147" s="340" t="s">
        <v>185</v>
      </c>
      <c r="Z147" s="340" t="s">
        <v>186</v>
      </c>
      <c r="AA147" s="340" t="str">
        <f t="shared" si="75"/>
        <v/>
      </c>
      <c r="AB147" s="341" t="s">
        <v>187</v>
      </c>
      <c r="AC147" s="342" t="str">
        <f t="shared" si="76"/>
        <v/>
      </c>
      <c r="AD147" s="509" t="str">
        <f t="shared" si="77"/>
        <v/>
      </c>
      <c r="AE147" s="343" t="str">
        <f>IFERROR(ROUNDDOWN(ROUNDDOWN(ROUND(L147*VLOOKUP(K147,【参考】数式用!$A$2:$M$57,MATCH("処遇改善加算Ⅳ",【参考】数式用!$G$3:$M$3,0)+6,0),0),0)*AA147*0.5,0), "")</f>
        <v/>
      </c>
      <c r="AF147" s="344"/>
      <c r="AG147" s="345"/>
      <c r="AH147" s="345"/>
      <c r="AI147" s="344"/>
      <c r="AJ147" s="382"/>
      <c r="AK147" s="346"/>
      <c r="AL147" s="324" t="str">
        <f t="shared" si="78"/>
        <v/>
      </c>
      <c r="AM147" s="325" t="str">
        <f t="shared" si="79"/>
        <v/>
      </c>
      <c r="AN147" s="255"/>
      <c r="AO147" s="577" t="str">
        <f>IFERROR(VLOOKUP(K147,【参考】数式用!$A$2:$N$57,14,FALSE),"")</f>
        <v/>
      </c>
      <c r="AP147" s="577" t="str">
        <f t="shared" si="80"/>
        <v/>
      </c>
      <c r="AQ147" s="560" t="str">
        <f t="shared" si="81"/>
        <v/>
      </c>
      <c r="AR147" s="560" t="str">
        <f t="shared" si="82"/>
        <v>キャリアパス要件Ⅰ・Ⅱ_</v>
      </c>
      <c r="AS147" s="632" t="str">
        <f t="shared" si="83"/>
        <v>入力済</v>
      </c>
      <c r="AT147" s="577" t="str">
        <f t="shared" si="84"/>
        <v/>
      </c>
      <c r="AU147" s="632" t="str">
        <f t="shared" si="85"/>
        <v>入力済</v>
      </c>
      <c r="AV147" s="632" t="str">
        <f t="shared" si="86"/>
        <v/>
      </c>
      <c r="AW147" s="632" t="str">
        <f t="shared" si="87"/>
        <v/>
      </c>
      <c r="AX147" s="577" t="str">
        <f t="shared" si="88"/>
        <v/>
      </c>
      <c r="AY147" s="632" t="str">
        <f>IFERROR(VLOOKUP(K147,【参考】数式用!$AR$3:$AS$49, 2, FALSE), "")</f>
        <v/>
      </c>
      <c r="AZ147" s="577" t="str">
        <f t="shared" si="89"/>
        <v/>
      </c>
      <c r="BA147" s="559" t="str">
        <f t="shared" si="90"/>
        <v>入力済</v>
      </c>
      <c r="BB147" s="632" t="str">
        <f>IFERROR(VLOOKUP(K147,【参考】数式用!$AX$3:$AY$59, 2, FALSE), "")</f>
        <v/>
      </c>
      <c r="BC147" s="577" t="str">
        <f t="shared" si="91"/>
        <v/>
      </c>
      <c r="BD147" s="559" t="str">
        <f t="shared" si="92"/>
        <v>入力済</v>
      </c>
      <c r="BE147" s="559" t="str">
        <f t="shared" si="93"/>
        <v/>
      </c>
      <c r="BF147" s="559" t="str">
        <f t="shared" si="94"/>
        <v/>
      </c>
      <c r="BG147" s="559" t="str">
        <f t="shared" si="95"/>
        <v/>
      </c>
      <c r="BH147" s="559" t="str">
        <f t="shared" si="96"/>
        <v/>
      </c>
      <c r="BI147" s="559" t="str">
        <f t="shared" si="97"/>
        <v/>
      </c>
      <c r="BK147" s="27"/>
      <c r="BL147" s="606" t="str">
        <f t="shared" si="98"/>
        <v/>
      </c>
      <c r="BM147" s="606" t="str">
        <f t="shared" si="99"/>
        <v/>
      </c>
      <c r="BN147" s="606" t="str">
        <f t="shared" si="100"/>
        <v/>
      </c>
      <c r="BO147" s="607" t="str">
        <f>IFERROR(IF(BN147="対象",ROUNDDOWN(L147*VLOOKUP(K147,【参考】数式用!$A$4:$J$42,10,FALSE)*AA147,0),""),"")</f>
        <v/>
      </c>
      <c r="BP147" s="606" t="str">
        <f t="shared" si="104"/>
        <v/>
      </c>
      <c r="BQ147" s="606" t="str">
        <f t="shared" si="101"/>
        <v/>
      </c>
      <c r="BR147" s="608" t="str">
        <f t="shared" si="105"/>
        <v/>
      </c>
      <c r="BS147" s="608" t="str">
        <f t="shared" si="102"/>
        <v/>
      </c>
      <c r="BT147" s="606" t="str">
        <f t="shared" si="103"/>
        <v/>
      </c>
      <c r="BU147" s="607" t="str">
        <f>IFERROR(IF(BT147="Ⅱロ有り",ROUNDDOWN(L147*VLOOKUP(K147,【参考】数式用!$A$4:$J$42,10,FALSE)*AA147,0),""),"")</f>
        <v/>
      </c>
      <c r="BV147" s="606" t="str">
        <f>IFERROR(IF(BT147="Ⅱロなし",ROUNDDOWN(L147*VLOOKUP(K147,【参考】数式用!$A$4:$J$42,8,FALSE)*AA147,0),""),"")</f>
        <v/>
      </c>
    </row>
    <row r="148" spans="1:74" ht="110.1" customHeight="1" thickBot="1">
      <c r="A148" s="333">
        <v>135</v>
      </c>
      <c r="B148" s="1008" t="str">
        <f>IF(基本情報入力シート!B170="","",基本情報入力シート!B170)</f>
        <v/>
      </c>
      <c r="C148" s="1009"/>
      <c r="D148" s="1009"/>
      <c r="E148" s="1009"/>
      <c r="F148" s="1010"/>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24" t="str">
        <f>IF('別紙様式2-2（個票（４、５月））'!M148="","",'別紙様式2-2（個票（４、５月））'!M148)</f>
        <v/>
      </c>
      <c r="N148" s="584" t="str">
        <f>IF('別紙様式2-2（個票（４、５月））'!N148="","",'別紙様式2-2（個票（４、５月））'!N148)</f>
        <v/>
      </c>
      <c r="O148" s="336"/>
      <c r="P148" s="337" t="str">
        <f>IFERROR(VLOOKUP(K148,【参考】数式用!$A$2:$M$57,MATCH(O148,【参考】数式用!$G$3:$M$3,0)+6,0),"")</f>
        <v/>
      </c>
      <c r="Q148" s="338" t="s">
        <v>118</v>
      </c>
      <c r="R148" s="339"/>
      <c r="S148" s="340" t="s">
        <v>183</v>
      </c>
      <c r="T148" s="339"/>
      <c r="U148" s="340" t="s">
        <v>184</v>
      </c>
      <c r="V148" s="339"/>
      <c r="W148" s="340" t="s">
        <v>183</v>
      </c>
      <c r="X148" s="339"/>
      <c r="Y148" s="340" t="s">
        <v>185</v>
      </c>
      <c r="Z148" s="340" t="s">
        <v>186</v>
      </c>
      <c r="AA148" s="340" t="str">
        <f t="shared" si="75"/>
        <v/>
      </c>
      <c r="AB148" s="341" t="s">
        <v>187</v>
      </c>
      <c r="AC148" s="342" t="str">
        <f t="shared" si="76"/>
        <v/>
      </c>
      <c r="AD148" s="509" t="str">
        <f t="shared" si="77"/>
        <v/>
      </c>
      <c r="AE148" s="343" t="str">
        <f>IFERROR(ROUNDDOWN(ROUNDDOWN(ROUND(L148*VLOOKUP(K148,【参考】数式用!$A$2:$M$57,MATCH("処遇改善加算Ⅳ",【参考】数式用!$G$3:$M$3,0)+6,0),0),0)*AA148*0.5,0), "")</f>
        <v/>
      </c>
      <c r="AF148" s="344"/>
      <c r="AG148" s="345"/>
      <c r="AH148" s="345"/>
      <c r="AI148" s="344"/>
      <c r="AJ148" s="382"/>
      <c r="AK148" s="346"/>
      <c r="AL148" s="324" t="str">
        <f t="shared" si="78"/>
        <v/>
      </c>
      <c r="AM148" s="325" t="str">
        <f t="shared" si="79"/>
        <v/>
      </c>
      <c r="AN148" s="255"/>
      <c r="AO148" s="577" t="str">
        <f>IFERROR(VLOOKUP(K148,【参考】数式用!$A$2:$N$57,14,FALSE),"")</f>
        <v/>
      </c>
      <c r="AP148" s="577" t="str">
        <f t="shared" si="80"/>
        <v/>
      </c>
      <c r="AQ148" s="560" t="str">
        <f t="shared" si="81"/>
        <v/>
      </c>
      <c r="AR148" s="560" t="str">
        <f t="shared" si="82"/>
        <v>キャリアパス要件Ⅰ・Ⅱ_</v>
      </c>
      <c r="AS148" s="632" t="str">
        <f t="shared" si="83"/>
        <v>入力済</v>
      </c>
      <c r="AT148" s="577" t="str">
        <f t="shared" si="84"/>
        <v/>
      </c>
      <c r="AU148" s="632" t="str">
        <f t="shared" si="85"/>
        <v>入力済</v>
      </c>
      <c r="AV148" s="632" t="str">
        <f t="shared" si="86"/>
        <v/>
      </c>
      <c r="AW148" s="632" t="str">
        <f t="shared" si="87"/>
        <v/>
      </c>
      <c r="AX148" s="577" t="str">
        <f t="shared" si="88"/>
        <v/>
      </c>
      <c r="AY148" s="632" t="str">
        <f>IFERROR(VLOOKUP(K148,【参考】数式用!$AR$3:$AS$49, 2, FALSE), "")</f>
        <v/>
      </c>
      <c r="AZ148" s="577" t="str">
        <f t="shared" si="89"/>
        <v/>
      </c>
      <c r="BA148" s="559" t="str">
        <f t="shared" si="90"/>
        <v>入力済</v>
      </c>
      <c r="BB148" s="632" t="str">
        <f>IFERROR(VLOOKUP(K148,【参考】数式用!$AX$3:$AY$59, 2, FALSE), "")</f>
        <v/>
      </c>
      <c r="BC148" s="577" t="str">
        <f t="shared" si="91"/>
        <v/>
      </c>
      <c r="BD148" s="559" t="str">
        <f t="shared" si="92"/>
        <v>入力済</v>
      </c>
      <c r="BE148" s="559" t="str">
        <f t="shared" si="93"/>
        <v/>
      </c>
      <c r="BF148" s="559" t="str">
        <f t="shared" si="94"/>
        <v/>
      </c>
      <c r="BG148" s="559" t="str">
        <f t="shared" si="95"/>
        <v/>
      </c>
      <c r="BH148" s="559" t="str">
        <f t="shared" si="96"/>
        <v/>
      </c>
      <c r="BI148" s="559" t="str">
        <f t="shared" si="97"/>
        <v/>
      </c>
      <c r="BK148" s="27"/>
      <c r="BL148" s="606" t="str">
        <f t="shared" si="98"/>
        <v/>
      </c>
      <c r="BM148" s="606" t="str">
        <f t="shared" si="99"/>
        <v/>
      </c>
      <c r="BN148" s="606" t="str">
        <f t="shared" si="100"/>
        <v/>
      </c>
      <c r="BO148" s="607" t="str">
        <f>IFERROR(IF(BN148="対象",ROUNDDOWN(L148*VLOOKUP(K148,【参考】数式用!$A$4:$J$42,10,FALSE)*AA148,0),""),"")</f>
        <v/>
      </c>
      <c r="BP148" s="606" t="str">
        <f t="shared" si="104"/>
        <v/>
      </c>
      <c r="BQ148" s="606" t="str">
        <f t="shared" si="101"/>
        <v/>
      </c>
      <c r="BR148" s="608" t="str">
        <f t="shared" si="105"/>
        <v/>
      </c>
      <c r="BS148" s="608" t="str">
        <f t="shared" si="102"/>
        <v/>
      </c>
      <c r="BT148" s="606" t="str">
        <f t="shared" si="103"/>
        <v/>
      </c>
      <c r="BU148" s="607" t="str">
        <f>IFERROR(IF(BT148="Ⅱロ有り",ROUNDDOWN(L148*VLOOKUP(K148,【参考】数式用!$A$4:$J$42,10,FALSE)*AA148,0),""),"")</f>
        <v/>
      </c>
      <c r="BV148" s="606" t="str">
        <f>IFERROR(IF(BT148="Ⅱロなし",ROUNDDOWN(L148*VLOOKUP(K148,【参考】数式用!$A$4:$J$42,8,FALSE)*AA148,0),""),"")</f>
        <v/>
      </c>
    </row>
    <row r="149" spans="1:74" ht="110.1" customHeight="1" thickBot="1">
      <c r="A149" s="333">
        <v>136</v>
      </c>
      <c r="B149" s="1008" t="str">
        <f>IF(基本情報入力シート!B171="","",基本情報入力シート!B171)</f>
        <v/>
      </c>
      <c r="C149" s="1009"/>
      <c r="D149" s="1009"/>
      <c r="E149" s="1009"/>
      <c r="F149" s="1010"/>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24" t="str">
        <f>IF('別紙様式2-2（個票（４、５月））'!M149="","",'別紙様式2-2（個票（４、５月））'!M149)</f>
        <v/>
      </c>
      <c r="N149" s="584" t="str">
        <f>IF('別紙様式2-2（個票（４、５月））'!N149="","",'別紙様式2-2（個票（４、５月））'!N149)</f>
        <v/>
      </c>
      <c r="O149" s="336"/>
      <c r="P149" s="337" t="str">
        <f>IFERROR(VLOOKUP(K149,【参考】数式用!$A$2:$M$57,MATCH(O149,【参考】数式用!$G$3:$M$3,0)+6,0),"")</f>
        <v/>
      </c>
      <c r="Q149" s="338" t="s">
        <v>118</v>
      </c>
      <c r="R149" s="339"/>
      <c r="S149" s="340" t="s">
        <v>183</v>
      </c>
      <c r="T149" s="339"/>
      <c r="U149" s="340" t="s">
        <v>184</v>
      </c>
      <c r="V149" s="339"/>
      <c r="W149" s="340" t="s">
        <v>183</v>
      </c>
      <c r="X149" s="339"/>
      <c r="Y149" s="340" t="s">
        <v>185</v>
      </c>
      <c r="Z149" s="340" t="s">
        <v>186</v>
      </c>
      <c r="AA149" s="340" t="str">
        <f t="shared" si="75"/>
        <v/>
      </c>
      <c r="AB149" s="341" t="s">
        <v>187</v>
      </c>
      <c r="AC149" s="342" t="str">
        <f t="shared" si="76"/>
        <v/>
      </c>
      <c r="AD149" s="509" t="str">
        <f t="shared" si="77"/>
        <v/>
      </c>
      <c r="AE149" s="343" t="str">
        <f>IFERROR(ROUNDDOWN(ROUNDDOWN(ROUND(L149*VLOOKUP(K149,【参考】数式用!$A$2:$M$57,MATCH("処遇改善加算Ⅳ",【参考】数式用!$G$3:$M$3,0)+6,0),0),0)*AA149*0.5,0), "")</f>
        <v/>
      </c>
      <c r="AF149" s="344"/>
      <c r="AG149" s="345"/>
      <c r="AH149" s="345"/>
      <c r="AI149" s="344"/>
      <c r="AJ149" s="382"/>
      <c r="AK149" s="346"/>
      <c r="AL149" s="324" t="str">
        <f t="shared" si="78"/>
        <v/>
      </c>
      <c r="AM149" s="325" t="str">
        <f t="shared" si="79"/>
        <v/>
      </c>
      <c r="AN149" s="255"/>
      <c r="AO149" s="577" t="str">
        <f>IFERROR(VLOOKUP(K149,【参考】数式用!$A$2:$N$57,14,FALSE),"")</f>
        <v/>
      </c>
      <c r="AP149" s="577" t="str">
        <f t="shared" si="80"/>
        <v/>
      </c>
      <c r="AQ149" s="560" t="str">
        <f t="shared" si="81"/>
        <v/>
      </c>
      <c r="AR149" s="560" t="str">
        <f t="shared" si="82"/>
        <v>キャリアパス要件Ⅰ・Ⅱ_</v>
      </c>
      <c r="AS149" s="632" t="str">
        <f t="shared" si="83"/>
        <v>入力済</v>
      </c>
      <c r="AT149" s="577" t="str">
        <f t="shared" si="84"/>
        <v/>
      </c>
      <c r="AU149" s="632" t="str">
        <f t="shared" si="85"/>
        <v>入力済</v>
      </c>
      <c r="AV149" s="632" t="str">
        <f t="shared" si="86"/>
        <v/>
      </c>
      <c r="AW149" s="632" t="str">
        <f t="shared" si="87"/>
        <v/>
      </c>
      <c r="AX149" s="577" t="str">
        <f t="shared" si="88"/>
        <v/>
      </c>
      <c r="AY149" s="632" t="str">
        <f>IFERROR(VLOOKUP(K149,【参考】数式用!$AR$3:$AS$49, 2, FALSE), "")</f>
        <v/>
      </c>
      <c r="AZ149" s="577" t="str">
        <f t="shared" si="89"/>
        <v/>
      </c>
      <c r="BA149" s="559" t="str">
        <f t="shared" si="90"/>
        <v>入力済</v>
      </c>
      <c r="BB149" s="632" t="str">
        <f>IFERROR(VLOOKUP(K149,【参考】数式用!$AX$3:$AY$59, 2, FALSE), "")</f>
        <v/>
      </c>
      <c r="BC149" s="577" t="str">
        <f t="shared" si="91"/>
        <v/>
      </c>
      <c r="BD149" s="559" t="str">
        <f t="shared" si="92"/>
        <v>入力済</v>
      </c>
      <c r="BE149" s="559" t="str">
        <f t="shared" si="93"/>
        <v/>
      </c>
      <c r="BF149" s="559" t="str">
        <f t="shared" si="94"/>
        <v/>
      </c>
      <c r="BG149" s="559" t="str">
        <f t="shared" si="95"/>
        <v/>
      </c>
      <c r="BH149" s="559" t="str">
        <f t="shared" si="96"/>
        <v/>
      </c>
      <c r="BI149" s="559" t="str">
        <f t="shared" si="97"/>
        <v/>
      </c>
      <c r="BK149" s="27"/>
      <c r="BL149" s="606" t="str">
        <f t="shared" si="98"/>
        <v/>
      </c>
      <c r="BM149" s="606" t="str">
        <f t="shared" si="99"/>
        <v/>
      </c>
      <c r="BN149" s="606" t="str">
        <f t="shared" si="100"/>
        <v/>
      </c>
      <c r="BO149" s="607" t="str">
        <f>IFERROR(IF(BN149="対象",ROUNDDOWN(L149*VLOOKUP(K149,【参考】数式用!$A$4:$J$42,10,FALSE)*AA149,0),""),"")</f>
        <v/>
      </c>
      <c r="BP149" s="606" t="str">
        <f t="shared" si="104"/>
        <v/>
      </c>
      <c r="BQ149" s="606" t="str">
        <f t="shared" si="101"/>
        <v/>
      </c>
      <c r="BR149" s="608" t="str">
        <f t="shared" si="105"/>
        <v/>
      </c>
      <c r="BS149" s="608" t="str">
        <f t="shared" si="102"/>
        <v/>
      </c>
      <c r="BT149" s="606" t="str">
        <f t="shared" si="103"/>
        <v/>
      </c>
      <c r="BU149" s="607" t="str">
        <f>IFERROR(IF(BT149="Ⅱロ有り",ROUNDDOWN(L149*VLOOKUP(K149,【参考】数式用!$A$4:$J$42,10,FALSE)*AA149,0),""),"")</f>
        <v/>
      </c>
      <c r="BV149" s="606" t="str">
        <f>IFERROR(IF(BT149="Ⅱロなし",ROUNDDOWN(L149*VLOOKUP(K149,【参考】数式用!$A$4:$J$42,8,FALSE)*AA149,0),""),"")</f>
        <v/>
      </c>
    </row>
    <row r="150" spans="1:74" ht="110.1" customHeight="1" thickBot="1">
      <c r="A150" s="333">
        <v>137</v>
      </c>
      <c r="B150" s="1008" t="str">
        <f>IF(基本情報入力シート!B172="","",基本情報入力シート!B172)</f>
        <v/>
      </c>
      <c r="C150" s="1009"/>
      <c r="D150" s="1009"/>
      <c r="E150" s="1009"/>
      <c r="F150" s="1010"/>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24" t="str">
        <f>IF('別紙様式2-2（個票（４、５月））'!M150="","",'別紙様式2-2（個票（４、５月））'!M150)</f>
        <v/>
      </c>
      <c r="N150" s="584" t="str">
        <f>IF('別紙様式2-2（個票（４、５月））'!N150="","",'別紙様式2-2（個票（４、５月））'!N150)</f>
        <v/>
      </c>
      <c r="O150" s="336"/>
      <c r="P150" s="337" t="str">
        <f>IFERROR(VLOOKUP(K150,【参考】数式用!$A$2:$M$57,MATCH(O150,【参考】数式用!$G$3:$M$3,0)+6,0),"")</f>
        <v/>
      </c>
      <c r="Q150" s="338" t="s">
        <v>118</v>
      </c>
      <c r="R150" s="339"/>
      <c r="S150" s="340" t="s">
        <v>183</v>
      </c>
      <c r="T150" s="339"/>
      <c r="U150" s="340" t="s">
        <v>184</v>
      </c>
      <c r="V150" s="339"/>
      <c r="W150" s="340" t="s">
        <v>183</v>
      </c>
      <c r="X150" s="339"/>
      <c r="Y150" s="340" t="s">
        <v>185</v>
      </c>
      <c r="Z150" s="340" t="s">
        <v>186</v>
      </c>
      <c r="AA150" s="340" t="str">
        <f t="shared" si="75"/>
        <v/>
      </c>
      <c r="AB150" s="341" t="s">
        <v>187</v>
      </c>
      <c r="AC150" s="342" t="str">
        <f t="shared" si="76"/>
        <v/>
      </c>
      <c r="AD150" s="509" t="str">
        <f t="shared" si="77"/>
        <v/>
      </c>
      <c r="AE150" s="343" t="str">
        <f>IFERROR(ROUNDDOWN(ROUNDDOWN(ROUND(L150*VLOOKUP(K150,【参考】数式用!$A$2:$M$57,MATCH("処遇改善加算Ⅳ",【参考】数式用!$G$3:$M$3,0)+6,0),0),0)*AA150*0.5,0), "")</f>
        <v/>
      </c>
      <c r="AF150" s="344"/>
      <c r="AG150" s="345"/>
      <c r="AH150" s="345"/>
      <c r="AI150" s="344"/>
      <c r="AJ150" s="382"/>
      <c r="AK150" s="346"/>
      <c r="AL150" s="324" t="str">
        <f t="shared" si="78"/>
        <v/>
      </c>
      <c r="AM150" s="325" t="str">
        <f t="shared" si="79"/>
        <v/>
      </c>
      <c r="AN150" s="255"/>
      <c r="AO150" s="577" t="str">
        <f>IFERROR(VLOOKUP(K150,【参考】数式用!$A$2:$N$57,14,FALSE),"")</f>
        <v/>
      </c>
      <c r="AP150" s="577" t="str">
        <f t="shared" si="80"/>
        <v/>
      </c>
      <c r="AQ150" s="560" t="str">
        <f t="shared" si="81"/>
        <v/>
      </c>
      <c r="AR150" s="560" t="str">
        <f t="shared" si="82"/>
        <v>キャリアパス要件Ⅰ・Ⅱ_</v>
      </c>
      <c r="AS150" s="632" t="str">
        <f t="shared" si="83"/>
        <v>入力済</v>
      </c>
      <c r="AT150" s="577" t="str">
        <f t="shared" si="84"/>
        <v/>
      </c>
      <c r="AU150" s="632" t="str">
        <f t="shared" si="85"/>
        <v>入力済</v>
      </c>
      <c r="AV150" s="632" t="str">
        <f t="shared" si="86"/>
        <v/>
      </c>
      <c r="AW150" s="632" t="str">
        <f t="shared" si="87"/>
        <v/>
      </c>
      <c r="AX150" s="577" t="str">
        <f t="shared" si="88"/>
        <v/>
      </c>
      <c r="AY150" s="632" t="str">
        <f>IFERROR(VLOOKUP(K150,【参考】数式用!$AR$3:$AS$49, 2, FALSE), "")</f>
        <v/>
      </c>
      <c r="AZ150" s="577" t="str">
        <f t="shared" si="89"/>
        <v/>
      </c>
      <c r="BA150" s="559" t="str">
        <f t="shared" si="90"/>
        <v>入力済</v>
      </c>
      <c r="BB150" s="632" t="str">
        <f>IFERROR(VLOOKUP(K150,【参考】数式用!$AX$3:$AY$59, 2, FALSE), "")</f>
        <v/>
      </c>
      <c r="BC150" s="577" t="str">
        <f t="shared" si="91"/>
        <v/>
      </c>
      <c r="BD150" s="559" t="str">
        <f t="shared" si="92"/>
        <v>入力済</v>
      </c>
      <c r="BE150" s="559" t="str">
        <f t="shared" si="93"/>
        <v/>
      </c>
      <c r="BF150" s="559" t="str">
        <f t="shared" si="94"/>
        <v/>
      </c>
      <c r="BG150" s="559" t="str">
        <f t="shared" si="95"/>
        <v/>
      </c>
      <c r="BH150" s="559" t="str">
        <f t="shared" si="96"/>
        <v/>
      </c>
      <c r="BI150" s="559" t="str">
        <f t="shared" si="97"/>
        <v/>
      </c>
      <c r="BK150" s="27"/>
      <c r="BL150" s="606" t="str">
        <f t="shared" si="98"/>
        <v/>
      </c>
      <c r="BM150" s="606" t="str">
        <f t="shared" si="99"/>
        <v/>
      </c>
      <c r="BN150" s="606" t="str">
        <f t="shared" si="100"/>
        <v/>
      </c>
      <c r="BO150" s="607" t="str">
        <f>IFERROR(IF(BN150="対象",ROUNDDOWN(L150*VLOOKUP(K150,【参考】数式用!$A$4:$J$42,10,FALSE)*AA150,0),""),"")</f>
        <v/>
      </c>
      <c r="BP150" s="606" t="str">
        <f t="shared" si="104"/>
        <v/>
      </c>
      <c r="BQ150" s="606" t="str">
        <f t="shared" si="101"/>
        <v/>
      </c>
      <c r="BR150" s="608" t="str">
        <f t="shared" si="105"/>
        <v/>
      </c>
      <c r="BS150" s="608" t="str">
        <f t="shared" si="102"/>
        <v/>
      </c>
      <c r="BT150" s="606" t="str">
        <f t="shared" si="103"/>
        <v/>
      </c>
      <c r="BU150" s="607" t="str">
        <f>IFERROR(IF(BT150="Ⅱロ有り",ROUNDDOWN(L150*VLOOKUP(K150,【参考】数式用!$A$4:$J$42,10,FALSE)*AA150,0),""),"")</f>
        <v/>
      </c>
      <c r="BV150" s="606" t="str">
        <f>IFERROR(IF(BT150="Ⅱロなし",ROUNDDOWN(L150*VLOOKUP(K150,【参考】数式用!$A$4:$J$42,8,FALSE)*AA150,0),""),"")</f>
        <v/>
      </c>
    </row>
    <row r="151" spans="1:74" ht="110.1" customHeight="1" thickBot="1">
      <c r="A151" s="333">
        <v>138</v>
      </c>
      <c r="B151" s="1008" t="str">
        <f>IF(基本情報入力シート!B173="","",基本情報入力シート!B173)</f>
        <v/>
      </c>
      <c r="C151" s="1009"/>
      <c r="D151" s="1009"/>
      <c r="E151" s="1009"/>
      <c r="F151" s="1010"/>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24" t="str">
        <f>IF('別紙様式2-2（個票（４、５月））'!M151="","",'別紙様式2-2（個票（４、５月））'!M151)</f>
        <v/>
      </c>
      <c r="N151" s="584" t="str">
        <f>IF('別紙様式2-2（個票（４、５月））'!N151="","",'別紙様式2-2（個票（４、５月））'!N151)</f>
        <v/>
      </c>
      <c r="O151" s="336"/>
      <c r="P151" s="337" t="str">
        <f>IFERROR(VLOOKUP(K151,【参考】数式用!$A$2:$M$57,MATCH(O151,【参考】数式用!$G$3:$M$3,0)+6,0),"")</f>
        <v/>
      </c>
      <c r="Q151" s="338" t="s">
        <v>118</v>
      </c>
      <c r="R151" s="339"/>
      <c r="S151" s="340" t="s">
        <v>183</v>
      </c>
      <c r="T151" s="339"/>
      <c r="U151" s="340" t="s">
        <v>184</v>
      </c>
      <c r="V151" s="339"/>
      <c r="W151" s="340" t="s">
        <v>183</v>
      </c>
      <c r="X151" s="339"/>
      <c r="Y151" s="340" t="s">
        <v>185</v>
      </c>
      <c r="Z151" s="340" t="s">
        <v>186</v>
      </c>
      <c r="AA151" s="340" t="str">
        <f t="shared" si="75"/>
        <v/>
      </c>
      <c r="AB151" s="341" t="s">
        <v>187</v>
      </c>
      <c r="AC151" s="342" t="str">
        <f t="shared" si="76"/>
        <v/>
      </c>
      <c r="AD151" s="509" t="str">
        <f t="shared" si="77"/>
        <v/>
      </c>
      <c r="AE151" s="343" t="str">
        <f>IFERROR(ROUNDDOWN(ROUNDDOWN(ROUND(L151*VLOOKUP(K151,【参考】数式用!$A$2:$M$57,MATCH("処遇改善加算Ⅳ",【参考】数式用!$G$3:$M$3,0)+6,0),0),0)*AA151*0.5,0), "")</f>
        <v/>
      </c>
      <c r="AF151" s="344"/>
      <c r="AG151" s="345"/>
      <c r="AH151" s="345"/>
      <c r="AI151" s="344"/>
      <c r="AJ151" s="382"/>
      <c r="AK151" s="346"/>
      <c r="AL151" s="324" t="str">
        <f t="shared" si="78"/>
        <v/>
      </c>
      <c r="AM151" s="325" t="str">
        <f t="shared" si="79"/>
        <v/>
      </c>
      <c r="AN151" s="255"/>
      <c r="AO151" s="577" t="str">
        <f>IFERROR(VLOOKUP(K151,【参考】数式用!$A$2:$N$57,14,FALSE),"")</f>
        <v/>
      </c>
      <c r="AP151" s="577" t="str">
        <f t="shared" si="80"/>
        <v/>
      </c>
      <c r="AQ151" s="560" t="str">
        <f t="shared" si="81"/>
        <v/>
      </c>
      <c r="AR151" s="560" t="str">
        <f t="shared" si="82"/>
        <v>キャリアパス要件Ⅰ・Ⅱ_</v>
      </c>
      <c r="AS151" s="632" t="str">
        <f t="shared" si="83"/>
        <v>入力済</v>
      </c>
      <c r="AT151" s="577" t="str">
        <f t="shared" si="84"/>
        <v/>
      </c>
      <c r="AU151" s="632" t="str">
        <f t="shared" si="85"/>
        <v>入力済</v>
      </c>
      <c r="AV151" s="632" t="str">
        <f t="shared" si="86"/>
        <v/>
      </c>
      <c r="AW151" s="632" t="str">
        <f t="shared" si="87"/>
        <v/>
      </c>
      <c r="AX151" s="577" t="str">
        <f t="shared" si="88"/>
        <v/>
      </c>
      <c r="AY151" s="632" t="str">
        <f>IFERROR(VLOOKUP(K151,【参考】数式用!$AR$3:$AS$49, 2, FALSE), "")</f>
        <v/>
      </c>
      <c r="AZ151" s="577" t="str">
        <f t="shared" si="89"/>
        <v/>
      </c>
      <c r="BA151" s="559" t="str">
        <f t="shared" si="90"/>
        <v>入力済</v>
      </c>
      <c r="BB151" s="632" t="str">
        <f>IFERROR(VLOOKUP(K151,【参考】数式用!$AX$3:$AY$59, 2, FALSE), "")</f>
        <v/>
      </c>
      <c r="BC151" s="577" t="str">
        <f t="shared" si="91"/>
        <v/>
      </c>
      <c r="BD151" s="559" t="str">
        <f t="shared" si="92"/>
        <v>入力済</v>
      </c>
      <c r="BE151" s="559" t="str">
        <f t="shared" si="93"/>
        <v/>
      </c>
      <c r="BF151" s="559" t="str">
        <f t="shared" si="94"/>
        <v/>
      </c>
      <c r="BG151" s="559" t="str">
        <f t="shared" si="95"/>
        <v/>
      </c>
      <c r="BH151" s="559" t="str">
        <f t="shared" si="96"/>
        <v/>
      </c>
      <c r="BI151" s="559" t="str">
        <f t="shared" si="97"/>
        <v/>
      </c>
      <c r="BK151" s="27"/>
      <c r="BL151" s="606" t="str">
        <f t="shared" si="98"/>
        <v/>
      </c>
      <c r="BM151" s="606" t="str">
        <f t="shared" si="99"/>
        <v/>
      </c>
      <c r="BN151" s="606" t="str">
        <f t="shared" si="100"/>
        <v/>
      </c>
      <c r="BO151" s="607" t="str">
        <f>IFERROR(IF(BN151="対象",ROUNDDOWN(L151*VLOOKUP(K151,【参考】数式用!$A$4:$J$42,10,FALSE)*AA151,0),""),"")</f>
        <v/>
      </c>
      <c r="BP151" s="606" t="str">
        <f t="shared" si="104"/>
        <v/>
      </c>
      <c r="BQ151" s="606" t="str">
        <f t="shared" si="101"/>
        <v/>
      </c>
      <c r="BR151" s="608" t="str">
        <f t="shared" si="105"/>
        <v/>
      </c>
      <c r="BS151" s="608" t="str">
        <f t="shared" si="102"/>
        <v/>
      </c>
      <c r="BT151" s="606" t="str">
        <f t="shared" si="103"/>
        <v/>
      </c>
      <c r="BU151" s="607" t="str">
        <f>IFERROR(IF(BT151="Ⅱロ有り",ROUNDDOWN(L151*VLOOKUP(K151,【参考】数式用!$A$4:$J$42,10,FALSE)*AA151,0),""),"")</f>
        <v/>
      </c>
      <c r="BV151" s="606" t="str">
        <f>IFERROR(IF(BT151="Ⅱロなし",ROUNDDOWN(L151*VLOOKUP(K151,【参考】数式用!$A$4:$J$42,8,FALSE)*AA151,0),""),"")</f>
        <v/>
      </c>
    </row>
    <row r="152" spans="1:74" ht="110.1" customHeight="1" thickBot="1">
      <c r="A152" s="333">
        <v>139</v>
      </c>
      <c r="B152" s="1008" t="str">
        <f>IF(基本情報入力シート!B174="","",基本情報入力シート!B174)</f>
        <v/>
      </c>
      <c r="C152" s="1009"/>
      <c r="D152" s="1009"/>
      <c r="E152" s="1009"/>
      <c r="F152" s="1010"/>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24" t="str">
        <f>IF('別紙様式2-2（個票（４、５月））'!M152="","",'別紙様式2-2（個票（４、５月））'!M152)</f>
        <v/>
      </c>
      <c r="N152" s="584" t="str">
        <f>IF('別紙様式2-2（個票（４、５月））'!N152="","",'別紙様式2-2（個票（４、５月））'!N152)</f>
        <v/>
      </c>
      <c r="O152" s="336"/>
      <c r="P152" s="337" t="str">
        <f>IFERROR(VLOOKUP(K152,【参考】数式用!$A$2:$M$57,MATCH(O152,【参考】数式用!$G$3:$M$3,0)+6,0),"")</f>
        <v/>
      </c>
      <c r="Q152" s="338" t="s">
        <v>118</v>
      </c>
      <c r="R152" s="339"/>
      <c r="S152" s="340" t="s">
        <v>183</v>
      </c>
      <c r="T152" s="339"/>
      <c r="U152" s="340" t="s">
        <v>184</v>
      </c>
      <c r="V152" s="339"/>
      <c r="W152" s="340" t="s">
        <v>183</v>
      </c>
      <c r="X152" s="339"/>
      <c r="Y152" s="340" t="s">
        <v>185</v>
      </c>
      <c r="Z152" s="340" t="s">
        <v>186</v>
      </c>
      <c r="AA152" s="340" t="str">
        <f t="shared" si="75"/>
        <v/>
      </c>
      <c r="AB152" s="341" t="s">
        <v>187</v>
      </c>
      <c r="AC152" s="342" t="str">
        <f t="shared" si="76"/>
        <v/>
      </c>
      <c r="AD152" s="509" t="str">
        <f t="shared" si="77"/>
        <v/>
      </c>
      <c r="AE152" s="343" t="str">
        <f>IFERROR(ROUNDDOWN(ROUNDDOWN(ROUND(L152*VLOOKUP(K152,【参考】数式用!$A$2:$M$57,MATCH("処遇改善加算Ⅳ",【参考】数式用!$G$3:$M$3,0)+6,0),0),0)*AA152*0.5,0), "")</f>
        <v/>
      </c>
      <c r="AF152" s="344"/>
      <c r="AG152" s="345"/>
      <c r="AH152" s="345"/>
      <c r="AI152" s="344"/>
      <c r="AJ152" s="382"/>
      <c r="AK152" s="346"/>
      <c r="AL152" s="324" t="str">
        <f t="shared" si="78"/>
        <v/>
      </c>
      <c r="AM152" s="325" t="str">
        <f t="shared" si="79"/>
        <v/>
      </c>
      <c r="AN152" s="255"/>
      <c r="AO152" s="577" t="str">
        <f>IFERROR(VLOOKUP(K152,【参考】数式用!$A$2:$N$57,14,FALSE),"")</f>
        <v/>
      </c>
      <c r="AP152" s="577" t="str">
        <f t="shared" si="80"/>
        <v/>
      </c>
      <c r="AQ152" s="560" t="str">
        <f t="shared" si="81"/>
        <v/>
      </c>
      <c r="AR152" s="560" t="str">
        <f t="shared" si="82"/>
        <v>キャリアパス要件Ⅰ・Ⅱ_</v>
      </c>
      <c r="AS152" s="632" t="str">
        <f t="shared" si="83"/>
        <v>入力済</v>
      </c>
      <c r="AT152" s="577" t="str">
        <f t="shared" si="84"/>
        <v/>
      </c>
      <c r="AU152" s="632" t="str">
        <f t="shared" si="85"/>
        <v>入力済</v>
      </c>
      <c r="AV152" s="632" t="str">
        <f t="shared" si="86"/>
        <v/>
      </c>
      <c r="AW152" s="632" t="str">
        <f t="shared" si="87"/>
        <v/>
      </c>
      <c r="AX152" s="577" t="str">
        <f t="shared" si="88"/>
        <v/>
      </c>
      <c r="AY152" s="632" t="str">
        <f>IFERROR(VLOOKUP(K152,【参考】数式用!$AR$3:$AS$49, 2, FALSE), "")</f>
        <v/>
      </c>
      <c r="AZ152" s="577" t="str">
        <f t="shared" si="89"/>
        <v/>
      </c>
      <c r="BA152" s="559" t="str">
        <f t="shared" si="90"/>
        <v>入力済</v>
      </c>
      <c r="BB152" s="632" t="str">
        <f>IFERROR(VLOOKUP(K152,【参考】数式用!$AX$3:$AY$59, 2, FALSE), "")</f>
        <v/>
      </c>
      <c r="BC152" s="577" t="str">
        <f t="shared" si="91"/>
        <v/>
      </c>
      <c r="BD152" s="559" t="str">
        <f t="shared" si="92"/>
        <v>入力済</v>
      </c>
      <c r="BE152" s="559" t="str">
        <f t="shared" si="93"/>
        <v/>
      </c>
      <c r="BF152" s="559" t="str">
        <f t="shared" si="94"/>
        <v/>
      </c>
      <c r="BG152" s="559" t="str">
        <f t="shared" si="95"/>
        <v/>
      </c>
      <c r="BH152" s="559" t="str">
        <f t="shared" si="96"/>
        <v/>
      </c>
      <c r="BI152" s="559" t="str">
        <f t="shared" si="97"/>
        <v/>
      </c>
      <c r="BK152" s="27"/>
      <c r="BL152" s="606" t="str">
        <f t="shared" si="98"/>
        <v/>
      </c>
      <c r="BM152" s="606" t="str">
        <f t="shared" si="99"/>
        <v/>
      </c>
      <c r="BN152" s="606" t="str">
        <f t="shared" si="100"/>
        <v/>
      </c>
      <c r="BO152" s="607" t="str">
        <f>IFERROR(IF(BN152="対象",ROUNDDOWN(L152*VLOOKUP(K152,【参考】数式用!$A$4:$J$42,10,FALSE)*AA152,0),""),"")</f>
        <v/>
      </c>
      <c r="BP152" s="606" t="str">
        <f t="shared" si="104"/>
        <v/>
      </c>
      <c r="BQ152" s="606" t="str">
        <f t="shared" si="101"/>
        <v/>
      </c>
      <c r="BR152" s="608" t="str">
        <f t="shared" si="105"/>
        <v/>
      </c>
      <c r="BS152" s="608" t="str">
        <f t="shared" si="102"/>
        <v/>
      </c>
      <c r="BT152" s="606" t="str">
        <f t="shared" si="103"/>
        <v/>
      </c>
      <c r="BU152" s="607" t="str">
        <f>IFERROR(IF(BT152="Ⅱロ有り",ROUNDDOWN(L152*VLOOKUP(K152,【参考】数式用!$A$4:$J$42,10,FALSE)*AA152,0),""),"")</f>
        <v/>
      </c>
      <c r="BV152" s="606" t="str">
        <f>IFERROR(IF(BT152="Ⅱロなし",ROUNDDOWN(L152*VLOOKUP(K152,【参考】数式用!$A$4:$J$42,8,FALSE)*AA152,0),""),"")</f>
        <v/>
      </c>
    </row>
    <row r="153" spans="1:74" ht="110.1" customHeight="1" thickBot="1">
      <c r="A153" s="333">
        <v>140</v>
      </c>
      <c r="B153" s="1008" t="str">
        <f>IF(基本情報入力シート!B175="","",基本情報入力シート!B175)</f>
        <v/>
      </c>
      <c r="C153" s="1009"/>
      <c r="D153" s="1009"/>
      <c r="E153" s="1009"/>
      <c r="F153" s="1010"/>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24" t="str">
        <f>IF('別紙様式2-2（個票（４、５月））'!M153="","",'別紙様式2-2（個票（４、５月））'!M153)</f>
        <v/>
      </c>
      <c r="N153" s="584" t="str">
        <f>IF('別紙様式2-2（個票（４、５月））'!N153="","",'別紙様式2-2（個票（４、５月））'!N153)</f>
        <v/>
      </c>
      <c r="O153" s="336"/>
      <c r="P153" s="337" t="str">
        <f>IFERROR(VLOOKUP(K153,【参考】数式用!$A$2:$M$57,MATCH(O153,【参考】数式用!$G$3:$M$3,0)+6,0),"")</f>
        <v/>
      </c>
      <c r="Q153" s="338" t="s">
        <v>118</v>
      </c>
      <c r="R153" s="339"/>
      <c r="S153" s="340" t="s">
        <v>183</v>
      </c>
      <c r="T153" s="339"/>
      <c r="U153" s="340" t="s">
        <v>184</v>
      </c>
      <c r="V153" s="339"/>
      <c r="W153" s="340" t="s">
        <v>183</v>
      </c>
      <c r="X153" s="339"/>
      <c r="Y153" s="340" t="s">
        <v>185</v>
      </c>
      <c r="Z153" s="340" t="s">
        <v>186</v>
      </c>
      <c r="AA153" s="340" t="str">
        <f t="shared" si="75"/>
        <v/>
      </c>
      <c r="AB153" s="341" t="s">
        <v>187</v>
      </c>
      <c r="AC153" s="342" t="str">
        <f t="shared" si="76"/>
        <v/>
      </c>
      <c r="AD153" s="509" t="str">
        <f t="shared" si="77"/>
        <v/>
      </c>
      <c r="AE153" s="343" t="str">
        <f>IFERROR(ROUNDDOWN(ROUNDDOWN(ROUND(L153*VLOOKUP(K153,【参考】数式用!$A$2:$M$57,MATCH("処遇改善加算Ⅳ",【参考】数式用!$G$3:$M$3,0)+6,0),0),0)*AA153*0.5,0), "")</f>
        <v/>
      </c>
      <c r="AF153" s="344"/>
      <c r="AG153" s="345"/>
      <c r="AH153" s="345"/>
      <c r="AI153" s="344"/>
      <c r="AJ153" s="382"/>
      <c r="AK153" s="346"/>
      <c r="AL153" s="324" t="str">
        <f t="shared" si="78"/>
        <v/>
      </c>
      <c r="AM153" s="325" t="str">
        <f t="shared" si="79"/>
        <v/>
      </c>
      <c r="AN153" s="255"/>
      <c r="AO153" s="577" t="str">
        <f>IFERROR(VLOOKUP(K153,【参考】数式用!$A$2:$N$57,14,FALSE),"")</f>
        <v/>
      </c>
      <c r="AP153" s="577" t="str">
        <f t="shared" si="80"/>
        <v/>
      </c>
      <c r="AQ153" s="560" t="str">
        <f t="shared" si="81"/>
        <v/>
      </c>
      <c r="AR153" s="560" t="str">
        <f t="shared" si="82"/>
        <v>キャリアパス要件Ⅰ・Ⅱ_</v>
      </c>
      <c r="AS153" s="632" t="str">
        <f t="shared" si="83"/>
        <v>入力済</v>
      </c>
      <c r="AT153" s="577" t="str">
        <f t="shared" si="84"/>
        <v/>
      </c>
      <c r="AU153" s="632" t="str">
        <f t="shared" si="85"/>
        <v>入力済</v>
      </c>
      <c r="AV153" s="632" t="str">
        <f t="shared" si="86"/>
        <v/>
      </c>
      <c r="AW153" s="632" t="str">
        <f t="shared" si="87"/>
        <v/>
      </c>
      <c r="AX153" s="577" t="str">
        <f t="shared" si="88"/>
        <v/>
      </c>
      <c r="AY153" s="632" t="str">
        <f>IFERROR(VLOOKUP(K153,【参考】数式用!$AR$3:$AS$49, 2, FALSE), "")</f>
        <v/>
      </c>
      <c r="AZ153" s="577" t="str">
        <f t="shared" si="89"/>
        <v/>
      </c>
      <c r="BA153" s="559" t="str">
        <f t="shared" si="90"/>
        <v>入力済</v>
      </c>
      <c r="BB153" s="632" t="str">
        <f>IFERROR(VLOOKUP(K153,【参考】数式用!$AX$3:$AY$59, 2, FALSE), "")</f>
        <v/>
      </c>
      <c r="BC153" s="577" t="str">
        <f t="shared" si="91"/>
        <v/>
      </c>
      <c r="BD153" s="559" t="str">
        <f t="shared" si="92"/>
        <v>入力済</v>
      </c>
      <c r="BE153" s="559" t="str">
        <f t="shared" si="93"/>
        <v/>
      </c>
      <c r="BF153" s="559" t="str">
        <f t="shared" si="94"/>
        <v/>
      </c>
      <c r="BG153" s="559" t="str">
        <f t="shared" si="95"/>
        <v/>
      </c>
      <c r="BH153" s="559" t="str">
        <f t="shared" si="96"/>
        <v/>
      </c>
      <c r="BI153" s="559" t="str">
        <f t="shared" si="97"/>
        <v/>
      </c>
      <c r="BK153" s="27"/>
      <c r="BL153" s="606" t="str">
        <f t="shared" si="98"/>
        <v/>
      </c>
      <c r="BM153" s="606" t="str">
        <f t="shared" si="99"/>
        <v/>
      </c>
      <c r="BN153" s="606" t="str">
        <f t="shared" si="100"/>
        <v/>
      </c>
      <c r="BO153" s="607" t="str">
        <f>IFERROR(IF(BN153="対象",ROUNDDOWN(L153*VLOOKUP(K153,【参考】数式用!$A$4:$J$42,10,FALSE)*AA153,0),""),"")</f>
        <v/>
      </c>
      <c r="BP153" s="606" t="str">
        <f t="shared" si="104"/>
        <v/>
      </c>
      <c r="BQ153" s="606" t="str">
        <f t="shared" si="101"/>
        <v/>
      </c>
      <c r="BR153" s="608" t="str">
        <f t="shared" si="105"/>
        <v/>
      </c>
      <c r="BS153" s="608" t="str">
        <f t="shared" si="102"/>
        <v/>
      </c>
      <c r="BT153" s="606" t="str">
        <f t="shared" si="103"/>
        <v/>
      </c>
      <c r="BU153" s="607" t="str">
        <f>IFERROR(IF(BT153="Ⅱロ有り",ROUNDDOWN(L153*VLOOKUP(K153,【参考】数式用!$A$4:$J$42,10,FALSE)*AA153,0),""),"")</f>
        <v/>
      </c>
      <c r="BV153" s="606" t="str">
        <f>IFERROR(IF(BT153="Ⅱロなし",ROUNDDOWN(L153*VLOOKUP(K153,【参考】数式用!$A$4:$J$42,8,FALSE)*AA153,0),""),"")</f>
        <v/>
      </c>
    </row>
    <row r="154" spans="1:74" ht="110.1" customHeight="1" thickBot="1">
      <c r="A154" s="333">
        <v>141</v>
      </c>
      <c r="B154" s="1008" t="str">
        <f>IF(基本情報入力シート!B176="","",基本情報入力シート!B176)</f>
        <v/>
      </c>
      <c r="C154" s="1009"/>
      <c r="D154" s="1009"/>
      <c r="E154" s="1009"/>
      <c r="F154" s="1010"/>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24" t="str">
        <f>IF('別紙様式2-2（個票（４、５月））'!M154="","",'別紙様式2-2（個票（４、５月））'!M154)</f>
        <v/>
      </c>
      <c r="N154" s="584" t="str">
        <f>IF('別紙様式2-2（個票（４、５月））'!N154="","",'別紙様式2-2（個票（４、５月））'!N154)</f>
        <v/>
      </c>
      <c r="O154" s="336"/>
      <c r="P154" s="337" t="str">
        <f>IFERROR(VLOOKUP(K154,【参考】数式用!$A$2:$M$57,MATCH(O154,【参考】数式用!$G$3:$M$3,0)+6,0),"")</f>
        <v/>
      </c>
      <c r="Q154" s="338" t="s">
        <v>118</v>
      </c>
      <c r="R154" s="339"/>
      <c r="S154" s="340" t="s">
        <v>183</v>
      </c>
      <c r="T154" s="339"/>
      <c r="U154" s="340" t="s">
        <v>184</v>
      </c>
      <c r="V154" s="339"/>
      <c r="W154" s="340" t="s">
        <v>183</v>
      </c>
      <c r="X154" s="339"/>
      <c r="Y154" s="340" t="s">
        <v>185</v>
      </c>
      <c r="Z154" s="340" t="s">
        <v>186</v>
      </c>
      <c r="AA154" s="340" t="str">
        <f t="shared" si="75"/>
        <v/>
      </c>
      <c r="AB154" s="341" t="s">
        <v>187</v>
      </c>
      <c r="AC154" s="342" t="str">
        <f t="shared" si="76"/>
        <v/>
      </c>
      <c r="AD154" s="509" t="str">
        <f t="shared" si="77"/>
        <v/>
      </c>
      <c r="AE154" s="343" t="str">
        <f>IFERROR(ROUNDDOWN(ROUNDDOWN(ROUND(L154*VLOOKUP(K154,【参考】数式用!$A$2:$M$57,MATCH("処遇改善加算Ⅳ",【参考】数式用!$G$3:$M$3,0)+6,0),0),0)*AA154*0.5,0), "")</f>
        <v/>
      </c>
      <c r="AF154" s="344"/>
      <c r="AG154" s="345"/>
      <c r="AH154" s="345"/>
      <c r="AI154" s="344"/>
      <c r="AJ154" s="382"/>
      <c r="AK154" s="346"/>
      <c r="AL154" s="324" t="str">
        <f t="shared" si="78"/>
        <v/>
      </c>
      <c r="AM154" s="325" t="str">
        <f t="shared" si="79"/>
        <v/>
      </c>
      <c r="AN154" s="255"/>
      <c r="AO154" s="577" t="str">
        <f>IFERROR(VLOOKUP(K154,【参考】数式用!$A$2:$N$57,14,FALSE),"")</f>
        <v/>
      </c>
      <c r="AP154" s="577" t="str">
        <f t="shared" si="80"/>
        <v/>
      </c>
      <c r="AQ154" s="560" t="str">
        <f t="shared" si="81"/>
        <v/>
      </c>
      <c r="AR154" s="560" t="str">
        <f t="shared" si="82"/>
        <v>キャリアパス要件Ⅰ・Ⅱ_</v>
      </c>
      <c r="AS154" s="632" t="str">
        <f t="shared" si="83"/>
        <v>入力済</v>
      </c>
      <c r="AT154" s="577" t="str">
        <f t="shared" si="84"/>
        <v/>
      </c>
      <c r="AU154" s="632" t="str">
        <f t="shared" si="85"/>
        <v>入力済</v>
      </c>
      <c r="AV154" s="632" t="str">
        <f t="shared" si="86"/>
        <v/>
      </c>
      <c r="AW154" s="632" t="str">
        <f t="shared" si="87"/>
        <v/>
      </c>
      <c r="AX154" s="577" t="str">
        <f t="shared" si="88"/>
        <v/>
      </c>
      <c r="AY154" s="632" t="str">
        <f>IFERROR(VLOOKUP(K154,【参考】数式用!$AR$3:$AS$49, 2, FALSE), "")</f>
        <v/>
      </c>
      <c r="AZ154" s="577" t="str">
        <f t="shared" si="89"/>
        <v/>
      </c>
      <c r="BA154" s="559" t="str">
        <f t="shared" si="90"/>
        <v>入力済</v>
      </c>
      <c r="BB154" s="632" t="str">
        <f>IFERROR(VLOOKUP(K154,【参考】数式用!$AX$3:$AY$59, 2, FALSE), "")</f>
        <v/>
      </c>
      <c r="BC154" s="577" t="str">
        <f t="shared" si="91"/>
        <v/>
      </c>
      <c r="BD154" s="559" t="str">
        <f t="shared" si="92"/>
        <v>入力済</v>
      </c>
      <c r="BE154" s="559" t="str">
        <f t="shared" si="93"/>
        <v/>
      </c>
      <c r="BF154" s="559" t="str">
        <f t="shared" si="94"/>
        <v/>
      </c>
      <c r="BG154" s="559" t="str">
        <f t="shared" si="95"/>
        <v/>
      </c>
      <c r="BH154" s="559" t="str">
        <f t="shared" si="96"/>
        <v/>
      </c>
      <c r="BI154" s="559" t="str">
        <f t="shared" si="97"/>
        <v/>
      </c>
      <c r="BK154" s="27"/>
      <c r="BL154" s="606" t="str">
        <f t="shared" si="98"/>
        <v/>
      </c>
      <c r="BM154" s="606" t="str">
        <f t="shared" si="99"/>
        <v/>
      </c>
      <c r="BN154" s="606" t="str">
        <f t="shared" si="100"/>
        <v/>
      </c>
      <c r="BO154" s="607" t="str">
        <f>IFERROR(IF(BN154="対象",ROUNDDOWN(L154*VLOOKUP(K154,【参考】数式用!$A$4:$J$42,10,FALSE)*AA154,0),""),"")</f>
        <v/>
      </c>
      <c r="BP154" s="606" t="str">
        <f t="shared" si="104"/>
        <v/>
      </c>
      <c r="BQ154" s="606" t="str">
        <f t="shared" si="101"/>
        <v/>
      </c>
      <c r="BR154" s="608" t="str">
        <f t="shared" si="105"/>
        <v/>
      </c>
      <c r="BS154" s="608" t="str">
        <f t="shared" si="102"/>
        <v/>
      </c>
      <c r="BT154" s="606" t="str">
        <f t="shared" si="103"/>
        <v/>
      </c>
      <c r="BU154" s="607" t="str">
        <f>IFERROR(IF(BT154="Ⅱロ有り",ROUNDDOWN(L154*VLOOKUP(K154,【参考】数式用!$A$4:$J$42,10,FALSE)*AA154,0),""),"")</f>
        <v/>
      </c>
      <c r="BV154" s="606" t="str">
        <f>IFERROR(IF(BT154="Ⅱロなし",ROUNDDOWN(L154*VLOOKUP(K154,【参考】数式用!$A$4:$J$42,8,FALSE)*AA154,0),""),"")</f>
        <v/>
      </c>
    </row>
    <row r="155" spans="1:74" ht="110.1" customHeight="1" thickBot="1">
      <c r="A155" s="333">
        <v>142</v>
      </c>
      <c r="B155" s="1008" t="str">
        <f>IF(基本情報入力シート!B177="","",基本情報入力シート!B177)</f>
        <v/>
      </c>
      <c r="C155" s="1009"/>
      <c r="D155" s="1009"/>
      <c r="E155" s="1009"/>
      <c r="F155" s="1010"/>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24" t="str">
        <f>IF('別紙様式2-2（個票（４、５月））'!M155="","",'別紙様式2-2（個票（４、５月））'!M155)</f>
        <v/>
      </c>
      <c r="N155" s="584" t="str">
        <f>IF('別紙様式2-2（個票（４、５月））'!N155="","",'別紙様式2-2（個票（４、５月））'!N155)</f>
        <v/>
      </c>
      <c r="O155" s="336"/>
      <c r="P155" s="337" t="str">
        <f>IFERROR(VLOOKUP(K155,【参考】数式用!$A$2:$M$57,MATCH(O155,【参考】数式用!$G$3:$M$3,0)+6,0),"")</f>
        <v/>
      </c>
      <c r="Q155" s="338" t="s">
        <v>118</v>
      </c>
      <c r="R155" s="339"/>
      <c r="S155" s="340" t="s">
        <v>183</v>
      </c>
      <c r="T155" s="339"/>
      <c r="U155" s="340" t="s">
        <v>184</v>
      </c>
      <c r="V155" s="339"/>
      <c r="W155" s="340" t="s">
        <v>183</v>
      </c>
      <c r="X155" s="339"/>
      <c r="Y155" s="340" t="s">
        <v>185</v>
      </c>
      <c r="Z155" s="340" t="s">
        <v>186</v>
      </c>
      <c r="AA155" s="340" t="str">
        <f t="shared" si="75"/>
        <v/>
      </c>
      <c r="AB155" s="341" t="s">
        <v>187</v>
      </c>
      <c r="AC155" s="342" t="str">
        <f t="shared" si="76"/>
        <v/>
      </c>
      <c r="AD155" s="509" t="str">
        <f t="shared" si="77"/>
        <v/>
      </c>
      <c r="AE155" s="343" t="str">
        <f>IFERROR(ROUNDDOWN(ROUNDDOWN(ROUND(L155*VLOOKUP(K155,【参考】数式用!$A$2:$M$57,MATCH("処遇改善加算Ⅳ",【参考】数式用!$G$3:$M$3,0)+6,0),0),0)*AA155*0.5,0), "")</f>
        <v/>
      </c>
      <c r="AF155" s="344"/>
      <c r="AG155" s="345"/>
      <c r="AH155" s="345"/>
      <c r="AI155" s="344"/>
      <c r="AJ155" s="382"/>
      <c r="AK155" s="346"/>
      <c r="AL155" s="324" t="str">
        <f t="shared" si="78"/>
        <v/>
      </c>
      <c r="AM155" s="325" t="str">
        <f t="shared" si="79"/>
        <v/>
      </c>
      <c r="AN155" s="255"/>
      <c r="AO155" s="577" t="str">
        <f>IFERROR(VLOOKUP(K155,【参考】数式用!$A$2:$N$57,14,FALSE),"")</f>
        <v/>
      </c>
      <c r="AP155" s="577" t="str">
        <f t="shared" si="80"/>
        <v/>
      </c>
      <c r="AQ155" s="560" t="str">
        <f t="shared" si="81"/>
        <v/>
      </c>
      <c r="AR155" s="560" t="str">
        <f t="shared" si="82"/>
        <v>キャリアパス要件Ⅰ・Ⅱ_</v>
      </c>
      <c r="AS155" s="632" t="str">
        <f t="shared" si="83"/>
        <v>入力済</v>
      </c>
      <c r="AT155" s="577" t="str">
        <f t="shared" si="84"/>
        <v/>
      </c>
      <c r="AU155" s="632" t="str">
        <f t="shared" si="85"/>
        <v>入力済</v>
      </c>
      <c r="AV155" s="632" t="str">
        <f t="shared" si="86"/>
        <v/>
      </c>
      <c r="AW155" s="632" t="str">
        <f t="shared" si="87"/>
        <v/>
      </c>
      <c r="AX155" s="577" t="str">
        <f t="shared" si="88"/>
        <v/>
      </c>
      <c r="AY155" s="632" t="str">
        <f>IFERROR(VLOOKUP(K155,【参考】数式用!$AR$3:$AS$49, 2, FALSE), "")</f>
        <v/>
      </c>
      <c r="AZ155" s="577" t="str">
        <f t="shared" si="89"/>
        <v/>
      </c>
      <c r="BA155" s="559" t="str">
        <f t="shared" si="90"/>
        <v>入力済</v>
      </c>
      <c r="BB155" s="632" t="str">
        <f>IFERROR(VLOOKUP(K155,【参考】数式用!$AX$3:$AY$59, 2, FALSE), "")</f>
        <v/>
      </c>
      <c r="BC155" s="577" t="str">
        <f t="shared" si="91"/>
        <v/>
      </c>
      <c r="BD155" s="559" t="str">
        <f t="shared" si="92"/>
        <v>入力済</v>
      </c>
      <c r="BE155" s="559" t="str">
        <f t="shared" si="93"/>
        <v/>
      </c>
      <c r="BF155" s="559" t="str">
        <f t="shared" si="94"/>
        <v/>
      </c>
      <c r="BG155" s="559" t="str">
        <f t="shared" si="95"/>
        <v/>
      </c>
      <c r="BH155" s="559" t="str">
        <f t="shared" si="96"/>
        <v/>
      </c>
      <c r="BI155" s="559" t="str">
        <f t="shared" si="97"/>
        <v/>
      </c>
      <c r="BK155" s="27"/>
      <c r="BL155" s="606" t="str">
        <f t="shared" si="98"/>
        <v/>
      </c>
      <c r="BM155" s="606" t="str">
        <f t="shared" si="99"/>
        <v/>
      </c>
      <c r="BN155" s="606" t="str">
        <f t="shared" si="100"/>
        <v/>
      </c>
      <c r="BO155" s="607" t="str">
        <f>IFERROR(IF(BN155="対象",ROUNDDOWN(L155*VLOOKUP(K155,【参考】数式用!$A$4:$J$42,10,FALSE)*AA155,0),""),"")</f>
        <v/>
      </c>
      <c r="BP155" s="606" t="str">
        <f t="shared" si="104"/>
        <v/>
      </c>
      <c r="BQ155" s="606" t="str">
        <f t="shared" si="101"/>
        <v/>
      </c>
      <c r="BR155" s="608" t="str">
        <f t="shared" si="105"/>
        <v/>
      </c>
      <c r="BS155" s="608" t="str">
        <f t="shared" si="102"/>
        <v/>
      </c>
      <c r="BT155" s="606" t="str">
        <f t="shared" si="103"/>
        <v/>
      </c>
      <c r="BU155" s="607" t="str">
        <f>IFERROR(IF(BT155="Ⅱロ有り",ROUNDDOWN(L155*VLOOKUP(K155,【参考】数式用!$A$4:$J$42,10,FALSE)*AA155,0),""),"")</f>
        <v/>
      </c>
      <c r="BV155" s="606" t="str">
        <f>IFERROR(IF(BT155="Ⅱロなし",ROUNDDOWN(L155*VLOOKUP(K155,【参考】数式用!$A$4:$J$42,8,FALSE)*AA155,0),""),"")</f>
        <v/>
      </c>
    </row>
    <row r="156" spans="1:74" ht="110.1" customHeight="1" thickBot="1">
      <c r="A156" s="333">
        <v>143</v>
      </c>
      <c r="B156" s="1008" t="str">
        <f>IF(基本情報入力シート!B178="","",基本情報入力シート!B178)</f>
        <v/>
      </c>
      <c r="C156" s="1009"/>
      <c r="D156" s="1009"/>
      <c r="E156" s="1009"/>
      <c r="F156" s="1010"/>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24" t="str">
        <f>IF('別紙様式2-2（個票（４、５月））'!M156="","",'別紙様式2-2（個票（４、５月））'!M156)</f>
        <v/>
      </c>
      <c r="N156" s="584" t="str">
        <f>IF('別紙様式2-2（個票（４、５月））'!N156="","",'別紙様式2-2（個票（４、５月））'!N156)</f>
        <v/>
      </c>
      <c r="O156" s="336"/>
      <c r="P156" s="337" t="str">
        <f>IFERROR(VLOOKUP(K156,【参考】数式用!$A$2:$M$57,MATCH(O156,【参考】数式用!$G$3:$M$3,0)+6,0),"")</f>
        <v/>
      </c>
      <c r="Q156" s="338" t="s">
        <v>118</v>
      </c>
      <c r="R156" s="339"/>
      <c r="S156" s="340" t="s">
        <v>183</v>
      </c>
      <c r="T156" s="339"/>
      <c r="U156" s="340" t="s">
        <v>184</v>
      </c>
      <c r="V156" s="339"/>
      <c r="W156" s="340" t="s">
        <v>183</v>
      </c>
      <c r="X156" s="339"/>
      <c r="Y156" s="340" t="s">
        <v>185</v>
      </c>
      <c r="Z156" s="340" t="s">
        <v>186</v>
      </c>
      <c r="AA156" s="340" t="str">
        <f t="shared" si="75"/>
        <v/>
      </c>
      <c r="AB156" s="341" t="s">
        <v>187</v>
      </c>
      <c r="AC156" s="342" t="str">
        <f t="shared" si="76"/>
        <v/>
      </c>
      <c r="AD156" s="509" t="str">
        <f t="shared" si="77"/>
        <v/>
      </c>
      <c r="AE156" s="343" t="str">
        <f>IFERROR(ROUNDDOWN(ROUNDDOWN(ROUND(L156*VLOOKUP(K156,【参考】数式用!$A$2:$M$57,MATCH("処遇改善加算Ⅳ",【参考】数式用!$G$3:$M$3,0)+6,0),0),0)*AA156*0.5,0), "")</f>
        <v/>
      </c>
      <c r="AF156" s="344"/>
      <c r="AG156" s="345"/>
      <c r="AH156" s="345"/>
      <c r="AI156" s="344"/>
      <c r="AJ156" s="382"/>
      <c r="AK156" s="346"/>
      <c r="AL156" s="324" t="str">
        <f t="shared" si="78"/>
        <v/>
      </c>
      <c r="AM156" s="325" t="str">
        <f t="shared" si="79"/>
        <v/>
      </c>
      <c r="AN156" s="255"/>
      <c r="AO156" s="577" t="str">
        <f>IFERROR(VLOOKUP(K156,【参考】数式用!$A$2:$N$57,14,FALSE),"")</f>
        <v/>
      </c>
      <c r="AP156" s="577" t="str">
        <f t="shared" si="80"/>
        <v/>
      </c>
      <c r="AQ156" s="560" t="str">
        <f t="shared" si="81"/>
        <v/>
      </c>
      <c r="AR156" s="560" t="str">
        <f t="shared" si="82"/>
        <v>キャリアパス要件Ⅰ・Ⅱ_</v>
      </c>
      <c r="AS156" s="632" t="str">
        <f t="shared" si="83"/>
        <v>入力済</v>
      </c>
      <c r="AT156" s="577" t="str">
        <f t="shared" si="84"/>
        <v/>
      </c>
      <c r="AU156" s="632" t="str">
        <f t="shared" si="85"/>
        <v>入力済</v>
      </c>
      <c r="AV156" s="632" t="str">
        <f t="shared" si="86"/>
        <v/>
      </c>
      <c r="AW156" s="632" t="str">
        <f t="shared" si="87"/>
        <v/>
      </c>
      <c r="AX156" s="577" t="str">
        <f t="shared" si="88"/>
        <v/>
      </c>
      <c r="AY156" s="632" t="str">
        <f>IFERROR(VLOOKUP(K156,【参考】数式用!$AR$3:$AS$49, 2, FALSE), "")</f>
        <v/>
      </c>
      <c r="AZ156" s="577" t="str">
        <f t="shared" si="89"/>
        <v/>
      </c>
      <c r="BA156" s="559" t="str">
        <f t="shared" si="90"/>
        <v>入力済</v>
      </c>
      <c r="BB156" s="632" t="str">
        <f>IFERROR(VLOOKUP(K156,【参考】数式用!$AX$3:$AY$59, 2, FALSE), "")</f>
        <v/>
      </c>
      <c r="BC156" s="577" t="str">
        <f t="shared" si="91"/>
        <v/>
      </c>
      <c r="BD156" s="559" t="str">
        <f t="shared" si="92"/>
        <v>入力済</v>
      </c>
      <c r="BE156" s="559" t="str">
        <f t="shared" si="93"/>
        <v/>
      </c>
      <c r="BF156" s="559" t="str">
        <f t="shared" si="94"/>
        <v/>
      </c>
      <c r="BG156" s="559" t="str">
        <f t="shared" si="95"/>
        <v/>
      </c>
      <c r="BH156" s="559" t="str">
        <f t="shared" si="96"/>
        <v/>
      </c>
      <c r="BI156" s="559" t="str">
        <f t="shared" si="97"/>
        <v/>
      </c>
      <c r="BK156" s="27"/>
      <c r="BL156" s="606" t="str">
        <f t="shared" si="98"/>
        <v/>
      </c>
      <c r="BM156" s="606" t="str">
        <f t="shared" si="99"/>
        <v/>
      </c>
      <c r="BN156" s="606" t="str">
        <f t="shared" si="100"/>
        <v/>
      </c>
      <c r="BO156" s="607" t="str">
        <f>IFERROR(IF(BN156="対象",ROUNDDOWN(L156*VLOOKUP(K156,【参考】数式用!$A$4:$J$42,10,FALSE)*AA156,0),""),"")</f>
        <v/>
      </c>
      <c r="BP156" s="606" t="str">
        <f t="shared" si="104"/>
        <v/>
      </c>
      <c r="BQ156" s="606" t="str">
        <f t="shared" si="101"/>
        <v/>
      </c>
      <c r="BR156" s="608" t="str">
        <f t="shared" si="105"/>
        <v/>
      </c>
      <c r="BS156" s="608" t="str">
        <f t="shared" si="102"/>
        <v/>
      </c>
      <c r="BT156" s="606" t="str">
        <f t="shared" si="103"/>
        <v/>
      </c>
      <c r="BU156" s="607" t="str">
        <f>IFERROR(IF(BT156="Ⅱロ有り",ROUNDDOWN(L156*VLOOKUP(K156,【参考】数式用!$A$4:$J$42,10,FALSE)*AA156,0),""),"")</f>
        <v/>
      </c>
      <c r="BV156" s="606" t="str">
        <f>IFERROR(IF(BT156="Ⅱロなし",ROUNDDOWN(L156*VLOOKUP(K156,【参考】数式用!$A$4:$J$42,8,FALSE)*AA156,0),""),"")</f>
        <v/>
      </c>
    </row>
    <row r="157" spans="1:74" ht="110.1" customHeight="1" thickBot="1">
      <c r="A157" s="333">
        <v>144</v>
      </c>
      <c r="B157" s="1008" t="str">
        <f>IF(基本情報入力シート!B179="","",基本情報入力シート!B179)</f>
        <v/>
      </c>
      <c r="C157" s="1009"/>
      <c r="D157" s="1009"/>
      <c r="E157" s="1009"/>
      <c r="F157" s="1010"/>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24" t="str">
        <f>IF('別紙様式2-2（個票（４、５月））'!M157="","",'別紙様式2-2（個票（４、５月））'!M157)</f>
        <v/>
      </c>
      <c r="N157" s="584" t="str">
        <f>IF('別紙様式2-2（個票（４、５月））'!N157="","",'別紙様式2-2（個票（４、５月））'!N157)</f>
        <v/>
      </c>
      <c r="O157" s="336"/>
      <c r="P157" s="337" t="str">
        <f>IFERROR(VLOOKUP(K157,【参考】数式用!$A$2:$M$57,MATCH(O157,【参考】数式用!$G$3:$M$3,0)+6,0),"")</f>
        <v/>
      </c>
      <c r="Q157" s="338" t="s">
        <v>118</v>
      </c>
      <c r="R157" s="339"/>
      <c r="S157" s="340" t="s">
        <v>183</v>
      </c>
      <c r="T157" s="339"/>
      <c r="U157" s="340" t="s">
        <v>184</v>
      </c>
      <c r="V157" s="339"/>
      <c r="W157" s="340" t="s">
        <v>183</v>
      </c>
      <c r="X157" s="339"/>
      <c r="Y157" s="340" t="s">
        <v>185</v>
      </c>
      <c r="Z157" s="340" t="s">
        <v>186</v>
      </c>
      <c r="AA157" s="340" t="str">
        <f t="shared" si="75"/>
        <v/>
      </c>
      <c r="AB157" s="341" t="s">
        <v>187</v>
      </c>
      <c r="AC157" s="342" t="str">
        <f t="shared" si="76"/>
        <v/>
      </c>
      <c r="AD157" s="509" t="str">
        <f t="shared" si="77"/>
        <v/>
      </c>
      <c r="AE157" s="343" t="str">
        <f>IFERROR(ROUNDDOWN(ROUNDDOWN(ROUND(L157*VLOOKUP(K157,【参考】数式用!$A$2:$M$57,MATCH("処遇改善加算Ⅳ",【参考】数式用!$G$3:$M$3,0)+6,0),0),0)*AA157*0.5,0), "")</f>
        <v/>
      </c>
      <c r="AF157" s="344"/>
      <c r="AG157" s="345"/>
      <c r="AH157" s="345"/>
      <c r="AI157" s="344"/>
      <c r="AJ157" s="382"/>
      <c r="AK157" s="346"/>
      <c r="AL157" s="324" t="str">
        <f t="shared" si="78"/>
        <v/>
      </c>
      <c r="AM157" s="325" t="str">
        <f t="shared" si="79"/>
        <v/>
      </c>
      <c r="AN157" s="255"/>
      <c r="AO157" s="577" t="str">
        <f>IFERROR(VLOOKUP(K157,【参考】数式用!$A$2:$N$57,14,FALSE),"")</f>
        <v/>
      </c>
      <c r="AP157" s="577" t="str">
        <f t="shared" si="80"/>
        <v/>
      </c>
      <c r="AQ157" s="560" t="str">
        <f t="shared" si="81"/>
        <v/>
      </c>
      <c r="AR157" s="560" t="str">
        <f t="shared" si="82"/>
        <v>キャリアパス要件Ⅰ・Ⅱ_</v>
      </c>
      <c r="AS157" s="632" t="str">
        <f t="shared" si="83"/>
        <v>入力済</v>
      </c>
      <c r="AT157" s="577" t="str">
        <f t="shared" si="84"/>
        <v/>
      </c>
      <c r="AU157" s="632" t="str">
        <f t="shared" si="85"/>
        <v>入力済</v>
      </c>
      <c r="AV157" s="632" t="str">
        <f t="shared" si="86"/>
        <v/>
      </c>
      <c r="AW157" s="632" t="str">
        <f t="shared" si="87"/>
        <v/>
      </c>
      <c r="AX157" s="577" t="str">
        <f t="shared" si="88"/>
        <v/>
      </c>
      <c r="AY157" s="632" t="str">
        <f>IFERROR(VLOOKUP(K157,【参考】数式用!$AR$3:$AS$49, 2, FALSE), "")</f>
        <v/>
      </c>
      <c r="AZ157" s="577" t="str">
        <f t="shared" si="89"/>
        <v/>
      </c>
      <c r="BA157" s="559" t="str">
        <f t="shared" si="90"/>
        <v>入力済</v>
      </c>
      <c r="BB157" s="632" t="str">
        <f>IFERROR(VLOOKUP(K157,【参考】数式用!$AX$3:$AY$59, 2, FALSE), "")</f>
        <v/>
      </c>
      <c r="BC157" s="577" t="str">
        <f t="shared" si="91"/>
        <v/>
      </c>
      <c r="BD157" s="559" t="str">
        <f t="shared" si="92"/>
        <v>入力済</v>
      </c>
      <c r="BE157" s="559" t="str">
        <f t="shared" si="93"/>
        <v/>
      </c>
      <c r="BF157" s="559" t="str">
        <f t="shared" si="94"/>
        <v/>
      </c>
      <c r="BG157" s="559" t="str">
        <f t="shared" si="95"/>
        <v/>
      </c>
      <c r="BH157" s="559" t="str">
        <f t="shared" si="96"/>
        <v/>
      </c>
      <c r="BI157" s="559" t="str">
        <f t="shared" si="97"/>
        <v/>
      </c>
      <c r="BK157" s="27"/>
      <c r="BL157" s="606" t="str">
        <f t="shared" si="98"/>
        <v/>
      </c>
      <c r="BM157" s="606" t="str">
        <f t="shared" si="99"/>
        <v/>
      </c>
      <c r="BN157" s="606" t="str">
        <f t="shared" si="100"/>
        <v/>
      </c>
      <c r="BO157" s="607" t="str">
        <f>IFERROR(IF(BN157="対象",ROUNDDOWN(L157*VLOOKUP(K157,【参考】数式用!$A$4:$J$42,10,FALSE)*AA157,0),""),"")</f>
        <v/>
      </c>
      <c r="BP157" s="606" t="str">
        <f t="shared" si="104"/>
        <v/>
      </c>
      <c r="BQ157" s="606" t="str">
        <f t="shared" si="101"/>
        <v/>
      </c>
      <c r="BR157" s="608" t="str">
        <f t="shared" si="105"/>
        <v/>
      </c>
      <c r="BS157" s="608" t="str">
        <f t="shared" si="102"/>
        <v/>
      </c>
      <c r="BT157" s="606" t="str">
        <f t="shared" si="103"/>
        <v/>
      </c>
      <c r="BU157" s="607" t="str">
        <f>IFERROR(IF(BT157="Ⅱロ有り",ROUNDDOWN(L157*VLOOKUP(K157,【参考】数式用!$A$4:$J$42,10,FALSE)*AA157,0),""),"")</f>
        <v/>
      </c>
      <c r="BV157" s="606" t="str">
        <f>IFERROR(IF(BT157="Ⅱロなし",ROUNDDOWN(L157*VLOOKUP(K157,【参考】数式用!$A$4:$J$42,8,FALSE)*AA157,0),""),"")</f>
        <v/>
      </c>
    </row>
    <row r="158" spans="1:74" ht="110.1" customHeight="1" thickBot="1">
      <c r="A158" s="333">
        <v>145</v>
      </c>
      <c r="B158" s="1008" t="str">
        <f>IF(基本情報入力シート!B180="","",基本情報入力シート!B180)</f>
        <v/>
      </c>
      <c r="C158" s="1009"/>
      <c r="D158" s="1009"/>
      <c r="E158" s="1009"/>
      <c r="F158" s="1010"/>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24" t="str">
        <f>IF('別紙様式2-2（個票（４、５月））'!M158="","",'別紙様式2-2（個票（４、５月））'!M158)</f>
        <v/>
      </c>
      <c r="N158" s="584" t="str">
        <f>IF('別紙様式2-2（個票（４、５月））'!N158="","",'別紙様式2-2（個票（４、５月））'!N158)</f>
        <v/>
      </c>
      <c r="O158" s="336"/>
      <c r="P158" s="337" t="str">
        <f>IFERROR(VLOOKUP(K158,【参考】数式用!$A$2:$M$57,MATCH(O158,【参考】数式用!$G$3:$M$3,0)+6,0),"")</f>
        <v/>
      </c>
      <c r="Q158" s="338" t="s">
        <v>118</v>
      </c>
      <c r="R158" s="339"/>
      <c r="S158" s="340" t="s">
        <v>183</v>
      </c>
      <c r="T158" s="339"/>
      <c r="U158" s="340" t="s">
        <v>184</v>
      </c>
      <c r="V158" s="339"/>
      <c r="W158" s="340" t="s">
        <v>183</v>
      </c>
      <c r="X158" s="339"/>
      <c r="Y158" s="340" t="s">
        <v>185</v>
      </c>
      <c r="Z158" s="340" t="s">
        <v>186</v>
      </c>
      <c r="AA158" s="340" t="str">
        <f t="shared" si="75"/>
        <v/>
      </c>
      <c r="AB158" s="341" t="s">
        <v>187</v>
      </c>
      <c r="AC158" s="342" t="str">
        <f t="shared" si="76"/>
        <v/>
      </c>
      <c r="AD158" s="509" t="str">
        <f t="shared" si="77"/>
        <v/>
      </c>
      <c r="AE158" s="343" t="str">
        <f>IFERROR(ROUNDDOWN(ROUNDDOWN(ROUND(L158*VLOOKUP(K158,【参考】数式用!$A$2:$M$57,MATCH("処遇改善加算Ⅳ",【参考】数式用!$G$3:$M$3,0)+6,0),0),0)*AA158*0.5,0), "")</f>
        <v/>
      </c>
      <c r="AF158" s="344"/>
      <c r="AG158" s="345"/>
      <c r="AH158" s="345"/>
      <c r="AI158" s="344"/>
      <c r="AJ158" s="382"/>
      <c r="AK158" s="346"/>
      <c r="AL158" s="324" t="str">
        <f t="shared" si="78"/>
        <v/>
      </c>
      <c r="AM158" s="325" t="str">
        <f t="shared" si="79"/>
        <v/>
      </c>
      <c r="AN158" s="255"/>
      <c r="AO158" s="577" t="str">
        <f>IFERROR(VLOOKUP(K158,【参考】数式用!$A$2:$N$57,14,FALSE),"")</f>
        <v/>
      </c>
      <c r="AP158" s="577" t="str">
        <f t="shared" si="80"/>
        <v/>
      </c>
      <c r="AQ158" s="560" t="str">
        <f t="shared" si="81"/>
        <v/>
      </c>
      <c r="AR158" s="560" t="str">
        <f t="shared" si="82"/>
        <v>キャリアパス要件Ⅰ・Ⅱ_</v>
      </c>
      <c r="AS158" s="632" t="str">
        <f t="shared" si="83"/>
        <v>入力済</v>
      </c>
      <c r="AT158" s="577" t="str">
        <f t="shared" si="84"/>
        <v/>
      </c>
      <c r="AU158" s="632" t="str">
        <f t="shared" si="85"/>
        <v>入力済</v>
      </c>
      <c r="AV158" s="632" t="str">
        <f t="shared" si="86"/>
        <v/>
      </c>
      <c r="AW158" s="632" t="str">
        <f t="shared" si="87"/>
        <v/>
      </c>
      <c r="AX158" s="577" t="str">
        <f t="shared" si="88"/>
        <v/>
      </c>
      <c r="AY158" s="632" t="str">
        <f>IFERROR(VLOOKUP(K158,【参考】数式用!$AR$3:$AS$49, 2, FALSE), "")</f>
        <v/>
      </c>
      <c r="AZ158" s="577" t="str">
        <f t="shared" si="89"/>
        <v/>
      </c>
      <c r="BA158" s="559" t="str">
        <f t="shared" si="90"/>
        <v>入力済</v>
      </c>
      <c r="BB158" s="632" t="str">
        <f>IFERROR(VLOOKUP(K158,【参考】数式用!$AX$3:$AY$59, 2, FALSE), "")</f>
        <v/>
      </c>
      <c r="BC158" s="577" t="str">
        <f t="shared" si="91"/>
        <v/>
      </c>
      <c r="BD158" s="559" t="str">
        <f t="shared" si="92"/>
        <v>入力済</v>
      </c>
      <c r="BE158" s="559" t="str">
        <f t="shared" si="93"/>
        <v/>
      </c>
      <c r="BF158" s="559" t="str">
        <f t="shared" si="94"/>
        <v/>
      </c>
      <c r="BG158" s="559" t="str">
        <f t="shared" si="95"/>
        <v/>
      </c>
      <c r="BH158" s="559" t="str">
        <f t="shared" si="96"/>
        <v/>
      </c>
      <c r="BI158" s="559" t="str">
        <f t="shared" si="97"/>
        <v/>
      </c>
      <c r="BK158" s="27"/>
      <c r="BL158" s="606" t="str">
        <f t="shared" si="98"/>
        <v/>
      </c>
      <c r="BM158" s="606" t="str">
        <f t="shared" si="99"/>
        <v/>
      </c>
      <c r="BN158" s="606" t="str">
        <f t="shared" si="100"/>
        <v/>
      </c>
      <c r="BO158" s="607" t="str">
        <f>IFERROR(IF(BN158="対象",ROUNDDOWN(L158*VLOOKUP(K158,【参考】数式用!$A$4:$J$42,10,FALSE)*AA158,0),""),"")</f>
        <v/>
      </c>
      <c r="BP158" s="606" t="str">
        <f t="shared" si="104"/>
        <v/>
      </c>
      <c r="BQ158" s="606" t="str">
        <f t="shared" si="101"/>
        <v/>
      </c>
      <c r="BR158" s="608" t="str">
        <f t="shared" si="105"/>
        <v/>
      </c>
      <c r="BS158" s="608" t="str">
        <f t="shared" si="102"/>
        <v/>
      </c>
      <c r="BT158" s="606" t="str">
        <f t="shared" si="103"/>
        <v/>
      </c>
      <c r="BU158" s="607" t="str">
        <f>IFERROR(IF(BT158="Ⅱロ有り",ROUNDDOWN(L158*VLOOKUP(K158,【参考】数式用!$A$4:$J$42,10,FALSE)*AA158,0),""),"")</f>
        <v/>
      </c>
      <c r="BV158" s="606" t="str">
        <f>IFERROR(IF(BT158="Ⅱロなし",ROUNDDOWN(L158*VLOOKUP(K158,【参考】数式用!$A$4:$J$42,8,FALSE)*AA158,0),""),"")</f>
        <v/>
      </c>
    </row>
    <row r="159" spans="1:74" ht="110.1" customHeight="1" thickBot="1">
      <c r="A159" s="333">
        <v>146</v>
      </c>
      <c r="B159" s="1008" t="str">
        <f>IF(基本情報入力シート!B181="","",基本情報入力シート!B181)</f>
        <v/>
      </c>
      <c r="C159" s="1009"/>
      <c r="D159" s="1009"/>
      <c r="E159" s="1009"/>
      <c r="F159" s="1010"/>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24" t="str">
        <f>IF('別紙様式2-2（個票（４、５月））'!M159="","",'別紙様式2-2（個票（４、５月））'!M159)</f>
        <v/>
      </c>
      <c r="N159" s="584" t="str">
        <f>IF('別紙様式2-2（個票（４、５月））'!N159="","",'別紙様式2-2（個票（４、５月））'!N159)</f>
        <v/>
      </c>
      <c r="O159" s="336"/>
      <c r="P159" s="337" t="str">
        <f>IFERROR(VLOOKUP(K159,【参考】数式用!$A$2:$M$57,MATCH(O159,【参考】数式用!$G$3:$M$3,0)+6,0),"")</f>
        <v/>
      </c>
      <c r="Q159" s="338" t="s">
        <v>118</v>
      </c>
      <c r="R159" s="339"/>
      <c r="S159" s="340" t="s">
        <v>183</v>
      </c>
      <c r="T159" s="339"/>
      <c r="U159" s="340" t="s">
        <v>184</v>
      </c>
      <c r="V159" s="339"/>
      <c r="W159" s="340" t="s">
        <v>183</v>
      </c>
      <c r="X159" s="339"/>
      <c r="Y159" s="340" t="s">
        <v>185</v>
      </c>
      <c r="Z159" s="340" t="s">
        <v>186</v>
      </c>
      <c r="AA159" s="340" t="str">
        <f t="shared" si="75"/>
        <v/>
      </c>
      <c r="AB159" s="341" t="s">
        <v>187</v>
      </c>
      <c r="AC159" s="342" t="str">
        <f t="shared" si="76"/>
        <v/>
      </c>
      <c r="AD159" s="509" t="str">
        <f t="shared" si="77"/>
        <v/>
      </c>
      <c r="AE159" s="343" t="str">
        <f>IFERROR(ROUNDDOWN(ROUNDDOWN(ROUND(L159*VLOOKUP(K159,【参考】数式用!$A$2:$M$57,MATCH("処遇改善加算Ⅳ",【参考】数式用!$G$3:$M$3,0)+6,0),0),0)*AA159*0.5,0), "")</f>
        <v/>
      </c>
      <c r="AF159" s="344"/>
      <c r="AG159" s="345"/>
      <c r="AH159" s="345"/>
      <c r="AI159" s="344"/>
      <c r="AJ159" s="382"/>
      <c r="AK159" s="346"/>
      <c r="AL159" s="324" t="str">
        <f t="shared" si="78"/>
        <v/>
      </c>
      <c r="AM159" s="325" t="str">
        <f t="shared" si="79"/>
        <v/>
      </c>
      <c r="AN159" s="255"/>
      <c r="AO159" s="577" t="str">
        <f>IFERROR(VLOOKUP(K159,【参考】数式用!$A$2:$N$57,14,FALSE),"")</f>
        <v/>
      </c>
      <c r="AP159" s="577" t="str">
        <f t="shared" si="80"/>
        <v/>
      </c>
      <c r="AQ159" s="560" t="str">
        <f t="shared" si="81"/>
        <v/>
      </c>
      <c r="AR159" s="560" t="str">
        <f t="shared" si="82"/>
        <v>キャリアパス要件Ⅰ・Ⅱ_</v>
      </c>
      <c r="AS159" s="632" t="str">
        <f t="shared" si="83"/>
        <v>入力済</v>
      </c>
      <c r="AT159" s="577" t="str">
        <f t="shared" si="84"/>
        <v/>
      </c>
      <c r="AU159" s="632" t="str">
        <f t="shared" si="85"/>
        <v>入力済</v>
      </c>
      <c r="AV159" s="632" t="str">
        <f t="shared" si="86"/>
        <v/>
      </c>
      <c r="AW159" s="632" t="str">
        <f t="shared" si="87"/>
        <v/>
      </c>
      <c r="AX159" s="577" t="str">
        <f t="shared" si="88"/>
        <v/>
      </c>
      <c r="AY159" s="632" t="str">
        <f>IFERROR(VLOOKUP(K159,【参考】数式用!$AR$3:$AS$49, 2, FALSE), "")</f>
        <v/>
      </c>
      <c r="AZ159" s="577" t="str">
        <f t="shared" si="89"/>
        <v/>
      </c>
      <c r="BA159" s="559" t="str">
        <f t="shared" si="90"/>
        <v>入力済</v>
      </c>
      <c r="BB159" s="632" t="str">
        <f>IFERROR(VLOOKUP(K159,【参考】数式用!$AX$3:$AY$59, 2, FALSE), "")</f>
        <v/>
      </c>
      <c r="BC159" s="577" t="str">
        <f t="shared" si="91"/>
        <v/>
      </c>
      <c r="BD159" s="559" t="str">
        <f t="shared" si="92"/>
        <v>入力済</v>
      </c>
      <c r="BE159" s="559" t="str">
        <f t="shared" si="93"/>
        <v/>
      </c>
      <c r="BF159" s="559" t="str">
        <f t="shared" si="94"/>
        <v/>
      </c>
      <c r="BG159" s="559" t="str">
        <f t="shared" si="95"/>
        <v/>
      </c>
      <c r="BH159" s="559" t="str">
        <f t="shared" si="96"/>
        <v/>
      </c>
      <c r="BI159" s="559" t="str">
        <f t="shared" si="97"/>
        <v/>
      </c>
      <c r="BK159" s="27"/>
      <c r="BL159" s="606" t="str">
        <f t="shared" si="98"/>
        <v/>
      </c>
      <c r="BM159" s="606" t="str">
        <f t="shared" si="99"/>
        <v/>
      </c>
      <c r="BN159" s="606" t="str">
        <f t="shared" si="100"/>
        <v/>
      </c>
      <c r="BO159" s="607" t="str">
        <f>IFERROR(IF(BN159="対象",ROUNDDOWN(L159*VLOOKUP(K159,【参考】数式用!$A$4:$J$42,10,FALSE)*AA159,0),""),"")</f>
        <v/>
      </c>
      <c r="BP159" s="606" t="str">
        <f t="shared" si="104"/>
        <v/>
      </c>
      <c r="BQ159" s="606" t="str">
        <f t="shared" si="101"/>
        <v/>
      </c>
      <c r="BR159" s="608" t="str">
        <f t="shared" si="105"/>
        <v/>
      </c>
      <c r="BS159" s="608" t="str">
        <f t="shared" si="102"/>
        <v/>
      </c>
      <c r="BT159" s="606" t="str">
        <f t="shared" si="103"/>
        <v/>
      </c>
      <c r="BU159" s="607" t="str">
        <f>IFERROR(IF(BT159="Ⅱロ有り",ROUNDDOWN(L159*VLOOKUP(K159,【参考】数式用!$A$4:$J$42,10,FALSE)*AA159,0),""),"")</f>
        <v/>
      </c>
      <c r="BV159" s="606" t="str">
        <f>IFERROR(IF(BT159="Ⅱロなし",ROUNDDOWN(L159*VLOOKUP(K159,【参考】数式用!$A$4:$J$42,8,FALSE)*AA159,0),""),"")</f>
        <v/>
      </c>
    </row>
    <row r="160" spans="1:74" ht="110.1" customHeight="1" thickBot="1">
      <c r="A160" s="333">
        <v>147</v>
      </c>
      <c r="B160" s="1008" t="str">
        <f>IF(基本情報入力シート!B182="","",基本情報入力シート!B182)</f>
        <v/>
      </c>
      <c r="C160" s="1009"/>
      <c r="D160" s="1009"/>
      <c r="E160" s="1009"/>
      <c r="F160" s="1010"/>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24" t="str">
        <f>IF('別紙様式2-2（個票（４、５月））'!M160="","",'別紙様式2-2（個票（４、５月））'!M160)</f>
        <v/>
      </c>
      <c r="N160" s="584" t="str">
        <f>IF('別紙様式2-2（個票（４、５月））'!N160="","",'別紙様式2-2（個票（４、５月））'!N160)</f>
        <v/>
      </c>
      <c r="O160" s="336"/>
      <c r="P160" s="337" t="str">
        <f>IFERROR(VLOOKUP(K160,【参考】数式用!$A$2:$M$57,MATCH(O160,【参考】数式用!$G$3:$M$3,0)+6,0),"")</f>
        <v/>
      </c>
      <c r="Q160" s="338" t="s">
        <v>118</v>
      </c>
      <c r="R160" s="339"/>
      <c r="S160" s="340" t="s">
        <v>183</v>
      </c>
      <c r="T160" s="339"/>
      <c r="U160" s="340" t="s">
        <v>184</v>
      </c>
      <c r="V160" s="339"/>
      <c r="W160" s="340" t="s">
        <v>183</v>
      </c>
      <c r="X160" s="339"/>
      <c r="Y160" s="340" t="s">
        <v>185</v>
      </c>
      <c r="Z160" s="340" t="s">
        <v>186</v>
      </c>
      <c r="AA160" s="340" t="str">
        <f t="shared" si="75"/>
        <v/>
      </c>
      <c r="AB160" s="341" t="s">
        <v>187</v>
      </c>
      <c r="AC160" s="342" t="str">
        <f t="shared" si="76"/>
        <v/>
      </c>
      <c r="AD160" s="509" t="str">
        <f t="shared" si="77"/>
        <v/>
      </c>
      <c r="AE160" s="343" t="str">
        <f>IFERROR(ROUNDDOWN(ROUNDDOWN(ROUND(L160*VLOOKUP(K160,【参考】数式用!$A$2:$M$57,MATCH("処遇改善加算Ⅳ",【参考】数式用!$G$3:$M$3,0)+6,0),0),0)*AA160*0.5,0), "")</f>
        <v/>
      </c>
      <c r="AF160" s="344"/>
      <c r="AG160" s="345"/>
      <c r="AH160" s="345"/>
      <c r="AI160" s="344"/>
      <c r="AJ160" s="382"/>
      <c r="AK160" s="346"/>
      <c r="AL160" s="324" t="str">
        <f t="shared" si="78"/>
        <v/>
      </c>
      <c r="AM160" s="325" t="str">
        <f t="shared" si="79"/>
        <v/>
      </c>
      <c r="AN160" s="255"/>
      <c r="AO160" s="577" t="str">
        <f>IFERROR(VLOOKUP(K160,【参考】数式用!$A$2:$N$57,14,FALSE),"")</f>
        <v/>
      </c>
      <c r="AP160" s="577" t="str">
        <f t="shared" si="80"/>
        <v/>
      </c>
      <c r="AQ160" s="560" t="str">
        <f t="shared" si="81"/>
        <v/>
      </c>
      <c r="AR160" s="560" t="str">
        <f t="shared" si="82"/>
        <v>キャリアパス要件Ⅰ・Ⅱ_</v>
      </c>
      <c r="AS160" s="632" t="str">
        <f t="shared" si="83"/>
        <v>入力済</v>
      </c>
      <c r="AT160" s="577" t="str">
        <f t="shared" si="84"/>
        <v/>
      </c>
      <c r="AU160" s="632" t="str">
        <f t="shared" si="85"/>
        <v>入力済</v>
      </c>
      <c r="AV160" s="632" t="str">
        <f t="shared" si="86"/>
        <v/>
      </c>
      <c r="AW160" s="632" t="str">
        <f t="shared" si="87"/>
        <v/>
      </c>
      <c r="AX160" s="577" t="str">
        <f t="shared" si="88"/>
        <v/>
      </c>
      <c r="AY160" s="632" t="str">
        <f>IFERROR(VLOOKUP(K160,【参考】数式用!$AR$3:$AS$49, 2, FALSE), "")</f>
        <v/>
      </c>
      <c r="AZ160" s="577" t="str">
        <f t="shared" si="89"/>
        <v/>
      </c>
      <c r="BA160" s="559" t="str">
        <f t="shared" si="90"/>
        <v>入力済</v>
      </c>
      <c r="BB160" s="632" t="str">
        <f>IFERROR(VLOOKUP(K160,【参考】数式用!$AX$3:$AY$59, 2, FALSE), "")</f>
        <v/>
      </c>
      <c r="BC160" s="577" t="str">
        <f t="shared" si="91"/>
        <v/>
      </c>
      <c r="BD160" s="559" t="str">
        <f t="shared" si="92"/>
        <v>入力済</v>
      </c>
      <c r="BE160" s="559" t="str">
        <f t="shared" si="93"/>
        <v/>
      </c>
      <c r="BF160" s="559" t="str">
        <f t="shared" si="94"/>
        <v/>
      </c>
      <c r="BG160" s="559" t="str">
        <f t="shared" si="95"/>
        <v/>
      </c>
      <c r="BH160" s="559" t="str">
        <f t="shared" si="96"/>
        <v/>
      </c>
      <c r="BI160" s="559" t="str">
        <f t="shared" si="97"/>
        <v/>
      </c>
      <c r="BK160" s="27"/>
      <c r="BL160" s="606" t="str">
        <f t="shared" si="98"/>
        <v/>
      </c>
      <c r="BM160" s="606" t="str">
        <f t="shared" si="99"/>
        <v/>
      </c>
      <c r="BN160" s="606" t="str">
        <f t="shared" si="100"/>
        <v/>
      </c>
      <c r="BO160" s="607" t="str">
        <f>IFERROR(IF(BN160="対象",ROUNDDOWN(L160*VLOOKUP(K160,【参考】数式用!$A$4:$J$42,10,FALSE)*AA160,0),""),"")</f>
        <v/>
      </c>
      <c r="BP160" s="606" t="str">
        <f t="shared" si="104"/>
        <v/>
      </c>
      <c r="BQ160" s="606" t="str">
        <f t="shared" si="101"/>
        <v/>
      </c>
      <c r="BR160" s="608" t="str">
        <f t="shared" si="105"/>
        <v/>
      </c>
      <c r="BS160" s="608" t="str">
        <f t="shared" si="102"/>
        <v/>
      </c>
      <c r="BT160" s="606" t="str">
        <f t="shared" si="103"/>
        <v/>
      </c>
      <c r="BU160" s="607" t="str">
        <f>IFERROR(IF(BT160="Ⅱロ有り",ROUNDDOWN(L160*VLOOKUP(K160,【参考】数式用!$A$4:$J$42,10,FALSE)*AA160,0),""),"")</f>
        <v/>
      </c>
      <c r="BV160" s="606" t="str">
        <f>IFERROR(IF(BT160="Ⅱロなし",ROUNDDOWN(L160*VLOOKUP(K160,【参考】数式用!$A$4:$J$42,8,FALSE)*AA160,0),""),"")</f>
        <v/>
      </c>
    </row>
    <row r="161" spans="1:74" ht="110.1" customHeight="1" thickBot="1">
      <c r="A161" s="333">
        <v>148</v>
      </c>
      <c r="B161" s="1008" t="str">
        <f>IF(基本情報入力シート!B183="","",基本情報入力シート!B183)</f>
        <v/>
      </c>
      <c r="C161" s="1009"/>
      <c r="D161" s="1009"/>
      <c r="E161" s="1009"/>
      <c r="F161" s="1010"/>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24" t="str">
        <f>IF('別紙様式2-2（個票（４、５月））'!M161="","",'別紙様式2-2（個票（４、５月））'!M161)</f>
        <v/>
      </c>
      <c r="N161" s="584" t="str">
        <f>IF('別紙様式2-2（個票（４、５月））'!N161="","",'別紙様式2-2（個票（４、５月））'!N161)</f>
        <v/>
      </c>
      <c r="O161" s="336"/>
      <c r="P161" s="337" t="str">
        <f>IFERROR(VLOOKUP(K161,【参考】数式用!$A$2:$M$57,MATCH(O161,【参考】数式用!$G$3:$M$3,0)+6,0),"")</f>
        <v/>
      </c>
      <c r="Q161" s="338" t="s">
        <v>118</v>
      </c>
      <c r="R161" s="339"/>
      <c r="S161" s="340" t="s">
        <v>183</v>
      </c>
      <c r="T161" s="339"/>
      <c r="U161" s="340" t="s">
        <v>184</v>
      </c>
      <c r="V161" s="339"/>
      <c r="W161" s="340" t="s">
        <v>183</v>
      </c>
      <c r="X161" s="339"/>
      <c r="Y161" s="340" t="s">
        <v>185</v>
      </c>
      <c r="Z161" s="340" t="s">
        <v>186</v>
      </c>
      <c r="AA161" s="340" t="str">
        <f t="shared" si="75"/>
        <v/>
      </c>
      <c r="AB161" s="341" t="s">
        <v>187</v>
      </c>
      <c r="AC161" s="342" t="str">
        <f t="shared" si="76"/>
        <v/>
      </c>
      <c r="AD161" s="509" t="str">
        <f t="shared" si="77"/>
        <v/>
      </c>
      <c r="AE161" s="343" t="str">
        <f>IFERROR(ROUNDDOWN(ROUNDDOWN(ROUND(L161*VLOOKUP(K161,【参考】数式用!$A$2:$M$57,MATCH("処遇改善加算Ⅳ",【参考】数式用!$G$3:$M$3,0)+6,0),0),0)*AA161*0.5,0), "")</f>
        <v/>
      </c>
      <c r="AF161" s="344"/>
      <c r="AG161" s="345"/>
      <c r="AH161" s="345"/>
      <c r="AI161" s="344"/>
      <c r="AJ161" s="382"/>
      <c r="AK161" s="346"/>
      <c r="AL161" s="324" t="str">
        <f t="shared" si="78"/>
        <v/>
      </c>
      <c r="AM161" s="325" t="str">
        <f t="shared" si="79"/>
        <v/>
      </c>
      <c r="AN161" s="255"/>
      <c r="AO161" s="577" t="str">
        <f>IFERROR(VLOOKUP(K161,【参考】数式用!$A$2:$N$57,14,FALSE),"")</f>
        <v/>
      </c>
      <c r="AP161" s="577" t="str">
        <f t="shared" si="80"/>
        <v/>
      </c>
      <c r="AQ161" s="560" t="str">
        <f t="shared" si="81"/>
        <v/>
      </c>
      <c r="AR161" s="560" t="str">
        <f t="shared" si="82"/>
        <v>キャリアパス要件Ⅰ・Ⅱ_</v>
      </c>
      <c r="AS161" s="632" t="str">
        <f t="shared" si="83"/>
        <v>入力済</v>
      </c>
      <c r="AT161" s="577" t="str">
        <f t="shared" si="84"/>
        <v/>
      </c>
      <c r="AU161" s="632" t="str">
        <f t="shared" si="85"/>
        <v>入力済</v>
      </c>
      <c r="AV161" s="632" t="str">
        <f t="shared" si="86"/>
        <v/>
      </c>
      <c r="AW161" s="632" t="str">
        <f t="shared" si="87"/>
        <v/>
      </c>
      <c r="AX161" s="577" t="str">
        <f t="shared" si="88"/>
        <v/>
      </c>
      <c r="AY161" s="632" t="str">
        <f>IFERROR(VLOOKUP(K161,【参考】数式用!$AR$3:$AS$49, 2, FALSE), "")</f>
        <v/>
      </c>
      <c r="AZ161" s="577" t="str">
        <f t="shared" si="89"/>
        <v/>
      </c>
      <c r="BA161" s="559" t="str">
        <f t="shared" si="90"/>
        <v>入力済</v>
      </c>
      <c r="BB161" s="632" t="str">
        <f>IFERROR(VLOOKUP(K161,【参考】数式用!$AX$3:$AY$59, 2, FALSE), "")</f>
        <v/>
      </c>
      <c r="BC161" s="577" t="str">
        <f t="shared" si="91"/>
        <v/>
      </c>
      <c r="BD161" s="559" t="str">
        <f t="shared" si="92"/>
        <v>入力済</v>
      </c>
      <c r="BE161" s="559" t="str">
        <f t="shared" si="93"/>
        <v/>
      </c>
      <c r="BF161" s="559" t="str">
        <f t="shared" si="94"/>
        <v/>
      </c>
      <c r="BG161" s="559" t="str">
        <f t="shared" si="95"/>
        <v/>
      </c>
      <c r="BH161" s="559" t="str">
        <f t="shared" si="96"/>
        <v/>
      </c>
      <c r="BI161" s="559" t="str">
        <f t="shared" si="97"/>
        <v/>
      </c>
      <c r="BK161" s="27"/>
      <c r="BL161" s="606" t="str">
        <f t="shared" si="98"/>
        <v/>
      </c>
      <c r="BM161" s="606" t="str">
        <f t="shared" si="99"/>
        <v/>
      </c>
      <c r="BN161" s="606" t="str">
        <f t="shared" si="100"/>
        <v/>
      </c>
      <c r="BO161" s="607" t="str">
        <f>IFERROR(IF(BN161="対象",ROUNDDOWN(L161*VLOOKUP(K161,【参考】数式用!$A$4:$J$42,10,FALSE)*AA161,0),""),"")</f>
        <v/>
      </c>
      <c r="BP161" s="606" t="str">
        <f t="shared" si="104"/>
        <v/>
      </c>
      <c r="BQ161" s="606" t="str">
        <f t="shared" si="101"/>
        <v/>
      </c>
      <c r="BR161" s="608" t="str">
        <f t="shared" si="105"/>
        <v/>
      </c>
      <c r="BS161" s="608" t="str">
        <f t="shared" si="102"/>
        <v/>
      </c>
      <c r="BT161" s="606" t="str">
        <f t="shared" si="103"/>
        <v/>
      </c>
      <c r="BU161" s="607" t="str">
        <f>IFERROR(IF(BT161="Ⅱロ有り",ROUNDDOWN(L161*VLOOKUP(K161,【参考】数式用!$A$4:$J$42,10,FALSE)*AA161,0),""),"")</f>
        <v/>
      </c>
      <c r="BV161" s="606" t="str">
        <f>IFERROR(IF(BT161="Ⅱロなし",ROUNDDOWN(L161*VLOOKUP(K161,【参考】数式用!$A$4:$J$42,8,FALSE)*AA161,0),""),"")</f>
        <v/>
      </c>
    </row>
    <row r="162" spans="1:74" ht="110.1" customHeight="1" thickBot="1">
      <c r="A162" s="333">
        <v>149</v>
      </c>
      <c r="B162" s="1008" t="str">
        <f>IF(基本情報入力シート!B184="","",基本情報入力シート!B184)</f>
        <v/>
      </c>
      <c r="C162" s="1009"/>
      <c r="D162" s="1009"/>
      <c r="E162" s="1009"/>
      <c r="F162" s="1010"/>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24" t="str">
        <f>IF('別紙様式2-2（個票（４、５月））'!M162="","",'別紙様式2-2（個票（４、５月））'!M162)</f>
        <v/>
      </c>
      <c r="N162" s="584" t="str">
        <f>IF('別紙様式2-2（個票（４、５月））'!N162="","",'別紙様式2-2（個票（４、５月））'!N162)</f>
        <v/>
      </c>
      <c r="O162" s="336"/>
      <c r="P162" s="337" t="str">
        <f>IFERROR(VLOOKUP(K162,【参考】数式用!$A$2:$M$57,MATCH(O162,【参考】数式用!$G$3:$M$3,0)+6,0),"")</f>
        <v/>
      </c>
      <c r="Q162" s="338" t="s">
        <v>118</v>
      </c>
      <c r="R162" s="339"/>
      <c r="S162" s="340" t="s">
        <v>183</v>
      </c>
      <c r="T162" s="339"/>
      <c r="U162" s="340" t="s">
        <v>184</v>
      </c>
      <c r="V162" s="339"/>
      <c r="W162" s="340" t="s">
        <v>183</v>
      </c>
      <c r="X162" s="339"/>
      <c r="Y162" s="340" t="s">
        <v>185</v>
      </c>
      <c r="Z162" s="340" t="s">
        <v>186</v>
      </c>
      <c r="AA162" s="340" t="str">
        <f t="shared" si="75"/>
        <v/>
      </c>
      <c r="AB162" s="341" t="s">
        <v>187</v>
      </c>
      <c r="AC162" s="342" t="str">
        <f t="shared" si="76"/>
        <v/>
      </c>
      <c r="AD162" s="509" t="str">
        <f t="shared" si="77"/>
        <v/>
      </c>
      <c r="AE162" s="343" t="str">
        <f>IFERROR(ROUNDDOWN(ROUNDDOWN(ROUND(L162*VLOOKUP(K162,【参考】数式用!$A$2:$M$57,MATCH("処遇改善加算Ⅳ",【参考】数式用!$G$3:$M$3,0)+6,0),0),0)*AA162*0.5,0), "")</f>
        <v/>
      </c>
      <c r="AF162" s="344"/>
      <c r="AG162" s="345"/>
      <c r="AH162" s="345"/>
      <c r="AI162" s="344"/>
      <c r="AJ162" s="382"/>
      <c r="AK162" s="346"/>
      <c r="AL162" s="324" t="str">
        <f t="shared" si="78"/>
        <v/>
      </c>
      <c r="AM162" s="325" t="str">
        <f t="shared" si="79"/>
        <v/>
      </c>
      <c r="AN162" s="255"/>
      <c r="AO162" s="577" t="str">
        <f>IFERROR(VLOOKUP(K162,【参考】数式用!$A$2:$N$57,14,FALSE),"")</f>
        <v/>
      </c>
      <c r="AP162" s="577" t="str">
        <f t="shared" si="80"/>
        <v/>
      </c>
      <c r="AQ162" s="560" t="str">
        <f t="shared" si="81"/>
        <v/>
      </c>
      <c r="AR162" s="560" t="str">
        <f t="shared" si="82"/>
        <v>キャリアパス要件Ⅰ・Ⅱ_</v>
      </c>
      <c r="AS162" s="632" t="str">
        <f t="shared" si="83"/>
        <v>入力済</v>
      </c>
      <c r="AT162" s="577" t="str">
        <f t="shared" si="84"/>
        <v/>
      </c>
      <c r="AU162" s="632" t="str">
        <f t="shared" si="85"/>
        <v>入力済</v>
      </c>
      <c r="AV162" s="632" t="str">
        <f t="shared" si="86"/>
        <v/>
      </c>
      <c r="AW162" s="632" t="str">
        <f t="shared" si="87"/>
        <v/>
      </c>
      <c r="AX162" s="577" t="str">
        <f t="shared" si="88"/>
        <v/>
      </c>
      <c r="AY162" s="632" t="str">
        <f>IFERROR(VLOOKUP(K162,【参考】数式用!$AR$3:$AS$49, 2, FALSE), "")</f>
        <v/>
      </c>
      <c r="AZ162" s="577" t="str">
        <f t="shared" si="89"/>
        <v/>
      </c>
      <c r="BA162" s="559" t="str">
        <f t="shared" si="90"/>
        <v>入力済</v>
      </c>
      <c r="BB162" s="632" t="str">
        <f>IFERROR(VLOOKUP(K162,【参考】数式用!$AX$3:$AY$59, 2, FALSE), "")</f>
        <v/>
      </c>
      <c r="BC162" s="577" t="str">
        <f t="shared" si="91"/>
        <v/>
      </c>
      <c r="BD162" s="559" t="str">
        <f t="shared" si="92"/>
        <v>入力済</v>
      </c>
      <c r="BE162" s="559" t="str">
        <f t="shared" si="93"/>
        <v/>
      </c>
      <c r="BF162" s="559" t="str">
        <f t="shared" si="94"/>
        <v/>
      </c>
      <c r="BG162" s="559" t="str">
        <f t="shared" si="95"/>
        <v/>
      </c>
      <c r="BH162" s="559" t="str">
        <f t="shared" si="96"/>
        <v/>
      </c>
      <c r="BI162" s="559" t="str">
        <f t="shared" si="97"/>
        <v/>
      </c>
      <c r="BK162" s="27"/>
      <c r="BL162" s="606" t="str">
        <f t="shared" si="98"/>
        <v/>
      </c>
      <c r="BM162" s="606" t="str">
        <f t="shared" si="99"/>
        <v/>
      </c>
      <c r="BN162" s="606" t="str">
        <f t="shared" si="100"/>
        <v/>
      </c>
      <c r="BO162" s="607" t="str">
        <f>IFERROR(IF(BN162="対象",ROUNDDOWN(L162*VLOOKUP(K162,【参考】数式用!$A$4:$J$42,10,FALSE)*AA162,0),""),"")</f>
        <v/>
      </c>
      <c r="BP162" s="606" t="str">
        <f t="shared" si="104"/>
        <v/>
      </c>
      <c r="BQ162" s="606" t="str">
        <f t="shared" si="101"/>
        <v/>
      </c>
      <c r="BR162" s="608" t="str">
        <f t="shared" si="105"/>
        <v/>
      </c>
      <c r="BS162" s="608" t="str">
        <f t="shared" si="102"/>
        <v/>
      </c>
      <c r="BT162" s="606" t="str">
        <f t="shared" si="103"/>
        <v/>
      </c>
      <c r="BU162" s="607" t="str">
        <f>IFERROR(IF(BT162="Ⅱロ有り",ROUNDDOWN(L162*VLOOKUP(K162,【参考】数式用!$A$4:$J$42,10,FALSE)*AA162,0),""),"")</f>
        <v/>
      </c>
      <c r="BV162" s="606" t="str">
        <f>IFERROR(IF(BT162="Ⅱロなし",ROUNDDOWN(L162*VLOOKUP(K162,【参考】数式用!$A$4:$J$42,8,FALSE)*AA162,0),""),"")</f>
        <v/>
      </c>
    </row>
    <row r="163" spans="1:74" ht="110.1" customHeight="1" thickBot="1">
      <c r="A163" s="333">
        <v>150</v>
      </c>
      <c r="B163" s="1008" t="str">
        <f>IF(基本情報入力シート!B185="","",基本情報入力シート!B185)</f>
        <v/>
      </c>
      <c r="C163" s="1009"/>
      <c r="D163" s="1009"/>
      <c r="E163" s="1009"/>
      <c r="F163" s="1010"/>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24" t="str">
        <f>IF('別紙様式2-2（個票（４、５月））'!M163="","",'別紙様式2-2（個票（４、５月））'!M163)</f>
        <v/>
      </c>
      <c r="N163" s="584" t="str">
        <f>IF('別紙様式2-2（個票（４、５月））'!N163="","",'別紙様式2-2（個票（４、５月））'!N163)</f>
        <v/>
      </c>
      <c r="O163" s="336"/>
      <c r="P163" s="337" t="str">
        <f>IFERROR(VLOOKUP(K163,【参考】数式用!$A$2:$M$57,MATCH(O163,【参考】数式用!$G$3:$M$3,0)+6,0),"")</f>
        <v/>
      </c>
      <c r="Q163" s="338" t="s">
        <v>118</v>
      </c>
      <c r="R163" s="339"/>
      <c r="S163" s="340" t="s">
        <v>183</v>
      </c>
      <c r="T163" s="339"/>
      <c r="U163" s="340" t="s">
        <v>184</v>
      </c>
      <c r="V163" s="339"/>
      <c r="W163" s="340" t="s">
        <v>183</v>
      </c>
      <c r="X163" s="339"/>
      <c r="Y163" s="340" t="s">
        <v>185</v>
      </c>
      <c r="Z163" s="340" t="s">
        <v>186</v>
      </c>
      <c r="AA163" s="340" t="str">
        <f t="shared" si="75"/>
        <v/>
      </c>
      <c r="AB163" s="341" t="s">
        <v>187</v>
      </c>
      <c r="AC163" s="342" t="str">
        <f t="shared" si="76"/>
        <v/>
      </c>
      <c r="AD163" s="509" t="str">
        <f t="shared" si="77"/>
        <v/>
      </c>
      <c r="AE163" s="343" t="str">
        <f>IFERROR(ROUNDDOWN(ROUNDDOWN(ROUND(L163*VLOOKUP(K163,【参考】数式用!$A$2:$M$57,MATCH("処遇改善加算Ⅳ",【参考】数式用!$G$3:$M$3,0)+6,0),0),0)*AA163*0.5,0), "")</f>
        <v/>
      </c>
      <c r="AF163" s="344"/>
      <c r="AG163" s="345"/>
      <c r="AH163" s="345"/>
      <c r="AI163" s="344"/>
      <c r="AJ163" s="382"/>
      <c r="AK163" s="346"/>
      <c r="AL163" s="324" t="str">
        <f t="shared" si="78"/>
        <v/>
      </c>
      <c r="AM163" s="325" t="str">
        <f t="shared" si="79"/>
        <v/>
      </c>
      <c r="AN163" s="255"/>
      <c r="AO163" s="577" t="str">
        <f>IFERROR(VLOOKUP(K163,【参考】数式用!$A$2:$N$57,14,FALSE),"")</f>
        <v/>
      </c>
      <c r="AP163" s="577" t="str">
        <f t="shared" si="80"/>
        <v/>
      </c>
      <c r="AQ163" s="560" t="str">
        <f t="shared" si="81"/>
        <v/>
      </c>
      <c r="AR163" s="560" t="str">
        <f t="shared" si="82"/>
        <v>キャリアパス要件Ⅰ・Ⅱ_</v>
      </c>
      <c r="AS163" s="632" t="str">
        <f t="shared" si="83"/>
        <v>入力済</v>
      </c>
      <c r="AT163" s="577" t="str">
        <f t="shared" si="84"/>
        <v/>
      </c>
      <c r="AU163" s="632" t="str">
        <f t="shared" si="85"/>
        <v>入力済</v>
      </c>
      <c r="AV163" s="632" t="str">
        <f t="shared" si="86"/>
        <v/>
      </c>
      <c r="AW163" s="632" t="str">
        <f t="shared" si="87"/>
        <v/>
      </c>
      <c r="AX163" s="577" t="str">
        <f t="shared" si="88"/>
        <v/>
      </c>
      <c r="AY163" s="632" t="str">
        <f>IFERROR(VLOOKUP(K163,【参考】数式用!$AR$3:$AS$49, 2, FALSE), "")</f>
        <v/>
      </c>
      <c r="AZ163" s="577" t="str">
        <f t="shared" si="89"/>
        <v/>
      </c>
      <c r="BA163" s="559" t="str">
        <f t="shared" si="90"/>
        <v>入力済</v>
      </c>
      <c r="BB163" s="632" t="str">
        <f>IFERROR(VLOOKUP(K163,【参考】数式用!$AX$3:$AY$59, 2, FALSE), "")</f>
        <v/>
      </c>
      <c r="BC163" s="577" t="str">
        <f t="shared" si="91"/>
        <v/>
      </c>
      <c r="BD163" s="559" t="str">
        <f t="shared" si="92"/>
        <v>入力済</v>
      </c>
      <c r="BE163" s="559" t="str">
        <f t="shared" si="93"/>
        <v/>
      </c>
      <c r="BF163" s="559" t="str">
        <f t="shared" si="94"/>
        <v/>
      </c>
      <c r="BG163" s="559" t="str">
        <f t="shared" si="95"/>
        <v/>
      </c>
      <c r="BH163" s="559" t="str">
        <f t="shared" si="96"/>
        <v/>
      </c>
      <c r="BI163" s="559" t="str">
        <f t="shared" si="97"/>
        <v/>
      </c>
      <c r="BK163" s="27"/>
      <c r="BL163" s="606" t="str">
        <f t="shared" si="98"/>
        <v/>
      </c>
      <c r="BM163" s="606" t="str">
        <f t="shared" si="99"/>
        <v/>
      </c>
      <c r="BN163" s="606" t="str">
        <f t="shared" si="100"/>
        <v/>
      </c>
      <c r="BO163" s="607" t="str">
        <f>IFERROR(IF(BN163="対象",ROUNDDOWN(L163*VLOOKUP(K163,【参考】数式用!$A$4:$J$42,10,FALSE)*AA163,0),""),"")</f>
        <v/>
      </c>
      <c r="BP163" s="606" t="str">
        <f t="shared" si="104"/>
        <v/>
      </c>
      <c r="BQ163" s="606" t="str">
        <f t="shared" si="101"/>
        <v/>
      </c>
      <c r="BR163" s="608" t="str">
        <f t="shared" si="105"/>
        <v/>
      </c>
      <c r="BS163" s="608" t="str">
        <f t="shared" si="102"/>
        <v/>
      </c>
      <c r="BT163" s="606" t="str">
        <f t="shared" si="103"/>
        <v/>
      </c>
      <c r="BU163" s="607" t="str">
        <f>IFERROR(IF(BT163="Ⅱロ有り",ROUNDDOWN(L163*VLOOKUP(K163,【参考】数式用!$A$4:$J$42,10,FALSE)*AA163,0),""),"")</f>
        <v/>
      </c>
      <c r="BV163" s="606" t="str">
        <f>IFERROR(IF(BT163="Ⅱロなし",ROUNDDOWN(L163*VLOOKUP(K163,【参考】数式用!$A$4:$J$42,8,FALSE)*AA163,0),""),"")</f>
        <v/>
      </c>
    </row>
    <row r="164" spans="1:74" ht="110.1" customHeight="1" thickBot="1">
      <c r="A164" s="333">
        <v>151</v>
      </c>
      <c r="B164" s="1008" t="str">
        <f>IF(基本情報入力シート!B186="","",基本情報入力シート!B186)</f>
        <v/>
      </c>
      <c r="C164" s="1009"/>
      <c r="D164" s="1009"/>
      <c r="E164" s="1009"/>
      <c r="F164" s="1010"/>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24" t="str">
        <f>IF('別紙様式2-2（個票（４、５月））'!M164="","",'別紙様式2-2（個票（４、５月））'!M164)</f>
        <v/>
      </c>
      <c r="N164" s="584" t="str">
        <f>IF('別紙様式2-2（個票（４、５月））'!N164="","",'別紙様式2-2（個票（４、５月））'!N164)</f>
        <v/>
      </c>
      <c r="O164" s="336"/>
      <c r="P164" s="337" t="str">
        <f>IFERROR(VLOOKUP(K164,【参考】数式用!$A$2:$M$57,MATCH(O164,【参考】数式用!$G$3:$M$3,0)+6,0),"")</f>
        <v/>
      </c>
      <c r="Q164" s="338" t="s">
        <v>118</v>
      </c>
      <c r="R164" s="339"/>
      <c r="S164" s="340" t="s">
        <v>183</v>
      </c>
      <c r="T164" s="339"/>
      <c r="U164" s="340" t="s">
        <v>184</v>
      </c>
      <c r="V164" s="339"/>
      <c r="W164" s="340" t="s">
        <v>183</v>
      </c>
      <c r="X164" s="339"/>
      <c r="Y164" s="340" t="s">
        <v>185</v>
      </c>
      <c r="Z164" s="340" t="s">
        <v>186</v>
      </c>
      <c r="AA164" s="340" t="str">
        <f t="shared" si="75"/>
        <v/>
      </c>
      <c r="AB164" s="341" t="s">
        <v>187</v>
      </c>
      <c r="AC164" s="342" t="str">
        <f t="shared" si="76"/>
        <v/>
      </c>
      <c r="AD164" s="509" t="str">
        <f t="shared" si="77"/>
        <v/>
      </c>
      <c r="AE164" s="343" t="str">
        <f>IFERROR(ROUNDDOWN(ROUNDDOWN(ROUND(L164*VLOOKUP(K164,【参考】数式用!$A$2:$M$57,MATCH("処遇改善加算Ⅳ",【参考】数式用!$G$3:$M$3,0)+6,0),0),0)*AA164*0.5,0), "")</f>
        <v/>
      </c>
      <c r="AF164" s="344"/>
      <c r="AG164" s="345"/>
      <c r="AH164" s="345"/>
      <c r="AI164" s="344"/>
      <c r="AJ164" s="382"/>
      <c r="AK164" s="346"/>
      <c r="AL164" s="324" t="str">
        <f t="shared" si="78"/>
        <v/>
      </c>
      <c r="AM164" s="325" t="str">
        <f t="shared" si="79"/>
        <v/>
      </c>
      <c r="AN164" s="255"/>
      <c r="AO164" s="577" t="str">
        <f>IFERROR(VLOOKUP(K164,【参考】数式用!$A$2:$N$57,14,FALSE),"")</f>
        <v/>
      </c>
      <c r="AP164" s="577" t="str">
        <f t="shared" si="80"/>
        <v/>
      </c>
      <c r="AQ164" s="560" t="str">
        <f t="shared" si="81"/>
        <v/>
      </c>
      <c r="AR164" s="560" t="str">
        <f t="shared" si="82"/>
        <v>キャリアパス要件Ⅰ・Ⅱ_</v>
      </c>
      <c r="AS164" s="632" t="str">
        <f t="shared" si="83"/>
        <v>入力済</v>
      </c>
      <c r="AT164" s="577" t="str">
        <f t="shared" si="84"/>
        <v/>
      </c>
      <c r="AU164" s="632" t="str">
        <f t="shared" si="85"/>
        <v>入力済</v>
      </c>
      <c r="AV164" s="632" t="str">
        <f t="shared" si="86"/>
        <v/>
      </c>
      <c r="AW164" s="632" t="str">
        <f t="shared" si="87"/>
        <v/>
      </c>
      <c r="AX164" s="577" t="str">
        <f t="shared" si="88"/>
        <v/>
      </c>
      <c r="AY164" s="632" t="str">
        <f>IFERROR(VLOOKUP(K164,【参考】数式用!$AR$3:$AS$49, 2, FALSE), "")</f>
        <v/>
      </c>
      <c r="AZ164" s="577" t="str">
        <f t="shared" si="89"/>
        <v/>
      </c>
      <c r="BA164" s="559" t="str">
        <f t="shared" si="90"/>
        <v>入力済</v>
      </c>
      <c r="BB164" s="632" t="str">
        <f>IFERROR(VLOOKUP(K164,【参考】数式用!$AX$3:$AY$59, 2, FALSE), "")</f>
        <v/>
      </c>
      <c r="BC164" s="577" t="str">
        <f t="shared" si="91"/>
        <v/>
      </c>
      <c r="BD164" s="559" t="str">
        <f t="shared" si="92"/>
        <v>入力済</v>
      </c>
      <c r="BE164" s="559" t="str">
        <f t="shared" si="93"/>
        <v/>
      </c>
      <c r="BF164" s="559" t="str">
        <f t="shared" si="94"/>
        <v/>
      </c>
      <c r="BG164" s="559" t="str">
        <f t="shared" si="95"/>
        <v/>
      </c>
      <c r="BH164" s="559" t="str">
        <f t="shared" si="96"/>
        <v/>
      </c>
      <c r="BI164" s="559" t="str">
        <f t="shared" si="97"/>
        <v/>
      </c>
      <c r="BK164" s="27"/>
      <c r="BL164" s="606" t="str">
        <f t="shared" si="98"/>
        <v/>
      </c>
      <c r="BM164" s="606" t="str">
        <f t="shared" si="99"/>
        <v/>
      </c>
      <c r="BN164" s="606" t="str">
        <f t="shared" si="100"/>
        <v/>
      </c>
      <c r="BO164" s="607" t="str">
        <f>IFERROR(IF(BN164="対象",ROUNDDOWN(L164*VLOOKUP(K164,【参考】数式用!$A$4:$J$42,10,FALSE)*AA164,0),""),"")</f>
        <v/>
      </c>
      <c r="BP164" s="606" t="str">
        <f t="shared" si="104"/>
        <v/>
      </c>
      <c r="BQ164" s="606" t="str">
        <f t="shared" si="101"/>
        <v/>
      </c>
      <c r="BR164" s="608" t="str">
        <f t="shared" si="105"/>
        <v/>
      </c>
      <c r="BS164" s="608" t="str">
        <f t="shared" si="102"/>
        <v/>
      </c>
      <c r="BT164" s="606" t="str">
        <f t="shared" si="103"/>
        <v/>
      </c>
      <c r="BU164" s="607" t="str">
        <f>IFERROR(IF(BT164="Ⅱロ有り",ROUNDDOWN(L164*VLOOKUP(K164,【参考】数式用!$A$4:$J$42,10,FALSE)*AA164,0),""),"")</f>
        <v/>
      </c>
      <c r="BV164" s="606" t="str">
        <f>IFERROR(IF(BT164="Ⅱロなし",ROUNDDOWN(L164*VLOOKUP(K164,【参考】数式用!$A$4:$J$42,8,FALSE)*AA164,0),""),"")</f>
        <v/>
      </c>
    </row>
    <row r="165" spans="1:74" ht="110.1" customHeight="1" thickBot="1">
      <c r="A165" s="333">
        <v>152</v>
      </c>
      <c r="B165" s="1008" t="str">
        <f>IF(基本情報入力シート!B187="","",基本情報入力シート!B187)</f>
        <v/>
      </c>
      <c r="C165" s="1009"/>
      <c r="D165" s="1009"/>
      <c r="E165" s="1009"/>
      <c r="F165" s="1010"/>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24" t="str">
        <f>IF('別紙様式2-2（個票（４、５月））'!M165="","",'別紙様式2-2（個票（４、５月））'!M165)</f>
        <v/>
      </c>
      <c r="N165" s="584" t="str">
        <f>IF('別紙様式2-2（個票（４、５月））'!N165="","",'別紙様式2-2（個票（４、５月））'!N165)</f>
        <v/>
      </c>
      <c r="O165" s="336"/>
      <c r="P165" s="337" t="str">
        <f>IFERROR(VLOOKUP(K165,【参考】数式用!$A$2:$M$57,MATCH(O165,【参考】数式用!$G$3:$M$3,0)+6,0),"")</f>
        <v/>
      </c>
      <c r="Q165" s="338" t="s">
        <v>118</v>
      </c>
      <c r="R165" s="339"/>
      <c r="S165" s="340" t="s">
        <v>183</v>
      </c>
      <c r="T165" s="339"/>
      <c r="U165" s="340" t="s">
        <v>184</v>
      </c>
      <c r="V165" s="339"/>
      <c r="W165" s="340" t="s">
        <v>183</v>
      </c>
      <c r="X165" s="339"/>
      <c r="Y165" s="340" t="s">
        <v>185</v>
      </c>
      <c r="Z165" s="340" t="s">
        <v>186</v>
      </c>
      <c r="AA165" s="340" t="str">
        <f t="shared" si="75"/>
        <v/>
      </c>
      <c r="AB165" s="341" t="s">
        <v>187</v>
      </c>
      <c r="AC165" s="342" t="str">
        <f t="shared" si="76"/>
        <v/>
      </c>
      <c r="AD165" s="509" t="str">
        <f t="shared" si="77"/>
        <v/>
      </c>
      <c r="AE165" s="343" t="str">
        <f>IFERROR(ROUNDDOWN(ROUNDDOWN(ROUND(L165*VLOOKUP(K165,【参考】数式用!$A$2:$M$57,MATCH("処遇改善加算Ⅳ",【参考】数式用!$G$3:$M$3,0)+6,0),0),0)*AA165*0.5,0), "")</f>
        <v/>
      </c>
      <c r="AF165" s="344"/>
      <c r="AG165" s="345"/>
      <c r="AH165" s="345"/>
      <c r="AI165" s="344"/>
      <c r="AJ165" s="382"/>
      <c r="AK165" s="346"/>
      <c r="AL165" s="324" t="str">
        <f t="shared" si="78"/>
        <v/>
      </c>
      <c r="AM165" s="325" t="str">
        <f t="shared" si="79"/>
        <v/>
      </c>
      <c r="AN165" s="255"/>
      <c r="AO165" s="577" t="str">
        <f>IFERROR(VLOOKUP(K165,【参考】数式用!$A$2:$N$57,14,FALSE),"")</f>
        <v/>
      </c>
      <c r="AP165" s="577" t="str">
        <f t="shared" si="80"/>
        <v/>
      </c>
      <c r="AQ165" s="560" t="str">
        <f t="shared" si="81"/>
        <v/>
      </c>
      <c r="AR165" s="560" t="str">
        <f t="shared" si="82"/>
        <v>キャリアパス要件Ⅰ・Ⅱ_</v>
      </c>
      <c r="AS165" s="632" t="str">
        <f t="shared" si="83"/>
        <v>入力済</v>
      </c>
      <c r="AT165" s="577" t="str">
        <f t="shared" si="84"/>
        <v/>
      </c>
      <c r="AU165" s="632" t="str">
        <f t="shared" si="85"/>
        <v>入力済</v>
      </c>
      <c r="AV165" s="632" t="str">
        <f t="shared" si="86"/>
        <v/>
      </c>
      <c r="AW165" s="632" t="str">
        <f t="shared" si="87"/>
        <v/>
      </c>
      <c r="AX165" s="577" t="str">
        <f t="shared" si="88"/>
        <v/>
      </c>
      <c r="AY165" s="632" t="str">
        <f>IFERROR(VLOOKUP(K165,【参考】数式用!$AR$3:$AS$49, 2, FALSE), "")</f>
        <v/>
      </c>
      <c r="AZ165" s="577" t="str">
        <f t="shared" si="89"/>
        <v/>
      </c>
      <c r="BA165" s="559" t="str">
        <f t="shared" si="90"/>
        <v>入力済</v>
      </c>
      <c r="BB165" s="632" t="str">
        <f>IFERROR(VLOOKUP(K165,【参考】数式用!$AX$3:$AY$59, 2, FALSE), "")</f>
        <v/>
      </c>
      <c r="BC165" s="577" t="str">
        <f t="shared" si="91"/>
        <v/>
      </c>
      <c r="BD165" s="559" t="str">
        <f t="shared" si="92"/>
        <v>入力済</v>
      </c>
      <c r="BE165" s="559" t="str">
        <f t="shared" si="93"/>
        <v/>
      </c>
      <c r="BF165" s="559" t="str">
        <f t="shared" si="94"/>
        <v/>
      </c>
      <c r="BG165" s="559" t="str">
        <f t="shared" si="95"/>
        <v/>
      </c>
      <c r="BH165" s="559" t="str">
        <f t="shared" si="96"/>
        <v/>
      </c>
      <c r="BI165" s="559" t="str">
        <f t="shared" si="97"/>
        <v/>
      </c>
      <c r="BK165" s="27"/>
      <c r="BL165" s="606" t="str">
        <f t="shared" si="98"/>
        <v/>
      </c>
      <c r="BM165" s="606" t="str">
        <f t="shared" si="99"/>
        <v/>
      </c>
      <c r="BN165" s="606" t="str">
        <f t="shared" si="100"/>
        <v/>
      </c>
      <c r="BO165" s="607" t="str">
        <f>IFERROR(IF(BN165="対象",ROUNDDOWN(L165*VLOOKUP(K165,【参考】数式用!$A$4:$J$42,10,FALSE)*AA165,0),""),"")</f>
        <v/>
      </c>
      <c r="BP165" s="606" t="str">
        <f t="shared" si="104"/>
        <v/>
      </c>
      <c r="BQ165" s="606" t="str">
        <f t="shared" si="101"/>
        <v/>
      </c>
      <c r="BR165" s="608" t="str">
        <f t="shared" si="105"/>
        <v/>
      </c>
      <c r="BS165" s="608" t="str">
        <f t="shared" si="102"/>
        <v/>
      </c>
      <c r="BT165" s="606" t="str">
        <f t="shared" si="103"/>
        <v/>
      </c>
      <c r="BU165" s="607" t="str">
        <f>IFERROR(IF(BT165="Ⅱロ有り",ROUNDDOWN(L165*VLOOKUP(K165,【参考】数式用!$A$4:$J$42,10,FALSE)*AA165,0),""),"")</f>
        <v/>
      </c>
      <c r="BV165" s="606" t="str">
        <f>IFERROR(IF(BT165="Ⅱロなし",ROUNDDOWN(L165*VLOOKUP(K165,【参考】数式用!$A$4:$J$42,8,FALSE)*AA165,0),""),"")</f>
        <v/>
      </c>
    </row>
    <row r="166" spans="1:74" ht="110.1" customHeight="1" thickBot="1">
      <c r="A166" s="333">
        <v>153</v>
      </c>
      <c r="B166" s="1008" t="str">
        <f>IF(基本情報入力シート!B188="","",基本情報入力シート!B188)</f>
        <v/>
      </c>
      <c r="C166" s="1009"/>
      <c r="D166" s="1009"/>
      <c r="E166" s="1009"/>
      <c r="F166" s="1010"/>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24" t="str">
        <f>IF('別紙様式2-2（個票（４、５月））'!M166="","",'別紙様式2-2（個票（４、５月））'!M166)</f>
        <v/>
      </c>
      <c r="N166" s="584" t="str">
        <f>IF('別紙様式2-2（個票（４、５月））'!N166="","",'別紙様式2-2（個票（４、５月））'!N166)</f>
        <v/>
      </c>
      <c r="O166" s="336"/>
      <c r="P166" s="337" t="str">
        <f>IFERROR(VLOOKUP(K166,【参考】数式用!$A$2:$M$57,MATCH(O166,【参考】数式用!$G$3:$M$3,0)+6,0),"")</f>
        <v/>
      </c>
      <c r="Q166" s="338" t="s">
        <v>118</v>
      </c>
      <c r="R166" s="339"/>
      <c r="S166" s="340" t="s">
        <v>183</v>
      </c>
      <c r="T166" s="339"/>
      <c r="U166" s="340" t="s">
        <v>184</v>
      </c>
      <c r="V166" s="339"/>
      <c r="W166" s="340" t="s">
        <v>183</v>
      </c>
      <c r="X166" s="339"/>
      <c r="Y166" s="340" t="s">
        <v>185</v>
      </c>
      <c r="Z166" s="340" t="s">
        <v>186</v>
      </c>
      <c r="AA166" s="340" t="str">
        <f t="shared" si="75"/>
        <v/>
      </c>
      <c r="AB166" s="341" t="s">
        <v>187</v>
      </c>
      <c r="AC166" s="342" t="str">
        <f t="shared" si="76"/>
        <v/>
      </c>
      <c r="AD166" s="509" t="str">
        <f t="shared" si="77"/>
        <v/>
      </c>
      <c r="AE166" s="343" t="str">
        <f>IFERROR(ROUNDDOWN(ROUNDDOWN(ROUND(L166*VLOOKUP(K166,【参考】数式用!$A$2:$M$57,MATCH("処遇改善加算Ⅳ",【参考】数式用!$G$3:$M$3,0)+6,0),0),0)*AA166*0.5,0), "")</f>
        <v/>
      </c>
      <c r="AF166" s="344"/>
      <c r="AG166" s="345"/>
      <c r="AH166" s="345"/>
      <c r="AI166" s="344"/>
      <c r="AJ166" s="382"/>
      <c r="AK166" s="346"/>
      <c r="AL166" s="324" t="str">
        <f t="shared" si="78"/>
        <v/>
      </c>
      <c r="AM166" s="325" t="str">
        <f t="shared" si="79"/>
        <v/>
      </c>
      <c r="AN166" s="255"/>
      <c r="AO166" s="577" t="str">
        <f>IFERROR(VLOOKUP(K166,【参考】数式用!$A$2:$N$57,14,FALSE),"")</f>
        <v/>
      </c>
      <c r="AP166" s="577" t="str">
        <f t="shared" si="80"/>
        <v/>
      </c>
      <c r="AQ166" s="560" t="str">
        <f t="shared" si="81"/>
        <v/>
      </c>
      <c r="AR166" s="560" t="str">
        <f t="shared" si="82"/>
        <v>キャリアパス要件Ⅰ・Ⅱ_</v>
      </c>
      <c r="AS166" s="632" t="str">
        <f t="shared" si="83"/>
        <v>入力済</v>
      </c>
      <c r="AT166" s="577" t="str">
        <f t="shared" si="84"/>
        <v/>
      </c>
      <c r="AU166" s="632" t="str">
        <f t="shared" si="85"/>
        <v>入力済</v>
      </c>
      <c r="AV166" s="632" t="str">
        <f t="shared" si="86"/>
        <v/>
      </c>
      <c r="AW166" s="632" t="str">
        <f t="shared" si="87"/>
        <v/>
      </c>
      <c r="AX166" s="577" t="str">
        <f t="shared" si="88"/>
        <v/>
      </c>
      <c r="AY166" s="632" t="str">
        <f>IFERROR(VLOOKUP(K166,【参考】数式用!$AR$3:$AS$49, 2, FALSE), "")</f>
        <v/>
      </c>
      <c r="AZ166" s="577" t="str">
        <f t="shared" si="89"/>
        <v/>
      </c>
      <c r="BA166" s="559" t="str">
        <f t="shared" si="90"/>
        <v>入力済</v>
      </c>
      <c r="BB166" s="632" t="str">
        <f>IFERROR(VLOOKUP(K166,【参考】数式用!$AX$3:$AY$59, 2, FALSE), "")</f>
        <v/>
      </c>
      <c r="BC166" s="577" t="str">
        <f t="shared" si="91"/>
        <v/>
      </c>
      <c r="BD166" s="559" t="str">
        <f t="shared" si="92"/>
        <v>入力済</v>
      </c>
      <c r="BE166" s="559" t="str">
        <f t="shared" si="93"/>
        <v/>
      </c>
      <c r="BF166" s="559" t="str">
        <f t="shared" si="94"/>
        <v/>
      </c>
      <c r="BG166" s="559" t="str">
        <f t="shared" si="95"/>
        <v/>
      </c>
      <c r="BH166" s="559" t="str">
        <f t="shared" si="96"/>
        <v/>
      </c>
      <c r="BI166" s="559" t="str">
        <f t="shared" si="97"/>
        <v/>
      </c>
      <c r="BK166" s="27"/>
      <c r="BL166" s="606" t="str">
        <f t="shared" si="98"/>
        <v/>
      </c>
      <c r="BM166" s="606" t="str">
        <f t="shared" si="99"/>
        <v/>
      </c>
      <c r="BN166" s="606" t="str">
        <f t="shared" si="100"/>
        <v/>
      </c>
      <c r="BO166" s="607" t="str">
        <f>IFERROR(IF(BN166="対象",ROUNDDOWN(L166*VLOOKUP(K166,【参考】数式用!$A$4:$J$42,10,FALSE)*AA166,0),""),"")</f>
        <v/>
      </c>
      <c r="BP166" s="606" t="str">
        <f t="shared" si="104"/>
        <v/>
      </c>
      <c r="BQ166" s="606" t="str">
        <f t="shared" si="101"/>
        <v/>
      </c>
      <c r="BR166" s="608" t="str">
        <f t="shared" si="105"/>
        <v/>
      </c>
      <c r="BS166" s="608" t="str">
        <f t="shared" si="102"/>
        <v/>
      </c>
      <c r="BT166" s="606" t="str">
        <f t="shared" si="103"/>
        <v/>
      </c>
      <c r="BU166" s="607" t="str">
        <f>IFERROR(IF(BT166="Ⅱロ有り",ROUNDDOWN(L166*VLOOKUP(K166,【参考】数式用!$A$4:$J$42,10,FALSE)*AA166,0),""),"")</f>
        <v/>
      </c>
      <c r="BV166" s="606" t="str">
        <f>IFERROR(IF(BT166="Ⅱロなし",ROUNDDOWN(L166*VLOOKUP(K166,【参考】数式用!$A$4:$J$42,8,FALSE)*AA166,0),""),"")</f>
        <v/>
      </c>
    </row>
    <row r="167" spans="1:74" ht="110.1" customHeight="1" thickBot="1">
      <c r="A167" s="333">
        <v>154</v>
      </c>
      <c r="B167" s="1008" t="str">
        <f>IF(基本情報入力シート!B189="","",基本情報入力シート!B189)</f>
        <v/>
      </c>
      <c r="C167" s="1009"/>
      <c r="D167" s="1009"/>
      <c r="E167" s="1009"/>
      <c r="F167" s="1010"/>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24" t="str">
        <f>IF('別紙様式2-2（個票（４、５月））'!M167="","",'別紙様式2-2（個票（４、５月））'!M167)</f>
        <v/>
      </c>
      <c r="N167" s="584" t="str">
        <f>IF('別紙様式2-2（個票（４、５月））'!N167="","",'別紙様式2-2（個票（４、５月））'!N167)</f>
        <v/>
      </c>
      <c r="O167" s="336"/>
      <c r="P167" s="337" t="str">
        <f>IFERROR(VLOOKUP(K167,【参考】数式用!$A$2:$M$57,MATCH(O167,【参考】数式用!$G$3:$M$3,0)+6,0),"")</f>
        <v/>
      </c>
      <c r="Q167" s="338" t="s">
        <v>118</v>
      </c>
      <c r="R167" s="339"/>
      <c r="S167" s="340" t="s">
        <v>183</v>
      </c>
      <c r="T167" s="339"/>
      <c r="U167" s="340" t="s">
        <v>184</v>
      </c>
      <c r="V167" s="339"/>
      <c r="W167" s="340" t="s">
        <v>183</v>
      </c>
      <c r="X167" s="339"/>
      <c r="Y167" s="340" t="s">
        <v>185</v>
      </c>
      <c r="Z167" s="340" t="s">
        <v>186</v>
      </c>
      <c r="AA167" s="340" t="str">
        <f t="shared" si="75"/>
        <v/>
      </c>
      <c r="AB167" s="341" t="s">
        <v>187</v>
      </c>
      <c r="AC167" s="342" t="str">
        <f t="shared" si="76"/>
        <v/>
      </c>
      <c r="AD167" s="509" t="str">
        <f t="shared" si="77"/>
        <v/>
      </c>
      <c r="AE167" s="343" t="str">
        <f>IFERROR(ROUNDDOWN(ROUNDDOWN(ROUND(L167*VLOOKUP(K167,【参考】数式用!$A$2:$M$57,MATCH("処遇改善加算Ⅳ",【参考】数式用!$G$3:$M$3,0)+6,0),0),0)*AA167*0.5,0), "")</f>
        <v/>
      </c>
      <c r="AF167" s="344"/>
      <c r="AG167" s="345"/>
      <c r="AH167" s="345"/>
      <c r="AI167" s="344"/>
      <c r="AJ167" s="382"/>
      <c r="AK167" s="346"/>
      <c r="AL167" s="324" t="str">
        <f t="shared" si="78"/>
        <v/>
      </c>
      <c r="AM167" s="325" t="str">
        <f t="shared" si="79"/>
        <v/>
      </c>
      <c r="AN167" s="255"/>
      <c r="AO167" s="577" t="str">
        <f>IFERROR(VLOOKUP(K167,【参考】数式用!$A$2:$N$57,14,FALSE),"")</f>
        <v/>
      </c>
      <c r="AP167" s="577" t="str">
        <f t="shared" si="80"/>
        <v/>
      </c>
      <c r="AQ167" s="560" t="str">
        <f t="shared" si="81"/>
        <v/>
      </c>
      <c r="AR167" s="560" t="str">
        <f t="shared" si="82"/>
        <v>キャリアパス要件Ⅰ・Ⅱ_</v>
      </c>
      <c r="AS167" s="632" t="str">
        <f t="shared" si="83"/>
        <v>入力済</v>
      </c>
      <c r="AT167" s="577" t="str">
        <f t="shared" si="84"/>
        <v/>
      </c>
      <c r="AU167" s="632" t="str">
        <f t="shared" si="85"/>
        <v>入力済</v>
      </c>
      <c r="AV167" s="632" t="str">
        <f t="shared" si="86"/>
        <v/>
      </c>
      <c r="AW167" s="632" t="str">
        <f t="shared" si="87"/>
        <v/>
      </c>
      <c r="AX167" s="577" t="str">
        <f t="shared" si="88"/>
        <v/>
      </c>
      <c r="AY167" s="632" t="str">
        <f>IFERROR(VLOOKUP(K167,【参考】数式用!$AR$3:$AS$49, 2, FALSE), "")</f>
        <v/>
      </c>
      <c r="AZ167" s="577" t="str">
        <f t="shared" si="89"/>
        <v/>
      </c>
      <c r="BA167" s="559" t="str">
        <f t="shared" si="90"/>
        <v>入力済</v>
      </c>
      <c r="BB167" s="632" t="str">
        <f>IFERROR(VLOOKUP(K167,【参考】数式用!$AX$3:$AY$59, 2, FALSE), "")</f>
        <v/>
      </c>
      <c r="BC167" s="577" t="str">
        <f t="shared" si="91"/>
        <v/>
      </c>
      <c r="BD167" s="559" t="str">
        <f t="shared" si="92"/>
        <v>入力済</v>
      </c>
      <c r="BE167" s="559" t="str">
        <f t="shared" si="93"/>
        <v/>
      </c>
      <c r="BF167" s="559" t="str">
        <f t="shared" si="94"/>
        <v/>
      </c>
      <c r="BG167" s="559" t="str">
        <f t="shared" si="95"/>
        <v/>
      </c>
      <c r="BH167" s="559" t="str">
        <f t="shared" si="96"/>
        <v/>
      </c>
      <c r="BI167" s="559" t="str">
        <f t="shared" si="97"/>
        <v/>
      </c>
      <c r="BK167" s="27"/>
      <c r="BL167" s="606" t="str">
        <f t="shared" si="98"/>
        <v/>
      </c>
      <c r="BM167" s="606" t="str">
        <f t="shared" si="99"/>
        <v/>
      </c>
      <c r="BN167" s="606" t="str">
        <f t="shared" si="100"/>
        <v/>
      </c>
      <c r="BO167" s="607" t="str">
        <f>IFERROR(IF(BN167="対象",ROUNDDOWN(L167*VLOOKUP(K167,【参考】数式用!$A$4:$J$42,10,FALSE)*AA167,0),""),"")</f>
        <v/>
      </c>
      <c r="BP167" s="606" t="str">
        <f t="shared" si="104"/>
        <v/>
      </c>
      <c r="BQ167" s="606" t="str">
        <f t="shared" si="101"/>
        <v/>
      </c>
      <c r="BR167" s="608" t="str">
        <f t="shared" si="105"/>
        <v/>
      </c>
      <c r="BS167" s="608" t="str">
        <f t="shared" si="102"/>
        <v/>
      </c>
      <c r="BT167" s="606" t="str">
        <f t="shared" si="103"/>
        <v/>
      </c>
      <c r="BU167" s="607" t="str">
        <f>IFERROR(IF(BT167="Ⅱロ有り",ROUNDDOWN(L167*VLOOKUP(K167,【参考】数式用!$A$4:$J$42,10,FALSE)*AA167,0),""),"")</f>
        <v/>
      </c>
      <c r="BV167" s="606" t="str">
        <f>IFERROR(IF(BT167="Ⅱロなし",ROUNDDOWN(L167*VLOOKUP(K167,【参考】数式用!$A$4:$J$42,8,FALSE)*AA167,0),""),"")</f>
        <v/>
      </c>
    </row>
    <row r="168" spans="1:74" ht="110.1" customHeight="1" thickBot="1">
      <c r="A168" s="333">
        <v>155</v>
      </c>
      <c r="B168" s="1008" t="str">
        <f>IF(基本情報入力シート!B190="","",基本情報入力シート!B190)</f>
        <v/>
      </c>
      <c r="C168" s="1009"/>
      <c r="D168" s="1009"/>
      <c r="E168" s="1009"/>
      <c r="F168" s="1010"/>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24" t="str">
        <f>IF('別紙様式2-2（個票（４、５月））'!M168="","",'別紙様式2-2（個票（４、５月））'!M168)</f>
        <v/>
      </c>
      <c r="N168" s="584" t="str">
        <f>IF('別紙様式2-2（個票（４、５月））'!N168="","",'別紙様式2-2（個票（４、５月））'!N168)</f>
        <v/>
      </c>
      <c r="O168" s="336"/>
      <c r="P168" s="337" t="str">
        <f>IFERROR(VLOOKUP(K168,【参考】数式用!$A$2:$M$57,MATCH(O168,【参考】数式用!$G$3:$M$3,0)+6,0),"")</f>
        <v/>
      </c>
      <c r="Q168" s="338" t="s">
        <v>118</v>
      </c>
      <c r="R168" s="339"/>
      <c r="S168" s="340" t="s">
        <v>183</v>
      </c>
      <c r="T168" s="339"/>
      <c r="U168" s="340" t="s">
        <v>184</v>
      </c>
      <c r="V168" s="339"/>
      <c r="W168" s="340" t="s">
        <v>183</v>
      </c>
      <c r="X168" s="339"/>
      <c r="Y168" s="340" t="s">
        <v>185</v>
      </c>
      <c r="Z168" s="340" t="s">
        <v>186</v>
      </c>
      <c r="AA168" s="340" t="str">
        <f t="shared" si="75"/>
        <v/>
      </c>
      <c r="AB168" s="341" t="s">
        <v>187</v>
      </c>
      <c r="AC168" s="342" t="str">
        <f t="shared" si="76"/>
        <v/>
      </c>
      <c r="AD168" s="509" t="str">
        <f t="shared" si="77"/>
        <v/>
      </c>
      <c r="AE168" s="343" t="str">
        <f>IFERROR(ROUNDDOWN(ROUNDDOWN(ROUND(L168*VLOOKUP(K168,【参考】数式用!$A$2:$M$57,MATCH("処遇改善加算Ⅳ",【参考】数式用!$G$3:$M$3,0)+6,0),0),0)*AA168*0.5,0), "")</f>
        <v/>
      </c>
      <c r="AF168" s="344"/>
      <c r="AG168" s="345"/>
      <c r="AH168" s="345"/>
      <c r="AI168" s="344"/>
      <c r="AJ168" s="382"/>
      <c r="AK168" s="346"/>
      <c r="AL168" s="324" t="str">
        <f t="shared" si="78"/>
        <v/>
      </c>
      <c r="AM168" s="325" t="str">
        <f t="shared" si="79"/>
        <v/>
      </c>
      <c r="AN168" s="255"/>
      <c r="AO168" s="577" t="str">
        <f>IFERROR(VLOOKUP(K168,【参考】数式用!$A$2:$N$57,14,FALSE),"")</f>
        <v/>
      </c>
      <c r="AP168" s="577" t="str">
        <f t="shared" si="80"/>
        <v/>
      </c>
      <c r="AQ168" s="560" t="str">
        <f t="shared" si="81"/>
        <v/>
      </c>
      <c r="AR168" s="560" t="str">
        <f t="shared" si="82"/>
        <v>キャリアパス要件Ⅰ・Ⅱ_</v>
      </c>
      <c r="AS168" s="632" t="str">
        <f t="shared" si="83"/>
        <v>入力済</v>
      </c>
      <c r="AT168" s="577" t="str">
        <f t="shared" si="84"/>
        <v/>
      </c>
      <c r="AU168" s="632" t="str">
        <f t="shared" si="85"/>
        <v>入力済</v>
      </c>
      <c r="AV168" s="632" t="str">
        <f t="shared" si="86"/>
        <v/>
      </c>
      <c r="AW168" s="632" t="str">
        <f t="shared" si="87"/>
        <v/>
      </c>
      <c r="AX168" s="577" t="str">
        <f t="shared" si="88"/>
        <v/>
      </c>
      <c r="AY168" s="632" t="str">
        <f>IFERROR(VLOOKUP(K168,【参考】数式用!$AR$3:$AS$49, 2, FALSE), "")</f>
        <v/>
      </c>
      <c r="AZ168" s="577" t="str">
        <f t="shared" si="89"/>
        <v/>
      </c>
      <c r="BA168" s="559" t="str">
        <f t="shared" si="90"/>
        <v>入力済</v>
      </c>
      <c r="BB168" s="632" t="str">
        <f>IFERROR(VLOOKUP(K168,【参考】数式用!$AX$3:$AY$59, 2, FALSE), "")</f>
        <v/>
      </c>
      <c r="BC168" s="577" t="str">
        <f t="shared" si="91"/>
        <v/>
      </c>
      <c r="BD168" s="559" t="str">
        <f t="shared" si="92"/>
        <v>入力済</v>
      </c>
      <c r="BE168" s="559" t="str">
        <f t="shared" si="93"/>
        <v/>
      </c>
      <c r="BF168" s="559" t="str">
        <f t="shared" si="94"/>
        <v/>
      </c>
      <c r="BG168" s="559" t="str">
        <f t="shared" si="95"/>
        <v/>
      </c>
      <c r="BH168" s="559" t="str">
        <f t="shared" si="96"/>
        <v/>
      </c>
      <c r="BI168" s="559" t="str">
        <f t="shared" si="97"/>
        <v/>
      </c>
      <c r="BK168" s="27"/>
      <c r="BL168" s="606" t="str">
        <f t="shared" si="98"/>
        <v/>
      </c>
      <c r="BM168" s="606" t="str">
        <f t="shared" si="99"/>
        <v/>
      </c>
      <c r="BN168" s="606" t="str">
        <f t="shared" si="100"/>
        <v/>
      </c>
      <c r="BO168" s="607" t="str">
        <f>IFERROR(IF(BN168="対象",ROUNDDOWN(L168*VLOOKUP(K168,【参考】数式用!$A$4:$J$42,10,FALSE)*AA168,0),""),"")</f>
        <v/>
      </c>
      <c r="BP168" s="606" t="str">
        <f t="shared" si="104"/>
        <v/>
      </c>
      <c r="BQ168" s="606" t="str">
        <f t="shared" si="101"/>
        <v/>
      </c>
      <c r="BR168" s="608" t="str">
        <f t="shared" si="105"/>
        <v/>
      </c>
      <c r="BS168" s="608" t="str">
        <f t="shared" si="102"/>
        <v/>
      </c>
      <c r="BT168" s="606" t="str">
        <f t="shared" si="103"/>
        <v/>
      </c>
      <c r="BU168" s="607" t="str">
        <f>IFERROR(IF(BT168="Ⅱロ有り",ROUNDDOWN(L168*VLOOKUP(K168,【参考】数式用!$A$4:$J$42,10,FALSE)*AA168,0),""),"")</f>
        <v/>
      </c>
      <c r="BV168" s="606" t="str">
        <f>IFERROR(IF(BT168="Ⅱロなし",ROUNDDOWN(L168*VLOOKUP(K168,【参考】数式用!$A$4:$J$42,8,FALSE)*AA168,0),""),"")</f>
        <v/>
      </c>
    </row>
    <row r="169" spans="1:74" ht="110.1" customHeight="1" thickBot="1">
      <c r="A169" s="333">
        <v>156</v>
      </c>
      <c r="B169" s="1008" t="str">
        <f>IF(基本情報入力シート!B191="","",基本情報入力シート!B191)</f>
        <v/>
      </c>
      <c r="C169" s="1009"/>
      <c r="D169" s="1009"/>
      <c r="E169" s="1009"/>
      <c r="F169" s="1010"/>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24" t="str">
        <f>IF('別紙様式2-2（個票（４、５月））'!M169="","",'別紙様式2-2（個票（４、５月））'!M169)</f>
        <v/>
      </c>
      <c r="N169" s="584" t="str">
        <f>IF('別紙様式2-2（個票（４、５月））'!N169="","",'別紙様式2-2（個票（４、５月））'!N169)</f>
        <v/>
      </c>
      <c r="O169" s="336"/>
      <c r="P169" s="337" t="str">
        <f>IFERROR(VLOOKUP(K169,【参考】数式用!$A$2:$M$57,MATCH(O169,【参考】数式用!$G$3:$M$3,0)+6,0),"")</f>
        <v/>
      </c>
      <c r="Q169" s="338" t="s">
        <v>118</v>
      </c>
      <c r="R169" s="339"/>
      <c r="S169" s="340" t="s">
        <v>183</v>
      </c>
      <c r="T169" s="339"/>
      <c r="U169" s="340" t="s">
        <v>184</v>
      </c>
      <c r="V169" s="339"/>
      <c r="W169" s="340" t="s">
        <v>183</v>
      </c>
      <c r="X169" s="339"/>
      <c r="Y169" s="340" t="s">
        <v>185</v>
      </c>
      <c r="Z169" s="340" t="s">
        <v>186</v>
      </c>
      <c r="AA169" s="340" t="str">
        <f t="shared" si="75"/>
        <v/>
      </c>
      <c r="AB169" s="341" t="s">
        <v>187</v>
      </c>
      <c r="AC169" s="342" t="str">
        <f t="shared" si="76"/>
        <v/>
      </c>
      <c r="AD169" s="509" t="str">
        <f t="shared" si="77"/>
        <v/>
      </c>
      <c r="AE169" s="343" t="str">
        <f>IFERROR(ROUNDDOWN(ROUNDDOWN(ROUND(L169*VLOOKUP(K169,【参考】数式用!$A$2:$M$57,MATCH("処遇改善加算Ⅳ",【参考】数式用!$G$3:$M$3,0)+6,0),0),0)*AA169*0.5,0), "")</f>
        <v/>
      </c>
      <c r="AF169" s="344"/>
      <c r="AG169" s="345"/>
      <c r="AH169" s="345"/>
      <c r="AI169" s="344"/>
      <c r="AJ169" s="382"/>
      <c r="AK169" s="346"/>
      <c r="AL169" s="324" t="str">
        <f t="shared" si="78"/>
        <v/>
      </c>
      <c r="AM169" s="325" t="str">
        <f t="shared" si="79"/>
        <v/>
      </c>
      <c r="AN169" s="255"/>
      <c r="AO169" s="577" t="str">
        <f>IFERROR(VLOOKUP(K169,【参考】数式用!$A$2:$N$57,14,FALSE),"")</f>
        <v/>
      </c>
      <c r="AP169" s="577" t="str">
        <f t="shared" si="80"/>
        <v/>
      </c>
      <c r="AQ169" s="560" t="str">
        <f t="shared" si="81"/>
        <v/>
      </c>
      <c r="AR169" s="560" t="str">
        <f t="shared" si="82"/>
        <v>キャリアパス要件Ⅰ・Ⅱ_</v>
      </c>
      <c r="AS169" s="632" t="str">
        <f t="shared" si="83"/>
        <v>入力済</v>
      </c>
      <c r="AT169" s="577" t="str">
        <f t="shared" si="84"/>
        <v/>
      </c>
      <c r="AU169" s="632" t="str">
        <f t="shared" si="85"/>
        <v>入力済</v>
      </c>
      <c r="AV169" s="632" t="str">
        <f t="shared" si="86"/>
        <v/>
      </c>
      <c r="AW169" s="632" t="str">
        <f t="shared" si="87"/>
        <v/>
      </c>
      <c r="AX169" s="577" t="str">
        <f t="shared" si="88"/>
        <v/>
      </c>
      <c r="AY169" s="632" t="str">
        <f>IFERROR(VLOOKUP(K169,【参考】数式用!$AR$3:$AS$49, 2, FALSE), "")</f>
        <v/>
      </c>
      <c r="AZ169" s="577" t="str">
        <f t="shared" si="89"/>
        <v/>
      </c>
      <c r="BA169" s="559" t="str">
        <f t="shared" si="90"/>
        <v>入力済</v>
      </c>
      <c r="BB169" s="632" t="str">
        <f>IFERROR(VLOOKUP(K169,【参考】数式用!$AX$3:$AY$59, 2, FALSE), "")</f>
        <v/>
      </c>
      <c r="BC169" s="577" t="str">
        <f t="shared" si="91"/>
        <v/>
      </c>
      <c r="BD169" s="559" t="str">
        <f t="shared" si="92"/>
        <v>入力済</v>
      </c>
      <c r="BE169" s="559" t="str">
        <f t="shared" si="93"/>
        <v/>
      </c>
      <c r="BF169" s="559" t="str">
        <f t="shared" si="94"/>
        <v/>
      </c>
      <c r="BG169" s="559" t="str">
        <f t="shared" si="95"/>
        <v/>
      </c>
      <c r="BH169" s="559" t="str">
        <f t="shared" si="96"/>
        <v/>
      </c>
      <c r="BI169" s="559" t="str">
        <f t="shared" si="97"/>
        <v/>
      </c>
      <c r="BK169" s="27"/>
      <c r="BL169" s="606" t="str">
        <f t="shared" si="98"/>
        <v/>
      </c>
      <c r="BM169" s="606" t="str">
        <f t="shared" si="99"/>
        <v/>
      </c>
      <c r="BN169" s="606" t="str">
        <f t="shared" si="100"/>
        <v/>
      </c>
      <c r="BO169" s="607" t="str">
        <f>IFERROR(IF(BN169="対象",ROUNDDOWN(L169*VLOOKUP(K169,【参考】数式用!$A$4:$J$42,10,FALSE)*AA169,0),""),"")</f>
        <v/>
      </c>
      <c r="BP169" s="606" t="str">
        <f t="shared" si="104"/>
        <v/>
      </c>
      <c r="BQ169" s="606" t="str">
        <f t="shared" si="101"/>
        <v/>
      </c>
      <c r="BR169" s="608" t="str">
        <f t="shared" si="105"/>
        <v/>
      </c>
      <c r="BS169" s="608" t="str">
        <f t="shared" si="102"/>
        <v/>
      </c>
      <c r="BT169" s="606" t="str">
        <f t="shared" si="103"/>
        <v/>
      </c>
      <c r="BU169" s="607" t="str">
        <f>IFERROR(IF(BT169="Ⅱロ有り",ROUNDDOWN(L169*VLOOKUP(K169,【参考】数式用!$A$4:$J$42,10,FALSE)*AA169,0),""),"")</f>
        <v/>
      </c>
      <c r="BV169" s="606" t="str">
        <f>IFERROR(IF(BT169="Ⅱロなし",ROUNDDOWN(L169*VLOOKUP(K169,【参考】数式用!$A$4:$J$42,8,FALSE)*AA169,0),""),"")</f>
        <v/>
      </c>
    </row>
    <row r="170" spans="1:74" ht="110.1" customHeight="1" thickBot="1">
      <c r="A170" s="333">
        <v>157</v>
      </c>
      <c r="B170" s="1008" t="str">
        <f>IF(基本情報入力シート!B192="","",基本情報入力シート!B192)</f>
        <v/>
      </c>
      <c r="C170" s="1009"/>
      <c r="D170" s="1009"/>
      <c r="E170" s="1009"/>
      <c r="F170" s="1010"/>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24" t="str">
        <f>IF('別紙様式2-2（個票（４、５月））'!M170="","",'別紙様式2-2（個票（４、５月））'!M170)</f>
        <v/>
      </c>
      <c r="N170" s="584" t="str">
        <f>IF('別紙様式2-2（個票（４、５月））'!N170="","",'別紙様式2-2（個票（４、５月））'!N170)</f>
        <v/>
      </c>
      <c r="O170" s="336"/>
      <c r="P170" s="337" t="str">
        <f>IFERROR(VLOOKUP(K170,【参考】数式用!$A$2:$M$57,MATCH(O170,【参考】数式用!$G$3:$M$3,0)+6,0),"")</f>
        <v/>
      </c>
      <c r="Q170" s="338" t="s">
        <v>118</v>
      </c>
      <c r="R170" s="339"/>
      <c r="S170" s="340" t="s">
        <v>183</v>
      </c>
      <c r="T170" s="339"/>
      <c r="U170" s="340" t="s">
        <v>184</v>
      </c>
      <c r="V170" s="339"/>
      <c r="W170" s="340" t="s">
        <v>183</v>
      </c>
      <c r="X170" s="339"/>
      <c r="Y170" s="340" t="s">
        <v>185</v>
      </c>
      <c r="Z170" s="340" t="s">
        <v>186</v>
      </c>
      <c r="AA170" s="340" t="str">
        <f t="shared" si="75"/>
        <v/>
      </c>
      <c r="AB170" s="341" t="s">
        <v>187</v>
      </c>
      <c r="AC170" s="342" t="str">
        <f t="shared" si="76"/>
        <v/>
      </c>
      <c r="AD170" s="509" t="str">
        <f t="shared" si="77"/>
        <v/>
      </c>
      <c r="AE170" s="343" t="str">
        <f>IFERROR(ROUNDDOWN(ROUNDDOWN(ROUND(L170*VLOOKUP(K170,【参考】数式用!$A$2:$M$57,MATCH("処遇改善加算Ⅳ",【参考】数式用!$G$3:$M$3,0)+6,0),0),0)*AA170*0.5,0), "")</f>
        <v/>
      </c>
      <c r="AF170" s="344"/>
      <c r="AG170" s="345"/>
      <c r="AH170" s="345"/>
      <c r="AI170" s="344"/>
      <c r="AJ170" s="382"/>
      <c r="AK170" s="346"/>
      <c r="AL170" s="324" t="str">
        <f t="shared" si="78"/>
        <v/>
      </c>
      <c r="AM170" s="325" t="str">
        <f t="shared" si="79"/>
        <v/>
      </c>
      <c r="AN170" s="255"/>
      <c r="AO170" s="577" t="str">
        <f>IFERROR(VLOOKUP(K170,【参考】数式用!$A$2:$N$57,14,FALSE),"")</f>
        <v/>
      </c>
      <c r="AP170" s="577" t="str">
        <f t="shared" si="80"/>
        <v/>
      </c>
      <c r="AQ170" s="560" t="str">
        <f t="shared" si="81"/>
        <v/>
      </c>
      <c r="AR170" s="560" t="str">
        <f t="shared" si="82"/>
        <v>キャリアパス要件Ⅰ・Ⅱ_</v>
      </c>
      <c r="AS170" s="632" t="str">
        <f t="shared" si="83"/>
        <v>入力済</v>
      </c>
      <c r="AT170" s="577" t="str">
        <f t="shared" si="84"/>
        <v/>
      </c>
      <c r="AU170" s="632" t="str">
        <f t="shared" si="85"/>
        <v>入力済</v>
      </c>
      <c r="AV170" s="632" t="str">
        <f t="shared" si="86"/>
        <v/>
      </c>
      <c r="AW170" s="632" t="str">
        <f t="shared" si="87"/>
        <v/>
      </c>
      <c r="AX170" s="577" t="str">
        <f t="shared" si="88"/>
        <v/>
      </c>
      <c r="AY170" s="632" t="str">
        <f>IFERROR(VLOOKUP(K170,【参考】数式用!$AR$3:$AS$49, 2, FALSE), "")</f>
        <v/>
      </c>
      <c r="AZ170" s="577" t="str">
        <f t="shared" si="89"/>
        <v/>
      </c>
      <c r="BA170" s="559" t="str">
        <f t="shared" si="90"/>
        <v>入力済</v>
      </c>
      <c r="BB170" s="632" t="str">
        <f>IFERROR(VLOOKUP(K170,【参考】数式用!$AX$3:$AY$59, 2, FALSE), "")</f>
        <v/>
      </c>
      <c r="BC170" s="577" t="str">
        <f t="shared" si="91"/>
        <v/>
      </c>
      <c r="BD170" s="559" t="str">
        <f t="shared" si="92"/>
        <v>入力済</v>
      </c>
      <c r="BE170" s="559" t="str">
        <f t="shared" si="93"/>
        <v/>
      </c>
      <c r="BF170" s="559" t="str">
        <f t="shared" si="94"/>
        <v/>
      </c>
      <c r="BG170" s="559" t="str">
        <f t="shared" si="95"/>
        <v/>
      </c>
      <c r="BH170" s="559" t="str">
        <f t="shared" si="96"/>
        <v/>
      </c>
      <c r="BI170" s="559" t="str">
        <f t="shared" si="97"/>
        <v/>
      </c>
      <c r="BK170" s="27"/>
      <c r="BL170" s="606" t="str">
        <f t="shared" si="98"/>
        <v/>
      </c>
      <c r="BM170" s="606" t="str">
        <f t="shared" si="99"/>
        <v/>
      </c>
      <c r="BN170" s="606" t="str">
        <f t="shared" si="100"/>
        <v/>
      </c>
      <c r="BO170" s="607" t="str">
        <f>IFERROR(IF(BN170="対象",ROUNDDOWN(L170*VLOOKUP(K170,【参考】数式用!$A$4:$J$42,10,FALSE)*AA170,0),""),"")</f>
        <v/>
      </c>
      <c r="BP170" s="606" t="str">
        <f t="shared" si="104"/>
        <v/>
      </c>
      <c r="BQ170" s="606" t="str">
        <f t="shared" si="101"/>
        <v/>
      </c>
      <c r="BR170" s="608" t="str">
        <f t="shared" si="105"/>
        <v/>
      </c>
      <c r="BS170" s="608" t="str">
        <f t="shared" si="102"/>
        <v/>
      </c>
      <c r="BT170" s="606" t="str">
        <f t="shared" si="103"/>
        <v/>
      </c>
      <c r="BU170" s="607" t="str">
        <f>IFERROR(IF(BT170="Ⅱロ有り",ROUNDDOWN(L170*VLOOKUP(K170,【参考】数式用!$A$4:$J$42,10,FALSE)*AA170,0),""),"")</f>
        <v/>
      </c>
      <c r="BV170" s="606" t="str">
        <f>IFERROR(IF(BT170="Ⅱロなし",ROUNDDOWN(L170*VLOOKUP(K170,【参考】数式用!$A$4:$J$42,8,FALSE)*AA170,0),""),"")</f>
        <v/>
      </c>
    </row>
    <row r="171" spans="1:74" ht="110.1" customHeight="1" thickBot="1">
      <c r="A171" s="333">
        <v>158</v>
      </c>
      <c r="B171" s="1008" t="str">
        <f>IF(基本情報入力シート!B193="","",基本情報入力シート!B193)</f>
        <v/>
      </c>
      <c r="C171" s="1009"/>
      <c r="D171" s="1009"/>
      <c r="E171" s="1009"/>
      <c r="F171" s="1010"/>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24" t="str">
        <f>IF('別紙様式2-2（個票（４、５月））'!M171="","",'別紙様式2-2（個票（４、５月））'!M171)</f>
        <v/>
      </c>
      <c r="N171" s="584" t="str">
        <f>IF('別紙様式2-2（個票（４、５月））'!N171="","",'別紙様式2-2（個票（４、５月））'!N171)</f>
        <v/>
      </c>
      <c r="O171" s="336"/>
      <c r="P171" s="337" t="str">
        <f>IFERROR(VLOOKUP(K171,【参考】数式用!$A$2:$M$57,MATCH(O171,【参考】数式用!$G$3:$M$3,0)+6,0),"")</f>
        <v/>
      </c>
      <c r="Q171" s="338" t="s">
        <v>118</v>
      </c>
      <c r="R171" s="339"/>
      <c r="S171" s="340" t="s">
        <v>183</v>
      </c>
      <c r="T171" s="339"/>
      <c r="U171" s="340" t="s">
        <v>184</v>
      </c>
      <c r="V171" s="339"/>
      <c r="W171" s="340" t="s">
        <v>183</v>
      </c>
      <c r="X171" s="339"/>
      <c r="Y171" s="340" t="s">
        <v>185</v>
      </c>
      <c r="Z171" s="340" t="s">
        <v>186</v>
      </c>
      <c r="AA171" s="340" t="str">
        <f t="shared" si="75"/>
        <v/>
      </c>
      <c r="AB171" s="341" t="s">
        <v>187</v>
      </c>
      <c r="AC171" s="342" t="str">
        <f t="shared" si="76"/>
        <v/>
      </c>
      <c r="AD171" s="509" t="str">
        <f t="shared" si="77"/>
        <v/>
      </c>
      <c r="AE171" s="343" t="str">
        <f>IFERROR(ROUNDDOWN(ROUNDDOWN(ROUND(L171*VLOOKUP(K171,【参考】数式用!$A$2:$M$57,MATCH("処遇改善加算Ⅳ",【参考】数式用!$G$3:$M$3,0)+6,0),0),0)*AA171*0.5,0), "")</f>
        <v/>
      </c>
      <c r="AF171" s="344"/>
      <c r="AG171" s="345"/>
      <c r="AH171" s="345"/>
      <c r="AI171" s="344"/>
      <c r="AJ171" s="382"/>
      <c r="AK171" s="346"/>
      <c r="AL171" s="324" t="str">
        <f t="shared" si="78"/>
        <v/>
      </c>
      <c r="AM171" s="325" t="str">
        <f t="shared" si="79"/>
        <v/>
      </c>
      <c r="AN171" s="255"/>
      <c r="AO171" s="577" t="str">
        <f>IFERROR(VLOOKUP(K171,【参考】数式用!$A$2:$N$57,14,FALSE),"")</f>
        <v/>
      </c>
      <c r="AP171" s="577" t="str">
        <f t="shared" si="80"/>
        <v/>
      </c>
      <c r="AQ171" s="560" t="str">
        <f t="shared" si="81"/>
        <v/>
      </c>
      <c r="AR171" s="560" t="str">
        <f t="shared" si="82"/>
        <v>キャリアパス要件Ⅰ・Ⅱ_</v>
      </c>
      <c r="AS171" s="632" t="str">
        <f t="shared" si="83"/>
        <v>入力済</v>
      </c>
      <c r="AT171" s="577" t="str">
        <f t="shared" si="84"/>
        <v/>
      </c>
      <c r="AU171" s="632" t="str">
        <f t="shared" si="85"/>
        <v>入力済</v>
      </c>
      <c r="AV171" s="632" t="str">
        <f t="shared" si="86"/>
        <v/>
      </c>
      <c r="AW171" s="632" t="str">
        <f t="shared" si="87"/>
        <v/>
      </c>
      <c r="AX171" s="577" t="str">
        <f t="shared" si="88"/>
        <v/>
      </c>
      <c r="AY171" s="632" t="str">
        <f>IFERROR(VLOOKUP(K171,【参考】数式用!$AR$3:$AS$49, 2, FALSE), "")</f>
        <v/>
      </c>
      <c r="AZ171" s="577" t="str">
        <f t="shared" si="89"/>
        <v/>
      </c>
      <c r="BA171" s="559" t="str">
        <f t="shared" si="90"/>
        <v>入力済</v>
      </c>
      <c r="BB171" s="632" t="str">
        <f>IFERROR(VLOOKUP(K171,【参考】数式用!$AX$3:$AY$59, 2, FALSE), "")</f>
        <v/>
      </c>
      <c r="BC171" s="577" t="str">
        <f t="shared" si="91"/>
        <v/>
      </c>
      <c r="BD171" s="559" t="str">
        <f t="shared" si="92"/>
        <v>入力済</v>
      </c>
      <c r="BE171" s="559" t="str">
        <f t="shared" si="93"/>
        <v/>
      </c>
      <c r="BF171" s="559" t="str">
        <f t="shared" si="94"/>
        <v/>
      </c>
      <c r="BG171" s="559" t="str">
        <f t="shared" si="95"/>
        <v/>
      </c>
      <c r="BH171" s="559" t="str">
        <f t="shared" si="96"/>
        <v/>
      </c>
      <c r="BI171" s="559" t="str">
        <f t="shared" si="97"/>
        <v/>
      </c>
      <c r="BK171" s="27"/>
      <c r="BL171" s="606" t="str">
        <f t="shared" si="98"/>
        <v/>
      </c>
      <c r="BM171" s="606" t="str">
        <f t="shared" si="99"/>
        <v/>
      </c>
      <c r="BN171" s="606" t="str">
        <f t="shared" si="100"/>
        <v/>
      </c>
      <c r="BO171" s="607" t="str">
        <f>IFERROR(IF(BN171="対象",ROUNDDOWN(L171*VLOOKUP(K171,【参考】数式用!$A$4:$J$42,10,FALSE)*AA171,0),""),"")</f>
        <v/>
      </c>
      <c r="BP171" s="606" t="str">
        <f t="shared" si="104"/>
        <v/>
      </c>
      <c r="BQ171" s="606" t="str">
        <f t="shared" si="101"/>
        <v/>
      </c>
      <c r="BR171" s="608" t="str">
        <f t="shared" si="105"/>
        <v/>
      </c>
      <c r="BS171" s="608" t="str">
        <f t="shared" si="102"/>
        <v/>
      </c>
      <c r="BT171" s="606" t="str">
        <f t="shared" si="103"/>
        <v/>
      </c>
      <c r="BU171" s="607" t="str">
        <f>IFERROR(IF(BT171="Ⅱロ有り",ROUNDDOWN(L171*VLOOKUP(K171,【参考】数式用!$A$4:$J$42,10,FALSE)*AA171,0),""),"")</f>
        <v/>
      </c>
      <c r="BV171" s="606" t="str">
        <f>IFERROR(IF(BT171="Ⅱロなし",ROUNDDOWN(L171*VLOOKUP(K171,【参考】数式用!$A$4:$J$42,8,FALSE)*AA171,0),""),"")</f>
        <v/>
      </c>
    </row>
    <row r="172" spans="1:74" ht="110.1" customHeight="1" thickBot="1">
      <c r="A172" s="333">
        <v>159</v>
      </c>
      <c r="B172" s="1008" t="str">
        <f>IF(基本情報入力シート!B194="","",基本情報入力シート!B194)</f>
        <v/>
      </c>
      <c r="C172" s="1009"/>
      <c r="D172" s="1009"/>
      <c r="E172" s="1009"/>
      <c r="F172" s="1010"/>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24" t="str">
        <f>IF('別紙様式2-2（個票（４、５月））'!M172="","",'別紙様式2-2（個票（４、５月））'!M172)</f>
        <v/>
      </c>
      <c r="N172" s="584" t="str">
        <f>IF('別紙様式2-2（個票（４、５月））'!N172="","",'別紙様式2-2（個票（４、５月））'!N172)</f>
        <v/>
      </c>
      <c r="O172" s="336"/>
      <c r="P172" s="337" t="str">
        <f>IFERROR(VLOOKUP(K172,【参考】数式用!$A$2:$M$57,MATCH(O172,【参考】数式用!$G$3:$M$3,0)+6,0),"")</f>
        <v/>
      </c>
      <c r="Q172" s="338" t="s">
        <v>118</v>
      </c>
      <c r="R172" s="339"/>
      <c r="S172" s="340" t="s">
        <v>183</v>
      </c>
      <c r="T172" s="339"/>
      <c r="U172" s="340" t="s">
        <v>184</v>
      </c>
      <c r="V172" s="339"/>
      <c r="W172" s="340" t="s">
        <v>183</v>
      </c>
      <c r="X172" s="339"/>
      <c r="Y172" s="340" t="s">
        <v>185</v>
      </c>
      <c r="Z172" s="340" t="s">
        <v>186</v>
      </c>
      <c r="AA172" s="340" t="str">
        <f t="shared" si="75"/>
        <v/>
      </c>
      <c r="AB172" s="341" t="s">
        <v>187</v>
      </c>
      <c r="AC172" s="342" t="str">
        <f t="shared" si="76"/>
        <v/>
      </c>
      <c r="AD172" s="509" t="str">
        <f t="shared" si="77"/>
        <v/>
      </c>
      <c r="AE172" s="343" t="str">
        <f>IFERROR(ROUNDDOWN(ROUNDDOWN(ROUND(L172*VLOOKUP(K172,【参考】数式用!$A$2:$M$57,MATCH("処遇改善加算Ⅳ",【参考】数式用!$G$3:$M$3,0)+6,0),0),0)*AA172*0.5,0), "")</f>
        <v/>
      </c>
      <c r="AF172" s="344"/>
      <c r="AG172" s="345"/>
      <c r="AH172" s="345"/>
      <c r="AI172" s="344"/>
      <c r="AJ172" s="382"/>
      <c r="AK172" s="346"/>
      <c r="AL172" s="324" t="str">
        <f t="shared" si="78"/>
        <v/>
      </c>
      <c r="AM172" s="325" t="str">
        <f t="shared" si="79"/>
        <v/>
      </c>
      <c r="AN172" s="255"/>
      <c r="AO172" s="577" t="str">
        <f>IFERROR(VLOOKUP(K172,【参考】数式用!$A$2:$N$57,14,FALSE),"")</f>
        <v/>
      </c>
      <c r="AP172" s="577" t="str">
        <f t="shared" si="80"/>
        <v/>
      </c>
      <c r="AQ172" s="560" t="str">
        <f t="shared" si="81"/>
        <v/>
      </c>
      <c r="AR172" s="560" t="str">
        <f t="shared" si="82"/>
        <v>キャリアパス要件Ⅰ・Ⅱ_</v>
      </c>
      <c r="AS172" s="632" t="str">
        <f t="shared" si="83"/>
        <v>入力済</v>
      </c>
      <c r="AT172" s="577" t="str">
        <f t="shared" si="84"/>
        <v/>
      </c>
      <c r="AU172" s="632" t="str">
        <f t="shared" si="85"/>
        <v>入力済</v>
      </c>
      <c r="AV172" s="632" t="str">
        <f t="shared" si="86"/>
        <v/>
      </c>
      <c r="AW172" s="632" t="str">
        <f t="shared" si="87"/>
        <v/>
      </c>
      <c r="AX172" s="577" t="str">
        <f t="shared" si="88"/>
        <v/>
      </c>
      <c r="AY172" s="632" t="str">
        <f>IFERROR(VLOOKUP(K172,【参考】数式用!$AR$3:$AS$49, 2, FALSE), "")</f>
        <v/>
      </c>
      <c r="AZ172" s="577" t="str">
        <f t="shared" si="89"/>
        <v/>
      </c>
      <c r="BA172" s="559" t="str">
        <f t="shared" si="90"/>
        <v>入力済</v>
      </c>
      <c r="BB172" s="632" t="str">
        <f>IFERROR(VLOOKUP(K172,【参考】数式用!$AX$3:$AY$59, 2, FALSE), "")</f>
        <v/>
      </c>
      <c r="BC172" s="577" t="str">
        <f t="shared" si="91"/>
        <v/>
      </c>
      <c r="BD172" s="559" t="str">
        <f t="shared" si="92"/>
        <v>入力済</v>
      </c>
      <c r="BE172" s="559" t="str">
        <f t="shared" si="93"/>
        <v/>
      </c>
      <c r="BF172" s="559" t="str">
        <f t="shared" si="94"/>
        <v/>
      </c>
      <c r="BG172" s="559" t="str">
        <f t="shared" si="95"/>
        <v/>
      </c>
      <c r="BH172" s="559" t="str">
        <f t="shared" si="96"/>
        <v/>
      </c>
      <c r="BI172" s="559" t="str">
        <f t="shared" si="97"/>
        <v/>
      </c>
      <c r="BK172" s="27"/>
      <c r="BL172" s="606" t="str">
        <f t="shared" si="98"/>
        <v/>
      </c>
      <c r="BM172" s="606" t="str">
        <f t="shared" si="99"/>
        <v/>
      </c>
      <c r="BN172" s="606" t="str">
        <f t="shared" si="100"/>
        <v/>
      </c>
      <c r="BO172" s="607" t="str">
        <f>IFERROR(IF(BN172="対象",ROUNDDOWN(L172*VLOOKUP(K172,【参考】数式用!$A$4:$J$42,10,FALSE)*AA172,0),""),"")</f>
        <v/>
      </c>
      <c r="BP172" s="606" t="str">
        <f t="shared" si="104"/>
        <v/>
      </c>
      <c r="BQ172" s="606" t="str">
        <f t="shared" si="101"/>
        <v/>
      </c>
      <c r="BR172" s="608" t="str">
        <f t="shared" si="105"/>
        <v/>
      </c>
      <c r="BS172" s="608" t="str">
        <f t="shared" si="102"/>
        <v/>
      </c>
      <c r="BT172" s="606" t="str">
        <f t="shared" si="103"/>
        <v/>
      </c>
      <c r="BU172" s="607" t="str">
        <f>IFERROR(IF(BT172="Ⅱロ有り",ROUNDDOWN(L172*VLOOKUP(K172,【参考】数式用!$A$4:$J$42,10,FALSE)*AA172,0),""),"")</f>
        <v/>
      </c>
      <c r="BV172" s="606" t="str">
        <f>IFERROR(IF(BT172="Ⅱロなし",ROUNDDOWN(L172*VLOOKUP(K172,【参考】数式用!$A$4:$J$42,8,FALSE)*AA172,0),""),"")</f>
        <v/>
      </c>
    </row>
    <row r="173" spans="1:74" ht="110.1" customHeight="1" thickBot="1">
      <c r="A173" s="333">
        <v>160</v>
      </c>
      <c r="B173" s="1008" t="str">
        <f>IF(基本情報入力シート!B195="","",基本情報入力シート!B195)</f>
        <v/>
      </c>
      <c r="C173" s="1009"/>
      <c r="D173" s="1009"/>
      <c r="E173" s="1009"/>
      <c r="F173" s="1010"/>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24" t="str">
        <f>IF('別紙様式2-2（個票（４、５月））'!M173="","",'別紙様式2-2（個票（４、５月））'!M173)</f>
        <v/>
      </c>
      <c r="N173" s="584" t="str">
        <f>IF('別紙様式2-2（個票（４、５月））'!N173="","",'別紙様式2-2（個票（４、５月））'!N173)</f>
        <v/>
      </c>
      <c r="O173" s="336"/>
      <c r="P173" s="337" t="str">
        <f>IFERROR(VLOOKUP(K173,【参考】数式用!$A$2:$M$57,MATCH(O173,【参考】数式用!$G$3:$M$3,0)+6,0),"")</f>
        <v/>
      </c>
      <c r="Q173" s="338" t="s">
        <v>118</v>
      </c>
      <c r="R173" s="339"/>
      <c r="S173" s="340" t="s">
        <v>183</v>
      </c>
      <c r="T173" s="339"/>
      <c r="U173" s="340" t="s">
        <v>184</v>
      </c>
      <c r="V173" s="339"/>
      <c r="W173" s="340" t="s">
        <v>183</v>
      </c>
      <c r="X173" s="339"/>
      <c r="Y173" s="340" t="s">
        <v>185</v>
      </c>
      <c r="Z173" s="340" t="s">
        <v>186</v>
      </c>
      <c r="AA173" s="340" t="str">
        <f t="shared" si="75"/>
        <v/>
      </c>
      <c r="AB173" s="341" t="s">
        <v>187</v>
      </c>
      <c r="AC173" s="342" t="str">
        <f t="shared" si="76"/>
        <v/>
      </c>
      <c r="AD173" s="509" t="str">
        <f t="shared" si="77"/>
        <v/>
      </c>
      <c r="AE173" s="343" t="str">
        <f>IFERROR(ROUNDDOWN(ROUNDDOWN(ROUND(L173*VLOOKUP(K173,【参考】数式用!$A$2:$M$57,MATCH("処遇改善加算Ⅳ",【参考】数式用!$G$3:$M$3,0)+6,0),0),0)*AA173*0.5,0), "")</f>
        <v/>
      </c>
      <c r="AF173" s="344"/>
      <c r="AG173" s="345"/>
      <c r="AH173" s="345"/>
      <c r="AI173" s="344"/>
      <c r="AJ173" s="382"/>
      <c r="AK173" s="346"/>
      <c r="AL173" s="324" t="str">
        <f t="shared" si="78"/>
        <v/>
      </c>
      <c r="AM173" s="325" t="str">
        <f t="shared" si="79"/>
        <v/>
      </c>
      <c r="AN173" s="255"/>
      <c r="AO173" s="577" t="str">
        <f>IFERROR(VLOOKUP(K173,【参考】数式用!$A$2:$N$57,14,FALSE),"")</f>
        <v/>
      </c>
      <c r="AP173" s="577" t="str">
        <f t="shared" si="80"/>
        <v/>
      </c>
      <c r="AQ173" s="560" t="str">
        <f t="shared" si="81"/>
        <v/>
      </c>
      <c r="AR173" s="560" t="str">
        <f t="shared" si="82"/>
        <v>キャリアパス要件Ⅰ・Ⅱ_</v>
      </c>
      <c r="AS173" s="632" t="str">
        <f t="shared" si="83"/>
        <v>入力済</v>
      </c>
      <c r="AT173" s="577" t="str">
        <f t="shared" si="84"/>
        <v/>
      </c>
      <c r="AU173" s="632" t="str">
        <f t="shared" si="85"/>
        <v>入力済</v>
      </c>
      <c r="AV173" s="632" t="str">
        <f t="shared" si="86"/>
        <v/>
      </c>
      <c r="AW173" s="632" t="str">
        <f t="shared" si="87"/>
        <v/>
      </c>
      <c r="AX173" s="577" t="str">
        <f t="shared" si="88"/>
        <v/>
      </c>
      <c r="AY173" s="632" t="str">
        <f>IFERROR(VLOOKUP(K173,【参考】数式用!$AR$3:$AS$49, 2, FALSE), "")</f>
        <v/>
      </c>
      <c r="AZ173" s="577" t="str">
        <f t="shared" si="89"/>
        <v/>
      </c>
      <c r="BA173" s="559" t="str">
        <f t="shared" si="90"/>
        <v>入力済</v>
      </c>
      <c r="BB173" s="632" t="str">
        <f>IFERROR(VLOOKUP(K173,【参考】数式用!$AX$3:$AY$59, 2, FALSE), "")</f>
        <v/>
      </c>
      <c r="BC173" s="577" t="str">
        <f t="shared" si="91"/>
        <v/>
      </c>
      <c r="BD173" s="559" t="str">
        <f t="shared" si="92"/>
        <v>入力済</v>
      </c>
      <c r="BE173" s="559" t="str">
        <f t="shared" si="93"/>
        <v/>
      </c>
      <c r="BF173" s="559" t="str">
        <f t="shared" si="94"/>
        <v/>
      </c>
      <c r="BG173" s="559" t="str">
        <f t="shared" si="95"/>
        <v/>
      </c>
      <c r="BH173" s="559" t="str">
        <f t="shared" si="96"/>
        <v/>
      </c>
      <c r="BI173" s="559" t="str">
        <f t="shared" si="97"/>
        <v/>
      </c>
      <c r="BK173" s="27"/>
      <c r="BL173" s="606" t="str">
        <f t="shared" si="98"/>
        <v/>
      </c>
      <c r="BM173" s="606" t="str">
        <f t="shared" si="99"/>
        <v/>
      </c>
      <c r="BN173" s="606" t="str">
        <f t="shared" si="100"/>
        <v/>
      </c>
      <c r="BO173" s="607" t="str">
        <f>IFERROR(IF(BN173="対象",ROUNDDOWN(L173*VLOOKUP(K173,【参考】数式用!$A$4:$J$42,10,FALSE)*AA173,0),""),"")</f>
        <v/>
      </c>
      <c r="BP173" s="606" t="str">
        <f t="shared" si="104"/>
        <v/>
      </c>
      <c r="BQ173" s="606" t="str">
        <f t="shared" si="101"/>
        <v/>
      </c>
      <c r="BR173" s="608" t="str">
        <f t="shared" si="105"/>
        <v/>
      </c>
      <c r="BS173" s="608" t="str">
        <f t="shared" si="102"/>
        <v/>
      </c>
      <c r="BT173" s="606" t="str">
        <f t="shared" si="103"/>
        <v/>
      </c>
      <c r="BU173" s="607" t="str">
        <f>IFERROR(IF(BT173="Ⅱロ有り",ROUNDDOWN(L173*VLOOKUP(K173,【参考】数式用!$A$4:$J$42,10,FALSE)*AA173,0),""),"")</f>
        <v/>
      </c>
      <c r="BV173" s="606" t="str">
        <f>IFERROR(IF(BT173="Ⅱロなし",ROUNDDOWN(L173*VLOOKUP(K173,【参考】数式用!$A$4:$J$42,8,FALSE)*AA173,0),""),"")</f>
        <v/>
      </c>
    </row>
    <row r="174" spans="1:74" ht="110.1" customHeight="1" thickBot="1">
      <c r="A174" s="333">
        <v>161</v>
      </c>
      <c r="B174" s="1008" t="str">
        <f>IF(基本情報入力シート!B196="","",基本情報入力シート!B196)</f>
        <v/>
      </c>
      <c r="C174" s="1009"/>
      <c r="D174" s="1009"/>
      <c r="E174" s="1009"/>
      <c r="F174" s="1010"/>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24" t="str">
        <f>IF('別紙様式2-2（個票（４、５月））'!M174="","",'別紙様式2-2（個票（４、５月））'!M174)</f>
        <v/>
      </c>
      <c r="N174" s="584" t="str">
        <f>IF('別紙様式2-2（個票（４、５月））'!N174="","",'別紙様式2-2（個票（４、５月））'!N174)</f>
        <v/>
      </c>
      <c r="O174" s="336"/>
      <c r="P174" s="337" t="str">
        <f>IFERROR(VLOOKUP(K174,【参考】数式用!$A$2:$M$57,MATCH(O174,【参考】数式用!$G$3:$M$3,0)+6,0),"")</f>
        <v/>
      </c>
      <c r="Q174" s="338" t="s">
        <v>118</v>
      </c>
      <c r="R174" s="339"/>
      <c r="S174" s="340" t="s">
        <v>183</v>
      </c>
      <c r="T174" s="339"/>
      <c r="U174" s="340" t="s">
        <v>184</v>
      </c>
      <c r="V174" s="339"/>
      <c r="W174" s="340" t="s">
        <v>183</v>
      </c>
      <c r="X174" s="339"/>
      <c r="Y174" s="340" t="s">
        <v>185</v>
      </c>
      <c r="Z174" s="340" t="s">
        <v>186</v>
      </c>
      <c r="AA174" s="340" t="str">
        <f t="shared" si="75"/>
        <v/>
      </c>
      <c r="AB174" s="341" t="s">
        <v>187</v>
      </c>
      <c r="AC174" s="342" t="str">
        <f t="shared" si="76"/>
        <v/>
      </c>
      <c r="AD174" s="509" t="str">
        <f t="shared" si="77"/>
        <v/>
      </c>
      <c r="AE174" s="343" t="str">
        <f>IFERROR(ROUNDDOWN(ROUNDDOWN(ROUND(L174*VLOOKUP(K174,【参考】数式用!$A$2:$M$57,MATCH("処遇改善加算Ⅳ",【参考】数式用!$G$3:$M$3,0)+6,0),0),0)*AA174*0.5,0), "")</f>
        <v/>
      </c>
      <c r="AF174" s="344"/>
      <c r="AG174" s="345"/>
      <c r="AH174" s="345"/>
      <c r="AI174" s="344"/>
      <c r="AJ174" s="382"/>
      <c r="AK174" s="346"/>
      <c r="AL174" s="324" t="str">
        <f t="shared" si="78"/>
        <v/>
      </c>
      <c r="AM174" s="325" t="str">
        <f t="shared" si="79"/>
        <v/>
      </c>
      <c r="AN174" s="255"/>
      <c r="AO174" s="577" t="str">
        <f>IFERROR(VLOOKUP(K174,【参考】数式用!$A$2:$N$57,14,FALSE),"")</f>
        <v/>
      </c>
      <c r="AP174" s="577" t="str">
        <f t="shared" si="80"/>
        <v/>
      </c>
      <c r="AQ174" s="560" t="str">
        <f t="shared" si="81"/>
        <v/>
      </c>
      <c r="AR174" s="560" t="str">
        <f t="shared" si="82"/>
        <v>キャリアパス要件Ⅰ・Ⅱ_</v>
      </c>
      <c r="AS174" s="632" t="str">
        <f t="shared" si="83"/>
        <v>入力済</v>
      </c>
      <c r="AT174" s="577" t="str">
        <f t="shared" si="84"/>
        <v/>
      </c>
      <c r="AU174" s="632" t="str">
        <f t="shared" si="85"/>
        <v>入力済</v>
      </c>
      <c r="AV174" s="632" t="str">
        <f t="shared" si="86"/>
        <v/>
      </c>
      <c r="AW174" s="632" t="str">
        <f t="shared" si="87"/>
        <v/>
      </c>
      <c r="AX174" s="577" t="str">
        <f t="shared" si="88"/>
        <v/>
      </c>
      <c r="AY174" s="632" t="str">
        <f>IFERROR(VLOOKUP(K174,【参考】数式用!$AR$3:$AS$49, 2, FALSE), "")</f>
        <v/>
      </c>
      <c r="AZ174" s="577" t="str">
        <f t="shared" si="89"/>
        <v/>
      </c>
      <c r="BA174" s="559" t="str">
        <f t="shared" si="90"/>
        <v>入力済</v>
      </c>
      <c r="BB174" s="632" t="str">
        <f>IFERROR(VLOOKUP(K174,【参考】数式用!$AX$3:$AY$59, 2, FALSE), "")</f>
        <v/>
      </c>
      <c r="BC174" s="577" t="str">
        <f t="shared" si="91"/>
        <v/>
      </c>
      <c r="BD174" s="559" t="str">
        <f t="shared" si="92"/>
        <v>入力済</v>
      </c>
      <c r="BE174" s="559" t="str">
        <f t="shared" si="93"/>
        <v/>
      </c>
      <c r="BF174" s="559" t="str">
        <f t="shared" si="94"/>
        <v/>
      </c>
      <c r="BG174" s="559" t="str">
        <f t="shared" si="95"/>
        <v/>
      </c>
      <c r="BH174" s="559" t="str">
        <f t="shared" si="96"/>
        <v/>
      </c>
      <c r="BI174" s="559" t="str">
        <f t="shared" si="97"/>
        <v/>
      </c>
      <c r="BK174" s="27"/>
      <c r="BL174" s="606" t="str">
        <f t="shared" si="98"/>
        <v/>
      </c>
      <c r="BM174" s="606" t="str">
        <f t="shared" si="99"/>
        <v/>
      </c>
      <c r="BN174" s="606" t="str">
        <f t="shared" si="100"/>
        <v/>
      </c>
      <c r="BO174" s="607" t="str">
        <f>IFERROR(IF(BN174="対象",ROUNDDOWN(L174*VLOOKUP(K174,【参考】数式用!$A$4:$J$42,10,FALSE)*AA174,0),""),"")</f>
        <v/>
      </c>
      <c r="BP174" s="606" t="str">
        <f t="shared" si="104"/>
        <v/>
      </c>
      <c r="BQ174" s="606" t="str">
        <f t="shared" si="101"/>
        <v/>
      </c>
      <c r="BR174" s="608" t="str">
        <f t="shared" si="105"/>
        <v/>
      </c>
      <c r="BS174" s="608" t="str">
        <f t="shared" si="102"/>
        <v/>
      </c>
      <c r="BT174" s="606" t="str">
        <f t="shared" si="103"/>
        <v/>
      </c>
      <c r="BU174" s="607" t="str">
        <f>IFERROR(IF(BT174="Ⅱロ有り",ROUNDDOWN(L174*VLOOKUP(K174,【参考】数式用!$A$4:$J$42,10,FALSE)*AA174,0),""),"")</f>
        <v/>
      </c>
      <c r="BV174" s="606" t="str">
        <f>IFERROR(IF(BT174="Ⅱロなし",ROUNDDOWN(L174*VLOOKUP(K174,【参考】数式用!$A$4:$J$42,8,FALSE)*AA174,0),""),"")</f>
        <v/>
      </c>
    </row>
    <row r="175" spans="1:74" ht="110.1" customHeight="1" thickBot="1">
      <c r="A175" s="333">
        <v>162</v>
      </c>
      <c r="B175" s="1008" t="str">
        <f>IF(基本情報入力シート!B197="","",基本情報入力シート!B197)</f>
        <v/>
      </c>
      <c r="C175" s="1009"/>
      <c r="D175" s="1009"/>
      <c r="E175" s="1009"/>
      <c r="F175" s="1010"/>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24" t="str">
        <f>IF('別紙様式2-2（個票（４、５月））'!M175="","",'別紙様式2-2（個票（４、５月））'!M175)</f>
        <v/>
      </c>
      <c r="N175" s="584" t="str">
        <f>IF('別紙様式2-2（個票（４、５月））'!N175="","",'別紙様式2-2（個票（４、５月））'!N175)</f>
        <v/>
      </c>
      <c r="O175" s="336"/>
      <c r="P175" s="337" t="str">
        <f>IFERROR(VLOOKUP(K175,【参考】数式用!$A$2:$M$57,MATCH(O175,【参考】数式用!$G$3:$M$3,0)+6,0),"")</f>
        <v/>
      </c>
      <c r="Q175" s="338" t="s">
        <v>118</v>
      </c>
      <c r="R175" s="339"/>
      <c r="S175" s="340" t="s">
        <v>183</v>
      </c>
      <c r="T175" s="339"/>
      <c r="U175" s="340" t="s">
        <v>184</v>
      </c>
      <c r="V175" s="339"/>
      <c r="W175" s="340" t="s">
        <v>183</v>
      </c>
      <c r="X175" s="339"/>
      <c r="Y175" s="340" t="s">
        <v>185</v>
      </c>
      <c r="Z175" s="340" t="s">
        <v>186</v>
      </c>
      <c r="AA175" s="340" t="str">
        <f t="shared" si="75"/>
        <v/>
      </c>
      <c r="AB175" s="341" t="s">
        <v>187</v>
      </c>
      <c r="AC175" s="342" t="str">
        <f t="shared" si="76"/>
        <v/>
      </c>
      <c r="AD175" s="509" t="str">
        <f t="shared" si="77"/>
        <v/>
      </c>
      <c r="AE175" s="343" t="str">
        <f>IFERROR(ROUNDDOWN(ROUNDDOWN(ROUND(L175*VLOOKUP(K175,【参考】数式用!$A$2:$M$57,MATCH("処遇改善加算Ⅳ",【参考】数式用!$G$3:$M$3,0)+6,0),0),0)*AA175*0.5,0), "")</f>
        <v/>
      </c>
      <c r="AF175" s="344"/>
      <c r="AG175" s="345"/>
      <c r="AH175" s="345"/>
      <c r="AI175" s="344"/>
      <c r="AJ175" s="382"/>
      <c r="AK175" s="346"/>
      <c r="AL175" s="324" t="str">
        <f t="shared" si="78"/>
        <v/>
      </c>
      <c r="AM175" s="325" t="str">
        <f t="shared" si="79"/>
        <v/>
      </c>
      <c r="AN175" s="255"/>
      <c r="AO175" s="577" t="str">
        <f>IFERROR(VLOOKUP(K175,【参考】数式用!$A$2:$N$57,14,FALSE),"")</f>
        <v/>
      </c>
      <c r="AP175" s="577" t="str">
        <f t="shared" si="80"/>
        <v/>
      </c>
      <c r="AQ175" s="560" t="str">
        <f t="shared" si="81"/>
        <v/>
      </c>
      <c r="AR175" s="560" t="str">
        <f t="shared" si="82"/>
        <v>キャリアパス要件Ⅰ・Ⅱ_</v>
      </c>
      <c r="AS175" s="632" t="str">
        <f t="shared" si="83"/>
        <v>入力済</v>
      </c>
      <c r="AT175" s="577" t="str">
        <f t="shared" si="84"/>
        <v/>
      </c>
      <c r="AU175" s="632" t="str">
        <f t="shared" si="85"/>
        <v>入力済</v>
      </c>
      <c r="AV175" s="632" t="str">
        <f t="shared" si="86"/>
        <v/>
      </c>
      <c r="AW175" s="632" t="str">
        <f t="shared" si="87"/>
        <v/>
      </c>
      <c r="AX175" s="577" t="str">
        <f t="shared" si="88"/>
        <v/>
      </c>
      <c r="AY175" s="632" t="str">
        <f>IFERROR(VLOOKUP(K175,【参考】数式用!$AR$3:$AS$49, 2, FALSE), "")</f>
        <v/>
      </c>
      <c r="AZ175" s="577" t="str">
        <f t="shared" si="89"/>
        <v/>
      </c>
      <c r="BA175" s="559" t="str">
        <f t="shared" si="90"/>
        <v>入力済</v>
      </c>
      <c r="BB175" s="632" t="str">
        <f>IFERROR(VLOOKUP(K175,【参考】数式用!$AX$3:$AY$59, 2, FALSE), "")</f>
        <v/>
      </c>
      <c r="BC175" s="577" t="str">
        <f t="shared" si="91"/>
        <v/>
      </c>
      <c r="BD175" s="559" t="str">
        <f t="shared" si="92"/>
        <v>入力済</v>
      </c>
      <c r="BE175" s="559" t="str">
        <f t="shared" si="93"/>
        <v/>
      </c>
      <c r="BF175" s="559" t="str">
        <f t="shared" si="94"/>
        <v/>
      </c>
      <c r="BG175" s="559" t="str">
        <f t="shared" si="95"/>
        <v/>
      </c>
      <c r="BH175" s="559" t="str">
        <f t="shared" si="96"/>
        <v/>
      </c>
      <c r="BI175" s="559" t="str">
        <f t="shared" si="97"/>
        <v/>
      </c>
      <c r="BK175" s="27"/>
      <c r="BL175" s="606" t="str">
        <f t="shared" si="98"/>
        <v/>
      </c>
      <c r="BM175" s="606" t="str">
        <f t="shared" si="99"/>
        <v/>
      </c>
      <c r="BN175" s="606" t="str">
        <f t="shared" si="100"/>
        <v/>
      </c>
      <c r="BO175" s="607" t="str">
        <f>IFERROR(IF(BN175="対象",ROUNDDOWN(L175*VLOOKUP(K175,【参考】数式用!$A$4:$J$42,10,FALSE)*AA175,0),""),"")</f>
        <v/>
      </c>
      <c r="BP175" s="606" t="str">
        <f t="shared" si="104"/>
        <v/>
      </c>
      <c r="BQ175" s="606" t="str">
        <f t="shared" si="101"/>
        <v/>
      </c>
      <c r="BR175" s="608" t="str">
        <f t="shared" si="105"/>
        <v/>
      </c>
      <c r="BS175" s="608" t="str">
        <f t="shared" si="102"/>
        <v/>
      </c>
      <c r="BT175" s="606" t="str">
        <f t="shared" si="103"/>
        <v/>
      </c>
      <c r="BU175" s="607" t="str">
        <f>IFERROR(IF(BT175="Ⅱロ有り",ROUNDDOWN(L175*VLOOKUP(K175,【参考】数式用!$A$4:$J$42,10,FALSE)*AA175,0),""),"")</f>
        <v/>
      </c>
      <c r="BV175" s="606" t="str">
        <f>IFERROR(IF(BT175="Ⅱロなし",ROUNDDOWN(L175*VLOOKUP(K175,【参考】数式用!$A$4:$J$42,8,FALSE)*AA175,0),""),"")</f>
        <v/>
      </c>
    </row>
    <row r="176" spans="1:74" ht="110.1" customHeight="1" thickBot="1">
      <c r="A176" s="333">
        <v>163</v>
      </c>
      <c r="B176" s="1008" t="str">
        <f>IF(基本情報入力シート!B198="","",基本情報入力シート!B198)</f>
        <v/>
      </c>
      <c r="C176" s="1009"/>
      <c r="D176" s="1009"/>
      <c r="E176" s="1009"/>
      <c r="F176" s="1010"/>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24" t="str">
        <f>IF('別紙様式2-2（個票（４、５月））'!M176="","",'別紙様式2-2（個票（４、５月））'!M176)</f>
        <v/>
      </c>
      <c r="N176" s="584" t="str">
        <f>IF('別紙様式2-2（個票（４、５月））'!N176="","",'別紙様式2-2（個票（４、５月））'!N176)</f>
        <v/>
      </c>
      <c r="O176" s="336"/>
      <c r="P176" s="337" t="str">
        <f>IFERROR(VLOOKUP(K176,【参考】数式用!$A$2:$M$57,MATCH(O176,【参考】数式用!$G$3:$M$3,0)+6,0),"")</f>
        <v/>
      </c>
      <c r="Q176" s="338" t="s">
        <v>118</v>
      </c>
      <c r="R176" s="339"/>
      <c r="S176" s="340" t="s">
        <v>183</v>
      </c>
      <c r="T176" s="339"/>
      <c r="U176" s="340" t="s">
        <v>184</v>
      </c>
      <c r="V176" s="339"/>
      <c r="W176" s="340" t="s">
        <v>183</v>
      </c>
      <c r="X176" s="339"/>
      <c r="Y176" s="340" t="s">
        <v>185</v>
      </c>
      <c r="Z176" s="340" t="s">
        <v>186</v>
      </c>
      <c r="AA176" s="340" t="str">
        <f t="shared" si="75"/>
        <v/>
      </c>
      <c r="AB176" s="341" t="s">
        <v>187</v>
      </c>
      <c r="AC176" s="342" t="str">
        <f t="shared" si="76"/>
        <v/>
      </c>
      <c r="AD176" s="509" t="str">
        <f t="shared" si="77"/>
        <v/>
      </c>
      <c r="AE176" s="343" t="str">
        <f>IFERROR(ROUNDDOWN(ROUNDDOWN(ROUND(L176*VLOOKUP(K176,【参考】数式用!$A$2:$M$57,MATCH("処遇改善加算Ⅳ",【参考】数式用!$G$3:$M$3,0)+6,0),0),0)*AA176*0.5,0), "")</f>
        <v/>
      </c>
      <c r="AF176" s="344"/>
      <c r="AG176" s="345"/>
      <c r="AH176" s="345"/>
      <c r="AI176" s="344"/>
      <c r="AJ176" s="382"/>
      <c r="AK176" s="346"/>
      <c r="AL176" s="324" t="str">
        <f t="shared" si="78"/>
        <v/>
      </c>
      <c r="AM176" s="325" t="str">
        <f t="shared" si="79"/>
        <v/>
      </c>
      <c r="AN176" s="255"/>
      <c r="AO176" s="577" t="str">
        <f>IFERROR(VLOOKUP(K176,【参考】数式用!$A$2:$N$57,14,FALSE),"")</f>
        <v/>
      </c>
      <c r="AP176" s="577" t="str">
        <f t="shared" si="80"/>
        <v/>
      </c>
      <c r="AQ176" s="560" t="str">
        <f t="shared" si="81"/>
        <v/>
      </c>
      <c r="AR176" s="560" t="str">
        <f t="shared" si="82"/>
        <v>キャリアパス要件Ⅰ・Ⅱ_</v>
      </c>
      <c r="AS176" s="632" t="str">
        <f t="shared" si="83"/>
        <v>入力済</v>
      </c>
      <c r="AT176" s="577" t="str">
        <f t="shared" si="84"/>
        <v/>
      </c>
      <c r="AU176" s="632" t="str">
        <f t="shared" si="85"/>
        <v>入力済</v>
      </c>
      <c r="AV176" s="632" t="str">
        <f t="shared" si="86"/>
        <v/>
      </c>
      <c r="AW176" s="632" t="str">
        <f t="shared" si="87"/>
        <v/>
      </c>
      <c r="AX176" s="577" t="str">
        <f t="shared" si="88"/>
        <v/>
      </c>
      <c r="AY176" s="632" t="str">
        <f>IFERROR(VLOOKUP(K176,【参考】数式用!$AR$3:$AS$49, 2, FALSE), "")</f>
        <v/>
      </c>
      <c r="AZ176" s="577" t="str">
        <f t="shared" si="89"/>
        <v/>
      </c>
      <c r="BA176" s="559" t="str">
        <f t="shared" si="90"/>
        <v>入力済</v>
      </c>
      <c r="BB176" s="632" t="str">
        <f>IFERROR(VLOOKUP(K176,【参考】数式用!$AX$3:$AY$59, 2, FALSE), "")</f>
        <v/>
      </c>
      <c r="BC176" s="577" t="str">
        <f t="shared" si="91"/>
        <v/>
      </c>
      <c r="BD176" s="559" t="str">
        <f t="shared" si="92"/>
        <v>入力済</v>
      </c>
      <c r="BE176" s="559" t="str">
        <f t="shared" si="93"/>
        <v/>
      </c>
      <c r="BF176" s="559" t="str">
        <f t="shared" si="94"/>
        <v/>
      </c>
      <c r="BG176" s="559" t="str">
        <f t="shared" si="95"/>
        <v/>
      </c>
      <c r="BH176" s="559" t="str">
        <f t="shared" si="96"/>
        <v/>
      </c>
      <c r="BI176" s="559" t="str">
        <f t="shared" si="97"/>
        <v/>
      </c>
      <c r="BK176" s="27"/>
      <c r="BL176" s="606" t="str">
        <f t="shared" si="98"/>
        <v/>
      </c>
      <c r="BM176" s="606" t="str">
        <f t="shared" si="99"/>
        <v/>
      </c>
      <c r="BN176" s="606" t="str">
        <f t="shared" si="100"/>
        <v/>
      </c>
      <c r="BO176" s="607" t="str">
        <f>IFERROR(IF(BN176="対象",ROUNDDOWN(L176*VLOOKUP(K176,【参考】数式用!$A$4:$J$42,10,FALSE)*AA176,0),""),"")</f>
        <v/>
      </c>
      <c r="BP176" s="606" t="str">
        <f t="shared" si="104"/>
        <v/>
      </c>
      <c r="BQ176" s="606" t="str">
        <f t="shared" si="101"/>
        <v/>
      </c>
      <c r="BR176" s="608" t="str">
        <f t="shared" si="105"/>
        <v/>
      </c>
      <c r="BS176" s="608" t="str">
        <f t="shared" si="102"/>
        <v/>
      </c>
      <c r="BT176" s="606" t="str">
        <f t="shared" si="103"/>
        <v/>
      </c>
      <c r="BU176" s="607" t="str">
        <f>IFERROR(IF(BT176="Ⅱロ有り",ROUNDDOWN(L176*VLOOKUP(K176,【参考】数式用!$A$4:$J$42,10,FALSE)*AA176,0),""),"")</f>
        <v/>
      </c>
      <c r="BV176" s="606" t="str">
        <f>IFERROR(IF(BT176="Ⅱロなし",ROUNDDOWN(L176*VLOOKUP(K176,【参考】数式用!$A$4:$J$42,8,FALSE)*AA176,0),""),"")</f>
        <v/>
      </c>
    </row>
    <row r="177" spans="1:74" ht="110.1" customHeight="1" thickBot="1">
      <c r="A177" s="333">
        <v>164</v>
      </c>
      <c r="B177" s="1008" t="str">
        <f>IF(基本情報入力シート!B199="","",基本情報入力シート!B199)</f>
        <v/>
      </c>
      <c r="C177" s="1009"/>
      <c r="D177" s="1009"/>
      <c r="E177" s="1009"/>
      <c r="F177" s="1010"/>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24" t="str">
        <f>IF('別紙様式2-2（個票（４、５月））'!M177="","",'別紙様式2-2（個票（４、５月））'!M177)</f>
        <v/>
      </c>
      <c r="N177" s="584" t="str">
        <f>IF('別紙様式2-2（個票（４、５月））'!N177="","",'別紙様式2-2（個票（４、５月））'!N177)</f>
        <v/>
      </c>
      <c r="O177" s="336"/>
      <c r="P177" s="337" t="str">
        <f>IFERROR(VLOOKUP(K177,【参考】数式用!$A$2:$M$57,MATCH(O177,【参考】数式用!$G$3:$M$3,0)+6,0),"")</f>
        <v/>
      </c>
      <c r="Q177" s="338" t="s">
        <v>118</v>
      </c>
      <c r="R177" s="339"/>
      <c r="S177" s="340" t="s">
        <v>183</v>
      </c>
      <c r="T177" s="339"/>
      <c r="U177" s="340" t="s">
        <v>184</v>
      </c>
      <c r="V177" s="339"/>
      <c r="W177" s="340" t="s">
        <v>183</v>
      </c>
      <c r="X177" s="339"/>
      <c r="Y177" s="340" t="s">
        <v>185</v>
      </c>
      <c r="Z177" s="340" t="s">
        <v>186</v>
      </c>
      <c r="AA177" s="340" t="str">
        <f t="shared" si="75"/>
        <v/>
      </c>
      <c r="AB177" s="341" t="s">
        <v>187</v>
      </c>
      <c r="AC177" s="342" t="str">
        <f t="shared" si="76"/>
        <v/>
      </c>
      <c r="AD177" s="509" t="str">
        <f t="shared" si="77"/>
        <v/>
      </c>
      <c r="AE177" s="343" t="str">
        <f>IFERROR(ROUNDDOWN(ROUNDDOWN(ROUND(L177*VLOOKUP(K177,【参考】数式用!$A$2:$M$57,MATCH("処遇改善加算Ⅳ",【参考】数式用!$G$3:$M$3,0)+6,0),0),0)*AA177*0.5,0), "")</f>
        <v/>
      </c>
      <c r="AF177" s="344"/>
      <c r="AG177" s="345"/>
      <c r="AH177" s="345"/>
      <c r="AI177" s="344"/>
      <c r="AJ177" s="382"/>
      <c r="AK177" s="346"/>
      <c r="AL177" s="324" t="str">
        <f t="shared" si="78"/>
        <v/>
      </c>
      <c r="AM177" s="325" t="str">
        <f t="shared" si="79"/>
        <v/>
      </c>
      <c r="AN177" s="255"/>
      <c r="AO177" s="577" t="str">
        <f>IFERROR(VLOOKUP(K177,【参考】数式用!$A$2:$N$57,14,FALSE),"")</f>
        <v/>
      </c>
      <c r="AP177" s="577" t="str">
        <f t="shared" si="80"/>
        <v/>
      </c>
      <c r="AQ177" s="560" t="str">
        <f t="shared" si="81"/>
        <v/>
      </c>
      <c r="AR177" s="560" t="str">
        <f t="shared" si="82"/>
        <v>キャリアパス要件Ⅰ・Ⅱ_</v>
      </c>
      <c r="AS177" s="632" t="str">
        <f t="shared" si="83"/>
        <v>入力済</v>
      </c>
      <c r="AT177" s="577" t="str">
        <f t="shared" si="84"/>
        <v/>
      </c>
      <c r="AU177" s="632" t="str">
        <f t="shared" si="85"/>
        <v>入力済</v>
      </c>
      <c r="AV177" s="632" t="str">
        <f t="shared" si="86"/>
        <v/>
      </c>
      <c r="AW177" s="632" t="str">
        <f t="shared" si="87"/>
        <v/>
      </c>
      <c r="AX177" s="577" t="str">
        <f t="shared" si="88"/>
        <v/>
      </c>
      <c r="AY177" s="632" t="str">
        <f>IFERROR(VLOOKUP(K177,【参考】数式用!$AR$3:$AS$49, 2, FALSE), "")</f>
        <v/>
      </c>
      <c r="AZ177" s="577" t="str">
        <f t="shared" si="89"/>
        <v/>
      </c>
      <c r="BA177" s="559" t="str">
        <f t="shared" si="90"/>
        <v>入力済</v>
      </c>
      <c r="BB177" s="632" t="str">
        <f>IFERROR(VLOOKUP(K177,【参考】数式用!$AX$3:$AY$59, 2, FALSE), "")</f>
        <v/>
      </c>
      <c r="BC177" s="577" t="str">
        <f t="shared" si="91"/>
        <v/>
      </c>
      <c r="BD177" s="559" t="str">
        <f t="shared" si="92"/>
        <v>入力済</v>
      </c>
      <c r="BE177" s="559" t="str">
        <f t="shared" si="93"/>
        <v/>
      </c>
      <c r="BF177" s="559" t="str">
        <f t="shared" si="94"/>
        <v/>
      </c>
      <c r="BG177" s="559" t="str">
        <f t="shared" si="95"/>
        <v/>
      </c>
      <c r="BH177" s="559" t="str">
        <f t="shared" si="96"/>
        <v/>
      </c>
      <c r="BI177" s="559" t="str">
        <f t="shared" si="97"/>
        <v/>
      </c>
      <c r="BK177" s="27"/>
      <c r="BL177" s="606" t="str">
        <f t="shared" si="98"/>
        <v/>
      </c>
      <c r="BM177" s="606" t="str">
        <f t="shared" si="99"/>
        <v/>
      </c>
      <c r="BN177" s="606" t="str">
        <f t="shared" si="100"/>
        <v/>
      </c>
      <c r="BO177" s="607" t="str">
        <f>IFERROR(IF(BN177="対象",ROUNDDOWN(L177*VLOOKUP(K177,【参考】数式用!$A$4:$J$42,10,FALSE)*AA177,0),""),"")</f>
        <v/>
      </c>
      <c r="BP177" s="606" t="str">
        <f t="shared" si="104"/>
        <v/>
      </c>
      <c r="BQ177" s="606" t="str">
        <f t="shared" si="101"/>
        <v/>
      </c>
      <c r="BR177" s="608" t="str">
        <f t="shared" si="105"/>
        <v/>
      </c>
      <c r="BS177" s="608" t="str">
        <f t="shared" si="102"/>
        <v/>
      </c>
      <c r="BT177" s="606" t="str">
        <f t="shared" si="103"/>
        <v/>
      </c>
      <c r="BU177" s="607" t="str">
        <f>IFERROR(IF(BT177="Ⅱロ有り",ROUNDDOWN(L177*VLOOKUP(K177,【参考】数式用!$A$4:$J$42,10,FALSE)*AA177,0),""),"")</f>
        <v/>
      </c>
      <c r="BV177" s="606" t="str">
        <f>IFERROR(IF(BT177="Ⅱロなし",ROUNDDOWN(L177*VLOOKUP(K177,【参考】数式用!$A$4:$J$42,8,FALSE)*AA177,0),""),"")</f>
        <v/>
      </c>
    </row>
    <row r="178" spans="1:74" ht="110.1" customHeight="1" thickBot="1">
      <c r="A178" s="333">
        <v>165</v>
      </c>
      <c r="B178" s="1008" t="str">
        <f>IF(基本情報入力シート!B200="","",基本情報入力シート!B200)</f>
        <v/>
      </c>
      <c r="C178" s="1009"/>
      <c r="D178" s="1009"/>
      <c r="E178" s="1009"/>
      <c r="F178" s="1010"/>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24" t="str">
        <f>IF('別紙様式2-2（個票（４、５月））'!M178="","",'別紙様式2-2（個票（４、５月））'!M178)</f>
        <v/>
      </c>
      <c r="N178" s="584" t="str">
        <f>IF('別紙様式2-2（個票（４、５月））'!N178="","",'別紙様式2-2（個票（４、５月））'!N178)</f>
        <v/>
      </c>
      <c r="O178" s="336"/>
      <c r="P178" s="337" t="str">
        <f>IFERROR(VLOOKUP(K178,【参考】数式用!$A$2:$M$57,MATCH(O178,【参考】数式用!$G$3:$M$3,0)+6,0),"")</f>
        <v/>
      </c>
      <c r="Q178" s="338" t="s">
        <v>118</v>
      </c>
      <c r="R178" s="339"/>
      <c r="S178" s="340" t="s">
        <v>183</v>
      </c>
      <c r="T178" s="339"/>
      <c r="U178" s="340" t="s">
        <v>184</v>
      </c>
      <c r="V178" s="339"/>
      <c r="W178" s="340" t="s">
        <v>183</v>
      </c>
      <c r="X178" s="339"/>
      <c r="Y178" s="340" t="s">
        <v>185</v>
      </c>
      <c r="Z178" s="340" t="s">
        <v>186</v>
      </c>
      <c r="AA178" s="340" t="str">
        <f t="shared" ref="AA178:AA241" si="106">IF(R178&gt;=1,(V178*12+X178)-(R178*12+T178)+1,"")</f>
        <v/>
      </c>
      <c r="AB178" s="341" t="s">
        <v>187</v>
      </c>
      <c r="AC178" s="342" t="str">
        <f t="shared" ref="AC178:AC241" si="107">IFERROR(ROUNDDOWN(ROUND(L178*P178,0),0)*AA178,"")</f>
        <v/>
      </c>
      <c r="AD178" s="509"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2"/>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77" t="str">
        <f>IFERROR(VLOOKUP(K178,【参考】数式用!$A$2:$N$57,14,FALSE),"")</f>
        <v/>
      </c>
      <c r="AP178" s="577" t="str">
        <f t="shared" ref="AP178:AP241" si="111">IF(AND(K178&lt;&gt;""),"O列に色付け","")</f>
        <v/>
      </c>
      <c r="AQ178" s="560" t="str">
        <f t="shared" ref="AQ178:AQ241" si="112">IF(AND(AE178&lt;&gt;0,AE178&lt;&gt;"",AO178="加算対象"),IF(AF178="○","入力済","未入力"),"")</f>
        <v/>
      </c>
      <c r="AR178" s="560" t="str">
        <f t="shared" ref="AR178:AR241" si="113">"キャリアパス要件Ⅰ・Ⅱ_"&amp;AO178</f>
        <v>キャリアパス要件Ⅰ・Ⅱ_</v>
      </c>
      <c r="AS178" s="632" t="str">
        <f t="shared" ref="AS178:AS241" si="114">IF(AND(O178&lt;&gt;"", AG178=""), "未入力", "入力済")</f>
        <v>入力済</v>
      </c>
      <c r="AT178" s="577" t="str">
        <f t="shared" ref="AT178:AT241" si="115">IF(AND(O178&lt;&gt;"", O178&lt;&gt;"処遇改善加算Ⅳ",AO178="加算対象"),"AH列に色付け","")</f>
        <v/>
      </c>
      <c r="AU178" s="632" t="str">
        <f t="shared" ref="AU178:AU241" si="116">IF(AND(O178&lt;&gt;"", O178&lt;&gt;"処遇改善加算Ⅳ",O178&lt;&gt;"処遇改善加算", AH178=""), "未入力", "入力済")</f>
        <v>入力済</v>
      </c>
      <c r="AV178" s="632" t="str">
        <f t="shared" ref="AV178:AV241" si="117">IF(OR(ISNUMBER(SEARCH("処遇改善加算Ⅰ",O178)),ISNUMBER(SEARCH("処遇改善加算Ⅱ",O178))),"対象","")</f>
        <v/>
      </c>
      <c r="AW178" s="632" t="str">
        <f t="shared" ref="AW178:AW241" si="118">IF(AND(O178&lt;&gt;"", O178&lt;&gt;"処遇改善加算Ⅲ", O178&lt;&gt;"処遇改善加算Ⅳ",O178&lt;&gt;"処遇改善加算"),"対象", "")</f>
        <v/>
      </c>
      <c r="AX178" s="577" t="str">
        <f t="shared" ref="AX178:AX241" si="119">IF(AND(AW178=1, OR(AI178=0,AI178=""),AO178="加算対象"),"AH列に色付け","")</f>
        <v/>
      </c>
      <c r="AY178" s="632" t="str">
        <f>IFERROR(VLOOKUP(K178,【参考】数式用!$AR$3:$AS$49, 2, FALSE), "")</f>
        <v/>
      </c>
      <c r="AZ178" s="577" t="str">
        <f t="shared" ref="AZ178:AZ241" si="120">IF(AND(AO178="加算対象",OR(O178="処遇改善加算Ⅰイ",O178="処遇改善加算Ⅰロ")),"AJ列に色付け","")</f>
        <v/>
      </c>
      <c r="BA178" s="559" t="str">
        <f t="shared" ref="BA178:BA241" si="121">IF(AND(OR(O178="処遇改善加算Ⅰイ",O178="処遇改善加算Ⅰロ"), AJ178=""), "未入力","入力済")</f>
        <v>入力済</v>
      </c>
      <c r="BB178" s="632" t="str">
        <f>IFERROR(VLOOKUP(K178,【参考】数式用!$AX$3:$AY$59, 2, FALSE), "")</f>
        <v/>
      </c>
      <c r="BC178" s="577" t="str">
        <f t="shared" ref="BC178:BC241" si="122">IF(OR(COUNTIF(AG178:AI178,"*令和８年度特例要件を*")&gt;0,ISNUMBER(SEARCH("処遇改善加算Ⅰロ",O178)),ISNUMBER(SEARCH("処遇改善加算Ⅱロ",O178)),AO178="加算対象外"),"AK列に色付け","")</f>
        <v/>
      </c>
      <c r="BD178" s="559" t="str">
        <f t="shared" ref="BD178:BD241" si="123">IF(AND(COUNTIF(AG178:AI178,"*令和８年度特例要件を*")&gt;0,AK178=""), "未入力","入力済")</f>
        <v>入力済</v>
      </c>
      <c r="BE178" s="559" t="str">
        <f t="shared" ref="BE178:BE241" si="124">IF(OR(ISNUMBER(SEARCH("処遇改善加算Ⅰロ",O178)),ISNUMBER(SEARCH("処遇改善加算Ⅱロ",O178))),"",IF(AND(BC178="AK列に色付け",OR(AG178="○",AG178="誓約"),AH178="○",AI178&gt;=1),"AK列色消し",""))</f>
        <v/>
      </c>
      <c r="BF178" s="559" t="str">
        <f t="shared" ref="BF178:BF241" si="125">IF(AND(O178="処遇改善加算",OR(AG178="○",AG178="誓約")),"AK列色消し","")</f>
        <v/>
      </c>
      <c r="BG178" s="559" t="str">
        <f t="shared" ref="BG178:BG241" si="126">IF(OR(TRIM(BC178)="",BE178="AK列色消し",BF178="AK列色消し"),"","入力必要")</f>
        <v/>
      </c>
      <c r="BH178" s="559" t="str">
        <f t="shared" ref="BH178:BH241" si="127">IF(AND(BE178="",BG178="入力必要"),IF(AK178="","未入力","入力済"),"")</f>
        <v/>
      </c>
      <c r="BI178" s="559" t="str">
        <f t="shared" ref="BI178:BI241" si="128">G178</f>
        <v/>
      </c>
      <c r="BK178" s="27"/>
      <c r="BL178" s="606" t="str">
        <f t="shared" ref="BL178:BL241" si="129">IF(AND(K178&lt;&gt;"",K178&lt;&gt;"計画相談支援",K178&lt;&gt;"地域相談支援（地域定着支援）",K178&lt;&gt;"地域相談支援（地域移行支援）",K178&lt;&gt;"障害児相談支援"),"O列に色付け","")</f>
        <v/>
      </c>
      <c r="BM178" s="606" t="str">
        <f t="shared" ref="BM178:BM241" si="130">IF(OR(O178="処遇改善加算Ⅰロ",O178="処遇改善加算Ⅱロ"),"対象","")</f>
        <v/>
      </c>
      <c r="BN178" s="60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607" t="str">
        <f>IFERROR(IF(BN178="対象",ROUNDDOWN(L178*VLOOKUP(K178,【参考】数式用!$A$4:$J$42,10,FALSE)*AA178,0),""),"")</f>
        <v/>
      </c>
      <c r="BP178" s="606" t="str">
        <f t="shared" si="104"/>
        <v/>
      </c>
      <c r="BQ178" s="606" t="str">
        <f t="shared" ref="BQ178:BQ241" si="132">IF(O178="処遇改善加算","対象","")</f>
        <v/>
      </c>
      <c r="BR178" s="608" t="str">
        <f t="shared" si="105"/>
        <v/>
      </c>
      <c r="BS178" s="608" t="str">
        <f t="shared" ref="BS178:BS241" si="133">IF(BM178="対象","",IF(COUNTIF(AF178:AH178,"*令和８年度特例要件を*")&gt;0,"特例要件",""))</f>
        <v/>
      </c>
      <c r="BT178" s="606" t="str">
        <f t="shared" ref="BT178:BT241" si="134">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607" t="str">
        <f>IFERROR(IF(BT178="Ⅱロ有り",ROUNDDOWN(L178*VLOOKUP(K178,【参考】数式用!$A$4:$J$42,10,FALSE)*AA178,0),""),"")</f>
        <v/>
      </c>
      <c r="BV178" s="606" t="str">
        <f>IFERROR(IF(BT178="Ⅱロなし",ROUNDDOWN(L178*VLOOKUP(K178,【参考】数式用!$A$4:$J$42,8,FALSE)*AA178,0),""),"")</f>
        <v/>
      </c>
    </row>
    <row r="179" spans="1:74" ht="110.1" customHeight="1" thickBot="1">
      <c r="A179" s="333">
        <v>166</v>
      </c>
      <c r="B179" s="1008" t="str">
        <f>IF(基本情報入力シート!B201="","",基本情報入力シート!B201)</f>
        <v/>
      </c>
      <c r="C179" s="1009"/>
      <c r="D179" s="1009"/>
      <c r="E179" s="1009"/>
      <c r="F179" s="1010"/>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24" t="str">
        <f>IF('別紙様式2-2（個票（４、５月））'!M179="","",'別紙様式2-2（個票（４、５月））'!M179)</f>
        <v/>
      </c>
      <c r="N179" s="584" t="str">
        <f>IF('別紙様式2-2（個票（４、５月））'!N179="","",'別紙様式2-2（個票（４、５月））'!N179)</f>
        <v/>
      </c>
      <c r="O179" s="336"/>
      <c r="P179" s="337" t="str">
        <f>IFERROR(VLOOKUP(K179,【参考】数式用!$A$2:$M$57,MATCH(O179,【参考】数式用!$G$3:$M$3,0)+6,0),"")</f>
        <v/>
      </c>
      <c r="Q179" s="338" t="s">
        <v>118</v>
      </c>
      <c r="R179" s="339"/>
      <c r="S179" s="340" t="s">
        <v>183</v>
      </c>
      <c r="T179" s="339"/>
      <c r="U179" s="340" t="s">
        <v>184</v>
      </c>
      <c r="V179" s="339"/>
      <c r="W179" s="340" t="s">
        <v>183</v>
      </c>
      <c r="X179" s="339"/>
      <c r="Y179" s="340" t="s">
        <v>185</v>
      </c>
      <c r="Z179" s="340" t="s">
        <v>186</v>
      </c>
      <c r="AA179" s="340" t="str">
        <f t="shared" si="106"/>
        <v/>
      </c>
      <c r="AB179" s="341" t="s">
        <v>187</v>
      </c>
      <c r="AC179" s="342" t="str">
        <f t="shared" si="107"/>
        <v/>
      </c>
      <c r="AD179" s="509" t="str">
        <f t="shared" si="108"/>
        <v/>
      </c>
      <c r="AE179" s="343" t="str">
        <f>IFERROR(ROUNDDOWN(ROUNDDOWN(ROUND(L179*VLOOKUP(K179,【参考】数式用!$A$2:$M$57,MATCH("処遇改善加算Ⅳ",【参考】数式用!$G$3:$M$3,0)+6,0),0),0)*AA179*0.5,0), "")</f>
        <v/>
      </c>
      <c r="AF179" s="344"/>
      <c r="AG179" s="345"/>
      <c r="AH179" s="345"/>
      <c r="AI179" s="344"/>
      <c r="AJ179" s="382"/>
      <c r="AK179" s="346"/>
      <c r="AL179" s="324" t="str">
        <f t="shared" si="109"/>
        <v/>
      </c>
      <c r="AM179" s="325" t="str">
        <f t="shared" si="110"/>
        <v/>
      </c>
      <c r="AN179" s="255"/>
      <c r="AO179" s="577" t="str">
        <f>IFERROR(VLOOKUP(K179,【参考】数式用!$A$2:$N$57,14,FALSE),"")</f>
        <v/>
      </c>
      <c r="AP179" s="577" t="str">
        <f t="shared" si="111"/>
        <v/>
      </c>
      <c r="AQ179" s="560" t="str">
        <f t="shared" si="112"/>
        <v/>
      </c>
      <c r="AR179" s="560" t="str">
        <f t="shared" si="113"/>
        <v>キャリアパス要件Ⅰ・Ⅱ_</v>
      </c>
      <c r="AS179" s="632" t="str">
        <f t="shared" si="114"/>
        <v>入力済</v>
      </c>
      <c r="AT179" s="577" t="str">
        <f t="shared" si="115"/>
        <v/>
      </c>
      <c r="AU179" s="632" t="str">
        <f t="shared" si="116"/>
        <v>入力済</v>
      </c>
      <c r="AV179" s="632" t="str">
        <f t="shared" si="117"/>
        <v/>
      </c>
      <c r="AW179" s="632" t="str">
        <f t="shared" si="118"/>
        <v/>
      </c>
      <c r="AX179" s="577" t="str">
        <f t="shared" si="119"/>
        <v/>
      </c>
      <c r="AY179" s="632" t="str">
        <f>IFERROR(VLOOKUP(K179,【参考】数式用!$AR$3:$AS$49, 2, FALSE), "")</f>
        <v/>
      </c>
      <c r="AZ179" s="577" t="str">
        <f t="shared" si="120"/>
        <v/>
      </c>
      <c r="BA179" s="559" t="str">
        <f t="shared" si="121"/>
        <v>入力済</v>
      </c>
      <c r="BB179" s="632" t="str">
        <f>IFERROR(VLOOKUP(K179,【参考】数式用!$AX$3:$AY$59, 2, FALSE), "")</f>
        <v/>
      </c>
      <c r="BC179" s="577" t="str">
        <f t="shared" si="122"/>
        <v/>
      </c>
      <c r="BD179" s="559" t="str">
        <f t="shared" si="123"/>
        <v>入力済</v>
      </c>
      <c r="BE179" s="559" t="str">
        <f t="shared" si="124"/>
        <v/>
      </c>
      <c r="BF179" s="559" t="str">
        <f t="shared" si="125"/>
        <v/>
      </c>
      <c r="BG179" s="559" t="str">
        <f t="shared" si="126"/>
        <v/>
      </c>
      <c r="BH179" s="559" t="str">
        <f t="shared" si="127"/>
        <v/>
      </c>
      <c r="BI179" s="559" t="str">
        <f t="shared" si="128"/>
        <v/>
      </c>
      <c r="BK179" s="27"/>
      <c r="BL179" s="606" t="str">
        <f t="shared" si="129"/>
        <v/>
      </c>
      <c r="BM179" s="606" t="str">
        <f t="shared" si="130"/>
        <v/>
      </c>
      <c r="BN179" s="606" t="str">
        <f t="shared" si="131"/>
        <v/>
      </c>
      <c r="BO179" s="607" t="str">
        <f>IFERROR(IF(BN179="対象",ROUNDDOWN(L179*VLOOKUP(K179,【参考】数式用!$A$4:$J$42,10,FALSE)*AA179,0),""),"")</f>
        <v/>
      </c>
      <c r="BP179" s="606" t="str">
        <f t="shared" si="104"/>
        <v/>
      </c>
      <c r="BQ179" s="606" t="str">
        <f t="shared" si="132"/>
        <v/>
      </c>
      <c r="BR179" s="608" t="str">
        <f t="shared" si="105"/>
        <v/>
      </c>
      <c r="BS179" s="608" t="str">
        <f t="shared" si="133"/>
        <v/>
      </c>
      <c r="BT179" s="606" t="str">
        <f t="shared" si="134"/>
        <v/>
      </c>
      <c r="BU179" s="607" t="str">
        <f>IFERROR(IF(BT179="Ⅱロ有り",ROUNDDOWN(L179*VLOOKUP(K179,【参考】数式用!$A$4:$J$42,10,FALSE)*AA179,0),""),"")</f>
        <v/>
      </c>
      <c r="BV179" s="606" t="str">
        <f>IFERROR(IF(BT179="Ⅱロなし",ROUNDDOWN(L179*VLOOKUP(K179,【参考】数式用!$A$4:$J$42,8,FALSE)*AA179,0),""),"")</f>
        <v/>
      </c>
    </row>
    <row r="180" spans="1:74" ht="110.1" customHeight="1" thickBot="1">
      <c r="A180" s="333">
        <v>167</v>
      </c>
      <c r="B180" s="1008" t="str">
        <f>IF(基本情報入力シート!B202="","",基本情報入力シート!B202)</f>
        <v/>
      </c>
      <c r="C180" s="1009"/>
      <c r="D180" s="1009"/>
      <c r="E180" s="1009"/>
      <c r="F180" s="1010"/>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24" t="str">
        <f>IF('別紙様式2-2（個票（４、５月））'!M180="","",'別紙様式2-2（個票（４、５月））'!M180)</f>
        <v/>
      </c>
      <c r="N180" s="584" t="str">
        <f>IF('別紙様式2-2（個票（４、５月））'!N180="","",'別紙様式2-2（個票（４、５月））'!N180)</f>
        <v/>
      </c>
      <c r="O180" s="336"/>
      <c r="P180" s="337" t="str">
        <f>IFERROR(VLOOKUP(K180,【参考】数式用!$A$2:$M$57,MATCH(O180,【参考】数式用!$G$3:$M$3,0)+6,0),"")</f>
        <v/>
      </c>
      <c r="Q180" s="338" t="s">
        <v>118</v>
      </c>
      <c r="R180" s="339"/>
      <c r="S180" s="340" t="s">
        <v>183</v>
      </c>
      <c r="T180" s="339"/>
      <c r="U180" s="340" t="s">
        <v>184</v>
      </c>
      <c r="V180" s="339"/>
      <c r="W180" s="340" t="s">
        <v>183</v>
      </c>
      <c r="X180" s="339"/>
      <c r="Y180" s="340" t="s">
        <v>185</v>
      </c>
      <c r="Z180" s="340" t="s">
        <v>186</v>
      </c>
      <c r="AA180" s="340" t="str">
        <f t="shared" si="106"/>
        <v/>
      </c>
      <c r="AB180" s="341" t="s">
        <v>187</v>
      </c>
      <c r="AC180" s="342" t="str">
        <f t="shared" si="107"/>
        <v/>
      </c>
      <c r="AD180" s="509" t="str">
        <f t="shared" si="108"/>
        <v/>
      </c>
      <c r="AE180" s="343" t="str">
        <f>IFERROR(ROUNDDOWN(ROUNDDOWN(ROUND(L180*VLOOKUP(K180,【参考】数式用!$A$2:$M$57,MATCH("処遇改善加算Ⅳ",【参考】数式用!$G$3:$M$3,0)+6,0),0),0)*AA180*0.5,0), "")</f>
        <v/>
      </c>
      <c r="AF180" s="344"/>
      <c r="AG180" s="345"/>
      <c r="AH180" s="345"/>
      <c r="AI180" s="344"/>
      <c r="AJ180" s="382"/>
      <c r="AK180" s="346"/>
      <c r="AL180" s="324" t="str">
        <f t="shared" si="109"/>
        <v/>
      </c>
      <c r="AM180" s="325" t="str">
        <f t="shared" si="110"/>
        <v/>
      </c>
      <c r="AN180" s="255"/>
      <c r="AO180" s="577" t="str">
        <f>IFERROR(VLOOKUP(K180,【参考】数式用!$A$2:$N$57,14,FALSE),"")</f>
        <v/>
      </c>
      <c r="AP180" s="577" t="str">
        <f t="shared" si="111"/>
        <v/>
      </c>
      <c r="AQ180" s="560" t="str">
        <f t="shared" si="112"/>
        <v/>
      </c>
      <c r="AR180" s="560" t="str">
        <f t="shared" si="113"/>
        <v>キャリアパス要件Ⅰ・Ⅱ_</v>
      </c>
      <c r="AS180" s="632" t="str">
        <f t="shared" si="114"/>
        <v>入力済</v>
      </c>
      <c r="AT180" s="577" t="str">
        <f t="shared" si="115"/>
        <v/>
      </c>
      <c r="AU180" s="632" t="str">
        <f t="shared" si="116"/>
        <v>入力済</v>
      </c>
      <c r="AV180" s="632" t="str">
        <f t="shared" si="117"/>
        <v/>
      </c>
      <c r="AW180" s="632" t="str">
        <f t="shared" si="118"/>
        <v/>
      </c>
      <c r="AX180" s="577" t="str">
        <f t="shared" si="119"/>
        <v/>
      </c>
      <c r="AY180" s="632" t="str">
        <f>IFERROR(VLOOKUP(K180,【参考】数式用!$AR$3:$AS$49, 2, FALSE), "")</f>
        <v/>
      </c>
      <c r="AZ180" s="577" t="str">
        <f t="shared" si="120"/>
        <v/>
      </c>
      <c r="BA180" s="559" t="str">
        <f t="shared" si="121"/>
        <v>入力済</v>
      </c>
      <c r="BB180" s="632" t="str">
        <f>IFERROR(VLOOKUP(K180,【参考】数式用!$AX$3:$AY$59, 2, FALSE), "")</f>
        <v/>
      </c>
      <c r="BC180" s="577" t="str">
        <f t="shared" si="122"/>
        <v/>
      </c>
      <c r="BD180" s="559" t="str">
        <f t="shared" si="123"/>
        <v>入力済</v>
      </c>
      <c r="BE180" s="559" t="str">
        <f t="shared" si="124"/>
        <v/>
      </c>
      <c r="BF180" s="559" t="str">
        <f t="shared" si="125"/>
        <v/>
      </c>
      <c r="BG180" s="559" t="str">
        <f t="shared" si="126"/>
        <v/>
      </c>
      <c r="BH180" s="559" t="str">
        <f t="shared" si="127"/>
        <v/>
      </c>
      <c r="BI180" s="559" t="str">
        <f t="shared" si="128"/>
        <v/>
      </c>
      <c r="BK180" s="27"/>
      <c r="BL180" s="606" t="str">
        <f t="shared" si="129"/>
        <v/>
      </c>
      <c r="BM180" s="606" t="str">
        <f t="shared" si="130"/>
        <v/>
      </c>
      <c r="BN180" s="606" t="str">
        <f t="shared" si="131"/>
        <v/>
      </c>
      <c r="BO180" s="607" t="str">
        <f>IFERROR(IF(BN180="対象",ROUNDDOWN(L180*VLOOKUP(K180,【参考】数式用!$A$4:$J$42,10,FALSE)*AA180,0),""),"")</f>
        <v/>
      </c>
      <c r="BP180" s="606" t="str">
        <f t="shared" si="104"/>
        <v/>
      </c>
      <c r="BQ180" s="606" t="str">
        <f t="shared" si="132"/>
        <v/>
      </c>
      <c r="BR180" s="608" t="str">
        <f t="shared" si="105"/>
        <v/>
      </c>
      <c r="BS180" s="608" t="str">
        <f t="shared" si="133"/>
        <v/>
      </c>
      <c r="BT180" s="606" t="str">
        <f t="shared" si="134"/>
        <v/>
      </c>
      <c r="BU180" s="607" t="str">
        <f>IFERROR(IF(BT180="Ⅱロ有り",ROUNDDOWN(L180*VLOOKUP(K180,【参考】数式用!$A$4:$J$42,10,FALSE)*AA180,0),""),"")</f>
        <v/>
      </c>
      <c r="BV180" s="606" t="str">
        <f>IFERROR(IF(BT180="Ⅱロなし",ROUNDDOWN(L180*VLOOKUP(K180,【参考】数式用!$A$4:$J$42,8,FALSE)*AA180,0),""),"")</f>
        <v/>
      </c>
    </row>
    <row r="181" spans="1:74" ht="110.1" customHeight="1" thickBot="1">
      <c r="A181" s="333">
        <v>168</v>
      </c>
      <c r="B181" s="1008" t="str">
        <f>IF(基本情報入力シート!B203="","",基本情報入力シート!B203)</f>
        <v/>
      </c>
      <c r="C181" s="1009"/>
      <c r="D181" s="1009"/>
      <c r="E181" s="1009"/>
      <c r="F181" s="1010"/>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24" t="str">
        <f>IF('別紙様式2-2（個票（４、５月））'!M181="","",'別紙様式2-2（個票（４、５月））'!M181)</f>
        <v/>
      </c>
      <c r="N181" s="584" t="str">
        <f>IF('別紙様式2-2（個票（４、５月））'!N181="","",'別紙様式2-2（個票（４、５月））'!N181)</f>
        <v/>
      </c>
      <c r="O181" s="336"/>
      <c r="P181" s="337" t="str">
        <f>IFERROR(VLOOKUP(K181,【参考】数式用!$A$2:$M$57,MATCH(O181,【参考】数式用!$G$3:$M$3,0)+6,0),"")</f>
        <v/>
      </c>
      <c r="Q181" s="338" t="s">
        <v>118</v>
      </c>
      <c r="R181" s="339"/>
      <c r="S181" s="340" t="s">
        <v>183</v>
      </c>
      <c r="T181" s="339"/>
      <c r="U181" s="340" t="s">
        <v>184</v>
      </c>
      <c r="V181" s="339"/>
      <c r="W181" s="340" t="s">
        <v>183</v>
      </c>
      <c r="X181" s="339"/>
      <c r="Y181" s="340" t="s">
        <v>185</v>
      </c>
      <c r="Z181" s="340" t="s">
        <v>186</v>
      </c>
      <c r="AA181" s="340" t="str">
        <f t="shared" si="106"/>
        <v/>
      </c>
      <c r="AB181" s="341" t="s">
        <v>187</v>
      </c>
      <c r="AC181" s="342" t="str">
        <f t="shared" si="107"/>
        <v/>
      </c>
      <c r="AD181" s="509" t="str">
        <f t="shared" si="108"/>
        <v/>
      </c>
      <c r="AE181" s="343" t="str">
        <f>IFERROR(ROUNDDOWN(ROUNDDOWN(ROUND(L181*VLOOKUP(K181,【参考】数式用!$A$2:$M$57,MATCH("処遇改善加算Ⅳ",【参考】数式用!$G$3:$M$3,0)+6,0),0),0)*AA181*0.5,0), "")</f>
        <v/>
      </c>
      <c r="AF181" s="344"/>
      <c r="AG181" s="345"/>
      <c r="AH181" s="345"/>
      <c r="AI181" s="344"/>
      <c r="AJ181" s="382"/>
      <c r="AK181" s="346"/>
      <c r="AL181" s="324" t="str">
        <f t="shared" si="109"/>
        <v/>
      </c>
      <c r="AM181" s="325" t="str">
        <f t="shared" si="110"/>
        <v/>
      </c>
      <c r="AN181" s="255"/>
      <c r="AO181" s="577" t="str">
        <f>IFERROR(VLOOKUP(K181,【参考】数式用!$A$2:$N$57,14,FALSE),"")</f>
        <v/>
      </c>
      <c r="AP181" s="577" t="str">
        <f t="shared" si="111"/>
        <v/>
      </c>
      <c r="AQ181" s="560" t="str">
        <f t="shared" si="112"/>
        <v/>
      </c>
      <c r="AR181" s="560" t="str">
        <f t="shared" si="113"/>
        <v>キャリアパス要件Ⅰ・Ⅱ_</v>
      </c>
      <c r="AS181" s="632" t="str">
        <f t="shared" si="114"/>
        <v>入力済</v>
      </c>
      <c r="AT181" s="577" t="str">
        <f t="shared" si="115"/>
        <v/>
      </c>
      <c r="AU181" s="632" t="str">
        <f t="shared" si="116"/>
        <v>入力済</v>
      </c>
      <c r="AV181" s="632" t="str">
        <f t="shared" si="117"/>
        <v/>
      </c>
      <c r="AW181" s="632" t="str">
        <f t="shared" si="118"/>
        <v/>
      </c>
      <c r="AX181" s="577" t="str">
        <f t="shared" si="119"/>
        <v/>
      </c>
      <c r="AY181" s="632" t="str">
        <f>IFERROR(VLOOKUP(K181,【参考】数式用!$AR$3:$AS$49, 2, FALSE), "")</f>
        <v/>
      </c>
      <c r="AZ181" s="577" t="str">
        <f t="shared" si="120"/>
        <v/>
      </c>
      <c r="BA181" s="559" t="str">
        <f t="shared" si="121"/>
        <v>入力済</v>
      </c>
      <c r="BB181" s="632" t="str">
        <f>IFERROR(VLOOKUP(K181,【参考】数式用!$AX$3:$AY$59, 2, FALSE), "")</f>
        <v/>
      </c>
      <c r="BC181" s="577" t="str">
        <f t="shared" si="122"/>
        <v/>
      </c>
      <c r="BD181" s="559" t="str">
        <f t="shared" si="123"/>
        <v>入力済</v>
      </c>
      <c r="BE181" s="559" t="str">
        <f t="shared" si="124"/>
        <v/>
      </c>
      <c r="BF181" s="559" t="str">
        <f t="shared" si="125"/>
        <v/>
      </c>
      <c r="BG181" s="559" t="str">
        <f t="shared" si="126"/>
        <v/>
      </c>
      <c r="BH181" s="559" t="str">
        <f t="shared" si="127"/>
        <v/>
      </c>
      <c r="BI181" s="559" t="str">
        <f t="shared" si="128"/>
        <v/>
      </c>
      <c r="BK181" s="27"/>
      <c r="BL181" s="606" t="str">
        <f t="shared" si="129"/>
        <v/>
      </c>
      <c r="BM181" s="606" t="str">
        <f t="shared" si="130"/>
        <v/>
      </c>
      <c r="BN181" s="606" t="str">
        <f t="shared" si="131"/>
        <v/>
      </c>
      <c r="BO181" s="607" t="str">
        <f>IFERROR(IF(BN181="対象",ROUNDDOWN(L181*VLOOKUP(K181,【参考】数式用!$A$4:$J$42,10,FALSE)*AA181,0),""),"")</f>
        <v/>
      </c>
      <c r="BP181" s="606" t="str">
        <f t="shared" si="104"/>
        <v/>
      </c>
      <c r="BQ181" s="606" t="str">
        <f t="shared" si="132"/>
        <v/>
      </c>
      <c r="BR181" s="608" t="str">
        <f t="shared" si="105"/>
        <v/>
      </c>
      <c r="BS181" s="608" t="str">
        <f t="shared" si="133"/>
        <v/>
      </c>
      <c r="BT181" s="606" t="str">
        <f t="shared" si="134"/>
        <v/>
      </c>
      <c r="BU181" s="607" t="str">
        <f>IFERROR(IF(BT181="Ⅱロ有り",ROUNDDOWN(L181*VLOOKUP(K181,【参考】数式用!$A$4:$J$42,10,FALSE)*AA181,0),""),"")</f>
        <v/>
      </c>
      <c r="BV181" s="606" t="str">
        <f>IFERROR(IF(BT181="Ⅱロなし",ROUNDDOWN(L181*VLOOKUP(K181,【参考】数式用!$A$4:$J$42,8,FALSE)*AA181,0),""),"")</f>
        <v/>
      </c>
    </row>
    <row r="182" spans="1:74" ht="110.1" customHeight="1" thickBot="1">
      <c r="A182" s="333">
        <v>169</v>
      </c>
      <c r="B182" s="1008" t="str">
        <f>IF(基本情報入力シート!B204="","",基本情報入力シート!B204)</f>
        <v/>
      </c>
      <c r="C182" s="1009"/>
      <c r="D182" s="1009"/>
      <c r="E182" s="1009"/>
      <c r="F182" s="1010"/>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24" t="str">
        <f>IF('別紙様式2-2（個票（４、５月））'!M182="","",'別紙様式2-2（個票（４、５月））'!M182)</f>
        <v/>
      </c>
      <c r="N182" s="584" t="str">
        <f>IF('別紙様式2-2（個票（４、５月））'!N182="","",'別紙様式2-2（個票（４、５月））'!N182)</f>
        <v/>
      </c>
      <c r="O182" s="336"/>
      <c r="P182" s="337" t="str">
        <f>IFERROR(VLOOKUP(K182,【参考】数式用!$A$2:$M$57,MATCH(O182,【参考】数式用!$G$3:$M$3,0)+6,0),"")</f>
        <v/>
      </c>
      <c r="Q182" s="338" t="s">
        <v>118</v>
      </c>
      <c r="R182" s="339"/>
      <c r="S182" s="340" t="s">
        <v>183</v>
      </c>
      <c r="T182" s="339"/>
      <c r="U182" s="340" t="s">
        <v>184</v>
      </c>
      <c r="V182" s="339"/>
      <c r="W182" s="340" t="s">
        <v>183</v>
      </c>
      <c r="X182" s="339"/>
      <c r="Y182" s="340" t="s">
        <v>185</v>
      </c>
      <c r="Z182" s="340" t="s">
        <v>186</v>
      </c>
      <c r="AA182" s="340" t="str">
        <f t="shared" si="106"/>
        <v/>
      </c>
      <c r="AB182" s="341" t="s">
        <v>187</v>
      </c>
      <c r="AC182" s="342" t="str">
        <f t="shared" si="107"/>
        <v/>
      </c>
      <c r="AD182" s="509" t="str">
        <f t="shared" si="108"/>
        <v/>
      </c>
      <c r="AE182" s="343" t="str">
        <f>IFERROR(ROUNDDOWN(ROUNDDOWN(ROUND(L182*VLOOKUP(K182,【参考】数式用!$A$2:$M$57,MATCH("処遇改善加算Ⅳ",【参考】数式用!$G$3:$M$3,0)+6,0),0),0)*AA182*0.5,0), "")</f>
        <v/>
      </c>
      <c r="AF182" s="344"/>
      <c r="AG182" s="345"/>
      <c r="AH182" s="345"/>
      <c r="AI182" s="344"/>
      <c r="AJ182" s="382"/>
      <c r="AK182" s="346"/>
      <c r="AL182" s="324" t="str">
        <f t="shared" si="109"/>
        <v/>
      </c>
      <c r="AM182" s="325" t="str">
        <f t="shared" si="110"/>
        <v/>
      </c>
      <c r="AN182" s="255"/>
      <c r="AO182" s="577" t="str">
        <f>IFERROR(VLOOKUP(K182,【参考】数式用!$A$2:$N$57,14,FALSE),"")</f>
        <v/>
      </c>
      <c r="AP182" s="577" t="str">
        <f t="shared" si="111"/>
        <v/>
      </c>
      <c r="AQ182" s="560" t="str">
        <f t="shared" si="112"/>
        <v/>
      </c>
      <c r="AR182" s="560" t="str">
        <f t="shared" si="113"/>
        <v>キャリアパス要件Ⅰ・Ⅱ_</v>
      </c>
      <c r="AS182" s="632" t="str">
        <f t="shared" si="114"/>
        <v>入力済</v>
      </c>
      <c r="AT182" s="577" t="str">
        <f t="shared" si="115"/>
        <v/>
      </c>
      <c r="AU182" s="632" t="str">
        <f t="shared" si="116"/>
        <v>入力済</v>
      </c>
      <c r="AV182" s="632" t="str">
        <f t="shared" si="117"/>
        <v/>
      </c>
      <c r="AW182" s="632" t="str">
        <f t="shared" si="118"/>
        <v/>
      </c>
      <c r="AX182" s="577" t="str">
        <f t="shared" si="119"/>
        <v/>
      </c>
      <c r="AY182" s="632" t="str">
        <f>IFERROR(VLOOKUP(K182,【参考】数式用!$AR$3:$AS$49, 2, FALSE), "")</f>
        <v/>
      </c>
      <c r="AZ182" s="577" t="str">
        <f t="shared" si="120"/>
        <v/>
      </c>
      <c r="BA182" s="559" t="str">
        <f t="shared" si="121"/>
        <v>入力済</v>
      </c>
      <c r="BB182" s="632" t="str">
        <f>IFERROR(VLOOKUP(K182,【参考】数式用!$AX$3:$AY$59, 2, FALSE), "")</f>
        <v/>
      </c>
      <c r="BC182" s="577" t="str">
        <f t="shared" si="122"/>
        <v/>
      </c>
      <c r="BD182" s="559" t="str">
        <f t="shared" si="123"/>
        <v>入力済</v>
      </c>
      <c r="BE182" s="559" t="str">
        <f t="shared" si="124"/>
        <v/>
      </c>
      <c r="BF182" s="559" t="str">
        <f t="shared" si="125"/>
        <v/>
      </c>
      <c r="BG182" s="559" t="str">
        <f t="shared" si="126"/>
        <v/>
      </c>
      <c r="BH182" s="559" t="str">
        <f t="shared" si="127"/>
        <v/>
      </c>
      <c r="BI182" s="559" t="str">
        <f t="shared" si="128"/>
        <v/>
      </c>
      <c r="BK182" s="27"/>
      <c r="BL182" s="606" t="str">
        <f t="shared" si="129"/>
        <v/>
      </c>
      <c r="BM182" s="606" t="str">
        <f t="shared" si="130"/>
        <v/>
      </c>
      <c r="BN182" s="606" t="str">
        <f t="shared" si="131"/>
        <v/>
      </c>
      <c r="BO182" s="607" t="str">
        <f>IFERROR(IF(BN182="対象",ROUNDDOWN(L182*VLOOKUP(K182,【参考】数式用!$A$4:$J$42,10,FALSE)*AA182,0),""),"")</f>
        <v/>
      </c>
      <c r="BP182" s="606" t="str">
        <f t="shared" si="104"/>
        <v/>
      </c>
      <c r="BQ182" s="606" t="str">
        <f t="shared" si="132"/>
        <v/>
      </c>
      <c r="BR182" s="608" t="str">
        <f t="shared" si="105"/>
        <v/>
      </c>
      <c r="BS182" s="608" t="str">
        <f t="shared" si="133"/>
        <v/>
      </c>
      <c r="BT182" s="606" t="str">
        <f t="shared" si="134"/>
        <v/>
      </c>
      <c r="BU182" s="607" t="str">
        <f>IFERROR(IF(BT182="Ⅱロ有り",ROUNDDOWN(L182*VLOOKUP(K182,【参考】数式用!$A$4:$J$42,10,FALSE)*AA182,0),""),"")</f>
        <v/>
      </c>
      <c r="BV182" s="606" t="str">
        <f>IFERROR(IF(BT182="Ⅱロなし",ROUNDDOWN(L182*VLOOKUP(K182,【参考】数式用!$A$4:$J$42,8,FALSE)*AA182,0),""),"")</f>
        <v/>
      </c>
    </row>
    <row r="183" spans="1:74" ht="110.1" customHeight="1" thickBot="1">
      <c r="A183" s="333">
        <v>170</v>
      </c>
      <c r="B183" s="1008" t="str">
        <f>IF(基本情報入力シート!B205="","",基本情報入力シート!B205)</f>
        <v/>
      </c>
      <c r="C183" s="1009"/>
      <c r="D183" s="1009"/>
      <c r="E183" s="1009"/>
      <c r="F183" s="1010"/>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24" t="str">
        <f>IF('別紙様式2-2（個票（４、５月））'!M183="","",'別紙様式2-2（個票（４、５月））'!M183)</f>
        <v/>
      </c>
      <c r="N183" s="584" t="str">
        <f>IF('別紙様式2-2（個票（４、５月））'!N183="","",'別紙様式2-2（個票（４、５月））'!N183)</f>
        <v/>
      </c>
      <c r="O183" s="336"/>
      <c r="P183" s="337" t="str">
        <f>IFERROR(VLOOKUP(K183,【参考】数式用!$A$2:$M$57,MATCH(O183,【参考】数式用!$G$3:$M$3,0)+6,0),"")</f>
        <v/>
      </c>
      <c r="Q183" s="338" t="s">
        <v>118</v>
      </c>
      <c r="R183" s="339"/>
      <c r="S183" s="340" t="s">
        <v>183</v>
      </c>
      <c r="T183" s="339"/>
      <c r="U183" s="340" t="s">
        <v>184</v>
      </c>
      <c r="V183" s="339"/>
      <c r="W183" s="340" t="s">
        <v>183</v>
      </c>
      <c r="X183" s="339"/>
      <c r="Y183" s="340" t="s">
        <v>185</v>
      </c>
      <c r="Z183" s="340" t="s">
        <v>186</v>
      </c>
      <c r="AA183" s="340" t="str">
        <f t="shared" si="106"/>
        <v/>
      </c>
      <c r="AB183" s="341" t="s">
        <v>187</v>
      </c>
      <c r="AC183" s="342" t="str">
        <f t="shared" si="107"/>
        <v/>
      </c>
      <c r="AD183" s="509" t="str">
        <f t="shared" si="108"/>
        <v/>
      </c>
      <c r="AE183" s="343" t="str">
        <f>IFERROR(ROUNDDOWN(ROUNDDOWN(ROUND(L183*VLOOKUP(K183,【参考】数式用!$A$2:$M$57,MATCH("処遇改善加算Ⅳ",【参考】数式用!$G$3:$M$3,0)+6,0),0),0)*AA183*0.5,0), "")</f>
        <v/>
      </c>
      <c r="AF183" s="344"/>
      <c r="AG183" s="345"/>
      <c r="AH183" s="345"/>
      <c r="AI183" s="344"/>
      <c r="AJ183" s="382"/>
      <c r="AK183" s="346"/>
      <c r="AL183" s="324" t="str">
        <f t="shared" si="109"/>
        <v/>
      </c>
      <c r="AM183" s="325" t="str">
        <f t="shared" si="110"/>
        <v/>
      </c>
      <c r="AN183" s="255"/>
      <c r="AO183" s="577" t="str">
        <f>IFERROR(VLOOKUP(K183,【参考】数式用!$A$2:$N$57,14,FALSE),"")</f>
        <v/>
      </c>
      <c r="AP183" s="577" t="str">
        <f t="shared" si="111"/>
        <v/>
      </c>
      <c r="AQ183" s="560" t="str">
        <f t="shared" si="112"/>
        <v/>
      </c>
      <c r="AR183" s="560" t="str">
        <f t="shared" si="113"/>
        <v>キャリアパス要件Ⅰ・Ⅱ_</v>
      </c>
      <c r="AS183" s="632" t="str">
        <f t="shared" si="114"/>
        <v>入力済</v>
      </c>
      <c r="AT183" s="577" t="str">
        <f t="shared" si="115"/>
        <v/>
      </c>
      <c r="AU183" s="632" t="str">
        <f t="shared" si="116"/>
        <v>入力済</v>
      </c>
      <c r="AV183" s="632" t="str">
        <f t="shared" si="117"/>
        <v/>
      </c>
      <c r="AW183" s="632" t="str">
        <f t="shared" si="118"/>
        <v/>
      </c>
      <c r="AX183" s="577" t="str">
        <f t="shared" si="119"/>
        <v/>
      </c>
      <c r="AY183" s="632" t="str">
        <f>IFERROR(VLOOKUP(K183,【参考】数式用!$AR$3:$AS$49, 2, FALSE), "")</f>
        <v/>
      </c>
      <c r="AZ183" s="577" t="str">
        <f t="shared" si="120"/>
        <v/>
      </c>
      <c r="BA183" s="559" t="str">
        <f t="shared" si="121"/>
        <v>入力済</v>
      </c>
      <c r="BB183" s="632" t="str">
        <f>IFERROR(VLOOKUP(K183,【参考】数式用!$AX$3:$AY$59, 2, FALSE), "")</f>
        <v/>
      </c>
      <c r="BC183" s="577" t="str">
        <f t="shared" si="122"/>
        <v/>
      </c>
      <c r="BD183" s="559" t="str">
        <f t="shared" si="123"/>
        <v>入力済</v>
      </c>
      <c r="BE183" s="559" t="str">
        <f t="shared" si="124"/>
        <v/>
      </c>
      <c r="BF183" s="559" t="str">
        <f t="shared" si="125"/>
        <v/>
      </c>
      <c r="BG183" s="559" t="str">
        <f t="shared" si="126"/>
        <v/>
      </c>
      <c r="BH183" s="559" t="str">
        <f t="shared" si="127"/>
        <v/>
      </c>
      <c r="BI183" s="559" t="str">
        <f t="shared" si="128"/>
        <v/>
      </c>
      <c r="BK183" s="27"/>
      <c r="BL183" s="606" t="str">
        <f t="shared" si="129"/>
        <v/>
      </c>
      <c r="BM183" s="606" t="str">
        <f t="shared" si="130"/>
        <v/>
      </c>
      <c r="BN183" s="606" t="str">
        <f t="shared" si="131"/>
        <v/>
      </c>
      <c r="BO183" s="607" t="str">
        <f>IFERROR(IF(BN183="対象",ROUNDDOWN(L183*VLOOKUP(K183,【参考】数式用!$A$4:$J$42,10,FALSE)*AA183,0),""),"")</f>
        <v/>
      </c>
      <c r="BP183" s="606" t="str">
        <f t="shared" si="104"/>
        <v/>
      </c>
      <c r="BQ183" s="606" t="str">
        <f t="shared" si="132"/>
        <v/>
      </c>
      <c r="BR183" s="608" t="str">
        <f t="shared" si="105"/>
        <v/>
      </c>
      <c r="BS183" s="608" t="str">
        <f t="shared" si="133"/>
        <v/>
      </c>
      <c r="BT183" s="606" t="str">
        <f t="shared" si="134"/>
        <v/>
      </c>
      <c r="BU183" s="607" t="str">
        <f>IFERROR(IF(BT183="Ⅱロ有り",ROUNDDOWN(L183*VLOOKUP(K183,【参考】数式用!$A$4:$J$42,10,FALSE)*AA183,0),""),"")</f>
        <v/>
      </c>
      <c r="BV183" s="606" t="str">
        <f>IFERROR(IF(BT183="Ⅱロなし",ROUNDDOWN(L183*VLOOKUP(K183,【参考】数式用!$A$4:$J$42,8,FALSE)*AA183,0),""),"")</f>
        <v/>
      </c>
    </row>
    <row r="184" spans="1:74" ht="110.1" customHeight="1" thickBot="1">
      <c r="A184" s="333">
        <v>171</v>
      </c>
      <c r="B184" s="1008" t="str">
        <f>IF(基本情報入力シート!B206="","",基本情報入力シート!B206)</f>
        <v/>
      </c>
      <c r="C184" s="1009"/>
      <c r="D184" s="1009"/>
      <c r="E184" s="1009"/>
      <c r="F184" s="1010"/>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24" t="str">
        <f>IF('別紙様式2-2（個票（４、５月））'!M184="","",'別紙様式2-2（個票（４、５月））'!M184)</f>
        <v/>
      </c>
      <c r="N184" s="584" t="str">
        <f>IF('別紙様式2-2（個票（４、５月））'!N184="","",'別紙様式2-2（個票（４、５月））'!N184)</f>
        <v/>
      </c>
      <c r="O184" s="336"/>
      <c r="P184" s="337" t="str">
        <f>IFERROR(VLOOKUP(K184,【参考】数式用!$A$2:$M$57,MATCH(O184,【参考】数式用!$G$3:$M$3,0)+6,0),"")</f>
        <v/>
      </c>
      <c r="Q184" s="338" t="s">
        <v>118</v>
      </c>
      <c r="R184" s="339"/>
      <c r="S184" s="340" t="s">
        <v>183</v>
      </c>
      <c r="T184" s="339"/>
      <c r="U184" s="340" t="s">
        <v>184</v>
      </c>
      <c r="V184" s="339"/>
      <c r="W184" s="340" t="s">
        <v>183</v>
      </c>
      <c r="X184" s="339"/>
      <c r="Y184" s="340" t="s">
        <v>185</v>
      </c>
      <c r="Z184" s="340" t="s">
        <v>186</v>
      </c>
      <c r="AA184" s="340" t="str">
        <f t="shared" si="106"/>
        <v/>
      </c>
      <c r="AB184" s="341" t="s">
        <v>187</v>
      </c>
      <c r="AC184" s="342" t="str">
        <f t="shared" si="107"/>
        <v/>
      </c>
      <c r="AD184" s="509" t="str">
        <f t="shared" si="108"/>
        <v/>
      </c>
      <c r="AE184" s="343" t="str">
        <f>IFERROR(ROUNDDOWN(ROUNDDOWN(ROUND(L184*VLOOKUP(K184,【参考】数式用!$A$2:$M$57,MATCH("処遇改善加算Ⅳ",【参考】数式用!$G$3:$M$3,0)+6,0),0),0)*AA184*0.5,0), "")</f>
        <v/>
      </c>
      <c r="AF184" s="344"/>
      <c r="AG184" s="345"/>
      <c r="AH184" s="345"/>
      <c r="AI184" s="344"/>
      <c r="AJ184" s="382"/>
      <c r="AK184" s="346"/>
      <c r="AL184" s="324" t="str">
        <f t="shared" si="109"/>
        <v/>
      </c>
      <c r="AM184" s="325" t="str">
        <f t="shared" si="110"/>
        <v/>
      </c>
      <c r="AN184" s="255"/>
      <c r="AO184" s="577" t="str">
        <f>IFERROR(VLOOKUP(K184,【参考】数式用!$A$2:$N$57,14,FALSE),"")</f>
        <v/>
      </c>
      <c r="AP184" s="577" t="str">
        <f t="shared" si="111"/>
        <v/>
      </c>
      <c r="AQ184" s="560" t="str">
        <f t="shared" si="112"/>
        <v/>
      </c>
      <c r="AR184" s="560" t="str">
        <f t="shared" si="113"/>
        <v>キャリアパス要件Ⅰ・Ⅱ_</v>
      </c>
      <c r="AS184" s="632" t="str">
        <f t="shared" si="114"/>
        <v>入力済</v>
      </c>
      <c r="AT184" s="577" t="str">
        <f t="shared" si="115"/>
        <v/>
      </c>
      <c r="AU184" s="632" t="str">
        <f t="shared" si="116"/>
        <v>入力済</v>
      </c>
      <c r="AV184" s="632" t="str">
        <f t="shared" si="117"/>
        <v/>
      </c>
      <c r="AW184" s="632" t="str">
        <f t="shared" si="118"/>
        <v/>
      </c>
      <c r="AX184" s="577" t="str">
        <f t="shared" si="119"/>
        <v/>
      </c>
      <c r="AY184" s="632" t="str">
        <f>IFERROR(VLOOKUP(K184,【参考】数式用!$AR$3:$AS$49, 2, FALSE), "")</f>
        <v/>
      </c>
      <c r="AZ184" s="577" t="str">
        <f t="shared" si="120"/>
        <v/>
      </c>
      <c r="BA184" s="559" t="str">
        <f t="shared" si="121"/>
        <v>入力済</v>
      </c>
      <c r="BB184" s="632" t="str">
        <f>IFERROR(VLOOKUP(K184,【参考】数式用!$AX$3:$AY$59, 2, FALSE), "")</f>
        <v/>
      </c>
      <c r="BC184" s="577" t="str">
        <f t="shared" si="122"/>
        <v/>
      </c>
      <c r="BD184" s="559" t="str">
        <f t="shared" si="123"/>
        <v>入力済</v>
      </c>
      <c r="BE184" s="559" t="str">
        <f t="shared" si="124"/>
        <v/>
      </c>
      <c r="BF184" s="559" t="str">
        <f t="shared" si="125"/>
        <v/>
      </c>
      <c r="BG184" s="559" t="str">
        <f t="shared" si="126"/>
        <v/>
      </c>
      <c r="BH184" s="559" t="str">
        <f t="shared" si="127"/>
        <v/>
      </c>
      <c r="BI184" s="559" t="str">
        <f t="shared" si="128"/>
        <v/>
      </c>
      <c r="BK184" s="27"/>
      <c r="BL184" s="606" t="str">
        <f t="shared" si="129"/>
        <v/>
      </c>
      <c r="BM184" s="606" t="str">
        <f t="shared" si="130"/>
        <v/>
      </c>
      <c r="BN184" s="606" t="str">
        <f t="shared" si="131"/>
        <v/>
      </c>
      <c r="BO184" s="607" t="str">
        <f>IFERROR(IF(BN184="対象",ROUNDDOWN(L184*VLOOKUP(K184,【参考】数式用!$A$4:$J$42,10,FALSE)*AA184,0),""),"")</f>
        <v/>
      </c>
      <c r="BP184" s="606" t="str">
        <f t="shared" si="104"/>
        <v/>
      </c>
      <c r="BQ184" s="606" t="str">
        <f t="shared" si="132"/>
        <v/>
      </c>
      <c r="BR184" s="608" t="str">
        <f t="shared" si="105"/>
        <v/>
      </c>
      <c r="BS184" s="608" t="str">
        <f t="shared" si="133"/>
        <v/>
      </c>
      <c r="BT184" s="606" t="str">
        <f t="shared" si="134"/>
        <v/>
      </c>
      <c r="BU184" s="607" t="str">
        <f>IFERROR(IF(BT184="Ⅱロ有り",ROUNDDOWN(L184*VLOOKUP(K184,【参考】数式用!$A$4:$J$42,10,FALSE)*AA184,0),""),"")</f>
        <v/>
      </c>
      <c r="BV184" s="606" t="str">
        <f>IFERROR(IF(BT184="Ⅱロなし",ROUNDDOWN(L184*VLOOKUP(K184,【参考】数式用!$A$4:$J$42,8,FALSE)*AA184,0),""),"")</f>
        <v/>
      </c>
    </row>
    <row r="185" spans="1:74" ht="110.1" customHeight="1" thickBot="1">
      <c r="A185" s="333">
        <v>172</v>
      </c>
      <c r="B185" s="1008" t="str">
        <f>IF(基本情報入力シート!B207="","",基本情報入力シート!B207)</f>
        <v/>
      </c>
      <c r="C185" s="1009"/>
      <c r="D185" s="1009"/>
      <c r="E185" s="1009"/>
      <c r="F185" s="1010"/>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24" t="str">
        <f>IF('別紙様式2-2（個票（４、５月））'!M185="","",'別紙様式2-2（個票（４、５月））'!M185)</f>
        <v/>
      </c>
      <c r="N185" s="584" t="str">
        <f>IF('別紙様式2-2（個票（４、５月））'!N185="","",'別紙様式2-2（個票（４、５月））'!N185)</f>
        <v/>
      </c>
      <c r="O185" s="336"/>
      <c r="P185" s="337" t="str">
        <f>IFERROR(VLOOKUP(K185,【参考】数式用!$A$2:$M$57,MATCH(O185,【参考】数式用!$G$3:$M$3,0)+6,0),"")</f>
        <v/>
      </c>
      <c r="Q185" s="338" t="s">
        <v>118</v>
      </c>
      <c r="R185" s="339"/>
      <c r="S185" s="340" t="s">
        <v>183</v>
      </c>
      <c r="T185" s="339"/>
      <c r="U185" s="340" t="s">
        <v>184</v>
      </c>
      <c r="V185" s="339"/>
      <c r="W185" s="340" t="s">
        <v>183</v>
      </c>
      <c r="X185" s="339"/>
      <c r="Y185" s="340" t="s">
        <v>185</v>
      </c>
      <c r="Z185" s="340" t="s">
        <v>186</v>
      </c>
      <c r="AA185" s="340" t="str">
        <f t="shared" si="106"/>
        <v/>
      </c>
      <c r="AB185" s="341" t="s">
        <v>187</v>
      </c>
      <c r="AC185" s="342" t="str">
        <f t="shared" si="107"/>
        <v/>
      </c>
      <c r="AD185" s="509" t="str">
        <f t="shared" si="108"/>
        <v/>
      </c>
      <c r="AE185" s="343" t="str">
        <f>IFERROR(ROUNDDOWN(ROUNDDOWN(ROUND(L185*VLOOKUP(K185,【参考】数式用!$A$2:$M$57,MATCH("処遇改善加算Ⅳ",【参考】数式用!$G$3:$M$3,0)+6,0),0),0)*AA185*0.5,0), "")</f>
        <v/>
      </c>
      <c r="AF185" s="344"/>
      <c r="AG185" s="345"/>
      <c r="AH185" s="345"/>
      <c r="AI185" s="344"/>
      <c r="AJ185" s="382"/>
      <c r="AK185" s="346"/>
      <c r="AL185" s="324" t="str">
        <f t="shared" si="109"/>
        <v/>
      </c>
      <c r="AM185" s="325" t="str">
        <f t="shared" si="110"/>
        <v/>
      </c>
      <c r="AN185" s="255"/>
      <c r="AO185" s="577" t="str">
        <f>IFERROR(VLOOKUP(K185,【参考】数式用!$A$2:$N$57,14,FALSE),"")</f>
        <v/>
      </c>
      <c r="AP185" s="577" t="str">
        <f t="shared" si="111"/>
        <v/>
      </c>
      <c r="AQ185" s="560" t="str">
        <f t="shared" si="112"/>
        <v/>
      </c>
      <c r="AR185" s="560" t="str">
        <f t="shared" si="113"/>
        <v>キャリアパス要件Ⅰ・Ⅱ_</v>
      </c>
      <c r="AS185" s="632" t="str">
        <f t="shared" si="114"/>
        <v>入力済</v>
      </c>
      <c r="AT185" s="577" t="str">
        <f t="shared" si="115"/>
        <v/>
      </c>
      <c r="AU185" s="632" t="str">
        <f t="shared" si="116"/>
        <v>入力済</v>
      </c>
      <c r="AV185" s="632" t="str">
        <f t="shared" si="117"/>
        <v/>
      </c>
      <c r="AW185" s="632" t="str">
        <f t="shared" si="118"/>
        <v/>
      </c>
      <c r="AX185" s="577" t="str">
        <f t="shared" si="119"/>
        <v/>
      </c>
      <c r="AY185" s="632" t="str">
        <f>IFERROR(VLOOKUP(K185,【参考】数式用!$AR$3:$AS$49, 2, FALSE), "")</f>
        <v/>
      </c>
      <c r="AZ185" s="577" t="str">
        <f t="shared" si="120"/>
        <v/>
      </c>
      <c r="BA185" s="559" t="str">
        <f t="shared" si="121"/>
        <v>入力済</v>
      </c>
      <c r="BB185" s="632" t="str">
        <f>IFERROR(VLOOKUP(K185,【参考】数式用!$AX$3:$AY$59, 2, FALSE), "")</f>
        <v/>
      </c>
      <c r="BC185" s="577" t="str">
        <f t="shared" si="122"/>
        <v/>
      </c>
      <c r="BD185" s="559" t="str">
        <f t="shared" si="123"/>
        <v>入力済</v>
      </c>
      <c r="BE185" s="559" t="str">
        <f t="shared" si="124"/>
        <v/>
      </c>
      <c r="BF185" s="559" t="str">
        <f t="shared" si="125"/>
        <v/>
      </c>
      <c r="BG185" s="559" t="str">
        <f t="shared" si="126"/>
        <v/>
      </c>
      <c r="BH185" s="559" t="str">
        <f t="shared" si="127"/>
        <v/>
      </c>
      <c r="BI185" s="559" t="str">
        <f t="shared" si="128"/>
        <v/>
      </c>
      <c r="BK185" s="27"/>
      <c r="BL185" s="606" t="str">
        <f t="shared" si="129"/>
        <v/>
      </c>
      <c r="BM185" s="606" t="str">
        <f t="shared" si="130"/>
        <v/>
      </c>
      <c r="BN185" s="606" t="str">
        <f t="shared" si="131"/>
        <v/>
      </c>
      <c r="BO185" s="607" t="str">
        <f>IFERROR(IF(BN185="対象",ROUNDDOWN(L185*VLOOKUP(K185,【参考】数式用!$A$4:$J$42,10,FALSE)*AA185,0),""),"")</f>
        <v/>
      </c>
      <c r="BP185" s="606" t="str">
        <f t="shared" si="104"/>
        <v/>
      </c>
      <c r="BQ185" s="606" t="str">
        <f t="shared" si="132"/>
        <v/>
      </c>
      <c r="BR185" s="608" t="str">
        <f t="shared" si="105"/>
        <v/>
      </c>
      <c r="BS185" s="608" t="str">
        <f t="shared" si="133"/>
        <v/>
      </c>
      <c r="BT185" s="606" t="str">
        <f t="shared" si="134"/>
        <v/>
      </c>
      <c r="BU185" s="607" t="str">
        <f>IFERROR(IF(BT185="Ⅱロ有り",ROUNDDOWN(L185*VLOOKUP(K185,【参考】数式用!$A$4:$J$42,10,FALSE)*AA185,0),""),"")</f>
        <v/>
      </c>
      <c r="BV185" s="606" t="str">
        <f>IFERROR(IF(BT185="Ⅱロなし",ROUNDDOWN(L185*VLOOKUP(K185,【参考】数式用!$A$4:$J$42,8,FALSE)*AA185,0),""),"")</f>
        <v/>
      </c>
    </row>
    <row r="186" spans="1:74" ht="110.1" customHeight="1" thickBot="1">
      <c r="A186" s="333">
        <v>173</v>
      </c>
      <c r="B186" s="1008" t="str">
        <f>IF(基本情報入力シート!B208="","",基本情報入力シート!B208)</f>
        <v/>
      </c>
      <c r="C186" s="1009"/>
      <c r="D186" s="1009"/>
      <c r="E186" s="1009"/>
      <c r="F186" s="1010"/>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24" t="str">
        <f>IF('別紙様式2-2（個票（４、５月））'!M186="","",'別紙様式2-2（個票（４、５月））'!M186)</f>
        <v/>
      </c>
      <c r="N186" s="584" t="str">
        <f>IF('別紙様式2-2（個票（４、５月））'!N186="","",'別紙様式2-2（個票（４、５月））'!N186)</f>
        <v/>
      </c>
      <c r="O186" s="336"/>
      <c r="P186" s="337" t="str">
        <f>IFERROR(VLOOKUP(K186,【参考】数式用!$A$2:$M$57,MATCH(O186,【参考】数式用!$G$3:$M$3,0)+6,0),"")</f>
        <v/>
      </c>
      <c r="Q186" s="338" t="s">
        <v>118</v>
      </c>
      <c r="R186" s="339"/>
      <c r="S186" s="340" t="s">
        <v>183</v>
      </c>
      <c r="T186" s="339"/>
      <c r="U186" s="340" t="s">
        <v>184</v>
      </c>
      <c r="V186" s="339"/>
      <c r="W186" s="340" t="s">
        <v>183</v>
      </c>
      <c r="X186" s="339"/>
      <c r="Y186" s="340" t="s">
        <v>185</v>
      </c>
      <c r="Z186" s="340" t="s">
        <v>186</v>
      </c>
      <c r="AA186" s="340" t="str">
        <f t="shared" si="106"/>
        <v/>
      </c>
      <c r="AB186" s="341" t="s">
        <v>187</v>
      </c>
      <c r="AC186" s="342" t="str">
        <f t="shared" si="107"/>
        <v/>
      </c>
      <c r="AD186" s="509" t="str">
        <f t="shared" si="108"/>
        <v/>
      </c>
      <c r="AE186" s="343" t="str">
        <f>IFERROR(ROUNDDOWN(ROUNDDOWN(ROUND(L186*VLOOKUP(K186,【参考】数式用!$A$2:$M$57,MATCH("処遇改善加算Ⅳ",【参考】数式用!$G$3:$M$3,0)+6,0),0),0)*AA186*0.5,0), "")</f>
        <v/>
      </c>
      <c r="AF186" s="344"/>
      <c r="AG186" s="345"/>
      <c r="AH186" s="345"/>
      <c r="AI186" s="344"/>
      <c r="AJ186" s="382"/>
      <c r="AK186" s="346"/>
      <c r="AL186" s="324" t="str">
        <f t="shared" si="109"/>
        <v/>
      </c>
      <c r="AM186" s="325" t="str">
        <f t="shared" si="110"/>
        <v/>
      </c>
      <c r="AN186" s="255"/>
      <c r="AO186" s="577" t="str">
        <f>IFERROR(VLOOKUP(K186,【参考】数式用!$A$2:$N$57,14,FALSE),"")</f>
        <v/>
      </c>
      <c r="AP186" s="577" t="str">
        <f t="shared" si="111"/>
        <v/>
      </c>
      <c r="AQ186" s="560" t="str">
        <f t="shared" si="112"/>
        <v/>
      </c>
      <c r="AR186" s="560" t="str">
        <f t="shared" si="113"/>
        <v>キャリアパス要件Ⅰ・Ⅱ_</v>
      </c>
      <c r="AS186" s="632" t="str">
        <f t="shared" si="114"/>
        <v>入力済</v>
      </c>
      <c r="AT186" s="577" t="str">
        <f t="shared" si="115"/>
        <v/>
      </c>
      <c r="AU186" s="632" t="str">
        <f t="shared" si="116"/>
        <v>入力済</v>
      </c>
      <c r="AV186" s="632" t="str">
        <f t="shared" si="117"/>
        <v/>
      </c>
      <c r="AW186" s="632" t="str">
        <f t="shared" si="118"/>
        <v/>
      </c>
      <c r="AX186" s="577" t="str">
        <f t="shared" si="119"/>
        <v/>
      </c>
      <c r="AY186" s="632" t="str">
        <f>IFERROR(VLOOKUP(K186,【参考】数式用!$AR$3:$AS$49, 2, FALSE), "")</f>
        <v/>
      </c>
      <c r="AZ186" s="577" t="str">
        <f t="shared" si="120"/>
        <v/>
      </c>
      <c r="BA186" s="559" t="str">
        <f t="shared" si="121"/>
        <v>入力済</v>
      </c>
      <c r="BB186" s="632" t="str">
        <f>IFERROR(VLOOKUP(K186,【参考】数式用!$AX$3:$AY$59, 2, FALSE), "")</f>
        <v/>
      </c>
      <c r="BC186" s="577" t="str">
        <f t="shared" si="122"/>
        <v/>
      </c>
      <c r="BD186" s="559" t="str">
        <f t="shared" si="123"/>
        <v>入力済</v>
      </c>
      <c r="BE186" s="559" t="str">
        <f t="shared" si="124"/>
        <v/>
      </c>
      <c r="BF186" s="559" t="str">
        <f t="shared" si="125"/>
        <v/>
      </c>
      <c r="BG186" s="559" t="str">
        <f t="shared" si="126"/>
        <v/>
      </c>
      <c r="BH186" s="559" t="str">
        <f t="shared" si="127"/>
        <v/>
      </c>
      <c r="BI186" s="559" t="str">
        <f t="shared" si="128"/>
        <v/>
      </c>
      <c r="BK186" s="27"/>
      <c r="BL186" s="606" t="str">
        <f t="shared" si="129"/>
        <v/>
      </c>
      <c r="BM186" s="606" t="str">
        <f t="shared" si="130"/>
        <v/>
      </c>
      <c r="BN186" s="606" t="str">
        <f t="shared" si="131"/>
        <v/>
      </c>
      <c r="BO186" s="607" t="str">
        <f>IFERROR(IF(BN186="対象",ROUNDDOWN(L186*VLOOKUP(K186,【参考】数式用!$A$4:$J$42,10,FALSE)*AA186,0),""),"")</f>
        <v/>
      </c>
      <c r="BP186" s="606" t="str">
        <f t="shared" si="104"/>
        <v/>
      </c>
      <c r="BQ186" s="606" t="str">
        <f t="shared" si="132"/>
        <v/>
      </c>
      <c r="BR186" s="608" t="str">
        <f t="shared" si="105"/>
        <v/>
      </c>
      <c r="BS186" s="608" t="str">
        <f t="shared" si="133"/>
        <v/>
      </c>
      <c r="BT186" s="606" t="str">
        <f t="shared" si="134"/>
        <v/>
      </c>
      <c r="BU186" s="607" t="str">
        <f>IFERROR(IF(BT186="Ⅱロ有り",ROUNDDOWN(L186*VLOOKUP(K186,【参考】数式用!$A$4:$J$42,10,FALSE)*AA186,0),""),"")</f>
        <v/>
      </c>
      <c r="BV186" s="606" t="str">
        <f>IFERROR(IF(BT186="Ⅱロなし",ROUNDDOWN(L186*VLOOKUP(K186,【参考】数式用!$A$4:$J$42,8,FALSE)*AA186,0),""),"")</f>
        <v/>
      </c>
    </row>
    <row r="187" spans="1:74" ht="110.1" customHeight="1" thickBot="1">
      <c r="A187" s="333">
        <v>174</v>
      </c>
      <c r="B187" s="1008" t="str">
        <f>IF(基本情報入力シート!B209="","",基本情報入力シート!B209)</f>
        <v/>
      </c>
      <c r="C187" s="1009"/>
      <c r="D187" s="1009"/>
      <c r="E187" s="1009"/>
      <c r="F187" s="1010"/>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24" t="str">
        <f>IF('別紙様式2-2（個票（４、５月））'!M187="","",'別紙様式2-2（個票（４、５月））'!M187)</f>
        <v/>
      </c>
      <c r="N187" s="584" t="str">
        <f>IF('別紙様式2-2（個票（４、５月））'!N187="","",'別紙様式2-2（個票（４、５月））'!N187)</f>
        <v/>
      </c>
      <c r="O187" s="336"/>
      <c r="P187" s="337" t="str">
        <f>IFERROR(VLOOKUP(K187,【参考】数式用!$A$2:$M$57,MATCH(O187,【参考】数式用!$G$3:$M$3,0)+6,0),"")</f>
        <v/>
      </c>
      <c r="Q187" s="338" t="s">
        <v>118</v>
      </c>
      <c r="R187" s="339"/>
      <c r="S187" s="340" t="s">
        <v>183</v>
      </c>
      <c r="T187" s="339"/>
      <c r="U187" s="340" t="s">
        <v>184</v>
      </c>
      <c r="V187" s="339"/>
      <c r="W187" s="340" t="s">
        <v>183</v>
      </c>
      <c r="X187" s="339"/>
      <c r="Y187" s="340" t="s">
        <v>185</v>
      </c>
      <c r="Z187" s="340" t="s">
        <v>186</v>
      </c>
      <c r="AA187" s="340" t="str">
        <f t="shared" si="106"/>
        <v/>
      </c>
      <c r="AB187" s="341" t="s">
        <v>187</v>
      </c>
      <c r="AC187" s="342" t="str">
        <f t="shared" si="107"/>
        <v/>
      </c>
      <c r="AD187" s="509" t="str">
        <f t="shared" si="108"/>
        <v/>
      </c>
      <c r="AE187" s="343" t="str">
        <f>IFERROR(ROUNDDOWN(ROUNDDOWN(ROUND(L187*VLOOKUP(K187,【参考】数式用!$A$2:$M$57,MATCH("処遇改善加算Ⅳ",【参考】数式用!$G$3:$M$3,0)+6,0),0),0)*AA187*0.5,0), "")</f>
        <v/>
      </c>
      <c r="AF187" s="344"/>
      <c r="AG187" s="345"/>
      <c r="AH187" s="345"/>
      <c r="AI187" s="344"/>
      <c r="AJ187" s="382"/>
      <c r="AK187" s="346"/>
      <c r="AL187" s="324" t="str">
        <f t="shared" si="109"/>
        <v/>
      </c>
      <c r="AM187" s="325" t="str">
        <f t="shared" si="110"/>
        <v/>
      </c>
      <c r="AN187" s="255"/>
      <c r="AO187" s="577" t="str">
        <f>IFERROR(VLOOKUP(K187,【参考】数式用!$A$2:$N$57,14,FALSE),"")</f>
        <v/>
      </c>
      <c r="AP187" s="577" t="str">
        <f t="shared" si="111"/>
        <v/>
      </c>
      <c r="AQ187" s="560" t="str">
        <f t="shared" si="112"/>
        <v/>
      </c>
      <c r="AR187" s="560" t="str">
        <f t="shared" si="113"/>
        <v>キャリアパス要件Ⅰ・Ⅱ_</v>
      </c>
      <c r="AS187" s="632" t="str">
        <f t="shared" si="114"/>
        <v>入力済</v>
      </c>
      <c r="AT187" s="577" t="str">
        <f t="shared" si="115"/>
        <v/>
      </c>
      <c r="AU187" s="632" t="str">
        <f t="shared" si="116"/>
        <v>入力済</v>
      </c>
      <c r="AV187" s="632" t="str">
        <f t="shared" si="117"/>
        <v/>
      </c>
      <c r="AW187" s="632" t="str">
        <f t="shared" si="118"/>
        <v/>
      </c>
      <c r="AX187" s="577" t="str">
        <f t="shared" si="119"/>
        <v/>
      </c>
      <c r="AY187" s="632" t="str">
        <f>IFERROR(VLOOKUP(K187,【参考】数式用!$AR$3:$AS$49, 2, FALSE), "")</f>
        <v/>
      </c>
      <c r="AZ187" s="577" t="str">
        <f t="shared" si="120"/>
        <v/>
      </c>
      <c r="BA187" s="559" t="str">
        <f t="shared" si="121"/>
        <v>入力済</v>
      </c>
      <c r="BB187" s="632" t="str">
        <f>IFERROR(VLOOKUP(K187,【参考】数式用!$AX$3:$AY$59, 2, FALSE), "")</f>
        <v/>
      </c>
      <c r="BC187" s="577" t="str">
        <f t="shared" si="122"/>
        <v/>
      </c>
      <c r="BD187" s="559" t="str">
        <f t="shared" si="123"/>
        <v>入力済</v>
      </c>
      <c r="BE187" s="559" t="str">
        <f t="shared" si="124"/>
        <v/>
      </c>
      <c r="BF187" s="559" t="str">
        <f t="shared" si="125"/>
        <v/>
      </c>
      <c r="BG187" s="559" t="str">
        <f t="shared" si="126"/>
        <v/>
      </c>
      <c r="BH187" s="559" t="str">
        <f t="shared" si="127"/>
        <v/>
      </c>
      <c r="BI187" s="559" t="str">
        <f t="shared" si="128"/>
        <v/>
      </c>
      <c r="BK187" s="27"/>
      <c r="BL187" s="606" t="str">
        <f t="shared" si="129"/>
        <v/>
      </c>
      <c r="BM187" s="606" t="str">
        <f t="shared" si="130"/>
        <v/>
      </c>
      <c r="BN187" s="606" t="str">
        <f t="shared" si="131"/>
        <v/>
      </c>
      <c r="BO187" s="607" t="str">
        <f>IFERROR(IF(BN187="対象",ROUNDDOWN(L187*VLOOKUP(K187,【参考】数式用!$A$4:$J$42,10,FALSE)*AA187,0),""),"")</f>
        <v/>
      </c>
      <c r="BP187" s="606" t="str">
        <f t="shared" si="104"/>
        <v/>
      </c>
      <c r="BQ187" s="606" t="str">
        <f t="shared" si="132"/>
        <v/>
      </c>
      <c r="BR187" s="608" t="str">
        <f t="shared" si="105"/>
        <v/>
      </c>
      <c r="BS187" s="608" t="str">
        <f t="shared" si="133"/>
        <v/>
      </c>
      <c r="BT187" s="606" t="str">
        <f t="shared" si="134"/>
        <v/>
      </c>
      <c r="BU187" s="607" t="str">
        <f>IFERROR(IF(BT187="Ⅱロ有り",ROUNDDOWN(L187*VLOOKUP(K187,【参考】数式用!$A$4:$J$42,10,FALSE)*AA187,0),""),"")</f>
        <v/>
      </c>
      <c r="BV187" s="606" t="str">
        <f>IFERROR(IF(BT187="Ⅱロなし",ROUNDDOWN(L187*VLOOKUP(K187,【参考】数式用!$A$4:$J$42,8,FALSE)*AA187,0),""),"")</f>
        <v/>
      </c>
    </row>
    <row r="188" spans="1:74" ht="110.1" customHeight="1" thickBot="1">
      <c r="A188" s="333">
        <v>175</v>
      </c>
      <c r="B188" s="1008" t="str">
        <f>IF(基本情報入力シート!B210="","",基本情報入力シート!B210)</f>
        <v/>
      </c>
      <c r="C188" s="1009"/>
      <c r="D188" s="1009"/>
      <c r="E188" s="1009"/>
      <c r="F188" s="1010"/>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24" t="str">
        <f>IF('別紙様式2-2（個票（４、５月））'!M188="","",'別紙様式2-2（個票（４、５月））'!M188)</f>
        <v/>
      </c>
      <c r="N188" s="584" t="str">
        <f>IF('別紙様式2-2（個票（４、５月））'!N188="","",'別紙様式2-2（個票（４、５月））'!N188)</f>
        <v/>
      </c>
      <c r="O188" s="336"/>
      <c r="P188" s="337" t="str">
        <f>IFERROR(VLOOKUP(K188,【参考】数式用!$A$2:$M$57,MATCH(O188,【参考】数式用!$G$3:$M$3,0)+6,0),"")</f>
        <v/>
      </c>
      <c r="Q188" s="338" t="s">
        <v>118</v>
      </c>
      <c r="R188" s="339"/>
      <c r="S188" s="340" t="s">
        <v>183</v>
      </c>
      <c r="T188" s="339"/>
      <c r="U188" s="340" t="s">
        <v>184</v>
      </c>
      <c r="V188" s="339"/>
      <c r="W188" s="340" t="s">
        <v>183</v>
      </c>
      <c r="X188" s="339"/>
      <c r="Y188" s="340" t="s">
        <v>185</v>
      </c>
      <c r="Z188" s="340" t="s">
        <v>186</v>
      </c>
      <c r="AA188" s="340" t="str">
        <f t="shared" si="106"/>
        <v/>
      </c>
      <c r="AB188" s="341" t="s">
        <v>187</v>
      </c>
      <c r="AC188" s="342" t="str">
        <f t="shared" si="107"/>
        <v/>
      </c>
      <c r="AD188" s="509" t="str">
        <f t="shared" si="108"/>
        <v/>
      </c>
      <c r="AE188" s="343" t="str">
        <f>IFERROR(ROUNDDOWN(ROUNDDOWN(ROUND(L188*VLOOKUP(K188,【参考】数式用!$A$2:$M$57,MATCH("処遇改善加算Ⅳ",【参考】数式用!$G$3:$M$3,0)+6,0),0),0)*AA188*0.5,0), "")</f>
        <v/>
      </c>
      <c r="AF188" s="344"/>
      <c r="AG188" s="345"/>
      <c r="AH188" s="345"/>
      <c r="AI188" s="344"/>
      <c r="AJ188" s="382"/>
      <c r="AK188" s="346"/>
      <c r="AL188" s="324" t="str">
        <f t="shared" si="109"/>
        <v/>
      </c>
      <c r="AM188" s="325" t="str">
        <f t="shared" si="110"/>
        <v/>
      </c>
      <c r="AN188" s="255"/>
      <c r="AO188" s="577" t="str">
        <f>IFERROR(VLOOKUP(K188,【参考】数式用!$A$2:$N$57,14,FALSE),"")</f>
        <v/>
      </c>
      <c r="AP188" s="577" t="str">
        <f t="shared" si="111"/>
        <v/>
      </c>
      <c r="AQ188" s="560" t="str">
        <f t="shared" si="112"/>
        <v/>
      </c>
      <c r="AR188" s="560" t="str">
        <f t="shared" si="113"/>
        <v>キャリアパス要件Ⅰ・Ⅱ_</v>
      </c>
      <c r="AS188" s="632" t="str">
        <f t="shared" si="114"/>
        <v>入力済</v>
      </c>
      <c r="AT188" s="577" t="str">
        <f t="shared" si="115"/>
        <v/>
      </c>
      <c r="AU188" s="632" t="str">
        <f t="shared" si="116"/>
        <v>入力済</v>
      </c>
      <c r="AV188" s="632" t="str">
        <f t="shared" si="117"/>
        <v/>
      </c>
      <c r="AW188" s="632" t="str">
        <f t="shared" si="118"/>
        <v/>
      </c>
      <c r="AX188" s="577" t="str">
        <f t="shared" si="119"/>
        <v/>
      </c>
      <c r="AY188" s="632" t="str">
        <f>IFERROR(VLOOKUP(K188,【参考】数式用!$AR$3:$AS$49, 2, FALSE), "")</f>
        <v/>
      </c>
      <c r="AZ188" s="577" t="str">
        <f t="shared" si="120"/>
        <v/>
      </c>
      <c r="BA188" s="559" t="str">
        <f t="shared" si="121"/>
        <v>入力済</v>
      </c>
      <c r="BB188" s="632" t="str">
        <f>IFERROR(VLOOKUP(K188,【参考】数式用!$AX$3:$AY$59, 2, FALSE), "")</f>
        <v/>
      </c>
      <c r="BC188" s="577" t="str">
        <f t="shared" si="122"/>
        <v/>
      </c>
      <c r="BD188" s="559" t="str">
        <f t="shared" si="123"/>
        <v>入力済</v>
      </c>
      <c r="BE188" s="559" t="str">
        <f t="shared" si="124"/>
        <v/>
      </c>
      <c r="BF188" s="559" t="str">
        <f t="shared" si="125"/>
        <v/>
      </c>
      <c r="BG188" s="559" t="str">
        <f t="shared" si="126"/>
        <v/>
      </c>
      <c r="BH188" s="559" t="str">
        <f t="shared" si="127"/>
        <v/>
      </c>
      <c r="BI188" s="559" t="str">
        <f t="shared" si="128"/>
        <v/>
      </c>
      <c r="BK188" s="27"/>
      <c r="BL188" s="606" t="str">
        <f t="shared" si="129"/>
        <v/>
      </c>
      <c r="BM188" s="606" t="str">
        <f t="shared" si="130"/>
        <v/>
      </c>
      <c r="BN188" s="606" t="str">
        <f t="shared" si="131"/>
        <v/>
      </c>
      <c r="BO188" s="607" t="str">
        <f>IFERROR(IF(BN188="対象",ROUNDDOWN(L188*VLOOKUP(K188,【参考】数式用!$A$4:$J$42,10,FALSE)*AA188,0),""),"")</f>
        <v/>
      </c>
      <c r="BP188" s="606" t="str">
        <f t="shared" si="104"/>
        <v/>
      </c>
      <c r="BQ188" s="606" t="str">
        <f t="shared" si="132"/>
        <v/>
      </c>
      <c r="BR188" s="608" t="str">
        <f t="shared" si="105"/>
        <v/>
      </c>
      <c r="BS188" s="608" t="str">
        <f t="shared" si="133"/>
        <v/>
      </c>
      <c r="BT188" s="606" t="str">
        <f t="shared" si="134"/>
        <v/>
      </c>
      <c r="BU188" s="607" t="str">
        <f>IFERROR(IF(BT188="Ⅱロ有り",ROUNDDOWN(L188*VLOOKUP(K188,【参考】数式用!$A$4:$J$42,10,FALSE)*AA188,0),""),"")</f>
        <v/>
      </c>
      <c r="BV188" s="606" t="str">
        <f>IFERROR(IF(BT188="Ⅱロなし",ROUNDDOWN(L188*VLOOKUP(K188,【参考】数式用!$A$4:$J$42,8,FALSE)*AA188,0),""),"")</f>
        <v/>
      </c>
    </row>
    <row r="189" spans="1:74" ht="110.1" customHeight="1" thickBot="1">
      <c r="A189" s="333">
        <v>176</v>
      </c>
      <c r="B189" s="1008" t="str">
        <f>IF(基本情報入力シート!B211="","",基本情報入力シート!B211)</f>
        <v/>
      </c>
      <c r="C189" s="1009"/>
      <c r="D189" s="1009"/>
      <c r="E189" s="1009"/>
      <c r="F189" s="1010"/>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24" t="str">
        <f>IF('別紙様式2-2（個票（４、５月））'!M189="","",'別紙様式2-2（個票（４、５月））'!M189)</f>
        <v/>
      </c>
      <c r="N189" s="584" t="str">
        <f>IF('別紙様式2-2（個票（４、５月））'!N189="","",'別紙様式2-2（個票（４、５月））'!N189)</f>
        <v/>
      </c>
      <c r="O189" s="336"/>
      <c r="P189" s="337" t="str">
        <f>IFERROR(VLOOKUP(K189,【参考】数式用!$A$2:$M$57,MATCH(O189,【参考】数式用!$G$3:$M$3,0)+6,0),"")</f>
        <v/>
      </c>
      <c r="Q189" s="338" t="s">
        <v>118</v>
      </c>
      <c r="R189" s="339"/>
      <c r="S189" s="340" t="s">
        <v>183</v>
      </c>
      <c r="T189" s="339"/>
      <c r="U189" s="340" t="s">
        <v>184</v>
      </c>
      <c r="V189" s="339"/>
      <c r="W189" s="340" t="s">
        <v>183</v>
      </c>
      <c r="X189" s="339"/>
      <c r="Y189" s="340" t="s">
        <v>185</v>
      </c>
      <c r="Z189" s="340" t="s">
        <v>186</v>
      </c>
      <c r="AA189" s="340" t="str">
        <f t="shared" si="106"/>
        <v/>
      </c>
      <c r="AB189" s="341" t="s">
        <v>187</v>
      </c>
      <c r="AC189" s="342" t="str">
        <f t="shared" si="107"/>
        <v/>
      </c>
      <c r="AD189" s="509" t="str">
        <f t="shared" si="108"/>
        <v/>
      </c>
      <c r="AE189" s="343" t="str">
        <f>IFERROR(ROUNDDOWN(ROUNDDOWN(ROUND(L189*VLOOKUP(K189,【参考】数式用!$A$2:$M$57,MATCH("処遇改善加算Ⅳ",【参考】数式用!$G$3:$M$3,0)+6,0),0),0)*AA189*0.5,0), "")</f>
        <v/>
      </c>
      <c r="AF189" s="344"/>
      <c r="AG189" s="345"/>
      <c r="AH189" s="345"/>
      <c r="AI189" s="344"/>
      <c r="AJ189" s="382"/>
      <c r="AK189" s="346"/>
      <c r="AL189" s="324" t="str">
        <f t="shared" si="109"/>
        <v/>
      </c>
      <c r="AM189" s="325" t="str">
        <f t="shared" si="110"/>
        <v/>
      </c>
      <c r="AN189" s="255"/>
      <c r="AO189" s="577" t="str">
        <f>IFERROR(VLOOKUP(K189,【参考】数式用!$A$2:$N$57,14,FALSE),"")</f>
        <v/>
      </c>
      <c r="AP189" s="577" t="str">
        <f t="shared" si="111"/>
        <v/>
      </c>
      <c r="AQ189" s="560" t="str">
        <f t="shared" si="112"/>
        <v/>
      </c>
      <c r="AR189" s="560" t="str">
        <f t="shared" si="113"/>
        <v>キャリアパス要件Ⅰ・Ⅱ_</v>
      </c>
      <c r="AS189" s="632" t="str">
        <f t="shared" si="114"/>
        <v>入力済</v>
      </c>
      <c r="AT189" s="577" t="str">
        <f t="shared" si="115"/>
        <v/>
      </c>
      <c r="AU189" s="632" t="str">
        <f t="shared" si="116"/>
        <v>入力済</v>
      </c>
      <c r="AV189" s="632" t="str">
        <f t="shared" si="117"/>
        <v/>
      </c>
      <c r="AW189" s="632" t="str">
        <f t="shared" si="118"/>
        <v/>
      </c>
      <c r="AX189" s="577" t="str">
        <f t="shared" si="119"/>
        <v/>
      </c>
      <c r="AY189" s="632" t="str">
        <f>IFERROR(VLOOKUP(K189,【参考】数式用!$AR$3:$AS$49, 2, FALSE), "")</f>
        <v/>
      </c>
      <c r="AZ189" s="577" t="str">
        <f t="shared" si="120"/>
        <v/>
      </c>
      <c r="BA189" s="559" t="str">
        <f t="shared" si="121"/>
        <v>入力済</v>
      </c>
      <c r="BB189" s="632" t="str">
        <f>IFERROR(VLOOKUP(K189,【参考】数式用!$AX$3:$AY$59, 2, FALSE), "")</f>
        <v/>
      </c>
      <c r="BC189" s="577" t="str">
        <f t="shared" si="122"/>
        <v/>
      </c>
      <c r="BD189" s="559" t="str">
        <f t="shared" si="123"/>
        <v>入力済</v>
      </c>
      <c r="BE189" s="559" t="str">
        <f t="shared" si="124"/>
        <v/>
      </c>
      <c r="BF189" s="559" t="str">
        <f t="shared" si="125"/>
        <v/>
      </c>
      <c r="BG189" s="559" t="str">
        <f t="shared" si="126"/>
        <v/>
      </c>
      <c r="BH189" s="559" t="str">
        <f t="shared" si="127"/>
        <v/>
      </c>
      <c r="BI189" s="559" t="str">
        <f t="shared" si="128"/>
        <v/>
      </c>
      <c r="BK189" s="27"/>
      <c r="BL189" s="606" t="str">
        <f t="shared" si="129"/>
        <v/>
      </c>
      <c r="BM189" s="606" t="str">
        <f t="shared" si="130"/>
        <v/>
      </c>
      <c r="BN189" s="606" t="str">
        <f t="shared" si="131"/>
        <v/>
      </c>
      <c r="BO189" s="607" t="str">
        <f>IFERROR(IF(BN189="対象",ROUNDDOWN(L189*VLOOKUP(K189,【参考】数式用!$A$4:$J$42,10,FALSE)*AA189,0),""),"")</f>
        <v/>
      </c>
      <c r="BP189" s="606" t="str">
        <f t="shared" si="104"/>
        <v/>
      </c>
      <c r="BQ189" s="606" t="str">
        <f t="shared" si="132"/>
        <v/>
      </c>
      <c r="BR189" s="608" t="str">
        <f t="shared" si="105"/>
        <v/>
      </c>
      <c r="BS189" s="608" t="str">
        <f t="shared" si="133"/>
        <v/>
      </c>
      <c r="BT189" s="606" t="str">
        <f t="shared" si="134"/>
        <v/>
      </c>
      <c r="BU189" s="607" t="str">
        <f>IFERROR(IF(BT189="Ⅱロ有り",ROUNDDOWN(L189*VLOOKUP(K189,【参考】数式用!$A$4:$J$42,10,FALSE)*AA189,0),""),"")</f>
        <v/>
      </c>
      <c r="BV189" s="606" t="str">
        <f>IFERROR(IF(BT189="Ⅱロなし",ROUNDDOWN(L189*VLOOKUP(K189,【参考】数式用!$A$4:$J$42,8,FALSE)*AA189,0),""),"")</f>
        <v/>
      </c>
    </row>
    <row r="190" spans="1:74" ht="110.1" customHeight="1" thickBot="1">
      <c r="A190" s="333">
        <v>177</v>
      </c>
      <c r="B190" s="1008" t="str">
        <f>IF(基本情報入力シート!B212="","",基本情報入力シート!B212)</f>
        <v/>
      </c>
      <c r="C190" s="1009"/>
      <c r="D190" s="1009"/>
      <c r="E190" s="1009"/>
      <c r="F190" s="1010"/>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24" t="str">
        <f>IF('別紙様式2-2（個票（４、５月））'!M190="","",'別紙様式2-2（個票（４、５月））'!M190)</f>
        <v/>
      </c>
      <c r="N190" s="584" t="str">
        <f>IF('別紙様式2-2（個票（４、５月））'!N190="","",'別紙様式2-2（個票（４、５月））'!N190)</f>
        <v/>
      </c>
      <c r="O190" s="336"/>
      <c r="P190" s="337" t="str">
        <f>IFERROR(VLOOKUP(K190,【参考】数式用!$A$2:$M$57,MATCH(O190,【参考】数式用!$G$3:$M$3,0)+6,0),"")</f>
        <v/>
      </c>
      <c r="Q190" s="338" t="s">
        <v>118</v>
      </c>
      <c r="R190" s="339"/>
      <c r="S190" s="340" t="s">
        <v>183</v>
      </c>
      <c r="T190" s="339"/>
      <c r="U190" s="340" t="s">
        <v>184</v>
      </c>
      <c r="V190" s="339"/>
      <c r="W190" s="340" t="s">
        <v>183</v>
      </c>
      <c r="X190" s="339"/>
      <c r="Y190" s="340" t="s">
        <v>185</v>
      </c>
      <c r="Z190" s="340" t="s">
        <v>186</v>
      </c>
      <c r="AA190" s="340" t="str">
        <f t="shared" si="106"/>
        <v/>
      </c>
      <c r="AB190" s="341" t="s">
        <v>187</v>
      </c>
      <c r="AC190" s="342" t="str">
        <f t="shared" si="107"/>
        <v/>
      </c>
      <c r="AD190" s="509" t="str">
        <f t="shared" si="108"/>
        <v/>
      </c>
      <c r="AE190" s="343" t="str">
        <f>IFERROR(ROUNDDOWN(ROUNDDOWN(ROUND(L190*VLOOKUP(K190,【参考】数式用!$A$2:$M$57,MATCH("処遇改善加算Ⅳ",【参考】数式用!$G$3:$M$3,0)+6,0),0),0)*AA190*0.5,0), "")</f>
        <v/>
      </c>
      <c r="AF190" s="344"/>
      <c r="AG190" s="345"/>
      <c r="AH190" s="345"/>
      <c r="AI190" s="344"/>
      <c r="AJ190" s="382"/>
      <c r="AK190" s="346"/>
      <c r="AL190" s="324" t="str">
        <f t="shared" si="109"/>
        <v/>
      </c>
      <c r="AM190" s="325" t="str">
        <f t="shared" si="110"/>
        <v/>
      </c>
      <c r="AN190" s="255"/>
      <c r="AO190" s="577" t="str">
        <f>IFERROR(VLOOKUP(K190,【参考】数式用!$A$2:$N$57,14,FALSE),"")</f>
        <v/>
      </c>
      <c r="AP190" s="577" t="str">
        <f t="shared" si="111"/>
        <v/>
      </c>
      <c r="AQ190" s="560" t="str">
        <f t="shared" si="112"/>
        <v/>
      </c>
      <c r="AR190" s="560" t="str">
        <f t="shared" si="113"/>
        <v>キャリアパス要件Ⅰ・Ⅱ_</v>
      </c>
      <c r="AS190" s="632" t="str">
        <f t="shared" si="114"/>
        <v>入力済</v>
      </c>
      <c r="AT190" s="577" t="str">
        <f t="shared" si="115"/>
        <v/>
      </c>
      <c r="AU190" s="632" t="str">
        <f t="shared" si="116"/>
        <v>入力済</v>
      </c>
      <c r="AV190" s="632" t="str">
        <f t="shared" si="117"/>
        <v/>
      </c>
      <c r="AW190" s="632" t="str">
        <f t="shared" si="118"/>
        <v/>
      </c>
      <c r="AX190" s="577" t="str">
        <f t="shared" si="119"/>
        <v/>
      </c>
      <c r="AY190" s="632" t="str">
        <f>IFERROR(VLOOKUP(K190,【参考】数式用!$AR$3:$AS$49, 2, FALSE), "")</f>
        <v/>
      </c>
      <c r="AZ190" s="577" t="str">
        <f t="shared" si="120"/>
        <v/>
      </c>
      <c r="BA190" s="559" t="str">
        <f t="shared" si="121"/>
        <v>入力済</v>
      </c>
      <c r="BB190" s="632" t="str">
        <f>IFERROR(VLOOKUP(K190,【参考】数式用!$AX$3:$AY$59, 2, FALSE), "")</f>
        <v/>
      </c>
      <c r="BC190" s="577" t="str">
        <f t="shared" si="122"/>
        <v/>
      </c>
      <c r="BD190" s="559" t="str">
        <f t="shared" si="123"/>
        <v>入力済</v>
      </c>
      <c r="BE190" s="559" t="str">
        <f t="shared" si="124"/>
        <v/>
      </c>
      <c r="BF190" s="559" t="str">
        <f t="shared" si="125"/>
        <v/>
      </c>
      <c r="BG190" s="559" t="str">
        <f t="shared" si="126"/>
        <v/>
      </c>
      <c r="BH190" s="559" t="str">
        <f t="shared" si="127"/>
        <v/>
      </c>
      <c r="BI190" s="559" t="str">
        <f t="shared" si="128"/>
        <v/>
      </c>
      <c r="BK190" s="27"/>
      <c r="BL190" s="606" t="str">
        <f t="shared" si="129"/>
        <v/>
      </c>
      <c r="BM190" s="606" t="str">
        <f t="shared" si="130"/>
        <v/>
      </c>
      <c r="BN190" s="606" t="str">
        <f t="shared" si="131"/>
        <v/>
      </c>
      <c r="BO190" s="607" t="str">
        <f>IFERROR(IF(BN190="対象",ROUNDDOWN(L190*VLOOKUP(K190,【参考】数式用!$A$4:$J$42,10,FALSE)*AA190,0),""),"")</f>
        <v/>
      </c>
      <c r="BP190" s="606" t="str">
        <f t="shared" si="104"/>
        <v/>
      </c>
      <c r="BQ190" s="606" t="str">
        <f t="shared" si="132"/>
        <v/>
      </c>
      <c r="BR190" s="608" t="str">
        <f t="shared" si="105"/>
        <v/>
      </c>
      <c r="BS190" s="608" t="str">
        <f t="shared" si="133"/>
        <v/>
      </c>
      <c r="BT190" s="606" t="str">
        <f t="shared" si="134"/>
        <v/>
      </c>
      <c r="BU190" s="607" t="str">
        <f>IFERROR(IF(BT190="Ⅱロ有り",ROUNDDOWN(L190*VLOOKUP(K190,【参考】数式用!$A$4:$J$42,10,FALSE)*AA190,0),""),"")</f>
        <v/>
      </c>
      <c r="BV190" s="606" t="str">
        <f>IFERROR(IF(BT190="Ⅱロなし",ROUNDDOWN(L190*VLOOKUP(K190,【参考】数式用!$A$4:$J$42,8,FALSE)*AA190,0),""),"")</f>
        <v/>
      </c>
    </row>
    <row r="191" spans="1:74" ht="110.1" customHeight="1" thickBot="1">
      <c r="A191" s="333">
        <v>178</v>
      </c>
      <c r="B191" s="1008" t="str">
        <f>IF(基本情報入力シート!B213="","",基本情報入力シート!B213)</f>
        <v/>
      </c>
      <c r="C191" s="1009"/>
      <c r="D191" s="1009"/>
      <c r="E191" s="1009"/>
      <c r="F191" s="1010"/>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24" t="str">
        <f>IF('別紙様式2-2（個票（４、５月））'!M191="","",'別紙様式2-2（個票（４、５月））'!M191)</f>
        <v/>
      </c>
      <c r="N191" s="584" t="str">
        <f>IF('別紙様式2-2（個票（４、５月））'!N191="","",'別紙様式2-2（個票（４、５月））'!N191)</f>
        <v/>
      </c>
      <c r="O191" s="336"/>
      <c r="P191" s="337" t="str">
        <f>IFERROR(VLOOKUP(K191,【参考】数式用!$A$2:$M$57,MATCH(O191,【参考】数式用!$G$3:$M$3,0)+6,0),"")</f>
        <v/>
      </c>
      <c r="Q191" s="338" t="s">
        <v>118</v>
      </c>
      <c r="R191" s="339"/>
      <c r="S191" s="340" t="s">
        <v>183</v>
      </c>
      <c r="T191" s="339"/>
      <c r="U191" s="340" t="s">
        <v>184</v>
      </c>
      <c r="V191" s="339"/>
      <c r="W191" s="340" t="s">
        <v>183</v>
      </c>
      <c r="X191" s="339"/>
      <c r="Y191" s="340" t="s">
        <v>185</v>
      </c>
      <c r="Z191" s="340" t="s">
        <v>186</v>
      </c>
      <c r="AA191" s="340" t="str">
        <f t="shared" si="106"/>
        <v/>
      </c>
      <c r="AB191" s="341" t="s">
        <v>187</v>
      </c>
      <c r="AC191" s="342" t="str">
        <f t="shared" si="107"/>
        <v/>
      </c>
      <c r="AD191" s="509" t="str">
        <f t="shared" si="108"/>
        <v/>
      </c>
      <c r="AE191" s="343" t="str">
        <f>IFERROR(ROUNDDOWN(ROUNDDOWN(ROUND(L191*VLOOKUP(K191,【参考】数式用!$A$2:$M$57,MATCH("処遇改善加算Ⅳ",【参考】数式用!$G$3:$M$3,0)+6,0),0),0)*AA191*0.5,0), "")</f>
        <v/>
      </c>
      <c r="AF191" s="344"/>
      <c r="AG191" s="345"/>
      <c r="AH191" s="345"/>
      <c r="AI191" s="344"/>
      <c r="AJ191" s="382"/>
      <c r="AK191" s="346"/>
      <c r="AL191" s="324" t="str">
        <f t="shared" si="109"/>
        <v/>
      </c>
      <c r="AM191" s="325" t="str">
        <f t="shared" si="110"/>
        <v/>
      </c>
      <c r="AN191" s="255"/>
      <c r="AO191" s="577" t="str">
        <f>IFERROR(VLOOKUP(K191,【参考】数式用!$A$2:$N$57,14,FALSE),"")</f>
        <v/>
      </c>
      <c r="AP191" s="577" t="str">
        <f t="shared" si="111"/>
        <v/>
      </c>
      <c r="AQ191" s="560" t="str">
        <f t="shared" si="112"/>
        <v/>
      </c>
      <c r="AR191" s="560" t="str">
        <f t="shared" si="113"/>
        <v>キャリアパス要件Ⅰ・Ⅱ_</v>
      </c>
      <c r="AS191" s="632" t="str">
        <f t="shared" si="114"/>
        <v>入力済</v>
      </c>
      <c r="AT191" s="577" t="str">
        <f t="shared" si="115"/>
        <v/>
      </c>
      <c r="AU191" s="632" t="str">
        <f t="shared" si="116"/>
        <v>入力済</v>
      </c>
      <c r="AV191" s="632" t="str">
        <f t="shared" si="117"/>
        <v/>
      </c>
      <c r="AW191" s="632" t="str">
        <f t="shared" si="118"/>
        <v/>
      </c>
      <c r="AX191" s="577" t="str">
        <f t="shared" si="119"/>
        <v/>
      </c>
      <c r="AY191" s="632" t="str">
        <f>IFERROR(VLOOKUP(K191,【参考】数式用!$AR$3:$AS$49, 2, FALSE), "")</f>
        <v/>
      </c>
      <c r="AZ191" s="577" t="str">
        <f t="shared" si="120"/>
        <v/>
      </c>
      <c r="BA191" s="559" t="str">
        <f t="shared" si="121"/>
        <v>入力済</v>
      </c>
      <c r="BB191" s="632" t="str">
        <f>IFERROR(VLOOKUP(K191,【参考】数式用!$AX$3:$AY$59, 2, FALSE), "")</f>
        <v/>
      </c>
      <c r="BC191" s="577" t="str">
        <f t="shared" si="122"/>
        <v/>
      </c>
      <c r="BD191" s="559" t="str">
        <f t="shared" si="123"/>
        <v>入力済</v>
      </c>
      <c r="BE191" s="559" t="str">
        <f t="shared" si="124"/>
        <v/>
      </c>
      <c r="BF191" s="559" t="str">
        <f t="shared" si="125"/>
        <v/>
      </c>
      <c r="BG191" s="559" t="str">
        <f t="shared" si="126"/>
        <v/>
      </c>
      <c r="BH191" s="559" t="str">
        <f t="shared" si="127"/>
        <v/>
      </c>
      <c r="BI191" s="559" t="str">
        <f t="shared" si="128"/>
        <v/>
      </c>
      <c r="BK191" s="27"/>
      <c r="BL191" s="606" t="str">
        <f t="shared" si="129"/>
        <v/>
      </c>
      <c r="BM191" s="606" t="str">
        <f t="shared" si="130"/>
        <v/>
      </c>
      <c r="BN191" s="606" t="str">
        <f t="shared" si="131"/>
        <v/>
      </c>
      <c r="BO191" s="607" t="str">
        <f>IFERROR(IF(BN191="対象",ROUNDDOWN(L191*VLOOKUP(K191,【参考】数式用!$A$4:$J$42,10,FALSE)*AA191,0),""),"")</f>
        <v/>
      </c>
      <c r="BP191" s="606" t="str">
        <f t="shared" si="104"/>
        <v/>
      </c>
      <c r="BQ191" s="606" t="str">
        <f t="shared" si="132"/>
        <v/>
      </c>
      <c r="BR191" s="608" t="str">
        <f t="shared" si="105"/>
        <v/>
      </c>
      <c r="BS191" s="608" t="str">
        <f t="shared" si="133"/>
        <v/>
      </c>
      <c r="BT191" s="606" t="str">
        <f t="shared" si="134"/>
        <v/>
      </c>
      <c r="BU191" s="607" t="str">
        <f>IFERROR(IF(BT191="Ⅱロ有り",ROUNDDOWN(L191*VLOOKUP(K191,【参考】数式用!$A$4:$J$42,10,FALSE)*AA191,0),""),"")</f>
        <v/>
      </c>
      <c r="BV191" s="606" t="str">
        <f>IFERROR(IF(BT191="Ⅱロなし",ROUNDDOWN(L191*VLOOKUP(K191,【参考】数式用!$A$4:$J$42,8,FALSE)*AA191,0),""),"")</f>
        <v/>
      </c>
    </row>
    <row r="192" spans="1:74" ht="110.1" customHeight="1" thickBot="1">
      <c r="A192" s="333">
        <v>179</v>
      </c>
      <c r="B192" s="1008" t="str">
        <f>IF(基本情報入力シート!B214="","",基本情報入力シート!B214)</f>
        <v/>
      </c>
      <c r="C192" s="1009"/>
      <c r="D192" s="1009"/>
      <c r="E192" s="1009"/>
      <c r="F192" s="1010"/>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24" t="str">
        <f>IF('別紙様式2-2（個票（４、５月））'!M192="","",'別紙様式2-2（個票（４、５月））'!M192)</f>
        <v/>
      </c>
      <c r="N192" s="584" t="str">
        <f>IF('別紙様式2-2（個票（４、５月））'!N192="","",'別紙様式2-2（個票（４、５月））'!N192)</f>
        <v/>
      </c>
      <c r="O192" s="336"/>
      <c r="P192" s="337" t="str">
        <f>IFERROR(VLOOKUP(K192,【参考】数式用!$A$2:$M$57,MATCH(O192,【参考】数式用!$G$3:$M$3,0)+6,0),"")</f>
        <v/>
      </c>
      <c r="Q192" s="338" t="s">
        <v>118</v>
      </c>
      <c r="R192" s="339"/>
      <c r="S192" s="340" t="s">
        <v>183</v>
      </c>
      <c r="T192" s="339"/>
      <c r="U192" s="340" t="s">
        <v>184</v>
      </c>
      <c r="V192" s="339"/>
      <c r="W192" s="340" t="s">
        <v>183</v>
      </c>
      <c r="X192" s="339"/>
      <c r="Y192" s="340" t="s">
        <v>185</v>
      </c>
      <c r="Z192" s="340" t="s">
        <v>186</v>
      </c>
      <c r="AA192" s="340" t="str">
        <f t="shared" si="106"/>
        <v/>
      </c>
      <c r="AB192" s="341" t="s">
        <v>187</v>
      </c>
      <c r="AC192" s="342" t="str">
        <f t="shared" si="107"/>
        <v/>
      </c>
      <c r="AD192" s="509" t="str">
        <f t="shared" si="108"/>
        <v/>
      </c>
      <c r="AE192" s="343" t="str">
        <f>IFERROR(ROUNDDOWN(ROUNDDOWN(ROUND(L192*VLOOKUP(K192,【参考】数式用!$A$2:$M$57,MATCH("処遇改善加算Ⅳ",【参考】数式用!$G$3:$M$3,0)+6,0),0),0)*AA192*0.5,0), "")</f>
        <v/>
      </c>
      <c r="AF192" s="344"/>
      <c r="AG192" s="345"/>
      <c r="AH192" s="345"/>
      <c r="AI192" s="344"/>
      <c r="AJ192" s="382"/>
      <c r="AK192" s="346"/>
      <c r="AL192" s="324" t="str">
        <f t="shared" si="109"/>
        <v/>
      </c>
      <c r="AM192" s="325" t="str">
        <f t="shared" si="110"/>
        <v/>
      </c>
      <c r="AN192" s="255"/>
      <c r="AO192" s="577" t="str">
        <f>IFERROR(VLOOKUP(K192,【参考】数式用!$A$2:$N$57,14,FALSE),"")</f>
        <v/>
      </c>
      <c r="AP192" s="577" t="str">
        <f t="shared" si="111"/>
        <v/>
      </c>
      <c r="AQ192" s="560" t="str">
        <f t="shared" si="112"/>
        <v/>
      </c>
      <c r="AR192" s="560" t="str">
        <f t="shared" si="113"/>
        <v>キャリアパス要件Ⅰ・Ⅱ_</v>
      </c>
      <c r="AS192" s="632" t="str">
        <f t="shared" si="114"/>
        <v>入力済</v>
      </c>
      <c r="AT192" s="577" t="str">
        <f t="shared" si="115"/>
        <v/>
      </c>
      <c r="AU192" s="632" t="str">
        <f t="shared" si="116"/>
        <v>入力済</v>
      </c>
      <c r="AV192" s="632" t="str">
        <f t="shared" si="117"/>
        <v/>
      </c>
      <c r="AW192" s="632" t="str">
        <f t="shared" si="118"/>
        <v/>
      </c>
      <c r="AX192" s="577" t="str">
        <f t="shared" si="119"/>
        <v/>
      </c>
      <c r="AY192" s="632" t="str">
        <f>IFERROR(VLOOKUP(K192,【参考】数式用!$AR$3:$AS$49, 2, FALSE), "")</f>
        <v/>
      </c>
      <c r="AZ192" s="577" t="str">
        <f t="shared" si="120"/>
        <v/>
      </c>
      <c r="BA192" s="559" t="str">
        <f t="shared" si="121"/>
        <v>入力済</v>
      </c>
      <c r="BB192" s="632" t="str">
        <f>IFERROR(VLOOKUP(K192,【参考】数式用!$AX$3:$AY$59, 2, FALSE), "")</f>
        <v/>
      </c>
      <c r="BC192" s="577" t="str">
        <f t="shared" si="122"/>
        <v/>
      </c>
      <c r="BD192" s="559" t="str">
        <f t="shared" si="123"/>
        <v>入力済</v>
      </c>
      <c r="BE192" s="559" t="str">
        <f t="shared" si="124"/>
        <v/>
      </c>
      <c r="BF192" s="559" t="str">
        <f t="shared" si="125"/>
        <v/>
      </c>
      <c r="BG192" s="559" t="str">
        <f t="shared" si="126"/>
        <v/>
      </c>
      <c r="BH192" s="559" t="str">
        <f t="shared" si="127"/>
        <v/>
      </c>
      <c r="BI192" s="559" t="str">
        <f t="shared" si="128"/>
        <v/>
      </c>
      <c r="BK192" s="27"/>
      <c r="BL192" s="606" t="str">
        <f t="shared" si="129"/>
        <v/>
      </c>
      <c r="BM192" s="606" t="str">
        <f t="shared" si="130"/>
        <v/>
      </c>
      <c r="BN192" s="606" t="str">
        <f t="shared" si="131"/>
        <v/>
      </c>
      <c r="BO192" s="607" t="str">
        <f>IFERROR(IF(BN192="対象",ROUNDDOWN(L192*VLOOKUP(K192,【参考】数式用!$A$4:$J$42,10,FALSE)*AA192,0),""),"")</f>
        <v/>
      </c>
      <c r="BP192" s="606" t="str">
        <f t="shared" si="104"/>
        <v/>
      </c>
      <c r="BQ192" s="606" t="str">
        <f t="shared" si="132"/>
        <v/>
      </c>
      <c r="BR192" s="608" t="str">
        <f t="shared" si="105"/>
        <v/>
      </c>
      <c r="BS192" s="608" t="str">
        <f t="shared" si="133"/>
        <v/>
      </c>
      <c r="BT192" s="606" t="str">
        <f t="shared" si="134"/>
        <v/>
      </c>
      <c r="BU192" s="607" t="str">
        <f>IFERROR(IF(BT192="Ⅱロ有り",ROUNDDOWN(L192*VLOOKUP(K192,【参考】数式用!$A$4:$J$42,10,FALSE)*AA192,0),""),"")</f>
        <v/>
      </c>
      <c r="BV192" s="606" t="str">
        <f>IFERROR(IF(BT192="Ⅱロなし",ROUNDDOWN(L192*VLOOKUP(K192,【参考】数式用!$A$4:$J$42,8,FALSE)*AA192,0),""),"")</f>
        <v/>
      </c>
    </row>
    <row r="193" spans="1:74" ht="110.1" customHeight="1" thickBot="1">
      <c r="A193" s="333">
        <v>180</v>
      </c>
      <c r="B193" s="1008" t="str">
        <f>IF(基本情報入力シート!B215="","",基本情報入力シート!B215)</f>
        <v/>
      </c>
      <c r="C193" s="1009"/>
      <c r="D193" s="1009"/>
      <c r="E193" s="1009"/>
      <c r="F193" s="1010"/>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24" t="str">
        <f>IF('別紙様式2-2（個票（４、５月））'!M193="","",'別紙様式2-2（個票（４、５月））'!M193)</f>
        <v/>
      </c>
      <c r="N193" s="584" t="str">
        <f>IF('別紙様式2-2（個票（４、５月））'!N193="","",'別紙様式2-2（個票（４、５月））'!N193)</f>
        <v/>
      </c>
      <c r="O193" s="336"/>
      <c r="P193" s="337" t="str">
        <f>IFERROR(VLOOKUP(K193,【参考】数式用!$A$2:$M$57,MATCH(O193,【参考】数式用!$G$3:$M$3,0)+6,0),"")</f>
        <v/>
      </c>
      <c r="Q193" s="338" t="s">
        <v>118</v>
      </c>
      <c r="R193" s="339"/>
      <c r="S193" s="340" t="s">
        <v>183</v>
      </c>
      <c r="T193" s="339"/>
      <c r="U193" s="340" t="s">
        <v>184</v>
      </c>
      <c r="V193" s="339"/>
      <c r="W193" s="340" t="s">
        <v>183</v>
      </c>
      <c r="X193" s="339"/>
      <c r="Y193" s="340" t="s">
        <v>185</v>
      </c>
      <c r="Z193" s="340" t="s">
        <v>186</v>
      </c>
      <c r="AA193" s="340" t="str">
        <f t="shared" si="106"/>
        <v/>
      </c>
      <c r="AB193" s="341" t="s">
        <v>187</v>
      </c>
      <c r="AC193" s="342" t="str">
        <f t="shared" si="107"/>
        <v/>
      </c>
      <c r="AD193" s="509" t="str">
        <f t="shared" si="108"/>
        <v/>
      </c>
      <c r="AE193" s="343" t="str">
        <f>IFERROR(ROUNDDOWN(ROUNDDOWN(ROUND(L193*VLOOKUP(K193,【参考】数式用!$A$2:$M$57,MATCH("処遇改善加算Ⅳ",【参考】数式用!$G$3:$M$3,0)+6,0),0),0)*AA193*0.5,0), "")</f>
        <v/>
      </c>
      <c r="AF193" s="344"/>
      <c r="AG193" s="345"/>
      <c r="AH193" s="345"/>
      <c r="AI193" s="344"/>
      <c r="AJ193" s="382"/>
      <c r="AK193" s="346"/>
      <c r="AL193" s="324" t="str">
        <f t="shared" si="109"/>
        <v/>
      </c>
      <c r="AM193" s="325" t="str">
        <f t="shared" si="110"/>
        <v/>
      </c>
      <c r="AN193" s="255"/>
      <c r="AO193" s="577" t="str">
        <f>IFERROR(VLOOKUP(K193,【参考】数式用!$A$2:$N$57,14,FALSE),"")</f>
        <v/>
      </c>
      <c r="AP193" s="577" t="str">
        <f t="shared" si="111"/>
        <v/>
      </c>
      <c r="AQ193" s="560" t="str">
        <f t="shared" si="112"/>
        <v/>
      </c>
      <c r="AR193" s="560" t="str">
        <f t="shared" si="113"/>
        <v>キャリアパス要件Ⅰ・Ⅱ_</v>
      </c>
      <c r="AS193" s="632" t="str">
        <f t="shared" si="114"/>
        <v>入力済</v>
      </c>
      <c r="AT193" s="577" t="str">
        <f t="shared" si="115"/>
        <v/>
      </c>
      <c r="AU193" s="632" t="str">
        <f t="shared" si="116"/>
        <v>入力済</v>
      </c>
      <c r="AV193" s="632" t="str">
        <f t="shared" si="117"/>
        <v/>
      </c>
      <c r="AW193" s="632" t="str">
        <f t="shared" si="118"/>
        <v/>
      </c>
      <c r="AX193" s="577" t="str">
        <f t="shared" si="119"/>
        <v/>
      </c>
      <c r="AY193" s="632" t="str">
        <f>IFERROR(VLOOKUP(K193,【参考】数式用!$AR$3:$AS$49, 2, FALSE), "")</f>
        <v/>
      </c>
      <c r="AZ193" s="577" t="str">
        <f t="shared" si="120"/>
        <v/>
      </c>
      <c r="BA193" s="559" t="str">
        <f t="shared" si="121"/>
        <v>入力済</v>
      </c>
      <c r="BB193" s="632" t="str">
        <f>IFERROR(VLOOKUP(K193,【参考】数式用!$AX$3:$AY$59, 2, FALSE), "")</f>
        <v/>
      </c>
      <c r="BC193" s="577" t="str">
        <f t="shared" si="122"/>
        <v/>
      </c>
      <c r="BD193" s="559" t="str">
        <f t="shared" si="123"/>
        <v>入力済</v>
      </c>
      <c r="BE193" s="559" t="str">
        <f t="shared" si="124"/>
        <v/>
      </c>
      <c r="BF193" s="559" t="str">
        <f t="shared" si="125"/>
        <v/>
      </c>
      <c r="BG193" s="559" t="str">
        <f t="shared" si="126"/>
        <v/>
      </c>
      <c r="BH193" s="559" t="str">
        <f t="shared" si="127"/>
        <v/>
      </c>
      <c r="BI193" s="559" t="str">
        <f t="shared" si="128"/>
        <v/>
      </c>
      <c r="BK193" s="27"/>
      <c r="BL193" s="606" t="str">
        <f t="shared" si="129"/>
        <v/>
      </c>
      <c r="BM193" s="606" t="str">
        <f t="shared" si="130"/>
        <v/>
      </c>
      <c r="BN193" s="606" t="str">
        <f t="shared" si="131"/>
        <v/>
      </c>
      <c r="BO193" s="607" t="str">
        <f>IFERROR(IF(BN193="対象",ROUNDDOWN(L193*VLOOKUP(K193,【参考】数式用!$A$4:$J$42,10,FALSE)*AA193,0),""),"")</f>
        <v/>
      </c>
      <c r="BP193" s="606" t="str">
        <f t="shared" si="104"/>
        <v/>
      </c>
      <c r="BQ193" s="606" t="str">
        <f t="shared" si="132"/>
        <v/>
      </c>
      <c r="BR193" s="608" t="str">
        <f t="shared" si="105"/>
        <v/>
      </c>
      <c r="BS193" s="608" t="str">
        <f t="shared" si="133"/>
        <v/>
      </c>
      <c r="BT193" s="606" t="str">
        <f t="shared" si="134"/>
        <v/>
      </c>
      <c r="BU193" s="607" t="str">
        <f>IFERROR(IF(BT193="Ⅱロ有り",ROUNDDOWN(L193*VLOOKUP(K193,【参考】数式用!$A$4:$J$42,10,FALSE)*AA193,0),""),"")</f>
        <v/>
      </c>
      <c r="BV193" s="606" t="str">
        <f>IFERROR(IF(BT193="Ⅱロなし",ROUNDDOWN(L193*VLOOKUP(K193,【参考】数式用!$A$4:$J$42,8,FALSE)*AA193,0),""),"")</f>
        <v/>
      </c>
    </row>
    <row r="194" spans="1:74" ht="110.1" customHeight="1" thickBot="1">
      <c r="A194" s="333">
        <v>181</v>
      </c>
      <c r="B194" s="1008" t="str">
        <f>IF(基本情報入力シート!B216="","",基本情報入力シート!B216)</f>
        <v/>
      </c>
      <c r="C194" s="1009"/>
      <c r="D194" s="1009"/>
      <c r="E194" s="1009"/>
      <c r="F194" s="1010"/>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24" t="str">
        <f>IF('別紙様式2-2（個票（４、５月））'!M194="","",'別紙様式2-2（個票（４、５月））'!M194)</f>
        <v/>
      </c>
      <c r="N194" s="584" t="str">
        <f>IF('別紙様式2-2（個票（４、５月））'!N194="","",'別紙様式2-2（個票（４、５月））'!N194)</f>
        <v/>
      </c>
      <c r="O194" s="336"/>
      <c r="P194" s="337" t="str">
        <f>IFERROR(VLOOKUP(K194,【参考】数式用!$A$2:$M$57,MATCH(O194,【参考】数式用!$G$3:$M$3,0)+6,0),"")</f>
        <v/>
      </c>
      <c r="Q194" s="338" t="s">
        <v>118</v>
      </c>
      <c r="R194" s="339"/>
      <c r="S194" s="340" t="s">
        <v>183</v>
      </c>
      <c r="T194" s="339"/>
      <c r="U194" s="340" t="s">
        <v>184</v>
      </c>
      <c r="V194" s="339"/>
      <c r="W194" s="340" t="s">
        <v>183</v>
      </c>
      <c r="X194" s="339"/>
      <c r="Y194" s="340" t="s">
        <v>185</v>
      </c>
      <c r="Z194" s="340" t="s">
        <v>186</v>
      </c>
      <c r="AA194" s="340" t="str">
        <f t="shared" si="106"/>
        <v/>
      </c>
      <c r="AB194" s="341" t="s">
        <v>187</v>
      </c>
      <c r="AC194" s="342" t="str">
        <f t="shared" si="107"/>
        <v/>
      </c>
      <c r="AD194" s="509" t="str">
        <f t="shared" si="108"/>
        <v/>
      </c>
      <c r="AE194" s="343" t="str">
        <f>IFERROR(ROUNDDOWN(ROUNDDOWN(ROUND(L194*VLOOKUP(K194,【参考】数式用!$A$2:$M$57,MATCH("処遇改善加算Ⅳ",【参考】数式用!$G$3:$M$3,0)+6,0),0),0)*AA194*0.5,0), "")</f>
        <v/>
      </c>
      <c r="AF194" s="344"/>
      <c r="AG194" s="345"/>
      <c r="AH194" s="345"/>
      <c r="AI194" s="344"/>
      <c r="AJ194" s="382"/>
      <c r="AK194" s="346"/>
      <c r="AL194" s="324" t="str">
        <f t="shared" si="109"/>
        <v/>
      </c>
      <c r="AM194" s="325" t="str">
        <f t="shared" si="110"/>
        <v/>
      </c>
      <c r="AN194" s="255"/>
      <c r="AO194" s="577" t="str">
        <f>IFERROR(VLOOKUP(K194,【参考】数式用!$A$2:$N$57,14,FALSE),"")</f>
        <v/>
      </c>
      <c r="AP194" s="577" t="str">
        <f t="shared" si="111"/>
        <v/>
      </c>
      <c r="AQ194" s="560" t="str">
        <f t="shared" si="112"/>
        <v/>
      </c>
      <c r="AR194" s="560" t="str">
        <f t="shared" si="113"/>
        <v>キャリアパス要件Ⅰ・Ⅱ_</v>
      </c>
      <c r="AS194" s="632" t="str">
        <f t="shared" si="114"/>
        <v>入力済</v>
      </c>
      <c r="AT194" s="577" t="str">
        <f t="shared" si="115"/>
        <v/>
      </c>
      <c r="AU194" s="632" t="str">
        <f t="shared" si="116"/>
        <v>入力済</v>
      </c>
      <c r="AV194" s="632" t="str">
        <f t="shared" si="117"/>
        <v/>
      </c>
      <c r="AW194" s="632" t="str">
        <f t="shared" si="118"/>
        <v/>
      </c>
      <c r="AX194" s="577" t="str">
        <f t="shared" si="119"/>
        <v/>
      </c>
      <c r="AY194" s="632" t="str">
        <f>IFERROR(VLOOKUP(K194,【参考】数式用!$AR$3:$AS$49, 2, FALSE), "")</f>
        <v/>
      </c>
      <c r="AZ194" s="577" t="str">
        <f t="shared" si="120"/>
        <v/>
      </c>
      <c r="BA194" s="559" t="str">
        <f t="shared" si="121"/>
        <v>入力済</v>
      </c>
      <c r="BB194" s="632" t="str">
        <f>IFERROR(VLOOKUP(K194,【参考】数式用!$AX$3:$AY$59, 2, FALSE), "")</f>
        <v/>
      </c>
      <c r="BC194" s="577" t="str">
        <f t="shared" si="122"/>
        <v/>
      </c>
      <c r="BD194" s="559" t="str">
        <f t="shared" si="123"/>
        <v>入力済</v>
      </c>
      <c r="BE194" s="559" t="str">
        <f t="shared" si="124"/>
        <v/>
      </c>
      <c r="BF194" s="559" t="str">
        <f t="shared" si="125"/>
        <v/>
      </c>
      <c r="BG194" s="559" t="str">
        <f t="shared" si="126"/>
        <v/>
      </c>
      <c r="BH194" s="559" t="str">
        <f t="shared" si="127"/>
        <v/>
      </c>
      <c r="BI194" s="559" t="str">
        <f t="shared" si="128"/>
        <v/>
      </c>
      <c r="BK194" s="27"/>
      <c r="BL194" s="606" t="str">
        <f t="shared" si="129"/>
        <v/>
      </c>
      <c r="BM194" s="606" t="str">
        <f t="shared" si="130"/>
        <v/>
      </c>
      <c r="BN194" s="606" t="str">
        <f t="shared" si="131"/>
        <v/>
      </c>
      <c r="BO194" s="607" t="str">
        <f>IFERROR(IF(BN194="対象",ROUNDDOWN(L194*VLOOKUP(K194,【参考】数式用!$A$4:$J$42,10,FALSE)*AA194,0),""),"")</f>
        <v/>
      </c>
      <c r="BP194" s="606" t="str">
        <f t="shared" si="104"/>
        <v/>
      </c>
      <c r="BQ194" s="606" t="str">
        <f t="shared" si="132"/>
        <v/>
      </c>
      <c r="BR194" s="608" t="str">
        <f t="shared" si="105"/>
        <v/>
      </c>
      <c r="BS194" s="608" t="str">
        <f t="shared" si="133"/>
        <v/>
      </c>
      <c r="BT194" s="606" t="str">
        <f t="shared" si="134"/>
        <v/>
      </c>
      <c r="BU194" s="607" t="str">
        <f>IFERROR(IF(BT194="Ⅱロ有り",ROUNDDOWN(L194*VLOOKUP(K194,【参考】数式用!$A$4:$J$42,10,FALSE)*AA194,0),""),"")</f>
        <v/>
      </c>
      <c r="BV194" s="606" t="str">
        <f>IFERROR(IF(BT194="Ⅱロなし",ROUNDDOWN(L194*VLOOKUP(K194,【参考】数式用!$A$4:$J$42,8,FALSE)*AA194,0),""),"")</f>
        <v/>
      </c>
    </row>
    <row r="195" spans="1:74" ht="110.1" customHeight="1" thickBot="1">
      <c r="A195" s="333">
        <v>182</v>
      </c>
      <c r="B195" s="1008" t="str">
        <f>IF(基本情報入力シート!B217="","",基本情報入力シート!B217)</f>
        <v/>
      </c>
      <c r="C195" s="1009"/>
      <c r="D195" s="1009"/>
      <c r="E195" s="1009"/>
      <c r="F195" s="1010"/>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24" t="str">
        <f>IF('別紙様式2-2（個票（４、５月））'!M195="","",'別紙様式2-2（個票（４、５月））'!M195)</f>
        <v/>
      </c>
      <c r="N195" s="584" t="str">
        <f>IF('別紙様式2-2（個票（４、５月））'!N195="","",'別紙様式2-2（個票（４、５月））'!N195)</f>
        <v/>
      </c>
      <c r="O195" s="336"/>
      <c r="P195" s="337" t="str">
        <f>IFERROR(VLOOKUP(K195,【参考】数式用!$A$2:$M$57,MATCH(O195,【参考】数式用!$G$3:$M$3,0)+6,0),"")</f>
        <v/>
      </c>
      <c r="Q195" s="338" t="s">
        <v>118</v>
      </c>
      <c r="R195" s="339"/>
      <c r="S195" s="340" t="s">
        <v>183</v>
      </c>
      <c r="T195" s="339"/>
      <c r="U195" s="340" t="s">
        <v>184</v>
      </c>
      <c r="V195" s="339"/>
      <c r="W195" s="340" t="s">
        <v>183</v>
      </c>
      <c r="X195" s="339"/>
      <c r="Y195" s="340" t="s">
        <v>185</v>
      </c>
      <c r="Z195" s="340" t="s">
        <v>186</v>
      </c>
      <c r="AA195" s="340" t="str">
        <f t="shared" si="106"/>
        <v/>
      </c>
      <c r="AB195" s="341" t="s">
        <v>187</v>
      </c>
      <c r="AC195" s="342" t="str">
        <f t="shared" si="107"/>
        <v/>
      </c>
      <c r="AD195" s="509" t="str">
        <f t="shared" si="108"/>
        <v/>
      </c>
      <c r="AE195" s="343" t="str">
        <f>IFERROR(ROUNDDOWN(ROUNDDOWN(ROUND(L195*VLOOKUP(K195,【参考】数式用!$A$2:$M$57,MATCH("処遇改善加算Ⅳ",【参考】数式用!$G$3:$M$3,0)+6,0),0),0)*AA195*0.5,0), "")</f>
        <v/>
      </c>
      <c r="AF195" s="344"/>
      <c r="AG195" s="345"/>
      <c r="AH195" s="345"/>
      <c r="AI195" s="344"/>
      <c r="AJ195" s="382"/>
      <c r="AK195" s="346"/>
      <c r="AL195" s="324" t="str">
        <f t="shared" si="109"/>
        <v/>
      </c>
      <c r="AM195" s="325" t="str">
        <f t="shared" si="110"/>
        <v/>
      </c>
      <c r="AN195" s="255"/>
      <c r="AO195" s="577" t="str">
        <f>IFERROR(VLOOKUP(K195,【参考】数式用!$A$2:$N$57,14,FALSE),"")</f>
        <v/>
      </c>
      <c r="AP195" s="577" t="str">
        <f t="shared" si="111"/>
        <v/>
      </c>
      <c r="AQ195" s="560" t="str">
        <f t="shared" si="112"/>
        <v/>
      </c>
      <c r="AR195" s="560" t="str">
        <f t="shared" si="113"/>
        <v>キャリアパス要件Ⅰ・Ⅱ_</v>
      </c>
      <c r="AS195" s="632" t="str">
        <f t="shared" si="114"/>
        <v>入力済</v>
      </c>
      <c r="AT195" s="577" t="str">
        <f t="shared" si="115"/>
        <v/>
      </c>
      <c r="AU195" s="632" t="str">
        <f t="shared" si="116"/>
        <v>入力済</v>
      </c>
      <c r="AV195" s="632" t="str">
        <f t="shared" si="117"/>
        <v/>
      </c>
      <c r="AW195" s="632" t="str">
        <f t="shared" si="118"/>
        <v/>
      </c>
      <c r="AX195" s="577" t="str">
        <f t="shared" si="119"/>
        <v/>
      </c>
      <c r="AY195" s="632" t="str">
        <f>IFERROR(VLOOKUP(K195,【参考】数式用!$AR$3:$AS$49, 2, FALSE), "")</f>
        <v/>
      </c>
      <c r="AZ195" s="577" t="str">
        <f t="shared" si="120"/>
        <v/>
      </c>
      <c r="BA195" s="559" t="str">
        <f t="shared" si="121"/>
        <v>入力済</v>
      </c>
      <c r="BB195" s="632" t="str">
        <f>IFERROR(VLOOKUP(K195,【参考】数式用!$AX$3:$AY$59, 2, FALSE), "")</f>
        <v/>
      </c>
      <c r="BC195" s="577" t="str">
        <f t="shared" si="122"/>
        <v/>
      </c>
      <c r="BD195" s="559" t="str">
        <f t="shared" si="123"/>
        <v>入力済</v>
      </c>
      <c r="BE195" s="559" t="str">
        <f t="shared" si="124"/>
        <v/>
      </c>
      <c r="BF195" s="559" t="str">
        <f t="shared" si="125"/>
        <v/>
      </c>
      <c r="BG195" s="559" t="str">
        <f t="shared" si="126"/>
        <v/>
      </c>
      <c r="BH195" s="559" t="str">
        <f t="shared" si="127"/>
        <v/>
      </c>
      <c r="BI195" s="559" t="str">
        <f t="shared" si="128"/>
        <v/>
      </c>
      <c r="BK195" s="27"/>
      <c r="BL195" s="606" t="str">
        <f t="shared" si="129"/>
        <v/>
      </c>
      <c r="BM195" s="606" t="str">
        <f t="shared" si="130"/>
        <v/>
      </c>
      <c r="BN195" s="606" t="str">
        <f t="shared" si="131"/>
        <v/>
      </c>
      <c r="BO195" s="607" t="str">
        <f>IFERROR(IF(BN195="対象",ROUNDDOWN(L195*VLOOKUP(K195,【参考】数式用!$A$4:$J$42,10,FALSE)*AA195,0),""),"")</f>
        <v/>
      </c>
      <c r="BP195" s="606" t="str">
        <f t="shared" si="104"/>
        <v/>
      </c>
      <c r="BQ195" s="606" t="str">
        <f t="shared" si="132"/>
        <v/>
      </c>
      <c r="BR195" s="608" t="str">
        <f t="shared" si="105"/>
        <v/>
      </c>
      <c r="BS195" s="608" t="str">
        <f t="shared" si="133"/>
        <v/>
      </c>
      <c r="BT195" s="606" t="str">
        <f t="shared" si="134"/>
        <v/>
      </c>
      <c r="BU195" s="607" t="str">
        <f>IFERROR(IF(BT195="Ⅱロ有り",ROUNDDOWN(L195*VLOOKUP(K195,【参考】数式用!$A$4:$J$42,10,FALSE)*AA195,0),""),"")</f>
        <v/>
      </c>
      <c r="BV195" s="606" t="str">
        <f>IFERROR(IF(BT195="Ⅱロなし",ROUNDDOWN(L195*VLOOKUP(K195,【参考】数式用!$A$4:$J$42,8,FALSE)*AA195,0),""),"")</f>
        <v/>
      </c>
    </row>
    <row r="196" spans="1:74" ht="110.1" customHeight="1" thickBot="1">
      <c r="A196" s="333">
        <v>183</v>
      </c>
      <c r="B196" s="1008" t="str">
        <f>IF(基本情報入力シート!B218="","",基本情報入力シート!B218)</f>
        <v/>
      </c>
      <c r="C196" s="1009"/>
      <c r="D196" s="1009"/>
      <c r="E196" s="1009"/>
      <c r="F196" s="1010"/>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24" t="str">
        <f>IF('別紙様式2-2（個票（４、５月））'!M196="","",'別紙様式2-2（個票（４、５月））'!M196)</f>
        <v/>
      </c>
      <c r="N196" s="584" t="str">
        <f>IF('別紙様式2-2（個票（４、５月））'!N196="","",'別紙様式2-2（個票（４、５月））'!N196)</f>
        <v/>
      </c>
      <c r="O196" s="336"/>
      <c r="P196" s="337" t="str">
        <f>IFERROR(VLOOKUP(K196,【参考】数式用!$A$2:$M$57,MATCH(O196,【参考】数式用!$G$3:$M$3,0)+6,0),"")</f>
        <v/>
      </c>
      <c r="Q196" s="338" t="s">
        <v>118</v>
      </c>
      <c r="R196" s="339"/>
      <c r="S196" s="340" t="s">
        <v>183</v>
      </c>
      <c r="T196" s="339"/>
      <c r="U196" s="340" t="s">
        <v>184</v>
      </c>
      <c r="V196" s="339"/>
      <c r="W196" s="340" t="s">
        <v>183</v>
      </c>
      <c r="X196" s="339"/>
      <c r="Y196" s="340" t="s">
        <v>185</v>
      </c>
      <c r="Z196" s="340" t="s">
        <v>186</v>
      </c>
      <c r="AA196" s="340" t="str">
        <f t="shared" si="106"/>
        <v/>
      </c>
      <c r="AB196" s="341" t="s">
        <v>187</v>
      </c>
      <c r="AC196" s="342" t="str">
        <f t="shared" si="107"/>
        <v/>
      </c>
      <c r="AD196" s="509" t="str">
        <f t="shared" si="108"/>
        <v/>
      </c>
      <c r="AE196" s="343" t="str">
        <f>IFERROR(ROUNDDOWN(ROUNDDOWN(ROUND(L196*VLOOKUP(K196,【参考】数式用!$A$2:$M$57,MATCH("処遇改善加算Ⅳ",【参考】数式用!$G$3:$M$3,0)+6,0),0),0)*AA196*0.5,0), "")</f>
        <v/>
      </c>
      <c r="AF196" s="344"/>
      <c r="AG196" s="345"/>
      <c r="AH196" s="345"/>
      <c r="AI196" s="344"/>
      <c r="AJ196" s="382"/>
      <c r="AK196" s="346"/>
      <c r="AL196" s="324" t="str">
        <f t="shared" si="109"/>
        <v/>
      </c>
      <c r="AM196" s="325" t="str">
        <f t="shared" si="110"/>
        <v/>
      </c>
      <c r="AN196" s="255"/>
      <c r="AO196" s="577" t="str">
        <f>IFERROR(VLOOKUP(K196,【参考】数式用!$A$2:$N$57,14,FALSE),"")</f>
        <v/>
      </c>
      <c r="AP196" s="577" t="str">
        <f t="shared" si="111"/>
        <v/>
      </c>
      <c r="AQ196" s="560" t="str">
        <f t="shared" si="112"/>
        <v/>
      </c>
      <c r="AR196" s="560" t="str">
        <f t="shared" si="113"/>
        <v>キャリアパス要件Ⅰ・Ⅱ_</v>
      </c>
      <c r="AS196" s="632" t="str">
        <f t="shared" si="114"/>
        <v>入力済</v>
      </c>
      <c r="AT196" s="577" t="str">
        <f t="shared" si="115"/>
        <v/>
      </c>
      <c r="AU196" s="632" t="str">
        <f t="shared" si="116"/>
        <v>入力済</v>
      </c>
      <c r="AV196" s="632" t="str">
        <f t="shared" si="117"/>
        <v/>
      </c>
      <c r="AW196" s="632" t="str">
        <f t="shared" si="118"/>
        <v/>
      </c>
      <c r="AX196" s="577" t="str">
        <f t="shared" si="119"/>
        <v/>
      </c>
      <c r="AY196" s="632" t="str">
        <f>IFERROR(VLOOKUP(K196,【参考】数式用!$AR$3:$AS$49, 2, FALSE), "")</f>
        <v/>
      </c>
      <c r="AZ196" s="577" t="str">
        <f t="shared" si="120"/>
        <v/>
      </c>
      <c r="BA196" s="559" t="str">
        <f t="shared" si="121"/>
        <v>入力済</v>
      </c>
      <c r="BB196" s="632" t="str">
        <f>IFERROR(VLOOKUP(K196,【参考】数式用!$AX$3:$AY$59, 2, FALSE), "")</f>
        <v/>
      </c>
      <c r="BC196" s="577" t="str">
        <f t="shared" si="122"/>
        <v/>
      </c>
      <c r="BD196" s="559" t="str">
        <f t="shared" si="123"/>
        <v>入力済</v>
      </c>
      <c r="BE196" s="559" t="str">
        <f t="shared" si="124"/>
        <v/>
      </c>
      <c r="BF196" s="559" t="str">
        <f t="shared" si="125"/>
        <v/>
      </c>
      <c r="BG196" s="559" t="str">
        <f t="shared" si="126"/>
        <v/>
      </c>
      <c r="BH196" s="559" t="str">
        <f t="shared" si="127"/>
        <v/>
      </c>
      <c r="BI196" s="559" t="str">
        <f t="shared" si="128"/>
        <v/>
      </c>
      <c r="BK196" s="27"/>
      <c r="BL196" s="606" t="str">
        <f t="shared" si="129"/>
        <v/>
      </c>
      <c r="BM196" s="606" t="str">
        <f t="shared" si="130"/>
        <v/>
      </c>
      <c r="BN196" s="606" t="str">
        <f t="shared" si="131"/>
        <v/>
      </c>
      <c r="BO196" s="607" t="str">
        <f>IFERROR(IF(BN196="対象",ROUNDDOWN(L196*VLOOKUP(K196,【参考】数式用!$A$4:$J$42,10,FALSE)*AA196,0),""),"")</f>
        <v/>
      </c>
      <c r="BP196" s="606" t="str">
        <f t="shared" si="104"/>
        <v/>
      </c>
      <c r="BQ196" s="606" t="str">
        <f t="shared" si="132"/>
        <v/>
      </c>
      <c r="BR196" s="608" t="str">
        <f t="shared" si="105"/>
        <v/>
      </c>
      <c r="BS196" s="608" t="str">
        <f t="shared" si="133"/>
        <v/>
      </c>
      <c r="BT196" s="606" t="str">
        <f t="shared" si="134"/>
        <v/>
      </c>
      <c r="BU196" s="607" t="str">
        <f>IFERROR(IF(BT196="Ⅱロ有り",ROUNDDOWN(L196*VLOOKUP(K196,【参考】数式用!$A$4:$J$42,10,FALSE)*AA196,0),""),"")</f>
        <v/>
      </c>
      <c r="BV196" s="606" t="str">
        <f>IFERROR(IF(BT196="Ⅱロなし",ROUNDDOWN(L196*VLOOKUP(K196,【参考】数式用!$A$4:$J$42,8,FALSE)*AA196,0),""),"")</f>
        <v/>
      </c>
    </row>
    <row r="197" spans="1:74" ht="110.1" customHeight="1" thickBot="1">
      <c r="A197" s="333">
        <v>184</v>
      </c>
      <c r="B197" s="1008" t="str">
        <f>IF(基本情報入力シート!B219="","",基本情報入力シート!B219)</f>
        <v/>
      </c>
      <c r="C197" s="1009"/>
      <c r="D197" s="1009"/>
      <c r="E197" s="1009"/>
      <c r="F197" s="1010"/>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24" t="str">
        <f>IF('別紙様式2-2（個票（４、５月））'!M197="","",'別紙様式2-2（個票（４、５月））'!M197)</f>
        <v/>
      </c>
      <c r="N197" s="584" t="str">
        <f>IF('別紙様式2-2（個票（４、５月））'!N197="","",'別紙様式2-2（個票（４、５月））'!N197)</f>
        <v/>
      </c>
      <c r="O197" s="336"/>
      <c r="P197" s="337" t="str">
        <f>IFERROR(VLOOKUP(K197,【参考】数式用!$A$2:$M$57,MATCH(O197,【参考】数式用!$G$3:$M$3,0)+6,0),"")</f>
        <v/>
      </c>
      <c r="Q197" s="338" t="s">
        <v>118</v>
      </c>
      <c r="R197" s="339"/>
      <c r="S197" s="340" t="s">
        <v>183</v>
      </c>
      <c r="T197" s="339"/>
      <c r="U197" s="340" t="s">
        <v>184</v>
      </c>
      <c r="V197" s="339"/>
      <c r="W197" s="340" t="s">
        <v>183</v>
      </c>
      <c r="X197" s="339"/>
      <c r="Y197" s="340" t="s">
        <v>185</v>
      </c>
      <c r="Z197" s="340" t="s">
        <v>186</v>
      </c>
      <c r="AA197" s="340" t="str">
        <f t="shared" si="106"/>
        <v/>
      </c>
      <c r="AB197" s="341" t="s">
        <v>187</v>
      </c>
      <c r="AC197" s="342" t="str">
        <f t="shared" si="107"/>
        <v/>
      </c>
      <c r="AD197" s="509" t="str">
        <f t="shared" si="108"/>
        <v/>
      </c>
      <c r="AE197" s="343" t="str">
        <f>IFERROR(ROUNDDOWN(ROUNDDOWN(ROUND(L197*VLOOKUP(K197,【参考】数式用!$A$2:$M$57,MATCH("処遇改善加算Ⅳ",【参考】数式用!$G$3:$M$3,0)+6,0),0),0)*AA197*0.5,0), "")</f>
        <v/>
      </c>
      <c r="AF197" s="344"/>
      <c r="AG197" s="345"/>
      <c r="AH197" s="345"/>
      <c r="AI197" s="344"/>
      <c r="AJ197" s="382"/>
      <c r="AK197" s="346"/>
      <c r="AL197" s="324" t="str">
        <f t="shared" si="109"/>
        <v/>
      </c>
      <c r="AM197" s="325" t="str">
        <f t="shared" si="110"/>
        <v/>
      </c>
      <c r="AN197" s="255"/>
      <c r="AO197" s="577" t="str">
        <f>IFERROR(VLOOKUP(K197,【参考】数式用!$A$2:$N$57,14,FALSE),"")</f>
        <v/>
      </c>
      <c r="AP197" s="577" t="str">
        <f t="shared" si="111"/>
        <v/>
      </c>
      <c r="AQ197" s="560" t="str">
        <f t="shared" si="112"/>
        <v/>
      </c>
      <c r="AR197" s="560" t="str">
        <f t="shared" si="113"/>
        <v>キャリアパス要件Ⅰ・Ⅱ_</v>
      </c>
      <c r="AS197" s="632" t="str">
        <f t="shared" si="114"/>
        <v>入力済</v>
      </c>
      <c r="AT197" s="577" t="str">
        <f t="shared" si="115"/>
        <v/>
      </c>
      <c r="AU197" s="632" t="str">
        <f t="shared" si="116"/>
        <v>入力済</v>
      </c>
      <c r="AV197" s="632" t="str">
        <f t="shared" si="117"/>
        <v/>
      </c>
      <c r="AW197" s="632" t="str">
        <f t="shared" si="118"/>
        <v/>
      </c>
      <c r="AX197" s="577" t="str">
        <f t="shared" si="119"/>
        <v/>
      </c>
      <c r="AY197" s="632" t="str">
        <f>IFERROR(VLOOKUP(K197,【参考】数式用!$AR$3:$AS$49, 2, FALSE), "")</f>
        <v/>
      </c>
      <c r="AZ197" s="577" t="str">
        <f t="shared" si="120"/>
        <v/>
      </c>
      <c r="BA197" s="559" t="str">
        <f t="shared" si="121"/>
        <v>入力済</v>
      </c>
      <c r="BB197" s="632" t="str">
        <f>IFERROR(VLOOKUP(K197,【参考】数式用!$AX$3:$AY$59, 2, FALSE), "")</f>
        <v/>
      </c>
      <c r="BC197" s="577" t="str">
        <f t="shared" si="122"/>
        <v/>
      </c>
      <c r="BD197" s="559" t="str">
        <f t="shared" si="123"/>
        <v>入力済</v>
      </c>
      <c r="BE197" s="559" t="str">
        <f t="shared" si="124"/>
        <v/>
      </c>
      <c r="BF197" s="559" t="str">
        <f t="shared" si="125"/>
        <v/>
      </c>
      <c r="BG197" s="559" t="str">
        <f t="shared" si="126"/>
        <v/>
      </c>
      <c r="BH197" s="559" t="str">
        <f t="shared" si="127"/>
        <v/>
      </c>
      <c r="BI197" s="559" t="str">
        <f t="shared" si="128"/>
        <v/>
      </c>
      <c r="BK197" s="27"/>
      <c r="BL197" s="606" t="str">
        <f t="shared" si="129"/>
        <v/>
      </c>
      <c r="BM197" s="606" t="str">
        <f t="shared" si="130"/>
        <v/>
      </c>
      <c r="BN197" s="606" t="str">
        <f t="shared" si="131"/>
        <v/>
      </c>
      <c r="BO197" s="607" t="str">
        <f>IFERROR(IF(BN197="対象",ROUNDDOWN(L197*VLOOKUP(K197,【参考】数式用!$A$4:$J$42,10,FALSE)*AA197,0),""),"")</f>
        <v/>
      </c>
      <c r="BP197" s="606" t="str">
        <f t="shared" si="104"/>
        <v/>
      </c>
      <c r="BQ197" s="606" t="str">
        <f t="shared" si="132"/>
        <v/>
      </c>
      <c r="BR197" s="608" t="str">
        <f t="shared" si="105"/>
        <v/>
      </c>
      <c r="BS197" s="608" t="str">
        <f t="shared" si="133"/>
        <v/>
      </c>
      <c r="BT197" s="606" t="str">
        <f t="shared" si="134"/>
        <v/>
      </c>
      <c r="BU197" s="607" t="str">
        <f>IFERROR(IF(BT197="Ⅱロ有り",ROUNDDOWN(L197*VLOOKUP(K197,【参考】数式用!$A$4:$J$42,10,FALSE)*AA197,0),""),"")</f>
        <v/>
      </c>
      <c r="BV197" s="606" t="str">
        <f>IFERROR(IF(BT197="Ⅱロなし",ROUNDDOWN(L197*VLOOKUP(K197,【参考】数式用!$A$4:$J$42,8,FALSE)*AA197,0),""),"")</f>
        <v/>
      </c>
    </row>
    <row r="198" spans="1:74" ht="110.1" customHeight="1" thickBot="1">
      <c r="A198" s="333">
        <v>185</v>
      </c>
      <c r="B198" s="1008" t="str">
        <f>IF(基本情報入力シート!B220="","",基本情報入力シート!B220)</f>
        <v/>
      </c>
      <c r="C198" s="1009"/>
      <c r="D198" s="1009"/>
      <c r="E198" s="1009"/>
      <c r="F198" s="1010"/>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24" t="str">
        <f>IF('別紙様式2-2（個票（４、５月））'!M198="","",'別紙様式2-2（個票（４、５月））'!M198)</f>
        <v/>
      </c>
      <c r="N198" s="584" t="str">
        <f>IF('別紙様式2-2（個票（４、５月））'!N198="","",'別紙様式2-2（個票（４、５月））'!N198)</f>
        <v/>
      </c>
      <c r="O198" s="336"/>
      <c r="P198" s="337" t="str">
        <f>IFERROR(VLOOKUP(K198,【参考】数式用!$A$2:$M$57,MATCH(O198,【参考】数式用!$G$3:$M$3,0)+6,0),"")</f>
        <v/>
      </c>
      <c r="Q198" s="338" t="s">
        <v>118</v>
      </c>
      <c r="R198" s="339"/>
      <c r="S198" s="340" t="s">
        <v>183</v>
      </c>
      <c r="T198" s="339"/>
      <c r="U198" s="340" t="s">
        <v>184</v>
      </c>
      <c r="V198" s="339"/>
      <c r="W198" s="340" t="s">
        <v>183</v>
      </c>
      <c r="X198" s="339"/>
      <c r="Y198" s="340" t="s">
        <v>185</v>
      </c>
      <c r="Z198" s="340" t="s">
        <v>186</v>
      </c>
      <c r="AA198" s="340" t="str">
        <f t="shared" si="106"/>
        <v/>
      </c>
      <c r="AB198" s="341" t="s">
        <v>187</v>
      </c>
      <c r="AC198" s="342" t="str">
        <f t="shared" si="107"/>
        <v/>
      </c>
      <c r="AD198" s="509" t="str">
        <f t="shared" si="108"/>
        <v/>
      </c>
      <c r="AE198" s="343" t="str">
        <f>IFERROR(ROUNDDOWN(ROUNDDOWN(ROUND(L198*VLOOKUP(K198,【参考】数式用!$A$2:$M$57,MATCH("処遇改善加算Ⅳ",【参考】数式用!$G$3:$M$3,0)+6,0),0),0)*AA198*0.5,0), "")</f>
        <v/>
      </c>
      <c r="AF198" s="344"/>
      <c r="AG198" s="345"/>
      <c r="AH198" s="345"/>
      <c r="AI198" s="344"/>
      <c r="AJ198" s="382"/>
      <c r="AK198" s="346"/>
      <c r="AL198" s="324" t="str">
        <f t="shared" si="109"/>
        <v/>
      </c>
      <c r="AM198" s="325" t="str">
        <f t="shared" si="110"/>
        <v/>
      </c>
      <c r="AN198" s="255"/>
      <c r="AO198" s="577" t="str">
        <f>IFERROR(VLOOKUP(K198,【参考】数式用!$A$2:$N$57,14,FALSE),"")</f>
        <v/>
      </c>
      <c r="AP198" s="577" t="str">
        <f t="shared" si="111"/>
        <v/>
      </c>
      <c r="AQ198" s="560" t="str">
        <f t="shared" si="112"/>
        <v/>
      </c>
      <c r="AR198" s="560" t="str">
        <f t="shared" si="113"/>
        <v>キャリアパス要件Ⅰ・Ⅱ_</v>
      </c>
      <c r="AS198" s="632" t="str">
        <f t="shared" si="114"/>
        <v>入力済</v>
      </c>
      <c r="AT198" s="577" t="str">
        <f t="shared" si="115"/>
        <v/>
      </c>
      <c r="AU198" s="632" t="str">
        <f t="shared" si="116"/>
        <v>入力済</v>
      </c>
      <c r="AV198" s="632" t="str">
        <f t="shared" si="117"/>
        <v/>
      </c>
      <c r="AW198" s="632" t="str">
        <f t="shared" si="118"/>
        <v/>
      </c>
      <c r="AX198" s="577" t="str">
        <f t="shared" si="119"/>
        <v/>
      </c>
      <c r="AY198" s="632" t="str">
        <f>IFERROR(VLOOKUP(K198,【参考】数式用!$AR$3:$AS$49, 2, FALSE), "")</f>
        <v/>
      </c>
      <c r="AZ198" s="577" t="str">
        <f t="shared" si="120"/>
        <v/>
      </c>
      <c r="BA198" s="559" t="str">
        <f t="shared" si="121"/>
        <v>入力済</v>
      </c>
      <c r="BB198" s="632" t="str">
        <f>IFERROR(VLOOKUP(K198,【参考】数式用!$AX$3:$AY$59, 2, FALSE), "")</f>
        <v/>
      </c>
      <c r="BC198" s="577" t="str">
        <f t="shared" si="122"/>
        <v/>
      </c>
      <c r="BD198" s="559" t="str">
        <f t="shared" si="123"/>
        <v>入力済</v>
      </c>
      <c r="BE198" s="559" t="str">
        <f t="shared" si="124"/>
        <v/>
      </c>
      <c r="BF198" s="559" t="str">
        <f t="shared" si="125"/>
        <v/>
      </c>
      <c r="BG198" s="559" t="str">
        <f t="shared" si="126"/>
        <v/>
      </c>
      <c r="BH198" s="559" t="str">
        <f t="shared" si="127"/>
        <v/>
      </c>
      <c r="BI198" s="559" t="str">
        <f t="shared" si="128"/>
        <v/>
      </c>
      <c r="BK198" s="27"/>
      <c r="BL198" s="606" t="str">
        <f t="shared" si="129"/>
        <v/>
      </c>
      <c r="BM198" s="606" t="str">
        <f t="shared" si="130"/>
        <v/>
      </c>
      <c r="BN198" s="606" t="str">
        <f t="shared" si="131"/>
        <v/>
      </c>
      <c r="BO198" s="607" t="str">
        <f>IFERROR(IF(BN198="対象",ROUNDDOWN(L198*VLOOKUP(K198,【参考】数式用!$A$4:$J$42,10,FALSE)*AA198,0),""),"")</f>
        <v/>
      </c>
      <c r="BP198" s="606" t="str">
        <f t="shared" si="104"/>
        <v/>
      </c>
      <c r="BQ198" s="606" t="str">
        <f t="shared" si="132"/>
        <v/>
      </c>
      <c r="BR198" s="608" t="str">
        <f t="shared" si="105"/>
        <v/>
      </c>
      <c r="BS198" s="608" t="str">
        <f t="shared" si="133"/>
        <v/>
      </c>
      <c r="BT198" s="606" t="str">
        <f t="shared" si="134"/>
        <v/>
      </c>
      <c r="BU198" s="607" t="str">
        <f>IFERROR(IF(BT198="Ⅱロ有り",ROUNDDOWN(L198*VLOOKUP(K198,【参考】数式用!$A$4:$J$42,10,FALSE)*AA198,0),""),"")</f>
        <v/>
      </c>
      <c r="BV198" s="606" t="str">
        <f>IFERROR(IF(BT198="Ⅱロなし",ROUNDDOWN(L198*VLOOKUP(K198,【参考】数式用!$A$4:$J$42,8,FALSE)*AA198,0),""),"")</f>
        <v/>
      </c>
    </row>
    <row r="199" spans="1:74" ht="110.1" customHeight="1" thickBot="1">
      <c r="A199" s="333">
        <v>186</v>
      </c>
      <c r="B199" s="1008" t="str">
        <f>IF(基本情報入力シート!B221="","",基本情報入力シート!B221)</f>
        <v/>
      </c>
      <c r="C199" s="1009"/>
      <c r="D199" s="1009"/>
      <c r="E199" s="1009"/>
      <c r="F199" s="1010"/>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24" t="str">
        <f>IF('別紙様式2-2（個票（４、５月））'!M199="","",'別紙様式2-2（個票（４、５月））'!M199)</f>
        <v/>
      </c>
      <c r="N199" s="584" t="str">
        <f>IF('別紙様式2-2（個票（４、５月））'!N199="","",'別紙様式2-2（個票（４、５月））'!N199)</f>
        <v/>
      </c>
      <c r="O199" s="336"/>
      <c r="P199" s="337" t="str">
        <f>IFERROR(VLOOKUP(K199,【参考】数式用!$A$2:$M$57,MATCH(O199,【参考】数式用!$G$3:$M$3,0)+6,0),"")</f>
        <v/>
      </c>
      <c r="Q199" s="338" t="s">
        <v>118</v>
      </c>
      <c r="R199" s="339"/>
      <c r="S199" s="340" t="s">
        <v>183</v>
      </c>
      <c r="T199" s="339"/>
      <c r="U199" s="340" t="s">
        <v>184</v>
      </c>
      <c r="V199" s="339"/>
      <c r="W199" s="340" t="s">
        <v>183</v>
      </c>
      <c r="X199" s="339"/>
      <c r="Y199" s="340" t="s">
        <v>185</v>
      </c>
      <c r="Z199" s="340" t="s">
        <v>186</v>
      </c>
      <c r="AA199" s="340" t="str">
        <f t="shared" si="106"/>
        <v/>
      </c>
      <c r="AB199" s="341" t="s">
        <v>187</v>
      </c>
      <c r="AC199" s="342" t="str">
        <f t="shared" si="107"/>
        <v/>
      </c>
      <c r="AD199" s="509" t="str">
        <f t="shared" si="108"/>
        <v/>
      </c>
      <c r="AE199" s="343" t="str">
        <f>IFERROR(ROUNDDOWN(ROUNDDOWN(ROUND(L199*VLOOKUP(K199,【参考】数式用!$A$2:$M$57,MATCH("処遇改善加算Ⅳ",【参考】数式用!$G$3:$M$3,0)+6,0),0),0)*AA199*0.5,0), "")</f>
        <v/>
      </c>
      <c r="AF199" s="344"/>
      <c r="AG199" s="345"/>
      <c r="AH199" s="345"/>
      <c r="AI199" s="344"/>
      <c r="AJ199" s="382"/>
      <c r="AK199" s="346"/>
      <c r="AL199" s="324" t="str">
        <f t="shared" si="109"/>
        <v/>
      </c>
      <c r="AM199" s="325" t="str">
        <f t="shared" si="110"/>
        <v/>
      </c>
      <c r="AN199" s="255"/>
      <c r="AO199" s="577" t="str">
        <f>IFERROR(VLOOKUP(K199,【参考】数式用!$A$2:$N$57,14,FALSE),"")</f>
        <v/>
      </c>
      <c r="AP199" s="577" t="str">
        <f t="shared" si="111"/>
        <v/>
      </c>
      <c r="AQ199" s="560" t="str">
        <f t="shared" si="112"/>
        <v/>
      </c>
      <c r="AR199" s="560" t="str">
        <f t="shared" si="113"/>
        <v>キャリアパス要件Ⅰ・Ⅱ_</v>
      </c>
      <c r="AS199" s="632" t="str">
        <f t="shared" si="114"/>
        <v>入力済</v>
      </c>
      <c r="AT199" s="577" t="str">
        <f t="shared" si="115"/>
        <v/>
      </c>
      <c r="AU199" s="632" t="str">
        <f t="shared" si="116"/>
        <v>入力済</v>
      </c>
      <c r="AV199" s="632" t="str">
        <f t="shared" si="117"/>
        <v/>
      </c>
      <c r="AW199" s="632" t="str">
        <f t="shared" si="118"/>
        <v/>
      </c>
      <c r="AX199" s="577" t="str">
        <f t="shared" si="119"/>
        <v/>
      </c>
      <c r="AY199" s="632" t="str">
        <f>IFERROR(VLOOKUP(K199,【参考】数式用!$AR$3:$AS$49, 2, FALSE), "")</f>
        <v/>
      </c>
      <c r="AZ199" s="577" t="str">
        <f t="shared" si="120"/>
        <v/>
      </c>
      <c r="BA199" s="559" t="str">
        <f t="shared" si="121"/>
        <v>入力済</v>
      </c>
      <c r="BB199" s="632" t="str">
        <f>IFERROR(VLOOKUP(K199,【参考】数式用!$AX$3:$AY$59, 2, FALSE), "")</f>
        <v/>
      </c>
      <c r="BC199" s="577" t="str">
        <f t="shared" si="122"/>
        <v/>
      </c>
      <c r="BD199" s="559" t="str">
        <f t="shared" si="123"/>
        <v>入力済</v>
      </c>
      <c r="BE199" s="559" t="str">
        <f t="shared" si="124"/>
        <v/>
      </c>
      <c r="BF199" s="559" t="str">
        <f t="shared" si="125"/>
        <v/>
      </c>
      <c r="BG199" s="559" t="str">
        <f t="shared" si="126"/>
        <v/>
      </c>
      <c r="BH199" s="559" t="str">
        <f t="shared" si="127"/>
        <v/>
      </c>
      <c r="BI199" s="559" t="str">
        <f t="shared" si="128"/>
        <v/>
      </c>
      <c r="BK199" s="27"/>
      <c r="BL199" s="606" t="str">
        <f t="shared" si="129"/>
        <v/>
      </c>
      <c r="BM199" s="606" t="str">
        <f t="shared" si="130"/>
        <v/>
      </c>
      <c r="BN199" s="606" t="str">
        <f t="shared" si="131"/>
        <v/>
      </c>
      <c r="BO199" s="607" t="str">
        <f>IFERROR(IF(BN199="対象",ROUNDDOWN(L199*VLOOKUP(K199,【参考】数式用!$A$4:$J$42,10,FALSE)*AA199,0),""),"")</f>
        <v/>
      </c>
      <c r="BP199" s="606" t="str">
        <f t="shared" si="104"/>
        <v/>
      </c>
      <c r="BQ199" s="606" t="str">
        <f t="shared" si="132"/>
        <v/>
      </c>
      <c r="BR199" s="608" t="str">
        <f t="shared" si="105"/>
        <v/>
      </c>
      <c r="BS199" s="608" t="str">
        <f t="shared" si="133"/>
        <v/>
      </c>
      <c r="BT199" s="606" t="str">
        <f t="shared" si="134"/>
        <v/>
      </c>
      <c r="BU199" s="607" t="str">
        <f>IFERROR(IF(BT199="Ⅱロ有り",ROUNDDOWN(L199*VLOOKUP(K199,【参考】数式用!$A$4:$J$42,10,FALSE)*AA199,0),""),"")</f>
        <v/>
      </c>
      <c r="BV199" s="606" t="str">
        <f>IFERROR(IF(BT199="Ⅱロなし",ROUNDDOWN(L199*VLOOKUP(K199,【参考】数式用!$A$4:$J$42,8,FALSE)*AA199,0),""),"")</f>
        <v/>
      </c>
    </row>
    <row r="200" spans="1:74" ht="110.1" customHeight="1" thickBot="1">
      <c r="A200" s="333">
        <v>187</v>
      </c>
      <c r="B200" s="1008" t="str">
        <f>IF(基本情報入力シート!B222="","",基本情報入力シート!B222)</f>
        <v/>
      </c>
      <c r="C200" s="1009"/>
      <c r="D200" s="1009"/>
      <c r="E200" s="1009"/>
      <c r="F200" s="1010"/>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24" t="str">
        <f>IF('別紙様式2-2（個票（４、５月））'!M200="","",'別紙様式2-2（個票（４、５月））'!M200)</f>
        <v/>
      </c>
      <c r="N200" s="584" t="str">
        <f>IF('別紙様式2-2（個票（４、５月））'!N200="","",'別紙様式2-2（個票（４、５月））'!N200)</f>
        <v/>
      </c>
      <c r="O200" s="336"/>
      <c r="P200" s="337" t="str">
        <f>IFERROR(VLOOKUP(K200,【参考】数式用!$A$2:$M$57,MATCH(O200,【参考】数式用!$G$3:$M$3,0)+6,0),"")</f>
        <v/>
      </c>
      <c r="Q200" s="338" t="s">
        <v>118</v>
      </c>
      <c r="R200" s="339"/>
      <c r="S200" s="340" t="s">
        <v>183</v>
      </c>
      <c r="T200" s="339"/>
      <c r="U200" s="340" t="s">
        <v>184</v>
      </c>
      <c r="V200" s="339"/>
      <c r="W200" s="340" t="s">
        <v>183</v>
      </c>
      <c r="X200" s="339"/>
      <c r="Y200" s="340" t="s">
        <v>185</v>
      </c>
      <c r="Z200" s="340" t="s">
        <v>186</v>
      </c>
      <c r="AA200" s="340" t="str">
        <f t="shared" si="106"/>
        <v/>
      </c>
      <c r="AB200" s="341" t="s">
        <v>187</v>
      </c>
      <c r="AC200" s="342" t="str">
        <f t="shared" si="107"/>
        <v/>
      </c>
      <c r="AD200" s="509" t="str">
        <f t="shared" si="108"/>
        <v/>
      </c>
      <c r="AE200" s="343" t="str">
        <f>IFERROR(ROUNDDOWN(ROUNDDOWN(ROUND(L200*VLOOKUP(K200,【参考】数式用!$A$2:$M$57,MATCH("処遇改善加算Ⅳ",【参考】数式用!$G$3:$M$3,0)+6,0),0),0)*AA200*0.5,0), "")</f>
        <v/>
      </c>
      <c r="AF200" s="344"/>
      <c r="AG200" s="345"/>
      <c r="AH200" s="345"/>
      <c r="AI200" s="344"/>
      <c r="AJ200" s="382"/>
      <c r="AK200" s="346"/>
      <c r="AL200" s="324" t="str">
        <f t="shared" si="109"/>
        <v/>
      </c>
      <c r="AM200" s="325" t="str">
        <f t="shared" si="110"/>
        <v/>
      </c>
      <c r="AN200" s="255"/>
      <c r="AO200" s="577" t="str">
        <f>IFERROR(VLOOKUP(K200,【参考】数式用!$A$2:$N$57,14,FALSE),"")</f>
        <v/>
      </c>
      <c r="AP200" s="577" t="str">
        <f t="shared" si="111"/>
        <v/>
      </c>
      <c r="AQ200" s="560" t="str">
        <f t="shared" si="112"/>
        <v/>
      </c>
      <c r="AR200" s="560" t="str">
        <f t="shared" si="113"/>
        <v>キャリアパス要件Ⅰ・Ⅱ_</v>
      </c>
      <c r="AS200" s="632" t="str">
        <f t="shared" si="114"/>
        <v>入力済</v>
      </c>
      <c r="AT200" s="577" t="str">
        <f t="shared" si="115"/>
        <v/>
      </c>
      <c r="AU200" s="632" t="str">
        <f t="shared" si="116"/>
        <v>入力済</v>
      </c>
      <c r="AV200" s="632" t="str">
        <f t="shared" si="117"/>
        <v/>
      </c>
      <c r="AW200" s="632" t="str">
        <f t="shared" si="118"/>
        <v/>
      </c>
      <c r="AX200" s="577" t="str">
        <f t="shared" si="119"/>
        <v/>
      </c>
      <c r="AY200" s="632" t="str">
        <f>IFERROR(VLOOKUP(K200,【参考】数式用!$AR$3:$AS$49, 2, FALSE), "")</f>
        <v/>
      </c>
      <c r="AZ200" s="577" t="str">
        <f t="shared" si="120"/>
        <v/>
      </c>
      <c r="BA200" s="559" t="str">
        <f t="shared" si="121"/>
        <v>入力済</v>
      </c>
      <c r="BB200" s="632" t="str">
        <f>IFERROR(VLOOKUP(K200,【参考】数式用!$AX$3:$AY$59, 2, FALSE), "")</f>
        <v/>
      </c>
      <c r="BC200" s="577" t="str">
        <f t="shared" si="122"/>
        <v/>
      </c>
      <c r="BD200" s="559" t="str">
        <f t="shared" si="123"/>
        <v>入力済</v>
      </c>
      <c r="BE200" s="559" t="str">
        <f t="shared" si="124"/>
        <v/>
      </c>
      <c r="BF200" s="559" t="str">
        <f t="shared" si="125"/>
        <v/>
      </c>
      <c r="BG200" s="559" t="str">
        <f t="shared" si="126"/>
        <v/>
      </c>
      <c r="BH200" s="559" t="str">
        <f t="shared" si="127"/>
        <v/>
      </c>
      <c r="BI200" s="559" t="str">
        <f t="shared" si="128"/>
        <v/>
      </c>
      <c r="BK200" s="27"/>
      <c r="BL200" s="606" t="str">
        <f t="shared" si="129"/>
        <v/>
      </c>
      <c r="BM200" s="606" t="str">
        <f t="shared" si="130"/>
        <v/>
      </c>
      <c r="BN200" s="606" t="str">
        <f t="shared" si="131"/>
        <v/>
      </c>
      <c r="BO200" s="607" t="str">
        <f>IFERROR(IF(BN200="対象",ROUNDDOWN(L200*VLOOKUP(K200,【参考】数式用!$A$4:$J$42,10,FALSE)*AA200,0),""),"")</f>
        <v/>
      </c>
      <c r="BP200" s="606" t="str">
        <f t="shared" si="104"/>
        <v/>
      </c>
      <c r="BQ200" s="606" t="str">
        <f t="shared" si="132"/>
        <v/>
      </c>
      <c r="BR200" s="608" t="str">
        <f t="shared" si="105"/>
        <v/>
      </c>
      <c r="BS200" s="608" t="str">
        <f t="shared" si="133"/>
        <v/>
      </c>
      <c r="BT200" s="606" t="str">
        <f t="shared" si="134"/>
        <v/>
      </c>
      <c r="BU200" s="607" t="str">
        <f>IFERROR(IF(BT200="Ⅱロ有り",ROUNDDOWN(L200*VLOOKUP(K200,【参考】数式用!$A$4:$J$42,10,FALSE)*AA200,0),""),"")</f>
        <v/>
      </c>
      <c r="BV200" s="606" t="str">
        <f>IFERROR(IF(BT200="Ⅱロなし",ROUNDDOWN(L200*VLOOKUP(K200,【参考】数式用!$A$4:$J$42,8,FALSE)*AA200,0),""),"")</f>
        <v/>
      </c>
    </row>
    <row r="201" spans="1:74" ht="110.1" customHeight="1" thickBot="1">
      <c r="A201" s="333">
        <v>188</v>
      </c>
      <c r="B201" s="1008" t="str">
        <f>IF(基本情報入力シート!B223="","",基本情報入力シート!B223)</f>
        <v/>
      </c>
      <c r="C201" s="1009"/>
      <c r="D201" s="1009"/>
      <c r="E201" s="1009"/>
      <c r="F201" s="1010"/>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24" t="str">
        <f>IF('別紙様式2-2（個票（４、５月））'!M201="","",'別紙様式2-2（個票（４、５月））'!M201)</f>
        <v/>
      </c>
      <c r="N201" s="584" t="str">
        <f>IF('別紙様式2-2（個票（４、５月））'!N201="","",'別紙様式2-2（個票（４、５月））'!N201)</f>
        <v/>
      </c>
      <c r="O201" s="336"/>
      <c r="P201" s="337" t="str">
        <f>IFERROR(VLOOKUP(K201,【参考】数式用!$A$2:$M$57,MATCH(O201,【参考】数式用!$G$3:$M$3,0)+6,0),"")</f>
        <v/>
      </c>
      <c r="Q201" s="338" t="s">
        <v>118</v>
      </c>
      <c r="R201" s="339"/>
      <c r="S201" s="340" t="s">
        <v>183</v>
      </c>
      <c r="T201" s="339"/>
      <c r="U201" s="340" t="s">
        <v>184</v>
      </c>
      <c r="V201" s="339"/>
      <c r="W201" s="340" t="s">
        <v>183</v>
      </c>
      <c r="X201" s="339"/>
      <c r="Y201" s="340" t="s">
        <v>185</v>
      </c>
      <c r="Z201" s="340" t="s">
        <v>186</v>
      </c>
      <c r="AA201" s="340" t="str">
        <f t="shared" si="106"/>
        <v/>
      </c>
      <c r="AB201" s="341" t="s">
        <v>187</v>
      </c>
      <c r="AC201" s="342" t="str">
        <f t="shared" si="107"/>
        <v/>
      </c>
      <c r="AD201" s="509" t="str">
        <f t="shared" si="108"/>
        <v/>
      </c>
      <c r="AE201" s="343" t="str">
        <f>IFERROR(ROUNDDOWN(ROUNDDOWN(ROUND(L201*VLOOKUP(K201,【参考】数式用!$A$2:$M$57,MATCH("処遇改善加算Ⅳ",【参考】数式用!$G$3:$M$3,0)+6,0),0),0)*AA201*0.5,0), "")</f>
        <v/>
      </c>
      <c r="AF201" s="344"/>
      <c r="AG201" s="345"/>
      <c r="AH201" s="345"/>
      <c r="AI201" s="344"/>
      <c r="AJ201" s="382"/>
      <c r="AK201" s="346"/>
      <c r="AL201" s="324" t="str">
        <f t="shared" si="109"/>
        <v/>
      </c>
      <c r="AM201" s="325" t="str">
        <f t="shared" si="110"/>
        <v/>
      </c>
      <c r="AN201" s="255"/>
      <c r="AO201" s="577" t="str">
        <f>IFERROR(VLOOKUP(K201,【参考】数式用!$A$2:$N$57,14,FALSE),"")</f>
        <v/>
      </c>
      <c r="AP201" s="577" t="str">
        <f t="shared" si="111"/>
        <v/>
      </c>
      <c r="AQ201" s="560" t="str">
        <f t="shared" si="112"/>
        <v/>
      </c>
      <c r="AR201" s="560" t="str">
        <f t="shared" si="113"/>
        <v>キャリアパス要件Ⅰ・Ⅱ_</v>
      </c>
      <c r="AS201" s="632" t="str">
        <f t="shared" si="114"/>
        <v>入力済</v>
      </c>
      <c r="AT201" s="577" t="str">
        <f t="shared" si="115"/>
        <v/>
      </c>
      <c r="AU201" s="632" t="str">
        <f t="shared" si="116"/>
        <v>入力済</v>
      </c>
      <c r="AV201" s="632" t="str">
        <f t="shared" si="117"/>
        <v/>
      </c>
      <c r="AW201" s="632" t="str">
        <f t="shared" si="118"/>
        <v/>
      </c>
      <c r="AX201" s="577" t="str">
        <f t="shared" si="119"/>
        <v/>
      </c>
      <c r="AY201" s="632" t="str">
        <f>IFERROR(VLOOKUP(K201,【参考】数式用!$AR$3:$AS$49, 2, FALSE), "")</f>
        <v/>
      </c>
      <c r="AZ201" s="577" t="str">
        <f t="shared" si="120"/>
        <v/>
      </c>
      <c r="BA201" s="559" t="str">
        <f t="shared" si="121"/>
        <v>入力済</v>
      </c>
      <c r="BB201" s="632" t="str">
        <f>IFERROR(VLOOKUP(K201,【参考】数式用!$AX$3:$AY$59, 2, FALSE), "")</f>
        <v/>
      </c>
      <c r="BC201" s="577" t="str">
        <f t="shared" si="122"/>
        <v/>
      </c>
      <c r="BD201" s="559" t="str">
        <f t="shared" si="123"/>
        <v>入力済</v>
      </c>
      <c r="BE201" s="559" t="str">
        <f t="shared" si="124"/>
        <v/>
      </c>
      <c r="BF201" s="559" t="str">
        <f t="shared" si="125"/>
        <v/>
      </c>
      <c r="BG201" s="559" t="str">
        <f t="shared" si="126"/>
        <v/>
      </c>
      <c r="BH201" s="559" t="str">
        <f t="shared" si="127"/>
        <v/>
      </c>
      <c r="BI201" s="559" t="str">
        <f t="shared" si="128"/>
        <v/>
      </c>
      <c r="BK201" s="27"/>
      <c r="BL201" s="606" t="str">
        <f t="shared" si="129"/>
        <v/>
      </c>
      <c r="BM201" s="606" t="str">
        <f t="shared" si="130"/>
        <v/>
      </c>
      <c r="BN201" s="606" t="str">
        <f t="shared" si="131"/>
        <v/>
      </c>
      <c r="BO201" s="607" t="str">
        <f>IFERROR(IF(BN201="対象",ROUNDDOWN(L201*VLOOKUP(K201,【参考】数式用!$A$4:$J$42,10,FALSE)*AA201,0),""),"")</f>
        <v/>
      </c>
      <c r="BP201" s="606" t="str">
        <f t="shared" si="104"/>
        <v/>
      </c>
      <c r="BQ201" s="606" t="str">
        <f t="shared" si="132"/>
        <v/>
      </c>
      <c r="BR201" s="608" t="str">
        <f t="shared" si="105"/>
        <v/>
      </c>
      <c r="BS201" s="608" t="str">
        <f t="shared" si="133"/>
        <v/>
      </c>
      <c r="BT201" s="606" t="str">
        <f t="shared" si="134"/>
        <v/>
      </c>
      <c r="BU201" s="607" t="str">
        <f>IFERROR(IF(BT201="Ⅱロ有り",ROUNDDOWN(L201*VLOOKUP(K201,【参考】数式用!$A$4:$J$42,10,FALSE)*AA201,0),""),"")</f>
        <v/>
      </c>
      <c r="BV201" s="606" t="str">
        <f>IFERROR(IF(BT201="Ⅱロなし",ROUNDDOWN(L201*VLOOKUP(K201,【参考】数式用!$A$4:$J$42,8,FALSE)*AA201,0),""),"")</f>
        <v/>
      </c>
    </row>
    <row r="202" spans="1:74" ht="110.1" customHeight="1" thickBot="1">
      <c r="A202" s="333">
        <v>189</v>
      </c>
      <c r="B202" s="1008" t="str">
        <f>IF(基本情報入力シート!B224="","",基本情報入力シート!B224)</f>
        <v/>
      </c>
      <c r="C202" s="1009"/>
      <c r="D202" s="1009"/>
      <c r="E202" s="1009"/>
      <c r="F202" s="1010"/>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24" t="str">
        <f>IF('別紙様式2-2（個票（４、５月））'!M202="","",'別紙様式2-2（個票（４、５月））'!M202)</f>
        <v/>
      </c>
      <c r="N202" s="584" t="str">
        <f>IF('別紙様式2-2（個票（４、５月））'!N202="","",'別紙様式2-2（個票（４、５月））'!N202)</f>
        <v/>
      </c>
      <c r="O202" s="336"/>
      <c r="P202" s="337" t="str">
        <f>IFERROR(VLOOKUP(K202,【参考】数式用!$A$2:$M$57,MATCH(O202,【参考】数式用!$G$3:$M$3,0)+6,0),"")</f>
        <v/>
      </c>
      <c r="Q202" s="338" t="s">
        <v>118</v>
      </c>
      <c r="R202" s="339"/>
      <c r="S202" s="340" t="s">
        <v>183</v>
      </c>
      <c r="T202" s="339"/>
      <c r="U202" s="340" t="s">
        <v>184</v>
      </c>
      <c r="V202" s="339"/>
      <c r="W202" s="340" t="s">
        <v>183</v>
      </c>
      <c r="X202" s="339"/>
      <c r="Y202" s="340" t="s">
        <v>185</v>
      </c>
      <c r="Z202" s="340" t="s">
        <v>186</v>
      </c>
      <c r="AA202" s="340" t="str">
        <f t="shared" si="106"/>
        <v/>
      </c>
      <c r="AB202" s="341" t="s">
        <v>187</v>
      </c>
      <c r="AC202" s="342" t="str">
        <f t="shared" si="107"/>
        <v/>
      </c>
      <c r="AD202" s="509" t="str">
        <f t="shared" si="108"/>
        <v/>
      </c>
      <c r="AE202" s="343" t="str">
        <f>IFERROR(ROUNDDOWN(ROUNDDOWN(ROUND(L202*VLOOKUP(K202,【参考】数式用!$A$2:$M$57,MATCH("処遇改善加算Ⅳ",【参考】数式用!$G$3:$M$3,0)+6,0),0),0)*AA202*0.5,0), "")</f>
        <v/>
      </c>
      <c r="AF202" s="344"/>
      <c r="AG202" s="345"/>
      <c r="AH202" s="345"/>
      <c r="AI202" s="344"/>
      <c r="AJ202" s="382"/>
      <c r="AK202" s="346"/>
      <c r="AL202" s="324" t="str">
        <f t="shared" si="109"/>
        <v/>
      </c>
      <c r="AM202" s="325" t="str">
        <f t="shared" si="110"/>
        <v/>
      </c>
      <c r="AN202" s="255"/>
      <c r="AO202" s="577" t="str">
        <f>IFERROR(VLOOKUP(K202,【参考】数式用!$A$2:$N$57,14,FALSE),"")</f>
        <v/>
      </c>
      <c r="AP202" s="577" t="str">
        <f t="shared" si="111"/>
        <v/>
      </c>
      <c r="AQ202" s="560" t="str">
        <f t="shared" si="112"/>
        <v/>
      </c>
      <c r="AR202" s="560" t="str">
        <f t="shared" si="113"/>
        <v>キャリアパス要件Ⅰ・Ⅱ_</v>
      </c>
      <c r="AS202" s="632" t="str">
        <f t="shared" si="114"/>
        <v>入力済</v>
      </c>
      <c r="AT202" s="577" t="str">
        <f t="shared" si="115"/>
        <v/>
      </c>
      <c r="AU202" s="632" t="str">
        <f t="shared" si="116"/>
        <v>入力済</v>
      </c>
      <c r="AV202" s="632" t="str">
        <f t="shared" si="117"/>
        <v/>
      </c>
      <c r="AW202" s="632" t="str">
        <f t="shared" si="118"/>
        <v/>
      </c>
      <c r="AX202" s="577" t="str">
        <f t="shared" si="119"/>
        <v/>
      </c>
      <c r="AY202" s="632" t="str">
        <f>IFERROR(VLOOKUP(K202,【参考】数式用!$AR$3:$AS$49, 2, FALSE), "")</f>
        <v/>
      </c>
      <c r="AZ202" s="577" t="str">
        <f t="shared" si="120"/>
        <v/>
      </c>
      <c r="BA202" s="559" t="str">
        <f t="shared" si="121"/>
        <v>入力済</v>
      </c>
      <c r="BB202" s="632" t="str">
        <f>IFERROR(VLOOKUP(K202,【参考】数式用!$AX$3:$AY$59, 2, FALSE), "")</f>
        <v/>
      </c>
      <c r="BC202" s="577" t="str">
        <f t="shared" si="122"/>
        <v/>
      </c>
      <c r="BD202" s="559" t="str">
        <f t="shared" si="123"/>
        <v>入力済</v>
      </c>
      <c r="BE202" s="559" t="str">
        <f t="shared" si="124"/>
        <v/>
      </c>
      <c r="BF202" s="559" t="str">
        <f t="shared" si="125"/>
        <v/>
      </c>
      <c r="BG202" s="559" t="str">
        <f t="shared" si="126"/>
        <v/>
      </c>
      <c r="BH202" s="559" t="str">
        <f t="shared" si="127"/>
        <v/>
      </c>
      <c r="BI202" s="559" t="str">
        <f t="shared" si="128"/>
        <v/>
      </c>
      <c r="BK202" s="27"/>
      <c r="BL202" s="606" t="str">
        <f t="shared" si="129"/>
        <v/>
      </c>
      <c r="BM202" s="606" t="str">
        <f t="shared" si="130"/>
        <v/>
      </c>
      <c r="BN202" s="606" t="str">
        <f t="shared" si="131"/>
        <v/>
      </c>
      <c r="BO202" s="607" t="str">
        <f>IFERROR(IF(BN202="対象",ROUNDDOWN(L202*VLOOKUP(K202,【参考】数式用!$A$4:$J$42,10,FALSE)*AA202,0),""),"")</f>
        <v/>
      </c>
      <c r="BP202" s="606" t="str">
        <f t="shared" si="104"/>
        <v/>
      </c>
      <c r="BQ202" s="606" t="str">
        <f t="shared" si="132"/>
        <v/>
      </c>
      <c r="BR202" s="608" t="str">
        <f t="shared" si="105"/>
        <v/>
      </c>
      <c r="BS202" s="608" t="str">
        <f t="shared" si="133"/>
        <v/>
      </c>
      <c r="BT202" s="606" t="str">
        <f t="shared" si="134"/>
        <v/>
      </c>
      <c r="BU202" s="607" t="str">
        <f>IFERROR(IF(BT202="Ⅱロ有り",ROUNDDOWN(L202*VLOOKUP(K202,【参考】数式用!$A$4:$J$42,10,FALSE)*AA202,0),""),"")</f>
        <v/>
      </c>
      <c r="BV202" s="606" t="str">
        <f>IFERROR(IF(BT202="Ⅱロなし",ROUNDDOWN(L202*VLOOKUP(K202,【参考】数式用!$A$4:$J$42,8,FALSE)*AA202,0),""),"")</f>
        <v/>
      </c>
    </row>
    <row r="203" spans="1:74" ht="110.1" customHeight="1" thickBot="1">
      <c r="A203" s="333">
        <v>190</v>
      </c>
      <c r="B203" s="1008" t="str">
        <f>IF(基本情報入力シート!B225="","",基本情報入力シート!B225)</f>
        <v/>
      </c>
      <c r="C203" s="1009"/>
      <c r="D203" s="1009"/>
      <c r="E203" s="1009"/>
      <c r="F203" s="1010"/>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24" t="str">
        <f>IF('別紙様式2-2（個票（４、５月））'!M203="","",'別紙様式2-2（個票（４、５月））'!M203)</f>
        <v/>
      </c>
      <c r="N203" s="584" t="str">
        <f>IF('別紙様式2-2（個票（４、５月））'!N203="","",'別紙様式2-2（個票（４、５月））'!N203)</f>
        <v/>
      </c>
      <c r="O203" s="336"/>
      <c r="P203" s="337" t="str">
        <f>IFERROR(VLOOKUP(K203,【参考】数式用!$A$2:$M$57,MATCH(O203,【参考】数式用!$G$3:$M$3,0)+6,0),"")</f>
        <v/>
      </c>
      <c r="Q203" s="338" t="s">
        <v>118</v>
      </c>
      <c r="R203" s="339"/>
      <c r="S203" s="340" t="s">
        <v>183</v>
      </c>
      <c r="T203" s="339"/>
      <c r="U203" s="340" t="s">
        <v>184</v>
      </c>
      <c r="V203" s="339"/>
      <c r="W203" s="340" t="s">
        <v>183</v>
      </c>
      <c r="X203" s="339"/>
      <c r="Y203" s="340" t="s">
        <v>185</v>
      </c>
      <c r="Z203" s="340" t="s">
        <v>186</v>
      </c>
      <c r="AA203" s="340" t="str">
        <f t="shared" si="106"/>
        <v/>
      </c>
      <c r="AB203" s="341" t="s">
        <v>187</v>
      </c>
      <c r="AC203" s="342" t="str">
        <f t="shared" si="107"/>
        <v/>
      </c>
      <c r="AD203" s="509" t="str">
        <f t="shared" si="108"/>
        <v/>
      </c>
      <c r="AE203" s="343" t="str">
        <f>IFERROR(ROUNDDOWN(ROUNDDOWN(ROUND(L203*VLOOKUP(K203,【参考】数式用!$A$2:$M$57,MATCH("処遇改善加算Ⅳ",【参考】数式用!$G$3:$M$3,0)+6,0),0),0)*AA203*0.5,0), "")</f>
        <v/>
      </c>
      <c r="AF203" s="344"/>
      <c r="AG203" s="345"/>
      <c r="AH203" s="345"/>
      <c r="AI203" s="344"/>
      <c r="AJ203" s="382"/>
      <c r="AK203" s="346"/>
      <c r="AL203" s="324" t="str">
        <f t="shared" si="109"/>
        <v/>
      </c>
      <c r="AM203" s="325" t="str">
        <f t="shared" si="110"/>
        <v/>
      </c>
      <c r="AN203" s="255"/>
      <c r="AO203" s="577" t="str">
        <f>IFERROR(VLOOKUP(K203,【参考】数式用!$A$2:$N$57,14,FALSE),"")</f>
        <v/>
      </c>
      <c r="AP203" s="577" t="str">
        <f t="shared" si="111"/>
        <v/>
      </c>
      <c r="AQ203" s="560" t="str">
        <f t="shared" si="112"/>
        <v/>
      </c>
      <c r="AR203" s="560" t="str">
        <f t="shared" si="113"/>
        <v>キャリアパス要件Ⅰ・Ⅱ_</v>
      </c>
      <c r="AS203" s="632" t="str">
        <f t="shared" si="114"/>
        <v>入力済</v>
      </c>
      <c r="AT203" s="577" t="str">
        <f t="shared" si="115"/>
        <v/>
      </c>
      <c r="AU203" s="632" t="str">
        <f t="shared" si="116"/>
        <v>入力済</v>
      </c>
      <c r="AV203" s="632" t="str">
        <f t="shared" si="117"/>
        <v/>
      </c>
      <c r="AW203" s="632" t="str">
        <f t="shared" si="118"/>
        <v/>
      </c>
      <c r="AX203" s="577" t="str">
        <f t="shared" si="119"/>
        <v/>
      </c>
      <c r="AY203" s="632" t="str">
        <f>IFERROR(VLOOKUP(K203,【参考】数式用!$AR$3:$AS$49, 2, FALSE), "")</f>
        <v/>
      </c>
      <c r="AZ203" s="577" t="str">
        <f t="shared" si="120"/>
        <v/>
      </c>
      <c r="BA203" s="559" t="str">
        <f t="shared" si="121"/>
        <v>入力済</v>
      </c>
      <c r="BB203" s="632" t="str">
        <f>IFERROR(VLOOKUP(K203,【参考】数式用!$AX$3:$AY$59, 2, FALSE), "")</f>
        <v/>
      </c>
      <c r="BC203" s="577" t="str">
        <f t="shared" si="122"/>
        <v/>
      </c>
      <c r="BD203" s="559" t="str">
        <f t="shared" si="123"/>
        <v>入力済</v>
      </c>
      <c r="BE203" s="559" t="str">
        <f t="shared" si="124"/>
        <v/>
      </c>
      <c r="BF203" s="559" t="str">
        <f t="shared" si="125"/>
        <v/>
      </c>
      <c r="BG203" s="559" t="str">
        <f t="shared" si="126"/>
        <v/>
      </c>
      <c r="BH203" s="559" t="str">
        <f t="shared" si="127"/>
        <v/>
      </c>
      <c r="BI203" s="559" t="str">
        <f t="shared" si="128"/>
        <v/>
      </c>
      <c r="BK203" s="27"/>
      <c r="BL203" s="606" t="str">
        <f t="shared" si="129"/>
        <v/>
      </c>
      <c r="BM203" s="606" t="str">
        <f t="shared" si="130"/>
        <v/>
      </c>
      <c r="BN203" s="606" t="str">
        <f t="shared" si="131"/>
        <v/>
      </c>
      <c r="BO203" s="607" t="str">
        <f>IFERROR(IF(BN203="対象",ROUNDDOWN(L203*VLOOKUP(K203,【参考】数式用!$A$4:$J$42,10,FALSE)*AA203,0),""),"")</f>
        <v/>
      </c>
      <c r="BP203" s="606" t="str">
        <f t="shared" si="104"/>
        <v/>
      </c>
      <c r="BQ203" s="606" t="str">
        <f t="shared" si="132"/>
        <v/>
      </c>
      <c r="BR203" s="608" t="str">
        <f t="shared" si="105"/>
        <v/>
      </c>
      <c r="BS203" s="608" t="str">
        <f t="shared" si="133"/>
        <v/>
      </c>
      <c r="BT203" s="606" t="str">
        <f t="shared" si="134"/>
        <v/>
      </c>
      <c r="BU203" s="607" t="str">
        <f>IFERROR(IF(BT203="Ⅱロ有り",ROUNDDOWN(L203*VLOOKUP(K203,【参考】数式用!$A$4:$J$42,10,FALSE)*AA203,0),""),"")</f>
        <v/>
      </c>
      <c r="BV203" s="606" t="str">
        <f>IFERROR(IF(BT203="Ⅱロなし",ROUNDDOWN(L203*VLOOKUP(K203,【参考】数式用!$A$4:$J$42,8,FALSE)*AA203,0),""),"")</f>
        <v/>
      </c>
    </row>
    <row r="204" spans="1:74" ht="110.1" customHeight="1" thickBot="1">
      <c r="A204" s="333">
        <v>191</v>
      </c>
      <c r="B204" s="1008" t="str">
        <f>IF(基本情報入力シート!B226="","",基本情報入力シート!B226)</f>
        <v/>
      </c>
      <c r="C204" s="1009"/>
      <c r="D204" s="1009"/>
      <c r="E204" s="1009"/>
      <c r="F204" s="1010"/>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24" t="str">
        <f>IF('別紙様式2-2（個票（４、５月））'!M204="","",'別紙様式2-2（個票（４、５月））'!M204)</f>
        <v/>
      </c>
      <c r="N204" s="584" t="str">
        <f>IF('別紙様式2-2（個票（４、５月））'!N204="","",'別紙様式2-2（個票（４、５月））'!N204)</f>
        <v/>
      </c>
      <c r="O204" s="336"/>
      <c r="P204" s="337" t="str">
        <f>IFERROR(VLOOKUP(K204,【参考】数式用!$A$2:$M$57,MATCH(O204,【参考】数式用!$G$3:$M$3,0)+6,0),"")</f>
        <v/>
      </c>
      <c r="Q204" s="338" t="s">
        <v>118</v>
      </c>
      <c r="R204" s="339"/>
      <c r="S204" s="340" t="s">
        <v>183</v>
      </c>
      <c r="T204" s="339"/>
      <c r="U204" s="340" t="s">
        <v>184</v>
      </c>
      <c r="V204" s="339"/>
      <c r="W204" s="340" t="s">
        <v>183</v>
      </c>
      <c r="X204" s="339"/>
      <c r="Y204" s="340" t="s">
        <v>185</v>
      </c>
      <c r="Z204" s="340" t="s">
        <v>186</v>
      </c>
      <c r="AA204" s="340" t="str">
        <f t="shared" si="106"/>
        <v/>
      </c>
      <c r="AB204" s="341" t="s">
        <v>187</v>
      </c>
      <c r="AC204" s="342" t="str">
        <f t="shared" si="107"/>
        <v/>
      </c>
      <c r="AD204" s="509" t="str">
        <f t="shared" si="108"/>
        <v/>
      </c>
      <c r="AE204" s="343" t="str">
        <f>IFERROR(ROUNDDOWN(ROUNDDOWN(ROUND(L204*VLOOKUP(K204,【参考】数式用!$A$2:$M$57,MATCH("処遇改善加算Ⅳ",【参考】数式用!$G$3:$M$3,0)+6,0),0),0)*AA204*0.5,0), "")</f>
        <v/>
      </c>
      <c r="AF204" s="344"/>
      <c r="AG204" s="345"/>
      <c r="AH204" s="345"/>
      <c r="AI204" s="344"/>
      <c r="AJ204" s="382"/>
      <c r="AK204" s="346"/>
      <c r="AL204" s="324" t="str">
        <f t="shared" si="109"/>
        <v/>
      </c>
      <c r="AM204" s="325" t="str">
        <f t="shared" si="110"/>
        <v/>
      </c>
      <c r="AN204" s="255"/>
      <c r="AO204" s="577" t="str">
        <f>IFERROR(VLOOKUP(K204,【参考】数式用!$A$2:$N$57,14,FALSE),"")</f>
        <v/>
      </c>
      <c r="AP204" s="577" t="str">
        <f t="shared" si="111"/>
        <v/>
      </c>
      <c r="AQ204" s="560" t="str">
        <f t="shared" si="112"/>
        <v/>
      </c>
      <c r="AR204" s="560" t="str">
        <f t="shared" si="113"/>
        <v>キャリアパス要件Ⅰ・Ⅱ_</v>
      </c>
      <c r="AS204" s="632" t="str">
        <f t="shared" si="114"/>
        <v>入力済</v>
      </c>
      <c r="AT204" s="577" t="str">
        <f t="shared" si="115"/>
        <v/>
      </c>
      <c r="AU204" s="632" t="str">
        <f t="shared" si="116"/>
        <v>入力済</v>
      </c>
      <c r="AV204" s="632" t="str">
        <f t="shared" si="117"/>
        <v/>
      </c>
      <c r="AW204" s="632" t="str">
        <f t="shared" si="118"/>
        <v/>
      </c>
      <c r="AX204" s="577" t="str">
        <f t="shared" si="119"/>
        <v/>
      </c>
      <c r="AY204" s="632" t="str">
        <f>IFERROR(VLOOKUP(K204,【参考】数式用!$AR$3:$AS$49, 2, FALSE), "")</f>
        <v/>
      </c>
      <c r="AZ204" s="577" t="str">
        <f t="shared" si="120"/>
        <v/>
      </c>
      <c r="BA204" s="559" t="str">
        <f t="shared" si="121"/>
        <v>入力済</v>
      </c>
      <c r="BB204" s="632" t="str">
        <f>IFERROR(VLOOKUP(K204,【参考】数式用!$AX$3:$AY$59, 2, FALSE), "")</f>
        <v/>
      </c>
      <c r="BC204" s="577" t="str">
        <f t="shared" si="122"/>
        <v/>
      </c>
      <c r="BD204" s="559" t="str">
        <f t="shared" si="123"/>
        <v>入力済</v>
      </c>
      <c r="BE204" s="559" t="str">
        <f t="shared" si="124"/>
        <v/>
      </c>
      <c r="BF204" s="559" t="str">
        <f t="shared" si="125"/>
        <v/>
      </c>
      <c r="BG204" s="559" t="str">
        <f t="shared" si="126"/>
        <v/>
      </c>
      <c r="BH204" s="559" t="str">
        <f t="shared" si="127"/>
        <v/>
      </c>
      <c r="BI204" s="559" t="str">
        <f t="shared" si="128"/>
        <v/>
      </c>
      <c r="BK204" s="27"/>
      <c r="BL204" s="606" t="str">
        <f t="shared" si="129"/>
        <v/>
      </c>
      <c r="BM204" s="606" t="str">
        <f t="shared" si="130"/>
        <v/>
      </c>
      <c r="BN204" s="606" t="str">
        <f t="shared" si="131"/>
        <v/>
      </c>
      <c r="BO204" s="607" t="str">
        <f>IFERROR(IF(BN204="対象",ROUNDDOWN(L204*VLOOKUP(K204,【参考】数式用!$A$4:$J$42,10,FALSE)*AA204,0),""),"")</f>
        <v/>
      </c>
      <c r="BP204" s="606" t="str">
        <f t="shared" si="104"/>
        <v/>
      </c>
      <c r="BQ204" s="606" t="str">
        <f t="shared" si="132"/>
        <v/>
      </c>
      <c r="BR204" s="608" t="str">
        <f t="shared" si="105"/>
        <v/>
      </c>
      <c r="BS204" s="608" t="str">
        <f t="shared" si="133"/>
        <v/>
      </c>
      <c r="BT204" s="606" t="str">
        <f t="shared" si="134"/>
        <v/>
      </c>
      <c r="BU204" s="607" t="str">
        <f>IFERROR(IF(BT204="Ⅱロ有り",ROUNDDOWN(L204*VLOOKUP(K204,【参考】数式用!$A$4:$J$42,10,FALSE)*AA204,0),""),"")</f>
        <v/>
      </c>
      <c r="BV204" s="606" t="str">
        <f>IFERROR(IF(BT204="Ⅱロなし",ROUNDDOWN(L204*VLOOKUP(K204,【参考】数式用!$A$4:$J$42,8,FALSE)*AA204,0),""),"")</f>
        <v/>
      </c>
    </row>
    <row r="205" spans="1:74" ht="110.1" customHeight="1" thickBot="1">
      <c r="A205" s="333">
        <v>192</v>
      </c>
      <c r="B205" s="1008" t="str">
        <f>IF(基本情報入力シート!B227="","",基本情報入力シート!B227)</f>
        <v/>
      </c>
      <c r="C205" s="1009"/>
      <c r="D205" s="1009"/>
      <c r="E205" s="1009"/>
      <c r="F205" s="1010"/>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24" t="str">
        <f>IF('別紙様式2-2（個票（４、５月））'!M205="","",'別紙様式2-2（個票（４、５月））'!M205)</f>
        <v/>
      </c>
      <c r="N205" s="584" t="str">
        <f>IF('別紙様式2-2（個票（４、５月））'!N205="","",'別紙様式2-2（個票（４、５月））'!N205)</f>
        <v/>
      </c>
      <c r="O205" s="336"/>
      <c r="P205" s="337" t="str">
        <f>IFERROR(VLOOKUP(K205,【参考】数式用!$A$2:$M$57,MATCH(O205,【参考】数式用!$G$3:$M$3,0)+6,0),"")</f>
        <v/>
      </c>
      <c r="Q205" s="338" t="s">
        <v>118</v>
      </c>
      <c r="R205" s="339"/>
      <c r="S205" s="340" t="s">
        <v>183</v>
      </c>
      <c r="T205" s="339"/>
      <c r="U205" s="340" t="s">
        <v>184</v>
      </c>
      <c r="V205" s="339"/>
      <c r="W205" s="340" t="s">
        <v>183</v>
      </c>
      <c r="X205" s="339"/>
      <c r="Y205" s="340" t="s">
        <v>185</v>
      </c>
      <c r="Z205" s="340" t="s">
        <v>186</v>
      </c>
      <c r="AA205" s="340" t="str">
        <f t="shared" si="106"/>
        <v/>
      </c>
      <c r="AB205" s="341" t="s">
        <v>187</v>
      </c>
      <c r="AC205" s="342" t="str">
        <f t="shared" si="107"/>
        <v/>
      </c>
      <c r="AD205" s="509" t="str">
        <f t="shared" si="108"/>
        <v/>
      </c>
      <c r="AE205" s="343" t="str">
        <f>IFERROR(ROUNDDOWN(ROUNDDOWN(ROUND(L205*VLOOKUP(K205,【参考】数式用!$A$2:$M$57,MATCH("処遇改善加算Ⅳ",【参考】数式用!$G$3:$M$3,0)+6,0),0),0)*AA205*0.5,0), "")</f>
        <v/>
      </c>
      <c r="AF205" s="344"/>
      <c r="AG205" s="345"/>
      <c r="AH205" s="345"/>
      <c r="AI205" s="344"/>
      <c r="AJ205" s="382"/>
      <c r="AK205" s="346"/>
      <c r="AL205" s="324" t="str">
        <f t="shared" si="109"/>
        <v/>
      </c>
      <c r="AM205" s="325" t="str">
        <f t="shared" si="110"/>
        <v/>
      </c>
      <c r="AN205" s="255"/>
      <c r="AO205" s="577" t="str">
        <f>IFERROR(VLOOKUP(K205,【参考】数式用!$A$2:$N$57,14,FALSE),"")</f>
        <v/>
      </c>
      <c r="AP205" s="577" t="str">
        <f t="shared" si="111"/>
        <v/>
      </c>
      <c r="AQ205" s="560" t="str">
        <f t="shared" si="112"/>
        <v/>
      </c>
      <c r="AR205" s="560" t="str">
        <f t="shared" si="113"/>
        <v>キャリアパス要件Ⅰ・Ⅱ_</v>
      </c>
      <c r="AS205" s="632" t="str">
        <f t="shared" si="114"/>
        <v>入力済</v>
      </c>
      <c r="AT205" s="577" t="str">
        <f t="shared" si="115"/>
        <v/>
      </c>
      <c r="AU205" s="632" t="str">
        <f t="shared" si="116"/>
        <v>入力済</v>
      </c>
      <c r="AV205" s="632" t="str">
        <f t="shared" si="117"/>
        <v/>
      </c>
      <c r="AW205" s="632" t="str">
        <f t="shared" si="118"/>
        <v/>
      </c>
      <c r="AX205" s="577" t="str">
        <f t="shared" si="119"/>
        <v/>
      </c>
      <c r="AY205" s="632" t="str">
        <f>IFERROR(VLOOKUP(K205,【参考】数式用!$AR$3:$AS$49, 2, FALSE), "")</f>
        <v/>
      </c>
      <c r="AZ205" s="577" t="str">
        <f t="shared" si="120"/>
        <v/>
      </c>
      <c r="BA205" s="559" t="str">
        <f t="shared" si="121"/>
        <v>入力済</v>
      </c>
      <c r="BB205" s="632" t="str">
        <f>IFERROR(VLOOKUP(K205,【参考】数式用!$AX$3:$AY$59, 2, FALSE), "")</f>
        <v/>
      </c>
      <c r="BC205" s="577" t="str">
        <f t="shared" si="122"/>
        <v/>
      </c>
      <c r="BD205" s="559" t="str">
        <f t="shared" si="123"/>
        <v>入力済</v>
      </c>
      <c r="BE205" s="559" t="str">
        <f t="shared" si="124"/>
        <v/>
      </c>
      <c r="BF205" s="559" t="str">
        <f t="shared" si="125"/>
        <v/>
      </c>
      <c r="BG205" s="559" t="str">
        <f t="shared" si="126"/>
        <v/>
      </c>
      <c r="BH205" s="559" t="str">
        <f t="shared" si="127"/>
        <v/>
      </c>
      <c r="BI205" s="559" t="str">
        <f t="shared" si="128"/>
        <v/>
      </c>
      <c r="BK205" s="27"/>
      <c r="BL205" s="606" t="str">
        <f t="shared" si="129"/>
        <v/>
      </c>
      <c r="BM205" s="606" t="str">
        <f t="shared" si="130"/>
        <v/>
      </c>
      <c r="BN205" s="606" t="str">
        <f t="shared" si="131"/>
        <v/>
      </c>
      <c r="BO205" s="607" t="str">
        <f>IFERROR(IF(BN205="対象",ROUNDDOWN(L205*VLOOKUP(K205,【参考】数式用!$A$4:$J$42,10,FALSE)*AA205,0),""),"")</f>
        <v/>
      </c>
      <c r="BP205" s="606" t="str">
        <f t="shared" si="104"/>
        <v/>
      </c>
      <c r="BQ205" s="606" t="str">
        <f t="shared" si="132"/>
        <v/>
      </c>
      <c r="BR205" s="608" t="str">
        <f t="shared" si="105"/>
        <v/>
      </c>
      <c r="BS205" s="608" t="str">
        <f t="shared" si="133"/>
        <v/>
      </c>
      <c r="BT205" s="606" t="str">
        <f t="shared" si="134"/>
        <v/>
      </c>
      <c r="BU205" s="607" t="str">
        <f>IFERROR(IF(BT205="Ⅱロ有り",ROUNDDOWN(L205*VLOOKUP(K205,【参考】数式用!$A$4:$J$42,10,FALSE)*AA205,0),""),"")</f>
        <v/>
      </c>
      <c r="BV205" s="606" t="str">
        <f>IFERROR(IF(BT205="Ⅱロなし",ROUNDDOWN(L205*VLOOKUP(K205,【参考】数式用!$A$4:$J$42,8,FALSE)*AA205,0),""),"")</f>
        <v/>
      </c>
    </row>
    <row r="206" spans="1:74" ht="110.1" customHeight="1" thickBot="1">
      <c r="A206" s="333">
        <v>193</v>
      </c>
      <c r="B206" s="1008" t="str">
        <f>IF(基本情報入力シート!B228="","",基本情報入力シート!B228)</f>
        <v/>
      </c>
      <c r="C206" s="1009"/>
      <c r="D206" s="1009"/>
      <c r="E206" s="1009"/>
      <c r="F206" s="1010"/>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24" t="str">
        <f>IF('別紙様式2-2（個票（４、５月））'!M206="","",'別紙様式2-2（個票（４、５月））'!M206)</f>
        <v/>
      </c>
      <c r="N206" s="584" t="str">
        <f>IF('別紙様式2-2（個票（４、５月））'!N206="","",'別紙様式2-2（個票（４、５月））'!N206)</f>
        <v/>
      </c>
      <c r="O206" s="336"/>
      <c r="P206" s="337" t="str">
        <f>IFERROR(VLOOKUP(K206,【参考】数式用!$A$2:$M$57,MATCH(O206,【参考】数式用!$G$3:$M$3,0)+6,0),"")</f>
        <v/>
      </c>
      <c r="Q206" s="338" t="s">
        <v>118</v>
      </c>
      <c r="R206" s="339"/>
      <c r="S206" s="340" t="s">
        <v>183</v>
      </c>
      <c r="T206" s="339"/>
      <c r="U206" s="340" t="s">
        <v>184</v>
      </c>
      <c r="V206" s="339"/>
      <c r="W206" s="340" t="s">
        <v>183</v>
      </c>
      <c r="X206" s="339"/>
      <c r="Y206" s="340" t="s">
        <v>185</v>
      </c>
      <c r="Z206" s="340" t="s">
        <v>186</v>
      </c>
      <c r="AA206" s="340" t="str">
        <f t="shared" si="106"/>
        <v/>
      </c>
      <c r="AB206" s="341" t="s">
        <v>187</v>
      </c>
      <c r="AC206" s="342" t="str">
        <f t="shared" si="107"/>
        <v/>
      </c>
      <c r="AD206" s="509" t="str">
        <f t="shared" si="108"/>
        <v/>
      </c>
      <c r="AE206" s="343" t="str">
        <f>IFERROR(ROUNDDOWN(ROUNDDOWN(ROUND(L206*VLOOKUP(K206,【参考】数式用!$A$2:$M$57,MATCH("処遇改善加算Ⅳ",【参考】数式用!$G$3:$M$3,0)+6,0),0),0)*AA206*0.5,0), "")</f>
        <v/>
      </c>
      <c r="AF206" s="344"/>
      <c r="AG206" s="345"/>
      <c r="AH206" s="345"/>
      <c r="AI206" s="344"/>
      <c r="AJ206" s="382"/>
      <c r="AK206" s="346"/>
      <c r="AL206" s="324" t="str">
        <f t="shared" si="109"/>
        <v/>
      </c>
      <c r="AM206" s="325" t="str">
        <f t="shared" si="110"/>
        <v/>
      </c>
      <c r="AN206" s="255"/>
      <c r="AO206" s="577" t="str">
        <f>IFERROR(VLOOKUP(K206,【参考】数式用!$A$2:$N$57,14,FALSE),"")</f>
        <v/>
      </c>
      <c r="AP206" s="577" t="str">
        <f t="shared" si="111"/>
        <v/>
      </c>
      <c r="AQ206" s="560" t="str">
        <f t="shared" si="112"/>
        <v/>
      </c>
      <c r="AR206" s="560" t="str">
        <f t="shared" si="113"/>
        <v>キャリアパス要件Ⅰ・Ⅱ_</v>
      </c>
      <c r="AS206" s="632" t="str">
        <f t="shared" si="114"/>
        <v>入力済</v>
      </c>
      <c r="AT206" s="577" t="str">
        <f t="shared" si="115"/>
        <v/>
      </c>
      <c r="AU206" s="632" t="str">
        <f t="shared" si="116"/>
        <v>入力済</v>
      </c>
      <c r="AV206" s="632" t="str">
        <f t="shared" si="117"/>
        <v/>
      </c>
      <c r="AW206" s="632" t="str">
        <f t="shared" si="118"/>
        <v/>
      </c>
      <c r="AX206" s="577" t="str">
        <f t="shared" si="119"/>
        <v/>
      </c>
      <c r="AY206" s="632" t="str">
        <f>IFERROR(VLOOKUP(K206,【参考】数式用!$AR$3:$AS$49, 2, FALSE), "")</f>
        <v/>
      </c>
      <c r="AZ206" s="577" t="str">
        <f t="shared" si="120"/>
        <v/>
      </c>
      <c r="BA206" s="559" t="str">
        <f t="shared" si="121"/>
        <v>入力済</v>
      </c>
      <c r="BB206" s="632" t="str">
        <f>IFERROR(VLOOKUP(K206,【参考】数式用!$AX$3:$AY$59, 2, FALSE), "")</f>
        <v/>
      </c>
      <c r="BC206" s="577" t="str">
        <f t="shared" si="122"/>
        <v/>
      </c>
      <c r="BD206" s="559" t="str">
        <f t="shared" si="123"/>
        <v>入力済</v>
      </c>
      <c r="BE206" s="559" t="str">
        <f t="shared" si="124"/>
        <v/>
      </c>
      <c r="BF206" s="559" t="str">
        <f t="shared" si="125"/>
        <v/>
      </c>
      <c r="BG206" s="559" t="str">
        <f t="shared" si="126"/>
        <v/>
      </c>
      <c r="BH206" s="559" t="str">
        <f t="shared" si="127"/>
        <v/>
      </c>
      <c r="BI206" s="559" t="str">
        <f t="shared" si="128"/>
        <v/>
      </c>
      <c r="BK206" s="27"/>
      <c r="BL206" s="606" t="str">
        <f t="shared" si="129"/>
        <v/>
      </c>
      <c r="BM206" s="606" t="str">
        <f t="shared" si="130"/>
        <v/>
      </c>
      <c r="BN206" s="606" t="str">
        <f t="shared" si="131"/>
        <v/>
      </c>
      <c r="BO206" s="607" t="str">
        <f>IFERROR(IF(BN206="対象",ROUNDDOWN(L206*VLOOKUP(K206,【参考】数式用!$A$4:$J$42,10,FALSE)*AA206,0),""),"")</f>
        <v/>
      </c>
      <c r="BP206" s="606" t="str">
        <f t="shared" ref="BP206:BP269" si="135">IFERROR(IF(BN206="特例",AC206,""),"")</f>
        <v/>
      </c>
      <c r="BQ206" s="606" t="str">
        <f t="shared" si="132"/>
        <v/>
      </c>
      <c r="BR206" s="608" t="str">
        <f t="shared" ref="BR206:BR269" si="136">IF(BQ206="","",IF(OR(AG206="○",AG206="誓約"),"対象",""))</f>
        <v/>
      </c>
      <c r="BS206" s="608" t="str">
        <f t="shared" si="133"/>
        <v/>
      </c>
      <c r="BT206" s="606" t="str">
        <f t="shared" si="134"/>
        <v/>
      </c>
      <c r="BU206" s="607" t="str">
        <f>IFERROR(IF(BT206="Ⅱロ有り",ROUNDDOWN(L206*VLOOKUP(K206,【参考】数式用!$A$4:$J$42,10,FALSE)*AA206,0),""),"")</f>
        <v/>
      </c>
      <c r="BV206" s="606" t="str">
        <f>IFERROR(IF(BT206="Ⅱロなし",ROUNDDOWN(L206*VLOOKUP(K206,【参考】数式用!$A$4:$J$42,8,FALSE)*AA206,0),""),"")</f>
        <v/>
      </c>
    </row>
    <row r="207" spans="1:74" ht="110.1" customHeight="1" thickBot="1">
      <c r="A207" s="333">
        <v>194</v>
      </c>
      <c r="B207" s="1008" t="str">
        <f>IF(基本情報入力シート!B229="","",基本情報入力シート!B229)</f>
        <v/>
      </c>
      <c r="C207" s="1009"/>
      <c r="D207" s="1009"/>
      <c r="E207" s="1009"/>
      <c r="F207" s="1010"/>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24" t="str">
        <f>IF('別紙様式2-2（個票（４、５月））'!M207="","",'別紙様式2-2（個票（４、５月））'!M207)</f>
        <v/>
      </c>
      <c r="N207" s="584" t="str">
        <f>IF('別紙様式2-2（個票（４、５月））'!N207="","",'別紙様式2-2（個票（４、５月））'!N207)</f>
        <v/>
      </c>
      <c r="O207" s="336"/>
      <c r="P207" s="337" t="str">
        <f>IFERROR(VLOOKUP(K207,【参考】数式用!$A$2:$M$57,MATCH(O207,【参考】数式用!$G$3:$M$3,0)+6,0),"")</f>
        <v/>
      </c>
      <c r="Q207" s="338" t="s">
        <v>118</v>
      </c>
      <c r="R207" s="339"/>
      <c r="S207" s="340" t="s">
        <v>183</v>
      </c>
      <c r="T207" s="339"/>
      <c r="U207" s="340" t="s">
        <v>184</v>
      </c>
      <c r="V207" s="339"/>
      <c r="W207" s="340" t="s">
        <v>183</v>
      </c>
      <c r="X207" s="339"/>
      <c r="Y207" s="340" t="s">
        <v>185</v>
      </c>
      <c r="Z207" s="340" t="s">
        <v>186</v>
      </c>
      <c r="AA207" s="340" t="str">
        <f t="shared" si="106"/>
        <v/>
      </c>
      <c r="AB207" s="341" t="s">
        <v>187</v>
      </c>
      <c r="AC207" s="342" t="str">
        <f t="shared" si="107"/>
        <v/>
      </c>
      <c r="AD207" s="509" t="str">
        <f t="shared" si="108"/>
        <v/>
      </c>
      <c r="AE207" s="343" t="str">
        <f>IFERROR(ROUNDDOWN(ROUNDDOWN(ROUND(L207*VLOOKUP(K207,【参考】数式用!$A$2:$M$57,MATCH("処遇改善加算Ⅳ",【参考】数式用!$G$3:$M$3,0)+6,0),0),0)*AA207*0.5,0), "")</f>
        <v/>
      </c>
      <c r="AF207" s="344"/>
      <c r="AG207" s="345"/>
      <c r="AH207" s="345"/>
      <c r="AI207" s="344"/>
      <c r="AJ207" s="382"/>
      <c r="AK207" s="346"/>
      <c r="AL207" s="324" t="str">
        <f t="shared" si="109"/>
        <v/>
      </c>
      <c r="AM207" s="325" t="str">
        <f t="shared" si="110"/>
        <v/>
      </c>
      <c r="AN207" s="255"/>
      <c r="AO207" s="577" t="str">
        <f>IFERROR(VLOOKUP(K207,【参考】数式用!$A$2:$N$57,14,FALSE),"")</f>
        <v/>
      </c>
      <c r="AP207" s="577" t="str">
        <f t="shared" si="111"/>
        <v/>
      </c>
      <c r="AQ207" s="560" t="str">
        <f t="shared" si="112"/>
        <v/>
      </c>
      <c r="AR207" s="560" t="str">
        <f t="shared" si="113"/>
        <v>キャリアパス要件Ⅰ・Ⅱ_</v>
      </c>
      <c r="AS207" s="632" t="str">
        <f t="shared" si="114"/>
        <v>入力済</v>
      </c>
      <c r="AT207" s="577" t="str">
        <f t="shared" si="115"/>
        <v/>
      </c>
      <c r="AU207" s="632" t="str">
        <f t="shared" si="116"/>
        <v>入力済</v>
      </c>
      <c r="AV207" s="632" t="str">
        <f t="shared" si="117"/>
        <v/>
      </c>
      <c r="AW207" s="632" t="str">
        <f t="shared" si="118"/>
        <v/>
      </c>
      <c r="AX207" s="577" t="str">
        <f t="shared" si="119"/>
        <v/>
      </c>
      <c r="AY207" s="632" t="str">
        <f>IFERROR(VLOOKUP(K207,【参考】数式用!$AR$3:$AS$49, 2, FALSE), "")</f>
        <v/>
      </c>
      <c r="AZ207" s="577" t="str">
        <f t="shared" si="120"/>
        <v/>
      </c>
      <c r="BA207" s="559" t="str">
        <f t="shared" si="121"/>
        <v>入力済</v>
      </c>
      <c r="BB207" s="632" t="str">
        <f>IFERROR(VLOOKUP(K207,【参考】数式用!$AX$3:$AY$59, 2, FALSE), "")</f>
        <v/>
      </c>
      <c r="BC207" s="577" t="str">
        <f t="shared" si="122"/>
        <v/>
      </c>
      <c r="BD207" s="559" t="str">
        <f t="shared" si="123"/>
        <v>入力済</v>
      </c>
      <c r="BE207" s="559" t="str">
        <f t="shared" si="124"/>
        <v/>
      </c>
      <c r="BF207" s="559" t="str">
        <f t="shared" si="125"/>
        <v/>
      </c>
      <c r="BG207" s="559" t="str">
        <f t="shared" si="126"/>
        <v/>
      </c>
      <c r="BH207" s="559" t="str">
        <f t="shared" si="127"/>
        <v/>
      </c>
      <c r="BI207" s="559" t="str">
        <f t="shared" si="128"/>
        <v/>
      </c>
      <c r="BK207" s="27"/>
      <c r="BL207" s="606" t="str">
        <f t="shared" si="129"/>
        <v/>
      </c>
      <c r="BM207" s="606" t="str">
        <f t="shared" si="130"/>
        <v/>
      </c>
      <c r="BN207" s="606" t="str">
        <f t="shared" si="131"/>
        <v/>
      </c>
      <c r="BO207" s="607" t="str">
        <f>IFERROR(IF(BN207="対象",ROUNDDOWN(L207*VLOOKUP(K207,【参考】数式用!$A$4:$J$42,10,FALSE)*AA207,0),""),"")</f>
        <v/>
      </c>
      <c r="BP207" s="606" t="str">
        <f t="shared" si="135"/>
        <v/>
      </c>
      <c r="BQ207" s="606" t="str">
        <f t="shared" si="132"/>
        <v/>
      </c>
      <c r="BR207" s="608" t="str">
        <f t="shared" si="136"/>
        <v/>
      </c>
      <c r="BS207" s="608" t="str">
        <f t="shared" si="133"/>
        <v/>
      </c>
      <c r="BT207" s="606" t="str">
        <f t="shared" si="134"/>
        <v/>
      </c>
      <c r="BU207" s="607" t="str">
        <f>IFERROR(IF(BT207="Ⅱロ有り",ROUNDDOWN(L207*VLOOKUP(K207,【参考】数式用!$A$4:$J$42,10,FALSE)*AA207,0),""),"")</f>
        <v/>
      </c>
      <c r="BV207" s="606" t="str">
        <f>IFERROR(IF(BT207="Ⅱロなし",ROUNDDOWN(L207*VLOOKUP(K207,【参考】数式用!$A$4:$J$42,8,FALSE)*AA207,0),""),"")</f>
        <v/>
      </c>
    </row>
    <row r="208" spans="1:74" ht="110.1" customHeight="1" thickBot="1">
      <c r="A208" s="333">
        <v>195</v>
      </c>
      <c r="B208" s="1008" t="str">
        <f>IF(基本情報入力シート!B230="","",基本情報入力シート!B230)</f>
        <v/>
      </c>
      <c r="C208" s="1009"/>
      <c r="D208" s="1009"/>
      <c r="E208" s="1009"/>
      <c r="F208" s="1010"/>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24" t="str">
        <f>IF('別紙様式2-2（個票（４、５月））'!M208="","",'別紙様式2-2（個票（４、５月））'!M208)</f>
        <v/>
      </c>
      <c r="N208" s="584" t="str">
        <f>IF('別紙様式2-2（個票（４、５月））'!N208="","",'別紙様式2-2（個票（４、５月））'!N208)</f>
        <v/>
      </c>
      <c r="O208" s="336"/>
      <c r="P208" s="337" t="str">
        <f>IFERROR(VLOOKUP(K208,【参考】数式用!$A$2:$M$57,MATCH(O208,【参考】数式用!$G$3:$M$3,0)+6,0),"")</f>
        <v/>
      </c>
      <c r="Q208" s="338" t="s">
        <v>118</v>
      </c>
      <c r="R208" s="339"/>
      <c r="S208" s="340" t="s">
        <v>183</v>
      </c>
      <c r="T208" s="339"/>
      <c r="U208" s="340" t="s">
        <v>184</v>
      </c>
      <c r="V208" s="339"/>
      <c r="W208" s="340" t="s">
        <v>183</v>
      </c>
      <c r="X208" s="339"/>
      <c r="Y208" s="340" t="s">
        <v>185</v>
      </c>
      <c r="Z208" s="340" t="s">
        <v>186</v>
      </c>
      <c r="AA208" s="340" t="str">
        <f t="shared" si="106"/>
        <v/>
      </c>
      <c r="AB208" s="341" t="s">
        <v>187</v>
      </c>
      <c r="AC208" s="342" t="str">
        <f t="shared" si="107"/>
        <v/>
      </c>
      <c r="AD208" s="509" t="str">
        <f t="shared" si="108"/>
        <v/>
      </c>
      <c r="AE208" s="343" t="str">
        <f>IFERROR(ROUNDDOWN(ROUNDDOWN(ROUND(L208*VLOOKUP(K208,【参考】数式用!$A$2:$M$57,MATCH("処遇改善加算Ⅳ",【参考】数式用!$G$3:$M$3,0)+6,0),0),0)*AA208*0.5,0), "")</f>
        <v/>
      </c>
      <c r="AF208" s="344"/>
      <c r="AG208" s="345"/>
      <c r="AH208" s="345"/>
      <c r="AI208" s="344"/>
      <c r="AJ208" s="382"/>
      <c r="AK208" s="346"/>
      <c r="AL208" s="324" t="str">
        <f t="shared" si="109"/>
        <v/>
      </c>
      <c r="AM208" s="325" t="str">
        <f t="shared" si="110"/>
        <v/>
      </c>
      <c r="AN208" s="255"/>
      <c r="AO208" s="577" t="str">
        <f>IFERROR(VLOOKUP(K208,【参考】数式用!$A$2:$N$57,14,FALSE),"")</f>
        <v/>
      </c>
      <c r="AP208" s="577" t="str">
        <f t="shared" si="111"/>
        <v/>
      </c>
      <c r="AQ208" s="560" t="str">
        <f t="shared" si="112"/>
        <v/>
      </c>
      <c r="AR208" s="560" t="str">
        <f t="shared" si="113"/>
        <v>キャリアパス要件Ⅰ・Ⅱ_</v>
      </c>
      <c r="AS208" s="632" t="str">
        <f t="shared" si="114"/>
        <v>入力済</v>
      </c>
      <c r="AT208" s="577" t="str">
        <f t="shared" si="115"/>
        <v/>
      </c>
      <c r="AU208" s="632" t="str">
        <f t="shared" si="116"/>
        <v>入力済</v>
      </c>
      <c r="AV208" s="632" t="str">
        <f t="shared" si="117"/>
        <v/>
      </c>
      <c r="AW208" s="632" t="str">
        <f t="shared" si="118"/>
        <v/>
      </c>
      <c r="AX208" s="577" t="str">
        <f t="shared" si="119"/>
        <v/>
      </c>
      <c r="AY208" s="632" t="str">
        <f>IFERROR(VLOOKUP(K208,【参考】数式用!$AR$3:$AS$49, 2, FALSE), "")</f>
        <v/>
      </c>
      <c r="AZ208" s="577" t="str">
        <f t="shared" si="120"/>
        <v/>
      </c>
      <c r="BA208" s="559" t="str">
        <f t="shared" si="121"/>
        <v>入力済</v>
      </c>
      <c r="BB208" s="632" t="str">
        <f>IFERROR(VLOOKUP(K208,【参考】数式用!$AX$3:$AY$59, 2, FALSE), "")</f>
        <v/>
      </c>
      <c r="BC208" s="577" t="str">
        <f t="shared" si="122"/>
        <v/>
      </c>
      <c r="BD208" s="559" t="str">
        <f t="shared" si="123"/>
        <v>入力済</v>
      </c>
      <c r="BE208" s="559" t="str">
        <f t="shared" si="124"/>
        <v/>
      </c>
      <c r="BF208" s="559" t="str">
        <f t="shared" si="125"/>
        <v/>
      </c>
      <c r="BG208" s="559" t="str">
        <f t="shared" si="126"/>
        <v/>
      </c>
      <c r="BH208" s="559" t="str">
        <f t="shared" si="127"/>
        <v/>
      </c>
      <c r="BI208" s="559" t="str">
        <f t="shared" si="128"/>
        <v/>
      </c>
      <c r="BK208" s="27"/>
      <c r="BL208" s="606" t="str">
        <f t="shared" si="129"/>
        <v/>
      </c>
      <c r="BM208" s="606" t="str">
        <f t="shared" si="130"/>
        <v/>
      </c>
      <c r="BN208" s="606" t="str">
        <f t="shared" si="131"/>
        <v/>
      </c>
      <c r="BO208" s="607" t="str">
        <f>IFERROR(IF(BN208="対象",ROUNDDOWN(L208*VLOOKUP(K208,【参考】数式用!$A$4:$J$42,10,FALSE)*AA208,0),""),"")</f>
        <v/>
      </c>
      <c r="BP208" s="606" t="str">
        <f t="shared" si="135"/>
        <v/>
      </c>
      <c r="BQ208" s="606" t="str">
        <f t="shared" si="132"/>
        <v/>
      </c>
      <c r="BR208" s="608" t="str">
        <f t="shared" si="136"/>
        <v/>
      </c>
      <c r="BS208" s="608" t="str">
        <f t="shared" si="133"/>
        <v/>
      </c>
      <c r="BT208" s="606" t="str">
        <f t="shared" si="134"/>
        <v/>
      </c>
      <c r="BU208" s="607" t="str">
        <f>IFERROR(IF(BT208="Ⅱロ有り",ROUNDDOWN(L208*VLOOKUP(K208,【参考】数式用!$A$4:$J$42,10,FALSE)*AA208,0),""),"")</f>
        <v/>
      </c>
      <c r="BV208" s="606" t="str">
        <f>IFERROR(IF(BT208="Ⅱロなし",ROUNDDOWN(L208*VLOOKUP(K208,【参考】数式用!$A$4:$J$42,8,FALSE)*AA208,0),""),"")</f>
        <v/>
      </c>
    </row>
    <row r="209" spans="1:74" ht="110.1" customHeight="1" thickBot="1">
      <c r="A209" s="333">
        <v>196</v>
      </c>
      <c r="B209" s="1008" t="str">
        <f>IF(基本情報入力シート!B231="","",基本情報入力シート!B231)</f>
        <v/>
      </c>
      <c r="C209" s="1009"/>
      <c r="D209" s="1009"/>
      <c r="E209" s="1009"/>
      <c r="F209" s="1010"/>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24" t="str">
        <f>IF('別紙様式2-2（個票（４、５月））'!M209="","",'別紙様式2-2（個票（４、５月））'!M209)</f>
        <v/>
      </c>
      <c r="N209" s="584" t="str">
        <f>IF('別紙様式2-2（個票（４、５月））'!N209="","",'別紙様式2-2（個票（４、５月））'!N209)</f>
        <v/>
      </c>
      <c r="O209" s="336"/>
      <c r="P209" s="337" t="str">
        <f>IFERROR(VLOOKUP(K209,【参考】数式用!$A$2:$M$57,MATCH(O209,【参考】数式用!$G$3:$M$3,0)+6,0),"")</f>
        <v/>
      </c>
      <c r="Q209" s="338" t="s">
        <v>118</v>
      </c>
      <c r="R209" s="339"/>
      <c r="S209" s="340" t="s">
        <v>183</v>
      </c>
      <c r="T209" s="339"/>
      <c r="U209" s="340" t="s">
        <v>184</v>
      </c>
      <c r="V209" s="339"/>
      <c r="W209" s="340" t="s">
        <v>183</v>
      </c>
      <c r="X209" s="339"/>
      <c r="Y209" s="340" t="s">
        <v>185</v>
      </c>
      <c r="Z209" s="340" t="s">
        <v>186</v>
      </c>
      <c r="AA209" s="340" t="str">
        <f t="shared" si="106"/>
        <v/>
      </c>
      <c r="AB209" s="341" t="s">
        <v>187</v>
      </c>
      <c r="AC209" s="342" t="str">
        <f t="shared" si="107"/>
        <v/>
      </c>
      <c r="AD209" s="509" t="str">
        <f t="shared" si="108"/>
        <v/>
      </c>
      <c r="AE209" s="343" t="str">
        <f>IFERROR(ROUNDDOWN(ROUNDDOWN(ROUND(L209*VLOOKUP(K209,【参考】数式用!$A$2:$M$57,MATCH("処遇改善加算Ⅳ",【参考】数式用!$G$3:$M$3,0)+6,0),0),0)*AA209*0.5,0), "")</f>
        <v/>
      </c>
      <c r="AF209" s="344"/>
      <c r="AG209" s="345"/>
      <c r="AH209" s="345"/>
      <c r="AI209" s="344"/>
      <c r="AJ209" s="382"/>
      <c r="AK209" s="346"/>
      <c r="AL209" s="324" t="str">
        <f t="shared" si="109"/>
        <v/>
      </c>
      <c r="AM209" s="325" t="str">
        <f t="shared" si="110"/>
        <v/>
      </c>
      <c r="AN209" s="255"/>
      <c r="AO209" s="577" t="str">
        <f>IFERROR(VLOOKUP(K209,【参考】数式用!$A$2:$N$57,14,FALSE),"")</f>
        <v/>
      </c>
      <c r="AP209" s="577" t="str">
        <f t="shared" si="111"/>
        <v/>
      </c>
      <c r="AQ209" s="560" t="str">
        <f t="shared" si="112"/>
        <v/>
      </c>
      <c r="AR209" s="560" t="str">
        <f t="shared" si="113"/>
        <v>キャリアパス要件Ⅰ・Ⅱ_</v>
      </c>
      <c r="AS209" s="632" t="str">
        <f t="shared" si="114"/>
        <v>入力済</v>
      </c>
      <c r="AT209" s="577" t="str">
        <f t="shared" si="115"/>
        <v/>
      </c>
      <c r="AU209" s="632" t="str">
        <f t="shared" si="116"/>
        <v>入力済</v>
      </c>
      <c r="AV209" s="632" t="str">
        <f t="shared" si="117"/>
        <v/>
      </c>
      <c r="AW209" s="632" t="str">
        <f t="shared" si="118"/>
        <v/>
      </c>
      <c r="AX209" s="577" t="str">
        <f t="shared" si="119"/>
        <v/>
      </c>
      <c r="AY209" s="632" t="str">
        <f>IFERROR(VLOOKUP(K209,【参考】数式用!$AR$3:$AS$49, 2, FALSE), "")</f>
        <v/>
      </c>
      <c r="AZ209" s="577" t="str">
        <f t="shared" si="120"/>
        <v/>
      </c>
      <c r="BA209" s="559" t="str">
        <f t="shared" si="121"/>
        <v>入力済</v>
      </c>
      <c r="BB209" s="632" t="str">
        <f>IFERROR(VLOOKUP(K209,【参考】数式用!$AX$3:$AY$59, 2, FALSE), "")</f>
        <v/>
      </c>
      <c r="BC209" s="577" t="str">
        <f t="shared" si="122"/>
        <v/>
      </c>
      <c r="BD209" s="559" t="str">
        <f t="shared" si="123"/>
        <v>入力済</v>
      </c>
      <c r="BE209" s="559" t="str">
        <f t="shared" si="124"/>
        <v/>
      </c>
      <c r="BF209" s="559" t="str">
        <f t="shared" si="125"/>
        <v/>
      </c>
      <c r="BG209" s="559" t="str">
        <f t="shared" si="126"/>
        <v/>
      </c>
      <c r="BH209" s="559" t="str">
        <f t="shared" si="127"/>
        <v/>
      </c>
      <c r="BI209" s="559" t="str">
        <f t="shared" si="128"/>
        <v/>
      </c>
      <c r="BK209" s="27"/>
      <c r="BL209" s="606" t="str">
        <f t="shared" si="129"/>
        <v/>
      </c>
      <c r="BM209" s="606" t="str">
        <f t="shared" si="130"/>
        <v/>
      </c>
      <c r="BN209" s="606" t="str">
        <f t="shared" si="131"/>
        <v/>
      </c>
      <c r="BO209" s="607" t="str">
        <f>IFERROR(IF(BN209="対象",ROUNDDOWN(L209*VLOOKUP(K209,【参考】数式用!$A$4:$J$42,10,FALSE)*AA209,0),""),"")</f>
        <v/>
      </c>
      <c r="BP209" s="606" t="str">
        <f t="shared" si="135"/>
        <v/>
      </c>
      <c r="BQ209" s="606" t="str">
        <f t="shared" si="132"/>
        <v/>
      </c>
      <c r="BR209" s="608" t="str">
        <f t="shared" si="136"/>
        <v/>
      </c>
      <c r="BS209" s="608" t="str">
        <f t="shared" si="133"/>
        <v/>
      </c>
      <c r="BT209" s="606" t="str">
        <f t="shared" si="134"/>
        <v/>
      </c>
      <c r="BU209" s="607" t="str">
        <f>IFERROR(IF(BT209="Ⅱロ有り",ROUNDDOWN(L209*VLOOKUP(K209,【参考】数式用!$A$4:$J$42,10,FALSE)*AA209,0),""),"")</f>
        <v/>
      </c>
      <c r="BV209" s="606" t="str">
        <f>IFERROR(IF(BT209="Ⅱロなし",ROUNDDOWN(L209*VLOOKUP(K209,【参考】数式用!$A$4:$J$42,8,FALSE)*AA209,0),""),"")</f>
        <v/>
      </c>
    </row>
    <row r="210" spans="1:74" ht="110.1" customHeight="1" thickBot="1">
      <c r="A210" s="333">
        <v>197</v>
      </c>
      <c r="B210" s="1008" t="str">
        <f>IF(基本情報入力シート!B232="","",基本情報入力シート!B232)</f>
        <v/>
      </c>
      <c r="C210" s="1009"/>
      <c r="D210" s="1009"/>
      <c r="E210" s="1009"/>
      <c r="F210" s="1010"/>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24" t="str">
        <f>IF('別紙様式2-2（個票（４、５月））'!M210="","",'別紙様式2-2（個票（４、５月））'!M210)</f>
        <v/>
      </c>
      <c r="N210" s="584" t="str">
        <f>IF('別紙様式2-2（個票（４、５月））'!N210="","",'別紙様式2-2（個票（４、５月））'!N210)</f>
        <v/>
      </c>
      <c r="O210" s="336"/>
      <c r="P210" s="337" t="str">
        <f>IFERROR(VLOOKUP(K210,【参考】数式用!$A$2:$M$57,MATCH(O210,【参考】数式用!$G$3:$M$3,0)+6,0),"")</f>
        <v/>
      </c>
      <c r="Q210" s="338" t="s">
        <v>118</v>
      </c>
      <c r="R210" s="339"/>
      <c r="S210" s="340" t="s">
        <v>183</v>
      </c>
      <c r="T210" s="339"/>
      <c r="U210" s="340" t="s">
        <v>184</v>
      </c>
      <c r="V210" s="339"/>
      <c r="W210" s="340" t="s">
        <v>183</v>
      </c>
      <c r="X210" s="339"/>
      <c r="Y210" s="340" t="s">
        <v>185</v>
      </c>
      <c r="Z210" s="340" t="s">
        <v>186</v>
      </c>
      <c r="AA210" s="340" t="str">
        <f t="shared" si="106"/>
        <v/>
      </c>
      <c r="AB210" s="341" t="s">
        <v>187</v>
      </c>
      <c r="AC210" s="342" t="str">
        <f t="shared" si="107"/>
        <v/>
      </c>
      <c r="AD210" s="509" t="str">
        <f t="shared" si="108"/>
        <v/>
      </c>
      <c r="AE210" s="343" t="str">
        <f>IFERROR(ROUNDDOWN(ROUNDDOWN(ROUND(L210*VLOOKUP(K210,【参考】数式用!$A$2:$M$57,MATCH("処遇改善加算Ⅳ",【参考】数式用!$G$3:$M$3,0)+6,0),0),0)*AA210*0.5,0), "")</f>
        <v/>
      </c>
      <c r="AF210" s="344"/>
      <c r="AG210" s="345"/>
      <c r="AH210" s="345"/>
      <c r="AI210" s="344"/>
      <c r="AJ210" s="382"/>
      <c r="AK210" s="346"/>
      <c r="AL210" s="324" t="str">
        <f t="shared" si="109"/>
        <v/>
      </c>
      <c r="AM210" s="325" t="str">
        <f t="shared" si="110"/>
        <v/>
      </c>
      <c r="AN210" s="255"/>
      <c r="AO210" s="577" t="str">
        <f>IFERROR(VLOOKUP(K210,【参考】数式用!$A$2:$N$57,14,FALSE),"")</f>
        <v/>
      </c>
      <c r="AP210" s="577" t="str">
        <f t="shared" si="111"/>
        <v/>
      </c>
      <c r="AQ210" s="560" t="str">
        <f t="shared" si="112"/>
        <v/>
      </c>
      <c r="AR210" s="560" t="str">
        <f t="shared" si="113"/>
        <v>キャリアパス要件Ⅰ・Ⅱ_</v>
      </c>
      <c r="AS210" s="632" t="str">
        <f t="shared" si="114"/>
        <v>入力済</v>
      </c>
      <c r="AT210" s="577" t="str">
        <f t="shared" si="115"/>
        <v/>
      </c>
      <c r="AU210" s="632" t="str">
        <f t="shared" si="116"/>
        <v>入力済</v>
      </c>
      <c r="AV210" s="632" t="str">
        <f t="shared" si="117"/>
        <v/>
      </c>
      <c r="AW210" s="632" t="str">
        <f t="shared" si="118"/>
        <v/>
      </c>
      <c r="AX210" s="577" t="str">
        <f t="shared" si="119"/>
        <v/>
      </c>
      <c r="AY210" s="632" t="str">
        <f>IFERROR(VLOOKUP(K210,【参考】数式用!$AR$3:$AS$49, 2, FALSE), "")</f>
        <v/>
      </c>
      <c r="AZ210" s="577" t="str">
        <f t="shared" si="120"/>
        <v/>
      </c>
      <c r="BA210" s="559" t="str">
        <f t="shared" si="121"/>
        <v>入力済</v>
      </c>
      <c r="BB210" s="632" t="str">
        <f>IFERROR(VLOOKUP(K210,【参考】数式用!$AX$3:$AY$59, 2, FALSE), "")</f>
        <v/>
      </c>
      <c r="BC210" s="577" t="str">
        <f t="shared" si="122"/>
        <v/>
      </c>
      <c r="BD210" s="559" t="str">
        <f t="shared" si="123"/>
        <v>入力済</v>
      </c>
      <c r="BE210" s="559" t="str">
        <f t="shared" si="124"/>
        <v/>
      </c>
      <c r="BF210" s="559" t="str">
        <f t="shared" si="125"/>
        <v/>
      </c>
      <c r="BG210" s="559" t="str">
        <f t="shared" si="126"/>
        <v/>
      </c>
      <c r="BH210" s="559" t="str">
        <f t="shared" si="127"/>
        <v/>
      </c>
      <c r="BI210" s="559" t="str">
        <f t="shared" si="128"/>
        <v/>
      </c>
      <c r="BK210" s="27"/>
      <c r="BL210" s="606" t="str">
        <f t="shared" si="129"/>
        <v/>
      </c>
      <c r="BM210" s="606" t="str">
        <f t="shared" si="130"/>
        <v/>
      </c>
      <c r="BN210" s="606" t="str">
        <f t="shared" si="131"/>
        <v/>
      </c>
      <c r="BO210" s="607" t="str">
        <f>IFERROR(IF(BN210="対象",ROUNDDOWN(L210*VLOOKUP(K210,【参考】数式用!$A$4:$J$42,10,FALSE)*AA210,0),""),"")</f>
        <v/>
      </c>
      <c r="BP210" s="606" t="str">
        <f t="shared" si="135"/>
        <v/>
      </c>
      <c r="BQ210" s="606" t="str">
        <f t="shared" si="132"/>
        <v/>
      </c>
      <c r="BR210" s="608" t="str">
        <f t="shared" si="136"/>
        <v/>
      </c>
      <c r="BS210" s="608" t="str">
        <f t="shared" si="133"/>
        <v/>
      </c>
      <c r="BT210" s="606" t="str">
        <f t="shared" si="134"/>
        <v/>
      </c>
      <c r="BU210" s="607" t="str">
        <f>IFERROR(IF(BT210="Ⅱロ有り",ROUNDDOWN(L210*VLOOKUP(K210,【参考】数式用!$A$4:$J$42,10,FALSE)*AA210,0),""),"")</f>
        <v/>
      </c>
      <c r="BV210" s="606" t="str">
        <f>IFERROR(IF(BT210="Ⅱロなし",ROUNDDOWN(L210*VLOOKUP(K210,【参考】数式用!$A$4:$J$42,8,FALSE)*AA210,0),""),"")</f>
        <v/>
      </c>
    </row>
    <row r="211" spans="1:74" ht="110.1" customHeight="1" thickBot="1">
      <c r="A211" s="333">
        <v>198</v>
      </c>
      <c r="B211" s="1008" t="str">
        <f>IF(基本情報入力シート!B233="","",基本情報入力シート!B233)</f>
        <v/>
      </c>
      <c r="C211" s="1009"/>
      <c r="D211" s="1009"/>
      <c r="E211" s="1009"/>
      <c r="F211" s="1010"/>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24" t="str">
        <f>IF('別紙様式2-2（個票（４、５月））'!M211="","",'別紙様式2-2（個票（４、５月））'!M211)</f>
        <v/>
      </c>
      <c r="N211" s="584" t="str">
        <f>IF('別紙様式2-2（個票（４、５月））'!N211="","",'別紙様式2-2（個票（４、５月））'!N211)</f>
        <v/>
      </c>
      <c r="O211" s="336"/>
      <c r="P211" s="337" t="str">
        <f>IFERROR(VLOOKUP(K211,【参考】数式用!$A$2:$M$57,MATCH(O211,【参考】数式用!$G$3:$M$3,0)+6,0),"")</f>
        <v/>
      </c>
      <c r="Q211" s="338" t="s">
        <v>118</v>
      </c>
      <c r="R211" s="339"/>
      <c r="S211" s="340" t="s">
        <v>183</v>
      </c>
      <c r="T211" s="339"/>
      <c r="U211" s="340" t="s">
        <v>184</v>
      </c>
      <c r="V211" s="339"/>
      <c r="W211" s="340" t="s">
        <v>183</v>
      </c>
      <c r="X211" s="339"/>
      <c r="Y211" s="340" t="s">
        <v>185</v>
      </c>
      <c r="Z211" s="340" t="s">
        <v>186</v>
      </c>
      <c r="AA211" s="340" t="str">
        <f t="shared" si="106"/>
        <v/>
      </c>
      <c r="AB211" s="341" t="s">
        <v>187</v>
      </c>
      <c r="AC211" s="342" t="str">
        <f t="shared" si="107"/>
        <v/>
      </c>
      <c r="AD211" s="509" t="str">
        <f t="shared" si="108"/>
        <v/>
      </c>
      <c r="AE211" s="343" t="str">
        <f>IFERROR(ROUNDDOWN(ROUNDDOWN(ROUND(L211*VLOOKUP(K211,【参考】数式用!$A$2:$M$57,MATCH("処遇改善加算Ⅳ",【参考】数式用!$G$3:$M$3,0)+6,0),0),0)*AA211*0.5,0), "")</f>
        <v/>
      </c>
      <c r="AF211" s="344"/>
      <c r="AG211" s="345"/>
      <c r="AH211" s="345"/>
      <c r="AI211" s="344"/>
      <c r="AJ211" s="382"/>
      <c r="AK211" s="346"/>
      <c r="AL211" s="324" t="str">
        <f t="shared" si="109"/>
        <v/>
      </c>
      <c r="AM211" s="325" t="str">
        <f t="shared" si="110"/>
        <v/>
      </c>
      <c r="AN211" s="255"/>
      <c r="AO211" s="577" t="str">
        <f>IFERROR(VLOOKUP(K211,【参考】数式用!$A$2:$N$57,14,FALSE),"")</f>
        <v/>
      </c>
      <c r="AP211" s="577" t="str">
        <f t="shared" si="111"/>
        <v/>
      </c>
      <c r="AQ211" s="560" t="str">
        <f t="shared" si="112"/>
        <v/>
      </c>
      <c r="AR211" s="560" t="str">
        <f t="shared" si="113"/>
        <v>キャリアパス要件Ⅰ・Ⅱ_</v>
      </c>
      <c r="AS211" s="632" t="str">
        <f t="shared" si="114"/>
        <v>入力済</v>
      </c>
      <c r="AT211" s="577" t="str">
        <f t="shared" si="115"/>
        <v/>
      </c>
      <c r="AU211" s="632" t="str">
        <f t="shared" si="116"/>
        <v>入力済</v>
      </c>
      <c r="AV211" s="632" t="str">
        <f t="shared" si="117"/>
        <v/>
      </c>
      <c r="AW211" s="632" t="str">
        <f t="shared" si="118"/>
        <v/>
      </c>
      <c r="AX211" s="577" t="str">
        <f t="shared" si="119"/>
        <v/>
      </c>
      <c r="AY211" s="632" t="str">
        <f>IFERROR(VLOOKUP(K211,【参考】数式用!$AR$3:$AS$49, 2, FALSE), "")</f>
        <v/>
      </c>
      <c r="AZ211" s="577" t="str">
        <f t="shared" si="120"/>
        <v/>
      </c>
      <c r="BA211" s="559" t="str">
        <f t="shared" si="121"/>
        <v>入力済</v>
      </c>
      <c r="BB211" s="632" t="str">
        <f>IFERROR(VLOOKUP(K211,【参考】数式用!$AX$3:$AY$59, 2, FALSE), "")</f>
        <v/>
      </c>
      <c r="BC211" s="577" t="str">
        <f t="shared" si="122"/>
        <v/>
      </c>
      <c r="BD211" s="559" t="str">
        <f t="shared" si="123"/>
        <v>入力済</v>
      </c>
      <c r="BE211" s="559" t="str">
        <f t="shared" si="124"/>
        <v/>
      </c>
      <c r="BF211" s="559" t="str">
        <f t="shared" si="125"/>
        <v/>
      </c>
      <c r="BG211" s="559" t="str">
        <f t="shared" si="126"/>
        <v/>
      </c>
      <c r="BH211" s="559" t="str">
        <f t="shared" si="127"/>
        <v/>
      </c>
      <c r="BI211" s="559" t="str">
        <f t="shared" si="128"/>
        <v/>
      </c>
      <c r="BK211" s="27"/>
      <c r="BL211" s="606" t="str">
        <f t="shared" si="129"/>
        <v/>
      </c>
      <c r="BM211" s="606" t="str">
        <f t="shared" si="130"/>
        <v/>
      </c>
      <c r="BN211" s="606" t="str">
        <f t="shared" si="131"/>
        <v/>
      </c>
      <c r="BO211" s="607" t="str">
        <f>IFERROR(IF(BN211="対象",ROUNDDOWN(L211*VLOOKUP(K211,【参考】数式用!$A$4:$J$42,10,FALSE)*AA211,0),""),"")</f>
        <v/>
      </c>
      <c r="BP211" s="606" t="str">
        <f t="shared" si="135"/>
        <v/>
      </c>
      <c r="BQ211" s="606" t="str">
        <f t="shared" si="132"/>
        <v/>
      </c>
      <c r="BR211" s="608" t="str">
        <f t="shared" si="136"/>
        <v/>
      </c>
      <c r="BS211" s="608" t="str">
        <f t="shared" si="133"/>
        <v/>
      </c>
      <c r="BT211" s="606" t="str">
        <f t="shared" si="134"/>
        <v/>
      </c>
      <c r="BU211" s="607" t="str">
        <f>IFERROR(IF(BT211="Ⅱロ有り",ROUNDDOWN(L211*VLOOKUP(K211,【参考】数式用!$A$4:$J$42,10,FALSE)*AA211,0),""),"")</f>
        <v/>
      </c>
      <c r="BV211" s="606" t="str">
        <f>IFERROR(IF(BT211="Ⅱロなし",ROUNDDOWN(L211*VLOOKUP(K211,【参考】数式用!$A$4:$J$42,8,FALSE)*AA211,0),""),"")</f>
        <v/>
      </c>
    </row>
    <row r="212" spans="1:74" ht="110.1" customHeight="1" thickBot="1">
      <c r="A212" s="333">
        <v>199</v>
      </c>
      <c r="B212" s="1008" t="str">
        <f>IF(基本情報入力シート!B234="","",基本情報入力シート!B234)</f>
        <v/>
      </c>
      <c r="C212" s="1009"/>
      <c r="D212" s="1009"/>
      <c r="E212" s="1009"/>
      <c r="F212" s="1010"/>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24" t="str">
        <f>IF('別紙様式2-2（個票（４、５月））'!M212="","",'別紙様式2-2（個票（４、５月））'!M212)</f>
        <v/>
      </c>
      <c r="N212" s="584" t="str">
        <f>IF('別紙様式2-2（個票（４、５月））'!N212="","",'別紙様式2-2（個票（４、５月））'!N212)</f>
        <v/>
      </c>
      <c r="O212" s="336"/>
      <c r="P212" s="337" t="str">
        <f>IFERROR(VLOOKUP(K212,【参考】数式用!$A$2:$M$57,MATCH(O212,【参考】数式用!$G$3:$M$3,0)+6,0),"")</f>
        <v/>
      </c>
      <c r="Q212" s="338" t="s">
        <v>118</v>
      </c>
      <c r="R212" s="339"/>
      <c r="S212" s="340" t="s">
        <v>183</v>
      </c>
      <c r="T212" s="339"/>
      <c r="U212" s="340" t="s">
        <v>184</v>
      </c>
      <c r="V212" s="339"/>
      <c r="W212" s="340" t="s">
        <v>183</v>
      </c>
      <c r="X212" s="339"/>
      <c r="Y212" s="340" t="s">
        <v>185</v>
      </c>
      <c r="Z212" s="340" t="s">
        <v>186</v>
      </c>
      <c r="AA212" s="340" t="str">
        <f t="shared" si="106"/>
        <v/>
      </c>
      <c r="AB212" s="341" t="s">
        <v>187</v>
      </c>
      <c r="AC212" s="342" t="str">
        <f t="shared" si="107"/>
        <v/>
      </c>
      <c r="AD212" s="509" t="str">
        <f t="shared" si="108"/>
        <v/>
      </c>
      <c r="AE212" s="343" t="str">
        <f>IFERROR(ROUNDDOWN(ROUNDDOWN(ROUND(L212*VLOOKUP(K212,【参考】数式用!$A$2:$M$57,MATCH("処遇改善加算Ⅳ",【参考】数式用!$G$3:$M$3,0)+6,0),0),0)*AA212*0.5,0), "")</f>
        <v/>
      </c>
      <c r="AF212" s="344"/>
      <c r="AG212" s="345"/>
      <c r="AH212" s="345"/>
      <c r="AI212" s="344"/>
      <c r="AJ212" s="382"/>
      <c r="AK212" s="346"/>
      <c r="AL212" s="324" t="str">
        <f t="shared" si="109"/>
        <v/>
      </c>
      <c r="AM212" s="325" t="str">
        <f t="shared" si="110"/>
        <v/>
      </c>
      <c r="AN212" s="255"/>
      <c r="AO212" s="577" t="str">
        <f>IFERROR(VLOOKUP(K212,【参考】数式用!$A$2:$N$57,14,FALSE),"")</f>
        <v/>
      </c>
      <c r="AP212" s="577" t="str">
        <f t="shared" si="111"/>
        <v/>
      </c>
      <c r="AQ212" s="560" t="str">
        <f t="shared" si="112"/>
        <v/>
      </c>
      <c r="AR212" s="560" t="str">
        <f t="shared" si="113"/>
        <v>キャリアパス要件Ⅰ・Ⅱ_</v>
      </c>
      <c r="AS212" s="632" t="str">
        <f t="shared" si="114"/>
        <v>入力済</v>
      </c>
      <c r="AT212" s="577" t="str">
        <f t="shared" si="115"/>
        <v/>
      </c>
      <c r="AU212" s="632" t="str">
        <f t="shared" si="116"/>
        <v>入力済</v>
      </c>
      <c r="AV212" s="632" t="str">
        <f t="shared" si="117"/>
        <v/>
      </c>
      <c r="AW212" s="632" t="str">
        <f t="shared" si="118"/>
        <v/>
      </c>
      <c r="AX212" s="577" t="str">
        <f t="shared" si="119"/>
        <v/>
      </c>
      <c r="AY212" s="632" t="str">
        <f>IFERROR(VLOOKUP(K212,【参考】数式用!$AR$3:$AS$49, 2, FALSE), "")</f>
        <v/>
      </c>
      <c r="AZ212" s="577" t="str">
        <f t="shared" si="120"/>
        <v/>
      </c>
      <c r="BA212" s="559" t="str">
        <f t="shared" si="121"/>
        <v>入力済</v>
      </c>
      <c r="BB212" s="632" t="str">
        <f>IFERROR(VLOOKUP(K212,【参考】数式用!$AX$3:$AY$59, 2, FALSE), "")</f>
        <v/>
      </c>
      <c r="BC212" s="577" t="str">
        <f t="shared" si="122"/>
        <v/>
      </c>
      <c r="BD212" s="559" t="str">
        <f t="shared" si="123"/>
        <v>入力済</v>
      </c>
      <c r="BE212" s="559" t="str">
        <f t="shared" si="124"/>
        <v/>
      </c>
      <c r="BF212" s="559" t="str">
        <f t="shared" si="125"/>
        <v/>
      </c>
      <c r="BG212" s="559" t="str">
        <f t="shared" si="126"/>
        <v/>
      </c>
      <c r="BH212" s="559" t="str">
        <f t="shared" si="127"/>
        <v/>
      </c>
      <c r="BI212" s="559" t="str">
        <f t="shared" si="128"/>
        <v/>
      </c>
      <c r="BK212" s="27"/>
      <c r="BL212" s="606" t="str">
        <f t="shared" si="129"/>
        <v/>
      </c>
      <c r="BM212" s="606" t="str">
        <f t="shared" si="130"/>
        <v/>
      </c>
      <c r="BN212" s="606" t="str">
        <f t="shared" si="131"/>
        <v/>
      </c>
      <c r="BO212" s="607" t="str">
        <f>IFERROR(IF(BN212="対象",ROUNDDOWN(L212*VLOOKUP(K212,【参考】数式用!$A$4:$J$42,10,FALSE)*AA212,0),""),"")</f>
        <v/>
      </c>
      <c r="BP212" s="606" t="str">
        <f t="shared" si="135"/>
        <v/>
      </c>
      <c r="BQ212" s="606" t="str">
        <f t="shared" si="132"/>
        <v/>
      </c>
      <c r="BR212" s="608" t="str">
        <f t="shared" si="136"/>
        <v/>
      </c>
      <c r="BS212" s="608" t="str">
        <f t="shared" si="133"/>
        <v/>
      </c>
      <c r="BT212" s="606" t="str">
        <f t="shared" si="134"/>
        <v/>
      </c>
      <c r="BU212" s="607" t="str">
        <f>IFERROR(IF(BT212="Ⅱロ有り",ROUNDDOWN(L212*VLOOKUP(K212,【参考】数式用!$A$4:$J$42,10,FALSE)*AA212,0),""),"")</f>
        <v/>
      </c>
      <c r="BV212" s="606" t="str">
        <f>IFERROR(IF(BT212="Ⅱロなし",ROUNDDOWN(L212*VLOOKUP(K212,【参考】数式用!$A$4:$J$42,8,FALSE)*AA212,0),""),"")</f>
        <v/>
      </c>
    </row>
    <row r="213" spans="1:74" ht="110.1" customHeight="1" thickBot="1">
      <c r="A213" s="333">
        <v>200</v>
      </c>
      <c r="B213" s="1008" t="str">
        <f>IF(基本情報入力シート!B235="","",基本情報入力シート!B235)</f>
        <v/>
      </c>
      <c r="C213" s="1009"/>
      <c r="D213" s="1009"/>
      <c r="E213" s="1009"/>
      <c r="F213" s="1010"/>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24" t="str">
        <f>IF('別紙様式2-2（個票（４、５月））'!M213="","",'別紙様式2-2（個票（４、５月））'!M213)</f>
        <v/>
      </c>
      <c r="N213" s="584" t="str">
        <f>IF('別紙様式2-2（個票（４、５月））'!N213="","",'別紙様式2-2（個票（４、５月））'!N213)</f>
        <v/>
      </c>
      <c r="O213" s="336"/>
      <c r="P213" s="337" t="str">
        <f>IFERROR(VLOOKUP(K213,【参考】数式用!$A$2:$M$57,MATCH(O213,【参考】数式用!$G$3:$M$3,0)+6,0),"")</f>
        <v/>
      </c>
      <c r="Q213" s="338" t="s">
        <v>118</v>
      </c>
      <c r="R213" s="339"/>
      <c r="S213" s="340" t="s">
        <v>183</v>
      </c>
      <c r="T213" s="339"/>
      <c r="U213" s="340" t="s">
        <v>184</v>
      </c>
      <c r="V213" s="339"/>
      <c r="W213" s="340" t="s">
        <v>183</v>
      </c>
      <c r="X213" s="339"/>
      <c r="Y213" s="340" t="s">
        <v>185</v>
      </c>
      <c r="Z213" s="340" t="s">
        <v>186</v>
      </c>
      <c r="AA213" s="340" t="str">
        <f t="shared" si="106"/>
        <v/>
      </c>
      <c r="AB213" s="341" t="s">
        <v>187</v>
      </c>
      <c r="AC213" s="342" t="str">
        <f t="shared" si="107"/>
        <v/>
      </c>
      <c r="AD213" s="509" t="str">
        <f t="shared" si="108"/>
        <v/>
      </c>
      <c r="AE213" s="343" t="str">
        <f>IFERROR(ROUNDDOWN(ROUNDDOWN(ROUND(L213*VLOOKUP(K213,【参考】数式用!$A$2:$M$57,MATCH("処遇改善加算Ⅳ",【参考】数式用!$G$3:$M$3,0)+6,0),0),0)*AA213*0.5,0), "")</f>
        <v/>
      </c>
      <c r="AF213" s="344"/>
      <c r="AG213" s="345"/>
      <c r="AH213" s="345"/>
      <c r="AI213" s="344"/>
      <c r="AJ213" s="382"/>
      <c r="AK213" s="346"/>
      <c r="AL213" s="324" t="str">
        <f t="shared" si="109"/>
        <v/>
      </c>
      <c r="AM213" s="325" t="str">
        <f t="shared" si="110"/>
        <v/>
      </c>
      <c r="AN213" s="255"/>
      <c r="AO213" s="577" t="str">
        <f>IFERROR(VLOOKUP(K213,【参考】数式用!$A$2:$N$57,14,FALSE),"")</f>
        <v/>
      </c>
      <c r="AP213" s="577" t="str">
        <f t="shared" si="111"/>
        <v/>
      </c>
      <c r="AQ213" s="560" t="str">
        <f t="shared" si="112"/>
        <v/>
      </c>
      <c r="AR213" s="560" t="str">
        <f t="shared" si="113"/>
        <v>キャリアパス要件Ⅰ・Ⅱ_</v>
      </c>
      <c r="AS213" s="632" t="str">
        <f t="shared" si="114"/>
        <v>入力済</v>
      </c>
      <c r="AT213" s="577" t="str">
        <f t="shared" si="115"/>
        <v/>
      </c>
      <c r="AU213" s="632" t="str">
        <f t="shared" si="116"/>
        <v>入力済</v>
      </c>
      <c r="AV213" s="632" t="str">
        <f t="shared" si="117"/>
        <v/>
      </c>
      <c r="AW213" s="632" t="str">
        <f t="shared" si="118"/>
        <v/>
      </c>
      <c r="AX213" s="577" t="str">
        <f t="shared" si="119"/>
        <v/>
      </c>
      <c r="AY213" s="632" t="str">
        <f>IFERROR(VLOOKUP(K213,【参考】数式用!$AR$3:$AS$49, 2, FALSE), "")</f>
        <v/>
      </c>
      <c r="AZ213" s="577" t="str">
        <f t="shared" si="120"/>
        <v/>
      </c>
      <c r="BA213" s="559" t="str">
        <f t="shared" si="121"/>
        <v>入力済</v>
      </c>
      <c r="BB213" s="632" t="str">
        <f>IFERROR(VLOOKUP(K213,【参考】数式用!$AX$3:$AY$59, 2, FALSE), "")</f>
        <v/>
      </c>
      <c r="BC213" s="577" t="str">
        <f t="shared" si="122"/>
        <v/>
      </c>
      <c r="BD213" s="559" t="str">
        <f t="shared" si="123"/>
        <v>入力済</v>
      </c>
      <c r="BE213" s="559" t="str">
        <f t="shared" si="124"/>
        <v/>
      </c>
      <c r="BF213" s="559" t="str">
        <f t="shared" si="125"/>
        <v/>
      </c>
      <c r="BG213" s="559" t="str">
        <f t="shared" si="126"/>
        <v/>
      </c>
      <c r="BH213" s="559" t="str">
        <f t="shared" si="127"/>
        <v/>
      </c>
      <c r="BI213" s="559" t="str">
        <f t="shared" si="128"/>
        <v/>
      </c>
      <c r="BK213" s="27"/>
      <c r="BL213" s="606" t="str">
        <f t="shared" si="129"/>
        <v/>
      </c>
      <c r="BM213" s="606" t="str">
        <f t="shared" si="130"/>
        <v/>
      </c>
      <c r="BN213" s="606" t="str">
        <f t="shared" si="131"/>
        <v/>
      </c>
      <c r="BO213" s="607" t="str">
        <f>IFERROR(IF(BN213="対象",ROUNDDOWN(L213*VLOOKUP(K213,【参考】数式用!$A$4:$J$42,10,FALSE)*AA213,0),""),"")</f>
        <v/>
      </c>
      <c r="BP213" s="606" t="str">
        <f t="shared" si="135"/>
        <v/>
      </c>
      <c r="BQ213" s="606" t="str">
        <f t="shared" si="132"/>
        <v/>
      </c>
      <c r="BR213" s="608" t="str">
        <f t="shared" si="136"/>
        <v/>
      </c>
      <c r="BS213" s="608" t="str">
        <f t="shared" si="133"/>
        <v/>
      </c>
      <c r="BT213" s="606" t="str">
        <f t="shared" si="134"/>
        <v/>
      </c>
      <c r="BU213" s="607" t="str">
        <f>IFERROR(IF(BT213="Ⅱロ有り",ROUNDDOWN(L213*VLOOKUP(K213,【参考】数式用!$A$4:$J$42,10,FALSE)*AA213,0),""),"")</f>
        <v/>
      </c>
      <c r="BV213" s="606" t="str">
        <f>IFERROR(IF(BT213="Ⅱロなし",ROUNDDOWN(L213*VLOOKUP(K213,【参考】数式用!$A$4:$J$42,8,FALSE)*AA213,0),""),"")</f>
        <v/>
      </c>
    </row>
    <row r="214" spans="1:74" ht="110.1" customHeight="1" thickBot="1">
      <c r="A214" s="333">
        <v>201</v>
      </c>
      <c r="B214" s="1008" t="str">
        <f>IF(基本情報入力シート!B236="","",基本情報入力シート!B236)</f>
        <v/>
      </c>
      <c r="C214" s="1009"/>
      <c r="D214" s="1009"/>
      <c r="E214" s="1009"/>
      <c r="F214" s="1010"/>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24" t="str">
        <f>IF('別紙様式2-2（個票（４、５月））'!M214="","",'別紙様式2-2（個票（４、５月））'!M214)</f>
        <v/>
      </c>
      <c r="N214" s="584" t="str">
        <f>IF('別紙様式2-2（個票（４、５月））'!N214="","",'別紙様式2-2（個票（４、５月））'!N214)</f>
        <v/>
      </c>
      <c r="O214" s="336"/>
      <c r="P214" s="337" t="str">
        <f>IFERROR(VLOOKUP(K214,【参考】数式用!$A$2:$M$57,MATCH(O214,【参考】数式用!$G$3:$M$3,0)+6,0),"")</f>
        <v/>
      </c>
      <c r="Q214" s="338" t="s">
        <v>118</v>
      </c>
      <c r="R214" s="339"/>
      <c r="S214" s="340" t="s">
        <v>183</v>
      </c>
      <c r="T214" s="339"/>
      <c r="U214" s="340" t="s">
        <v>184</v>
      </c>
      <c r="V214" s="339"/>
      <c r="W214" s="340" t="s">
        <v>183</v>
      </c>
      <c r="X214" s="339"/>
      <c r="Y214" s="340" t="s">
        <v>185</v>
      </c>
      <c r="Z214" s="340" t="s">
        <v>186</v>
      </c>
      <c r="AA214" s="340" t="str">
        <f t="shared" si="106"/>
        <v/>
      </c>
      <c r="AB214" s="341" t="s">
        <v>187</v>
      </c>
      <c r="AC214" s="342" t="str">
        <f t="shared" si="107"/>
        <v/>
      </c>
      <c r="AD214" s="509" t="str">
        <f t="shared" si="108"/>
        <v/>
      </c>
      <c r="AE214" s="343" t="str">
        <f>IFERROR(ROUNDDOWN(ROUNDDOWN(ROUND(L214*VLOOKUP(K214,【参考】数式用!$A$2:$M$57,MATCH("処遇改善加算Ⅳ",【参考】数式用!$G$3:$M$3,0)+6,0),0),0)*AA214*0.5,0), "")</f>
        <v/>
      </c>
      <c r="AF214" s="344"/>
      <c r="AG214" s="345"/>
      <c r="AH214" s="345"/>
      <c r="AI214" s="344"/>
      <c r="AJ214" s="382"/>
      <c r="AK214" s="346"/>
      <c r="AL214" s="324" t="str">
        <f t="shared" si="109"/>
        <v/>
      </c>
      <c r="AM214" s="325" t="str">
        <f t="shared" si="110"/>
        <v/>
      </c>
      <c r="AN214" s="255"/>
      <c r="AO214" s="577" t="str">
        <f>IFERROR(VLOOKUP(K214,【参考】数式用!$A$2:$N$57,14,FALSE),"")</f>
        <v/>
      </c>
      <c r="AP214" s="577" t="str">
        <f t="shared" si="111"/>
        <v/>
      </c>
      <c r="AQ214" s="560" t="str">
        <f t="shared" si="112"/>
        <v/>
      </c>
      <c r="AR214" s="560" t="str">
        <f t="shared" si="113"/>
        <v>キャリアパス要件Ⅰ・Ⅱ_</v>
      </c>
      <c r="AS214" s="632" t="str">
        <f t="shared" si="114"/>
        <v>入力済</v>
      </c>
      <c r="AT214" s="577" t="str">
        <f t="shared" si="115"/>
        <v/>
      </c>
      <c r="AU214" s="632" t="str">
        <f t="shared" si="116"/>
        <v>入力済</v>
      </c>
      <c r="AV214" s="632" t="str">
        <f t="shared" si="117"/>
        <v/>
      </c>
      <c r="AW214" s="632" t="str">
        <f t="shared" si="118"/>
        <v/>
      </c>
      <c r="AX214" s="577" t="str">
        <f t="shared" si="119"/>
        <v/>
      </c>
      <c r="AY214" s="632" t="str">
        <f>IFERROR(VLOOKUP(K214,【参考】数式用!$AR$3:$AS$49, 2, FALSE), "")</f>
        <v/>
      </c>
      <c r="AZ214" s="577" t="str">
        <f t="shared" si="120"/>
        <v/>
      </c>
      <c r="BA214" s="559" t="str">
        <f t="shared" si="121"/>
        <v>入力済</v>
      </c>
      <c r="BB214" s="632" t="str">
        <f>IFERROR(VLOOKUP(K214,【参考】数式用!$AX$3:$AY$59, 2, FALSE), "")</f>
        <v/>
      </c>
      <c r="BC214" s="577" t="str">
        <f t="shared" si="122"/>
        <v/>
      </c>
      <c r="BD214" s="559" t="str">
        <f t="shared" si="123"/>
        <v>入力済</v>
      </c>
      <c r="BE214" s="559" t="str">
        <f t="shared" si="124"/>
        <v/>
      </c>
      <c r="BF214" s="559" t="str">
        <f t="shared" si="125"/>
        <v/>
      </c>
      <c r="BG214" s="559" t="str">
        <f t="shared" si="126"/>
        <v/>
      </c>
      <c r="BH214" s="559" t="str">
        <f t="shared" si="127"/>
        <v/>
      </c>
      <c r="BI214" s="559" t="str">
        <f t="shared" si="128"/>
        <v/>
      </c>
      <c r="BK214" s="27"/>
      <c r="BL214" s="606" t="str">
        <f t="shared" si="129"/>
        <v/>
      </c>
      <c r="BM214" s="606" t="str">
        <f t="shared" si="130"/>
        <v/>
      </c>
      <c r="BN214" s="606" t="str">
        <f t="shared" si="131"/>
        <v/>
      </c>
      <c r="BO214" s="607" t="str">
        <f>IFERROR(IF(BN214="対象",ROUNDDOWN(L214*VLOOKUP(K214,【参考】数式用!$A$4:$J$42,10,FALSE)*AA214,0),""),"")</f>
        <v/>
      </c>
      <c r="BP214" s="606" t="str">
        <f t="shared" si="135"/>
        <v/>
      </c>
      <c r="BQ214" s="606" t="str">
        <f t="shared" si="132"/>
        <v/>
      </c>
      <c r="BR214" s="608" t="str">
        <f t="shared" si="136"/>
        <v/>
      </c>
      <c r="BS214" s="608" t="str">
        <f t="shared" si="133"/>
        <v/>
      </c>
      <c r="BT214" s="606" t="str">
        <f t="shared" si="134"/>
        <v/>
      </c>
      <c r="BU214" s="607" t="str">
        <f>IFERROR(IF(BT214="Ⅱロ有り",ROUNDDOWN(L214*VLOOKUP(K214,【参考】数式用!$A$4:$J$42,10,FALSE)*AA214,0),""),"")</f>
        <v/>
      </c>
      <c r="BV214" s="606" t="str">
        <f>IFERROR(IF(BT214="Ⅱロなし",ROUNDDOWN(L214*VLOOKUP(K214,【参考】数式用!$A$4:$J$42,8,FALSE)*AA214,0),""),"")</f>
        <v/>
      </c>
    </row>
    <row r="215" spans="1:74" ht="110.1" customHeight="1" thickBot="1">
      <c r="A215" s="333">
        <v>202</v>
      </c>
      <c r="B215" s="1008" t="str">
        <f>IF(基本情報入力シート!B237="","",基本情報入力シート!B237)</f>
        <v/>
      </c>
      <c r="C215" s="1009"/>
      <c r="D215" s="1009"/>
      <c r="E215" s="1009"/>
      <c r="F215" s="1010"/>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24" t="str">
        <f>IF('別紙様式2-2（個票（４、５月））'!M215="","",'別紙様式2-2（個票（４、５月））'!M215)</f>
        <v/>
      </c>
      <c r="N215" s="584" t="str">
        <f>IF('別紙様式2-2（個票（４、５月））'!N215="","",'別紙様式2-2（個票（４、５月））'!N215)</f>
        <v/>
      </c>
      <c r="O215" s="336"/>
      <c r="P215" s="337" t="str">
        <f>IFERROR(VLOOKUP(K215,【参考】数式用!$A$2:$M$57,MATCH(O215,【参考】数式用!$G$3:$M$3,0)+6,0),"")</f>
        <v/>
      </c>
      <c r="Q215" s="338" t="s">
        <v>118</v>
      </c>
      <c r="R215" s="339"/>
      <c r="S215" s="340" t="s">
        <v>183</v>
      </c>
      <c r="T215" s="339"/>
      <c r="U215" s="340" t="s">
        <v>184</v>
      </c>
      <c r="V215" s="339"/>
      <c r="W215" s="340" t="s">
        <v>183</v>
      </c>
      <c r="X215" s="339"/>
      <c r="Y215" s="340" t="s">
        <v>185</v>
      </c>
      <c r="Z215" s="340" t="s">
        <v>186</v>
      </c>
      <c r="AA215" s="340" t="str">
        <f t="shared" si="106"/>
        <v/>
      </c>
      <c r="AB215" s="341" t="s">
        <v>187</v>
      </c>
      <c r="AC215" s="342" t="str">
        <f t="shared" si="107"/>
        <v/>
      </c>
      <c r="AD215" s="509" t="str">
        <f t="shared" si="108"/>
        <v/>
      </c>
      <c r="AE215" s="343" t="str">
        <f>IFERROR(ROUNDDOWN(ROUNDDOWN(ROUND(L215*VLOOKUP(K215,【参考】数式用!$A$2:$M$57,MATCH("処遇改善加算Ⅳ",【参考】数式用!$G$3:$M$3,0)+6,0),0),0)*AA215*0.5,0), "")</f>
        <v/>
      </c>
      <c r="AF215" s="344"/>
      <c r="AG215" s="345"/>
      <c r="AH215" s="345"/>
      <c r="AI215" s="344"/>
      <c r="AJ215" s="382"/>
      <c r="AK215" s="346"/>
      <c r="AL215" s="324" t="str">
        <f t="shared" si="109"/>
        <v/>
      </c>
      <c r="AM215" s="325" t="str">
        <f t="shared" si="110"/>
        <v/>
      </c>
      <c r="AN215" s="255"/>
      <c r="AO215" s="577" t="str">
        <f>IFERROR(VLOOKUP(K215,【参考】数式用!$A$2:$N$57,14,FALSE),"")</f>
        <v/>
      </c>
      <c r="AP215" s="577" t="str">
        <f t="shared" si="111"/>
        <v/>
      </c>
      <c r="AQ215" s="560" t="str">
        <f t="shared" si="112"/>
        <v/>
      </c>
      <c r="AR215" s="560" t="str">
        <f t="shared" si="113"/>
        <v>キャリアパス要件Ⅰ・Ⅱ_</v>
      </c>
      <c r="AS215" s="632" t="str">
        <f t="shared" si="114"/>
        <v>入力済</v>
      </c>
      <c r="AT215" s="577" t="str">
        <f t="shared" si="115"/>
        <v/>
      </c>
      <c r="AU215" s="632" t="str">
        <f t="shared" si="116"/>
        <v>入力済</v>
      </c>
      <c r="AV215" s="632" t="str">
        <f t="shared" si="117"/>
        <v/>
      </c>
      <c r="AW215" s="632" t="str">
        <f t="shared" si="118"/>
        <v/>
      </c>
      <c r="AX215" s="577" t="str">
        <f t="shared" si="119"/>
        <v/>
      </c>
      <c r="AY215" s="632" t="str">
        <f>IFERROR(VLOOKUP(K215,【参考】数式用!$AR$3:$AS$49, 2, FALSE), "")</f>
        <v/>
      </c>
      <c r="AZ215" s="577" t="str">
        <f t="shared" si="120"/>
        <v/>
      </c>
      <c r="BA215" s="559" t="str">
        <f t="shared" si="121"/>
        <v>入力済</v>
      </c>
      <c r="BB215" s="632" t="str">
        <f>IFERROR(VLOOKUP(K215,【参考】数式用!$AX$3:$AY$59, 2, FALSE), "")</f>
        <v/>
      </c>
      <c r="BC215" s="577" t="str">
        <f t="shared" si="122"/>
        <v/>
      </c>
      <c r="BD215" s="559" t="str">
        <f t="shared" si="123"/>
        <v>入力済</v>
      </c>
      <c r="BE215" s="559" t="str">
        <f t="shared" si="124"/>
        <v/>
      </c>
      <c r="BF215" s="559" t="str">
        <f t="shared" si="125"/>
        <v/>
      </c>
      <c r="BG215" s="559" t="str">
        <f t="shared" si="126"/>
        <v/>
      </c>
      <c r="BH215" s="559" t="str">
        <f t="shared" si="127"/>
        <v/>
      </c>
      <c r="BI215" s="559" t="str">
        <f t="shared" si="128"/>
        <v/>
      </c>
      <c r="BK215" s="27"/>
      <c r="BL215" s="606" t="str">
        <f t="shared" si="129"/>
        <v/>
      </c>
      <c r="BM215" s="606" t="str">
        <f t="shared" si="130"/>
        <v/>
      </c>
      <c r="BN215" s="606" t="str">
        <f t="shared" si="131"/>
        <v/>
      </c>
      <c r="BO215" s="607" t="str">
        <f>IFERROR(IF(BN215="対象",ROUNDDOWN(L215*VLOOKUP(K215,【参考】数式用!$A$4:$J$42,10,FALSE)*AA215,0),""),"")</f>
        <v/>
      </c>
      <c r="BP215" s="606" t="str">
        <f t="shared" si="135"/>
        <v/>
      </c>
      <c r="BQ215" s="606" t="str">
        <f t="shared" si="132"/>
        <v/>
      </c>
      <c r="BR215" s="608" t="str">
        <f t="shared" si="136"/>
        <v/>
      </c>
      <c r="BS215" s="608" t="str">
        <f t="shared" si="133"/>
        <v/>
      </c>
      <c r="BT215" s="606" t="str">
        <f t="shared" si="134"/>
        <v/>
      </c>
      <c r="BU215" s="607" t="str">
        <f>IFERROR(IF(BT215="Ⅱロ有り",ROUNDDOWN(L215*VLOOKUP(K215,【参考】数式用!$A$4:$J$42,10,FALSE)*AA215,0),""),"")</f>
        <v/>
      </c>
      <c r="BV215" s="606" t="str">
        <f>IFERROR(IF(BT215="Ⅱロなし",ROUNDDOWN(L215*VLOOKUP(K215,【参考】数式用!$A$4:$J$42,8,FALSE)*AA215,0),""),"")</f>
        <v/>
      </c>
    </row>
    <row r="216" spans="1:74" ht="110.1" customHeight="1" thickBot="1">
      <c r="A216" s="333">
        <v>203</v>
      </c>
      <c r="B216" s="1008" t="str">
        <f>IF(基本情報入力シート!B238="","",基本情報入力シート!B238)</f>
        <v/>
      </c>
      <c r="C216" s="1009"/>
      <c r="D216" s="1009"/>
      <c r="E216" s="1009"/>
      <c r="F216" s="1010"/>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24" t="str">
        <f>IF('別紙様式2-2（個票（４、５月））'!M216="","",'別紙様式2-2（個票（４、５月））'!M216)</f>
        <v/>
      </c>
      <c r="N216" s="584" t="str">
        <f>IF('別紙様式2-2（個票（４、５月））'!N216="","",'別紙様式2-2（個票（４、５月））'!N216)</f>
        <v/>
      </c>
      <c r="O216" s="336"/>
      <c r="P216" s="337" t="str">
        <f>IFERROR(VLOOKUP(K216,【参考】数式用!$A$2:$M$57,MATCH(O216,【参考】数式用!$G$3:$M$3,0)+6,0),"")</f>
        <v/>
      </c>
      <c r="Q216" s="338" t="s">
        <v>118</v>
      </c>
      <c r="R216" s="339"/>
      <c r="S216" s="340" t="s">
        <v>183</v>
      </c>
      <c r="T216" s="339"/>
      <c r="U216" s="340" t="s">
        <v>184</v>
      </c>
      <c r="V216" s="339"/>
      <c r="W216" s="340" t="s">
        <v>183</v>
      </c>
      <c r="X216" s="339"/>
      <c r="Y216" s="340" t="s">
        <v>185</v>
      </c>
      <c r="Z216" s="340" t="s">
        <v>186</v>
      </c>
      <c r="AA216" s="340" t="str">
        <f t="shared" si="106"/>
        <v/>
      </c>
      <c r="AB216" s="341" t="s">
        <v>187</v>
      </c>
      <c r="AC216" s="342" t="str">
        <f t="shared" si="107"/>
        <v/>
      </c>
      <c r="AD216" s="509" t="str">
        <f t="shared" si="108"/>
        <v/>
      </c>
      <c r="AE216" s="343" t="str">
        <f>IFERROR(ROUNDDOWN(ROUNDDOWN(ROUND(L216*VLOOKUP(K216,【参考】数式用!$A$2:$M$57,MATCH("処遇改善加算Ⅳ",【参考】数式用!$G$3:$M$3,0)+6,0),0),0)*AA216*0.5,0), "")</f>
        <v/>
      </c>
      <c r="AF216" s="344"/>
      <c r="AG216" s="345"/>
      <c r="AH216" s="345"/>
      <c r="AI216" s="344"/>
      <c r="AJ216" s="382"/>
      <c r="AK216" s="346"/>
      <c r="AL216" s="324" t="str">
        <f t="shared" si="109"/>
        <v/>
      </c>
      <c r="AM216" s="325" t="str">
        <f t="shared" si="110"/>
        <v/>
      </c>
      <c r="AN216" s="255"/>
      <c r="AO216" s="577" t="str">
        <f>IFERROR(VLOOKUP(K216,【参考】数式用!$A$2:$N$57,14,FALSE),"")</f>
        <v/>
      </c>
      <c r="AP216" s="577" t="str">
        <f t="shared" si="111"/>
        <v/>
      </c>
      <c r="AQ216" s="560" t="str">
        <f t="shared" si="112"/>
        <v/>
      </c>
      <c r="AR216" s="560" t="str">
        <f t="shared" si="113"/>
        <v>キャリアパス要件Ⅰ・Ⅱ_</v>
      </c>
      <c r="AS216" s="632" t="str">
        <f t="shared" si="114"/>
        <v>入力済</v>
      </c>
      <c r="AT216" s="577" t="str">
        <f t="shared" si="115"/>
        <v/>
      </c>
      <c r="AU216" s="632" t="str">
        <f t="shared" si="116"/>
        <v>入力済</v>
      </c>
      <c r="AV216" s="632" t="str">
        <f t="shared" si="117"/>
        <v/>
      </c>
      <c r="AW216" s="632" t="str">
        <f t="shared" si="118"/>
        <v/>
      </c>
      <c r="AX216" s="577" t="str">
        <f t="shared" si="119"/>
        <v/>
      </c>
      <c r="AY216" s="632" t="str">
        <f>IFERROR(VLOOKUP(K216,【参考】数式用!$AR$3:$AS$49, 2, FALSE), "")</f>
        <v/>
      </c>
      <c r="AZ216" s="577" t="str">
        <f t="shared" si="120"/>
        <v/>
      </c>
      <c r="BA216" s="559" t="str">
        <f t="shared" si="121"/>
        <v>入力済</v>
      </c>
      <c r="BB216" s="632" t="str">
        <f>IFERROR(VLOOKUP(K216,【参考】数式用!$AX$3:$AY$59, 2, FALSE), "")</f>
        <v/>
      </c>
      <c r="BC216" s="577" t="str">
        <f t="shared" si="122"/>
        <v/>
      </c>
      <c r="BD216" s="559" t="str">
        <f t="shared" si="123"/>
        <v>入力済</v>
      </c>
      <c r="BE216" s="559" t="str">
        <f t="shared" si="124"/>
        <v/>
      </c>
      <c r="BF216" s="559" t="str">
        <f t="shared" si="125"/>
        <v/>
      </c>
      <c r="BG216" s="559" t="str">
        <f t="shared" si="126"/>
        <v/>
      </c>
      <c r="BH216" s="559" t="str">
        <f t="shared" si="127"/>
        <v/>
      </c>
      <c r="BI216" s="559" t="str">
        <f t="shared" si="128"/>
        <v/>
      </c>
      <c r="BK216" s="27"/>
      <c r="BL216" s="606" t="str">
        <f t="shared" si="129"/>
        <v/>
      </c>
      <c r="BM216" s="606" t="str">
        <f t="shared" si="130"/>
        <v/>
      </c>
      <c r="BN216" s="606" t="str">
        <f t="shared" si="131"/>
        <v/>
      </c>
      <c r="BO216" s="607" t="str">
        <f>IFERROR(IF(BN216="対象",ROUNDDOWN(L216*VLOOKUP(K216,【参考】数式用!$A$4:$J$42,10,FALSE)*AA216,0),""),"")</f>
        <v/>
      </c>
      <c r="BP216" s="606" t="str">
        <f t="shared" si="135"/>
        <v/>
      </c>
      <c r="BQ216" s="606" t="str">
        <f t="shared" si="132"/>
        <v/>
      </c>
      <c r="BR216" s="608" t="str">
        <f t="shared" si="136"/>
        <v/>
      </c>
      <c r="BS216" s="608" t="str">
        <f t="shared" si="133"/>
        <v/>
      </c>
      <c r="BT216" s="606" t="str">
        <f t="shared" si="134"/>
        <v/>
      </c>
      <c r="BU216" s="607" t="str">
        <f>IFERROR(IF(BT216="Ⅱロ有り",ROUNDDOWN(L216*VLOOKUP(K216,【参考】数式用!$A$4:$J$42,10,FALSE)*AA216,0),""),"")</f>
        <v/>
      </c>
      <c r="BV216" s="606" t="str">
        <f>IFERROR(IF(BT216="Ⅱロなし",ROUNDDOWN(L216*VLOOKUP(K216,【参考】数式用!$A$4:$J$42,8,FALSE)*AA216,0),""),"")</f>
        <v/>
      </c>
    </row>
    <row r="217" spans="1:74" ht="110.1" customHeight="1" thickBot="1">
      <c r="A217" s="333">
        <v>204</v>
      </c>
      <c r="B217" s="1008" t="str">
        <f>IF(基本情報入力シート!B239="","",基本情報入力シート!B239)</f>
        <v/>
      </c>
      <c r="C217" s="1009"/>
      <c r="D217" s="1009"/>
      <c r="E217" s="1009"/>
      <c r="F217" s="1010"/>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24" t="str">
        <f>IF('別紙様式2-2（個票（４、５月））'!M217="","",'別紙様式2-2（個票（４、５月））'!M217)</f>
        <v/>
      </c>
      <c r="N217" s="584" t="str">
        <f>IF('別紙様式2-2（個票（４、５月））'!N217="","",'別紙様式2-2（個票（４、５月））'!N217)</f>
        <v/>
      </c>
      <c r="O217" s="336"/>
      <c r="P217" s="337" t="str">
        <f>IFERROR(VLOOKUP(K217,【参考】数式用!$A$2:$M$57,MATCH(O217,【参考】数式用!$G$3:$M$3,0)+6,0),"")</f>
        <v/>
      </c>
      <c r="Q217" s="338" t="s">
        <v>118</v>
      </c>
      <c r="R217" s="339"/>
      <c r="S217" s="340" t="s">
        <v>183</v>
      </c>
      <c r="T217" s="339"/>
      <c r="U217" s="340" t="s">
        <v>184</v>
      </c>
      <c r="V217" s="339"/>
      <c r="W217" s="340" t="s">
        <v>183</v>
      </c>
      <c r="X217" s="339"/>
      <c r="Y217" s="340" t="s">
        <v>185</v>
      </c>
      <c r="Z217" s="340" t="s">
        <v>186</v>
      </c>
      <c r="AA217" s="340" t="str">
        <f t="shared" si="106"/>
        <v/>
      </c>
      <c r="AB217" s="341" t="s">
        <v>187</v>
      </c>
      <c r="AC217" s="342" t="str">
        <f t="shared" si="107"/>
        <v/>
      </c>
      <c r="AD217" s="509" t="str">
        <f t="shared" si="108"/>
        <v/>
      </c>
      <c r="AE217" s="343" t="str">
        <f>IFERROR(ROUNDDOWN(ROUNDDOWN(ROUND(L217*VLOOKUP(K217,【参考】数式用!$A$2:$M$57,MATCH("処遇改善加算Ⅳ",【参考】数式用!$G$3:$M$3,0)+6,0),0),0)*AA217*0.5,0), "")</f>
        <v/>
      </c>
      <c r="AF217" s="344"/>
      <c r="AG217" s="345"/>
      <c r="AH217" s="345"/>
      <c r="AI217" s="344"/>
      <c r="AJ217" s="382"/>
      <c r="AK217" s="346"/>
      <c r="AL217" s="324" t="str">
        <f t="shared" si="109"/>
        <v/>
      </c>
      <c r="AM217" s="325" t="str">
        <f t="shared" si="110"/>
        <v/>
      </c>
      <c r="AN217" s="255"/>
      <c r="AO217" s="577" t="str">
        <f>IFERROR(VLOOKUP(K217,【参考】数式用!$A$2:$N$57,14,FALSE),"")</f>
        <v/>
      </c>
      <c r="AP217" s="577" t="str">
        <f t="shared" si="111"/>
        <v/>
      </c>
      <c r="AQ217" s="560" t="str">
        <f t="shared" si="112"/>
        <v/>
      </c>
      <c r="AR217" s="560" t="str">
        <f t="shared" si="113"/>
        <v>キャリアパス要件Ⅰ・Ⅱ_</v>
      </c>
      <c r="AS217" s="632" t="str">
        <f t="shared" si="114"/>
        <v>入力済</v>
      </c>
      <c r="AT217" s="577" t="str">
        <f t="shared" si="115"/>
        <v/>
      </c>
      <c r="AU217" s="632" t="str">
        <f t="shared" si="116"/>
        <v>入力済</v>
      </c>
      <c r="AV217" s="632" t="str">
        <f t="shared" si="117"/>
        <v/>
      </c>
      <c r="AW217" s="632" t="str">
        <f t="shared" si="118"/>
        <v/>
      </c>
      <c r="AX217" s="577" t="str">
        <f t="shared" si="119"/>
        <v/>
      </c>
      <c r="AY217" s="632" t="str">
        <f>IFERROR(VLOOKUP(K217,【参考】数式用!$AR$3:$AS$49, 2, FALSE), "")</f>
        <v/>
      </c>
      <c r="AZ217" s="577" t="str">
        <f t="shared" si="120"/>
        <v/>
      </c>
      <c r="BA217" s="559" t="str">
        <f t="shared" si="121"/>
        <v>入力済</v>
      </c>
      <c r="BB217" s="632" t="str">
        <f>IFERROR(VLOOKUP(K217,【参考】数式用!$AX$3:$AY$59, 2, FALSE), "")</f>
        <v/>
      </c>
      <c r="BC217" s="577" t="str">
        <f t="shared" si="122"/>
        <v/>
      </c>
      <c r="BD217" s="559" t="str">
        <f t="shared" si="123"/>
        <v>入力済</v>
      </c>
      <c r="BE217" s="559" t="str">
        <f t="shared" si="124"/>
        <v/>
      </c>
      <c r="BF217" s="559" t="str">
        <f t="shared" si="125"/>
        <v/>
      </c>
      <c r="BG217" s="559" t="str">
        <f t="shared" si="126"/>
        <v/>
      </c>
      <c r="BH217" s="559" t="str">
        <f t="shared" si="127"/>
        <v/>
      </c>
      <c r="BI217" s="559" t="str">
        <f t="shared" si="128"/>
        <v/>
      </c>
      <c r="BK217" s="27"/>
      <c r="BL217" s="606" t="str">
        <f t="shared" si="129"/>
        <v/>
      </c>
      <c r="BM217" s="606" t="str">
        <f t="shared" si="130"/>
        <v/>
      </c>
      <c r="BN217" s="606" t="str">
        <f t="shared" si="131"/>
        <v/>
      </c>
      <c r="BO217" s="607" t="str">
        <f>IFERROR(IF(BN217="対象",ROUNDDOWN(L217*VLOOKUP(K217,【参考】数式用!$A$4:$J$42,10,FALSE)*AA217,0),""),"")</f>
        <v/>
      </c>
      <c r="BP217" s="606" t="str">
        <f t="shared" si="135"/>
        <v/>
      </c>
      <c r="BQ217" s="606" t="str">
        <f t="shared" si="132"/>
        <v/>
      </c>
      <c r="BR217" s="608" t="str">
        <f t="shared" si="136"/>
        <v/>
      </c>
      <c r="BS217" s="608" t="str">
        <f t="shared" si="133"/>
        <v/>
      </c>
      <c r="BT217" s="606" t="str">
        <f t="shared" si="134"/>
        <v/>
      </c>
      <c r="BU217" s="607" t="str">
        <f>IFERROR(IF(BT217="Ⅱロ有り",ROUNDDOWN(L217*VLOOKUP(K217,【参考】数式用!$A$4:$J$42,10,FALSE)*AA217,0),""),"")</f>
        <v/>
      </c>
      <c r="BV217" s="606" t="str">
        <f>IFERROR(IF(BT217="Ⅱロなし",ROUNDDOWN(L217*VLOOKUP(K217,【参考】数式用!$A$4:$J$42,8,FALSE)*AA217,0),""),"")</f>
        <v/>
      </c>
    </row>
    <row r="218" spans="1:74" ht="110.1" customHeight="1" thickBot="1">
      <c r="A218" s="333">
        <v>205</v>
      </c>
      <c r="B218" s="1008" t="str">
        <f>IF(基本情報入力シート!B240="","",基本情報入力シート!B240)</f>
        <v/>
      </c>
      <c r="C218" s="1009"/>
      <c r="D218" s="1009"/>
      <c r="E218" s="1009"/>
      <c r="F218" s="1010"/>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24" t="str">
        <f>IF('別紙様式2-2（個票（４、５月））'!M218="","",'別紙様式2-2（個票（４、５月））'!M218)</f>
        <v/>
      </c>
      <c r="N218" s="584" t="str">
        <f>IF('別紙様式2-2（個票（４、５月））'!N218="","",'別紙様式2-2（個票（４、５月））'!N218)</f>
        <v/>
      </c>
      <c r="O218" s="336"/>
      <c r="P218" s="337" t="str">
        <f>IFERROR(VLOOKUP(K218,【参考】数式用!$A$2:$M$57,MATCH(O218,【参考】数式用!$G$3:$M$3,0)+6,0),"")</f>
        <v/>
      </c>
      <c r="Q218" s="338" t="s">
        <v>118</v>
      </c>
      <c r="R218" s="339"/>
      <c r="S218" s="340" t="s">
        <v>183</v>
      </c>
      <c r="T218" s="339"/>
      <c r="U218" s="340" t="s">
        <v>184</v>
      </c>
      <c r="V218" s="339"/>
      <c r="W218" s="340" t="s">
        <v>183</v>
      </c>
      <c r="X218" s="339"/>
      <c r="Y218" s="340" t="s">
        <v>185</v>
      </c>
      <c r="Z218" s="340" t="s">
        <v>186</v>
      </c>
      <c r="AA218" s="340" t="str">
        <f t="shared" si="106"/>
        <v/>
      </c>
      <c r="AB218" s="341" t="s">
        <v>187</v>
      </c>
      <c r="AC218" s="342" t="str">
        <f t="shared" si="107"/>
        <v/>
      </c>
      <c r="AD218" s="509" t="str">
        <f t="shared" si="108"/>
        <v/>
      </c>
      <c r="AE218" s="343" t="str">
        <f>IFERROR(ROUNDDOWN(ROUNDDOWN(ROUND(L218*VLOOKUP(K218,【参考】数式用!$A$2:$M$57,MATCH("処遇改善加算Ⅳ",【参考】数式用!$G$3:$M$3,0)+6,0),0),0)*AA218*0.5,0), "")</f>
        <v/>
      </c>
      <c r="AF218" s="344"/>
      <c r="AG218" s="345"/>
      <c r="AH218" s="345"/>
      <c r="AI218" s="344"/>
      <c r="AJ218" s="382"/>
      <c r="AK218" s="346"/>
      <c r="AL218" s="324" t="str">
        <f t="shared" si="109"/>
        <v/>
      </c>
      <c r="AM218" s="325" t="str">
        <f t="shared" si="110"/>
        <v/>
      </c>
      <c r="AN218" s="255"/>
      <c r="AO218" s="577" t="str">
        <f>IFERROR(VLOOKUP(K218,【参考】数式用!$A$2:$N$57,14,FALSE),"")</f>
        <v/>
      </c>
      <c r="AP218" s="577" t="str">
        <f t="shared" si="111"/>
        <v/>
      </c>
      <c r="AQ218" s="560" t="str">
        <f t="shared" si="112"/>
        <v/>
      </c>
      <c r="AR218" s="560" t="str">
        <f t="shared" si="113"/>
        <v>キャリアパス要件Ⅰ・Ⅱ_</v>
      </c>
      <c r="AS218" s="632" t="str">
        <f t="shared" si="114"/>
        <v>入力済</v>
      </c>
      <c r="AT218" s="577" t="str">
        <f t="shared" si="115"/>
        <v/>
      </c>
      <c r="AU218" s="632" t="str">
        <f t="shared" si="116"/>
        <v>入力済</v>
      </c>
      <c r="AV218" s="632" t="str">
        <f t="shared" si="117"/>
        <v/>
      </c>
      <c r="AW218" s="632" t="str">
        <f t="shared" si="118"/>
        <v/>
      </c>
      <c r="AX218" s="577" t="str">
        <f t="shared" si="119"/>
        <v/>
      </c>
      <c r="AY218" s="632" t="str">
        <f>IFERROR(VLOOKUP(K218,【参考】数式用!$AR$3:$AS$49, 2, FALSE), "")</f>
        <v/>
      </c>
      <c r="AZ218" s="577" t="str">
        <f t="shared" si="120"/>
        <v/>
      </c>
      <c r="BA218" s="559" t="str">
        <f t="shared" si="121"/>
        <v>入力済</v>
      </c>
      <c r="BB218" s="632" t="str">
        <f>IFERROR(VLOOKUP(K218,【参考】数式用!$AX$3:$AY$59, 2, FALSE), "")</f>
        <v/>
      </c>
      <c r="BC218" s="577" t="str">
        <f t="shared" si="122"/>
        <v/>
      </c>
      <c r="BD218" s="559" t="str">
        <f t="shared" si="123"/>
        <v>入力済</v>
      </c>
      <c r="BE218" s="559" t="str">
        <f t="shared" si="124"/>
        <v/>
      </c>
      <c r="BF218" s="559" t="str">
        <f t="shared" si="125"/>
        <v/>
      </c>
      <c r="BG218" s="559" t="str">
        <f t="shared" si="126"/>
        <v/>
      </c>
      <c r="BH218" s="559" t="str">
        <f t="shared" si="127"/>
        <v/>
      </c>
      <c r="BI218" s="559" t="str">
        <f t="shared" si="128"/>
        <v/>
      </c>
      <c r="BK218" s="27"/>
      <c r="BL218" s="606" t="str">
        <f t="shared" si="129"/>
        <v/>
      </c>
      <c r="BM218" s="606" t="str">
        <f t="shared" si="130"/>
        <v/>
      </c>
      <c r="BN218" s="606" t="str">
        <f t="shared" si="131"/>
        <v/>
      </c>
      <c r="BO218" s="607" t="str">
        <f>IFERROR(IF(BN218="対象",ROUNDDOWN(L218*VLOOKUP(K218,【参考】数式用!$A$4:$J$42,10,FALSE)*AA218,0),""),"")</f>
        <v/>
      </c>
      <c r="BP218" s="606" t="str">
        <f t="shared" si="135"/>
        <v/>
      </c>
      <c r="BQ218" s="606" t="str">
        <f t="shared" si="132"/>
        <v/>
      </c>
      <c r="BR218" s="608" t="str">
        <f t="shared" si="136"/>
        <v/>
      </c>
      <c r="BS218" s="608" t="str">
        <f t="shared" si="133"/>
        <v/>
      </c>
      <c r="BT218" s="606" t="str">
        <f t="shared" si="134"/>
        <v/>
      </c>
      <c r="BU218" s="607" t="str">
        <f>IFERROR(IF(BT218="Ⅱロ有り",ROUNDDOWN(L218*VLOOKUP(K218,【参考】数式用!$A$4:$J$42,10,FALSE)*AA218,0),""),"")</f>
        <v/>
      </c>
      <c r="BV218" s="606" t="str">
        <f>IFERROR(IF(BT218="Ⅱロなし",ROUNDDOWN(L218*VLOOKUP(K218,【参考】数式用!$A$4:$J$42,8,FALSE)*AA218,0),""),"")</f>
        <v/>
      </c>
    </row>
    <row r="219" spans="1:74" ht="110.1" customHeight="1" thickBot="1">
      <c r="A219" s="333">
        <v>206</v>
      </c>
      <c r="B219" s="1008" t="str">
        <f>IF(基本情報入力シート!B241="","",基本情報入力シート!B241)</f>
        <v/>
      </c>
      <c r="C219" s="1009"/>
      <c r="D219" s="1009"/>
      <c r="E219" s="1009"/>
      <c r="F219" s="1010"/>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24" t="str">
        <f>IF('別紙様式2-2（個票（４、５月））'!M219="","",'別紙様式2-2（個票（４、５月））'!M219)</f>
        <v/>
      </c>
      <c r="N219" s="584" t="str">
        <f>IF('別紙様式2-2（個票（４、５月））'!N219="","",'別紙様式2-2（個票（４、５月））'!N219)</f>
        <v/>
      </c>
      <c r="O219" s="336"/>
      <c r="P219" s="337" t="str">
        <f>IFERROR(VLOOKUP(K219,【参考】数式用!$A$2:$M$57,MATCH(O219,【参考】数式用!$G$3:$M$3,0)+6,0),"")</f>
        <v/>
      </c>
      <c r="Q219" s="338" t="s">
        <v>118</v>
      </c>
      <c r="R219" s="339"/>
      <c r="S219" s="340" t="s">
        <v>183</v>
      </c>
      <c r="T219" s="339"/>
      <c r="U219" s="340" t="s">
        <v>184</v>
      </c>
      <c r="V219" s="339"/>
      <c r="W219" s="340" t="s">
        <v>183</v>
      </c>
      <c r="X219" s="339"/>
      <c r="Y219" s="340" t="s">
        <v>185</v>
      </c>
      <c r="Z219" s="340" t="s">
        <v>186</v>
      </c>
      <c r="AA219" s="340" t="str">
        <f t="shared" si="106"/>
        <v/>
      </c>
      <c r="AB219" s="341" t="s">
        <v>187</v>
      </c>
      <c r="AC219" s="342" t="str">
        <f t="shared" si="107"/>
        <v/>
      </c>
      <c r="AD219" s="509" t="str">
        <f t="shared" si="108"/>
        <v/>
      </c>
      <c r="AE219" s="343" t="str">
        <f>IFERROR(ROUNDDOWN(ROUNDDOWN(ROUND(L219*VLOOKUP(K219,【参考】数式用!$A$2:$M$57,MATCH("処遇改善加算Ⅳ",【参考】数式用!$G$3:$M$3,0)+6,0),0),0)*AA219*0.5,0), "")</f>
        <v/>
      </c>
      <c r="AF219" s="344"/>
      <c r="AG219" s="345"/>
      <c r="AH219" s="345"/>
      <c r="AI219" s="344"/>
      <c r="AJ219" s="382"/>
      <c r="AK219" s="346"/>
      <c r="AL219" s="324" t="str">
        <f t="shared" si="109"/>
        <v/>
      </c>
      <c r="AM219" s="325" t="str">
        <f t="shared" si="110"/>
        <v/>
      </c>
      <c r="AN219" s="255"/>
      <c r="AO219" s="577" t="str">
        <f>IFERROR(VLOOKUP(K219,【参考】数式用!$A$2:$N$57,14,FALSE),"")</f>
        <v/>
      </c>
      <c r="AP219" s="577" t="str">
        <f t="shared" si="111"/>
        <v/>
      </c>
      <c r="AQ219" s="560" t="str">
        <f t="shared" si="112"/>
        <v/>
      </c>
      <c r="AR219" s="560" t="str">
        <f t="shared" si="113"/>
        <v>キャリアパス要件Ⅰ・Ⅱ_</v>
      </c>
      <c r="AS219" s="632" t="str">
        <f t="shared" si="114"/>
        <v>入力済</v>
      </c>
      <c r="AT219" s="577" t="str">
        <f t="shared" si="115"/>
        <v/>
      </c>
      <c r="AU219" s="632" t="str">
        <f t="shared" si="116"/>
        <v>入力済</v>
      </c>
      <c r="AV219" s="632" t="str">
        <f t="shared" si="117"/>
        <v/>
      </c>
      <c r="AW219" s="632" t="str">
        <f t="shared" si="118"/>
        <v/>
      </c>
      <c r="AX219" s="577" t="str">
        <f t="shared" si="119"/>
        <v/>
      </c>
      <c r="AY219" s="632" t="str">
        <f>IFERROR(VLOOKUP(K219,【参考】数式用!$AR$3:$AS$49, 2, FALSE), "")</f>
        <v/>
      </c>
      <c r="AZ219" s="577" t="str">
        <f t="shared" si="120"/>
        <v/>
      </c>
      <c r="BA219" s="559" t="str">
        <f t="shared" si="121"/>
        <v>入力済</v>
      </c>
      <c r="BB219" s="632" t="str">
        <f>IFERROR(VLOOKUP(K219,【参考】数式用!$AX$3:$AY$59, 2, FALSE), "")</f>
        <v/>
      </c>
      <c r="BC219" s="577" t="str">
        <f t="shared" si="122"/>
        <v/>
      </c>
      <c r="BD219" s="559" t="str">
        <f t="shared" si="123"/>
        <v>入力済</v>
      </c>
      <c r="BE219" s="559" t="str">
        <f t="shared" si="124"/>
        <v/>
      </c>
      <c r="BF219" s="559" t="str">
        <f t="shared" si="125"/>
        <v/>
      </c>
      <c r="BG219" s="559" t="str">
        <f t="shared" si="126"/>
        <v/>
      </c>
      <c r="BH219" s="559" t="str">
        <f t="shared" si="127"/>
        <v/>
      </c>
      <c r="BI219" s="559" t="str">
        <f t="shared" si="128"/>
        <v/>
      </c>
      <c r="BK219" s="27"/>
      <c r="BL219" s="606" t="str">
        <f t="shared" si="129"/>
        <v/>
      </c>
      <c r="BM219" s="606" t="str">
        <f t="shared" si="130"/>
        <v/>
      </c>
      <c r="BN219" s="606" t="str">
        <f t="shared" si="131"/>
        <v/>
      </c>
      <c r="BO219" s="607" t="str">
        <f>IFERROR(IF(BN219="対象",ROUNDDOWN(L219*VLOOKUP(K219,【参考】数式用!$A$4:$J$42,10,FALSE)*AA219,0),""),"")</f>
        <v/>
      </c>
      <c r="BP219" s="606" t="str">
        <f t="shared" si="135"/>
        <v/>
      </c>
      <c r="BQ219" s="606" t="str">
        <f t="shared" si="132"/>
        <v/>
      </c>
      <c r="BR219" s="608" t="str">
        <f t="shared" si="136"/>
        <v/>
      </c>
      <c r="BS219" s="608" t="str">
        <f t="shared" si="133"/>
        <v/>
      </c>
      <c r="BT219" s="606" t="str">
        <f t="shared" si="134"/>
        <v/>
      </c>
      <c r="BU219" s="607" t="str">
        <f>IFERROR(IF(BT219="Ⅱロ有り",ROUNDDOWN(L219*VLOOKUP(K219,【参考】数式用!$A$4:$J$42,10,FALSE)*AA219,0),""),"")</f>
        <v/>
      </c>
      <c r="BV219" s="606" t="str">
        <f>IFERROR(IF(BT219="Ⅱロなし",ROUNDDOWN(L219*VLOOKUP(K219,【参考】数式用!$A$4:$J$42,8,FALSE)*AA219,0),""),"")</f>
        <v/>
      </c>
    </row>
    <row r="220" spans="1:74" ht="110.1" customHeight="1" thickBot="1">
      <c r="A220" s="333">
        <v>207</v>
      </c>
      <c r="B220" s="1008" t="str">
        <f>IF(基本情報入力シート!B242="","",基本情報入力シート!B242)</f>
        <v/>
      </c>
      <c r="C220" s="1009"/>
      <c r="D220" s="1009"/>
      <c r="E220" s="1009"/>
      <c r="F220" s="1010"/>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24" t="str">
        <f>IF('別紙様式2-2（個票（４、５月））'!M220="","",'別紙様式2-2（個票（４、５月））'!M220)</f>
        <v/>
      </c>
      <c r="N220" s="584" t="str">
        <f>IF('別紙様式2-2（個票（４、５月））'!N220="","",'別紙様式2-2（個票（４、５月））'!N220)</f>
        <v/>
      </c>
      <c r="O220" s="336"/>
      <c r="P220" s="337" t="str">
        <f>IFERROR(VLOOKUP(K220,【参考】数式用!$A$2:$M$57,MATCH(O220,【参考】数式用!$G$3:$M$3,0)+6,0),"")</f>
        <v/>
      </c>
      <c r="Q220" s="338" t="s">
        <v>118</v>
      </c>
      <c r="R220" s="339"/>
      <c r="S220" s="340" t="s">
        <v>183</v>
      </c>
      <c r="T220" s="339"/>
      <c r="U220" s="340" t="s">
        <v>184</v>
      </c>
      <c r="V220" s="339"/>
      <c r="W220" s="340" t="s">
        <v>183</v>
      </c>
      <c r="X220" s="339"/>
      <c r="Y220" s="340" t="s">
        <v>185</v>
      </c>
      <c r="Z220" s="340" t="s">
        <v>186</v>
      </c>
      <c r="AA220" s="340" t="str">
        <f t="shared" si="106"/>
        <v/>
      </c>
      <c r="AB220" s="341" t="s">
        <v>187</v>
      </c>
      <c r="AC220" s="342" t="str">
        <f t="shared" si="107"/>
        <v/>
      </c>
      <c r="AD220" s="509" t="str">
        <f t="shared" si="108"/>
        <v/>
      </c>
      <c r="AE220" s="343" t="str">
        <f>IFERROR(ROUNDDOWN(ROUNDDOWN(ROUND(L220*VLOOKUP(K220,【参考】数式用!$A$2:$M$57,MATCH("処遇改善加算Ⅳ",【参考】数式用!$G$3:$M$3,0)+6,0),0),0)*AA220*0.5,0), "")</f>
        <v/>
      </c>
      <c r="AF220" s="344"/>
      <c r="AG220" s="345"/>
      <c r="AH220" s="345"/>
      <c r="AI220" s="344"/>
      <c r="AJ220" s="382"/>
      <c r="AK220" s="346"/>
      <c r="AL220" s="324" t="str">
        <f t="shared" si="109"/>
        <v/>
      </c>
      <c r="AM220" s="325" t="str">
        <f t="shared" si="110"/>
        <v/>
      </c>
      <c r="AN220" s="255"/>
      <c r="AO220" s="577" t="str">
        <f>IFERROR(VLOOKUP(K220,【参考】数式用!$A$2:$N$57,14,FALSE),"")</f>
        <v/>
      </c>
      <c r="AP220" s="577" t="str">
        <f t="shared" si="111"/>
        <v/>
      </c>
      <c r="AQ220" s="560" t="str">
        <f t="shared" si="112"/>
        <v/>
      </c>
      <c r="AR220" s="560" t="str">
        <f t="shared" si="113"/>
        <v>キャリアパス要件Ⅰ・Ⅱ_</v>
      </c>
      <c r="AS220" s="632" t="str">
        <f t="shared" si="114"/>
        <v>入力済</v>
      </c>
      <c r="AT220" s="577" t="str">
        <f t="shared" si="115"/>
        <v/>
      </c>
      <c r="AU220" s="632" t="str">
        <f t="shared" si="116"/>
        <v>入力済</v>
      </c>
      <c r="AV220" s="632" t="str">
        <f t="shared" si="117"/>
        <v/>
      </c>
      <c r="AW220" s="632" t="str">
        <f t="shared" si="118"/>
        <v/>
      </c>
      <c r="AX220" s="577" t="str">
        <f t="shared" si="119"/>
        <v/>
      </c>
      <c r="AY220" s="632" t="str">
        <f>IFERROR(VLOOKUP(K220,【参考】数式用!$AR$3:$AS$49, 2, FALSE), "")</f>
        <v/>
      </c>
      <c r="AZ220" s="577" t="str">
        <f t="shared" si="120"/>
        <v/>
      </c>
      <c r="BA220" s="559" t="str">
        <f t="shared" si="121"/>
        <v>入力済</v>
      </c>
      <c r="BB220" s="632" t="str">
        <f>IFERROR(VLOOKUP(K220,【参考】数式用!$AX$3:$AY$59, 2, FALSE), "")</f>
        <v/>
      </c>
      <c r="BC220" s="577" t="str">
        <f t="shared" si="122"/>
        <v/>
      </c>
      <c r="BD220" s="559" t="str">
        <f t="shared" si="123"/>
        <v>入力済</v>
      </c>
      <c r="BE220" s="559" t="str">
        <f t="shared" si="124"/>
        <v/>
      </c>
      <c r="BF220" s="559" t="str">
        <f t="shared" si="125"/>
        <v/>
      </c>
      <c r="BG220" s="559" t="str">
        <f t="shared" si="126"/>
        <v/>
      </c>
      <c r="BH220" s="559" t="str">
        <f t="shared" si="127"/>
        <v/>
      </c>
      <c r="BI220" s="559" t="str">
        <f t="shared" si="128"/>
        <v/>
      </c>
      <c r="BK220" s="27"/>
      <c r="BL220" s="606" t="str">
        <f t="shared" si="129"/>
        <v/>
      </c>
      <c r="BM220" s="606" t="str">
        <f t="shared" si="130"/>
        <v/>
      </c>
      <c r="BN220" s="606" t="str">
        <f t="shared" si="131"/>
        <v/>
      </c>
      <c r="BO220" s="607" t="str">
        <f>IFERROR(IF(BN220="対象",ROUNDDOWN(L220*VLOOKUP(K220,【参考】数式用!$A$4:$J$42,10,FALSE)*AA220,0),""),"")</f>
        <v/>
      </c>
      <c r="BP220" s="606" t="str">
        <f t="shared" si="135"/>
        <v/>
      </c>
      <c r="BQ220" s="606" t="str">
        <f t="shared" si="132"/>
        <v/>
      </c>
      <c r="BR220" s="608" t="str">
        <f t="shared" si="136"/>
        <v/>
      </c>
      <c r="BS220" s="608" t="str">
        <f t="shared" si="133"/>
        <v/>
      </c>
      <c r="BT220" s="606" t="str">
        <f t="shared" si="134"/>
        <v/>
      </c>
      <c r="BU220" s="607" t="str">
        <f>IFERROR(IF(BT220="Ⅱロ有り",ROUNDDOWN(L220*VLOOKUP(K220,【参考】数式用!$A$4:$J$42,10,FALSE)*AA220,0),""),"")</f>
        <v/>
      </c>
      <c r="BV220" s="606" t="str">
        <f>IFERROR(IF(BT220="Ⅱロなし",ROUNDDOWN(L220*VLOOKUP(K220,【参考】数式用!$A$4:$J$42,8,FALSE)*AA220,0),""),"")</f>
        <v/>
      </c>
    </row>
    <row r="221" spans="1:74" ht="110.1" customHeight="1" thickBot="1">
      <c r="A221" s="333">
        <v>208</v>
      </c>
      <c r="B221" s="1008" t="str">
        <f>IF(基本情報入力シート!B243="","",基本情報入力シート!B243)</f>
        <v/>
      </c>
      <c r="C221" s="1009"/>
      <c r="D221" s="1009"/>
      <c r="E221" s="1009"/>
      <c r="F221" s="1010"/>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24" t="str">
        <f>IF('別紙様式2-2（個票（４、５月））'!M221="","",'別紙様式2-2（個票（４、５月））'!M221)</f>
        <v/>
      </c>
      <c r="N221" s="584" t="str">
        <f>IF('別紙様式2-2（個票（４、５月））'!N221="","",'別紙様式2-2（個票（４、５月））'!N221)</f>
        <v/>
      </c>
      <c r="O221" s="336"/>
      <c r="P221" s="337" t="str">
        <f>IFERROR(VLOOKUP(K221,【参考】数式用!$A$2:$M$57,MATCH(O221,【参考】数式用!$G$3:$M$3,0)+6,0),"")</f>
        <v/>
      </c>
      <c r="Q221" s="338" t="s">
        <v>118</v>
      </c>
      <c r="R221" s="339"/>
      <c r="S221" s="340" t="s">
        <v>183</v>
      </c>
      <c r="T221" s="339"/>
      <c r="U221" s="340" t="s">
        <v>184</v>
      </c>
      <c r="V221" s="339"/>
      <c r="W221" s="340" t="s">
        <v>183</v>
      </c>
      <c r="X221" s="339"/>
      <c r="Y221" s="340" t="s">
        <v>185</v>
      </c>
      <c r="Z221" s="340" t="s">
        <v>186</v>
      </c>
      <c r="AA221" s="340" t="str">
        <f t="shared" si="106"/>
        <v/>
      </c>
      <c r="AB221" s="341" t="s">
        <v>187</v>
      </c>
      <c r="AC221" s="342" t="str">
        <f t="shared" si="107"/>
        <v/>
      </c>
      <c r="AD221" s="509" t="str">
        <f t="shared" si="108"/>
        <v/>
      </c>
      <c r="AE221" s="343" t="str">
        <f>IFERROR(ROUNDDOWN(ROUNDDOWN(ROUND(L221*VLOOKUP(K221,【参考】数式用!$A$2:$M$57,MATCH("処遇改善加算Ⅳ",【参考】数式用!$G$3:$M$3,0)+6,0),0),0)*AA221*0.5,0), "")</f>
        <v/>
      </c>
      <c r="AF221" s="344"/>
      <c r="AG221" s="345"/>
      <c r="AH221" s="345"/>
      <c r="AI221" s="344"/>
      <c r="AJ221" s="382"/>
      <c r="AK221" s="346"/>
      <c r="AL221" s="324" t="str">
        <f t="shared" si="109"/>
        <v/>
      </c>
      <c r="AM221" s="325" t="str">
        <f t="shared" si="110"/>
        <v/>
      </c>
      <c r="AN221" s="255"/>
      <c r="AO221" s="577" t="str">
        <f>IFERROR(VLOOKUP(K221,【参考】数式用!$A$2:$N$57,14,FALSE),"")</f>
        <v/>
      </c>
      <c r="AP221" s="577" t="str">
        <f t="shared" si="111"/>
        <v/>
      </c>
      <c r="AQ221" s="560" t="str">
        <f t="shared" si="112"/>
        <v/>
      </c>
      <c r="AR221" s="560" t="str">
        <f t="shared" si="113"/>
        <v>キャリアパス要件Ⅰ・Ⅱ_</v>
      </c>
      <c r="AS221" s="632" t="str">
        <f t="shared" si="114"/>
        <v>入力済</v>
      </c>
      <c r="AT221" s="577" t="str">
        <f t="shared" si="115"/>
        <v/>
      </c>
      <c r="AU221" s="632" t="str">
        <f t="shared" si="116"/>
        <v>入力済</v>
      </c>
      <c r="AV221" s="632" t="str">
        <f t="shared" si="117"/>
        <v/>
      </c>
      <c r="AW221" s="632" t="str">
        <f t="shared" si="118"/>
        <v/>
      </c>
      <c r="AX221" s="577" t="str">
        <f t="shared" si="119"/>
        <v/>
      </c>
      <c r="AY221" s="632" t="str">
        <f>IFERROR(VLOOKUP(K221,【参考】数式用!$AR$3:$AS$49, 2, FALSE), "")</f>
        <v/>
      </c>
      <c r="AZ221" s="577" t="str">
        <f t="shared" si="120"/>
        <v/>
      </c>
      <c r="BA221" s="559" t="str">
        <f t="shared" si="121"/>
        <v>入力済</v>
      </c>
      <c r="BB221" s="632" t="str">
        <f>IFERROR(VLOOKUP(K221,【参考】数式用!$AX$3:$AY$59, 2, FALSE), "")</f>
        <v/>
      </c>
      <c r="BC221" s="577" t="str">
        <f t="shared" si="122"/>
        <v/>
      </c>
      <c r="BD221" s="559" t="str">
        <f t="shared" si="123"/>
        <v>入力済</v>
      </c>
      <c r="BE221" s="559" t="str">
        <f t="shared" si="124"/>
        <v/>
      </c>
      <c r="BF221" s="559" t="str">
        <f t="shared" si="125"/>
        <v/>
      </c>
      <c r="BG221" s="559" t="str">
        <f t="shared" si="126"/>
        <v/>
      </c>
      <c r="BH221" s="559" t="str">
        <f t="shared" si="127"/>
        <v/>
      </c>
      <c r="BI221" s="559" t="str">
        <f t="shared" si="128"/>
        <v/>
      </c>
      <c r="BK221" s="27"/>
      <c r="BL221" s="606" t="str">
        <f t="shared" si="129"/>
        <v/>
      </c>
      <c r="BM221" s="606" t="str">
        <f t="shared" si="130"/>
        <v/>
      </c>
      <c r="BN221" s="606" t="str">
        <f t="shared" si="131"/>
        <v/>
      </c>
      <c r="BO221" s="607" t="str">
        <f>IFERROR(IF(BN221="対象",ROUNDDOWN(L221*VLOOKUP(K221,【参考】数式用!$A$4:$J$42,10,FALSE)*AA221,0),""),"")</f>
        <v/>
      </c>
      <c r="BP221" s="606" t="str">
        <f t="shared" si="135"/>
        <v/>
      </c>
      <c r="BQ221" s="606" t="str">
        <f t="shared" si="132"/>
        <v/>
      </c>
      <c r="BR221" s="608" t="str">
        <f t="shared" si="136"/>
        <v/>
      </c>
      <c r="BS221" s="608" t="str">
        <f t="shared" si="133"/>
        <v/>
      </c>
      <c r="BT221" s="606" t="str">
        <f t="shared" si="134"/>
        <v/>
      </c>
      <c r="BU221" s="607" t="str">
        <f>IFERROR(IF(BT221="Ⅱロ有り",ROUNDDOWN(L221*VLOOKUP(K221,【参考】数式用!$A$4:$J$42,10,FALSE)*AA221,0),""),"")</f>
        <v/>
      </c>
      <c r="BV221" s="606" t="str">
        <f>IFERROR(IF(BT221="Ⅱロなし",ROUNDDOWN(L221*VLOOKUP(K221,【参考】数式用!$A$4:$J$42,8,FALSE)*AA221,0),""),"")</f>
        <v/>
      </c>
    </row>
    <row r="222" spans="1:74" ht="110.1" customHeight="1" thickBot="1">
      <c r="A222" s="333">
        <v>209</v>
      </c>
      <c r="B222" s="1008" t="str">
        <f>IF(基本情報入力シート!B244="","",基本情報入力シート!B244)</f>
        <v/>
      </c>
      <c r="C222" s="1009"/>
      <c r="D222" s="1009"/>
      <c r="E222" s="1009"/>
      <c r="F222" s="1010"/>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24" t="str">
        <f>IF('別紙様式2-2（個票（４、５月））'!M222="","",'別紙様式2-2（個票（４、５月））'!M222)</f>
        <v/>
      </c>
      <c r="N222" s="584" t="str">
        <f>IF('別紙様式2-2（個票（４、５月））'!N222="","",'別紙様式2-2（個票（４、５月））'!N222)</f>
        <v/>
      </c>
      <c r="O222" s="336"/>
      <c r="P222" s="337" t="str">
        <f>IFERROR(VLOOKUP(K222,【参考】数式用!$A$2:$M$57,MATCH(O222,【参考】数式用!$G$3:$M$3,0)+6,0),"")</f>
        <v/>
      </c>
      <c r="Q222" s="338" t="s">
        <v>118</v>
      </c>
      <c r="R222" s="339"/>
      <c r="S222" s="340" t="s">
        <v>183</v>
      </c>
      <c r="T222" s="339"/>
      <c r="U222" s="340" t="s">
        <v>184</v>
      </c>
      <c r="V222" s="339"/>
      <c r="W222" s="340" t="s">
        <v>183</v>
      </c>
      <c r="X222" s="339"/>
      <c r="Y222" s="340" t="s">
        <v>185</v>
      </c>
      <c r="Z222" s="340" t="s">
        <v>186</v>
      </c>
      <c r="AA222" s="340" t="str">
        <f t="shared" si="106"/>
        <v/>
      </c>
      <c r="AB222" s="341" t="s">
        <v>187</v>
      </c>
      <c r="AC222" s="342" t="str">
        <f t="shared" si="107"/>
        <v/>
      </c>
      <c r="AD222" s="509" t="str">
        <f t="shared" si="108"/>
        <v/>
      </c>
      <c r="AE222" s="343" t="str">
        <f>IFERROR(ROUNDDOWN(ROUNDDOWN(ROUND(L222*VLOOKUP(K222,【参考】数式用!$A$2:$M$57,MATCH("処遇改善加算Ⅳ",【参考】数式用!$G$3:$M$3,0)+6,0),0),0)*AA222*0.5,0), "")</f>
        <v/>
      </c>
      <c r="AF222" s="344"/>
      <c r="AG222" s="345"/>
      <c r="AH222" s="345"/>
      <c r="AI222" s="344"/>
      <c r="AJ222" s="382"/>
      <c r="AK222" s="346"/>
      <c r="AL222" s="324" t="str">
        <f t="shared" si="109"/>
        <v/>
      </c>
      <c r="AM222" s="325" t="str">
        <f t="shared" si="110"/>
        <v/>
      </c>
      <c r="AN222" s="255"/>
      <c r="AO222" s="577" t="str">
        <f>IFERROR(VLOOKUP(K222,【参考】数式用!$A$2:$N$57,14,FALSE),"")</f>
        <v/>
      </c>
      <c r="AP222" s="577" t="str">
        <f t="shared" si="111"/>
        <v/>
      </c>
      <c r="AQ222" s="560" t="str">
        <f t="shared" si="112"/>
        <v/>
      </c>
      <c r="AR222" s="560" t="str">
        <f t="shared" si="113"/>
        <v>キャリアパス要件Ⅰ・Ⅱ_</v>
      </c>
      <c r="AS222" s="632" t="str">
        <f t="shared" si="114"/>
        <v>入力済</v>
      </c>
      <c r="AT222" s="577" t="str">
        <f t="shared" si="115"/>
        <v/>
      </c>
      <c r="AU222" s="632" t="str">
        <f t="shared" si="116"/>
        <v>入力済</v>
      </c>
      <c r="AV222" s="632" t="str">
        <f t="shared" si="117"/>
        <v/>
      </c>
      <c r="AW222" s="632" t="str">
        <f t="shared" si="118"/>
        <v/>
      </c>
      <c r="AX222" s="577" t="str">
        <f t="shared" si="119"/>
        <v/>
      </c>
      <c r="AY222" s="632" t="str">
        <f>IFERROR(VLOOKUP(K222,【参考】数式用!$AR$3:$AS$49, 2, FALSE), "")</f>
        <v/>
      </c>
      <c r="AZ222" s="577" t="str">
        <f t="shared" si="120"/>
        <v/>
      </c>
      <c r="BA222" s="559" t="str">
        <f t="shared" si="121"/>
        <v>入力済</v>
      </c>
      <c r="BB222" s="632" t="str">
        <f>IFERROR(VLOOKUP(K222,【参考】数式用!$AX$3:$AY$59, 2, FALSE), "")</f>
        <v/>
      </c>
      <c r="BC222" s="577" t="str">
        <f t="shared" si="122"/>
        <v/>
      </c>
      <c r="BD222" s="559" t="str">
        <f t="shared" si="123"/>
        <v>入力済</v>
      </c>
      <c r="BE222" s="559" t="str">
        <f t="shared" si="124"/>
        <v/>
      </c>
      <c r="BF222" s="559" t="str">
        <f t="shared" si="125"/>
        <v/>
      </c>
      <c r="BG222" s="559" t="str">
        <f t="shared" si="126"/>
        <v/>
      </c>
      <c r="BH222" s="559" t="str">
        <f t="shared" si="127"/>
        <v/>
      </c>
      <c r="BI222" s="559" t="str">
        <f t="shared" si="128"/>
        <v/>
      </c>
      <c r="BK222" s="27"/>
      <c r="BL222" s="606" t="str">
        <f t="shared" si="129"/>
        <v/>
      </c>
      <c r="BM222" s="606" t="str">
        <f t="shared" si="130"/>
        <v/>
      </c>
      <c r="BN222" s="606" t="str">
        <f t="shared" si="131"/>
        <v/>
      </c>
      <c r="BO222" s="607" t="str">
        <f>IFERROR(IF(BN222="対象",ROUNDDOWN(L222*VLOOKUP(K222,【参考】数式用!$A$4:$J$42,10,FALSE)*AA222,0),""),"")</f>
        <v/>
      </c>
      <c r="BP222" s="606" t="str">
        <f t="shared" si="135"/>
        <v/>
      </c>
      <c r="BQ222" s="606" t="str">
        <f t="shared" si="132"/>
        <v/>
      </c>
      <c r="BR222" s="608" t="str">
        <f t="shared" si="136"/>
        <v/>
      </c>
      <c r="BS222" s="608" t="str">
        <f t="shared" si="133"/>
        <v/>
      </c>
      <c r="BT222" s="606" t="str">
        <f t="shared" si="134"/>
        <v/>
      </c>
      <c r="BU222" s="607" t="str">
        <f>IFERROR(IF(BT222="Ⅱロ有り",ROUNDDOWN(L222*VLOOKUP(K222,【参考】数式用!$A$4:$J$42,10,FALSE)*AA222,0),""),"")</f>
        <v/>
      </c>
      <c r="BV222" s="606" t="str">
        <f>IFERROR(IF(BT222="Ⅱロなし",ROUNDDOWN(L222*VLOOKUP(K222,【参考】数式用!$A$4:$J$42,8,FALSE)*AA222,0),""),"")</f>
        <v/>
      </c>
    </row>
    <row r="223" spans="1:74" ht="110.1" customHeight="1" thickBot="1">
      <c r="A223" s="333">
        <v>210</v>
      </c>
      <c r="B223" s="1008" t="str">
        <f>IF(基本情報入力シート!B245="","",基本情報入力シート!B245)</f>
        <v/>
      </c>
      <c r="C223" s="1009"/>
      <c r="D223" s="1009"/>
      <c r="E223" s="1009"/>
      <c r="F223" s="1010"/>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24" t="str">
        <f>IF('別紙様式2-2（個票（４、５月））'!M223="","",'別紙様式2-2（個票（４、５月））'!M223)</f>
        <v/>
      </c>
      <c r="N223" s="584" t="str">
        <f>IF('別紙様式2-2（個票（４、５月））'!N223="","",'別紙様式2-2（個票（４、５月））'!N223)</f>
        <v/>
      </c>
      <c r="O223" s="336"/>
      <c r="P223" s="337" t="str">
        <f>IFERROR(VLOOKUP(K223,【参考】数式用!$A$2:$M$57,MATCH(O223,【参考】数式用!$G$3:$M$3,0)+6,0),"")</f>
        <v/>
      </c>
      <c r="Q223" s="338" t="s">
        <v>118</v>
      </c>
      <c r="R223" s="339"/>
      <c r="S223" s="340" t="s">
        <v>183</v>
      </c>
      <c r="T223" s="339"/>
      <c r="U223" s="340" t="s">
        <v>184</v>
      </c>
      <c r="V223" s="339"/>
      <c r="W223" s="340" t="s">
        <v>183</v>
      </c>
      <c r="X223" s="339"/>
      <c r="Y223" s="340" t="s">
        <v>185</v>
      </c>
      <c r="Z223" s="340" t="s">
        <v>186</v>
      </c>
      <c r="AA223" s="340" t="str">
        <f t="shared" si="106"/>
        <v/>
      </c>
      <c r="AB223" s="341" t="s">
        <v>187</v>
      </c>
      <c r="AC223" s="342" t="str">
        <f t="shared" si="107"/>
        <v/>
      </c>
      <c r="AD223" s="509" t="str">
        <f t="shared" si="108"/>
        <v/>
      </c>
      <c r="AE223" s="343" t="str">
        <f>IFERROR(ROUNDDOWN(ROUNDDOWN(ROUND(L223*VLOOKUP(K223,【参考】数式用!$A$2:$M$57,MATCH("処遇改善加算Ⅳ",【参考】数式用!$G$3:$M$3,0)+6,0),0),0)*AA223*0.5,0), "")</f>
        <v/>
      </c>
      <c r="AF223" s="344"/>
      <c r="AG223" s="345"/>
      <c r="AH223" s="345"/>
      <c r="AI223" s="344"/>
      <c r="AJ223" s="382"/>
      <c r="AK223" s="346"/>
      <c r="AL223" s="324" t="str">
        <f t="shared" si="109"/>
        <v/>
      </c>
      <c r="AM223" s="325" t="str">
        <f t="shared" si="110"/>
        <v/>
      </c>
      <c r="AN223" s="255"/>
      <c r="AO223" s="577" t="str">
        <f>IFERROR(VLOOKUP(K223,【参考】数式用!$A$2:$N$57,14,FALSE),"")</f>
        <v/>
      </c>
      <c r="AP223" s="577" t="str">
        <f t="shared" si="111"/>
        <v/>
      </c>
      <c r="AQ223" s="560" t="str">
        <f t="shared" si="112"/>
        <v/>
      </c>
      <c r="AR223" s="560" t="str">
        <f t="shared" si="113"/>
        <v>キャリアパス要件Ⅰ・Ⅱ_</v>
      </c>
      <c r="AS223" s="632" t="str">
        <f t="shared" si="114"/>
        <v>入力済</v>
      </c>
      <c r="AT223" s="577" t="str">
        <f t="shared" si="115"/>
        <v/>
      </c>
      <c r="AU223" s="632" t="str">
        <f t="shared" si="116"/>
        <v>入力済</v>
      </c>
      <c r="AV223" s="632" t="str">
        <f t="shared" si="117"/>
        <v/>
      </c>
      <c r="AW223" s="632" t="str">
        <f t="shared" si="118"/>
        <v/>
      </c>
      <c r="AX223" s="577" t="str">
        <f t="shared" si="119"/>
        <v/>
      </c>
      <c r="AY223" s="632" t="str">
        <f>IFERROR(VLOOKUP(K223,【参考】数式用!$AR$3:$AS$49, 2, FALSE), "")</f>
        <v/>
      </c>
      <c r="AZ223" s="577" t="str">
        <f t="shared" si="120"/>
        <v/>
      </c>
      <c r="BA223" s="559" t="str">
        <f t="shared" si="121"/>
        <v>入力済</v>
      </c>
      <c r="BB223" s="632" t="str">
        <f>IFERROR(VLOOKUP(K223,【参考】数式用!$AX$3:$AY$59, 2, FALSE), "")</f>
        <v/>
      </c>
      <c r="BC223" s="577" t="str">
        <f t="shared" si="122"/>
        <v/>
      </c>
      <c r="BD223" s="559" t="str">
        <f t="shared" si="123"/>
        <v>入力済</v>
      </c>
      <c r="BE223" s="559" t="str">
        <f t="shared" si="124"/>
        <v/>
      </c>
      <c r="BF223" s="559" t="str">
        <f t="shared" si="125"/>
        <v/>
      </c>
      <c r="BG223" s="559" t="str">
        <f t="shared" si="126"/>
        <v/>
      </c>
      <c r="BH223" s="559" t="str">
        <f t="shared" si="127"/>
        <v/>
      </c>
      <c r="BI223" s="559" t="str">
        <f t="shared" si="128"/>
        <v/>
      </c>
      <c r="BK223" s="27"/>
      <c r="BL223" s="606" t="str">
        <f t="shared" si="129"/>
        <v/>
      </c>
      <c r="BM223" s="606" t="str">
        <f t="shared" si="130"/>
        <v/>
      </c>
      <c r="BN223" s="606" t="str">
        <f t="shared" si="131"/>
        <v/>
      </c>
      <c r="BO223" s="607" t="str">
        <f>IFERROR(IF(BN223="対象",ROUNDDOWN(L223*VLOOKUP(K223,【参考】数式用!$A$4:$J$42,10,FALSE)*AA223,0),""),"")</f>
        <v/>
      </c>
      <c r="BP223" s="606" t="str">
        <f t="shared" si="135"/>
        <v/>
      </c>
      <c r="BQ223" s="606" t="str">
        <f t="shared" si="132"/>
        <v/>
      </c>
      <c r="BR223" s="608" t="str">
        <f t="shared" si="136"/>
        <v/>
      </c>
      <c r="BS223" s="608" t="str">
        <f t="shared" si="133"/>
        <v/>
      </c>
      <c r="BT223" s="606" t="str">
        <f t="shared" si="134"/>
        <v/>
      </c>
      <c r="BU223" s="607" t="str">
        <f>IFERROR(IF(BT223="Ⅱロ有り",ROUNDDOWN(L223*VLOOKUP(K223,【参考】数式用!$A$4:$J$42,10,FALSE)*AA223,0),""),"")</f>
        <v/>
      </c>
      <c r="BV223" s="606" t="str">
        <f>IFERROR(IF(BT223="Ⅱロなし",ROUNDDOWN(L223*VLOOKUP(K223,【参考】数式用!$A$4:$J$42,8,FALSE)*AA223,0),""),"")</f>
        <v/>
      </c>
    </row>
    <row r="224" spans="1:74" ht="110.1" customHeight="1" thickBot="1">
      <c r="A224" s="333">
        <v>211</v>
      </c>
      <c r="B224" s="1008" t="str">
        <f>IF(基本情報入力シート!B246="","",基本情報入力シート!B246)</f>
        <v/>
      </c>
      <c r="C224" s="1009"/>
      <c r="D224" s="1009"/>
      <c r="E224" s="1009"/>
      <c r="F224" s="1010"/>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24" t="str">
        <f>IF('別紙様式2-2（個票（４、５月））'!M224="","",'別紙様式2-2（個票（４、５月））'!M224)</f>
        <v/>
      </c>
      <c r="N224" s="584" t="str">
        <f>IF('別紙様式2-2（個票（４、５月））'!N224="","",'別紙様式2-2（個票（４、５月））'!N224)</f>
        <v/>
      </c>
      <c r="O224" s="336"/>
      <c r="P224" s="337" t="str">
        <f>IFERROR(VLOOKUP(K224,【参考】数式用!$A$2:$M$57,MATCH(O224,【参考】数式用!$G$3:$M$3,0)+6,0),"")</f>
        <v/>
      </c>
      <c r="Q224" s="338" t="s">
        <v>118</v>
      </c>
      <c r="R224" s="339"/>
      <c r="S224" s="340" t="s">
        <v>183</v>
      </c>
      <c r="T224" s="339"/>
      <c r="U224" s="340" t="s">
        <v>184</v>
      </c>
      <c r="V224" s="339"/>
      <c r="W224" s="340" t="s">
        <v>183</v>
      </c>
      <c r="X224" s="339"/>
      <c r="Y224" s="340" t="s">
        <v>185</v>
      </c>
      <c r="Z224" s="340" t="s">
        <v>186</v>
      </c>
      <c r="AA224" s="340" t="str">
        <f t="shared" si="106"/>
        <v/>
      </c>
      <c r="AB224" s="341" t="s">
        <v>187</v>
      </c>
      <c r="AC224" s="342" t="str">
        <f t="shared" si="107"/>
        <v/>
      </c>
      <c r="AD224" s="509" t="str">
        <f t="shared" si="108"/>
        <v/>
      </c>
      <c r="AE224" s="343" t="str">
        <f>IFERROR(ROUNDDOWN(ROUNDDOWN(ROUND(L224*VLOOKUP(K224,【参考】数式用!$A$2:$M$57,MATCH("処遇改善加算Ⅳ",【参考】数式用!$G$3:$M$3,0)+6,0),0),0)*AA224*0.5,0), "")</f>
        <v/>
      </c>
      <c r="AF224" s="344"/>
      <c r="AG224" s="345"/>
      <c r="AH224" s="345"/>
      <c r="AI224" s="344"/>
      <c r="AJ224" s="382"/>
      <c r="AK224" s="346"/>
      <c r="AL224" s="324" t="str">
        <f t="shared" si="109"/>
        <v/>
      </c>
      <c r="AM224" s="325" t="str">
        <f t="shared" si="110"/>
        <v/>
      </c>
      <c r="AN224" s="255"/>
      <c r="AO224" s="577" t="str">
        <f>IFERROR(VLOOKUP(K224,【参考】数式用!$A$2:$N$57,14,FALSE),"")</f>
        <v/>
      </c>
      <c r="AP224" s="577" t="str">
        <f t="shared" si="111"/>
        <v/>
      </c>
      <c r="AQ224" s="560" t="str">
        <f t="shared" si="112"/>
        <v/>
      </c>
      <c r="AR224" s="560" t="str">
        <f t="shared" si="113"/>
        <v>キャリアパス要件Ⅰ・Ⅱ_</v>
      </c>
      <c r="AS224" s="632" t="str">
        <f t="shared" si="114"/>
        <v>入力済</v>
      </c>
      <c r="AT224" s="577" t="str">
        <f t="shared" si="115"/>
        <v/>
      </c>
      <c r="AU224" s="632" t="str">
        <f t="shared" si="116"/>
        <v>入力済</v>
      </c>
      <c r="AV224" s="632" t="str">
        <f t="shared" si="117"/>
        <v/>
      </c>
      <c r="AW224" s="632" t="str">
        <f t="shared" si="118"/>
        <v/>
      </c>
      <c r="AX224" s="577" t="str">
        <f t="shared" si="119"/>
        <v/>
      </c>
      <c r="AY224" s="632" t="str">
        <f>IFERROR(VLOOKUP(K224,【参考】数式用!$AR$3:$AS$49, 2, FALSE), "")</f>
        <v/>
      </c>
      <c r="AZ224" s="577" t="str">
        <f t="shared" si="120"/>
        <v/>
      </c>
      <c r="BA224" s="559" t="str">
        <f t="shared" si="121"/>
        <v>入力済</v>
      </c>
      <c r="BB224" s="632" t="str">
        <f>IFERROR(VLOOKUP(K224,【参考】数式用!$AX$3:$AY$59, 2, FALSE), "")</f>
        <v/>
      </c>
      <c r="BC224" s="577" t="str">
        <f t="shared" si="122"/>
        <v/>
      </c>
      <c r="BD224" s="559" t="str">
        <f t="shared" si="123"/>
        <v>入力済</v>
      </c>
      <c r="BE224" s="559" t="str">
        <f t="shared" si="124"/>
        <v/>
      </c>
      <c r="BF224" s="559" t="str">
        <f t="shared" si="125"/>
        <v/>
      </c>
      <c r="BG224" s="559" t="str">
        <f t="shared" si="126"/>
        <v/>
      </c>
      <c r="BH224" s="559" t="str">
        <f t="shared" si="127"/>
        <v/>
      </c>
      <c r="BI224" s="559" t="str">
        <f t="shared" si="128"/>
        <v/>
      </c>
      <c r="BK224" s="27"/>
      <c r="BL224" s="606" t="str">
        <f t="shared" si="129"/>
        <v/>
      </c>
      <c r="BM224" s="606" t="str">
        <f t="shared" si="130"/>
        <v/>
      </c>
      <c r="BN224" s="606" t="str">
        <f t="shared" si="131"/>
        <v/>
      </c>
      <c r="BO224" s="607" t="str">
        <f>IFERROR(IF(BN224="対象",ROUNDDOWN(L224*VLOOKUP(K224,【参考】数式用!$A$4:$J$42,10,FALSE)*AA224,0),""),"")</f>
        <v/>
      </c>
      <c r="BP224" s="606" t="str">
        <f t="shared" si="135"/>
        <v/>
      </c>
      <c r="BQ224" s="606" t="str">
        <f t="shared" si="132"/>
        <v/>
      </c>
      <c r="BR224" s="608" t="str">
        <f t="shared" si="136"/>
        <v/>
      </c>
      <c r="BS224" s="608" t="str">
        <f t="shared" si="133"/>
        <v/>
      </c>
      <c r="BT224" s="606" t="str">
        <f t="shared" si="134"/>
        <v/>
      </c>
      <c r="BU224" s="607" t="str">
        <f>IFERROR(IF(BT224="Ⅱロ有り",ROUNDDOWN(L224*VLOOKUP(K224,【参考】数式用!$A$4:$J$42,10,FALSE)*AA224,0),""),"")</f>
        <v/>
      </c>
      <c r="BV224" s="606" t="str">
        <f>IFERROR(IF(BT224="Ⅱロなし",ROUNDDOWN(L224*VLOOKUP(K224,【参考】数式用!$A$4:$J$42,8,FALSE)*AA224,0),""),"")</f>
        <v/>
      </c>
    </row>
    <row r="225" spans="1:74" ht="110.1" customHeight="1" thickBot="1">
      <c r="A225" s="333">
        <v>212</v>
      </c>
      <c r="B225" s="1008" t="str">
        <f>IF(基本情報入力シート!B247="","",基本情報入力シート!B247)</f>
        <v/>
      </c>
      <c r="C225" s="1009"/>
      <c r="D225" s="1009"/>
      <c r="E225" s="1009"/>
      <c r="F225" s="1010"/>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24" t="str">
        <f>IF('別紙様式2-2（個票（４、５月））'!M225="","",'別紙様式2-2（個票（４、５月））'!M225)</f>
        <v/>
      </c>
      <c r="N225" s="584" t="str">
        <f>IF('別紙様式2-2（個票（４、５月））'!N225="","",'別紙様式2-2（個票（４、５月））'!N225)</f>
        <v/>
      </c>
      <c r="O225" s="336"/>
      <c r="P225" s="337" t="str">
        <f>IFERROR(VLOOKUP(K225,【参考】数式用!$A$2:$M$57,MATCH(O225,【参考】数式用!$G$3:$M$3,0)+6,0),"")</f>
        <v/>
      </c>
      <c r="Q225" s="338" t="s">
        <v>118</v>
      </c>
      <c r="R225" s="339"/>
      <c r="S225" s="340" t="s">
        <v>183</v>
      </c>
      <c r="T225" s="339"/>
      <c r="U225" s="340" t="s">
        <v>184</v>
      </c>
      <c r="V225" s="339"/>
      <c r="W225" s="340" t="s">
        <v>183</v>
      </c>
      <c r="X225" s="339"/>
      <c r="Y225" s="340" t="s">
        <v>185</v>
      </c>
      <c r="Z225" s="340" t="s">
        <v>186</v>
      </c>
      <c r="AA225" s="340" t="str">
        <f t="shared" si="106"/>
        <v/>
      </c>
      <c r="AB225" s="341" t="s">
        <v>187</v>
      </c>
      <c r="AC225" s="342" t="str">
        <f t="shared" si="107"/>
        <v/>
      </c>
      <c r="AD225" s="509" t="str">
        <f t="shared" si="108"/>
        <v/>
      </c>
      <c r="AE225" s="343" t="str">
        <f>IFERROR(ROUNDDOWN(ROUNDDOWN(ROUND(L225*VLOOKUP(K225,【参考】数式用!$A$2:$M$57,MATCH("処遇改善加算Ⅳ",【参考】数式用!$G$3:$M$3,0)+6,0),0),0)*AA225*0.5,0), "")</f>
        <v/>
      </c>
      <c r="AF225" s="344"/>
      <c r="AG225" s="345"/>
      <c r="AH225" s="345"/>
      <c r="AI225" s="344"/>
      <c r="AJ225" s="382"/>
      <c r="AK225" s="346"/>
      <c r="AL225" s="324" t="str">
        <f t="shared" si="109"/>
        <v/>
      </c>
      <c r="AM225" s="325" t="str">
        <f t="shared" si="110"/>
        <v/>
      </c>
      <c r="AN225" s="255"/>
      <c r="AO225" s="577" t="str">
        <f>IFERROR(VLOOKUP(K225,【参考】数式用!$A$2:$N$57,14,FALSE),"")</f>
        <v/>
      </c>
      <c r="AP225" s="577" t="str">
        <f t="shared" si="111"/>
        <v/>
      </c>
      <c r="AQ225" s="560" t="str">
        <f t="shared" si="112"/>
        <v/>
      </c>
      <c r="AR225" s="560" t="str">
        <f t="shared" si="113"/>
        <v>キャリアパス要件Ⅰ・Ⅱ_</v>
      </c>
      <c r="AS225" s="632" t="str">
        <f t="shared" si="114"/>
        <v>入力済</v>
      </c>
      <c r="AT225" s="577" t="str">
        <f t="shared" si="115"/>
        <v/>
      </c>
      <c r="AU225" s="632" t="str">
        <f t="shared" si="116"/>
        <v>入力済</v>
      </c>
      <c r="AV225" s="632" t="str">
        <f t="shared" si="117"/>
        <v/>
      </c>
      <c r="AW225" s="632" t="str">
        <f t="shared" si="118"/>
        <v/>
      </c>
      <c r="AX225" s="577" t="str">
        <f t="shared" si="119"/>
        <v/>
      </c>
      <c r="AY225" s="632" t="str">
        <f>IFERROR(VLOOKUP(K225,【参考】数式用!$AR$3:$AS$49, 2, FALSE), "")</f>
        <v/>
      </c>
      <c r="AZ225" s="577" t="str">
        <f t="shared" si="120"/>
        <v/>
      </c>
      <c r="BA225" s="559" t="str">
        <f t="shared" si="121"/>
        <v>入力済</v>
      </c>
      <c r="BB225" s="632" t="str">
        <f>IFERROR(VLOOKUP(K225,【参考】数式用!$AX$3:$AY$59, 2, FALSE), "")</f>
        <v/>
      </c>
      <c r="BC225" s="577" t="str">
        <f t="shared" si="122"/>
        <v/>
      </c>
      <c r="BD225" s="559" t="str">
        <f t="shared" si="123"/>
        <v>入力済</v>
      </c>
      <c r="BE225" s="559" t="str">
        <f t="shared" si="124"/>
        <v/>
      </c>
      <c r="BF225" s="559" t="str">
        <f t="shared" si="125"/>
        <v/>
      </c>
      <c r="BG225" s="559" t="str">
        <f t="shared" si="126"/>
        <v/>
      </c>
      <c r="BH225" s="559" t="str">
        <f t="shared" si="127"/>
        <v/>
      </c>
      <c r="BI225" s="559" t="str">
        <f t="shared" si="128"/>
        <v/>
      </c>
      <c r="BK225" s="27"/>
      <c r="BL225" s="606" t="str">
        <f t="shared" si="129"/>
        <v/>
      </c>
      <c r="BM225" s="606" t="str">
        <f t="shared" si="130"/>
        <v/>
      </c>
      <c r="BN225" s="606" t="str">
        <f t="shared" si="131"/>
        <v/>
      </c>
      <c r="BO225" s="607" t="str">
        <f>IFERROR(IF(BN225="対象",ROUNDDOWN(L225*VLOOKUP(K225,【参考】数式用!$A$4:$J$42,10,FALSE)*AA225,0),""),"")</f>
        <v/>
      </c>
      <c r="BP225" s="606" t="str">
        <f t="shared" si="135"/>
        <v/>
      </c>
      <c r="BQ225" s="606" t="str">
        <f t="shared" si="132"/>
        <v/>
      </c>
      <c r="BR225" s="608" t="str">
        <f t="shared" si="136"/>
        <v/>
      </c>
      <c r="BS225" s="608" t="str">
        <f t="shared" si="133"/>
        <v/>
      </c>
      <c r="BT225" s="606" t="str">
        <f t="shared" si="134"/>
        <v/>
      </c>
      <c r="BU225" s="607" t="str">
        <f>IFERROR(IF(BT225="Ⅱロ有り",ROUNDDOWN(L225*VLOOKUP(K225,【参考】数式用!$A$4:$J$42,10,FALSE)*AA225,0),""),"")</f>
        <v/>
      </c>
      <c r="BV225" s="606" t="str">
        <f>IFERROR(IF(BT225="Ⅱロなし",ROUNDDOWN(L225*VLOOKUP(K225,【参考】数式用!$A$4:$J$42,8,FALSE)*AA225,0),""),"")</f>
        <v/>
      </c>
    </row>
    <row r="226" spans="1:74" ht="110.1" customHeight="1" thickBot="1">
      <c r="A226" s="333">
        <v>213</v>
      </c>
      <c r="B226" s="1008" t="str">
        <f>IF(基本情報入力シート!B248="","",基本情報入力シート!B248)</f>
        <v/>
      </c>
      <c r="C226" s="1009"/>
      <c r="D226" s="1009"/>
      <c r="E226" s="1009"/>
      <c r="F226" s="1010"/>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24" t="str">
        <f>IF('別紙様式2-2（個票（４、５月））'!M226="","",'別紙様式2-2（個票（４、５月））'!M226)</f>
        <v/>
      </c>
      <c r="N226" s="584" t="str">
        <f>IF('別紙様式2-2（個票（４、５月））'!N226="","",'別紙様式2-2（個票（４、５月））'!N226)</f>
        <v/>
      </c>
      <c r="O226" s="336"/>
      <c r="P226" s="337" t="str">
        <f>IFERROR(VLOOKUP(K226,【参考】数式用!$A$2:$M$57,MATCH(O226,【参考】数式用!$G$3:$M$3,0)+6,0),"")</f>
        <v/>
      </c>
      <c r="Q226" s="338" t="s">
        <v>118</v>
      </c>
      <c r="R226" s="339"/>
      <c r="S226" s="340" t="s">
        <v>183</v>
      </c>
      <c r="T226" s="339"/>
      <c r="U226" s="340" t="s">
        <v>184</v>
      </c>
      <c r="V226" s="339"/>
      <c r="W226" s="340" t="s">
        <v>183</v>
      </c>
      <c r="X226" s="339"/>
      <c r="Y226" s="340" t="s">
        <v>185</v>
      </c>
      <c r="Z226" s="340" t="s">
        <v>186</v>
      </c>
      <c r="AA226" s="340" t="str">
        <f t="shared" si="106"/>
        <v/>
      </c>
      <c r="AB226" s="341" t="s">
        <v>187</v>
      </c>
      <c r="AC226" s="342" t="str">
        <f t="shared" si="107"/>
        <v/>
      </c>
      <c r="AD226" s="509" t="str">
        <f t="shared" si="108"/>
        <v/>
      </c>
      <c r="AE226" s="343" t="str">
        <f>IFERROR(ROUNDDOWN(ROUNDDOWN(ROUND(L226*VLOOKUP(K226,【参考】数式用!$A$2:$M$57,MATCH("処遇改善加算Ⅳ",【参考】数式用!$G$3:$M$3,0)+6,0),0),0)*AA226*0.5,0), "")</f>
        <v/>
      </c>
      <c r="AF226" s="344"/>
      <c r="AG226" s="345"/>
      <c r="AH226" s="345"/>
      <c r="AI226" s="344"/>
      <c r="AJ226" s="382"/>
      <c r="AK226" s="346"/>
      <c r="AL226" s="324" t="str">
        <f t="shared" si="109"/>
        <v/>
      </c>
      <c r="AM226" s="325" t="str">
        <f t="shared" si="110"/>
        <v/>
      </c>
      <c r="AN226" s="255"/>
      <c r="AO226" s="577" t="str">
        <f>IFERROR(VLOOKUP(K226,【参考】数式用!$A$2:$N$57,14,FALSE),"")</f>
        <v/>
      </c>
      <c r="AP226" s="577" t="str">
        <f t="shared" si="111"/>
        <v/>
      </c>
      <c r="AQ226" s="560" t="str">
        <f t="shared" si="112"/>
        <v/>
      </c>
      <c r="AR226" s="560" t="str">
        <f t="shared" si="113"/>
        <v>キャリアパス要件Ⅰ・Ⅱ_</v>
      </c>
      <c r="AS226" s="632" t="str">
        <f t="shared" si="114"/>
        <v>入力済</v>
      </c>
      <c r="AT226" s="577" t="str">
        <f t="shared" si="115"/>
        <v/>
      </c>
      <c r="AU226" s="632" t="str">
        <f t="shared" si="116"/>
        <v>入力済</v>
      </c>
      <c r="AV226" s="632" t="str">
        <f t="shared" si="117"/>
        <v/>
      </c>
      <c r="AW226" s="632" t="str">
        <f t="shared" si="118"/>
        <v/>
      </c>
      <c r="AX226" s="577" t="str">
        <f t="shared" si="119"/>
        <v/>
      </c>
      <c r="AY226" s="632" t="str">
        <f>IFERROR(VLOOKUP(K226,【参考】数式用!$AR$3:$AS$49, 2, FALSE), "")</f>
        <v/>
      </c>
      <c r="AZ226" s="577" t="str">
        <f t="shared" si="120"/>
        <v/>
      </c>
      <c r="BA226" s="559" t="str">
        <f t="shared" si="121"/>
        <v>入力済</v>
      </c>
      <c r="BB226" s="632" t="str">
        <f>IFERROR(VLOOKUP(K226,【参考】数式用!$AX$3:$AY$59, 2, FALSE), "")</f>
        <v/>
      </c>
      <c r="BC226" s="577" t="str">
        <f t="shared" si="122"/>
        <v/>
      </c>
      <c r="BD226" s="559" t="str">
        <f t="shared" si="123"/>
        <v>入力済</v>
      </c>
      <c r="BE226" s="559" t="str">
        <f t="shared" si="124"/>
        <v/>
      </c>
      <c r="BF226" s="559" t="str">
        <f t="shared" si="125"/>
        <v/>
      </c>
      <c r="BG226" s="559" t="str">
        <f t="shared" si="126"/>
        <v/>
      </c>
      <c r="BH226" s="559" t="str">
        <f t="shared" si="127"/>
        <v/>
      </c>
      <c r="BI226" s="559" t="str">
        <f t="shared" si="128"/>
        <v/>
      </c>
      <c r="BK226" s="27"/>
      <c r="BL226" s="606" t="str">
        <f t="shared" si="129"/>
        <v/>
      </c>
      <c r="BM226" s="606" t="str">
        <f t="shared" si="130"/>
        <v/>
      </c>
      <c r="BN226" s="606" t="str">
        <f t="shared" si="131"/>
        <v/>
      </c>
      <c r="BO226" s="607" t="str">
        <f>IFERROR(IF(BN226="対象",ROUNDDOWN(L226*VLOOKUP(K226,【参考】数式用!$A$4:$J$42,10,FALSE)*AA226,0),""),"")</f>
        <v/>
      </c>
      <c r="BP226" s="606" t="str">
        <f t="shared" si="135"/>
        <v/>
      </c>
      <c r="BQ226" s="606" t="str">
        <f t="shared" si="132"/>
        <v/>
      </c>
      <c r="BR226" s="608" t="str">
        <f t="shared" si="136"/>
        <v/>
      </c>
      <c r="BS226" s="608" t="str">
        <f t="shared" si="133"/>
        <v/>
      </c>
      <c r="BT226" s="606" t="str">
        <f t="shared" si="134"/>
        <v/>
      </c>
      <c r="BU226" s="607" t="str">
        <f>IFERROR(IF(BT226="Ⅱロ有り",ROUNDDOWN(L226*VLOOKUP(K226,【参考】数式用!$A$4:$J$42,10,FALSE)*AA226,0),""),"")</f>
        <v/>
      </c>
      <c r="BV226" s="606" t="str">
        <f>IFERROR(IF(BT226="Ⅱロなし",ROUNDDOWN(L226*VLOOKUP(K226,【参考】数式用!$A$4:$J$42,8,FALSE)*AA226,0),""),"")</f>
        <v/>
      </c>
    </row>
    <row r="227" spans="1:74" ht="110.1" customHeight="1" thickBot="1">
      <c r="A227" s="333">
        <v>214</v>
      </c>
      <c r="B227" s="1008" t="str">
        <f>IF(基本情報入力シート!B249="","",基本情報入力シート!B249)</f>
        <v/>
      </c>
      <c r="C227" s="1009"/>
      <c r="D227" s="1009"/>
      <c r="E227" s="1009"/>
      <c r="F227" s="1010"/>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24" t="str">
        <f>IF('別紙様式2-2（個票（４、５月））'!M227="","",'別紙様式2-2（個票（４、５月））'!M227)</f>
        <v/>
      </c>
      <c r="N227" s="584" t="str">
        <f>IF('別紙様式2-2（個票（４、５月））'!N227="","",'別紙様式2-2（個票（４、５月））'!N227)</f>
        <v/>
      </c>
      <c r="O227" s="336"/>
      <c r="P227" s="337" t="str">
        <f>IFERROR(VLOOKUP(K227,【参考】数式用!$A$2:$M$57,MATCH(O227,【参考】数式用!$G$3:$M$3,0)+6,0),"")</f>
        <v/>
      </c>
      <c r="Q227" s="338" t="s">
        <v>118</v>
      </c>
      <c r="R227" s="339"/>
      <c r="S227" s="340" t="s">
        <v>183</v>
      </c>
      <c r="T227" s="339"/>
      <c r="U227" s="340" t="s">
        <v>184</v>
      </c>
      <c r="V227" s="339"/>
      <c r="W227" s="340" t="s">
        <v>183</v>
      </c>
      <c r="X227" s="339"/>
      <c r="Y227" s="340" t="s">
        <v>185</v>
      </c>
      <c r="Z227" s="340" t="s">
        <v>186</v>
      </c>
      <c r="AA227" s="340" t="str">
        <f t="shared" si="106"/>
        <v/>
      </c>
      <c r="AB227" s="341" t="s">
        <v>187</v>
      </c>
      <c r="AC227" s="342" t="str">
        <f t="shared" si="107"/>
        <v/>
      </c>
      <c r="AD227" s="509" t="str">
        <f t="shared" si="108"/>
        <v/>
      </c>
      <c r="AE227" s="343" t="str">
        <f>IFERROR(ROUNDDOWN(ROUNDDOWN(ROUND(L227*VLOOKUP(K227,【参考】数式用!$A$2:$M$57,MATCH("処遇改善加算Ⅳ",【参考】数式用!$G$3:$M$3,0)+6,0),0),0)*AA227*0.5,0), "")</f>
        <v/>
      </c>
      <c r="AF227" s="344"/>
      <c r="AG227" s="345"/>
      <c r="AH227" s="345"/>
      <c r="AI227" s="344"/>
      <c r="AJ227" s="382"/>
      <c r="AK227" s="346"/>
      <c r="AL227" s="324" t="str">
        <f t="shared" si="109"/>
        <v/>
      </c>
      <c r="AM227" s="325" t="str">
        <f t="shared" si="110"/>
        <v/>
      </c>
      <c r="AN227" s="255"/>
      <c r="AO227" s="577" t="str">
        <f>IFERROR(VLOOKUP(K227,【参考】数式用!$A$2:$N$57,14,FALSE),"")</f>
        <v/>
      </c>
      <c r="AP227" s="577" t="str">
        <f t="shared" si="111"/>
        <v/>
      </c>
      <c r="AQ227" s="560" t="str">
        <f t="shared" si="112"/>
        <v/>
      </c>
      <c r="AR227" s="560" t="str">
        <f t="shared" si="113"/>
        <v>キャリアパス要件Ⅰ・Ⅱ_</v>
      </c>
      <c r="AS227" s="632" t="str">
        <f t="shared" si="114"/>
        <v>入力済</v>
      </c>
      <c r="AT227" s="577" t="str">
        <f t="shared" si="115"/>
        <v/>
      </c>
      <c r="AU227" s="632" t="str">
        <f t="shared" si="116"/>
        <v>入力済</v>
      </c>
      <c r="AV227" s="632" t="str">
        <f t="shared" si="117"/>
        <v/>
      </c>
      <c r="AW227" s="632" t="str">
        <f t="shared" si="118"/>
        <v/>
      </c>
      <c r="AX227" s="577" t="str">
        <f t="shared" si="119"/>
        <v/>
      </c>
      <c r="AY227" s="632" t="str">
        <f>IFERROR(VLOOKUP(K227,【参考】数式用!$AR$3:$AS$49, 2, FALSE), "")</f>
        <v/>
      </c>
      <c r="AZ227" s="577" t="str">
        <f t="shared" si="120"/>
        <v/>
      </c>
      <c r="BA227" s="559" t="str">
        <f t="shared" si="121"/>
        <v>入力済</v>
      </c>
      <c r="BB227" s="632" t="str">
        <f>IFERROR(VLOOKUP(K227,【参考】数式用!$AX$3:$AY$59, 2, FALSE), "")</f>
        <v/>
      </c>
      <c r="BC227" s="577" t="str">
        <f t="shared" si="122"/>
        <v/>
      </c>
      <c r="BD227" s="559" t="str">
        <f t="shared" si="123"/>
        <v>入力済</v>
      </c>
      <c r="BE227" s="559" t="str">
        <f t="shared" si="124"/>
        <v/>
      </c>
      <c r="BF227" s="559" t="str">
        <f t="shared" si="125"/>
        <v/>
      </c>
      <c r="BG227" s="559" t="str">
        <f t="shared" si="126"/>
        <v/>
      </c>
      <c r="BH227" s="559" t="str">
        <f t="shared" si="127"/>
        <v/>
      </c>
      <c r="BI227" s="559" t="str">
        <f t="shared" si="128"/>
        <v/>
      </c>
      <c r="BK227" s="27"/>
      <c r="BL227" s="606" t="str">
        <f t="shared" si="129"/>
        <v/>
      </c>
      <c r="BM227" s="606" t="str">
        <f t="shared" si="130"/>
        <v/>
      </c>
      <c r="BN227" s="606" t="str">
        <f t="shared" si="131"/>
        <v/>
      </c>
      <c r="BO227" s="607" t="str">
        <f>IFERROR(IF(BN227="対象",ROUNDDOWN(L227*VLOOKUP(K227,【参考】数式用!$A$4:$J$42,10,FALSE)*AA227,0),""),"")</f>
        <v/>
      </c>
      <c r="BP227" s="606" t="str">
        <f t="shared" si="135"/>
        <v/>
      </c>
      <c r="BQ227" s="606" t="str">
        <f t="shared" si="132"/>
        <v/>
      </c>
      <c r="BR227" s="608" t="str">
        <f t="shared" si="136"/>
        <v/>
      </c>
      <c r="BS227" s="608" t="str">
        <f t="shared" si="133"/>
        <v/>
      </c>
      <c r="BT227" s="606" t="str">
        <f t="shared" si="134"/>
        <v/>
      </c>
      <c r="BU227" s="607" t="str">
        <f>IFERROR(IF(BT227="Ⅱロ有り",ROUNDDOWN(L227*VLOOKUP(K227,【参考】数式用!$A$4:$J$42,10,FALSE)*AA227,0),""),"")</f>
        <v/>
      </c>
      <c r="BV227" s="606" t="str">
        <f>IFERROR(IF(BT227="Ⅱロなし",ROUNDDOWN(L227*VLOOKUP(K227,【参考】数式用!$A$4:$J$42,8,FALSE)*AA227,0),""),"")</f>
        <v/>
      </c>
    </row>
    <row r="228" spans="1:74" ht="110.1" customHeight="1" thickBot="1">
      <c r="A228" s="333">
        <v>215</v>
      </c>
      <c r="B228" s="1008" t="str">
        <f>IF(基本情報入力シート!B250="","",基本情報入力シート!B250)</f>
        <v/>
      </c>
      <c r="C228" s="1009"/>
      <c r="D228" s="1009"/>
      <c r="E228" s="1009"/>
      <c r="F228" s="1010"/>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24" t="str">
        <f>IF('別紙様式2-2（個票（４、５月））'!M228="","",'別紙様式2-2（個票（４、５月））'!M228)</f>
        <v/>
      </c>
      <c r="N228" s="584" t="str">
        <f>IF('別紙様式2-2（個票（４、５月））'!N228="","",'別紙様式2-2（個票（４、５月））'!N228)</f>
        <v/>
      </c>
      <c r="O228" s="336"/>
      <c r="P228" s="337" t="str">
        <f>IFERROR(VLOOKUP(K228,【参考】数式用!$A$2:$M$57,MATCH(O228,【参考】数式用!$G$3:$M$3,0)+6,0),"")</f>
        <v/>
      </c>
      <c r="Q228" s="338" t="s">
        <v>118</v>
      </c>
      <c r="R228" s="339"/>
      <c r="S228" s="340" t="s">
        <v>183</v>
      </c>
      <c r="T228" s="339"/>
      <c r="U228" s="340" t="s">
        <v>184</v>
      </c>
      <c r="V228" s="339"/>
      <c r="W228" s="340" t="s">
        <v>183</v>
      </c>
      <c r="X228" s="339"/>
      <c r="Y228" s="340" t="s">
        <v>185</v>
      </c>
      <c r="Z228" s="340" t="s">
        <v>186</v>
      </c>
      <c r="AA228" s="340" t="str">
        <f t="shared" si="106"/>
        <v/>
      </c>
      <c r="AB228" s="341" t="s">
        <v>187</v>
      </c>
      <c r="AC228" s="342" t="str">
        <f t="shared" si="107"/>
        <v/>
      </c>
      <c r="AD228" s="509" t="str">
        <f t="shared" si="108"/>
        <v/>
      </c>
      <c r="AE228" s="343" t="str">
        <f>IFERROR(ROUNDDOWN(ROUNDDOWN(ROUND(L228*VLOOKUP(K228,【参考】数式用!$A$2:$M$57,MATCH("処遇改善加算Ⅳ",【参考】数式用!$G$3:$M$3,0)+6,0),0),0)*AA228*0.5,0), "")</f>
        <v/>
      </c>
      <c r="AF228" s="344"/>
      <c r="AG228" s="345"/>
      <c r="AH228" s="345"/>
      <c r="AI228" s="344"/>
      <c r="AJ228" s="382"/>
      <c r="AK228" s="346"/>
      <c r="AL228" s="324" t="str">
        <f t="shared" si="109"/>
        <v/>
      </c>
      <c r="AM228" s="325" t="str">
        <f t="shared" si="110"/>
        <v/>
      </c>
      <c r="AN228" s="255"/>
      <c r="AO228" s="577" t="str">
        <f>IFERROR(VLOOKUP(K228,【参考】数式用!$A$2:$N$57,14,FALSE),"")</f>
        <v/>
      </c>
      <c r="AP228" s="577" t="str">
        <f t="shared" si="111"/>
        <v/>
      </c>
      <c r="AQ228" s="560" t="str">
        <f t="shared" si="112"/>
        <v/>
      </c>
      <c r="AR228" s="560" t="str">
        <f t="shared" si="113"/>
        <v>キャリアパス要件Ⅰ・Ⅱ_</v>
      </c>
      <c r="AS228" s="632" t="str">
        <f t="shared" si="114"/>
        <v>入力済</v>
      </c>
      <c r="AT228" s="577" t="str">
        <f t="shared" si="115"/>
        <v/>
      </c>
      <c r="AU228" s="632" t="str">
        <f t="shared" si="116"/>
        <v>入力済</v>
      </c>
      <c r="AV228" s="632" t="str">
        <f t="shared" si="117"/>
        <v/>
      </c>
      <c r="AW228" s="632" t="str">
        <f t="shared" si="118"/>
        <v/>
      </c>
      <c r="AX228" s="577" t="str">
        <f t="shared" si="119"/>
        <v/>
      </c>
      <c r="AY228" s="632" t="str">
        <f>IFERROR(VLOOKUP(K228,【参考】数式用!$AR$3:$AS$49, 2, FALSE), "")</f>
        <v/>
      </c>
      <c r="AZ228" s="577" t="str">
        <f t="shared" si="120"/>
        <v/>
      </c>
      <c r="BA228" s="559" t="str">
        <f t="shared" si="121"/>
        <v>入力済</v>
      </c>
      <c r="BB228" s="632" t="str">
        <f>IFERROR(VLOOKUP(K228,【参考】数式用!$AX$3:$AY$59, 2, FALSE), "")</f>
        <v/>
      </c>
      <c r="BC228" s="577" t="str">
        <f t="shared" si="122"/>
        <v/>
      </c>
      <c r="BD228" s="559" t="str">
        <f t="shared" si="123"/>
        <v>入力済</v>
      </c>
      <c r="BE228" s="559" t="str">
        <f t="shared" si="124"/>
        <v/>
      </c>
      <c r="BF228" s="559" t="str">
        <f t="shared" si="125"/>
        <v/>
      </c>
      <c r="BG228" s="559" t="str">
        <f t="shared" si="126"/>
        <v/>
      </c>
      <c r="BH228" s="559" t="str">
        <f t="shared" si="127"/>
        <v/>
      </c>
      <c r="BI228" s="559" t="str">
        <f t="shared" si="128"/>
        <v/>
      </c>
      <c r="BK228" s="27"/>
      <c r="BL228" s="606" t="str">
        <f t="shared" si="129"/>
        <v/>
      </c>
      <c r="BM228" s="606" t="str">
        <f t="shared" si="130"/>
        <v/>
      </c>
      <c r="BN228" s="606" t="str">
        <f t="shared" si="131"/>
        <v/>
      </c>
      <c r="BO228" s="607" t="str">
        <f>IFERROR(IF(BN228="対象",ROUNDDOWN(L228*VLOOKUP(K228,【参考】数式用!$A$4:$J$42,10,FALSE)*AA228,0),""),"")</f>
        <v/>
      </c>
      <c r="BP228" s="606" t="str">
        <f t="shared" si="135"/>
        <v/>
      </c>
      <c r="BQ228" s="606" t="str">
        <f t="shared" si="132"/>
        <v/>
      </c>
      <c r="BR228" s="608" t="str">
        <f t="shared" si="136"/>
        <v/>
      </c>
      <c r="BS228" s="608" t="str">
        <f t="shared" si="133"/>
        <v/>
      </c>
      <c r="BT228" s="606" t="str">
        <f t="shared" si="134"/>
        <v/>
      </c>
      <c r="BU228" s="607" t="str">
        <f>IFERROR(IF(BT228="Ⅱロ有り",ROUNDDOWN(L228*VLOOKUP(K228,【参考】数式用!$A$4:$J$42,10,FALSE)*AA228,0),""),"")</f>
        <v/>
      </c>
      <c r="BV228" s="606" t="str">
        <f>IFERROR(IF(BT228="Ⅱロなし",ROUNDDOWN(L228*VLOOKUP(K228,【参考】数式用!$A$4:$J$42,8,FALSE)*AA228,0),""),"")</f>
        <v/>
      </c>
    </row>
    <row r="229" spans="1:74" ht="110.1" customHeight="1" thickBot="1">
      <c r="A229" s="333">
        <v>216</v>
      </c>
      <c r="B229" s="1008" t="str">
        <f>IF(基本情報入力シート!B251="","",基本情報入力シート!B251)</f>
        <v/>
      </c>
      <c r="C229" s="1009"/>
      <c r="D229" s="1009"/>
      <c r="E229" s="1009"/>
      <c r="F229" s="1010"/>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24" t="str">
        <f>IF('別紙様式2-2（個票（４、５月））'!M229="","",'別紙様式2-2（個票（４、５月））'!M229)</f>
        <v/>
      </c>
      <c r="N229" s="584" t="str">
        <f>IF('別紙様式2-2（個票（４、５月））'!N229="","",'別紙様式2-2（個票（４、５月））'!N229)</f>
        <v/>
      </c>
      <c r="O229" s="336"/>
      <c r="P229" s="337" t="str">
        <f>IFERROR(VLOOKUP(K229,【参考】数式用!$A$2:$M$57,MATCH(O229,【参考】数式用!$G$3:$M$3,0)+6,0),"")</f>
        <v/>
      </c>
      <c r="Q229" s="338" t="s">
        <v>118</v>
      </c>
      <c r="R229" s="339"/>
      <c r="S229" s="340" t="s">
        <v>183</v>
      </c>
      <c r="T229" s="339"/>
      <c r="U229" s="340" t="s">
        <v>184</v>
      </c>
      <c r="V229" s="339"/>
      <c r="W229" s="340" t="s">
        <v>183</v>
      </c>
      <c r="X229" s="339"/>
      <c r="Y229" s="340" t="s">
        <v>185</v>
      </c>
      <c r="Z229" s="340" t="s">
        <v>186</v>
      </c>
      <c r="AA229" s="340" t="str">
        <f t="shared" si="106"/>
        <v/>
      </c>
      <c r="AB229" s="341" t="s">
        <v>187</v>
      </c>
      <c r="AC229" s="342" t="str">
        <f t="shared" si="107"/>
        <v/>
      </c>
      <c r="AD229" s="509" t="str">
        <f t="shared" si="108"/>
        <v/>
      </c>
      <c r="AE229" s="343" t="str">
        <f>IFERROR(ROUNDDOWN(ROUNDDOWN(ROUND(L229*VLOOKUP(K229,【参考】数式用!$A$2:$M$57,MATCH("処遇改善加算Ⅳ",【参考】数式用!$G$3:$M$3,0)+6,0),0),0)*AA229*0.5,0), "")</f>
        <v/>
      </c>
      <c r="AF229" s="344"/>
      <c r="AG229" s="345"/>
      <c r="AH229" s="345"/>
      <c r="AI229" s="344"/>
      <c r="AJ229" s="382"/>
      <c r="AK229" s="346"/>
      <c r="AL229" s="324" t="str">
        <f t="shared" si="109"/>
        <v/>
      </c>
      <c r="AM229" s="325" t="str">
        <f t="shared" si="110"/>
        <v/>
      </c>
      <c r="AN229" s="255"/>
      <c r="AO229" s="577" t="str">
        <f>IFERROR(VLOOKUP(K229,【参考】数式用!$A$2:$N$57,14,FALSE),"")</f>
        <v/>
      </c>
      <c r="AP229" s="577" t="str">
        <f t="shared" si="111"/>
        <v/>
      </c>
      <c r="AQ229" s="560" t="str">
        <f t="shared" si="112"/>
        <v/>
      </c>
      <c r="AR229" s="560" t="str">
        <f t="shared" si="113"/>
        <v>キャリアパス要件Ⅰ・Ⅱ_</v>
      </c>
      <c r="AS229" s="632" t="str">
        <f t="shared" si="114"/>
        <v>入力済</v>
      </c>
      <c r="AT229" s="577" t="str">
        <f t="shared" si="115"/>
        <v/>
      </c>
      <c r="AU229" s="632" t="str">
        <f t="shared" si="116"/>
        <v>入力済</v>
      </c>
      <c r="AV229" s="632" t="str">
        <f t="shared" si="117"/>
        <v/>
      </c>
      <c r="AW229" s="632" t="str">
        <f t="shared" si="118"/>
        <v/>
      </c>
      <c r="AX229" s="577" t="str">
        <f t="shared" si="119"/>
        <v/>
      </c>
      <c r="AY229" s="632" t="str">
        <f>IFERROR(VLOOKUP(K229,【参考】数式用!$AR$3:$AS$49, 2, FALSE), "")</f>
        <v/>
      </c>
      <c r="AZ229" s="577" t="str">
        <f t="shared" si="120"/>
        <v/>
      </c>
      <c r="BA229" s="559" t="str">
        <f t="shared" si="121"/>
        <v>入力済</v>
      </c>
      <c r="BB229" s="632" t="str">
        <f>IFERROR(VLOOKUP(K229,【参考】数式用!$AX$3:$AY$59, 2, FALSE), "")</f>
        <v/>
      </c>
      <c r="BC229" s="577" t="str">
        <f t="shared" si="122"/>
        <v/>
      </c>
      <c r="BD229" s="559" t="str">
        <f t="shared" si="123"/>
        <v>入力済</v>
      </c>
      <c r="BE229" s="559" t="str">
        <f t="shared" si="124"/>
        <v/>
      </c>
      <c r="BF229" s="559" t="str">
        <f t="shared" si="125"/>
        <v/>
      </c>
      <c r="BG229" s="559" t="str">
        <f t="shared" si="126"/>
        <v/>
      </c>
      <c r="BH229" s="559" t="str">
        <f t="shared" si="127"/>
        <v/>
      </c>
      <c r="BI229" s="559" t="str">
        <f t="shared" si="128"/>
        <v/>
      </c>
      <c r="BK229" s="27"/>
      <c r="BL229" s="606" t="str">
        <f t="shared" si="129"/>
        <v/>
      </c>
      <c r="BM229" s="606" t="str">
        <f t="shared" si="130"/>
        <v/>
      </c>
      <c r="BN229" s="606" t="str">
        <f t="shared" si="131"/>
        <v/>
      </c>
      <c r="BO229" s="607" t="str">
        <f>IFERROR(IF(BN229="対象",ROUNDDOWN(L229*VLOOKUP(K229,【参考】数式用!$A$4:$J$42,10,FALSE)*AA229,0),""),"")</f>
        <v/>
      </c>
      <c r="BP229" s="606" t="str">
        <f t="shared" si="135"/>
        <v/>
      </c>
      <c r="BQ229" s="606" t="str">
        <f t="shared" si="132"/>
        <v/>
      </c>
      <c r="BR229" s="608" t="str">
        <f t="shared" si="136"/>
        <v/>
      </c>
      <c r="BS229" s="608" t="str">
        <f t="shared" si="133"/>
        <v/>
      </c>
      <c r="BT229" s="606" t="str">
        <f t="shared" si="134"/>
        <v/>
      </c>
      <c r="BU229" s="607" t="str">
        <f>IFERROR(IF(BT229="Ⅱロ有り",ROUNDDOWN(L229*VLOOKUP(K229,【参考】数式用!$A$4:$J$42,10,FALSE)*AA229,0),""),"")</f>
        <v/>
      </c>
      <c r="BV229" s="606" t="str">
        <f>IFERROR(IF(BT229="Ⅱロなし",ROUNDDOWN(L229*VLOOKUP(K229,【参考】数式用!$A$4:$J$42,8,FALSE)*AA229,0),""),"")</f>
        <v/>
      </c>
    </row>
    <row r="230" spans="1:74" ht="110.1" customHeight="1" thickBot="1">
      <c r="A230" s="333">
        <v>217</v>
      </c>
      <c r="B230" s="1008" t="str">
        <f>IF(基本情報入力シート!B252="","",基本情報入力シート!B252)</f>
        <v/>
      </c>
      <c r="C230" s="1009"/>
      <c r="D230" s="1009"/>
      <c r="E230" s="1009"/>
      <c r="F230" s="1010"/>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24" t="str">
        <f>IF('別紙様式2-2（個票（４、５月））'!M230="","",'別紙様式2-2（個票（４、５月））'!M230)</f>
        <v/>
      </c>
      <c r="N230" s="584" t="str">
        <f>IF('別紙様式2-2（個票（４、５月））'!N230="","",'別紙様式2-2（個票（４、５月））'!N230)</f>
        <v/>
      </c>
      <c r="O230" s="336"/>
      <c r="P230" s="337" t="str">
        <f>IFERROR(VLOOKUP(K230,【参考】数式用!$A$2:$M$57,MATCH(O230,【参考】数式用!$G$3:$M$3,0)+6,0),"")</f>
        <v/>
      </c>
      <c r="Q230" s="338" t="s">
        <v>118</v>
      </c>
      <c r="R230" s="339"/>
      <c r="S230" s="340" t="s">
        <v>183</v>
      </c>
      <c r="T230" s="339"/>
      <c r="U230" s="340" t="s">
        <v>184</v>
      </c>
      <c r="V230" s="339"/>
      <c r="W230" s="340" t="s">
        <v>183</v>
      </c>
      <c r="X230" s="339"/>
      <c r="Y230" s="340" t="s">
        <v>185</v>
      </c>
      <c r="Z230" s="340" t="s">
        <v>186</v>
      </c>
      <c r="AA230" s="340" t="str">
        <f t="shared" si="106"/>
        <v/>
      </c>
      <c r="AB230" s="341" t="s">
        <v>187</v>
      </c>
      <c r="AC230" s="342" t="str">
        <f t="shared" si="107"/>
        <v/>
      </c>
      <c r="AD230" s="509" t="str">
        <f t="shared" si="108"/>
        <v/>
      </c>
      <c r="AE230" s="343" t="str">
        <f>IFERROR(ROUNDDOWN(ROUNDDOWN(ROUND(L230*VLOOKUP(K230,【参考】数式用!$A$2:$M$57,MATCH("処遇改善加算Ⅳ",【参考】数式用!$G$3:$M$3,0)+6,0),0),0)*AA230*0.5,0), "")</f>
        <v/>
      </c>
      <c r="AF230" s="344"/>
      <c r="AG230" s="345"/>
      <c r="AH230" s="345"/>
      <c r="AI230" s="344"/>
      <c r="AJ230" s="382"/>
      <c r="AK230" s="346"/>
      <c r="AL230" s="324" t="str">
        <f t="shared" si="109"/>
        <v/>
      </c>
      <c r="AM230" s="325" t="str">
        <f t="shared" si="110"/>
        <v/>
      </c>
      <c r="AN230" s="255"/>
      <c r="AO230" s="577" t="str">
        <f>IFERROR(VLOOKUP(K230,【参考】数式用!$A$2:$N$57,14,FALSE),"")</f>
        <v/>
      </c>
      <c r="AP230" s="577" t="str">
        <f t="shared" si="111"/>
        <v/>
      </c>
      <c r="AQ230" s="560" t="str">
        <f t="shared" si="112"/>
        <v/>
      </c>
      <c r="AR230" s="560" t="str">
        <f t="shared" si="113"/>
        <v>キャリアパス要件Ⅰ・Ⅱ_</v>
      </c>
      <c r="AS230" s="632" t="str">
        <f t="shared" si="114"/>
        <v>入力済</v>
      </c>
      <c r="AT230" s="577" t="str">
        <f t="shared" si="115"/>
        <v/>
      </c>
      <c r="AU230" s="632" t="str">
        <f t="shared" si="116"/>
        <v>入力済</v>
      </c>
      <c r="AV230" s="632" t="str">
        <f t="shared" si="117"/>
        <v/>
      </c>
      <c r="AW230" s="632" t="str">
        <f t="shared" si="118"/>
        <v/>
      </c>
      <c r="AX230" s="577" t="str">
        <f t="shared" si="119"/>
        <v/>
      </c>
      <c r="AY230" s="632" t="str">
        <f>IFERROR(VLOOKUP(K230,【参考】数式用!$AR$3:$AS$49, 2, FALSE), "")</f>
        <v/>
      </c>
      <c r="AZ230" s="577" t="str">
        <f t="shared" si="120"/>
        <v/>
      </c>
      <c r="BA230" s="559" t="str">
        <f t="shared" si="121"/>
        <v>入力済</v>
      </c>
      <c r="BB230" s="632" t="str">
        <f>IFERROR(VLOOKUP(K230,【参考】数式用!$AX$3:$AY$59, 2, FALSE), "")</f>
        <v/>
      </c>
      <c r="BC230" s="577" t="str">
        <f t="shared" si="122"/>
        <v/>
      </c>
      <c r="BD230" s="559" t="str">
        <f t="shared" si="123"/>
        <v>入力済</v>
      </c>
      <c r="BE230" s="559" t="str">
        <f t="shared" si="124"/>
        <v/>
      </c>
      <c r="BF230" s="559" t="str">
        <f t="shared" si="125"/>
        <v/>
      </c>
      <c r="BG230" s="559" t="str">
        <f t="shared" si="126"/>
        <v/>
      </c>
      <c r="BH230" s="559" t="str">
        <f t="shared" si="127"/>
        <v/>
      </c>
      <c r="BI230" s="559" t="str">
        <f t="shared" si="128"/>
        <v/>
      </c>
      <c r="BK230" s="27"/>
      <c r="BL230" s="606" t="str">
        <f t="shared" si="129"/>
        <v/>
      </c>
      <c r="BM230" s="606" t="str">
        <f t="shared" si="130"/>
        <v/>
      </c>
      <c r="BN230" s="606" t="str">
        <f t="shared" si="131"/>
        <v/>
      </c>
      <c r="BO230" s="607" t="str">
        <f>IFERROR(IF(BN230="対象",ROUNDDOWN(L230*VLOOKUP(K230,【参考】数式用!$A$4:$J$42,10,FALSE)*AA230,0),""),"")</f>
        <v/>
      </c>
      <c r="BP230" s="606" t="str">
        <f t="shared" si="135"/>
        <v/>
      </c>
      <c r="BQ230" s="606" t="str">
        <f t="shared" si="132"/>
        <v/>
      </c>
      <c r="BR230" s="608" t="str">
        <f t="shared" si="136"/>
        <v/>
      </c>
      <c r="BS230" s="608" t="str">
        <f t="shared" si="133"/>
        <v/>
      </c>
      <c r="BT230" s="606" t="str">
        <f t="shared" si="134"/>
        <v/>
      </c>
      <c r="BU230" s="607" t="str">
        <f>IFERROR(IF(BT230="Ⅱロ有り",ROUNDDOWN(L230*VLOOKUP(K230,【参考】数式用!$A$4:$J$42,10,FALSE)*AA230,0),""),"")</f>
        <v/>
      </c>
      <c r="BV230" s="606" t="str">
        <f>IFERROR(IF(BT230="Ⅱロなし",ROUNDDOWN(L230*VLOOKUP(K230,【参考】数式用!$A$4:$J$42,8,FALSE)*AA230,0),""),"")</f>
        <v/>
      </c>
    </row>
    <row r="231" spans="1:74" ht="110.1" customHeight="1" thickBot="1">
      <c r="A231" s="333">
        <v>218</v>
      </c>
      <c r="B231" s="1008" t="str">
        <f>IF(基本情報入力シート!B253="","",基本情報入力シート!B253)</f>
        <v/>
      </c>
      <c r="C231" s="1009"/>
      <c r="D231" s="1009"/>
      <c r="E231" s="1009"/>
      <c r="F231" s="1010"/>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24" t="str">
        <f>IF('別紙様式2-2（個票（４、５月））'!M231="","",'別紙様式2-2（個票（４、５月））'!M231)</f>
        <v/>
      </c>
      <c r="N231" s="584" t="str">
        <f>IF('別紙様式2-2（個票（４、５月））'!N231="","",'別紙様式2-2（個票（４、５月））'!N231)</f>
        <v/>
      </c>
      <c r="O231" s="336"/>
      <c r="P231" s="337" t="str">
        <f>IFERROR(VLOOKUP(K231,【参考】数式用!$A$2:$M$57,MATCH(O231,【参考】数式用!$G$3:$M$3,0)+6,0),"")</f>
        <v/>
      </c>
      <c r="Q231" s="338" t="s">
        <v>118</v>
      </c>
      <c r="R231" s="339"/>
      <c r="S231" s="340" t="s">
        <v>183</v>
      </c>
      <c r="T231" s="339"/>
      <c r="U231" s="340" t="s">
        <v>184</v>
      </c>
      <c r="V231" s="339"/>
      <c r="W231" s="340" t="s">
        <v>183</v>
      </c>
      <c r="X231" s="339"/>
      <c r="Y231" s="340" t="s">
        <v>185</v>
      </c>
      <c r="Z231" s="340" t="s">
        <v>186</v>
      </c>
      <c r="AA231" s="340" t="str">
        <f t="shared" si="106"/>
        <v/>
      </c>
      <c r="AB231" s="341" t="s">
        <v>187</v>
      </c>
      <c r="AC231" s="342" t="str">
        <f t="shared" si="107"/>
        <v/>
      </c>
      <c r="AD231" s="509" t="str">
        <f t="shared" si="108"/>
        <v/>
      </c>
      <c r="AE231" s="343" t="str">
        <f>IFERROR(ROUNDDOWN(ROUNDDOWN(ROUND(L231*VLOOKUP(K231,【参考】数式用!$A$2:$M$57,MATCH("処遇改善加算Ⅳ",【参考】数式用!$G$3:$M$3,0)+6,0),0),0)*AA231*0.5,0), "")</f>
        <v/>
      </c>
      <c r="AF231" s="344"/>
      <c r="AG231" s="345"/>
      <c r="AH231" s="345"/>
      <c r="AI231" s="344"/>
      <c r="AJ231" s="382"/>
      <c r="AK231" s="346"/>
      <c r="AL231" s="324" t="str">
        <f t="shared" si="109"/>
        <v/>
      </c>
      <c r="AM231" s="325" t="str">
        <f t="shared" si="110"/>
        <v/>
      </c>
      <c r="AN231" s="255"/>
      <c r="AO231" s="577" t="str">
        <f>IFERROR(VLOOKUP(K231,【参考】数式用!$A$2:$N$57,14,FALSE),"")</f>
        <v/>
      </c>
      <c r="AP231" s="577" t="str">
        <f t="shared" si="111"/>
        <v/>
      </c>
      <c r="AQ231" s="560" t="str">
        <f t="shared" si="112"/>
        <v/>
      </c>
      <c r="AR231" s="560" t="str">
        <f t="shared" si="113"/>
        <v>キャリアパス要件Ⅰ・Ⅱ_</v>
      </c>
      <c r="AS231" s="632" t="str">
        <f t="shared" si="114"/>
        <v>入力済</v>
      </c>
      <c r="AT231" s="577" t="str">
        <f t="shared" si="115"/>
        <v/>
      </c>
      <c r="AU231" s="632" t="str">
        <f t="shared" si="116"/>
        <v>入力済</v>
      </c>
      <c r="AV231" s="632" t="str">
        <f t="shared" si="117"/>
        <v/>
      </c>
      <c r="AW231" s="632" t="str">
        <f t="shared" si="118"/>
        <v/>
      </c>
      <c r="AX231" s="577" t="str">
        <f t="shared" si="119"/>
        <v/>
      </c>
      <c r="AY231" s="632" t="str">
        <f>IFERROR(VLOOKUP(K231,【参考】数式用!$AR$3:$AS$49, 2, FALSE), "")</f>
        <v/>
      </c>
      <c r="AZ231" s="577" t="str">
        <f t="shared" si="120"/>
        <v/>
      </c>
      <c r="BA231" s="559" t="str">
        <f t="shared" si="121"/>
        <v>入力済</v>
      </c>
      <c r="BB231" s="632" t="str">
        <f>IFERROR(VLOOKUP(K231,【参考】数式用!$AX$3:$AY$59, 2, FALSE), "")</f>
        <v/>
      </c>
      <c r="BC231" s="577" t="str">
        <f t="shared" si="122"/>
        <v/>
      </c>
      <c r="BD231" s="559" t="str">
        <f t="shared" si="123"/>
        <v>入力済</v>
      </c>
      <c r="BE231" s="559" t="str">
        <f t="shared" si="124"/>
        <v/>
      </c>
      <c r="BF231" s="559" t="str">
        <f t="shared" si="125"/>
        <v/>
      </c>
      <c r="BG231" s="559" t="str">
        <f t="shared" si="126"/>
        <v/>
      </c>
      <c r="BH231" s="559" t="str">
        <f t="shared" si="127"/>
        <v/>
      </c>
      <c r="BI231" s="559" t="str">
        <f t="shared" si="128"/>
        <v/>
      </c>
      <c r="BK231" s="27"/>
      <c r="BL231" s="606" t="str">
        <f t="shared" si="129"/>
        <v/>
      </c>
      <c r="BM231" s="606" t="str">
        <f t="shared" si="130"/>
        <v/>
      </c>
      <c r="BN231" s="606" t="str">
        <f t="shared" si="131"/>
        <v/>
      </c>
      <c r="BO231" s="607" t="str">
        <f>IFERROR(IF(BN231="対象",ROUNDDOWN(L231*VLOOKUP(K231,【参考】数式用!$A$4:$J$42,10,FALSE)*AA231,0),""),"")</f>
        <v/>
      </c>
      <c r="BP231" s="606" t="str">
        <f t="shared" si="135"/>
        <v/>
      </c>
      <c r="BQ231" s="606" t="str">
        <f t="shared" si="132"/>
        <v/>
      </c>
      <c r="BR231" s="608" t="str">
        <f t="shared" si="136"/>
        <v/>
      </c>
      <c r="BS231" s="608" t="str">
        <f t="shared" si="133"/>
        <v/>
      </c>
      <c r="BT231" s="606" t="str">
        <f t="shared" si="134"/>
        <v/>
      </c>
      <c r="BU231" s="607" t="str">
        <f>IFERROR(IF(BT231="Ⅱロ有り",ROUNDDOWN(L231*VLOOKUP(K231,【参考】数式用!$A$4:$J$42,10,FALSE)*AA231,0),""),"")</f>
        <v/>
      </c>
      <c r="BV231" s="606" t="str">
        <f>IFERROR(IF(BT231="Ⅱロなし",ROUNDDOWN(L231*VLOOKUP(K231,【参考】数式用!$A$4:$J$42,8,FALSE)*AA231,0),""),"")</f>
        <v/>
      </c>
    </row>
    <row r="232" spans="1:74" ht="110.1" customHeight="1" thickBot="1">
      <c r="A232" s="333">
        <v>219</v>
      </c>
      <c r="B232" s="1008" t="str">
        <f>IF(基本情報入力シート!B254="","",基本情報入力シート!B254)</f>
        <v/>
      </c>
      <c r="C232" s="1009"/>
      <c r="D232" s="1009"/>
      <c r="E232" s="1009"/>
      <c r="F232" s="1010"/>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24" t="str">
        <f>IF('別紙様式2-2（個票（４、５月））'!M232="","",'別紙様式2-2（個票（４、５月））'!M232)</f>
        <v/>
      </c>
      <c r="N232" s="584" t="str">
        <f>IF('別紙様式2-2（個票（４、５月））'!N232="","",'別紙様式2-2（個票（４、５月））'!N232)</f>
        <v/>
      </c>
      <c r="O232" s="336"/>
      <c r="P232" s="337" t="str">
        <f>IFERROR(VLOOKUP(K232,【参考】数式用!$A$2:$M$57,MATCH(O232,【参考】数式用!$G$3:$M$3,0)+6,0),"")</f>
        <v/>
      </c>
      <c r="Q232" s="338" t="s">
        <v>118</v>
      </c>
      <c r="R232" s="339"/>
      <c r="S232" s="340" t="s">
        <v>183</v>
      </c>
      <c r="T232" s="339"/>
      <c r="U232" s="340" t="s">
        <v>184</v>
      </c>
      <c r="V232" s="339"/>
      <c r="W232" s="340" t="s">
        <v>183</v>
      </c>
      <c r="X232" s="339"/>
      <c r="Y232" s="340" t="s">
        <v>185</v>
      </c>
      <c r="Z232" s="340" t="s">
        <v>186</v>
      </c>
      <c r="AA232" s="340" t="str">
        <f t="shared" si="106"/>
        <v/>
      </c>
      <c r="AB232" s="341" t="s">
        <v>187</v>
      </c>
      <c r="AC232" s="342" t="str">
        <f t="shared" si="107"/>
        <v/>
      </c>
      <c r="AD232" s="509" t="str">
        <f t="shared" si="108"/>
        <v/>
      </c>
      <c r="AE232" s="343" t="str">
        <f>IFERROR(ROUNDDOWN(ROUNDDOWN(ROUND(L232*VLOOKUP(K232,【参考】数式用!$A$2:$M$57,MATCH("処遇改善加算Ⅳ",【参考】数式用!$G$3:$M$3,0)+6,0),0),0)*AA232*0.5,0), "")</f>
        <v/>
      </c>
      <c r="AF232" s="344"/>
      <c r="AG232" s="345"/>
      <c r="AH232" s="345"/>
      <c r="AI232" s="344"/>
      <c r="AJ232" s="382"/>
      <c r="AK232" s="346"/>
      <c r="AL232" s="324" t="str">
        <f t="shared" si="109"/>
        <v/>
      </c>
      <c r="AM232" s="325" t="str">
        <f t="shared" si="110"/>
        <v/>
      </c>
      <c r="AN232" s="255"/>
      <c r="AO232" s="577" t="str">
        <f>IFERROR(VLOOKUP(K232,【参考】数式用!$A$2:$N$57,14,FALSE),"")</f>
        <v/>
      </c>
      <c r="AP232" s="577" t="str">
        <f t="shared" si="111"/>
        <v/>
      </c>
      <c r="AQ232" s="560" t="str">
        <f t="shared" si="112"/>
        <v/>
      </c>
      <c r="AR232" s="560" t="str">
        <f t="shared" si="113"/>
        <v>キャリアパス要件Ⅰ・Ⅱ_</v>
      </c>
      <c r="AS232" s="632" t="str">
        <f t="shared" si="114"/>
        <v>入力済</v>
      </c>
      <c r="AT232" s="577" t="str">
        <f t="shared" si="115"/>
        <v/>
      </c>
      <c r="AU232" s="632" t="str">
        <f t="shared" si="116"/>
        <v>入力済</v>
      </c>
      <c r="AV232" s="632" t="str">
        <f t="shared" si="117"/>
        <v/>
      </c>
      <c r="AW232" s="632" t="str">
        <f t="shared" si="118"/>
        <v/>
      </c>
      <c r="AX232" s="577" t="str">
        <f t="shared" si="119"/>
        <v/>
      </c>
      <c r="AY232" s="632" t="str">
        <f>IFERROR(VLOOKUP(K232,【参考】数式用!$AR$3:$AS$49, 2, FALSE), "")</f>
        <v/>
      </c>
      <c r="AZ232" s="577" t="str">
        <f t="shared" si="120"/>
        <v/>
      </c>
      <c r="BA232" s="559" t="str">
        <f t="shared" si="121"/>
        <v>入力済</v>
      </c>
      <c r="BB232" s="632" t="str">
        <f>IFERROR(VLOOKUP(K232,【参考】数式用!$AX$3:$AY$59, 2, FALSE), "")</f>
        <v/>
      </c>
      <c r="BC232" s="577" t="str">
        <f t="shared" si="122"/>
        <v/>
      </c>
      <c r="BD232" s="559" t="str">
        <f t="shared" si="123"/>
        <v>入力済</v>
      </c>
      <c r="BE232" s="559" t="str">
        <f t="shared" si="124"/>
        <v/>
      </c>
      <c r="BF232" s="559" t="str">
        <f t="shared" si="125"/>
        <v/>
      </c>
      <c r="BG232" s="559" t="str">
        <f t="shared" si="126"/>
        <v/>
      </c>
      <c r="BH232" s="559" t="str">
        <f t="shared" si="127"/>
        <v/>
      </c>
      <c r="BI232" s="559" t="str">
        <f t="shared" si="128"/>
        <v/>
      </c>
      <c r="BK232" s="27"/>
      <c r="BL232" s="606" t="str">
        <f t="shared" si="129"/>
        <v/>
      </c>
      <c r="BM232" s="606" t="str">
        <f t="shared" si="130"/>
        <v/>
      </c>
      <c r="BN232" s="606" t="str">
        <f t="shared" si="131"/>
        <v/>
      </c>
      <c r="BO232" s="607" t="str">
        <f>IFERROR(IF(BN232="対象",ROUNDDOWN(L232*VLOOKUP(K232,【参考】数式用!$A$4:$J$42,10,FALSE)*AA232,0),""),"")</f>
        <v/>
      </c>
      <c r="BP232" s="606" t="str">
        <f t="shared" si="135"/>
        <v/>
      </c>
      <c r="BQ232" s="606" t="str">
        <f t="shared" si="132"/>
        <v/>
      </c>
      <c r="BR232" s="608" t="str">
        <f t="shared" si="136"/>
        <v/>
      </c>
      <c r="BS232" s="608" t="str">
        <f t="shared" si="133"/>
        <v/>
      </c>
      <c r="BT232" s="606" t="str">
        <f t="shared" si="134"/>
        <v/>
      </c>
      <c r="BU232" s="607" t="str">
        <f>IFERROR(IF(BT232="Ⅱロ有り",ROUNDDOWN(L232*VLOOKUP(K232,【参考】数式用!$A$4:$J$42,10,FALSE)*AA232,0),""),"")</f>
        <v/>
      </c>
      <c r="BV232" s="606" t="str">
        <f>IFERROR(IF(BT232="Ⅱロなし",ROUNDDOWN(L232*VLOOKUP(K232,【参考】数式用!$A$4:$J$42,8,FALSE)*AA232,0),""),"")</f>
        <v/>
      </c>
    </row>
    <row r="233" spans="1:74" ht="110.1" customHeight="1" thickBot="1">
      <c r="A233" s="333">
        <v>220</v>
      </c>
      <c r="B233" s="1008" t="str">
        <f>IF(基本情報入力シート!B255="","",基本情報入力シート!B255)</f>
        <v/>
      </c>
      <c r="C233" s="1009"/>
      <c r="D233" s="1009"/>
      <c r="E233" s="1009"/>
      <c r="F233" s="1010"/>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24" t="str">
        <f>IF('別紙様式2-2（個票（４、５月））'!M233="","",'別紙様式2-2（個票（４、５月））'!M233)</f>
        <v/>
      </c>
      <c r="N233" s="584" t="str">
        <f>IF('別紙様式2-2（個票（４、５月））'!N233="","",'別紙様式2-2（個票（４、５月））'!N233)</f>
        <v/>
      </c>
      <c r="O233" s="336"/>
      <c r="P233" s="337" t="str">
        <f>IFERROR(VLOOKUP(K233,【参考】数式用!$A$2:$M$57,MATCH(O233,【参考】数式用!$G$3:$M$3,0)+6,0),"")</f>
        <v/>
      </c>
      <c r="Q233" s="338" t="s">
        <v>118</v>
      </c>
      <c r="R233" s="339"/>
      <c r="S233" s="340" t="s">
        <v>183</v>
      </c>
      <c r="T233" s="339"/>
      <c r="U233" s="340" t="s">
        <v>184</v>
      </c>
      <c r="V233" s="339"/>
      <c r="W233" s="340" t="s">
        <v>183</v>
      </c>
      <c r="X233" s="339"/>
      <c r="Y233" s="340" t="s">
        <v>185</v>
      </c>
      <c r="Z233" s="340" t="s">
        <v>186</v>
      </c>
      <c r="AA233" s="340" t="str">
        <f t="shared" si="106"/>
        <v/>
      </c>
      <c r="AB233" s="341" t="s">
        <v>187</v>
      </c>
      <c r="AC233" s="342" t="str">
        <f t="shared" si="107"/>
        <v/>
      </c>
      <c r="AD233" s="509" t="str">
        <f t="shared" si="108"/>
        <v/>
      </c>
      <c r="AE233" s="343" t="str">
        <f>IFERROR(ROUNDDOWN(ROUNDDOWN(ROUND(L233*VLOOKUP(K233,【参考】数式用!$A$2:$M$57,MATCH("処遇改善加算Ⅳ",【参考】数式用!$G$3:$M$3,0)+6,0),0),0)*AA233*0.5,0), "")</f>
        <v/>
      </c>
      <c r="AF233" s="344"/>
      <c r="AG233" s="345"/>
      <c r="AH233" s="345"/>
      <c r="AI233" s="344"/>
      <c r="AJ233" s="382"/>
      <c r="AK233" s="346"/>
      <c r="AL233" s="324" t="str">
        <f t="shared" si="109"/>
        <v/>
      </c>
      <c r="AM233" s="325" t="str">
        <f t="shared" si="110"/>
        <v/>
      </c>
      <c r="AN233" s="255"/>
      <c r="AO233" s="577" t="str">
        <f>IFERROR(VLOOKUP(K233,【参考】数式用!$A$2:$N$57,14,FALSE),"")</f>
        <v/>
      </c>
      <c r="AP233" s="577" t="str">
        <f t="shared" si="111"/>
        <v/>
      </c>
      <c r="AQ233" s="560" t="str">
        <f t="shared" si="112"/>
        <v/>
      </c>
      <c r="AR233" s="560" t="str">
        <f t="shared" si="113"/>
        <v>キャリアパス要件Ⅰ・Ⅱ_</v>
      </c>
      <c r="AS233" s="632" t="str">
        <f t="shared" si="114"/>
        <v>入力済</v>
      </c>
      <c r="AT233" s="577" t="str">
        <f t="shared" si="115"/>
        <v/>
      </c>
      <c r="AU233" s="632" t="str">
        <f t="shared" si="116"/>
        <v>入力済</v>
      </c>
      <c r="AV233" s="632" t="str">
        <f t="shared" si="117"/>
        <v/>
      </c>
      <c r="AW233" s="632" t="str">
        <f t="shared" si="118"/>
        <v/>
      </c>
      <c r="AX233" s="577" t="str">
        <f t="shared" si="119"/>
        <v/>
      </c>
      <c r="AY233" s="632" t="str">
        <f>IFERROR(VLOOKUP(K233,【参考】数式用!$AR$3:$AS$49, 2, FALSE), "")</f>
        <v/>
      </c>
      <c r="AZ233" s="577" t="str">
        <f t="shared" si="120"/>
        <v/>
      </c>
      <c r="BA233" s="559" t="str">
        <f t="shared" si="121"/>
        <v>入力済</v>
      </c>
      <c r="BB233" s="632" t="str">
        <f>IFERROR(VLOOKUP(K233,【参考】数式用!$AX$3:$AY$59, 2, FALSE), "")</f>
        <v/>
      </c>
      <c r="BC233" s="577" t="str">
        <f t="shared" si="122"/>
        <v/>
      </c>
      <c r="BD233" s="559" t="str">
        <f t="shared" si="123"/>
        <v>入力済</v>
      </c>
      <c r="BE233" s="559" t="str">
        <f t="shared" si="124"/>
        <v/>
      </c>
      <c r="BF233" s="559" t="str">
        <f t="shared" si="125"/>
        <v/>
      </c>
      <c r="BG233" s="559" t="str">
        <f t="shared" si="126"/>
        <v/>
      </c>
      <c r="BH233" s="559" t="str">
        <f t="shared" si="127"/>
        <v/>
      </c>
      <c r="BI233" s="559" t="str">
        <f t="shared" si="128"/>
        <v/>
      </c>
      <c r="BK233" s="27"/>
      <c r="BL233" s="606" t="str">
        <f t="shared" si="129"/>
        <v/>
      </c>
      <c r="BM233" s="606" t="str">
        <f t="shared" si="130"/>
        <v/>
      </c>
      <c r="BN233" s="606" t="str">
        <f t="shared" si="131"/>
        <v/>
      </c>
      <c r="BO233" s="607" t="str">
        <f>IFERROR(IF(BN233="対象",ROUNDDOWN(L233*VLOOKUP(K233,【参考】数式用!$A$4:$J$42,10,FALSE)*AA233,0),""),"")</f>
        <v/>
      </c>
      <c r="BP233" s="606" t="str">
        <f t="shared" si="135"/>
        <v/>
      </c>
      <c r="BQ233" s="606" t="str">
        <f t="shared" si="132"/>
        <v/>
      </c>
      <c r="BR233" s="608" t="str">
        <f t="shared" si="136"/>
        <v/>
      </c>
      <c r="BS233" s="608" t="str">
        <f t="shared" si="133"/>
        <v/>
      </c>
      <c r="BT233" s="606" t="str">
        <f t="shared" si="134"/>
        <v/>
      </c>
      <c r="BU233" s="607" t="str">
        <f>IFERROR(IF(BT233="Ⅱロ有り",ROUNDDOWN(L233*VLOOKUP(K233,【参考】数式用!$A$4:$J$42,10,FALSE)*AA233,0),""),"")</f>
        <v/>
      </c>
      <c r="BV233" s="606" t="str">
        <f>IFERROR(IF(BT233="Ⅱロなし",ROUNDDOWN(L233*VLOOKUP(K233,【参考】数式用!$A$4:$J$42,8,FALSE)*AA233,0),""),"")</f>
        <v/>
      </c>
    </row>
    <row r="234" spans="1:74" ht="110.1" customHeight="1" thickBot="1">
      <c r="A234" s="333">
        <v>221</v>
      </c>
      <c r="B234" s="1008" t="str">
        <f>IF(基本情報入力シート!B256="","",基本情報入力シート!B256)</f>
        <v/>
      </c>
      <c r="C234" s="1009"/>
      <c r="D234" s="1009"/>
      <c r="E234" s="1009"/>
      <c r="F234" s="1010"/>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24" t="str">
        <f>IF('別紙様式2-2（個票（４、５月））'!M234="","",'別紙様式2-2（個票（４、５月））'!M234)</f>
        <v/>
      </c>
      <c r="N234" s="584" t="str">
        <f>IF('別紙様式2-2（個票（４、５月））'!N234="","",'別紙様式2-2（個票（４、５月））'!N234)</f>
        <v/>
      </c>
      <c r="O234" s="336"/>
      <c r="P234" s="337" t="str">
        <f>IFERROR(VLOOKUP(K234,【参考】数式用!$A$2:$M$57,MATCH(O234,【参考】数式用!$G$3:$M$3,0)+6,0),"")</f>
        <v/>
      </c>
      <c r="Q234" s="338" t="s">
        <v>118</v>
      </c>
      <c r="R234" s="339"/>
      <c r="S234" s="340" t="s">
        <v>183</v>
      </c>
      <c r="T234" s="339"/>
      <c r="U234" s="340" t="s">
        <v>184</v>
      </c>
      <c r="V234" s="339"/>
      <c r="W234" s="340" t="s">
        <v>183</v>
      </c>
      <c r="X234" s="339"/>
      <c r="Y234" s="340" t="s">
        <v>185</v>
      </c>
      <c r="Z234" s="340" t="s">
        <v>186</v>
      </c>
      <c r="AA234" s="340" t="str">
        <f t="shared" si="106"/>
        <v/>
      </c>
      <c r="AB234" s="341" t="s">
        <v>187</v>
      </c>
      <c r="AC234" s="342" t="str">
        <f t="shared" si="107"/>
        <v/>
      </c>
      <c r="AD234" s="509" t="str">
        <f t="shared" si="108"/>
        <v/>
      </c>
      <c r="AE234" s="343" t="str">
        <f>IFERROR(ROUNDDOWN(ROUNDDOWN(ROUND(L234*VLOOKUP(K234,【参考】数式用!$A$2:$M$57,MATCH("処遇改善加算Ⅳ",【参考】数式用!$G$3:$M$3,0)+6,0),0),0)*AA234*0.5,0), "")</f>
        <v/>
      </c>
      <c r="AF234" s="344"/>
      <c r="AG234" s="345"/>
      <c r="AH234" s="345"/>
      <c r="AI234" s="344"/>
      <c r="AJ234" s="382"/>
      <c r="AK234" s="346"/>
      <c r="AL234" s="324" t="str">
        <f t="shared" si="109"/>
        <v/>
      </c>
      <c r="AM234" s="325" t="str">
        <f t="shared" si="110"/>
        <v/>
      </c>
      <c r="AN234" s="255"/>
      <c r="AO234" s="577" t="str">
        <f>IFERROR(VLOOKUP(K234,【参考】数式用!$A$2:$N$57,14,FALSE),"")</f>
        <v/>
      </c>
      <c r="AP234" s="577" t="str">
        <f t="shared" si="111"/>
        <v/>
      </c>
      <c r="AQ234" s="560" t="str">
        <f t="shared" si="112"/>
        <v/>
      </c>
      <c r="AR234" s="560" t="str">
        <f t="shared" si="113"/>
        <v>キャリアパス要件Ⅰ・Ⅱ_</v>
      </c>
      <c r="AS234" s="632" t="str">
        <f t="shared" si="114"/>
        <v>入力済</v>
      </c>
      <c r="AT234" s="577" t="str">
        <f t="shared" si="115"/>
        <v/>
      </c>
      <c r="AU234" s="632" t="str">
        <f t="shared" si="116"/>
        <v>入力済</v>
      </c>
      <c r="AV234" s="632" t="str">
        <f t="shared" si="117"/>
        <v/>
      </c>
      <c r="AW234" s="632" t="str">
        <f t="shared" si="118"/>
        <v/>
      </c>
      <c r="AX234" s="577" t="str">
        <f t="shared" si="119"/>
        <v/>
      </c>
      <c r="AY234" s="632" t="str">
        <f>IFERROR(VLOOKUP(K234,【参考】数式用!$AR$3:$AS$49, 2, FALSE), "")</f>
        <v/>
      </c>
      <c r="AZ234" s="577" t="str">
        <f t="shared" si="120"/>
        <v/>
      </c>
      <c r="BA234" s="559" t="str">
        <f t="shared" si="121"/>
        <v>入力済</v>
      </c>
      <c r="BB234" s="632" t="str">
        <f>IFERROR(VLOOKUP(K234,【参考】数式用!$AX$3:$AY$59, 2, FALSE), "")</f>
        <v/>
      </c>
      <c r="BC234" s="577" t="str">
        <f t="shared" si="122"/>
        <v/>
      </c>
      <c r="BD234" s="559" t="str">
        <f t="shared" si="123"/>
        <v>入力済</v>
      </c>
      <c r="BE234" s="559" t="str">
        <f t="shared" si="124"/>
        <v/>
      </c>
      <c r="BF234" s="559" t="str">
        <f t="shared" si="125"/>
        <v/>
      </c>
      <c r="BG234" s="559" t="str">
        <f t="shared" si="126"/>
        <v/>
      </c>
      <c r="BH234" s="559" t="str">
        <f t="shared" si="127"/>
        <v/>
      </c>
      <c r="BI234" s="559" t="str">
        <f t="shared" si="128"/>
        <v/>
      </c>
      <c r="BK234" s="27"/>
      <c r="BL234" s="606" t="str">
        <f t="shared" si="129"/>
        <v/>
      </c>
      <c r="BM234" s="606" t="str">
        <f t="shared" si="130"/>
        <v/>
      </c>
      <c r="BN234" s="606" t="str">
        <f t="shared" si="131"/>
        <v/>
      </c>
      <c r="BO234" s="607" t="str">
        <f>IFERROR(IF(BN234="対象",ROUNDDOWN(L234*VLOOKUP(K234,【参考】数式用!$A$4:$J$42,10,FALSE)*AA234,0),""),"")</f>
        <v/>
      </c>
      <c r="BP234" s="606" t="str">
        <f t="shared" si="135"/>
        <v/>
      </c>
      <c r="BQ234" s="606" t="str">
        <f t="shared" si="132"/>
        <v/>
      </c>
      <c r="BR234" s="608" t="str">
        <f t="shared" si="136"/>
        <v/>
      </c>
      <c r="BS234" s="608" t="str">
        <f t="shared" si="133"/>
        <v/>
      </c>
      <c r="BT234" s="606" t="str">
        <f t="shared" si="134"/>
        <v/>
      </c>
      <c r="BU234" s="607" t="str">
        <f>IFERROR(IF(BT234="Ⅱロ有り",ROUNDDOWN(L234*VLOOKUP(K234,【参考】数式用!$A$4:$J$42,10,FALSE)*AA234,0),""),"")</f>
        <v/>
      </c>
      <c r="BV234" s="606" t="str">
        <f>IFERROR(IF(BT234="Ⅱロなし",ROUNDDOWN(L234*VLOOKUP(K234,【参考】数式用!$A$4:$J$42,8,FALSE)*AA234,0),""),"")</f>
        <v/>
      </c>
    </row>
    <row r="235" spans="1:74" ht="110.1" customHeight="1" thickBot="1">
      <c r="A235" s="333">
        <v>222</v>
      </c>
      <c r="B235" s="1008" t="str">
        <f>IF(基本情報入力シート!B257="","",基本情報入力シート!B257)</f>
        <v/>
      </c>
      <c r="C235" s="1009"/>
      <c r="D235" s="1009"/>
      <c r="E235" s="1009"/>
      <c r="F235" s="1010"/>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24" t="str">
        <f>IF('別紙様式2-2（個票（４、５月））'!M235="","",'別紙様式2-2（個票（４、５月））'!M235)</f>
        <v/>
      </c>
      <c r="N235" s="584" t="str">
        <f>IF('別紙様式2-2（個票（４、５月））'!N235="","",'別紙様式2-2（個票（４、５月））'!N235)</f>
        <v/>
      </c>
      <c r="O235" s="336"/>
      <c r="P235" s="337" t="str">
        <f>IFERROR(VLOOKUP(K235,【参考】数式用!$A$2:$M$57,MATCH(O235,【参考】数式用!$G$3:$M$3,0)+6,0),"")</f>
        <v/>
      </c>
      <c r="Q235" s="338" t="s">
        <v>118</v>
      </c>
      <c r="R235" s="339"/>
      <c r="S235" s="340" t="s">
        <v>183</v>
      </c>
      <c r="T235" s="339"/>
      <c r="U235" s="340" t="s">
        <v>184</v>
      </c>
      <c r="V235" s="339"/>
      <c r="W235" s="340" t="s">
        <v>183</v>
      </c>
      <c r="X235" s="339"/>
      <c r="Y235" s="340" t="s">
        <v>185</v>
      </c>
      <c r="Z235" s="340" t="s">
        <v>186</v>
      </c>
      <c r="AA235" s="340" t="str">
        <f t="shared" si="106"/>
        <v/>
      </c>
      <c r="AB235" s="341" t="s">
        <v>187</v>
      </c>
      <c r="AC235" s="342" t="str">
        <f t="shared" si="107"/>
        <v/>
      </c>
      <c r="AD235" s="509" t="str">
        <f t="shared" si="108"/>
        <v/>
      </c>
      <c r="AE235" s="343" t="str">
        <f>IFERROR(ROUNDDOWN(ROUNDDOWN(ROUND(L235*VLOOKUP(K235,【参考】数式用!$A$2:$M$57,MATCH("処遇改善加算Ⅳ",【参考】数式用!$G$3:$M$3,0)+6,0),0),0)*AA235*0.5,0), "")</f>
        <v/>
      </c>
      <c r="AF235" s="344"/>
      <c r="AG235" s="345"/>
      <c r="AH235" s="345"/>
      <c r="AI235" s="344"/>
      <c r="AJ235" s="382"/>
      <c r="AK235" s="346"/>
      <c r="AL235" s="324" t="str">
        <f t="shared" si="109"/>
        <v/>
      </c>
      <c r="AM235" s="325" t="str">
        <f t="shared" si="110"/>
        <v/>
      </c>
      <c r="AN235" s="255"/>
      <c r="AO235" s="577" t="str">
        <f>IFERROR(VLOOKUP(K235,【参考】数式用!$A$2:$N$57,14,FALSE),"")</f>
        <v/>
      </c>
      <c r="AP235" s="577" t="str">
        <f t="shared" si="111"/>
        <v/>
      </c>
      <c r="AQ235" s="560" t="str">
        <f t="shared" si="112"/>
        <v/>
      </c>
      <c r="AR235" s="560" t="str">
        <f t="shared" si="113"/>
        <v>キャリアパス要件Ⅰ・Ⅱ_</v>
      </c>
      <c r="AS235" s="632" t="str">
        <f t="shared" si="114"/>
        <v>入力済</v>
      </c>
      <c r="AT235" s="577" t="str">
        <f t="shared" si="115"/>
        <v/>
      </c>
      <c r="AU235" s="632" t="str">
        <f t="shared" si="116"/>
        <v>入力済</v>
      </c>
      <c r="AV235" s="632" t="str">
        <f t="shared" si="117"/>
        <v/>
      </c>
      <c r="AW235" s="632" t="str">
        <f t="shared" si="118"/>
        <v/>
      </c>
      <c r="AX235" s="577" t="str">
        <f t="shared" si="119"/>
        <v/>
      </c>
      <c r="AY235" s="632" t="str">
        <f>IFERROR(VLOOKUP(K235,【参考】数式用!$AR$3:$AS$49, 2, FALSE), "")</f>
        <v/>
      </c>
      <c r="AZ235" s="577" t="str">
        <f t="shared" si="120"/>
        <v/>
      </c>
      <c r="BA235" s="559" t="str">
        <f t="shared" si="121"/>
        <v>入力済</v>
      </c>
      <c r="BB235" s="632" t="str">
        <f>IFERROR(VLOOKUP(K235,【参考】数式用!$AX$3:$AY$59, 2, FALSE), "")</f>
        <v/>
      </c>
      <c r="BC235" s="577" t="str">
        <f t="shared" si="122"/>
        <v/>
      </c>
      <c r="BD235" s="559" t="str">
        <f t="shared" si="123"/>
        <v>入力済</v>
      </c>
      <c r="BE235" s="559" t="str">
        <f t="shared" si="124"/>
        <v/>
      </c>
      <c r="BF235" s="559" t="str">
        <f t="shared" si="125"/>
        <v/>
      </c>
      <c r="BG235" s="559" t="str">
        <f t="shared" si="126"/>
        <v/>
      </c>
      <c r="BH235" s="559" t="str">
        <f t="shared" si="127"/>
        <v/>
      </c>
      <c r="BI235" s="559" t="str">
        <f t="shared" si="128"/>
        <v/>
      </c>
      <c r="BK235" s="27"/>
      <c r="BL235" s="606" t="str">
        <f t="shared" si="129"/>
        <v/>
      </c>
      <c r="BM235" s="606" t="str">
        <f t="shared" si="130"/>
        <v/>
      </c>
      <c r="BN235" s="606" t="str">
        <f t="shared" si="131"/>
        <v/>
      </c>
      <c r="BO235" s="607" t="str">
        <f>IFERROR(IF(BN235="対象",ROUNDDOWN(L235*VLOOKUP(K235,【参考】数式用!$A$4:$J$42,10,FALSE)*AA235,0),""),"")</f>
        <v/>
      </c>
      <c r="BP235" s="606" t="str">
        <f t="shared" si="135"/>
        <v/>
      </c>
      <c r="BQ235" s="606" t="str">
        <f t="shared" si="132"/>
        <v/>
      </c>
      <c r="BR235" s="608" t="str">
        <f t="shared" si="136"/>
        <v/>
      </c>
      <c r="BS235" s="608" t="str">
        <f t="shared" si="133"/>
        <v/>
      </c>
      <c r="BT235" s="606" t="str">
        <f t="shared" si="134"/>
        <v/>
      </c>
      <c r="BU235" s="607" t="str">
        <f>IFERROR(IF(BT235="Ⅱロ有り",ROUNDDOWN(L235*VLOOKUP(K235,【参考】数式用!$A$4:$J$42,10,FALSE)*AA235,0),""),"")</f>
        <v/>
      </c>
      <c r="BV235" s="606" t="str">
        <f>IFERROR(IF(BT235="Ⅱロなし",ROUNDDOWN(L235*VLOOKUP(K235,【参考】数式用!$A$4:$J$42,8,FALSE)*AA235,0),""),"")</f>
        <v/>
      </c>
    </row>
    <row r="236" spans="1:74" ht="110.1" customHeight="1" thickBot="1">
      <c r="A236" s="333">
        <v>223</v>
      </c>
      <c r="B236" s="1008" t="str">
        <f>IF(基本情報入力シート!B258="","",基本情報入力シート!B258)</f>
        <v/>
      </c>
      <c r="C236" s="1009"/>
      <c r="D236" s="1009"/>
      <c r="E236" s="1009"/>
      <c r="F236" s="1010"/>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24" t="str">
        <f>IF('別紙様式2-2（個票（４、５月））'!M236="","",'別紙様式2-2（個票（４、５月））'!M236)</f>
        <v/>
      </c>
      <c r="N236" s="584" t="str">
        <f>IF('別紙様式2-2（個票（４、５月））'!N236="","",'別紙様式2-2（個票（４、５月））'!N236)</f>
        <v/>
      </c>
      <c r="O236" s="336"/>
      <c r="P236" s="337" t="str">
        <f>IFERROR(VLOOKUP(K236,【参考】数式用!$A$2:$M$57,MATCH(O236,【参考】数式用!$G$3:$M$3,0)+6,0),"")</f>
        <v/>
      </c>
      <c r="Q236" s="338" t="s">
        <v>118</v>
      </c>
      <c r="R236" s="339"/>
      <c r="S236" s="340" t="s">
        <v>183</v>
      </c>
      <c r="T236" s="339"/>
      <c r="U236" s="340" t="s">
        <v>184</v>
      </c>
      <c r="V236" s="339"/>
      <c r="W236" s="340" t="s">
        <v>183</v>
      </c>
      <c r="X236" s="339"/>
      <c r="Y236" s="340" t="s">
        <v>185</v>
      </c>
      <c r="Z236" s="340" t="s">
        <v>186</v>
      </c>
      <c r="AA236" s="340" t="str">
        <f t="shared" si="106"/>
        <v/>
      </c>
      <c r="AB236" s="341" t="s">
        <v>187</v>
      </c>
      <c r="AC236" s="342" t="str">
        <f t="shared" si="107"/>
        <v/>
      </c>
      <c r="AD236" s="509" t="str">
        <f t="shared" si="108"/>
        <v/>
      </c>
      <c r="AE236" s="343" t="str">
        <f>IFERROR(ROUNDDOWN(ROUNDDOWN(ROUND(L236*VLOOKUP(K236,【参考】数式用!$A$2:$M$57,MATCH("処遇改善加算Ⅳ",【参考】数式用!$G$3:$M$3,0)+6,0),0),0)*AA236*0.5,0), "")</f>
        <v/>
      </c>
      <c r="AF236" s="344"/>
      <c r="AG236" s="345"/>
      <c r="AH236" s="345"/>
      <c r="AI236" s="344"/>
      <c r="AJ236" s="382"/>
      <c r="AK236" s="346"/>
      <c r="AL236" s="324" t="str">
        <f t="shared" si="109"/>
        <v/>
      </c>
      <c r="AM236" s="325" t="str">
        <f t="shared" si="110"/>
        <v/>
      </c>
      <c r="AN236" s="255"/>
      <c r="AO236" s="577" t="str">
        <f>IFERROR(VLOOKUP(K236,【参考】数式用!$A$2:$N$57,14,FALSE),"")</f>
        <v/>
      </c>
      <c r="AP236" s="577" t="str">
        <f t="shared" si="111"/>
        <v/>
      </c>
      <c r="AQ236" s="560" t="str">
        <f t="shared" si="112"/>
        <v/>
      </c>
      <c r="AR236" s="560" t="str">
        <f t="shared" si="113"/>
        <v>キャリアパス要件Ⅰ・Ⅱ_</v>
      </c>
      <c r="AS236" s="632" t="str">
        <f t="shared" si="114"/>
        <v>入力済</v>
      </c>
      <c r="AT236" s="577" t="str">
        <f t="shared" si="115"/>
        <v/>
      </c>
      <c r="AU236" s="632" t="str">
        <f t="shared" si="116"/>
        <v>入力済</v>
      </c>
      <c r="AV236" s="632" t="str">
        <f t="shared" si="117"/>
        <v/>
      </c>
      <c r="AW236" s="632" t="str">
        <f t="shared" si="118"/>
        <v/>
      </c>
      <c r="AX236" s="577" t="str">
        <f t="shared" si="119"/>
        <v/>
      </c>
      <c r="AY236" s="632" t="str">
        <f>IFERROR(VLOOKUP(K236,【参考】数式用!$AR$3:$AS$49, 2, FALSE), "")</f>
        <v/>
      </c>
      <c r="AZ236" s="577" t="str">
        <f t="shared" si="120"/>
        <v/>
      </c>
      <c r="BA236" s="559" t="str">
        <f t="shared" si="121"/>
        <v>入力済</v>
      </c>
      <c r="BB236" s="632" t="str">
        <f>IFERROR(VLOOKUP(K236,【参考】数式用!$AX$3:$AY$59, 2, FALSE), "")</f>
        <v/>
      </c>
      <c r="BC236" s="577" t="str">
        <f t="shared" si="122"/>
        <v/>
      </c>
      <c r="BD236" s="559" t="str">
        <f t="shared" si="123"/>
        <v>入力済</v>
      </c>
      <c r="BE236" s="559" t="str">
        <f t="shared" si="124"/>
        <v/>
      </c>
      <c r="BF236" s="559" t="str">
        <f t="shared" si="125"/>
        <v/>
      </c>
      <c r="BG236" s="559" t="str">
        <f t="shared" si="126"/>
        <v/>
      </c>
      <c r="BH236" s="559" t="str">
        <f t="shared" si="127"/>
        <v/>
      </c>
      <c r="BI236" s="559" t="str">
        <f t="shared" si="128"/>
        <v/>
      </c>
      <c r="BK236" s="27"/>
      <c r="BL236" s="606" t="str">
        <f t="shared" si="129"/>
        <v/>
      </c>
      <c r="BM236" s="606" t="str">
        <f t="shared" si="130"/>
        <v/>
      </c>
      <c r="BN236" s="606" t="str">
        <f t="shared" si="131"/>
        <v/>
      </c>
      <c r="BO236" s="607" t="str">
        <f>IFERROR(IF(BN236="対象",ROUNDDOWN(L236*VLOOKUP(K236,【参考】数式用!$A$4:$J$42,10,FALSE)*AA236,0),""),"")</f>
        <v/>
      </c>
      <c r="BP236" s="606" t="str">
        <f t="shared" si="135"/>
        <v/>
      </c>
      <c r="BQ236" s="606" t="str">
        <f t="shared" si="132"/>
        <v/>
      </c>
      <c r="BR236" s="608" t="str">
        <f t="shared" si="136"/>
        <v/>
      </c>
      <c r="BS236" s="608" t="str">
        <f t="shared" si="133"/>
        <v/>
      </c>
      <c r="BT236" s="606" t="str">
        <f t="shared" si="134"/>
        <v/>
      </c>
      <c r="BU236" s="607" t="str">
        <f>IFERROR(IF(BT236="Ⅱロ有り",ROUNDDOWN(L236*VLOOKUP(K236,【参考】数式用!$A$4:$J$42,10,FALSE)*AA236,0),""),"")</f>
        <v/>
      </c>
      <c r="BV236" s="606" t="str">
        <f>IFERROR(IF(BT236="Ⅱロなし",ROUNDDOWN(L236*VLOOKUP(K236,【参考】数式用!$A$4:$J$42,8,FALSE)*AA236,0),""),"")</f>
        <v/>
      </c>
    </row>
    <row r="237" spans="1:74" ht="110.1" customHeight="1" thickBot="1">
      <c r="A237" s="333">
        <v>224</v>
      </c>
      <c r="B237" s="1008" t="str">
        <f>IF(基本情報入力シート!B259="","",基本情報入力シート!B259)</f>
        <v/>
      </c>
      <c r="C237" s="1009"/>
      <c r="D237" s="1009"/>
      <c r="E237" s="1009"/>
      <c r="F237" s="1010"/>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24" t="str">
        <f>IF('別紙様式2-2（個票（４、５月））'!M237="","",'別紙様式2-2（個票（４、５月））'!M237)</f>
        <v/>
      </c>
      <c r="N237" s="584" t="str">
        <f>IF('別紙様式2-2（個票（４、５月））'!N237="","",'別紙様式2-2（個票（４、５月））'!N237)</f>
        <v/>
      </c>
      <c r="O237" s="336"/>
      <c r="P237" s="337" t="str">
        <f>IFERROR(VLOOKUP(K237,【参考】数式用!$A$2:$M$57,MATCH(O237,【参考】数式用!$G$3:$M$3,0)+6,0),"")</f>
        <v/>
      </c>
      <c r="Q237" s="338" t="s">
        <v>118</v>
      </c>
      <c r="R237" s="339"/>
      <c r="S237" s="340" t="s">
        <v>183</v>
      </c>
      <c r="T237" s="339"/>
      <c r="U237" s="340" t="s">
        <v>184</v>
      </c>
      <c r="V237" s="339"/>
      <c r="W237" s="340" t="s">
        <v>183</v>
      </c>
      <c r="X237" s="339"/>
      <c r="Y237" s="340" t="s">
        <v>185</v>
      </c>
      <c r="Z237" s="340" t="s">
        <v>186</v>
      </c>
      <c r="AA237" s="340" t="str">
        <f t="shared" si="106"/>
        <v/>
      </c>
      <c r="AB237" s="341" t="s">
        <v>187</v>
      </c>
      <c r="AC237" s="342" t="str">
        <f t="shared" si="107"/>
        <v/>
      </c>
      <c r="AD237" s="509" t="str">
        <f t="shared" si="108"/>
        <v/>
      </c>
      <c r="AE237" s="343" t="str">
        <f>IFERROR(ROUNDDOWN(ROUNDDOWN(ROUND(L237*VLOOKUP(K237,【参考】数式用!$A$2:$M$57,MATCH("処遇改善加算Ⅳ",【参考】数式用!$G$3:$M$3,0)+6,0),0),0)*AA237*0.5,0), "")</f>
        <v/>
      </c>
      <c r="AF237" s="344"/>
      <c r="AG237" s="345"/>
      <c r="AH237" s="345"/>
      <c r="AI237" s="344"/>
      <c r="AJ237" s="382"/>
      <c r="AK237" s="346"/>
      <c r="AL237" s="324" t="str">
        <f t="shared" si="109"/>
        <v/>
      </c>
      <c r="AM237" s="325" t="str">
        <f t="shared" si="110"/>
        <v/>
      </c>
      <c r="AN237" s="255"/>
      <c r="AO237" s="577" t="str">
        <f>IFERROR(VLOOKUP(K237,【参考】数式用!$A$2:$N$57,14,FALSE),"")</f>
        <v/>
      </c>
      <c r="AP237" s="577" t="str">
        <f t="shared" si="111"/>
        <v/>
      </c>
      <c r="AQ237" s="560" t="str">
        <f t="shared" si="112"/>
        <v/>
      </c>
      <c r="AR237" s="560" t="str">
        <f t="shared" si="113"/>
        <v>キャリアパス要件Ⅰ・Ⅱ_</v>
      </c>
      <c r="AS237" s="632" t="str">
        <f t="shared" si="114"/>
        <v>入力済</v>
      </c>
      <c r="AT237" s="577" t="str">
        <f t="shared" si="115"/>
        <v/>
      </c>
      <c r="AU237" s="632" t="str">
        <f t="shared" si="116"/>
        <v>入力済</v>
      </c>
      <c r="AV237" s="632" t="str">
        <f t="shared" si="117"/>
        <v/>
      </c>
      <c r="AW237" s="632" t="str">
        <f t="shared" si="118"/>
        <v/>
      </c>
      <c r="AX237" s="577" t="str">
        <f t="shared" si="119"/>
        <v/>
      </c>
      <c r="AY237" s="632" t="str">
        <f>IFERROR(VLOOKUP(K237,【参考】数式用!$AR$3:$AS$49, 2, FALSE), "")</f>
        <v/>
      </c>
      <c r="AZ237" s="577" t="str">
        <f t="shared" si="120"/>
        <v/>
      </c>
      <c r="BA237" s="559" t="str">
        <f t="shared" si="121"/>
        <v>入力済</v>
      </c>
      <c r="BB237" s="632" t="str">
        <f>IFERROR(VLOOKUP(K237,【参考】数式用!$AX$3:$AY$59, 2, FALSE), "")</f>
        <v/>
      </c>
      <c r="BC237" s="577" t="str">
        <f t="shared" si="122"/>
        <v/>
      </c>
      <c r="BD237" s="559" t="str">
        <f t="shared" si="123"/>
        <v>入力済</v>
      </c>
      <c r="BE237" s="559" t="str">
        <f t="shared" si="124"/>
        <v/>
      </c>
      <c r="BF237" s="559" t="str">
        <f t="shared" si="125"/>
        <v/>
      </c>
      <c r="BG237" s="559" t="str">
        <f t="shared" si="126"/>
        <v/>
      </c>
      <c r="BH237" s="559" t="str">
        <f t="shared" si="127"/>
        <v/>
      </c>
      <c r="BI237" s="559" t="str">
        <f t="shared" si="128"/>
        <v/>
      </c>
      <c r="BK237" s="27"/>
      <c r="BL237" s="606" t="str">
        <f t="shared" si="129"/>
        <v/>
      </c>
      <c r="BM237" s="606" t="str">
        <f t="shared" si="130"/>
        <v/>
      </c>
      <c r="BN237" s="606" t="str">
        <f t="shared" si="131"/>
        <v/>
      </c>
      <c r="BO237" s="607" t="str">
        <f>IFERROR(IF(BN237="対象",ROUNDDOWN(L237*VLOOKUP(K237,【参考】数式用!$A$4:$J$42,10,FALSE)*AA237,0),""),"")</f>
        <v/>
      </c>
      <c r="BP237" s="606" t="str">
        <f t="shared" si="135"/>
        <v/>
      </c>
      <c r="BQ237" s="606" t="str">
        <f t="shared" si="132"/>
        <v/>
      </c>
      <c r="BR237" s="608" t="str">
        <f t="shared" si="136"/>
        <v/>
      </c>
      <c r="BS237" s="608" t="str">
        <f t="shared" si="133"/>
        <v/>
      </c>
      <c r="BT237" s="606" t="str">
        <f t="shared" si="134"/>
        <v/>
      </c>
      <c r="BU237" s="607" t="str">
        <f>IFERROR(IF(BT237="Ⅱロ有り",ROUNDDOWN(L237*VLOOKUP(K237,【参考】数式用!$A$4:$J$42,10,FALSE)*AA237,0),""),"")</f>
        <v/>
      </c>
      <c r="BV237" s="606" t="str">
        <f>IFERROR(IF(BT237="Ⅱロなし",ROUNDDOWN(L237*VLOOKUP(K237,【参考】数式用!$A$4:$J$42,8,FALSE)*AA237,0),""),"")</f>
        <v/>
      </c>
    </row>
    <row r="238" spans="1:74" ht="110.1" customHeight="1" thickBot="1">
      <c r="A238" s="333">
        <v>225</v>
      </c>
      <c r="B238" s="1008" t="str">
        <f>IF(基本情報入力シート!B260="","",基本情報入力シート!B260)</f>
        <v/>
      </c>
      <c r="C238" s="1009"/>
      <c r="D238" s="1009"/>
      <c r="E238" s="1009"/>
      <c r="F238" s="1010"/>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24" t="str">
        <f>IF('別紙様式2-2（個票（４、５月））'!M238="","",'別紙様式2-2（個票（４、５月））'!M238)</f>
        <v/>
      </c>
      <c r="N238" s="584" t="str">
        <f>IF('別紙様式2-2（個票（４、５月））'!N238="","",'別紙様式2-2（個票（４、５月））'!N238)</f>
        <v/>
      </c>
      <c r="O238" s="336"/>
      <c r="P238" s="337" t="str">
        <f>IFERROR(VLOOKUP(K238,【参考】数式用!$A$2:$M$57,MATCH(O238,【参考】数式用!$G$3:$M$3,0)+6,0),"")</f>
        <v/>
      </c>
      <c r="Q238" s="338" t="s">
        <v>118</v>
      </c>
      <c r="R238" s="339"/>
      <c r="S238" s="340" t="s">
        <v>183</v>
      </c>
      <c r="T238" s="339"/>
      <c r="U238" s="340" t="s">
        <v>184</v>
      </c>
      <c r="V238" s="339"/>
      <c r="W238" s="340" t="s">
        <v>183</v>
      </c>
      <c r="X238" s="339"/>
      <c r="Y238" s="340" t="s">
        <v>185</v>
      </c>
      <c r="Z238" s="340" t="s">
        <v>186</v>
      </c>
      <c r="AA238" s="340" t="str">
        <f t="shared" si="106"/>
        <v/>
      </c>
      <c r="AB238" s="341" t="s">
        <v>187</v>
      </c>
      <c r="AC238" s="342" t="str">
        <f t="shared" si="107"/>
        <v/>
      </c>
      <c r="AD238" s="509" t="str">
        <f t="shared" si="108"/>
        <v/>
      </c>
      <c r="AE238" s="343" t="str">
        <f>IFERROR(ROUNDDOWN(ROUNDDOWN(ROUND(L238*VLOOKUP(K238,【参考】数式用!$A$2:$M$57,MATCH("処遇改善加算Ⅳ",【参考】数式用!$G$3:$M$3,0)+6,0),0),0)*AA238*0.5,0), "")</f>
        <v/>
      </c>
      <c r="AF238" s="344"/>
      <c r="AG238" s="345"/>
      <c r="AH238" s="345"/>
      <c r="AI238" s="344"/>
      <c r="AJ238" s="382"/>
      <c r="AK238" s="346"/>
      <c r="AL238" s="324" t="str">
        <f t="shared" si="109"/>
        <v/>
      </c>
      <c r="AM238" s="325" t="str">
        <f t="shared" si="110"/>
        <v/>
      </c>
      <c r="AN238" s="255"/>
      <c r="AO238" s="577" t="str">
        <f>IFERROR(VLOOKUP(K238,【参考】数式用!$A$2:$N$57,14,FALSE),"")</f>
        <v/>
      </c>
      <c r="AP238" s="577" t="str">
        <f t="shared" si="111"/>
        <v/>
      </c>
      <c r="AQ238" s="560" t="str">
        <f t="shared" si="112"/>
        <v/>
      </c>
      <c r="AR238" s="560" t="str">
        <f t="shared" si="113"/>
        <v>キャリアパス要件Ⅰ・Ⅱ_</v>
      </c>
      <c r="AS238" s="632" t="str">
        <f t="shared" si="114"/>
        <v>入力済</v>
      </c>
      <c r="AT238" s="577" t="str">
        <f t="shared" si="115"/>
        <v/>
      </c>
      <c r="AU238" s="632" t="str">
        <f t="shared" si="116"/>
        <v>入力済</v>
      </c>
      <c r="AV238" s="632" t="str">
        <f t="shared" si="117"/>
        <v/>
      </c>
      <c r="AW238" s="632" t="str">
        <f t="shared" si="118"/>
        <v/>
      </c>
      <c r="AX238" s="577" t="str">
        <f t="shared" si="119"/>
        <v/>
      </c>
      <c r="AY238" s="632" t="str">
        <f>IFERROR(VLOOKUP(K238,【参考】数式用!$AR$3:$AS$49, 2, FALSE), "")</f>
        <v/>
      </c>
      <c r="AZ238" s="577" t="str">
        <f t="shared" si="120"/>
        <v/>
      </c>
      <c r="BA238" s="559" t="str">
        <f t="shared" si="121"/>
        <v>入力済</v>
      </c>
      <c r="BB238" s="632" t="str">
        <f>IFERROR(VLOOKUP(K238,【参考】数式用!$AX$3:$AY$59, 2, FALSE), "")</f>
        <v/>
      </c>
      <c r="BC238" s="577" t="str">
        <f t="shared" si="122"/>
        <v/>
      </c>
      <c r="BD238" s="559" t="str">
        <f t="shared" si="123"/>
        <v>入力済</v>
      </c>
      <c r="BE238" s="559" t="str">
        <f t="shared" si="124"/>
        <v/>
      </c>
      <c r="BF238" s="559" t="str">
        <f t="shared" si="125"/>
        <v/>
      </c>
      <c r="BG238" s="559" t="str">
        <f t="shared" si="126"/>
        <v/>
      </c>
      <c r="BH238" s="559" t="str">
        <f t="shared" si="127"/>
        <v/>
      </c>
      <c r="BI238" s="559" t="str">
        <f t="shared" si="128"/>
        <v/>
      </c>
      <c r="BK238" s="27"/>
      <c r="BL238" s="606" t="str">
        <f t="shared" si="129"/>
        <v/>
      </c>
      <c r="BM238" s="606" t="str">
        <f t="shared" si="130"/>
        <v/>
      </c>
      <c r="BN238" s="606" t="str">
        <f t="shared" si="131"/>
        <v/>
      </c>
      <c r="BO238" s="607" t="str">
        <f>IFERROR(IF(BN238="対象",ROUNDDOWN(L238*VLOOKUP(K238,【参考】数式用!$A$4:$J$42,10,FALSE)*AA238,0),""),"")</f>
        <v/>
      </c>
      <c r="BP238" s="606" t="str">
        <f t="shared" si="135"/>
        <v/>
      </c>
      <c r="BQ238" s="606" t="str">
        <f t="shared" si="132"/>
        <v/>
      </c>
      <c r="BR238" s="608" t="str">
        <f t="shared" si="136"/>
        <v/>
      </c>
      <c r="BS238" s="608" t="str">
        <f t="shared" si="133"/>
        <v/>
      </c>
      <c r="BT238" s="606" t="str">
        <f t="shared" si="134"/>
        <v/>
      </c>
      <c r="BU238" s="607" t="str">
        <f>IFERROR(IF(BT238="Ⅱロ有り",ROUNDDOWN(L238*VLOOKUP(K238,【参考】数式用!$A$4:$J$42,10,FALSE)*AA238,0),""),"")</f>
        <v/>
      </c>
      <c r="BV238" s="606" t="str">
        <f>IFERROR(IF(BT238="Ⅱロなし",ROUNDDOWN(L238*VLOOKUP(K238,【参考】数式用!$A$4:$J$42,8,FALSE)*AA238,0),""),"")</f>
        <v/>
      </c>
    </row>
    <row r="239" spans="1:74" ht="110.1" customHeight="1" thickBot="1">
      <c r="A239" s="333">
        <v>226</v>
      </c>
      <c r="B239" s="1008" t="str">
        <f>IF(基本情報入力シート!B261="","",基本情報入力シート!B261)</f>
        <v/>
      </c>
      <c r="C239" s="1009"/>
      <c r="D239" s="1009"/>
      <c r="E239" s="1009"/>
      <c r="F239" s="1010"/>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24" t="str">
        <f>IF('別紙様式2-2（個票（４、５月））'!M239="","",'別紙様式2-2（個票（４、５月））'!M239)</f>
        <v/>
      </c>
      <c r="N239" s="584" t="str">
        <f>IF('別紙様式2-2（個票（４、５月））'!N239="","",'別紙様式2-2（個票（４、５月））'!N239)</f>
        <v/>
      </c>
      <c r="O239" s="336"/>
      <c r="P239" s="337" t="str">
        <f>IFERROR(VLOOKUP(K239,【参考】数式用!$A$2:$M$57,MATCH(O239,【参考】数式用!$G$3:$M$3,0)+6,0),"")</f>
        <v/>
      </c>
      <c r="Q239" s="338" t="s">
        <v>118</v>
      </c>
      <c r="R239" s="339"/>
      <c r="S239" s="340" t="s">
        <v>183</v>
      </c>
      <c r="T239" s="339"/>
      <c r="U239" s="340" t="s">
        <v>184</v>
      </c>
      <c r="V239" s="339"/>
      <c r="W239" s="340" t="s">
        <v>183</v>
      </c>
      <c r="X239" s="339"/>
      <c r="Y239" s="340" t="s">
        <v>185</v>
      </c>
      <c r="Z239" s="340" t="s">
        <v>186</v>
      </c>
      <c r="AA239" s="340" t="str">
        <f t="shared" si="106"/>
        <v/>
      </c>
      <c r="AB239" s="341" t="s">
        <v>187</v>
      </c>
      <c r="AC239" s="342" t="str">
        <f t="shared" si="107"/>
        <v/>
      </c>
      <c r="AD239" s="509" t="str">
        <f t="shared" si="108"/>
        <v/>
      </c>
      <c r="AE239" s="343" t="str">
        <f>IFERROR(ROUNDDOWN(ROUNDDOWN(ROUND(L239*VLOOKUP(K239,【参考】数式用!$A$2:$M$57,MATCH("処遇改善加算Ⅳ",【参考】数式用!$G$3:$M$3,0)+6,0),0),0)*AA239*0.5,0), "")</f>
        <v/>
      </c>
      <c r="AF239" s="344"/>
      <c r="AG239" s="345"/>
      <c r="AH239" s="345"/>
      <c r="AI239" s="344"/>
      <c r="AJ239" s="382"/>
      <c r="AK239" s="346"/>
      <c r="AL239" s="324" t="str">
        <f t="shared" si="109"/>
        <v/>
      </c>
      <c r="AM239" s="325" t="str">
        <f t="shared" si="110"/>
        <v/>
      </c>
      <c r="AN239" s="255"/>
      <c r="AO239" s="577" t="str">
        <f>IFERROR(VLOOKUP(K239,【参考】数式用!$A$2:$N$57,14,FALSE),"")</f>
        <v/>
      </c>
      <c r="AP239" s="577" t="str">
        <f t="shared" si="111"/>
        <v/>
      </c>
      <c r="AQ239" s="560" t="str">
        <f t="shared" si="112"/>
        <v/>
      </c>
      <c r="AR239" s="560" t="str">
        <f t="shared" si="113"/>
        <v>キャリアパス要件Ⅰ・Ⅱ_</v>
      </c>
      <c r="AS239" s="632" t="str">
        <f t="shared" si="114"/>
        <v>入力済</v>
      </c>
      <c r="AT239" s="577" t="str">
        <f t="shared" si="115"/>
        <v/>
      </c>
      <c r="AU239" s="632" t="str">
        <f t="shared" si="116"/>
        <v>入力済</v>
      </c>
      <c r="AV239" s="632" t="str">
        <f t="shared" si="117"/>
        <v/>
      </c>
      <c r="AW239" s="632" t="str">
        <f t="shared" si="118"/>
        <v/>
      </c>
      <c r="AX239" s="577" t="str">
        <f t="shared" si="119"/>
        <v/>
      </c>
      <c r="AY239" s="632" t="str">
        <f>IFERROR(VLOOKUP(K239,【参考】数式用!$AR$3:$AS$49, 2, FALSE), "")</f>
        <v/>
      </c>
      <c r="AZ239" s="577" t="str">
        <f t="shared" si="120"/>
        <v/>
      </c>
      <c r="BA239" s="559" t="str">
        <f t="shared" si="121"/>
        <v>入力済</v>
      </c>
      <c r="BB239" s="632" t="str">
        <f>IFERROR(VLOOKUP(K239,【参考】数式用!$AX$3:$AY$59, 2, FALSE), "")</f>
        <v/>
      </c>
      <c r="BC239" s="577" t="str">
        <f t="shared" si="122"/>
        <v/>
      </c>
      <c r="BD239" s="559" t="str">
        <f t="shared" si="123"/>
        <v>入力済</v>
      </c>
      <c r="BE239" s="559" t="str">
        <f t="shared" si="124"/>
        <v/>
      </c>
      <c r="BF239" s="559" t="str">
        <f t="shared" si="125"/>
        <v/>
      </c>
      <c r="BG239" s="559" t="str">
        <f t="shared" si="126"/>
        <v/>
      </c>
      <c r="BH239" s="559" t="str">
        <f t="shared" si="127"/>
        <v/>
      </c>
      <c r="BI239" s="559" t="str">
        <f t="shared" si="128"/>
        <v/>
      </c>
      <c r="BK239" s="27"/>
      <c r="BL239" s="606" t="str">
        <f t="shared" si="129"/>
        <v/>
      </c>
      <c r="BM239" s="606" t="str">
        <f t="shared" si="130"/>
        <v/>
      </c>
      <c r="BN239" s="606" t="str">
        <f t="shared" si="131"/>
        <v/>
      </c>
      <c r="BO239" s="607" t="str">
        <f>IFERROR(IF(BN239="対象",ROUNDDOWN(L239*VLOOKUP(K239,【参考】数式用!$A$4:$J$42,10,FALSE)*AA239,0),""),"")</f>
        <v/>
      </c>
      <c r="BP239" s="606" t="str">
        <f t="shared" si="135"/>
        <v/>
      </c>
      <c r="BQ239" s="606" t="str">
        <f t="shared" si="132"/>
        <v/>
      </c>
      <c r="BR239" s="608" t="str">
        <f t="shared" si="136"/>
        <v/>
      </c>
      <c r="BS239" s="608" t="str">
        <f t="shared" si="133"/>
        <v/>
      </c>
      <c r="BT239" s="606" t="str">
        <f t="shared" si="134"/>
        <v/>
      </c>
      <c r="BU239" s="607" t="str">
        <f>IFERROR(IF(BT239="Ⅱロ有り",ROUNDDOWN(L239*VLOOKUP(K239,【参考】数式用!$A$4:$J$42,10,FALSE)*AA239,0),""),"")</f>
        <v/>
      </c>
      <c r="BV239" s="606" t="str">
        <f>IFERROR(IF(BT239="Ⅱロなし",ROUNDDOWN(L239*VLOOKUP(K239,【参考】数式用!$A$4:$J$42,8,FALSE)*AA239,0),""),"")</f>
        <v/>
      </c>
    </row>
    <row r="240" spans="1:74" ht="110.1" customHeight="1" thickBot="1">
      <c r="A240" s="333">
        <v>227</v>
      </c>
      <c r="B240" s="1008" t="str">
        <f>IF(基本情報入力シート!B262="","",基本情報入力シート!B262)</f>
        <v/>
      </c>
      <c r="C240" s="1009"/>
      <c r="D240" s="1009"/>
      <c r="E240" s="1009"/>
      <c r="F240" s="1010"/>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24" t="str">
        <f>IF('別紙様式2-2（個票（４、５月））'!M240="","",'別紙様式2-2（個票（４、５月））'!M240)</f>
        <v/>
      </c>
      <c r="N240" s="584" t="str">
        <f>IF('別紙様式2-2（個票（４、５月））'!N240="","",'別紙様式2-2（個票（４、５月））'!N240)</f>
        <v/>
      </c>
      <c r="O240" s="336"/>
      <c r="P240" s="337" t="str">
        <f>IFERROR(VLOOKUP(K240,【参考】数式用!$A$2:$M$57,MATCH(O240,【参考】数式用!$G$3:$M$3,0)+6,0),"")</f>
        <v/>
      </c>
      <c r="Q240" s="338" t="s">
        <v>118</v>
      </c>
      <c r="R240" s="339"/>
      <c r="S240" s="340" t="s">
        <v>183</v>
      </c>
      <c r="T240" s="339"/>
      <c r="U240" s="340" t="s">
        <v>184</v>
      </c>
      <c r="V240" s="339"/>
      <c r="W240" s="340" t="s">
        <v>183</v>
      </c>
      <c r="X240" s="339"/>
      <c r="Y240" s="340" t="s">
        <v>185</v>
      </c>
      <c r="Z240" s="340" t="s">
        <v>186</v>
      </c>
      <c r="AA240" s="340" t="str">
        <f t="shared" si="106"/>
        <v/>
      </c>
      <c r="AB240" s="341" t="s">
        <v>187</v>
      </c>
      <c r="AC240" s="342" t="str">
        <f t="shared" si="107"/>
        <v/>
      </c>
      <c r="AD240" s="509" t="str">
        <f t="shared" si="108"/>
        <v/>
      </c>
      <c r="AE240" s="343" t="str">
        <f>IFERROR(ROUNDDOWN(ROUNDDOWN(ROUND(L240*VLOOKUP(K240,【参考】数式用!$A$2:$M$57,MATCH("処遇改善加算Ⅳ",【参考】数式用!$G$3:$M$3,0)+6,0),0),0)*AA240*0.5,0), "")</f>
        <v/>
      </c>
      <c r="AF240" s="344"/>
      <c r="AG240" s="345"/>
      <c r="AH240" s="345"/>
      <c r="AI240" s="344"/>
      <c r="AJ240" s="382"/>
      <c r="AK240" s="346"/>
      <c r="AL240" s="324" t="str">
        <f t="shared" si="109"/>
        <v/>
      </c>
      <c r="AM240" s="325" t="str">
        <f t="shared" si="110"/>
        <v/>
      </c>
      <c r="AN240" s="255"/>
      <c r="AO240" s="577" t="str">
        <f>IFERROR(VLOOKUP(K240,【参考】数式用!$A$2:$N$57,14,FALSE),"")</f>
        <v/>
      </c>
      <c r="AP240" s="577" t="str">
        <f t="shared" si="111"/>
        <v/>
      </c>
      <c r="AQ240" s="560" t="str">
        <f t="shared" si="112"/>
        <v/>
      </c>
      <c r="AR240" s="560" t="str">
        <f t="shared" si="113"/>
        <v>キャリアパス要件Ⅰ・Ⅱ_</v>
      </c>
      <c r="AS240" s="632" t="str">
        <f t="shared" si="114"/>
        <v>入力済</v>
      </c>
      <c r="AT240" s="577" t="str">
        <f t="shared" si="115"/>
        <v/>
      </c>
      <c r="AU240" s="632" t="str">
        <f t="shared" si="116"/>
        <v>入力済</v>
      </c>
      <c r="AV240" s="632" t="str">
        <f t="shared" si="117"/>
        <v/>
      </c>
      <c r="AW240" s="632" t="str">
        <f t="shared" si="118"/>
        <v/>
      </c>
      <c r="AX240" s="577" t="str">
        <f t="shared" si="119"/>
        <v/>
      </c>
      <c r="AY240" s="632" t="str">
        <f>IFERROR(VLOOKUP(K240,【参考】数式用!$AR$3:$AS$49, 2, FALSE), "")</f>
        <v/>
      </c>
      <c r="AZ240" s="577" t="str">
        <f t="shared" si="120"/>
        <v/>
      </c>
      <c r="BA240" s="559" t="str">
        <f t="shared" si="121"/>
        <v>入力済</v>
      </c>
      <c r="BB240" s="632" t="str">
        <f>IFERROR(VLOOKUP(K240,【参考】数式用!$AX$3:$AY$59, 2, FALSE), "")</f>
        <v/>
      </c>
      <c r="BC240" s="577" t="str">
        <f t="shared" si="122"/>
        <v/>
      </c>
      <c r="BD240" s="559" t="str">
        <f t="shared" si="123"/>
        <v>入力済</v>
      </c>
      <c r="BE240" s="559" t="str">
        <f t="shared" si="124"/>
        <v/>
      </c>
      <c r="BF240" s="559" t="str">
        <f t="shared" si="125"/>
        <v/>
      </c>
      <c r="BG240" s="559" t="str">
        <f t="shared" si="126"/>
        <v/>
      </c>
      <c r="BH240" s="559" t="str">
        <f t="shared" si="127"/>
        <v/>
      </c>
      <c r="BI240" s="559" t="str">
        <f t="shared" si="128"/>
        <v/>
      </c>
      <c r="BK240" s="27"/>
      <c r="BL240" s="606" t="str">
        <f t="shared" si="129"/>
        <v/>
      </c>
      <c r="BM240" s="606" t="str">
        <f t="shared" si="130"/>
        <v/>
      </c>
      <c r="BN240" s="606" t="str">
        <f t="shared" si="131"/>
        <v/>
      </c>
      <c r="BO240" s="607" t="str">
        <f>IFERROR(IF(BN240="対象",ROUNDDOWN(L240*VLOOKUP(K240,【参考】数式用!$A$4:$J$42,10,FALSE)*AA240,0),""),"")</f>
        <v/>
      </c>
      <c r="BP240" s="606" t="str">
        <f t="shared" si="135"/>
        <v/>
      </c>
      <c r="BQ240" s="606" t="str">
        <f t="shared" si="132"/>
        <v/>
      </c>
      <c r="BR240" s="608" t="str">
        <f t="shared" si="136"/>
        <v/>
      </c>
      <c r="BS240" s="608" t="str">
        <f t="shared" si="133"/>
        <v/>
      </c>
      <c r="BT240" s="606" t="str">
        <f t="shared" si="134"/>
        <v/>
      </c>
      <c r="BU240" s="607" t="str">
        <f>IFERROR(IF(BT240="Ⅱロ有り",ROUNDDOWN(L240*VLOOKUP(K240,【参考】数式用!$A$4:$J$42,10,FALSE)*AA240,0),""),"")</f>
        <v/>
      </c>
      <c r="BV240" s="606" t="str">
        <f>IFERROR(IF(BT240="Ⅱロなし",ROUNDDOWN(L240*VLOOKUP(K240,【参考】数式用!$A$4:$J$42,8,FALSE)*AA240,0),""),"")</f>
        <v/>
      </c>
    </row>
    <row r="241" spans="1:74" ht="110.1" customHeight="1" thickBot="1">
      <c r="A241" s="333">
        <v>228</v>
      </c>
      <c r="B241" s="1008" t="str">
        <f>IF(基本情報入力シート!B263="","",基本情報入力シート!B263)</f>
        <v/>
      </c>
      <c r="C241" s="1009"/>
      <c r="D241" s="1009"/>
      <c r="E241" s="1009"/>
      <c r="F241" s="1010"/>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24" t="str">
        <f>IF('別紙様式2-2（個票（４、５月））'!M241="","",'別紙様式2-2（個票（４、５月））'!M241)</f>
        <v/>
      </c>
      <c r="N241" s="584" t="str">
        <f>IF('別紙様式2-2（個票（４、５月））'!N241="","",'別紙様式2-2（個票（４、５月））'!N241)</f>
        <v/>
      </c>
      <c r="O241" s="336"/>
      <c r="P241" s="337" t="str">
        <f>IFERROR(VLOOKUP(K241,【参考】数式用!$A$2:$M$57,MATCH(O241,【参考】数式用!$G$3:$M$3,0)+6,0),"")</f>
        <v/>
      </c>
      <c r="Q241" s="338" t="s">
        <v>118</v>
      </c>
      <c r="R241" s="339"/>
      <c r="S241" s="340" t="s">
        <v>183</v>
      </c>
      <c r="T241" s="339"/>
      <c r="U241" s="340" t="s">
        <v>184</v>
      </c>
      <c r="V241" s="339"/>
      <c r="W241" s="340" t="s">
        <v>183</v>
      </c>
      <c r="X241" s="339"/>
      <c r="Y241" s="340" t="s">
        <v>185</v>
      </c>
      <c r="Z241" s="340" t="s">
        <v>186</v>
      </c>
      <c r="AA241" s="340" t="str">
        <f t="shared" si="106"/>
        <v/>
      </c>
      <c r="AB241" s="341" t="s">
        <v>187</v>
      </c>
      <c r="AC241" s="342" t="str">
        <f t="shared" si="107"/>
        <v/>
      </c>
      <c r="AD241" s="509" t="str">
        <f t="shared" si="108"/>
        <v/>
      </c>
      <c r="AE241" s="343" t="str">
        <f>IFERROR(ROUNDDOWN(ROUNDDOWN(ROUND(L241*VLOOKUP(K241,【参考】数式用!$A$2:$M$57,MATCH("処遇改善加算Ⅳ",【参考】数式用!$G$3:$M$3,0)+6,0),0),0)*AA241*0.5,0), "")</f>
        <v/>
      </c>
      <c r="AF241" s="344"/>
      <c r="AG241" s="345"/>
      <c r="AH241" s="345"/>
      <c r="AI241" s="344"/>
      <c r="AJ241" s="382"/>
      <c r="AK241" s="346"/>
      <c r="AL241" s="324" t="str">
        <f t="shared" si="109"/>
        <v/>
      </c>
      <c r="AM241" s="325" t="str">
        <f t="shared" si="110"/>
        <v/>
      </c>
      <c r="AN241" s="255"/>
      <c r="AO241" s="577" t="str">
        <f>IFERROR(VLOOKUP(K241,【参考】数式用!$A$2:$N$57,14,FALSE),"")</f>
        <v/>
      </c>
      <c r="AP241" s="577" t="str">
        <f t="shared" si="111"/>
        <v/>
      </c>
      <c r="AQ241" s="560" t="str">
        <f t="shared" si="112"/>
        <v/>
      </c>
      <c r="AR241" s="560" t="str">
        <f t="shared" si="113"/>
        <v>キャリアパス要件Ⅰ・Ⅱ_</v>
      </c>
      <c r="AS241" s="632" t="str">
        <f t="shared" si="114"/>
        <v>入力済</v>
      </c>
      <c r="AT241" s="577" t="str">
        <f t="shared" si="115"/>
        <v/>
      </c>
      <c r="AU241" s="632" t="str">
        <f t="shared" si="116"/>
        <v>入力済</v>
      </c>
      <c r="AV241" s="632" t="str">
        <f t="shared" si="117"/>
        <v/>
      </c>
      <c r="AW241" s="632" t="str">
        <f t="shared" si="118"/>
        <v/>
      </c>
      <c r="AX241" s="577" t="str">
        <f t="shared" si="119"/>
        <v/>
      </c>
      <c r="AY241" s="632" t="str">
        <f>IFERROR(VLOOKUP(K241,【参考】数式用!$AR$3:$AS$49, 2, FALSE), "")</f>
        <v/>
      </c>
      <c r="AZ241" s="577" t="str">
        <f t="shared" si="120"/>
        <v/>
      </c>
      <c r="BA241" s="559" t="str">
        <f t="shared" si="121"/>
        <v>入力済</v>
      </c>
      <c r="BB241" s="632" t="str">
        <f>IFERROR(VLOOKUP(K241,【参考】数式用!$AX$3:$AY$59, 2, FALSE), "")</f>
        <v/>
      </c>
      <c r="BC241" s="577" t="str">
        <f t="shared" si="122"/>
        <v/>
      </c>
      <c r="BD241" s="559" t="str">
        <f t="shared" si="123"/>
        <v>入力済</v>
      </c>
      <c r="BE241" s="559" t="str">
        <f t="shared" si="124"/>
        <v/>
      </c>
      <c r="BF241" s="559" t="str">
        <f t="shared" si="125"/>
        <v/>
      </c>
      <c r="BG241" s="559" t="str">
        <f t="shared" si="126"/>
        <v/>
      </c>
      <c r="BH241" s="559" t="str">
        <f t="shared" si="127"/>
        <v/>
      </c>
      <c r="BI241" s="559" t="str">
        <f t="shared" si="128"/>
        <v/>
      </c>
      <c r="BK241" s="27"/>
      <c r="BL241" s="606" t="str">
        <f t="shared" si="129"/>
        <v/>
      </c>
      <c r="BM241" s="606" t="str">
        <f t="shared" si="130"/>
        <v/>
      </c>
      <c r="BN241" s="606" t="str">
        <f t="shared" si="131"/>
        <v/>
      </c>
      <c r="BO241" s="607" t="str">
        <f>IFERROR(IF(BN241="対象",ROUNDDOWN(L241*VLOOKUP(K241,【参考】数式用!$A$4:$J$42,10,FALSE)*AA241,0),""),"")</f>
        <v/>
      </c>
      <c r="BP241" s="606" t="str">
        <f t="shared" si="135"/>
        <v/>
      </c>
      <c r="BQ241" s="606" t="str">
        <f t="shared" si="132"/>
        <v/>
      </c>
      <c r="BR241" s="608" t="str">
        <f t="shared" si="136"/>
        <v/>
      </c>
      <c r="BS241" s="608" t="str">
        <f t="shared" si="133"/>
        <v/>
      </c>
      <c r="BT241" s="606" t="str">
        <f t="shared" si="134"/>
        <v/>
      </c>
      <c r="BU241" s="607" t="str">
        <f>IFERROR(IF(BT241="Ⅱロ有り",ROUNDDOWN(L241*VLOOKUP(K241,【参考】数式用!$A$4:$J$42,10,FALSE)*AA241,0),""),"")</f>
        <v/>
      </c>
      <c r="BV241" s="606" t="str">
        <f>IFERROR(IF(BT241="Ⅱロなし",ROUNDDOWN(L241*VLOOKUP(K241,【参考】数式用!$A$4:$J$42,8,FALSE)*AA241,0),""),"")</f>
        <v/>
      </c>
    </row>
    <row r="242" spans="1:74" ht="110.1" customHeight="1" thickBot="1">
      <c r="A242" s="333">
        <v>229</v>
      </c>
      <c r="B242" s="1008" t="str">
        <f>IF(基本情報入力シート!B264="","",基本情報入力シート!B264)</f>
        <v/>
      </c>
      <c r="C242" s="1009"/>
      <c r="D242" s="1009"/>
      <c r="E242" s="1009"/>
      <c r="F242" s="1010"/>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24" t="str">
        <f>IF('別紙様式2-2（個票（４、５月））'!M242="","",'別紙様式2-2（個票（４、５月））'!M242)</f>
        <v/>
      </c>
      <c r="N242" s="584" t="str">
        <f>IF('別紙様式2-2（個票（４、５月））'!N242="","",'別紙様式2-2（個票（４、５月））'!N242)</f>
        <v/>
      </c>
      <c r="O242" s="336"/>
      <c r="P242" s="337" t="str">
        <f>IFERROR(VLOOKUP(K242,【参考】数式用!$A$2:$M$57,MATCH(O242,【参考】数式用!$G$3:$M$3,0)+6,0),"")</f>
        <v/>
      </c>
      <c r="Q242" s="338" t="s">
        <v>118</v>
      </c>
      <c r="R242" s="339"/>
      <c r="S242" s="340" t="s">
        <v>183</v>
      </c>
      <c r="T242" s="339"/>
      <c r="U242" s="340" t="s">
        <v>184</v>
      </c>
      <c r="V242" s="339"/>
      <c r="W242" s="340" t="s">
        <v>183</v>
      </c>
      <c r="X242" s="339"/>
      <c r="Y242" s="340" t="s">
        <v>185</v>
      </c>
      <c r="Z242" s="340" t="s">
        <v>186</v>
      </c>
      <c r="AA242" s="340" t="str">
        <f t="shared" ref="AA242:AA305" si="137">IF(R242&gt;=1,(V242*12+X242)-(R242*12+T242)+1,"")</f>
        <v/>
      </c>
      <c r="AB242" s="341" t="s">
        <v>187</v>
      </c>
      <c r="AC242" s="342" t="str">
        <f t="shared" ref="AC242:AC305" si="138">IFERROR(ROUNDDOWN(ROUND(L242*P242,0),0)*AA242,"")</f>
        <v/>
      </c>
      <c r="AD242" s="509"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2"/>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77" t="str">
        <f>IFERROR(VLOOKUP(K242,【参考】数式用!$A$2:$N$57,14,FALSE),"")</f>
        <v/>
      </c>
      <c r="AP242" s="577" t="str">
        <f t="shared" ref="AP242:AP305" si="142">IF(AND(K242&lt;&gt;""),"O列に色付け","")</f>
        <v/>
      </c>
      <c r="AQ242" s="560" t="str">
        <f t="shared" ref="AQ242:AQ305" si="143">IF(AND(AE242&lt;&gt;0,AE242&lt;&gt;"",AO242="加算対象"),IF(AF242="○","入力済","未入力"),"")</f>
        <v/>
      </c>
      <c r="AR242" s="560" t="str">
        <f t="shared" ref="AR242:AR305" si="144">"キャリアパス要件Ⅰ・Ⅱ_"&amp;AO242</f>
        <v>キャリアパス要件Ⅰ・Ⅱ_</v>
      </c>
      <c r="AS242" s="632" t="str">
        <f t="shared" ref="AS242:AS305" si="145">IF(AND(O242&lt;&gt;"", AG242=""), "未入力", "入力済")</f>
        <v>入力済</v>
      </c>
      <c r="AT242" s="577" t="str">
        <f t="shared" ref="AT242:AT305" si="146">IF(AND(O242&lt;&gt;"", O242&lt;&gt;"処遇改善加算Ⅳ",AO242="加算対象"),"AH列に色付け","")</f>
        <v/>
      </c>
      <c r="AU242" s="632" t="str">
        <f t="shared" ref="AU242:AU305" si="147">IF(AND(O242&lt;&gt;"", O242&lt;&gt;"処遇改善加算Ⅳ",O242&lt;&gt;"処遇改善加算", AH242=""), "未入力", "入力済")</f>
        <v>入力済</v>
      </c>
      <c r="AV242" s="632" t="str">
        <f t="shared" ref="AV242:AV305" si="148">IF(OR(ISNUMBER(SEARCH("処遇改善加算Ⅰ",O242)),ISNUMBER(SEARCH("処遇改善加算Ⅱ",O242))),"対象","")</f>
        <v/>
      </c>
      <c r="AW242" s="632" t="str">
        <f t="shared" ref="AW242:AW305" si="149">IF(AND(O242&lt;&gt;"", O242&lt;&gt;"処遇改善加算Ⅲ", O242&lt;&gt;"処遇改善加算Ⅳ",O242&lt;&gt;"処遇改善加算"),"対象", "")</f>
        <v/>
      </c>
      <c r="AX242" s="577" t="str">
        <f t="shared" ref="AX242:AX305" si="150">IF(AND(AW242=1, OR(AI242=0,AI242=""),AO242="加算対象"),"AH列に色付け","")</f>
        <v/>
      </c>
      <c r="AY242" s="632" t="str">
        <f>IFERROR(VLOOKUP(K242,【参考】数式用!$AR$3:$AS$49, 2, FALSE), "")</f>
        <v/>
      </c>
      <c r="AZ242" s="577" t="str">
        <f t="shared" ref="AZ242:AZ305" si="151">IF(AND(AO242="加算対象",OR(O242="処遇改善加算Ⅰイ",O242="処遇改善加算Ⅰロ")),"AJ列に色付け","")</f>
        <v/>
      </c>
      <c r="BA242" s="559" t="str">
        <f t="shared" ref="BA242:BA305" si="152">IF(AND(OR(O242="処遇改善加算Ⅰイ",O242="処遇改善加算Ⅰロ"), AJ242=""), "未入力","入力済")</f>
        <v>入力済</v>
      </c>
      <c r="BB242" s="632" t="str">
        <f>IFERROR(VLOOKUP(K242,【参考】数式用!$AX$3:$AY$59, 2, FALSE), "")</f>
        <v/>
      </c>
      <c r="BC242" s="577" t="str">
        <f t="shared" ref="BC242:BC305" si="153">IF(OR(COUNTIF(AG242:AI242,"*令和８年度特例要件を*")&gt;0,ISNUMBER(SEARCH("処遇改善加算Ⅰロ",O242)),ISNUMBER(SEARCH("処遇改善加算Ⅱロ",O242)),AO242="加算対象外"),"AK列に色付け","")</f>
        <v/>
      </c>
      <c r="BD242" s="559" t="str">
        <f t="shared" ref="BD242:BD305" si="154">IF(AND(COUNTIF(AG242:AI242,"*令和８年度特例要件を*")&gt;0,AK242=""), "未入力","入力済")</f>
        <v>入力済</v>
      </c>
      <c r="BE242" s="559" t="str">
        <f t="shared" ref="BE242:BE305" si="155">IF(OR(ISNUMBER(SEARCH("処遇改善加算Ⅰロ",O242)),ISNUMBER(SEARCH("処遇改善加算Ⅱロ",O242))),"",IF(AND(BC242="AK列に色付け",OR(AG242="○",AG242="誓約"),AH242="○",AI242&gt;=1),"AK列色消し",""))</f>
        <v/>
      </c>
      <c r="BF242" s="559" t="str">
        <f t="shared" ref="BF242:BF305" si="156">IF(AND(O242="処遇改善加算",OR(AG242="○",AG242="誓約")),"AK列色消し","")</f>
        <v/>
      </c>
      <c r="BG242" s="559" t="str">
        <f t="shared" ref="BG242:BG305" si="157">IF(OR(TRIM(BC242)="",BE242="AK列色消し",BF242="AK列色消し"),"","入力必要")</f>
        <v/>
      </c>
      <c r="BH242" s="559" t="str">
        <f t="shared" ref="BH242:BH305" si="158">IF(AND(BE242="",BG242="入力必要"),IF(AK242="","未入力","入力済"),"")</f>
        <v/>
      </c>
      <c r="BI242" s="559" t="str">
        <f t="shared" ref="BI242:BI305" si="159">G242</f>
        <v/>
      </c>
      <c r="BK242" s="27"/>
      <c r="BL242" s="606" t="str">
        <f t="shared" ref="BL242:BL305" si="160">IF(AND(K242&lt;&gt;"",K242&lt;&gt;"計画相談支援",K242&lt;&gt;"地域相談支援（地域定着支援）",K242&lt;&gt;"地域相談支援（地域移行支援）",K242&lt;&gt;"障害児相談支援"),"O列に色付け","")</f>
        <v/>
      </c>
      <c r="BM242" s="606" t="str">
        <f t="shared" ref="BM242:BM305" si="161">IF(OR(O242="処遇改善加算Ⅰロ",O242="処遇改善加算Ⅱロ"),"対象","")</f>
        <v/>
      </c>
      <c r="BN242" s="60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607" t="str">
        <f>IFERROR(IF(BN242="対象",ROUNDDOWN(L242*VLOOKUP(K242,【参考】数式用!$A$4:$J$42,10,FALSE)*AA242,0),""),"")</f>
        <v/>
      </c>
      <c r="BP242" s="606" t="str">
        <f t="shared" si="135"/>
        <v/>
      </c>
      <c r="BQ242" s="606" t="str">
        <f t="shared" ref="BQ242:BQ305" si="163">IF(O242="処遇改善加算","対象","")</f>
        <v/>
      </c>
      <c r="BR242" s="608" t="str">
        <f t="shared" si="136"/>
        <v/>
      </c>
      <c r="BS242" s="608" t="str">
        <f t="shared" ref="BS242:BS305" si="164">IF(BM242="対象","",IF(COUNTIF(AF242:AH242,"*令和８年度特例要件を*")&gt;0,"特例要件",""))</f>
        <v/>
      </c>
      <c r="BT242" s="606" t="str">
        <f t="shared" ref="BT242:BT305" si="165">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607" t="str">
        <f>IFERROR(IF(BT242="Ⅱロ有り",ROUNDDOWN(L242*VLOOKUP(K242,【参考】数式用!$A$4:$J$42,10,FALSE)*AA242,0),""),"")</f>
        <v/>
      </c>
      <c r="BV242" s="606" t="str">
        <f>IFERROR(IF(BT242="Ⅱロなし",ROUNDDOWN(L242*VLOOKUP(K242,【参考】数式用!$A$4:$J$42,8,FALSE)*AA242,0),""),"")</f>
        <v/>
      </c>
    </row>
    <row r="243" spans="1:74" ht="110.1" customHeight="1" thickBot="1">
      <c r="A243" s="333">
        <v>230</v>
      </c>
      <c r="B243" s="1008" t="str">
        <f>IF(基本情報入力シート!B265="","",基本情報入力シート!B265)</f>
        <v/>
      </c>
      <c r="C243" s="1009"/>
      <c r="D243" s="1009"/>
      <c r="E243" s="1009"/>
      <c r="F243" s="1010"/>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24" t="str">
        <f>IF('別紙様式2-2（個票（４、５月））'!M243="","",'別紙様式2-2（個票（４、５月））'!M243)</f>
        <v/>
      </c>
      <c r="N243" s="584" t="str">
        <f>IF('別紙様式2-2（個票（４、５月））'!N243="","",'別紙様式2-2（個票（４、５月））'!N243)</f>
        <v/>
      </c>
      <c r="O243" s="336"/>
      <c r="P243" s="337" t="str">
        <f>IFERROR(VLOOKUP(K243,【参考】数式用!$A$2:$M$57,MATCH(O243,【参考】数式用!$G$3:$M$3,0)+6,0),"")</f>
        <v/>
      </c>
      <c r="Q243" s="338" t="s">
        <v>118</v>
      </c>
      <c r="R243" s="339"/>
      <c r="S243" s="340" t="s">
        <v>183</v>
      </c>
      <c r="T243" s="339"/>
      <c r="U243" s="340" t="s">
        <v>184</v>
      </c>
      <c r="V243" s="339"/>
      <c r="W243" s="340" t="s">
        <v>183</v>
      </c>
      <c r="X243" s="339"/>
      <c r="Y243" s="340" t="s">
        <v>185</v>
      </c>
      <c r="Z243" s="340" t="s">
        <v>186</v>
      </c>
      <c r="AA243" s="340" t="str">
        <f t="shared" si="137"/>
        <v/>
      </c>
      <c r="AB243" s="341" t="s">
        <v>187</v>
      </c>
      <c r="AC243" s="342" t="str">
        <f t="shared" si="138"/>
        <v/>
      </c>
      <c r="AD243" s="509" t="str">
        <f t="shared" si="139"/>
        <v/>
      </c>
      <c r="AE243" s="343" t="str">
        <f>IFERROR(ROUNDDOWN(ROUNDDOWN(ROUND(L243*VLOOKUP(K243,【参考】数式用!$A$2:$M$57,MATCH("処遇改善加算Ⅳ",【参考】数式用!$G$3:$M$3,0)+6,0),0),0)*AA243*0.5,0), "")</f>
        <v/>
      </c>
      <c r="AF243" s="344"/>
      <c r="AG243" s="345"/>
      <c r="AH243" s="345"/>
      <c r="AI243" s="344"/>
      <c r="AJ243" s="382"/>
      <c r="AK243" s="346"/>
      <c r="AL243" s="324" t="str">
        <f t="shared" si="140"/>
        <v/>
      </c>
      <c r="AM243" s="325" t="str">
        <f t="shared" si="141"/>
        <v/>
      </c>
      <c r="AN243" s="255"/>
      <c r="AO243" s="577" t="str">
        <f>IFERROR(VLOOKUP(K243,【参考】数式用!$A$2:$N$57,14,FALSE),"")</f>
        <v/>
      </c>
      <c r="AP243" s="577" t="str">
        <f t="shared" si="142"/>
        <v/>
      </c>
      <c r="AQ243" s="560" t="str">
        <f t="shared" si="143"/>
        <v/>
      </c>
      <c r="AR243" s="560" t="str">
        <f t="shared" si="144"/>
        <v>キャリアパス要件Ⅰ・Ⅱ_</v>
      </c>
      <c r="AS243" s="632" t="str">
        <f t="shared" si="145"/>
        <v>入力済</v>
      </c>
      <c r="AT243" s="577" t="str">
        <f t="shared" si="146"/>
        <v/>
      </c>
      <c r="AU243" s="632" t="str">
        <f t="shared" si="147"/>
        <v>入力済</v>
      </c>
      <c r="AV243" s="632" t="str">
        <f t="shared" si="148"/>
        <v/>
      </c>
      <c r="AW243" s="632" t="str">
        <f t="shared" si="149"/>
        <v/>
      </c>
      <c r="AX243" s="577" t="str">
        <f t="shared" si="150"/>
        <v/>
      </c>
      <c r="AY243" s="632" t="str">
        <f>IFERROR(VLOOKUP(K243,【参考】数式用!$AR$3:$AS$49, 2, FALSE), "")</f>
        <v/>
      </c>
      <c r="AZ243" s="577" t="str">
        <f t="shared" si="151"/>
        <v/>
      </c>
      <c r="BA243" s="559" t="str">
        <f t="shared" si="152"/>
        <v>入力済</v>
      </c>
      <c r="BB243" s="632" t="str">
        <f>IFERROR(VLOOKUP(K243,【参考】数式用!$AX$3:$AY$59, 2, FALSE), "")</f>
        <v/>
      </c>
      <c r="BC243" s="577" t="str">
        <f t="shared" si="153"/>
        <v/>
      </c>
      <c r="BD243" s="559" t="str">
        <f t="shared" si="154"/>
        <v>入力済</v>
      </c>
      <c r="BE243" s="559" t="str">
        <f t="shared" si="155"/>
        <v/>
      </c>
      <c r="BF243" s="559" t="str">
        <f t="shared" si="156"/>
        <v/>
      </c>
      <c r="BG243" s="559" t="str">
        <f t="shared" si="157"/>
        <v/>
      </c>
      <c r="BH243" s="559" t="str">
        <f t="shared" si="158"/>
        <v/>
      </c>
      <c r="BI243" s="559" t="str">
        <f t="shared" si="159"/>
        <v/>
      </c>
      <c r="BK243" s="27"/>
      <c r="BL243" s="606" t="str">
        <f t="shared" si="160"/>
        <v/>
      </c>
      <c r="BM243" s="606" t="str">
        <f t="shared" si="161"/>
        <v/>
      </c>
      <c r="BN243" s="606" t="str">
        <f t="shared" si="162"/>
        <v/>
      </c>
      <c r="BO243" s="607" t="str">
        <f>IFERROR(IF(BN243="対象",ROUNDDOWN(L243*VLOOKUP(K243,【参考】数式用!$A$4:$J$42,10,FALSE)*AA243,0),""),"")</f>
        <v/>
      </c>
      <c r="BP243" s="606" t="str">
        <f t="shared" si="135"/>
        <v/>
      </c>
      <c r="BQ243" s="606" t="str">
        <f t="shared" si="163"/>
        <v/>
      </c>
      <c r="BR243" s="608" t="str">
        <f t="shared" si="136"/>
        <v/>
      </c>
      <c r="BS243" s="608" t="str">
        <f t="shared" si="164"/>
        <v/>
      </c>
      <c r="BT243" s="606" t="str">
        <f t="shared" si="165"/>
        <v/>
      </c>
      <c r="BU243" s="607" t="str">
        <f>IFERROR(IF(BT243="Ⅱロ有り",ROUNDDOWN(L243*VLOOKUP(K243,【参考】数式用!$A$4:$J$42,10,FALSE)*AA243,0),""),"")</f>
        <v/>
      </c>
      <c r="BV243" s="606" t="str">
        <f>IFERROR(IF(BT243="Ⅱロなし",ROUNDDOWN(L243*VLOOKUP(K243,【参考】数式用!$A$4:$J$42,8,FALSE)*AA243,0),""),"")</f>
        <v/>
      </c>
    </row>
    <row r="244" spans="1:74" ht="110.1" customHeight="1" thickBot="1">
      <c r="A244" s="333">
        <v>231</v>
      </c>
      <c r="B244" s="1008" t="str">
        <f>IF(基本情報入力シート!B266="","",基本情報入力シート!B266)</f>
        <v/>
      </c>
      <c r="C244" s="1009"/>
      <c r="D244" s="1009"/>
      <c r="E244" s="1009"/>
      <c r="F244" s="1010"/>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24" t="str">
        <f>IF('別紙様式2-2（個票（４、５月））'!M244="","",'別紙様式2-2（個票（４、５月））'!M244)</f>
        <v/>
      </c>
      <c r="N244" s="584" t="str">
        <f>IF('別紙様式2-2（個票（４、５月））'!N244="","",'別紙様式2-2（個票（４、５月））'!N244)</f>
        <v/>
      </c>
      <c r="O244" s="336"/>
      <c r="P244" s="337" t="str">
        <f>IFERROR(VLOOKUP(K244,【参考】数式用!$A$2:$M$57,MATCH(O244,【参考】数式用!$G$3:$M$3,0)+6,0),"")</f>
        <v/>
      </c>
      <c r="Q244" s="338" t="s">
        <v>118</v>
      </c>
      <c r="R244" s="339"/>
      <c r="S244" s="340" t="s">
        <v>183</v>
      </c>
      <c r="T244" s="339"/>
      <c r="U244" s="340" t="s">
        <v>184</v>
      </c>
      <c r="V244" s="339"/>
      <c r="W244" s="340" t="s">
        <v>183</v>
      </c>
      <c r="X244" s="339"/>
      <c r="Y244" s="340" t="s">
        <v>185</v>
      </c>
      <c r="Z244" s="340" t="s">
        <v>186</v>
      </c>
      <c r="AA244" s="340" t="str">
        <f t="shared" si="137"/>
        <v/>
      </c>
      <c r="AB244" s="341" t="s">
        <v>187</v>
      </c>
      <c r="AC244" s="342" t="str">
        <f t="shared" si="138"/>
        <v/>
      </c>
      <c r="AD244" s="509" t="str">
        <f t="shared" si="139"/>
        <v/>
      </c>
      <c r="AE244" s="343" t="str">
        <f>IFERROR(ROUNDDOWN(ROUNDDOWN(ROUND(L244*VLOOKUP(K244,【参考】数式用!$A$2:$M$57,MATCH("処遇改善加算Ⅳ",【参考】数式用!$G$3:$M$3,0)+6,0),0),0)*AA244*0.5,0), "")</f>
        <v/>
      </c>
      <c r="AF244" s="344"/>
      <c r="AG244" s="345"/>
      <c r="AH244" s="345"/>
      <c r="AI244" s="344"/>
      <c r="AJ244" s="382"/>
      <c r="AK244" s="346"/>
      <c r="AL244" s="324" t="str">
        <f t="shared" si="140"/>
        <v/>
      </c>
      <c r="AM244" s="325" t="str">
        <f t="shared" si="141"/>
        <v/>
      </c>
      <c r="AN244" s="255"/>
      <c r="AO244" s="577" t="str">
        <f>IFERROR(VLOOKUP(K244,【参考】数式用!$A$2:$N$57,14,FALSE),"")</f>
        <v/>
      </c>
      <c r="AP244" s="577" t="str">
        <f t="shared" si="142"/>
        <v/>
      </c>
      <c r="AQ244" s="560" t="str">
        <f t="shared" si="143"/>
        <v/>
      </c>
      <c r="AR244" s="560" t="str">
        <f t="shared" si="144"/>
        <v>キャリアパス要件Ⅰ・Ⅱ_</v>
      </c>
      <c r="AS244" s="632" t="str">
        <f t="shared" si="145"/>
        <v>入力済</v>
      </c>
      <c r="AT244" s="577" t="str">
        <f t="shared" si="146"/>
        <v/>
      </c>
      <c r="AU244" s="632" t="str">
        <f t="shared" si="147"/>
        <v>入力済</v>
      </c>
      <c r="AV244" s="632" t="str">
        <f t="shared" si="148"/>
        <v/>
      </c>
      <c r="AW244" s="632" t="str">
        <f t="shared" si="149"/>
        <v/>
      </c>
      <c r="AX244" s="577" t="str">
        <f t="shared" si="150"/>
        <v/>
      </c>
      <c r="AY244" s="632" t="str">
        <f>IFERROR(VLOOKUP(K244,【参考】数式用!$AR$3:$AS$49, 2, FALSE), "")</f>
        <v/>
      </c>
      <c r="AZ244" s="577" t="str">
        <f t="shared" si="151"/>
        <v/>
      </c>
      <c r="BA244" s="559" t="str">
        <f t="shared" si="152"/>
        <v>入力済</v>
      </c>
      <c r="BB244" s="632" t="str">
        <f>IFERROR(VLOOKUP(K244,【参考】数式用!$AX$3:$AY$59, 2, FALSE), "")</f>
        <v/>
      </c>
      <c r="BC244" s="577" t="str">
        <f t="shared" si="153"/>
        <v/>
      </c>
      <c r="BD244" s="559" t="str">
        <f t="shared" si="154"/>
        <v>入力済</v>
      </c>
      <c r="BE244" s="559" t="str">
        <f t="shared" si="155"/>
        <v/>
      </c>
      <c r="BF244" s="559" t="str">
        <f t="shared" si="156"/>
        <v/>
      </c>
      <c r="BG244" s="559" t="str">
        <f t="shared" si="157"/>
        <v/>
      </c>
      <c r="BH244" s="559" t="str">
        <f t="shared" si="158"/>
        <v/>
      </c>
      <c r="BI244" s="559" t="str">
        <f t="shared" si="159"/>
        <v/>
      </c>
      <c r="BK244" s="27"/>
      <c r="BL244" s="606" t="str">
        <f t="shared" si="160"/>
        <v/>
      </c>
      <c r="BM244" s="606" t="str">
        <f t="shared" si="161"/>
        <v/>
      </c>
      <c r="BN244" s="606" t="str">
        <f t="shared" si="162"/>
        <v/>
      </c>
      <c r="BO244" s="607" t="str">
        <f>IFERROR(IF(BN244="対象",ROUNDDOWN(L244*VLOOKUP(K244,【参考】数式用!$A$4:$J$42,10,FALSE)*AA244,0),""),"")</f>
        <v/>
      </c>
      <c r="BP244" s="606" t="str">
        <f t="shared" si="135"/>
        <v/>
      </c>
      <c r="BQ244" s="606" t="str">
        <f t="shared" si="163"/>
        <v/>
      </c>
      <c r="BR244" s="608" t="str">
        <f t="shared" si="136"/>
        <v/>
      </c>
      <c r="BS244" s="608" t="str">
        <f t="shared" si="164"/>
        <v/>
      </c>
      <c r="BT244" s="606" t="str">
        <f t="shared" si="165"/>
        <v/>
      </c>
      <c r="BU244" s="607" t="str">
        <f>IFERROR(IF(BT244="Ⅱロ有り",ROUNDDOWN(L244*VLOOKUP(K244,【参考】数式用!$A$4:$J$42,10,FALSE)*AA244,0),""),"")</f>
        <v/>
      </c>
      <c r="BV244" s="606" t="str">
        <f>IFERROR(IF(BT244="Ⅱロなし",ROUNDDOWN(L244*VLOOKUP(K244,【参考】数式用!$A$4:$J$42,8,FALSE)*AA244,0),""),"")</f>
        <v/>
      </c>
    </row>
    <row r="245" spans="1:74" ht="110.1" customHeight="1" thickBot="1">
      <c r="A245" s="333">
        <v>232</v>
      </c>
      <c r="B245" s="1008" t="str">
        <f>IF(基本情報入力シート!B267="","",基本情報入力シート!B267)</f>
        <v/>
      </c>
      <c r="C245" s="1009"/>
      <c r="D245" s="1009"/>
      <c r="E245" s="1009"/>
      <c r="F245" s="1010"/>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24" t="str">
        <f>IF('別紙様式2-2（個票（４、５月））'!M245="","",'別紙様式2-2（個票（４、５月））'!M245)</f>
        <v/>
      </c>
      <c r="N245" s="584" t="str">
        <f>IF('別紙様式2-2（個票（４、５月））'!N245="","",'別紙様式2-2（個票（４、５月））'!N245)</f>
        <v/>
      </c>
      <c r="O245" s="336"/>
      <c r="P245" s="337" t="str">
        <f>IFERROR(VLOOKUP(K245,【参考】数式用!$A$2:$M$57,MATCH(O245,【参考】数式用!$G$3:$M$3,0)+6,0),"")</f>
        <v/>
      </c>
      <c r="Q245" s="338" t="s">
        <v>118</v>
      </c>
      <c r="R245" s="339"/>
      <c r="S245" s="340" t="s">
        <v>183</v>
      </c>
      <c r="T245" s="339"/>
      <c r="U245" s="340" t="s">
        <v>184</v>
      </c>
      <c r="V245" s="339"/>
      <c r="W245" s="340" t="s">
        <v>183</v>
      </c>
      <c r="X245" s="339"/>
      <c r="Y245" s="340" t="s">
        <v>185</v>
      </c>
      <c r="Z245" s="340" t="s">
        <v>186</v>
      </c>
      <c r="AA245" s="340" t="str">
        <f t="shared" si="137"/>
        <v/>
      </c>
      <c r="AB245" s="341" t="s">
        <v>187</v>
      </c>
      <c r="AC245" s="342" t="str">
        <f t="shared" si="138"/>
        <v/>
      </c>
      <c r="AD245" s="509" t="str">
        <f t="shared" si="139"/>
        <v/>
      </c>
      <c r="AE245" s="343" t="str">
        <f>IFERROR(ROUNDDOWN(ROUNDDOWN(ROUND(L245*VLOOKUP(K245,【参考】数式用!$A$2:$M$57,MATCH("処遇改善加算Ⅳ",【参考】数式用!$G$3:$M$3,0)+6,0),0),0)*AA245*0.5,0), "")</f>
        <v/>
      </c>
      <c r="AF245" s="344"/>
      <c r="AG245" s="345"/>
      <c r="AH245" s="345"/>
      <c r="AI245" s="344"/>
      <c r="AJ245" s="382"/>
      <c r="AK245" s="346"/>
      <c r="AL245" s="324" t="str">
        <f t="shared" si="140"/>
        <v/>
      </c>
      <c r="AM245" s="325" t="str">
        <f t="shared" si="141"/>
        <v/>
      </c>
      <c r="AN245" s="255"/>
      <c r="AO245" s="577" t="str">
        <f>IFERROR(VLOOKUP(K245,【参考】数式用!$A$2:$N$57,14,FALSE),"")</f>
        <v/>
      </c>
      <c r="AP245" s="577" t="str">
        <f t="shared" si="142"/>
        <v/>
      </c>
      <c r="AQ245" s="560" t="str">
        <f t="shared" si="143"/>
        <v/>
      </c>
      <c r="AR245" s="560" t="str">
        <f t="shared" si="144"/>
        <v>キャリアパス要件Ⅰ・Ⅱ_</v>
      </c>
      <c r="AS245" s="632" t="str">
        <f t="shared" si="145"/>
        <v>入力済</v>
      </c>
      <c r="AT245" s="577" t="str">
        <f t="shared" si="146"/>
        <v/>
      </c>
      <c r="AU245" s="632" t="str">
        <f t="shared" si="147"/>
        <v>入力済</v>
      </c>
      <c r="AV245" s="632" t="str">
        <f t="shared" si="148"/>
        <v/>
      </c>
      <c r="AW245" s="632" t="str">
        <f t="shared" si="149"/>
        <v/>
      </c>
      <c r="AX245" s="577" t="str">
        <f t="shared" si="150"/>
        <v/>
      </c>
      <c r="AY245" s="632" t="str">
        <f>IFERROR(VLOOKUP(K245,【参考】数式用!$AR$3:$AS$49, 2, FALSE), "")</f>
        <v/>
      </c>
      <c r="AZ245" s="577" t="str">
        <f t="shared" si="151"/>
        <v/>
      </c>
      <c r="BA245" s="559" t="str">
        <f t="shared" si="152"/>
        <v>入力済</v>
      </c>
      <c r="BB245" s="632" t="str">
        <f>IFERROR(VLOOKUP(K245,【参考】数式用!$AX$3:$AY$59, 2, FALSE), "")</f>
        <v/>
      </c>
      <c r="BC245" s="577" t="str">
        <f t="shared" si="153"/>
        <v/>
      </c>
      <c r="BD245" s="559" t="str">
        <f t="shared" si="154"/>
        <v>入力済</v>
      </c>
      <c r="BE245" s="559" t="str">
        <f t="shared" si="155"/>
        <v/>
      </c>
      <c r="BF245" s="559" t="str">
        <f t="shared" si="156"/>
        <v/>
      </c>
      <c r="BG245" s="559" t="str">
        <f t="shared" si="157"/>
        <v/>
      </c>
      <c r="BH245" s="559" t="str">
        <f t="shared" si="158"/>
        <v/>
      </c>
      <c r="BI245" s="559" t="str">
        <f t="shared" si="159"/>
        <v/>
      </c>
      <c r="BK245" s="27"/>
      <c r="BL245" s="606" t="str">
        <f t="shared" si="160"/>
        <v/>
      </c>
      <c r="BM245" s="606" t="str">
        <f t="shared" si="161"/>
        <v/>
      </c>
      <c r="BN245" s="606" t="str">
        <f t="shared" si="162"/>
        <v/>
      </c>
      <c r="BO245" s="607" t="str">
        <f>IFERROR(IF(BN245="対象",ROUNDDOWN(L245*VLOOKUP(K245,【参考】数式用!$A$4:$J$42,10,FALSE)*AA245,0),""),"")</f>
        <v/>
      </c>
      <c r="BP245" s="606" t="str">
        <f t="shared" si="135"/>
        <v/>
      </c>
      <c r="BQ245" s="606" t="str">
        <f t="shared" si="163"/>
        <v/>
      </c>
      <c r="BR245" s="608" t="str">
        <f t="shared" si="136"/>
        <v/>
      </c>
      <c r="BS245" s="608" t="str">
        <f t="shared" si="164"/>
        <v/>
      </c>
      <c r="BT245" s="606" t="str">
        <f t="shared" si="165"/>
        <v/>
      </c>
      <c r="BU245" s="607" t="str">
        <f>IFERROR(IF(BT245="Ⅱロ有り",ROUNDDOWN(L245*VLOOKUP(K245,【参考】数式用!$A$4:$J$42,10,FALSE)*AA245,0),""),"")</f>
        <v/>
      </c>
      <c r="BV245" s="606" t="str">
        <f>IFERROR(IF(BT245="Ⅱロなし",ROUNDDOWN(L245*VLOOKUP(K245,【参考】数式用!$A$4:$J$42,8,FALSE)*AA245,0),""),"")</f>
        <v/>
      </c>
    </row>
    <row r="246" spans="1:74" ht="110.1" customHeight="1" thickBot="1">
      <c r="A246" s="333">
        <v>233</v>
      </c>
      <c r="B246" s="1008" t="str">
        <f>IF(基本情報入力シート!B268="","",基本情報入力シート!B268)</f>
        <v/>
      </c>
      <c r="C246" s="1009"/>
      <c r="D246" s="1009"/>
      <c r="E246" s="1009"/>
      <c r="F246" s="1010"/>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24" t="str">
        <f>IF('別紙様式2-2（個票（４、５月））'!M246="","",'別紙様式2-2（個票（４、５月））'!M246)</f>
        <v/>
      </c>
      <c r="N246" s="584" t="str">
        <f>IF('別紙様式2-2（個票（４、５月））'!N246="","",'別紙様式2-2（個票（４、５月））'!N246)</f>
        <v/>
      </c>
      <c r="O246" s="336"/>
      <c r="P246" s="337" t="str">
        <f>IFERROR(VLOOKUP(K246,【参考】数式用!$A$2:$M$57,MATCH(O246,【参考】数式用!$G$3:$M$3,0)+6,0),"")</f>
        <v/>
      </c>
      <c r="Q246" s="338" t="s">
        <v>118</v>
      </c>
      <c r="R246" s="339"/>
      <c r="S246" s="340" t="s">
        <v>183</v>
      </c>
      <c r="T246" s="339"/>
      <c r="U246" s="340" t="s">
        <v>184</v>
      </c>
      <c r="V246" s="339"/>
      <c r="W246" s="340" t="s">
        <v>183</v>
      </c>
      <c r="X246" s="339"/>
      <c r="Y246" s="340" t="s">
        <v>185</v>
      </c>
      <c r="Z246" s="340" t="s">
        <v>186</v>
      </c>
      <c r="AA246" s="340" t="str">
        <f t="shared" si="137"/>
        <v/>
      </c>
      <c r="AB246" s="341" t="s">
        <v>187</v>
      </c>
      <c r="AC246" s="342" t="str">
        <f t="shared" si="138"/>
        <v/>
      </c>
      <c r="AD246" s="509" t="str">
        <f t="shared" si="139"/>
        <v/>
      </c>
      <c r="AE246" s="343" t="str">
        <f>IFERROR(ROUNDDOWN(ROUNDDOWN(ROUND(L246*VLOOKUP(K246,【参考】数式用!$A$2:$M$57,MATCH("処遇改善加算Ⅳ",【参考】数式用!$G$3:$M$3,0)+6,0),0),0)*AA246*0.5,0), "")</f>
        <v/>
      </c>
      <c r="AF246" s="344"/>
      <c r="AG246" s="345"/>
      <c r="AH246" s="345"/>
      <c r="AI246" s="344"/>
      <c r="AJ246" s="382"/>
      <c r="AK246" s="346"/>
      <c r="AL246" s="324" t="str">
        <f t="shared" si="140"/>
        <v/>
      </c>
      <c r="AM246" s="325" t="str">
        <f t="shared" si="141"/>
        <v/>
      </c>
      <c r="AN246" s="255"/>
      <c r="AO246" s="577" t="str">
        <f>IFERROR(VLOOKUP(K246,【参考】数式用!$A$2:$N$57,14,FALSE),"")</f>
        <v/>
      </c>
      <c r="AP246" s="577" t="str">
        <f t="shared" si="142"/>
        <v/>
      </c>
      <c r="AQ246" s="560" t="str">
        <f t="shared" si="143"/>
        <v/>
      </c>
      <c r="AR246" s="560" t="str">
        <f t="shared" si="144"/>
        <v>キャリアパス要件Ⅰ・Ⅱ_</v>
      </c>
      <c r="AS246" s="632" t="str">
        <f t="shared" si="145"/>
        <v>入力済</v>
      </c>
      <c r="AT246" s="577" t="str">
        <f t="shared" si="146"/>
        <v/>
      </c>
      <c r="AU246" s="632" t="str">
        <f t="shared" si="147"/>
        <v>入力済</v>
      </c>
      <c r="AV246" s="632" t="str">
        <f t="shared" si="148"/>
        <v/>
      </c>
      <c r="AW246" s="632" t="str">
        <f t="shared" si="149"/>
        <v/>
      </c>
      <c r="AX246" s="577" t="str">
        <f t="shared" si="150"/>
        <v/>
      </c>
      <c r="AY246" s="632" t="str">
        <f>IFERROR(VLOOKUP(K246,【参考】数式用!$AR$3:$AS$49, 2, FALSE), "")</f>
        <v/>
      </c>
      <c r="AZ246" s="577" t="str">
        <f t="shared" si="151"/>
        <v/>
      </c>
      <c r="BA246" s="559" t="str">
        <f t="shared" si="152"/>
        <v>入力済</v>
      </c>
      <c r="BB246" s="632" t="str">
        <f>IFERROR(VLOOKUP(K246,【参考】数式用!$AX$3:$AY$59, 2, FALSE), "")</f>
        <v/>
      </c>
      <c r="BC246" s="577" t="str">
        <f t="shared" si="153"/>
        <v/>
      </c>
      <c r="BD246" s="559" t="str">
        <f t="shared" si="154"/>
        <v>入力済</v>
      </c>
      <c r="BE246" s="559" t="str">
        <f t="shared" si="155"/>
        <v/>
      </c>
      <c r="BF246" s="559" t="str">
        <f t="shared" si="156"/>
        <v/>
      </c>
      <c r="BG246" s="559" t="str">
        <f t="shared" si="157"/>
        <v/>
      </c>
      <c r="BH246" s="559" t="str">
        <f t="shared" si="158"/>
        <v/>
      </c>
      <c r="BI246" s="559" t="str">
        <f t="shared" si="159"/>
        <v/>
      </c>
      <c r="BK246" s="27"/>
      <c r="BL246" s="606" t="str">
        <f t="shared" si="160"/>
        <v/>
      </c>
      <c r="BM246" s="606" t="str">
        <f t="shared" si="161"/>
        <v/>
      </c>
      <c r="BN246" s="606" t="str">
        <f t="shared" si="162"/>
        <v/>
      </c>
      <c r="BO246" s="607" t="str">
        <f>IFERROR(IF(BN246="対象",ROUNDDOWN(L246*VLOOKUP(K246,【参考】数式用!$A$4:$J$42,10,FALSE)*AA246,0),""),"")</f>
        <v/>
      </c>
      <c r="BP246" s="606" t="str">
        <f t="shared" si="135"/>
        <v/>
      </c>
      <c r="BQ246" s="606" t="str">
        <f t="shared" si="163"/>
        <v/>
      </c>
      <c r="BR246" s="608" t="str">
        <f t="shared" si="136"/>
        <v/>
      </c>
      <c r="BS246" s="608" t="str">
        <f t="shared" si="164"/>
        <v/>
      </c>
      <c r="BT246" s="606" t="str">
        <f t="shared" si="165"/>
        <v/>
      </c>
      <c r="BU246" s="607" t="str">
        <f>IFERROR(IF(BT246="Ⅱロ有り",ROUNDDOWN(L246*VLOOKUP(K246,【参考】数式用!$A$4:$J$42,10,FALSE)*AA246,0),""),"")</f>
        <v/>
      </c>
      <c r="BV246" s="606" t="str">
        <f>IFERROR(IF(BT246="Ⅱロなし",ROUNDDOWN(L246*VLOOKUP(K246,【参考】数式用!$A$4:$J$42,8,FALSE)*AA246,0),""),"")</f>
        <v/>
      </c>
    </row>
    <row r="247" spans="1:74" ht="110.1" customHeight="1" thickBot="1">
      <c r="A247" s="333">
        <v>234</v>
      </c>
      <c r="B247" s="1008" t="str">
        <f>IF(基本情報入力シート!B269="","",基本情報入力シート!B269)</f>
        <v/>
      </c>
      <c r="C247" s="1009"/>
      <c r="D247" s="1009"/>
      <c r="E247" s="1009"/>
      <c r="F247" s="1010"/>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24" t="str">
        <f>IF('別紙様式2-2（個票（４、５月））'!M247="","",'別紙様式2-2（個票（４、５月））'!M247)</f>
        <v/>
      </c>
      <c r="N247" s="584" t="str">
        <f>IF('別紙様式2-2（個票（４、５月））'!N247="","",'別紙様式2-2（個票（４、５月））'!N247)</f>
        <v/>
      </c>
      <c r="O247" s="336"/>
      <c r="P247" s="337" t="str">
        <f>IFERROR(VLOOKUP(K247,【参考】数式用!$A$2:$M$57,MATCH(O247,【参考】数式用!$G$3:$M$3,0)+6,0),"")</f>
        <v/>
      </c>
      <c r="Q247" s="338" t="s">
        <v>118</v>
      </c>
      <c r="R247" s="339"/>
      <c r="S247" s="340" t="s">
        <v>183</v>
      </c>
      <c r="T247" s="339"/>
      <c r="U247" s="340" t="s">
        <v>184</v>
      </c>
      <c r="V247" s="339"/>
      <c r="W247" s="340" t="s">
        <v>183</v>
      </c>
      <c r="X247" s="339"/>
      <c r="Y247" s="340" t="s">
        <v>185</v>
      </c>
      <c r="Z247" s="340" t="s">
        <v>186</v>
      </c>
      <c r="AA247" s="340" t="str">
        <f t="shared" si="137"/>
        <v/>
      </c>
      <c r="AB247" s="341" t="s">
        <v>187</v>
      </c>
      <c r="AC247" s="342" t="str">
        <f t="shared" si="138"/>
        <v/>
      </c>
      <c r="AD247" s="509" t="str">
        <f t="shared" si="139"/>
        <v/>
      </c>
      <c r="AE247" s="343" t="str">
        <f>IFERROR(ROUNDDOWN(ROUNDDOWN(ROUND(L247*VLOOKUP(K247,【参考】数式用!$A$2:$M$57,MATCH("処遇改善加算Ⅳ",【参考】数式用!$G$3:$M$3,0)+6,0),0),0)*AA247*0.5,0), "")</f>
        <v/>
      </c>
      <c r="AF247" s="344"/>
      <c r="AG247" s="345"/>
      <c r="AH247" s="345"/>
      <c r="AI247" s="344"/>
      <c r="AJ247" s="382"/>
      <c r="AK247" s="346"/>
      <c r="AL247" s="324" t="str">
        <f t="shared" si="140"/>
        <v/>
      </c>
      <c r="AM247" s="325" t="str">
        <f t="shared" si="141"/>
        <v/>
      </c>
      <c r="AN247" s="255"/>
      <c r="AO247" s="577" t="str">
        <f>IFERROR(VLOOKUP(K247,【参考】数式用!$A$2:$N$57,14,FALSE),"")</f>
        <v/>
      </c>
      <c r="AP247" s="577" t="str">
        <f t="shared" si="142"/>
        <v/>
      </c>
      <c r="AQ247" s="560" t="str">
        <f t="shared" si="143"/>
        <v/>
      </c>
      <c r="AR247" s="560" t="str">
        <f t="shared" si="144"/>
        <v>キャリアパス要件Ⅰ・Ⅱ_</v>
      </c>
      <c r="AS247" s="632" t="str">
        <f t="shared" si="145"/>
        <v>入力済</v>
      </c>
      <c r="AT247" s="577" t="str">
        <f t="shared" si="146"/>
        <v/>
      </c>
      <c r="AU247" s="632" t="str">
        <f t="shared" si="147"/>
        <v>入力済</v>
      </c>
      <c r="AV247" s="632" t="str">
        <f t="shared" si="148"/>
        <v/>
      </c>
      <c r="AW247" s="632" t="str">
        <f t="shared" si="149"/>
        <v/>
      </c>
      <c r="AX247" s="577" t="str">
        <f t="shared" si="150"/>
        <v/>
      </c>
      <c r="AY247" s="632" t="str">
        <f>IFERROR(VLOOKUP(K247,【参考】数式用!$AR$3:$AS$49, 2, FALSE), "")</f>
        <v/>
      </c>
      <c r="AZ247" s="577" t="str">
        <f t="shared" si="151"/>
        <v/>
      </c>
      <c r="BA247" s="559" t="str">
        <f t="shared" si="152"/>
        <v>入力済</v>
      </c>
      <c r="BB247" s="632" t="str">
        <f>IFERROR(VLOOKUP(K247,【参考】数式用!$AX$3:$AY$59, 2, FALSE), "")</f>
        <v/>
      </c>
      <c r="BC247" s="577" t="str">
        <f t="shared" si="153"/>
        <v/>
      </c>
      <c r="BD247" s="559" t="str">
        <f t="shared" si="154"/>
        <v>入力済</v>
      </c>
      <c r="BE247" s="559" t="str">
        <f t="shared" si="155"/>
        <v/>
      </c>
      <c r="BF247" s="559" t="str">
        <f t="shared" si="156"/>
        <v/>
      </c>
      <c r="BG247" s="559" t="str">
        <f t="shared" si="157"/>
        <v/>
      </c>
      <c r="BH247" s="559" t="str">
        <f t="shared" si="158"/>
        <v/>
      </c>
      <c r="BI247" s="559" t="str">
        <f t="shared" si="159"/>
        <v/>
      </c>
      <c r="BK247" s="27"/>
      <c r="BL247" s="606" t="str">
        <f t="shared" si="160"/>
        <v/>
      </c>
      <c r="BM247" s="606" t="str">
        <f t="shared" si="161"/>
        <v/>
      </c>
      <c r="BN247" s="606" t="str">
        <f t="shared" si="162"/>
        <v/>
      </c>
      <c r="BO247" s="607" t="str">
        <f>IFERROR(IF(BN247="対象",ROUNDDOWN(L247*VLOOKUP(K247,【参考】数式用!$A$4:$J$42,10,FALSE)*AA247,0),""),"")</f>
        <v/>
      </c>
      <c r="BP247" s="606" t="str">
        <f t="shared" si="135"/>
        <v/>
      </c>
      <c r="BQ247" s="606" t="str">
        <f t="shared" si="163"/>
        <v/>
      </c>
      <c r="BR247" s="608" t="str">
        <f t="shared" si="136"/>
        <v/>
      </c>
      <c r="BS247" s="608" t="str">
        <f t="shared" si="164"/>
        <v/>
      </c>
      <c r="BT247" s="606" t="str">
        <f t="shared" si="165"/>
        <v/>
      </c>
      <c r="BU247" s="607" t="str">
        <f>IFERROR(IF(BT247="Ⅱロ有り",ROUNDDOWN(L247*VLOOKUP(K247,【参考】数式用!$A$4:$J$42,10,FALSE)*AA247,0),""),"")</f>
        <v/>
      </c>
      <c r="BV247" s="606" t="str">
        <f>IFERROR(IF(BT247="Ⅱロなし",ROUNDDOWN(L247*VLOOKUP(K247,【参考】数式用!$A$4:$J$42,8,FALSE)*AA247,0),""),"")</f>
        <v/>
      </c>
    </row>
    <row r="248" spans="1:74" ht="110.1" customHeight="1" thickBot="1">
      <c r="A248" s="333">
        <v>235</v>
      </c>
      <c r="B248" s="1008" t="str">
        <f>IF(基本情報入力シート!B270="","",基本情報入力シート!B270)</f>
        <v/>
      </c>
      <c r="C248" s="1009"/>
      <c r="D248" s="1009"/>
      <c r="E248" s="1009"/>
      <c r="F248" s="1010"/>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24" t="str">
        <f>IF('別紙様式2-2（個票（４、５月））'!M248="","",'別紙様式2-2（個票（４、５月））'!M248)</f>
        <v/>
      </c>
      <c r="N248" s="584" t="str">
        <f>IF('別紙様式2-2（個票（４、５月））'!N248="","",'別紙様式2-2（個票（４、５月））'!N248)</f>
        <v/>
      </c>
      <c r="O248" s="336"/>
      <c r="P248" s="337" t="str">
        <f>IFERROR(VLOOKUP(K248,【参考】数式用!$A$2:$M$57,MATCH(O248,【参考】数式用!$G$3:$M$3,0)+6,0),"")</f>
        <v/>
      </c>
      <c r="Q248" s="338" t="s">
        <v>118</v>
      </c>
      <c r="R248" s="339"/>
      <c r="S248" s="340" t="s">
        <v>183</v>
      </c>
      <c r="T248" s="339"/>
      <c r="U248" s="340" t="s">
        <v>184</v>
      </c>
      <c r="V248" s="339"/>
      <c r="W248" s="340" t="s">
        <v>183</v>
      </c>
      <c r="X248" s="339"/>
      <c r="Y248" s="340" t="s">
        <v>185</v>
      </c>
      <c r="Z248" s="340" t="s">
        <v>186</v>
      </c>
      <c r="AA248" s="340" t="str">
        <f t="shared" si="137"/>
        <v/>
      </c>
      <c r="AB248" s="341" t="s">
        <v>187</v>
      </c>
      <c r="AC248" s="342" t="str">
        <f t="shared" si="138"/>
        <v/>
      </c>
      <c r="AD248" s="509" t="str">
        <f t="shared" si="139"/>
        <v/>
      </c>
      <c r="AE248" s="343" t="str">
        <f>IFERROR(ROUNDDOWN(ROUNDDOWN(ROUND(L248*VLOOKUP(K248,【参考】数式用!$A$2:$M$57,MATCH("処遇改善加算Ⅳ",【参考】数式用!$G$3:$M$3,0)+6,0),0),0)*AA248*0.5,0), "")</f>
        <v/>
      </c>
      <c r="AF248" s="344"/>
      <c r="AG248" s="345"/>
      <c r="AH248" s="345"/>
      <c r="AI248" s="344"/>
      <c r="AJ248" s="382"/>
      <c r="AK248" s="346"/>
      <c r="AL248" s="324" t="str">
        <f t="shared" si="140"/>
        <v/>
      </c>
      <c r="AM248" s="325" t="str">
        <f t="shared" si="141"/>
        <v/>
      </c>
      <c r="AN248" s="255"/>
      <c r="AO248" s="577" t="str">
        <f>IFERROR(VLOOKUP(K248,【参考】数式用!$A$2:$N$57,14,FALSE),"")</f>
        <v/>
      </c>
      <c r="AP248" s="577" t="str">
        <f t="shared" si="142"/>
        <v/>
      </c>
      <c r="AQ248" s="560" t="str">
        <f t="shared" si="143"/>
        <v/>
      </c>
      <c r="AR248" s="560" t="str">
        <f t="shared" si="144"/>
        <v>キャリアパス要件Ⅰ・Ⅱ_</v>
      </c>
      <c r="AS248" s="632" t="str">
        <f t="shared" si="145"/>
        <v>入力済</v>
      </c>
      <c r="AT248" s="577" t="str">
        <f t="shared" si="146"/>
        <v/>
      </c>
      <c r="AU248" s="632" t="str">
        <f t="shared" si="147"/>
        <v>入力済</v>
      </c>
      <c r="AV248" s="632" t="str">
        <f t="shared" si="148"/>
        <v/>
      </c>
      <c r="AW248" s="632" t="str">
        <f t="shared" si="149"/>
        <v/>
      </c>
      <c r="AX248" s="577" t="str">
        <f t="shared" si="150"/>
        <v/>
      </c>
      <c r="AY248" s="632" t="str">
        <f>IFERROR(VLOOKUP(K248,【参考】数式用!$AR$3:$AS$49, 2, FALSE), "")</f>
        <v/>
      </c>
      <c r="AZ248" s="577" t="str">
        <f t="shared" si="151"/>
        <v/>
      </c>
      <c r="BA248" s="559" t="str">
        <f t="shared" si="152"/>
        <v>入力済</v>
      </c>
      <c r="BB248" s="632" t="str">
        <f>IFERROR(VLOOKUP(K248,【参考】数式用!$AX$3:$AY$59, 2, FALSE), "")</f>
        <v/>
      </c>
      <c r="BC248" s="577" t="str">
        <f t="shared" si="153"/>
        <v/>
      </c>
      <c r="BD248" s="559" t="str">
        <f t="shared" si="154"/>
        <v>入力済</v>
      </c>
      <c r="BE248" s="559" t="str">
        <f t="shared" si="155"/>
        <v/>
      </c>
      <c r="BF248" s="559" t="str">
        <f t="shared" si="156"/>
        <v/>
      </c>
      <c r="BG248" s="559" t="str">
        <f t="shared" si="157"/>
        <v/>
      </c>
      <c r="BH248" s="559" t="str">
        <f t="shared" si="158"/>
        <v/>
      </c>
      <c r="BI248" s="559" t="str">
        <f t="shared" si="159"/>
        <v/>
      </c>
      <c r="BK248" s="27"/>
      <c r="BL248" s="606" t="str">
        <f t="shared" si="160"/>
        <v/>
      </c>
      <c r="BM248" s="606" t="str">
        <f t="shared" si="161"/>
        <v/>
      </c>
      <c r="BN248" s="606" t="str">
        <f t="shared" si="162"/>
        <v/>
      </c>
      <c r="BO248" s="607" t="str">
        <f>IFERROR(IF(BN248="対象",ROUNDDOWN(L248*VLOOKUP(K248,【参考】数式用!$A$4:$J$42,10,FALSE)*AA248,0),""),"")</f>
        <v/>
      </c>
      <c r="BP248" s="606" t="str">
        <f t="shared" si="135"/>
        <v/>
      </c>
      <c r="BQ248" s="606" t="str">
        <f t="shared" si="163"/>
        <v/>
      </c>
      <c r="BR248" s="608" t="str">
        <f t="shared" si="136"/>
        <v/>
      </c>
      <c r="BS248" s="608" t="str">
        <f t="shared" si="164"/>
        <v/>
      </c>
      <c r="BT248" s="606" t="str">
        <f t="shared" si="165"/>
        <v/>
      </c>
      <c r="BU248" s="607" t="str">
        <f>IFERROR(IF(BT248="Ⅱロ有り",ROUNDDOWN(L248*VLOOKUP(K248,【参考】数式用!$A$4:$J$42,10,FALSE)*AA248,0),""),"")</f>
        <v/>
      </c>
      <c r="BV248" s="606" t="str">
        <f>IFERROR(IF(BT248="Ⅱロなし",ROUNDDOWN(L248*VLOOKUP(K248,【参考】数式用!$A$4:$J$42,8,FALSE)*AA248,0),""),"")</f>
        <v/>
      </c>
    </row>
    <row r="249" spans="1:74" ht="110.1" customHeight="1" thickBot="1">
      <c r="A249" s="333">
        <v>236</v>
      </c>
      <c r="B249" s="1008" t="str">
        <f>IF(基本情報入力シート!B271="","",基本情報入力シート!B271)</f>
        <v/>
      </c>
      <c r="C249" s="1009"/>
      <c r="D249" s="1009"/>
      <c r="E249" s="1009"/>
      <c r="F249" s="1010"/>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24" t="str">
        <f>IF('別紙様式2-2（個票（４、５月））'!M249="","",'別紙様式2-2（個票（４、５月））'!M249)</f>
        <v/>
      </c>
      <c r="N249" s="584" t="str">
        <f>IF('別紙様式2-2（個票（４、５月））'!N249="","",'別紙様式2-2（個票（４、５月））'!N249)</f>
        <v/>
      </c>
      <c r="O249" s="336"/>
      <c r="P249" s="337" t="str">
        <f>IFERROR(VLOOKUP(K249,【参考】数式用!$A$2:$M$57,MATCH(O249,【参考】数式用!$G$3:$M$3,0)+6,0),"")</f>
        <v/>
      </c>
      <c r="Q249" s="338" t="s">
        <v>118</v>
      </c>
      <c r="R249" s="339"/>
      <c r="S249" s="340" t="s">
        <v>183</v>
      </c>
      <c r="T249" s="339"/>
      <c r="U249" s="340" t="s">
        <v>184</v>
      </c>
      <c r="V249" s="339"/>
      <c r="W249" s="340" t="s">
        <v>183</v>
      </c>
      <c r="X249" s="339"/>
      <c r="Y249" s="340" t="s">
        <v>185</v>
      </c>
      <c r="Z249" s="340" t="s">
        <v>186</v>
      </c>
      <c r="AA249" s="340" t="str">
        <f t="shared" si="137"/>
        <v/>
      </c>
      <c r="AB249" s="341" t="s">
        <v>187</v>
      </c>
      <c r="AC249" s="342" t="str">
        <f t="shared" si="138"/>
        <v/>
      </c>
      <c r="AD249" s="509" t="str">
        <f t="shared" si="139"/>
        <v/>
      </c>
      <c r="AE249" s="343" t="str">
        <f>IFERROR(ROUNDDOWN(ROUNDDOWN(ROUND(L249*VLOOKUP(K249,【参考】数式用!$A$2:$M$57,MATCH("処遇改善加算Ⅳ",【参考】数式用!$G$3:$M$3,0)+6,0),0),0)*AA249*0.5,0), "")</f>
        <v/>
      </c>
      <c r="AF249" s="344"/>
      <c r="AG249" s="345"/>
      <c r="AH249" s="345"/>
      <c r="AI249" s="344"/>
      <c r="AJ249" s="382"/>
      <c r="AK249" s="346"/>
      <c r="AL249" s="324" t="str">
        <f t="shared" si="140"/>
        <v/>
      </c>
      <c r="AM249" s="325" t="str">
        <f t="shared" si="141"/>
        <v/>
      </c>
      <c r="AN249" s="255"/>
      <c r="AO249" s="577" t="str">
        <f>IFERROR(VLOOKUP(K249,【参考】数式用!$A$2:$N$57,14,FALSE),"")</f>
        <v/>
      </c>
      <c r="AP249" s="577" t="str">
        <f t="shared" si="142"/>
        <v/>
      </c>
      <c r="AQ249" s="560" t="str">
        <f t="shared" si="143"/>
        <v/>
      </c>
      <c r="AR249" s="560" t="str">
        <f t="shared" si="144"/>
        <v>キャリアパス要件Ⅰ・Ⅱ_</v>
      </c>
      <c r="AS249" s="632" t="str">
        <f t="shared" si="145"/>
        <v>入力済</v>
      </c>
      <c r="AT249" s="577" t="str">
        <f t="shared" si="146"/>
        <v/>
      </c>
      <c r="AU249" s="632" t="str">
        <f t="shared" si="147"/>
        <v>入力済</v>
      </c>
      <c r="AV249" s="632" t="str">
        <f t="shared" si="148"/>
        <v/>
      </c>
      <c r="AW249" s="632" t="str">
        <f t="shared" si="149"/>
        <v/>
      </c>
      <c r="AX249" s="577" t="str">
        <f t="shared" si="150"/>
        <v/>
      </c>
      <c r="AY249" s="632" t="str">
        <f>IFERROR(VLOOKUP(K249,【参考】数式用!$AR$3:$AS$49, 2, FALSE), "")</f>
        <v/>
      </c>
      <c r="AZ249" s="577" t="str">
        <f t="shared" si="151"/>
        <v/>
      </c>
      <c r="BA249" s="559" t="str">
        <f t="shared" si="152"/>
        <v>入力済</v>
      </c>
      <c r="BB249" s="632" t="str">
        <f>IFERROR(VLOOKUP(K249,【参考】数式用!$AX$3:$AY$59, 2, FALSE), "")</f>
        <v/>
      </c>
      <c r="BC249" s="577" t="str">
        <f t="shared" si="153"/>
        <v/>
      </c>
      <c r="BD249" s="559" t="str">
        <f t="shared" si="154"/>
        <v>入力済</v>
      </c>
      <c r="BE249" s="559" t="str">
        <f t="shared" si="155"/>
        <v/>
      </c>
      <c r="BF249" s="559" t="str">
        <f t="shared" si="156"/>
        <v/>
      </c>
      <c r="BG249" s="559" t="str">
        <f t="shared" si="157"/>
        <v/>
      </c>
      <c r="BH249" s="559" t="str">
        <f t="shared" si="158"/>
        <v/>
      </c>
      <c r="BI249" s="559" t="str">
        <f t="shared" si="159"/>
        <v/>
      </c>
      <c r="BK249" s="27"/>
      <c r="BL249" s="606" t="str">
        <f t="shared" si="160"/>
        <v/>
      </c>
      <c r="BM249" s="606" t="str">
        <f t="shared" si="161"/>
        <v/>
      </c>
      <c r="BN249" s="606" t="str">
        <f t="shared" si="162"/>
        <v/>
      </c>
      <c r="BO249" s="607" t="str">
        <f>IFERROR(IF(BN249="対象",ROUNDDOWN(L249*VLOOKUP(K249,【参考】数式用!$A$4:$J$42,10,FALSE)*AA249,0),""),"")</f>
        <v/>
      </c>
      <c r="BP249" s="606" t="str">
        <f t="shared" si="135"/>
        <v/>
      </c>
      <c r="BQ249" s="606" t="str">
        <f t="shared" si="163"/>
        <v/>
      </c>
      <c r="BR249" s="608" t="str">
        <f t="shared" si="136"/>
        <v/>
      </c>
      <c r="BS249" s="608" t="str">
        <f t="shared" si="164"/>
        <v/>
      </c>
      <c r="BT249" s="606" t="str">
        <f t="shared" si="165"/>
        <v/>
      </c>
      <c r="BU249" s="607" t="str">
        <f>IFERROR(IF(BT249="Ⅱロ有り",ROUNDDOWN(L249*VLOOKUP(K249,【参考】数式用!$A$4:$J$42,10,FALSE)*AA249,0),""),"")</f>
        <v/>
      </c>
      <c r="BV249" s="606" t="str">
        <f>IFERROR(IF(BT249="Ⅱロなし",ROUNDDOWN(L249*VLOOKUP(K249,【参考】数式用!$A$4:$J$42,8,FALSE)*AA249,0),""),"")</f>
        <v/>
      </c>
    </row>
    <row r="250" spans="1:74" ht="110.1" customHeight="1" thickBot="1">
      <c r="A250" s="333">
        <v>237</v>
      </c>
      <c r="B250" s="1008" t="str">
        <f>IF(基本情報入力シート!B272="","",基本情報入力シート!B272)</f>
        <v/>
      </c>
      <c r="C250" s="1009"/>
      <c r="D250" s="1009"/>
      <c r="E250" s="1009"/>
      <c r="F250" s="1010"/>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24" t="str">
        <f>IF('別紙様式2-2（個票（４、５月））'!M250="","",'別紙様式2-2（個票（４、５月））'!M250)</f>
        <v/>
      </c>
      <c r="N250" s="584" t="str">
        <f>IF('別紙様式2-2（個票（４、５月））'!N250="","",'別紙様式2-2（個票（４、５月））'!N250)</f>
        <v/>
      </c>
      <c r="O250" s="336"/>
      <c r="P250" s="337" t="str">
        <f>IFERROR(VLOOKUP(K250,【参考】数式用!$A$2:$M$57,MATCH(O250,【参考】数式用!$G$3:$M$3,0)+6,0),"")</f>
        <v/>
      </c>
      <c r="Q250" s="338" t="s">
        <v>118</v>
      </c>
      <c r="R250" s="339"/>
      <c r="S250" s="340" t="s">
        <v>183</v>
      </c>
      <c r="T250" s="339"/>
      <c r="U250" s="340" t="s">
        <v>184</v>
      </c>
      <c r="V250" s="339"/>
      <c r="W250" s="340" t="s">
        <v>183</v>
      </c>
      <c r="X250" s="339"/>
      <c r="Y250" s="340" t="s">
        <v>185</v>
      </c>
      <c r="Z250" s="340" t="s">
        <v>186</v>
      </c>
      <c r="AA250" s="340" t="str">
        <f t="shared" si="137"/>
        <v/>
      </c>
      <c r="AB250" s="341" t="s">
        <v>187</v>
      </c>
      <c r="AC250" s="342" t="str">
        <f t="shared" si="138"/>
        <v/>
      </c>
      <c r="AD250" s="509" t="str">
        <f t="shared" si="139"/>
        <v/>
      </c>
      <c r="AE250" s="343" t="str">
        <f>IFERROR(ROUNDDOWN(ROUNDDOWN(ROUND(L250*VLOOKUP(K250,【参考】数式用!$A$2:$M$57,MATCH("処遇改善加算Ⅳ",【参考】数式用!$G$3:$M$3,0)+6,0),0),0)*AA250*0.5,0), "")</f>
        <v/>
      </c>
      <c r="AF250" s="344"/>
      <c r="AG250" s="345"/>
      <c r="AH250" s="345"/>
      <c r="AI250" s="344"/>
      <c r="AJ250" s="382"/>
      <c r="AK250" s="346"/>
      <c r="AL250" s="324" t="str">
        <f t="shared" si="140"/>
        <v/>
      </c>
      <c r="AM250" s="325" t="str">
        <f t="shared" si="141"/>
        <v/>
      </c>
      <c r="AN250" s="255"/>
      <c r="AO250" s="577" t="str">
        <f>IFERROR(VLOOKUP(K250,【参考】数式用!$A$2:$N$57,14,FALSE),"")</f>
        <v/>
      </c>
      <c r="AP250" s="577" t="str">
        <f t="shared" si="142"/>
        <v/>
      </c>
      <c r="AQ250" s="560" t="str">
        <f t="shared" si="143"/>
        <v/>
      </c>
      <c r="AR250" s="560" t="str">
        <f t="shared" si="144"/>
        <v>キャリアパス要件Ⅰ・Ⅱ_</v>
      </c>
      <c r="AS250" s="632" t="str">
        <f t="shared" si="145"/>
        <v>入力済</v>
      </c>
      <c r="AT250" s="577" t="str">
        <f t="shared" si="146"/>
        <v/>
      </c>
      <c r="AU250" s="632" t="str">
        <f t="shared" si="147"/>
        <v>入力済</v>
      </c>
      <c r="AV250" s="632" t="str">
        <f t="shared" si="148"/>
        <v/>
      </c>
      <c r="AW250" s="632" t="str">
        <f t="shared" si="149"/>
        <v/>
      </c>
      <c r="AX250" s="577" t="str">
        <f t="shared" si="150"/>
        <v/>
      </c>
      <c r="AY250" s="632" t="str">
        <f>IFERROR(VLOOKUP(K250,【参考】数式用!$AR$3:$AS$49, 2, FALSE), "")</f>
        <v/>
      </c>
      <c r="AZ250" s="577" t="str">
        <f t="shared" si="151"/>
        <v/>
      </c>
      <c r="BA250" s="559" t="str">
        <f t="shared" si="152"/>
        <v>入力済</v>
      </c>
      <c r="BB250" s="632" t="str">
        <f>IFERROR(VLOOKUP(K250,【参考】数式用!$AX$3:$AY$59, 2, FALSE), "")</f>
        <v/>
      </c>
      <c r="BC250" s="577" t="str">
        <f t="shared" si="153"/>
        <v/>
      </c>
      <c r="BD250" s="559" t="str">
        <f t="shared" si="154"/>
        <v>入力済</v>
      </c>
      <c r="BE250" s="559" t="str">
        <f t="shared" si="155"/>
        <v/>
      </c>
      <c r="BF250" s="559" t="str">
        <f t="shared" si="156"/>
        <v/>
      </c>
      <c r="BG250" s="559" t="str">
        <f t="shared" si="157"/>
        <v/>
      </c>
      <c r="BH250" s="559" t="str">
        <f t="shared" si="158"/>
        <v/>
      </c>
      <c r="BI250" s="559" t="str">
        <f t="shared" si="159"/>
        <v/>
      </c>
      <c r="BK250" s="27"/>
      <c r="BL250" s="606" t="str">
        <f t="shared" si="160"/>
        <v/>
      </c>
      <c r="BM250" s="606" t="str">
        <f t="shared" si="161"/>
        <v/>
      </c>
      <c r="BN250" s="606" t="str">
        <f t="shared" si="162"/>
        <v/>
      </c>
      <c r="BO250" s="607" t="str">
        <f>IFERROR(IF(BN250="対象",ROUNDDOWN(L250*VLOOKUP(K250,【参考】数式用!$A$4:$J$42,10,FALSE)*AA250,0),""),"")</f>
        <v/>
      </c>
      <c r="BP250" s="606" t="str">
        <f t="shared" si="135"/>
        <v/>
      </c>
      <c r="BQ250" s="606" t="str">
        <f t="shared" si="163"/>
        <v/>
      </c>
      <c r="BR250" s="608" t="str">
        <f t="shared" si="136"/>
        <v/>
      </c>
      <c r="BS250" s="608" t="str">
        <f t="shared" si="164"/>
        <v/>
      </c>
      <c r="BT250" s="606" t="str">
        <f t="shared" si="165"/>
        <v/>
      </c>
      <c r="BU250" s="607" t="str">
        <f>IFERROR(IF(BT250="Ⅱロ有り",ROUNDDOWN(L250*VLOOKUP(K250,【参考】数式用!$A$4:$J$42,10,FALSE)*AA250,0),""),"")</f>
        <v/>
      </c>
      <c r="BV250" s="606" t="str">
        <f>IFERROR(IF(BT250="Ⅱロなし",ROUNDDOWN(L250*VLOOKUP(K250,【参考】数式用!$A$4:$J$42,8,FALSE)*AA250,0),""),"")</f>
        <v/>
      </c>
    </row>
    <row r="251" spans="1:74" ht="110.1" customHeight="1" thickBot="1">
      <c r="A251" s="333">
        <v>238</v>
      </c>
      <c r="B251" s="1008" t="str">
        <f>IF(基本情報入力シート!B273="","",基本情報入力シート!B273)</f>
        <v/>
      </c>
      <c r="C251" s="1009"/>
      <c r="D251" s="1009"/>
      <c r="E251" s="1009"/>
      <c r="F251" s="1010"/>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24" t="str">
        <f>IF('別紙様式2-2（個票（４、５月））'!M251="","",'別紙様式2-2（個票（４、５月））'!M251)</f>
        <v/>
      </c>
      <c r="N251" s="584" t="str">
        <f>IF('別紙様式2-2（個票（４、５月））'!N251="","",'別紙様式2-2（個票（４、５月））'!N251)</f>
        <v/>
      </c>
      <c r="O251" s="336"/>
      <c r="P251" s="337" t="str">
        <f>IFERROR(VLOOKUP(K251,【参考】数式用!$A$2:$M$57,MATCH(O251,【参考】数式用!$G$3:$M$3,0)+6,0),"")</f>
        <v/>
      </c>
      <c r="Q251" s="338" t="s">
        <v>118</v>
      </c>
      <c r="R251" s="339"/>
      <c r="S251" s="340" t="s">
        <v>183</v>
      </c>
      <c r="T251" s="339"/>
      <c r="U251" s="340" t="s">
        <v>184</v>
      </c>
      <c r="V251" s="339"/>
      <c r="W251" s="340" t="s">
        <v>183</v>
      </c>
      <c r="X251" s="339"/>
      <c r="Y251" s="340" t="s">
        <v>185</v>
      </c>
      <c r="Z251" s="340" t="s">
        <v>186</v>
      </c>
      <c r="AA251" s="340" t="str">
        <f t="shared" si="137"/>
        <v/>
      </c>
      <c r="AB251" s="341" t="s">
        <v>187</v>
      </c>
      <c r="AC251" s="342" t="str">
        <f t="shared" si="138"/>
        <v/>
      </c>
      <c r="AD251" s="509" t="str">
        <f t="shared" si="139"/>
        <v/>
      </c>
      <c r="AE251" s="343" t="str">
        <f>IFERROR(ROUNDDOWN(ROUNDDOWN(ROUND(L251*VLOOKUP(K251,【参考】数式用!$A$2:$M$57,MATCH("処遇改善加算Ⅳ",【参考】数式用!$G$3:$M$3,0)+6,0),0),0)*AA251*0.5,0), "")</f>
        <v/>
      </c>
      <c r="AF251" s="344"/>
      <c r="AG251" s="345"/>
      <c r="AH251" s="345"/>
      <c r="AI251" s="344"/>
      <c r="AJ251" s="382"/>
      <c r="AK251" s="346"/>
      <c r="AL251" s="324" t="str">
        <f t="shared" si="140"/>
        <v/>
      </c>
      <c r="AM251" s="325" t="str">
        <f t="shared" si="141"/>
        <v/>
      </c>
      <c r="AN251" s="255"/>
      <c r="AO251" s="577" t="str">
        <f>IFERROR(VLOOKUP(K251,【参考】数式用!$A$2:$N$57,14,FALSE),"")</f>
        <v/>
      </c>
      <c r="AP251" s="577" t="str">
        <f t="shared" si="142"/>
        <v/>
      </c>
      <c r="AQ251" s="560" t="str">
        <f t="shared" si="143"/>
        <v/>
      </c>
      <c r="AR251" s="560" t="str">
        <f t="shared" si="144"/>
        <v>キャリアパス要件Ⅰ・Ⅱ_</v>
      </c>
      <c r="AS251" s="632" t="str">
        <f t="shared" si="145"/>
        <v>入力済</v>
      </c>
      <c r="AT251" s="577" t="str">
        <f t="shared" si="146"/>
        <v/>
      </c>
      <c r="AU251" s="632" t="str">
        <f t="shared" si="147"/>
        <v>入力済</v>
      </c>
      <c r="AV251" s="632" t="str">
        <f t="shared" si="148"/>
        <v/>
      </c>
      <c r="AW251" s="632" t="str">
        <f t="shared" si="149"/>
        <v/>
      </c>
      <c r="AX251" s="577" t="str">
        <f t="shared" si="150"/>
        <v/>
      </c>
      <c r="AY251" s="632" t="str">
        <f>IFERROR(VLOOKUP(K251,【参考】数式用!$AR$3:$AS$49, 2, FALSE), "")</f>
        <v/>
      </c>
      <c r="AZ251" s="577" t="str">
        <f t="shared" si="151"/>
        <v/>
      </c>
      <c r="BA251" s="559" t="str">
        <f t="shared" si="152"/>
        <v>入力済</v>
      </c>
      <c r="BB251" s="632" t="str">
        <f>IFERROR(VLOOKUP(K251,【参考】数式用!$AX$3:$AY$59, 2, FALSE), "")</f>
        <v/>
      </c>
      <c r="BC251" s="577" t="str">
        <f t="shared" si="153"/>
        <v/>
      </c>
      <c r="BD251" s="559" t="str">
        <f t="shared" si="154"/>
        <v>入力済</v>
      </c>
      <c r="BE251" s="559" t="str">
        <f t="shared" si="155"/>
        <v/>
      </c>
      <c r="BF251" s="559" t="str">
        <f t="shared" si="156"/>
        <v/>
      </c>
      <c r="BG251" s="559" t="str">
        <f t="shared" si="157"/>
        <v/>
      </c>
      <c r="BH251" s="559" t="str">
        <f t="shared" si="158"/>
        <v/>
      </c>
      <c r="BI251" s="559" t="str">
        <f t="shared" si="159"/>
        <v/>
      </c>
      <c r="BK251" s="27"/>
      <c r="BL251" s="606" t="str">
        <f t="shared" si="160"/>
        <v/>
      </c>
      <c r="BM251" s="606" t="str">
        <f t="shared" si="161"/>
        <v/>
      </c>
      <c r="BN251" s="606" t="str">
        <f t="shared" si="162"/>
        <v/>
      </c>
      <c r="BO251" s="607" t="str">
        <f>IFERROR(IF(BN251="対象",ROUNDDOWN(L251*VLOOKUP(K251,【参考】数式用!$A$4:$J$42,10,FALSE)*AA251,0),""),"")</f>
        <v/>
      </c>
      <c r="BP251" s="606" t="str">
        <f t="shared" si="135"/>
        <v/>
      </c>
      <c r="BQ251" s="606" t="str">
        <f t="shared" si="163"/>
        <v/>
      </c>
      <c r="BR251" s="608" t="str">
        <f t="shared" si="136"/>
        <v/>
      </c>
      <c r="BS251" s="608" t="str">
        <f t="shared" si="164"/>
        <v/>
      </c>
      <c r="BT251" s="606" t="str">
        <f t="shared" si="165"/>
        <v/>
      </c>
      <c r="BU251" s="607" t="str">
        <f>IFERROR(IF(BT251="Ⅱロ有り",ROUNDDOWN(L251*VLOOKUP(K251,【参考】数式用!$A$4:$J$42,10,FALSE)*AA251,0),""),"")</f>
        <v/>
      </c>
      <c r="BV251" s="606" t="str">
        <f>IFERROR(IF(BT251="Ⅱロなし",ROUNDDOWN(L251*VLOOKUP(K251,【参考】数式用!$A$4:$J$42,8,FALSE)*AA251,0),""),"")</f>
        <v/>
      </c>
    </row>
    <row r="252" spans="1:74" ht="110.1" customHeight="1" thickBot="1">
      <c r="A252" s="333">
        <v>239</v>
      </c>
      <c r="B252" s="1008" t="str">
        <f>IF(基本情報入力シート!B274="","",基本情報入力シート!B274)</f>
        <v/>
      </c>
      <c r="C252" s="1009"/>
      <c r="D252" s="1009"/>
      <c r="E252" s="1009"/>
      <c r="F252" s="1010"/>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24" t="str">
        <f>IF('別紙様式2-2（個票（４、５月））'!M252="","",'別紙様式2-2（個票（４、５月））'!M252)</f>
        <v/>
      </c>
      <c r="N252" s="584" t="str">
        <f>IF('別紙様式2-2（個票（４、５月））'!N252="","",'別紙様式2-2（個票（４、５月））'!N252)</f>
        <v/>
      </c>
      <c r="O252" s="336"/>
      <c r="P252" s="337" t="str">
        <f>IFERROR(VLOOKUP(K252,【参考】数式用!$A$2:$M$57,MATCH(O252,【参考】数式用!$G$3:$M$3,0)+6,0),"")</f>
        <v/>
      </c>
      <c r="Q252" s="338" t="s">
        <v>118</v>
      </c>
      <c r="R252" s="339"/>
      <c r="S252" s="340" t="s">
        <v>183</v>
      </c>
      <c r="T252" s="339"/>
      <c r="U252" s="340" t="s">
        <v>184</v>
      </c>
      <c r="V252" s="339"/>
      <c r="W252" s="340" t="s">
        <v>183</v>
      </c>
      <c r="X252" s="339"/>
      <c r="Y252" s="340" t="s">
        <v>185</v>
      </c>
      <c r="Z252" s="340" t="s">
        <v>186</v>
      </c>
      <c r="AA252" s="340" t="str">
        <f t="shared" si="137"/>
        <v/>
      </c>
      <c r="AB252" s="341" t="s">
        <v>187</v>
      </c>
      <c r="AC252" s="342" t="str">
        <f t="shared" si="138"/>
        <v/>
      </c>
      <c r="AD252" s="509" t="str">
        <f t="shared" si="139"/>
        <v/>
      </c>
      <c r="AE252" s="343" t="str">
        <f>IFERROR(ROUNDDOWN(ROUNDDOWN(ROUND(L252*VLOOKUP(K252,【参考】数式用!$A$2:$M$57,MATCH("処遇改善加算Ⅳ",【参考】数式用!$G$3:$M$3,0)+6,0),0),0)*AA252*0.5,0), "")</f>
        <v/>
      </c>
      <c r="AF252" s="344"/>
      <c r="AG252" s="345"/>
      <c r="AH252" s="345"/>
      <c r="AI252" s="344"/>
      <c r="AJ252" s="382"/>
      <c r="AK252" s="346"/>
      <c r="AL252" s="324" t="str">
        <f t="shared" si="140"/>
        <v/>
      </c>
      <c r="AM252" s="325" t="str">
        <f t="shared" si="141"/>
        <v/>
      </c>
      <c r="AN252" s="255"/>
      <c r="AO252" s="577" t="str">
        <f>IFERROR(VLOOKUP(K252,【参考】数式用!$A$2:$N$57,14,FALSE),"")</f>
        <v/>
      </c>
      <c r="AP252" s="577" t="str">
        <f t="shared" si="142"/>
        <v/>
      </c>
      <c r="AQ252" s="560" t="str">
        <f t="shared" si="143"/>
        <v/>
      </c>
      <c r="AR252" s="560" t="str">
        <f t="shared" si="144"/>
        <v>キャリアパス要件Ⅰ・Ⅱ_</v>
      </c>
      <c r="AS252" s="632" t="str">
        <f t="shared" si="145"/>
        <v>入力済</v>
      </c>
      <c r="AT252" s="577" t="str">
        <f t="shared" si="146"/>
        <v/>
      </c>
      <c r="AU252" s="632" t="str">
        <f t="shared" si="147"/>
        <v>入力済</v>
      </c>
      <c r="AV252" s="632" t="str">
        <f t="shared" si="148"/>
        <v/>
      </c>
      <c r="AW252" s="632" t="str">
        <f t="shared" si="149"/>
        <v/>
      </c>
      <c r="AX252" s="577" t="str">
        <f t="shared" si="150"/>
        <v/>
      </c>
      <c r="AY252" s="632" t="str">
        <f>IFERROR(VLOOKUP(K252,【参考】数式用!$AR$3:$AS$49, 2, FALSE), "")</f>
        <v/>
      </c>
      <c r="AZ252" s="577" t="str">
        <f t="shared" si="151"/>
        <v/>
      </c>
      <c r="BA252" s="559" t="str">
        <f t="shared" si="152"/>
        <v>入力済</v>
      </c>
      <c r="BB252" s="632" t="str">
        <f>IFERROR(VLOOKUP(K252,【参考】数式用!$AX$3:$AY$59, 2, FALSE), "")</f>
        <v/>
      </c>
      <c r="BC252" s="577" t="str">
        <f t="shared" si="153"/>
        <v/>
      </c>
      <c r="BD252" s="559" t="str">
        <f t="shared" si="154"/>
        <v>入力済</v>
      </c>
      <c r="BE252" s="559" t="str">
        <f t="shared" si="155"/>
        <v/>
      </c>
      <c r="BF252" s="559" t="str">
        <f t="shared" si="156"/>
        <v/>
      </c>
      <c r="BG252" s="559" t="str">
        <f t="shared" si="157"/>
        <v/>
      </c>
      <c r="BH252" s="559" t="str">
        <f t="shared" si="158"/>
        <v/>
      </c>
      <c r="BI252" s="559" t="str">
        <f t="shared" si="159"/>
        <v/>
      </c>
      <c r="BK252" s="27"/>
      <c r="BL252" s="606" t="str">
        <f t="shared" si="160"/>
        <v/>
      </c>
      <c r="BM252" s="606" t="str">
        <f t="shared" si="161"/>
        <v/>
      </c>
      <c r="BN252" s="606" t="str">
        <f t="shared" si="162"/>
        <v/>
      </c>
      <c r="BO252" s="607" t="str">
        <f>IFERROR(IF(BN252="対象",ROUNDDOWN(L252*VLOOKUP(K252,【参考】数式用!$A$4:$J$42,10,FALSE)*AA252,0),""),"")</f>
        <v/>
      </c>
      <c r="BP252" s="606" t="str">
        <f t="shared" si="135"/>
        <v/>
      </c>
      <c r="BQ252" s="606" t="str">
        <f t="shared" si="163"/>
        <v/>
      </c>
      <c r="BR252" s="608" t="str">
        <f t="shared" si="136"/>
        <v/>
      </c>
      <c r="BS252" s="608" t="str">
        <f t="shared" si="164"/>
        <v/>
      </c>
      <c r="BT252" s="606" t="str">
        <f t="shared" si="165"/>
        <v/>
      </c>
      <c r="BU252" s="607" t="str">
        <f>IFERROR(IF(BT252="Ⅱロ有り",ROUNDDOWN(L252*VLOOKUP(K252,【参考】数式用!$A$4:$J$42,10,FALSE)*AA252,0),""),"")</f>
        <v/>
      </c>
      <c r="BV252" s="606" t="str">
        <f>IFERROR(IF(BT252="Ⅱロなし",ROUNDDOWN(L252*VLOOKUP(K252,【参考】数式用!$A$4:$J$42,8,FALSE)*AA252,0),""),"")</f>
        <v/>
      </c>
    </row>
    <row r="253" spans="1:74" ht="110.1" customHeight="1" thickBot="1">
      <c r="A253" s="333">
        <v>240</v>
      </c>
      <c r="B253" s="1008" t="str">
        <f>IF(基本情報入力シート!B275="","",基本情報入力シート!B275)</f>
        <v/>
      </c>
      <c r="C253" s="1009"/>
      <c r="D253" s="1009"/>
      <c r="E253" s="1009"/>
      <c r="F253" s="1010"/>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24" t="str">
        <f>IF('別紙様式2-2（個票（４、５月））'!M253="","",'別紙様式2-2（個票（４、５月））'!M253)</f>
        <v/>
      </c>
      <c r="N253" s="584" t="str">
        <f>IF('別紙様式2-2（個票（４、５月））'!N253="","",'別紙様式2-2（個票（４、５月））'!N253)</f>
        <v/>
      </c>
      <c r="O253" s="336"/>
      <c r="P253" s="337" t="str">
        <f>IFERROR(VLOOKUP(K253,【参考】数式用!$A$2:$M$57,MATCH(O253,【参考】数式用!$G$3:$M$3,0)+6,0),"")</f>
        <v/>
      </c>
      <c r="Q253" s="338" t="s">
        <v>118</v>
      </c>
      <c r="R253" s="339"/>
      <c r="S253" s="340" t="s">
        <v>183</v>
      </c>
      <c r="T253" s="339"/>
      <c r="U253" s="340" t="s">
        <v>184</v>
      </c>
      <c r="V253" s="339"/>
      <c r="W253" s="340" t="s">
        <v>183</v>
      </c>
      <c r="X253" s="339"/>
      <c r="Y253" s="340" t="s">
        <v>185</v>
      </c>
      <c r="Z253" s="340" t="s">
        <v>186</v>
      </c>
      <c r="AA253" s="340" t="str">
        <f t="shared" si="137"/>
        <v/>
      </c>
      <c r="AB253" s="341" t="s">
        <v>187</v>
      </c>
      <c r="AC253" s="342" t="str">
        <f t="shared" si="138"/>
        <v/>
      </c>
      <c r="AD253" s="509" t="str">
        <f t="shared" si="139"/>
        <v/>
      </c>
      <c r="AE253" s="343" t="str">
        <f>IFERROR(ROUNDDOWN(ROUNDDOWN(ROUND(L253*VLOOKUP(K253,【参考】数式用!$A$2:$M$57,MATCH("処遇改善加算Ⅳ",【参考】数式用!$G$3:$M$3,0)+6,0),0),0)*AA253*0.5,0), "")</f>
        <v/>
      </c>
      <c r="AF253" s="344"/>
      <c r="AG253" s="345"/>
      <c r="AH253" s="345"/>
      <c r="AI253" s="344"/>
      <c r="AJ253" s="382"/>
      <c r="AK253" s="346"/>
      <c r="AL253" s="324" t="str">
        <f t="shared" si="140"/>
        <v/>
      </c>
      <c r="AM253" s="325" t="str">
        <f t="shared" si="141"/>
        <v/>
      </c>
      <c r="AN253" s="255"/>
      <c r="AO253" s="577" t="str">
        <f>IFERROR(VLOOKUP(K253,【参考】数式用!$A$2:$N$57,14,FALSE),"")</f>
        <v/>
      </c>
      <c r="AP253" s="577" t="str">
        <f t="shared" si="142"/>
        <v/>
      </c>
      <c r="AQ253" s="560" t="str">
        <f t="shared" si="143"/>
        <v/>
      </c>
      <c r="AR253" s="560" t="str">
        <f t="shared" si="144"/>
        <v>キャリアパス要件Ⅰ・Ⅱ_</v>
      </c>
      <c r="AS253" s="632" t="str">
        <f t="shared" si="145"/>
        <v>入力済</v>
      </c>
      <c r="AT253" s="577" t="str">
        <f t="shared" si="146"/>
        <v/>
      </c>
      <c r="AU253" s="632" t="str">
        <f t="shared" si="147"/>
        <v>入力済</v>
      </c>
      <c r="AV253" s="632" t="str">
        <f t="shared" si="148"/>
        <v/>
      </c>
      <c r="AW253" s="632" t="str">
        <f t="shared" si="149"/>
        <v/>
      </c>
      <c r="AX253" s="577" t="str">
        <f t="shared" si="150"/>
        <v/>
      </c>
      <c r="AY253" s="632" t="str">
        <f>IFERROR(VLOOKUP(K253,【参考】数式用!$AR$3:$AS$49, 2, FALSE), "")</f>
        <v/>
      </c>
      <c r="AZ253" s="577" t="str">
        <f t="shared" si="151"/>
        <v/>
      </c>
      <c r="BA253" s="559" t="str">
        <f t="shared" si="152"/>
        <v>入力済</v>
      </c>
      <c r="BB253" s="632" t="str">
        <f>IFERROR(VLOOKUP(K253,【参考】数式用!$AX$3:$AY$59, 2, FALSE), "")</f>
        <v/>
      </c>
      <c r="BC253" s="577" t="str">
        <f t="shared" si="153"/>
        <v/>
      </c>
      <c r="BD253" s="559" t="str">
        <f t="shared" si="154"/>
        <v>入力済</v>
      </c>
      <c r="BE253" s="559" t="str">
        <f t="shared" si="155"/>
        <v/>
      </c>
      <c r="BF253" s="559" t="str">
        <f t="shared" si="156"/>
        <v/>
      </c>
      <c r="BG253" s="559" t="str">
        <f t="shared" si="157"/>
        <v/>
      </c>
      <c r="BH253" s="559" t="str">
        <f t="shared" si="158"/>
        <v/>
      </c>
      <c r="BI253" s="559" t="str">
        <f t="shared" si="159"/>
        <v/>
      </c>
      <c r="BK253" s="27"/>
      <c r="BL253" s="606" t="str">
        <f t="shared" si="160"/>
        <v/>
      </c>
      <c r="BM253" s="606" t="str">
        <f t="shared" si="161"/>
        <v/>
      </c>
      <c r="BN253" s="606" t="str">
        <f t="shared" si="162"/>
        <v/>
      </c>
      <c r="BO253" s="607" t="str">
        <f>IFERROR(IF(BN253="対象",ROUNDDOWN(L253*VLOOKUP(K253,【参考】数式用!$A$4:$J$42,10,FALSE)*AA253,0),""),"")</f>
        <v/>
      </c>
      <c r="BP253" s="606" t="str">
        <f t="shared" si="135"/>
        <v/>
      </c>
      <c r="BQ253" s="606" t="str">
        <f t="shared" si="163"/>
        <v/>
      </c>
      <c r="BR253" s="608" t="str">
        <f t="shared" si="136"/>
        <v/>
      </c>
      <c r="BS253" s="608" t="str">
        <f t="shared" si="164"/>
        <v/>
      </c>
      <c r="BT253" s="606" t="str">
        <f t="shared" si="165"/>
        <v/>
      </c>
      <c r="BU253" s="607" t="str">
        <f>IFERROR(IF(BT253="Ⅱロ有り",ROUNDDOWN(L253*VLOOKUP(K253,【参考】数式用!$A$4:$J$42,10,FALSE)*AA253,0),""),"")</f>
        <v/>
      </c>
      <c r="BV253" s="606" t="str">
        <f>IFERROR(IF(BT253="Ⅱロなし",ROUNDDOWN(L253*VLOOKUP(K253,【参考】数式用!$A$4:$J$42,8,FALSE)*AA253,0),""),"")</f>
        <v/>
      </c>
    </row>
    <row r="254" spans="1:74" ht="110.1" customHeight="1" thickBot="1">
      <c r="A254" s="333">
        <v>241</v>
      </c>
      <c r="B254" s="1008" t="str">
        <f>IF(基本情報入力シート!B276="","",基本情報入力シート!B276)</f>
        <v/>
      </c>
      <c r="C254" s="1009"/>
      <c r="D254" s="1009"/>
      <c r="E254" s="1009"/>
      <c r="F254" s="1010"/>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24" t="str">
        <f>IF('別紙様式2-2（個票（４、５月））'!M254="","",'別紙様式2-2（個票（４、５月））'!M254)</f>
        <v/>
      </c>
      <c r="N254" s="584" t="str">
        <f>IF('別紙様式2-2（個票（４、５月））'!N254="","",'別紙様式2-2（個票（４、５月））'!N254)</f>
        <v/>
      </c>
      <c r="O254" s="336"/>
      <c r="P254" s="337" t="str">
        <f>IFERROR(VLOOKUP(K254,【参考】数式用!$A$2:$M$57,MATCH(O254,【参考】数式用!$G$3:$M$3,0)+6,0),"")</f>
        <v/>
      </c>
      <c r="Q254" s="338" t="s">
        <v>118</v>
      </c>
      <c r="R254" s="339"/>
      <c r="S254" s="340" t="s">
        <v>183</v>
      </c>
      <c r="T254" s="339"/>
      <c r="U254" s="340" t="s">
        <v>184</v>
      </c>
      <c r="V254" s="339"/>
      <c r="W254" s="340" t="s">
        <v>183</v>
      </c>
      <c r="X254" s="339"/>
      <c r="Y254" s="340" t="s">
        <v>185</v>
      </c>
      <c r="Z254" s="340" t="s">
        <v>186</v>
      </c>
      <c r="AA254" s="340" t="str">
        <f t="shared" si="137"/>
        <v/>
      </c>
      <c r="AB254" s="341" t="s">
        <v>187</v>
      </c>
      <c r="AC254" s="342" t="str">
        <f t="shared" si="138"/>
        <v/>
      </c>
      <c r="AD254" s="509" t="str">
        <f t="shared" si="139"/>
        <v/>
      </c>
      <c r="AE254" s="343" t="str">
        <f>IFERROR(ROUNDDOWN(ROUNDDOWN(ROUND(L254*VLOOKUP(K254,【参考】数式用!$A$2:$M$57,MATCH("処遇改善加算Ⅳ",【参考】数式用!$G$3:$M$3,0)+6,0),0),0)*AA254*0.5,0), "")</f>
        <v/>
      </c>
      <c r="AF254" s="344"/>
      <c r="AG254" s="345"/>
      <c r="AH254" s="345"/>
      <c r="AI254" s="344"/>
      <c r="AJ254" s="382"/>
      <c r="AK254" s="346"/>
      <c r="AL254" s="324" t="str">
        <f t="shared" si="140"/>
        <v/>
      </c>
      <c r="AM254" s="325" t="str">
        <f t="shared" si="141"/>
        <v/>
      </c>
      <c r="AN254" s="255"/>
      <c r="AO254" s="577" t="str">
        <f>IFERROR(VLOOKUP(K254,【参考】数式用!$A$2:$N$57,14,FALSE),"")</f>
        <v/>
      </c>
      <c r="AP254" s="577" t="str">
        <f t="shared" si="142"/>
        <v/>
      </c>
      <c r="AQ254" s="560" t="str">
        <f t="shared" si="143"/>
        <v/>
      </c>
      <c r="AR254" s="560" t="str">
        <f t="shared" si="144"/>
        <v>キャリアパス要件Ⅰ・Ⅱ_</v>
      </c>
      <c r="AS254" s="632" t="str">
        <f t="shared" si="145"/>
        <v>入力済</v>
      </c>
      <c r="AT254" s="577" t="str">
        <f t="shared" si="146"/>
        <v/>
      </c>
      <c r="AU254" s="632" t="str">
        <f t="shared" si="147"/>
        <v>入力済</v>
      </c>
      <c r="AV254" s="632" t="str">
        <f t="shared" si="148"/>
        <v/>
      </c>
      <c r="AW254" s="632" t="str">
        <f t="shared" si="149"/>
        <v/>
      </c>
      <c r="AX254" s="577" t="str">
        <f t="shared" si="150"/>
        <v/>
      </c>
      <c r="AY254" s="632" t="str">
        <f>IFERROR(VLOOKUP(K254,【参考】数式用!$AR$3:$AS$49, 2, FALSE), "")</f>
        <v/>
      </c>
      <c r="AZ254" s="577" t="str">
        <f t="shared" si="151"/>
        <v/>
      </c>
      <c r="BA254" s="559" t="str">
        <f t="shared" si="152"/>
        <v>入力済</v>
      </c>
      <c r="BB254" s="632" t="str">
        <f>IFERROR(VLOOKUP(K254,【参考】数式用!$AX$3:$AY$59, 2, FALSE), "")</f>
        <v/>
      </c>
      <c r="BC254" s="577" t="str">
        <f t="shared" si="153"/>
        <v/>
      </c>
      <c r="BD254" s="559" t="str">
        <f t="shared" si="154"/>
        <v>入力済</v>
      </c>
      <c r="BE254" s="559" t="str">
        <f t="shared" si="155"/>
        <v/>
      </c>
      <c r="BF254" s="559" t="str">
        <f t="shared" si="156"/>
        <v/>
      </c>
      <c r="BG254" s="559" t="str">
        <f t="shared" si="157"/>
        <v/>
      </c>
      <c r="BH254" s="559" t="str">
        <f t="shared" si="158"/>
        <v/>
      </c>
      <c r="BI254" s="559" t="str">
        <f t="shared" si="159"/>
        <v/>
      </c>
      <c r="BK254" s="27"/>
      <c r="BL254" s="606" t="str">
        <f t="shared" si="160"/>
        <v/>
      </c>
      <c r="BM254" s="606" t="str">
        <f t="shared" si="161"/>
        <v/>
      </c>
      <c r="BN254" s="606" t="str">
        <f t="shared" si="162"/>
        <v/>
      </c>
      <c r="BO254" s="607" t="str">
        <f>IFERROR(IF(BN254="対象",ROUNDDOWN(L254*VLOOKUP(K254,【参考】数式用!$A$4:$J$42,10,FALSE)*AA254,0),""),"")</f>
        <v/>
      </c>
      <c r="BP254" s="606" t="str">
        <f t="shared" si="135"/>
        <v/>
      </c>
      <c r="BQ254" s="606" t="str">
        <f t="shared" si="163"/>
        <v/>
      </c>
      <c r="BR254" s="608" t="str">
        <f t="shared" si="136"/>
        <v/>
      </c>
      <c r="BS254" s="608" t="str">
        <f t="shared" si="164"/>
        <v/>
      </c>
      <c r="BT254" s="606" t="str">
        <f t="shared" si="165"/>
        <v/>
      </c>
      <c r="BU254" s="607" t="str">
        <f>IFERROR(IF(BT254="Ⅱロ有り",ROUNDDOWN(L254*VLOOKUP(K254,【参考】数式用!$A$4:$J$42,10,FALSE)*AA254,0),""),"")</f>
        <v/>
      </c>
      <c r="BV254" s="606" t="str">
        <f>IFERROR(IF(BT254="Ⅱロなし",ROUNDDOWN(L254*VLOOKUP(K254,【参考】数式用!$A$4:$J$42,8,FALSE)*AA254,0),""),"")</f>
        <v/>
      </c>
    </row>
    <row r="255" spans="1:74" ht="110.1" customHeight="1" thickBot="1">
      <c r="A255" s="333">
        <v>242</v>
      </c>
      <c r="B255" s="1008" t="str">
        <f>IF(基本情報入力シート!B277="","",基本情報入力シート!B277)</f>
        <v/>
      </c>
      <c r="C255" s="1009"/>
      <c r="D255" s="1009"/>
      <c r="E255" s="1009"/>
      <c r="F255" s="1010"/>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24" t="str">
        <f>IF('別紙様式2-2（個票（４、５月））'!M255="","",'別紙様式2-2（個票（４、５月））'!M255)</f>
        <v/>
      </c>
      <c r="N255" s="584" t="str">
        <f>IF('別紙様式2-2（個票（４、５月））'!N255="","",'別紙様式2-2（個票（４、５月））'!N255)</f>
        <v/>
      </c>
      <c r="O255" s="336"/>
      <c r="P255" s="337" t="str">
        <f>IFERROR(VLOOKUP(K255,【参考】数式用!$A$2:$M$57,MATCH(O255,【参考】数式用!$G$3:$M$3,0)+6,0),"")</f>
        <v/>
      </c>
      <c r="Q255" s="338" t="s">
        <v>118</v>
      </c>
      <c r="R255" s="339"/>
      <c r="S255" s="340" t="s">
        <v>183</v>
      </c>
      <c r="T255" s="339"/>
      <c r="U255" s="340" t="s">
        <v>184</v>
      </c>
      <c r="V255" s="339"/>
      <c r="W255" s="340" t="s">
        <v>183</v>
      </c>
      <c r="X255" s="339"/>
      <c r="Y255" s="340" t="s">
        <v>185</v>
      </c>
      <c r="Z255" s="340" t="s">
        <v>186</v>
      </c>
      <c r="AA255" s="340" t="str">
        <f t="shared" si="137"/>
        <v/>
      </c>
      <c r="AB255" s="341" t="s">
        <v>187</v>
      </c>
      <c r="AC255" s="342" t="str">
        <f t="shared" si="138"/>
        <v/>
      </c>
      <c r="AD255" s="509" t="str">
        <f t="shared" si="139"/>
        <v/>
      </c>
      <c r="AE255" s="343" t="str">
        <f>IFERROR(ROUNDDOWN(ROUNDDOWN(ROUND(L255*VLOOKUP(K255,【参考】数式用!$A$2:$M$57,MATCH("処遇改善加算Ⅳ",【参考】数式用!$G$3:$M$3,0)+6,0),0),0)*AA255*0.5,0), "")</f>
        <v/>
      </c>
      <c r="AF255" s="344"/>
      <c r="AG255" s="345"/>
      <c r="AH255" s="345"/>
      <c r="AI255" s="344"/>
      <c r="AJ255" s="382"/>
      <c r="AK255" s="346"/>
      <c r="AL255" s="324" t="str">
        <f t="shared" si="140"/>
        <v/>
      </c>
      <c r="AM255" s="325" t="str">
        <f t="shared" si="141"/>
        <v/>
      </c>
      <c r="AN255" s="255"/>
      <c r="AO255" s="577" t="str">
        <f>IFERROR(VLOOKUP(K255,【参考】数式用!$A$2:$N$57,14,FALSE),"")</f>
        <v/>
      </c>
      <c r="AP255" s="577" t="str">
        <f t="shared" si="142"/>
        <v/>
      </c>
      <c r="AQ255" s="560" t="str">
        <f t="shared" si="143"/>
        <v/>
      </c>
      <c r="AR255" s="560" t="str">
        <f t="shared" si="144"/>
        <v>キャリアパス要件Ⅰ・Ⅱ_</v>
      </c>
      <c r="AS255" s="632" t="str">
        <f t="shared" si="145"/>
        <v>入力済</v>
      </c>
      <c r="AT255" s="577" t="str">
        <f t="shared" si="146"/>
        <v/>
      </c>
      <c r="AU255" s="632" t="str">
        <f t="shared" si="147"/>
        <v>入力済</v>
      </c>
      <c r="AV255" s="632" t="str">
        <f t="shared" si="148"/>
        <v/>
      </c>
      <c r="AW255" s="632" t="str">
        <f t="shared" si="149"/>
        <v/>
      </c>
      <c r="AX255" s="577" t="str">
        <f t="shared" si="150"/>
        <v/>
      </c>
      <c r="AY255" s="632" t="str">
        <f>IFERROR(VLOOKUP(K255,【参考】数式用!$AR$3:$AS$49, 2, FALSE), "")</f>
        <v/>
      </c>
      <c r="AZ255" s="577" t="str">
        <f t="shared" si="151"/>
        <v/>
      </c>
      <c r="BA255" s="559" t="str">
        <f t="shared" si="152"/>
        <v>入力済</v>
      </c>
      <c r="BB255" s="632" t="str">
        <f>IFERROR(VLOOKUP(K255,【参考】数式用!$AX$3:$AY$59, 2, FALSE), "")</f>
        <v/>
      </c>
      <c r="BC255" s="577" t="str">
        <f t="shared" si="153"/>
        <v/>
      </c>
      <c r="BD255" s="559" t="str">
        <f t="shared" si="154"/>
        <v>入力済</v>
      </c>
      <c r="BE255" s="559" t="str">
        <f t="shared" si="155"/>
        <v/>
      </c>
      <c r="BF255" s="559" t="str">
        <f t="shared" si="156"/>
        <v/>
      </c>
      <c r="BG255" s="559" t="str">
        <f t="shared" si="157"/>
        <v/>
      </c>
      <c r="BH255" s="559" t="str">
        <f t="shared" si="158"/>
        <v/>
      </c>
      <c r="BI255" s="559" t="str">
        <f t="shared" si="159"/>
        <v/>
      </c>
      <c r="BK255" s="27"/>
      <c r="BL255" s="606" t="str">
        <f t="shared" si="160"/>
        <v/>
      </c>
      <c r="BM255" s="606" t="str">
        <f t="shared" si="161"/>
        <v/>
      </c>
      <c r="BN255" s="606" t="str">
        <f t="shared" si="162"/>
        <v/>
      </c>
      <c r="BO255" s="607" t="str">
        <f>IFERROR(IF(BN255="対象",ROUNDDOWN(L255*VLOOKUP(K255,【参考】数式用!$A$4:$J$42,10,FALSE)*AA255,0),""),"")</f>
        <v/>
      </c>
      <c r="BP255" s="606" t="str">
        <f t="shared" si="135"/>
        <v/>
      </c>
      <c r="BQ255" s="606" t="str">
        <f t="shared" si="163"/>
        <v/>
      </c>
      <c r="BR255" s="608" t="str">
        <f t="shared" si="136"/>
        <v/>
      </c>
      <c r="BS255" s="608" t="str">
        <f t="shared" si="164"/>
        <v/>
      </c>
      <c r="BT255" s="606" t="str">
        <f t="shared" si="165"/>
        <v/>
      </c>
      <c r="BU255" s="607" t="str">
        <f>IFERROR(IF(BT255="Ⅱロ有り",ROUNDDOWN(L255*VLOOKUP(K255,【参考】数式用!$A$4:$J$42,10,FALSE)*AA255,0),""),"")</f>
        <v/>
      </c>
      <c r="BV255" s="606" t="str">
        <f>IFERROR(IF(BT255="Ⅱロなし",ROUNDDOWN(L255*VLOOKUP(K255,【参考】数式用!$A$4:$J$42,8,FALSE)*AA255,0),""),"")</f>
        <v/>
      </c>
    </row>
    <row r="256" spans="1:74" ht="110.1" customHeight="1" thickBot="1">
      <c r="A256" s="333">
        <v>243</v>
      </c>
      <c r="B256" s="1008" t="str">
        <f>IF(基本情報入力シート!B278="","",基本情報入力シート!B278)</f>
        <v/>
      </c>
      <c r="C256" s="1009"/>
      <c r="D256" s="1009"/>
      <c r="E256" s="1009"/>
      <c r="F256" s="1010"/>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24" t="str">
        <f>IF('別紙様式2-2（個票（４、５月））'!M256="","",'別紙様式2-2（個票（４、５月））'!M256)</f>
        <v/>
      </c>
      <c r="N256" s="584" t="str">
        <f>IF('別紙様式2-2（個票（４、５月））'!N256="","",'別紙様式2-2（個票（４、５月））'!N256)</f>
        <v/>
      </c>
      <c r="O256" s="336"/>
      <c r="P256" s="337" t="str">
        <f>IFERROR(VLOOKUP(K256,【参考】数式用!$A$2:$M$57,MATCH(O256,【参考】数式用!$G$3:$M$3,0)+6,0),"")</f>
        <v/>
      </c>
      <c r="Q256" s="338" t="s">
        <v>118</v>
      </c>
      <c r="R256" s="339"/>
      <c r="S256" s="340" t="s">
        <v>183</v>
      </c>
      <c r="T256" s="339"/>
      <c r="U256" s="340" t="s">
        <v>184</v>
      </c>
      <c r="V256" s="339"/>
      <c r="W256" s="340" t="s">
        <v>183</v>
      </c>
      <c r="X256" s="339"/>
      <c r="Y256" s="340" t="s">
        <v>185</v>
      </c>
      <c r="Z256" s="340" t="s">
        <v>186</v>
      </c>
      <c r="AA256" s="340" t="str">
        <f t="shared" si="137"/>
        <v/>
      </c>
      <c r="AB256" s="341" t="s">
        <v>187</v>
      </c>
      <c r="AC256" s="342" t="str">
        <f t="shared" si="138"/>
        <v/>
      </c>
      <c r="AD256" s="509" t="str">
        <f t="shared" si="139"/>
        <v/>
      </c>
      <c r="AE256" s="343" t="str">
        <f>IFERROR(ROUNDDOWN(ROUNDDOWN(ROUND(L256*VLOOKUP(K256,【参考】数式用!$A$2:$M$57,MATCH("処遇改善加算Ⅳ",【参考】数式用!$G$3:$M$3,0)+6,0),0),0)*AA256*0.5,0), "")</f>
        <v/>
      </c>
      <c r="AF256" s="344"/>
      <c r="AG256" s="345"/>
      <c r="AH256" s="345"/>
      <c r="AI256" s="344"/>
      <c r="AJ256" s="382"/>
      <c r="AK256" s="346"/>
      <c r="AL256" s="324" t="str">
        <f t="shared" si="140"/>
        <v/>
      </c>
      <c r="AM256" s="325" t="str">
        <f t="shared" si="141"/>
        <v/>
      </c>
      <c r="AN256" s="255"/>
      <c r="AO256" s="577" t="str">
        <f>IFERROR(VLOOKUP(K256,【参考】数式用!$A$2:$N$57,14,FALSE),"")</f>
        <v/>
      </c>
      <c r="AP256" s="577" t="str">
        <f t="shared" si="142"/>
        <v/>
      </c>
      <c r="AQ256" s="560" t="str">
        <f t="shared" si="143"/>
        <v/>
      </c>
      <c r="AR256" s="560" t="str">
        <f t="shared" si="144"/>
        <v>キャリアパス要件Ⅰ・Ⅱ_</v>
      </c>
      <c r="AS256" s="632" t="str">
        <f t="shared" si="145"/>
        <v>入力済</v>
      </c>
      <c r="AT256" s="577" t="str">
        <f t="shared" si="146"/>
        <v/>
      </c>
      <c r="AU256" s="632" t="str">
        <f t="shared" si="147"/>
        <v>入力済</v>
      </c>
      <c r="AV256" s="632" t="str">
        <f t="shared" si="148"/>
        <v/>
      </c>
      <c r="AW256" s="632" t="str">
        <f t="shared" si="149"/>
        <v/>
      </c>
      <c r="AX256" s="577" t="str">
        <f t="shared" si="150"/>
        <v/>
      </c>
      <c r="AY256" s="632" t="str">
        <f>IFERROR(VLOOKUP(K256,【参考】数式用!$AR$3:$AS$49, 2, FALSE), "")</f>
        <v/>
      </c>
      <c r="AZ256" s="577" t="str">
        <f t="shared" si="151"/>
        <v/>
      </c>
      <c r="BA256" s="559" t="str">
        <f t="shared" si="152"/>
        <v>入力済</v>
      </c>
      <c r="BB256" s="632" t="str">
        <f>IFERROR(VLOOKUP(K256,【参考】数式用!$AX$3:$AY$59, 2, FALSE), "")</f>
        <v/>
      </c>
      <c r="BC256" s="577" t="str">
        <f t="shared" si="153"/>
        <v/>
      </c>
      <c r="BD256" s="559" t="str">
        <f t="shared" si="154"/>
        <v>入力済</v>
      </c>
      <c r="BE256" s="559" t="str">
        <f t="shared" si="155"/>
        <v/>
      </c>
      <c r="BF256" s="559" t="str">
        <f t="shared" si="156"/>
        <v/>
      </c>
      <c r="BG256" s="559" t="str">
        <f t="shared" si="157"/>
        <v/>
      </c>
      <c r="BH256" s="559" t="str">
        <f t="shared" si="158"/>
        <v/>
      </c>
      <c r="BI256" s="559" t="str">
        <f t="shared" si="159"/>
        <v/>
      </c>
      <c r="BK256" s="27"/>
      <c r="BL256" s="606" t="str">
        <f t="shared" si="160"/>
        <v/>
      </c>
      <c r="BM256" s="606" t="str">
        <f t="shared" si="161"/>
        <v/>
      </c>
      <c r="BN256" s="606" t="str">
        <f t="shared" si="162"/>
        <v/>
      </c>
      <c r="BO256" s="607" t="str">
        <f>IFERROR(IF(BN256="対象",ROUNDDOWN(L256*VLOOKUP(K256,【参考】数式用!$A$4:$J$42,10,FALSE)*AA256,0),""),"")</f>
        <v/>
      </c>
      <c r="BP256" s="606" t="str">
        <f t="shared" si="135"/>
        <v/>
      </c>
      <c r="BQ256" s="606" t="str">
        <f t="shared" si="163"/>
        <v/>
      </c>
      <c r="BR256" s="608" t="str">
        <f t="shared" si="136"/>
        <v/>
      </c>
      <c r="BS256" s="608" t="str">
        <f t="shared" si="164"/>
        <v/>
      </c>
      <c r="BT256" s="606" t="str">
        <f t="shared" si="165"/>
        <v/>
      </c>
      <c r="BU256" s="607" t="str">
        <f>IFERROR(IF(BT256="Ⅱロ有り",ROUNDDOWN(L256*VLOOKUP(K256,【参考】数式用!$A$4:$J$42,10,FALSE)*AA256,0),""),"")</f>
        <v/>
      </c>
      <c r="BV256" s="606" t="str">
        <f>IFERROR(IF(BT256="Ⅱロなし",ROUNDDOWN(L256*VLOOKUP(K256,【参考】数式用!$A$4:$J$42,8,FALSE)*AA256,0),""),"")</f>
        <v/>
      </c>
    </row>
    <row r="257" spans="1:74" ht="110.1" customHeight="1" thickBot="1">
      <c r="A257" s="333">
        <v>244</v>
      </c>
      <c r="B257" s="1008" t="str">
        <f>IF(基本情報入力シート!B279="","",基本情報入力シート!B279)</f>
        <v/>
      </c>
      <c r="C257" s="1009"/>
      <c r="D257" s="1009"/>
      <c r="E257" s="1009"/>
      <c r="F257" s="1010"/>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24" t="str">
        <f>IF('別紙様式2-2（個票（４、５月））'!M257="","",'別紙様式2-2（個票（４、５月））'!M257)</f>
        <v/>
      </c>
      <c r="N257" s="584" t="str">
        <f>IF('別紙様式2-2（個票（４、５月））'!N257="","",'別紙様式2-2（個票（４、５月））'!N257)</f>
        <v/>
      </c>
      <c r="O257" s="336"/>
      <c r="P257" s="337" t="str">
        <f>IFERROR(VLOOKUP(K257,【参考】数式用!$A$2:$M$57,MATCH(O257,【参考】数式用!$G$3:$M$3,0)+6,0),"")</f>
        <v/>
      </c>
      <c r="Q257" s="338" t="s">
        <v>118</v>
      </c>
      <c r="R257" s="339"/>
      <c r="S257" s="340" t="s">
        <v>183</v>
      </c>
      <c r="T257" s="339"/>
      <c r="U257" s="340" t="s">
        <v>184</v>
      </c>
      <c r="V257" s="339"/>
      <c r="W257" s="340" t="s">
        <v>183</v>
      </c>
      <c r="X257" s="339"/>
      <c r="Y257" s="340" t="s">
        <v>185</v>
      </c>
      <c r="Z257" s="340" t="s">
        <v>186</v>
      </c>
      <c r="AA257" s="340" t="str">
        <f t="shared" si="137"/>
        <v/>
      </c>
      <c r="AB257" s="341" t="s">
        <v>187</v>
      </c>
      <c r="AC257" s="342" t="str">
        <f t="shared" si="138"/>
        <v/>
      </c>
      <c r="AD257" s="509" t="str">
        <f t="shared" si="139"/>
        <v/>
      </c>
      <c r="AE257" s="343" t="str">
        <f>IFERROR(ROUNDDOWN(ROUNDDOWN(ROUND(L257*VLOOKUP(K257,【参考】数式用!$A$2:$M$57,MATCH("処遇改善加算Ⅳ",【参考】数式用!$G$3:$M$3,0)+6,0),0),0)*AA257*0.5,0), "")</f>
        <v/>
      </c>
      <c r="AF257" s="344"/>
      <c r="AG257" s="345"/>
      <c r="AH257" s="345"/>
      <c r="AI257" s="344"/>
      <c r="AJ257" s="382"/>
      <c r="AK257" s="346"/>
      <c r="AL257" s="324" t="str">
        <f t="shared" si="140"/>
        <v/>
      </c>
      <c r="AM257" s="325" t="str">
        <f t="shared" si="141"/>
        <v/>
      </c>
      <c r="AN257" s="255"/>
      <c r="AO257" s="577" t="str">
        <f>IFERROR(VLOOKUP(K257,【参考】数式用!$A$2:$N$57,14,FALSE),"")</f>
        <v/>
      </c>
      <c r="AP257" s="577" t="str">
        <f t="shared" si="142"/>
        <v/>
      </c>
      <c r="AQ257" s="560" t="str">
        <f t="shared" si="143"/>
        <v/>
      </c>
      <c r="AR257" s="560" t="str">
        <f t="shared" si="144"/>
        <v>キャリアパス要件Ⅰ・Ⅱ_</v>
      </c>
      <c r="AS257" s="632" t="str">
        <f t="shared" si="145"/>
        <v>入力済</v>
      </c>
      <c r="AT257" s="577" t="str">
        <f t="shared" si="146"/>
        <v/>
      </c>
      <c r="AU257" s="632" t="str">
        <f t="shared" si="147"/>
        <v>入力済</v>
      </c>
      <c r="AV257" s="632" t="str">
        <f t="shared" si="148"/>
        <v/>
      </c>
      <c r="AW257" s="632" t="str">
        <f t="shared" si="149"/>
        <v/>
      </c>
      <c r="AX257" s="577" t="str">
        <f t="shared" si="150"/>
        <v/>
      </c>
      <c r="AY257" s="632" t="str">
        <f>IFERROR(VLOOKUP(K257,【参考】数式用!$AR$3:$AS$49, 2, FALSE), "")</f>
        <v/>
      </c>
      <c r="AZ257" s="577" t="str">
        <f t="shared" si="151"/>
        <v/>
      </c>
      <c r="BA257" s="559" t="str">
        <f t="shared" si="152"/>
        <v>入力済</v>
      </c>
      <c r="BB257" s="632" t="str">
        <f>IFERROR(VLOOKUP(K257,【参考】数式用!$AX$3:$AY$59, 2, FALSE), "")</f>
        <v/>
      </c>
      <c r="BC257" s="577" t="str">
        <f t="shared" si="153"/>
        <v/>
      </c>
      <c r="BD257" s="559" t="str">
        <f t="shared" si="154"/>
        <v>入力済</v>
      </c>
      <c r="BE257" s="559" t="str">
        <f t="shared" si="155"/>
        <v/>
      </c>
      <c r="BF257" s="559" t="str">
        <f t="shared" si="156"/>
        <v/>
      </c>
      <c r="BG257" s="559" t="str">
        <f t="shared" si="157"/>
        <v/>
      </c>
      <c r="BH257" s="559" t="str">
        <f t="shared" si="158"/>
        <v/>
      </c>
      <c r="BI257" s="559" t="str">
        <f t="shared" si="159"/>
        <v/>
      </c>
      <c r="BK257" s="27"/>
      <c r="BL257" s="606" t="str">
        <f t="shared" si="160"/>
        <v/>
      </c>
      <c r="BM257" s="606" t="str">
        <f t="shared" si="161"/>
        <v/>
      </c>
      <c r="BN257" s="606" t="str">
        <f t="shared" si="162"/>
        <v/>
      </c>
      <c r="BO257" s="607" t="str">
        <f>IFERROR(IF(BN257="対象",ROUNDDOWN(L257*VLOOKUP(K257,【参考】数式用!$A$4:$J$42,10,FALSE)*AA257,0),""),"")</f>
        <v/>
      </c>
      <c r="BP257" s="606" t="str">
        <f t="shared" si="135"/>
        <v/>
      </c>
      <c r="BQ257" s="606" t="str">
        <f t="shared" si="163"/>
        <v/>
      </c>
      <c r="BR257" s="608" t="str">
        <f t="shared" si="136"/>
        <v/>
      </c>
      <c r="BS257" s="608" t="str">
        <f t="shared" si="164"/>
        <v/>
      </c>
      <c r="BT257" s="606" t="str">
        <f t="shared" si="165"/>
        <v/>
      </c>
      <c r="BU257" s="607" t="str">
        <f>IFERROR(IF(BT257="Ⅱロ有り",ROUNDDOWN(L257*VLOOKUP(K257,【参考】数式用!$A$4:$J$42,10,FALSE)*AA257,0),""),"")</f>
        <v/>
      </c>
      <c r="BV257" s="606" t="str">
        <f>IFERROR(IF(BT257="Ⅱロなし",ROUNDDOWN(L257*VLOOKUP(K257,【参考】数式用!$A$4:$J$42,8,FALSE)*AA257,0),""),"")</f>
        <v/>
      </c>
    </row>
    <row r="258" spans="1:74" ht="110.1" customHeight="1" thickBot="1">
      <c r="A258" s="333">
        <v>245</v>
      </c>
      <c r="B258" s="1008" t="str">
        <f>IF(基本情報入力シート!B280="","",基本情報入力シート!B280)</f>
        <v/>
      </c>
      <c r="C258" s="1009"/>
      <c r="D258" s="1009"/>
      <c r="E258" s="1009"/>
      <c r="F258" s="1010"/>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24" t="str">
        <f>IF('別紙様式2-2（個票（４、５月））'!M258="","",'別紙様式2-2（個票（４、５月））'!M258)</f>
        <v/>
      </c>
      <c r="N258" s="584" t="str">
        <f>IF('別紙様式2-2（個票（４、５月））'!N258="","",'別紙様式2-2（個票（４、５月））'!N258)</f>
        <v/>
      </c>
      <c r="O258" s="336"/>
      <c r="P258" s="337" t="str">
        <f>IFERROR(VLOOKUP(K258,【参考】数式用!$A$2:$M$57,MATCH(O258,【参考】数式用!$G$3:$M$3,0)+6,0),"")</f>
        <v/>
      </c>
      <c r="Q258" s="338" t="s">
        <v>118</v>
      </c>
      <c r="R258" s="339"/>
      <c r="S258" s="340" t="s">
        <v>183</v>
      </c>
      <c r="T258" s="339"/>
      <c r="U258" s="340" t="s">
        <v>184</v>
      </c>
      <c r="V258" s="339"/>
      <c r="W258" s="340" t="s">
        <v>183</v>
      </c>
      <c r="X258" s="339"/>
      <c r="Y258" s="340" t="s">
        <v>185</v>
      </c>
      <c r="Z258" s="340" t="s">
        <v>186</v>
      </c>
      <c r="AA258" s="340" t="str">
        <f t="shared" si="137"/>
        <v/>
      </c>
      <c r="AB258" s="341" t="s">
        <v>187</v>
      </c>
      <c r="AC258" s="342" t="str">
        <f t="shared" si="138"/>
        <v/>
      </c>
      <c r="AD258" s="509" t="str">
        <f t="shared" si="139"/>
        <v/>
      </c>
      <c r="AE258" s="343" t="str">
        <f>IFERROR(ROUNDDOWN(ROUNDDOWN(ROUND(L258*VLOOKUP(K258,【参考】数式用!$A$2:$M$57,MATCH("処遇改善加算Ⅳ",【参考】数式用!$G$3:$M$3,0)+6,0),0),0)*AA258*0.5,0), "")</f>
        <v/>
      </c>
      <c r="AF258" s="344"/>
      <c r="AG258" s="345"/>
      <c r="AH258" s="345"/>
      <c r="AI258" s="344"/>
      <c r="AJ258" s="382"/>
      <c r="AK258" s="346"/>
      <c r="AL258" s="324" t="str">
        <f t="shared" si="140"/>
        <v/>
      </c>
      <c r="AM258" s="325" t="str">
        <f t="shared" si="141"/>
        <v/>
      </c>
      <c r="AN258" s="255"/>
      <c r="AO258" s="577" t="str">
        <f>IFERROR(VLOOKUP(K258,【参考】数式用!$A$2:$N$57,14,FALSE),"")</f>
        <v/>
      </c>
      <c r="AP258" s="577" t="str">
        <f t="shared" si="142"/>
        <v/>
      </c>
      <c r="AQ258" s="560" t="str">
        <f t="shared" si="143"/>
        <v/>
      </c>
      <c r="AR258" s="560" t="str">
        <f t="shared" si="144"/>
        <v>キャリアパス要件Ⅰ・Ⅱ_</v>
      </c>
      <c r="AS258" s="632" t="str">
        <f t="shared" si="145"/>
        <v>入力済</v>
      </c>
      <c r="AT258" s="577" t="str">
        <f t="shared" si="146"/>
        <v/>
      </c>
      <c r="AU258" s="632" t="str">
        <f t="shared" si="147"/>
        <v>入力済</v>
      </c>
      <c r="AV258" s="632" t="str">
        <f t="shared" si="148"/>
        <v/>
      </c>
      <c r="AW258" s="632" t="str">
        <f t="shared" si="149"/>
        <v/>
      </c>
      <c r="AX258" s="577" t="str">
        <f t="shared" si="150"/>
        <v/>
      </c>
      <c r="AY258" s="632" t="str">
        <f>IFERROR(VLOOKUP(K258,【参考】数式用!$AR$3:$AS$49, 2, FALSE), "")</f>
        <v/>
      </c>
      <c r="AZ258" s="577" t="str">
        <f t="shared" si="151"/>
        <v/>
      </c>
      <c r="BA258" s="559" t="str">
        <f t="shared" si="152"/>
        <v>入力済</v>
      </c>
      <c r="BB258" s="632" t="str">
        <f>IFERROR(VLOOKUP(K258,【参考】数式用!$AX$3:$AY$59, 2, FALSE), "")</f>
        <v/>
      </c>
      <c r="BC258" s="577" t="str">
        <f t="shared" si="153"/>
        <v/>
      </c>
      <c r="BD258" s="559" t="str">
        <f t="shared" si="154"/>
        <v>入力済</v>
      </c>
      <c r="BE258" s="559" t="str">
        <f t="shared" si="155"/>
        <v/>
      </c>
      <c r="BF258" s="559" t="str">
        <f t="shared" si="156"/>
        <v/>
      </c>
      <c r="BG258" s="559" t="str">
        <f t="shared" si="157"/>
        <v/>
      </c>
      <c r="BH258" s="559" t="str">
        <f t="shared" si="158"/>
        <v/>
      </c>
      <c r="BI258" s="559" t="str">
        <f t="shared" si="159"/>
        <v/>
      </c>
      <c r="BK258" s="27"/>
      <c r="BL258" s="606" t="str">
        <f t="shared" si="160"/>
        <v/>
      </c>
      <c r="BM258" s="606" t="str">
        <f t="shared" si="161"/>
        <v/>
      </c>
      <c r="BN258" s="606" t="str">
        <f t="shared" si="162"/>
        <v/>
      </c>
      <c r="BO258" s="607" t="str">
        <f>IFERROR(IF(BN258="対象",ROUNDDOWN(L258*VLOOKUP(K258,【参考】数式用!$A$4:$J$42,10,FALSE)*AA258,0),""),"")</f>
        <v/>
      </c>
      <c r="BP258" s="606" t="str">
        <f t="shared" si="135"/>
        <v/>
      </c>
      <c r="BQ258" s="606" t="str">
        <f t="shared" si="163"/>
        <v/>
      </c>
      <c r="BR258" s="608" t="str">
        <f t="shared" si="136"/>
        <v/>
      </c>
      <c r="BS258" s="608" t="str">
        <f t="shared" si="164"/>
        <v/>
      </c>
      <c r="BT258" s="606" t="str">
        <f t="shared" si="165"/>
        <v/>
      </c>
      <c r="BU258" s="607" t="str">
        <f>IFERROR(IF(BT258="Ⅱロ有り",ROUNDDOWN(L258*VLOOKUP(K258,【参考】数式用!$A$4:$J$42,10,FALSE)*AA258,0),""),"")</f>
        <v/>
      </c>
      <c r="BV258" s="606" t="str">
        <f>IFERROR(IF(BT258="Ⅱロなし",ROUNDDOWN(L258*VLOOKUP(K258,【参考】数式用!$A$4:$J$42,8,FALSE)*AA258,0),""),"")</f>
        <v/>
      </c>
    </row>
    <row r="259" spans="1:74" ht="110.1" customHeight="1" thickBot="1">
      <c r="A259" s="333">
        <v>246</v>
      </c>
      <c r="B259" s="1008" t="str">
        <f>IF(基本情報入力シート!B281="","",基本情報入力シート!B281)</f>
        <v/>
      </c>
      <c r="C259" s="1009"/>
      <c r="D259" s="1009"/>
      <c r="E259" s="1009"/>
      <c r="F259" s="1010"/>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24" t="str">
        <f>IF('別紙様式2-2（個票（４、５月））'!M259="","",'別紙様式2-2（個票（４、５月））'!M259)</f>
        <v/>
      </c>
      <c r="N259" s="584" t="str">
        <f>IF('別紙様式2-2（個票（４、５月））'!N259="","",'別紙様式2-2（個票（４、５月））'!N259)</f>
        <v/>
      </c>
      <c r="O259" s="336"/>
      <c r="P259" s="337" t="str">
        <f>IFERROR(VLOOKUP(K259,【参考】数式用!$A$2:$M$57,MATCH(O259,【参考】数式用!$G$3:$M$3,0)+6,0),"")</f>
        <v/>
      </c>
      <c r="Q259" s="338" t="s">
        <v>118</v>
      </c>
      <c r="R259" s="339"/>
      <c r="S259" s="340" t="s">
        <v>183</v>
      </c>
      <c r="T259" s="339"/>
      <c r="U259" s="340" t="s">
        <v>184</v>
      </c>
      <c r="V259" s="339"/>
      <c r="W259" s="340" t="s">
        <v>183</v>
      </c>
      <c r="X259" s="339"/>
      <c r="Y259" s="340" t="s">
        <v>185</v>
      </c>
      <c r="Z259" s="340" t="s">
        <v>186</v>
      </c>
      <c r="AA259" s="340" t="str">
        <f t="shared" si="137"/>
        <v/>
      </c>
      <c r="AB259" s="341" t="s">
        <v>187</v>
      </c>
      <c r="AC259" s="342" t="str">
        <f t="shared" si="138"/>
        <v/>
      </c>
      <c r="AD259" s="509" t="str">
        <f t="shared" si="139"/>
        <v/>
      </c>
      <c r="AE259" s="343" t="str">
        <f>IFERROR(ROUNDDOWN(ROUNDDOWN(ROUND(L259*VLOOKUP(K259,【参考】数式用!$A$2:$M$57,MATCH("処遇改善加算Ⅳ",【参考】数式用!$G$3:$M$3,0)+6,0),0),0)*AA259*0.5,0), "")</f>
        <v/>
      </c>
      <c r="AF259" s="344"/>
      <c r="AG259" s="345"/>
      <c r="AH259" s="345"/>
      <c r="AI259" s="344"/>
      <c r="AJ259" s="382"/>
      <c r="AK259" s="346"/>
      <c r="AL259" s="324" t="str">
        <f t="shared" si="140"/>
        <v/>
      </c>
      <c r="AM259" s="325" t="str">
        <f t="shared" si="141"/>
        <v/>
      </c>
      <c r="AN259" s="255"/>
      <c r="AO259" s="577" t="str">
        <f>IFERROR(VLOOKUP(K259,【参考】数式用!$A$2:$N$57,14,FALSE),"")</f>
        <v/>
      </c>
      <c r="AP259" s="577" t="str">
        <f t="shared" si="142"/>
        <v/>
      </c>
      <c r="AQ259" s="560" t="str">
        <f t="shared" si="143"/>
        <v/>
      </c>
      <c r="AR259" s="560" t="str">
        <f t="shared" si="144"/>
        <v>キャリアパス要件Ⅰ・Ⅱ_</v>
      </c>
      <c r="AS259" s="632" t="str">
        <f t="shared" si="145"/>
        <v>入力済</v>
      </c>
      <c r="AT259" s="577" t="str">
        <f t="shared" si="146"/>
        <v/>
      </c>
      <c r="AU259" s="632" t="str">
        <f t="shared" si="147"/>
        <v>入力済</v>
      </c>
      <c r="AV259" s="632" t="str">
        <f t="shared" si="148"/>
        <v/>
      </c>
      <c r="AW259" s="632" t="str">
        <f t="shared" si="149"/>
        <v/>
      </c>
      <c r="AX259" s="577" t="str">
        <f t="shared" si="150"/>
        <v/>
      </c>
      <c r="AY259" s="632" t="str">
        <f>IFERROR(VLOOKUP(K259,【参考】数式用!$AR$3:$AS$49, 2, FALSE), "")</f>
        <v/>
      </c>
      <c r="AZ259" s="577" t="str">
        <f t="shared" si="151"/>
        <v/>
      </c>
      <c r="BA259" s="559" t="str">
        <f t="shared" si="152"/>
        <v>入力済</v>
      </c>
      <c r="BB259" s="632" t="str">
        <f>IFERROR(VLOOKUP(K259,【参考】数式用!$AX$3:$AY$59, 2, FALSE), "")</f>
        <v/>
      </c>
      <c r="BC259" s="577" t="str">
        <f t="shared" si="153"/>
        <v/>
      </c>
      <c r="BD259" s="559" t="str">
        <f t="shared" si="154"/>
        <v>入力済</v>
      </c>
      <c r="BE259" s="559" t="str">
        <f t="shared" si="155"/>
        <v/>
      </c>
      <c r="BF259" s="559" t="str">
        <f t="shared" si="156"/>
        <v/>
      </c>
      <c r="BG259" s="559" t="str">
        <f t="shared" si="157"/>
        <v/>
      </c>
      <c r="BH259" s="559" t="str">
        <f t="shared" si="158"/>
        <v/>
      </c>
      <c r="BI259" s="559" t="str">
        <f t="shared" si="159"/>
        <v/>
      </c>
      <c r="BK259" s="27"/>
      <c r="BL259" s="606" t="str">
        <f t="shared" si="160"/>
        <v/>
      </c>
      <c r="BM259" s="606" t="str">
        <f t="shared" si="161"/>
        <v/>
      </c>
      <c r="BN259" s="606" t="str">
        <f t="shared" si="162"/>
        <v/>
      </c>
      <c r="BO259" s="607" t="str">
        <f>IFERROR(IF(BN259="対象",ROUNDDOWN(L259*VLOOKUP(K259,【参考】数式用!$A$4:$J$42,10,FALSE)*AA259,0),""),"")</f>
        <v/>
      </c>
      <c r="BP259" s="606" t="str">
        <f t="shared" si="135"/>
        <v/>
      </c>
      <c r="BQ259" s="606" t="str">
        <f t="shared" si="163"/>
        <v/>
      </c>
      <c r="BR259" s="608" t="str">
        <f t="shared" si="136"/>
        <v/>
      </c>
      <c r="BS259" s="608" t="str">
        <f t="shared" si="164"/>
        <v/>
      </c>
      <c r="BT259" s="606" t="str">
        <f t="shared" si="165"/>
        <v/>
      </c>
      <c r="BU259" s="607" t="str">
        <f>IFERROR(IF(BT259="Ⅱロ有り",ROUNDDOWN(L259*VLOOKUP(K259,【参考】数式用!$A$4:$J$42,10,FALSE)*AA259,0),""),"")</f>
        <v/>
      </c>
      <c r="BV259" s="606" t="str">
        <f>IFERROR(IF(BT259="Ⅱロなし",ROUNDDOWN(L259*VLOOKUP(K259,【参考】数式用!$A$4:$J$42,8,FALSE)*AA259,0),""),"")</f>
        <v/>
      </c>
    </row>
    <row r="260" spans="1:74" ht="110.1" customHeight="1" thickBot="1">
      <c r="A260" s="333">
        <v>247</v>
      </c>
      <c r="B260" s="1008" t="str">
        <f>IF(基本情報入力シート!B282="","",基本情報入力シート!B282)</f>
        <v/>
      </c>
      <c r="C260" s="1009"/>
      <c r="D260" s="1009"/>
      <c r="E260" s="1009"/>
      <c r="F260" s="1010"/>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24" t="str">
        <f>IF('別紙様式2-2（個票（４、５月））'!M260="","",'別紙様式2-2（個票（４、５月））'!M260)</f>
        <v/>
      </c>
      <c r="N260" s="584" t="str">
        <f>IF('別紙様式2-2（個票（４、５月））'!N260="","",'別紙様式2-2（個票（４、５月））'!N260)</f>
        <v/>
      </c>
      <c r="O260" s="336"/>
      <c r="P260" s="337" t="str">
        <f>IFERROR(VLOOKUP(K260,【参考】数式用!$A$2:$M$57,MATCH(O260,【参考】数式用!$G$3:$M$3,0)+6,0),"")</f>
        <v/>
      </c>
      <c r="Q260" s="338" t="s">
        <v>118</v>
      </c>
      <c r="R260" s="339"/>
      <c r="S260" s="340" t="s">
        <v>183</v>
      </c>
      <c r="T260" s="339"/>
      <c r="U260" s="340" t="s">
        <v>184</v>
      </c>
      <c r="V260" s="339"/>
      <c r="W260" s="340" t="s">
        <v>183</v>
      </c>
      <c r="X260" s="339"/>
      <c r="Y260" s="340" t="s">
        <v>185</v>
      </c>
      <c r="Z260" s="340" t="s">
        <v>186</v>
      </c>
      <c r="AA260" s="340" t="str">
        <f t="shared" si="137"/>
        <v/>
      </c>
      <c r="AB260" s="341" t="s">
        <v>187</v>
      </c>
      <c r="AC260" s="342" t="str">
        <f t="shared" si="138"/>
        <v/>
      </c>
      <c r="AD260" s="509" t="str">
        <f t="shared" si="139"/>
        <v/>
      </c>
      <c r="AE260" s="343" t="str">
        <f>IFERROR(ROUNDDOWN(ROUNDDOWN(ROUND(L260*VLOOKUP(K260,【参考】数式用!$A$2:$M$57,MATCH("処遇改善加算Ⅳ",【参考】数式用!$G$3:$M$3,0)+6,0),0),0)*AA260*0.5,0), "")</f>
        <v/>
      </c>
      <c r="AF260" s="344"/>
      <c r="AG260" s="345"/>
      <c r="AH260" s="345"/>
      <c r="AI260" s="344"/>
      <c r="AJ260" s="382"/>
      <c r="AK260" s="346"/>
      <c r="AL260" s="324" t="str">
        <f t="shared" si="140"/>
        <v/>
      </c>
      <c r="AM260" s="325" t="str">
        <f t="shared" si="141"/>
        <v/>
      </c>
      <c r="AN260" s="255"/>
      <c r="AO260" s="577" t="str">
        <f>IFERROR(VLOOKUP(K260,【参考】数式用!$A$2:$N$57,14,FALSE),"")</f>
        <v/>
      </c>
      <c r="AP260" s="577" t="str">
        <f t="shared" si="142"/>
        <v/>
      </c>
      <c r="AQ260" s="560" t="str">
        <f t="shared" si="143"/>
        <v/>
      </c>
      <c r="AR260" s="560" t="str">
        <f t="shared" si="144"/>
        <v>キャリアパス要件Ⅰ・Ⅱ_</v>
      </c>
      <c r="AS260" s="632" t="str">
        <f t="shared" si="145"/>
        <v>入力済</v>
      </c>
      <c r="AT260" s="577" t="str">
        <f t="shared" si="146"/>
        <v/>
      </c>
      <c r="AU260" s="632" t="str">
        <f t="shared" si="147"/>
        <v>入力済</v>
      </c>
      <c r="AV260" s="632" t="str">
        <f t="shared" si="148"/>
        <v/>
      </c>
      <c r="AW260" s="632" t="str">
        <f t="shared" si="149"/>
        <v/>
      </c>
      <c r="AX260" s="577" t="str">
        <f t="shared" si="150"/>
        <v/>
      </c>
      <c r="AY260" s="632" t="str">
        <f>IFERROR(VLOOKUP(K260,【参考】数式用!$AR$3:$AS$49, 2, FALSE), "")</f>
        <v/>
      </c>
      <c r="AZ260" s="577" t="str">
        <f t="shared" si="151"/>
        <v/>
      </c>
      <c r="BA260" s="559" t="str">
        <f t="shared" si="152"/>
        <v>入力済</v>
      </c>
      <c r="BB260" s="632" t="str">
        <f>IFERROR(VLOOKUP(K260,【参考】数式用!$AX$3:$AY$59, 2, FALSE), "")</f>
        <v/>
      </c>
      <c r="BC260" s="577" t="str">
        <f t="shared" si="153"/>
        <v/>
      </c>
      <c r="BD260" s="559" t="str">
        <f t="shared" si="154"/>
        <v>入力済</v>
      </c>
      <c r="BE260" s="559" t="str">
        <f t="shared" si="155"/>
        <v/>
      </c>
      <c r="BF260" s="559" t="str">
        <f t="shared" si="156"/>
        <v/>
      </c>
      <c r="BG260" s="559" t="str">
        <f t="shared" si="157"/>
        <v/>
      </c>
      <c r="BH260" s="559" t="str">
        <f t="shared" si="158"/>
        <v/>
      </c>
      <c r="BI260" s="559" t="str">
        <f t="shared" si="159"/>
        <v/>
      </c>
      <c r="BK260" s="27"/>
      <c r="BL260" s="606" t="str">
        <f t="shared" si="160"/>
        <v/>
      </c>
      <c r="BM260" s="606" t="str">
        <f t="shared" si="161"/>
        <v/>
      </c>
      <c r="BN260" s="606" t="str">
        <f t="shared" si="162"/>
        <v/>
      </c>
      <c r="BO260" s="607" t="str">
        <f>IFERROR(IF(BN260="対象",ROUNDDOWN(L260*VLOOKUP(K260,【参考】数式用!$A$4:$J$42,10,FALSE)*AA260,0),""),"")</f>
        <v/>
      </c>
      <c r="BP260" s="606" t="str">
        <f t="shared" si="135"/>
        <v/>
      </c>
      <c r="BQ260" s="606" t="str">
        <f t="shared" si="163"/>
        <v/>
      </c>
      <c r="BR260" s="608" t="str">
        <f t="shared" si="136"/>
        <v/>
      </c>
      <c r="BS260" s="608" t="str">
        <f t="shared" si="164"/>
        <v/>
      </c>
      <c r="BT260" s="606" t="str">
        <f t="shared" si="165"/>
        <v/>
      </c>
      <c r="BU260" s="607" t="str">
        <f>IFERROR(IF(BT260="Ⅱロ有り",ROUNDDOWN(L260*VLOOKUP(K260,【参考】数式用!$A$4:$J$42,10,FALSE)*AA260,0),""),"")</f>
        <v/>
      </c>
      <c r="BV260" s="606" t="str">
        <f>IFERROR(IF(BT260="Ⅱロなし",ROUNDDOWN(L260*VLOOKUP(K260,【参考】数式用!$A$4:$J$42,8,FALSE)*AA260,0),""),"")</f>
        <v/>
      </c>
    </row>
    <row r="261" spans="1:74" ht="110.1" customHeight="1" thickBot="1">
      <c r="A261" s="333">
        <v>248</v>
      </c>
      <c r="B261" s="1008" t="str">
        <f>IF(基本情報入力シート!B283="","",基本情報入力シート!B283)</f>
        <v/>
      </c>
      <c r="C261" s="1009"/>
      <c r="D261" s="1009"/>
      <c r="E261" s="1009"/>
      <c r="F261" s="1010"/>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24" t="str">
        <f>IF('別紙様式2-2（個票（４、５月））'!M261="","",'別紙様式2-2（個票（４、５月））'!M261)</f>
        <v/>
      </c>
      <c r="N261" s="584" t="str">
        <f>IF('別紙様式2-2（個票（４、５月））'!N261="","",'別紙様式2-2（個票（４、５月））'!N261)</f>
        <v/>
      </c>
      <c r="O261" s="336"/>
      <c r="P261" s="337" t="str">
        <f>IFERROR(VLOOKUP(K261,【参考】数式用!$A$2:$M$57,MATCH(O261,【参考】数式用!$G$3:$M$3,0)+6,0),"")</f>
        <v/>
      </c>
      <c r="Q261" s="338" t="s">
        <v>118</v>
      </c>
      <c r="R261" s="339"/>
      <c r="S261" s="340" t="s">
        <v>183</v>
      </c>
      <c r="T261" s="339"/>
      <c r="U261" s="340" t="s">
        <v>184</v>
      </c>
      <c r="V261" s="339"/>
      <c r="W261" s="340" t="s">
        <v>183</v>
      </c>
      <c r="X261" s="339"/>
      <c r="Y261" s="340" t="s">
        <v>185</v>
      </c>
      <c r="Z261" s="340" t="s">
        <v>186</v>
      </c>
      <c r="AA261" s="340" t="str">
        <f t="shared" si="137"/>
        <v/>
      </c>
      <c r="AB261" s="341" t="s">
        <v>187</v>
      </c>
      <c r="AC261" s="342" t="str">
        <f t="shared" si="138"/>
        <v/>
      </c>
      <c r="AD261" s="509" t="str">
        <f t="shared" si="139"/>
        <v/>
      </c>
      <c r="AE261" s="343" t="str">
        <f>IFERROR(ROUNDDOWN(ROUNDDOWN(ROUND(L261*VLOOKUP(K261,【参考】数式用!$A$2:$M$57,MATCH("処遇改善加算Ⅳ",【参考】数式用!$G$3:$M$3,0)+6,0),0),0)*AA261*0.5,0), "")</f>
        <v/>
      </c>
      <c r="AF261" s="344"/>
      <c r="AG261" s="345"/>
      <c r="AH261" s="345"/>
      <c r="AI261" s="344"/>
      <c r="AJ261" s="382"/>
      <c r="AK261" s="346"/>
      <c r="AL261" s="324" t="str">
        <f t="shared" si="140"/>
        <v/>
      </c>
      <c r="AM261" s="325" t="str">
        <f t="shared" si="141"/>
        <v/>
      </c>
      <c r="AN261" s="255"/>
      <c r="AO261" s="577" t="str">
        <f>IFERROR(VLOOKUP(K261,【参考】数式用!$A$2:$N$57,14,FALSE),"")</f>
        <v/>
      </c>
      <c r="AP261" s="577" t="str">
        <f t="shared" si="142"/>
        <v/>
      </c>
      <c r="AQ261" s="560" t="str">
        <f t="shared" si="143"/>
        <v/>
      </c>
      <c r="AR261" s="560" t="str">
        <f t="shared" si="144"/>
        <v>キャリアパス要件Ⅰ・Ⅱ_</v>
      </c>
      <c r="AS261" s="632" t="str">
        <f t="shared" si="145"/>
        <v>入力済</v>
      </c>
      <c r="AT261" s="577" t="str">
        <f t="shared" si="146"/>
        <v/>
      </c>
      <c r="AU261" s="632" t="str">
        <f t="shared" si="147"/>
        <v>入力済</v>
      </c>
      <c r="AV261" s="632" t="str">
        <f t="shared" si="148"/>
        <v/>
      </c>
      <c r="AW261" s="632" t="str">
        <f t="shared" si="149"/>
        <v/>
      </c>
      <c r="AX261" s="577" t="str">
        <f t="shared" si="150"/>
        <v/>
      </c>
      <c r="AY261" s="632" t="str">
        <f>IFERROR(VLOOKUP(K261,【参考】数式用!$AR$3:$AS$49, 2, FALSE), "")</f>
        <v/>
      </c>
      <c r="AZ261" s="577" t="str">
        <f t="shared" si="151"/>
        <v/>
      </c>
      <c r="BA261" s="559" t="str">
        <f t="shared" si="152"/>
        <v>入力済</v>
      </c>
      <c r="BB261" s="632" t="str">
        <f>IFERROR(VLOOKUP(K261,【参考】数式用!$AX$3:$AY$59, 2, FALSE), "")</f>
        <v/>
      </c>
      <c r="BC261" s="577" t="str">
        <f t="shared" si="153"/>
        <v/>
      </c>
      <c r="BD261" s="559" t="str">
        <f t="shared" si="154"/>
        <v>入力済</v>
      </c>
      <c r="BE261" s="559" t="str">
        <f t="shared" si="155"/>
        <v/>
      </c>
      <c r="BF261" s="559" t="str">
        <f t="shared" si="156"/>
        <v/>
      </c>
      <c r="BG261" s="559" t="str">
        <f t="shared" si="157"/>
        <v/>
      </c>
      <c r="BH261" s="559" t="str">
        <f t="shared" si="158"/>
        <v/>
      </c>
      <c r="BI261" s="559" t="str">
        <f t="shared" si="159"/>
        <v/>
      </c>
      <c r="BK261" s="27"/>
      <c r="BL261" s="606" t="str">
        <f t="shared" si="160"/>
        <v/>
      </c>
      <c r="BM261" s="606" t="str">
        <f t="shared" si="161"/>
        <v/>
      </c>
      <c r="BN261" s="606" t="str">
        <f t="shared" si="162"/>
        <v/>
      </c>
      <c r="BO261" s="607" t="str">
        <f>IFERROR(IF(BN261="対象",ROUNDDOWN(L261*VLOOKUP(K261,【参考】数式用!$A$4:$J$42,10,FALSE)*AA261,0),""),"")</f>
        <v/>
      </c>
      <c r="BP261" s="606" t="str">
        <f t="shared" si="135"/>
        <v/>
      </c>
      <c r="BQ261" s="606" t="str">
        <f t="shared" si="163"/>
        <v/>
      </c>
      <c r="BR261" s="608" t="str">
        <f t="shared" si="136"/>
        <v/>
      </c>
      <c r="BS261" s="608" t="str">
        <f t="shared" si="164"/>
        <v/>
      </c>
      <c r="BT261" s="606" t="str">
        <f t="shared" si="165"/>
        <v/>
      </c>
      <c r="BU261" s="607" t="str">
        <f>IFERROR(IF(BT261="Ⅱロ有り",ROUNDDOWN(L261*VLOOKUP(K261,【参考】数式用!$A$4:$J$42,10,FALSE)*AA261,0),""),"")</f>
        <v/>
      </c>
      <c r="BV261" s="606" t="str">
        <f>IFERROR(IF(BT261="Ⅱロなし",ROUNDDOWN(L261*VLOOKUP(K261,【参考】数式用!$A$4:$J$42,8,FALSE)*AA261,0),""),"")</f>
        <v/>
      </c>
    </row>
    <row r="262" spans="1:74" ht="110.1" customHeight="1" thickBot="1">
      <c r="A262" s="333">
        <v>249</v>
      </c>
      <c r="B262" s="1008" t="str">
        <f>IF(基本情報入力シート!B284="","",基本情報入力シート!B284)</f>
        <v/>
      </c>
      <c r="C262" s="1009"/>
      <c r="D262" s="1009"/>
      <c r="E262" s="1009"/>
      <c r="F262" s="1010"/>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24" t="str">
        <f>IF('別紙様式2-2（個票（４、５月））'!M262="","",'別紙様式2-2（個票（４、５月））'!M262)</f>
        <v/>
      </c>
      <c r="N262" s="584" t="str">
        <f>IF('別紙様式2-2（個票（４、５月））'!N262="","",'別紙様式2-2（個票（４、５月））'!N262)</f>
        <v/>
      </c>
      <c r="O262" s="336"/>
      <c r="P262" s="337" t="str">
        <f>IFERROR(VLOOKUP(K262,【参考】数式用!$A$2:$M$57,MATCH(O262,【参考】数式用!$G$3:$M$3,0)+6,0),"")</f>
        <v/>
      </c>
      <c r="Q262" s="338" t="s">
        <v>118</v>
      </c>
      <c r="R262" s="339"/>
      <c r="S262" s="340" t="s">
        <v>183</v>
      </c>
      <c r="T262" s="339"/>
      <c r="U262" s="340" t="s">
        <v>184</v>
      </c>
      <c r="V262" s="339"/>
      <c r="W262" s="340" t="s">
        <v>183</v>
      </c>
      <c r="X262" s="339"/>
      <c r="Y262" s="340" t="s">
        <v>185</v>
      </c>
      <c r="Z262" s="340" t="s">
        <v>186</v>
      </c>
      <c r="AA262" s="340" t="str">
        <f t="shared" si="137"/>
        <v/>
      </c>
      <c r="AB262" s="341" t="s">
        <v>187</v>
      </c>
      <c r="AC262" s="342" t="str">
        <f t="shared" si="138"/>
        <v/>
      </c>
      <c r="AD262" s="509" t="str">
        <f t="shared" si="139"/>
        <v/>
      </c>
      <c r="AE262" s="343" t="str">
        <f>IFERROR(ROUNDDOWN(ROUNDDOWN(ROUND(L262*VLOOKUP(K262,【参考】数式用!$A$2:$M$57,MATCH("処遇改善加算Ⅳ",【参考】数式用!$G$3:$M$3,0)+6,0),0),0)*AA262*0.5,0), "")</f>
        <v/>
      </c>
      <c r="AF262" s="344"/>
      <c r="AG262" s="345"/>
      <c r="AH262" s="345"/>
      <c r="AI262" s="344"/>
      <c r="AJ262" s="382"/>
      <c r="AK262" s="346"/>
      <c r="AL262" s="324" t="str">
        <f t="shared" si="140"/>
        <v/>
      </c>
      <c r="AM262" s="325" t="str">
        <f t="shared" si="141"/>
        <v/>
      </c>
      <c r="AN262" s="255"/>
      <c r="AO262" s="577" t="str">
        <f>IFERROR(VLOOKUP(K262,【参考】数式用!$A$2:$N$57,14,FALSE),"")</f>
        <v/>
      </c>
      <c r="AP262" s="577" t="str">
        <f t="shared" si="142"/>
        <v/>
      </c>
      <c r="AQ262" s="560" t="str">
        <f t="shared" si="143"/>
        <v/>
      </c>
      <c r="AR262" s="560" t="str">
        <f t="shared" si="144"/>
        <v>キャリアパス要件Ⅰ・Ⅱ_</v>
      </c>
      <c r="AS262" s="632" t="str">
        <f t="shared" si="145"/>
        <v>入力済</v>
      </c>
      <c r="AT262" s="577" t="str">
        <f t="shared" si="146"/>
        <v/>
      </c>
      <c r="AU262" s="632" t="str">
        <f t="shared" si="147"/>
        <v>入力済</v>
      </c>
      <c r="AV262" s="632" t="str">
        <f t="shared" si="148"/>
        <v/>
      </c>
      <c r="AW262" s="632" t="str">
        <f t="shared" si="149"/>
        <v/>
      </c>
      <c r="AX262" s="577" t="str">
        <f t="shared" si="150"/>
        <v/>
      </c>
      <c r="AY262" s="632" t="str">
        <f>IFERROR(VLOOKUP(K262,【参考】数式用!$AR$3:$AS$49, 2, FALSE), "")</f>
        <v/>
      </c>
      <c r="AZ262" s="577" t="str">
        <f t="shared" si="151"/>
        <v/>
      </c>
      <c r="BA262" s="559" t="str">
        <f t="shared" si="152"/>
        <v>入力済</v>
      </c>
      <c r="BB262" s="632" t="str">
        <f>IFERROR(VLOOKUP(K262,【参考】数式用!$AX$3:$AY$59, 2, FALSE), "")</f>
        <v/>
      </c>
      <c r="BC262" s="577" t="str">
        <f t="shared" si="153"/>
        <v/>
      </c>
      <c r="BD262" s="559" t="str">
        <f t="shared" si="154"/>
        <v>入力済</v>
      </c>
      <c r="BE262" s="559" t="str">
        <f t="shared" si="155"/>
        <v/>
      </c>
      <c r="BF262" s="559" t="str">
        <f t="shared" si="156"/>
        <v/>
      </c>
      <c r="BG262" s="559" t="str">
        <f t="shared" si="157"/>
        <v/>
      </c>
      <c r="BH262" s="559" t="str">
        <f t="shared" si="158"/>
        <v/>
      </c>
      <c r="BI262" s="559" t="str">
        <f t="shared" si="159"/>
        <v/>
      </c>
      <c r="BK262" s="27"/>
      <c r="BL262" s="606" t="str">
        <f t="shared" si="160"/>
        <v/>
      </c>
      <c r="BM262" s="606" t="str">
        <f t="shared" si="161"/>
        <v/>
      </c>
      <c r="BN262" s="606" t="str">
        <f t="shared" si="162"/>
        <v/>
      </c>
      <c r="BO262" s="607" t="str">
        <f>IFERROR(IF(BN262="対象",ROUNDDOWN(L262*VLOOKUP(K262,【参考】数式用!$A$4:$J$42,10,FALSE)*AA262,0),""),"")</f>
        <v/>
      </c>
      <c r="BP262" s="606" t="str">
        <f t="shared" si="135"/>
        <v/>
      </c>
      <c r="BQ262" s="606" t="str">
        <f t="shared" si="163"/>
        <v/>
      </c>
      <c r="BR262" s="608" t="str">
        <f t="shared" si="136"/>
        <v/>
      </c>
      <c r="BS262" s="608" t="str">
        <f t="shared" si="164"/>
        <v/>
      </c>
      <c r="BT262" s="606" t="str">
        <f t="shared" si="165"/>
        <v/>
      </c>
      <c r="BU262" s="607" t="str">
        <f>IFERROR(IF(BT262="Ⅱロ有り",ROUNDDOWN(L262*VLOOKUP(K262,【参考】数式用!$A$4:$J$42,10,FALSE)*AA262,0),""),"")</f>
        <v/>
      </c>
      <c r="BV262" s="606" t="str">
        <f>IFERROR(IF(BT262="Ⅱロなし",ROUNDDOWN(L262*VLOOKUP(K262,【参考】数式用!$A$4:$J$42,8,FALSE)*AA262,0),""),"")</f>
        <v/>
      </c>
    </row>
    <row r="263" spans="1:74" ht="110.1" customHeight="1" thickBot="1">
      <c r="A263" s="333">
        <v>250</v>
      </c>
      <c r="B263" s="1008" t="str">
        <f>IF(基本情報入力シート!B285="","",基本情報入力シート!B285)</f>
        <v/>
      </c>
      <c r="C263" s="1009"/>
      <c r="D263" s="1009"/>
      <c r="E263" s="1009"/>
      <c r="F263" s="1010"/>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24" t="str">
        <f>IF('別紙様式2-2（個票（４、５月））'!M263="","",'別紙様式2-2（個票（４、５月））'!M263)</f>
        <v/>
      </c>
      <c r="N263" s="584" t="str">
        <f>IF('別紙様式2-2（個票（４、５月））'!N263="","",'別紙様式2-2（個票（４、５月））'!N263)</f>
        <v/>
      </c>
      <c r="O263" s="336"/>
      <c r="P263" s="337" t="str">
        <f>IFERROR(VLOOKUP(K263,【参考】数式用!$A$2:$M$57,MATCH(O263,【参考】数式用!$G$3:$M$3,0)+6,0),"")</f>
        <v/>
      </c>
      <c r="Q263" s="338" t="s">
        <v>118</v>
      </c>
      <c r="R263" s="339"/>
      <c r="S263" s="340" t="s">
        <v>183</v>
      </c>
      <c r="T263" s="339"/>
      <c r="U263" s="340" t="s">
        <v>184</v>
      </c>
      <c r="V263" s="339"/>
      <c r="W263" s="340" t="s">
        <v>183</v>
      </c>
      <c r="X263" s="339"/>
      <c r="Y263" s="340" t="s">
        <v>185</v>
      </c>
      <c r="Z263" s="340" t="s">
        <v>186</v>
      </c>
      <c r="AA263" s="340" t="str">
        <f t="shared" si="137"/>
        <v/>
      </c>
      <c r="AB263" s="341" t="s">
        <v>187</v>
      </c>
      <c r="AC263" s="342" t="str">
        <f t="shared" si="138"/>
        <v/>
      </c>
      <c r="AD263" s="509" t="str">
        <f t="shared" si="139"/>
        <v/>
      </c>
      <c r="AE263" s="343" t="str">
        <f>IFERROR(ROUNDDOWN(ROUNDDOWN(ROUND(L263*VLOOKUP(K263,【参考】数式用!$A$2:$M$57,MATCH("処遇改善加算Ⅳ",【参考】数式用!$G$3:$M$3,0)+6,0),0),0)*AA263*0.5,0), "")</f>
        <v/>
      </c>
      <c r="AF263" s="344"/>
      <c r="AG263" s="345"/>
      <c r="AH263" s="345"/>
      <c r="AI263" s="344"/>
      <c r="AJ263" s="382"/>
      <c r="AK263" s="346"/>
      <c r="AL263" s="324" t="str">
        <f t="shared" si="140"/>
        <v/>
      </c>
      <c r="AM263" s="325" t="str">
        <f t="shared" si="141"/>
        <v/>
      </c>
      <c r="AN263" s="255"/>
      <c r="AO263" s="577" t="str">
        <f>IFERROR(VLOOKUP(K263,【参考】数式用!$A$2:$N$57,14,FALSE),"")</f>
        <v/>
      </c>
      <c r="AP263" s="577" t="str">
        <f t="shared" si="142"/>
        <v/>
      </c>
      <c r="AQ263" s="560" t="str">
        <f t="shared" si="143"/>
        <v/>
      </c>
      <c r="AR263" s="560" t="str">
        <f t="shared" si="144"/>
        <v>キャリアパス要件Ⅰ・Ⅱ_</v>
      </c>
      <c r="AS263" s="632" t="str">
        <f t="shared" si="145"/>
        <v>入力済</v>
      </c>
      <c r="AT263" s="577" t="str">
        <f t="shared" si="146"/>
        <v/>
      </c>
      <c r="AU263" s="632" t="str">
        <f t="shared" si="147"/>
        <v>入力済</v>
      </c>
      <c r="AV263" s="632" t="str">
        <f t="shared" si="148"/>
        <v/>
      </c>
      <c r="AW263" s="632" t="str">
        <f t="shared" si="149"/>
        <v/>
      </c>
      <c r="AX263" s="577" t="str">
        <f t="shared" si="150"/>
        <v/>
      </c>
      <c r="AY263" s="632" t="str">
        <f>IFERROR(VLOOKUP(K263,【参考】数式用!$AR$3:$AS$49, 2, FALSE), "")</f>
        <v/>
      </c>
      <c r="AZ263" s="577" t="str">
        <f t="shared" si="151"/>
        <v/>
      </c>
      <c r="BA263" s="559" t="str">
        <f t="shared" si="152"/>
        <v>入力済</v>
      </c>
      <c r="BB263" s="632" t="str">
        <f>IFERROR(VLOOKUP(K263,【参考】数式用!$AX$3:$AY$59, 2, FALSE), "")</f>
        <v/>
      </c>
      <c r="BC263" s="577" t="str">
        <f t="shared" si="153"/>
        <v/>
      </c>
      <c r="BD263" s="559" t="str">
        <f t="shared" si="154"/>
        <v>入力済</v>
      </c>
      <c r="BE263" s="559" t="str">
        <f t="shared" si="155"/>
        <v/>
      </c>
      <c r="BF263" s="559" t="str">
        <f t="shared" si="156"/>
        <v/>
      </c>
      <c r="BG263" s="559" t="str">
        <f t="shared" si="157"/>
        <v/>
      </c>
      <c r="BH263" s="559" t="str">
        <f t="shared" si="158"/>
        <v/>
      </c>
      <c r="BI263" s="559" t="str">
        <f t="shared" si="159"/>
        <v/>
      </c>
      <c r="BK263" s="27"/>
      <c r="BL263" s="606" t="str">
        <f t="shared" si="160"/>
        <v/>
      </c>
      <c r="BM263" s="606" t="str">
        <f t="shared" si="161"/>
        <v/>
      </c>
      <c r="BN263" s="606" t="str">
        <f t="shared" si="162"/>
        <v/>
      </c>
      <c r="BO263" s="607" t="str">
        <f>IFERROR(IF(BN263="対象",ROUNDDOWN(L263*VLOOKUP(K263,【参考】数式用!$A$4:$J$42,10,FALSE)*AA263,0),""),"")</f>
        <v/>
      </c>
      <c r="BP263" s="606" t="str">
        <f t="shared" si="135"/>
        <v/>
      </c>
      <c r="BQ263" s="606" t="str">
        <f t="shared" si="163"/>
        <v/>
      </c>
      <c r="BR263" s="608" t="str">
        <f t="shared" si="136"/>
        <v/>
      </c>
      <c r="BS263" s="608" t="str">
        <f t="shared" si="164"/>
        <v/>
      </c>
      <c r="BT263" s="606" t="str">
        <f t="shared" si="165"/>
        <v/>
      </c>
      <c r="BU263" s="607" t="str">
        <f>IFERROR(IF(BT263="Ⅱロ有り",ROUNDDOWN(L263*VLOOKUP(K263,【参考】数式用!$A$4:$J$42,10,FALSE)*AA263,0),""),"")</f>
        <v/>
      </c>
      <c r="BV263" s="606" t="str">
        <f>IFERROR(IF(BT263="Ⅱロなし",ROUNDDOWN(L263*VLOOKUP(K263,【参考】数式用!$A$4:$J$42,8,FALSE)*AA263,0),""),"")</f>
        <v/>
      </c>
    </row>
    <row r="264" spans="1:74" ht="110.1" customHeight="1" thickBot="1">
      <c r="A264" s="333">
        <v>251</v>
      </c>
      <c r="B264" s="1008" t="str">
        <f>IF(基本情報入力シート!B286="","",基本情報入力シート!B286)</f>
        <v/>
      </c>
      <c r="C264" s="1009"/>
      <c r="D264" s="1009"/>
      <c r="E264" s="1009"/>
      <c r="F264" s="1010"/>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24" t="str">
        <f>IF('別紙様式2-2（個票（４、５月））'!M264="","",'別紙様式2-2（個票（４、５月））'!M264)</f>
        <v/>
      </c>
      <c r="N264" s="584" t="str">
        <f>IF('別紙様式2-2（個票（４、５月））'!N264="","",'別紙様式2-2（個票（４、５月））'!N264)</f>
        <v/>
      </c>
      <c r="O264" s="336"/>
      <c r="P264" s="337" t="str">
        <f>IFERROR(VLOOKUP(K264,【参考】数式用!$A$2:$M$57,MATCH(O264,【参考】数式用!$G$3:$M$3,0)+6,0),"")</f>
        <v/>
      </c>
      <c r="Q264" s="338" t="s">
        <v>118</v>
      </c>
      <c r="R264" s="339"/>
      <c r="S264" s="340" t="s">
        <v>183</v>
      </c>
      <c r="T264" s="339"/>
      <c r="U264" s="340" t="s">
        <v>184</v>
      </c>
      <c r="V264" s="339"/>
      <c r="W264" s="340" t="s">
        <v>183</v>
      </c>
      <c r="X264" s="339"/>
      <c r="Y264" s="340" t="s">
        <v>185</v>
      </c>
      <c r="Z264" s="340" t="s">
        <v>186</v>
      </c>
      <c r="AA264" s="340" t="str">
        <f t="shared" si="137"/>
        <v/>
      </c>
      <c r="AB264" s="341" t="s">
        <v>187</v>
      </c>
      <c r="AC264" s="342" t="str">
        <f t="shared" si="138"/>
        <v/>
      </c>
      <c r="AD264" s="509" t="str">
        <f t="shared" si="139"/>
        <v/>
      </c>
      <c r="AE264" s="343" t="str">
        <f>IFERROR(ROUNDDOWN(ROUNDDOWN(ROUND(L264*VLOOKUP(K264,【参考】数式用!$A$2:$M$57,MATCH("処遇改善加算Ⅳ",【参考】数式用!$G$3:$M$3,0)+6,0),0),0)*AA264*0.5,0), "")</f>
        <v/>
      </c>
      <c r="AF264" s="344"/>
      <c r="AG264" s="345"/>
      <c r="AH264" s="345"/>
      <c r="AI264" s="344"/>
      <c r="AJ264" s="382"/>
      <c r="AK264" s="346"/>
      <c r="AL264" s="324" t="str">
        <f t="shared" si="140"/>
        <v/>
      </c>
      <c r="AM264" s="325" t="str">
        <f t="shared" si="141"/>
        <v/>
      </c>
      <c r="AN264" s="255"/>
      <c r="AO264" s="577" t="str">
        <f>IFERROR(VLOOKUP(K264,【参考】数式用!$A$2:$N$57,14,FALSE),"")</f>
        <v/>
      </c>
      <c r="AP264" s="577" t="str">
        <f t="shared" si="142"/>
        <v/>
      </c>
      <c r="AQ264" s="560" t="str">
        <f t="shared" si="143"/>
        <v/>
      </c>
      <c r="AR264" s="560" t="str">
        <f t="shared" si="144"/>
        <v>キャリアパス要件Ⅰ・Ⅱ_</v>
      </c>
      <c r="AS264" s="632" t="str">
        <f t="shared" si="145"/>
        <v>入力済</v>
      </c>
      <c r="AT264" s="577" t="str">
        <f t="shared" si="146"/>
        <v/>
      </c>
      <c r="AU264" s="632" t="str">
        <f t="shared" si="147"/>
        <v>入力済</v>
      </c>
      <c r="AV264" s="632" t="str">
        <f t="shared" si="148"/>
        <v/>
      </c>
      <c r="AW264" s="632" t="str">
        <f t="shared" si="149"/>
        <v/>
      </c>
      <c r="AX264" s="577" t="str">
        <f t="shared" si="150"/>
        <v/>
      </c>
      <c r="AY264" s="632" t="str">
        <f>IFERROR(VLOOKUP(K264,【参考】数式用!$AR$3:$AS$49, 2, FALSE), "")</f>
        <v/>
      </c>
      <c r="AZ264" s="577" t="str">
        <f t="shared" si="151"/>
        <v/>
      </c>
      <c r="BA264" s="559" t="str">
        <f t="shared" si="152"/>
        <v>入力済</v>
      </c>
      <c r="BB264" s="632" t="str">
        <f>IFERROR(VLOOKUP(K264,【参考】数式用!$AX$3:$AY$59, 2, FALSE), "")</f>
        <v/>
      </c>
      <c r="BC264" s="577" t="str">
        <f t="shared" si="153"/>
        <v/>
      </c>
      <c r="BD264" s="559" t="str">
        <f t="shared" si="154"/>
        <v>入力済</v>
      </c>
      <c r="BE264" s="559" t="str">
        <f t="shared" si="155"/>
        <v/>
      </c>
      <c r="BF264" s="559" t="str">
        <f t="shared" si="156"/>
        <v/>
      </c>
      <c r="BG264" s="559" t="str">
        <f t="shared" si="157"/>
        <v/>
      </c>
      <c r="BH264" s="559" t="str">
        <f t="shared" si="158"/>
        <v/>
      </c>
      <c r="BI264" s="559" t="str">
        <f t="shared" si="159"/>
        <v/>
      </c>
      <c r="BK264" s="27"/>
      <c r="BL264" s="606" t="str">
        <f t="shared" si="160"/>
        <v/>
      </c>
      <c r="BM264" s="606" t="str">
        <f t="shared" si="161"/>
        <v/>
      </c>
      <c r="BN264" s="606" t="str">
        <f t="shared" si="162"/>
        <v/>
      </c>
      <c r="BO264" s="607" t="str">
        <f>IFERROR(IF(BN264="対象",ROUNDDOWN(L264*VLOOKUP(K264,【参考】数式用!$A$4:$J$42,10,FALSE)*AA264,0),""),"")</f>
        <v/>
      </c>
      <c r="BP264" s="606" t="str">
        <f t="shared" si="135"/>
        <v/>
      </c>
      <c r="BQ264" s="606" t="str">
        <f t="shared" si="163"/>
        <v/>
      </c>
      <c r="BR264" s="608" t="str">
        <f t="shared" si="136"/>
        <v/>
      </c>
      <c r="BS264" s="608" t="str">
        <f t="shared" si="164"/>
        <v/>
      </c>
      <c r="BT264" s="606" t="str">
        <f t="shared" si="165"/>
        <v/>
      </c>
      <c r="BU264" s="607" t="str">
        <f>IFERROR(IF(BT264="Ⅱロ有り",ROUNDDOWN(L264*VLOOKUP(K264,【参考】数式用!$A$4:$J$42,10,FALSE)*AA264,0),""),"")</f>
        <v/>
      </c>
      <c r="BV264" s="606" t="str">
        <f>IFERROR(IF(BT264="Ⅱロなし",ROUNDDOWN(L264*VLOOKUP(K264,【参考】数式用!$A$4:$J$42,8,FALSE)*AA264,0),""),"")</f>
        <v/>
      </c>
    </row>
    <row r="265" spans="1:74" ht="110.1" customHeight="1" thickBot="1">
      <c r="A265" s="333">
        <v>252</v>
      </c>
      <c r="B265" s="1008" t="str">
        <f>IF(基本情報入力シート!B287="","",基本情報入力シート!B287)</f>
        <v/>
      </c>
      <c r="C265" s="1009"/>
      <c r="D265" s="1009"/>
      <c r="E265" s="1009"/>
      <c r="F265" s="1010"/>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24" t="str">
        <f>IF('別紙様式2-2（個票（４、５月））'!M265="","",'別紙様式2-2（個票（４、５月））'!M265)</f>
        <v/>
      </c>
      <c r="N265" s="584" t="str">
        <f>IF('別紙様式2-2（個票（４、５月））'!N265="","",'別紙様式2-2（個票（４、５月））'!N265)</f>
        <v/>
      </c>
      <c r="O265" s="336"/>
      <c r="P265" s="337" t="str">
        <f>IFERROR(VLOOKUP(K265,【参考】数式用!$A$2:$M$57,MATCH(O265,【参考】数式用!$G$3:$M$3,0)+6,0),"")</f>
        <v/>
      </c>
      <c r="Q265" s="338" t="s">
        <v>118</v>
      </c>
      <c r="R265" s="339"/>
      <c r="S265" s="340" t="s">
        <v>183</v>
      </c>
      <c r="T265" s="339"/>
      <c r="U265" s="340" t="s">
        <v>184</v>
      </c>
      <c r="V265" s="339"/>
      <c r="W265" s="340" t="s">
        <v>183</v>
      </c>
      <c r="X265" s="339"/>
      <c r="Y265" s="340" t="s">
        <v>185</v>
      </c>
      <c r="Z265" s="340" t="s">
        <v>186</v>
      </c>
      <c r="AA265" s="340" t="str">
        <f t="shared" si="137"/>
        <v/>
      </c>
      <c r="AB265" s="341" t="s">
        <v>187</v>
      </c>
      <c r="AC265" s="342" t="str">
        <f t="shared" si="138"/>
        <v/>
      </c>
      <c r="AD265" s="509" t="str">
        <f t="shared" si="139"/>
        <v/>
      </c>
      <c r="AE265" s="343" t="str">
        <f>IFERROR(ROUNDDOWN(ROUNDDOWN(ROUND(L265*VLOOKUP(K265,【参考】数式用!$A$2:$M$57,MATCH("処遇改善加算Ⅳ",【参考】数式用!$G$3:$M$3,0)+6,0),0),0)*AA265*0.5,0), "")</f>
        <v/>
      </c>
      <c r="AF265" s="344"/>
      <c r="AG265" s="345"/>
      <c r="AH265" s="345"/>
      <c r="AI265" s="344"/>
      <c r="AJ265" s="382"/>
      <c r="AK265" s="346"/>
      <c r="AL265" s="324" t="str">
        <f t="shared" si="140"/>
        <v/>
      </c>
      <c r="AM265" s="325" t="str">
        <f t="shared" si="141"/>
        <v/>
      </c>
      <c r="AN265" s="255"/>
      <c r="AO265" s="577" t="str">
        <f>IFERROR(VLOOKUP(K265,【参考】数式用!$A$2:$N$57,14,FALSE),"")</f>
        <v/>
      </c>
      <c r="AP265" s="577" t="str">
        <f t="shared" si="142"/>
        <v/>
      </c>
      <c r="AQ265" s="560" t="str">
        <f t="shared" si="143"/>
        <v/>
      </c>
      <c r="AR265" s="560" t="str">
        <f t="shared" si="144"/>
        <v>キャリアパス要件Ⅰ・Ⅱ_</v>
      </c>
      <c r="AS265" s="632" t="str">
        <f t="shared" si="145"/>
        <v>入力済</v>
      </c>
      <c r="AT265" s="577" t="str">
        <f t="shared" si="146"/>
        <v/>
      </c>
      <c r="AU265" s="632" t="str">
        <f t="shared" si="147"/>
        <v>入力済</v>
      </c>
      <c r="AV265" s="632" t="str">
        <f t="shared" si="148"/>
        <v/>
      </c>
      <c r="AW265" s="632" t="str">
        <f t="shared" si="149"/>
        <v/>
      </c>
      <c r="AX265" s="577" t="str">
        <f t="shared" si="150"/>
        <v/>
      </c>
      <c r="AY265" s="632" t="str">
        <f>IFERROR(VLOOKUP(K265,【参考】数式用!$AR$3:$AS$49, 2, FALSE), "")</f>
        <v/>
      </c>
      <c r="AZ265" s="577" t="str">
        <f t="shared" si="151"/>
        <v/>
      </c>
      <c r="BA265" s="559" t="str">
        <f t="shared" si="152"/>
        <v>入力済</v>
      </c>
      <c r="BB265" s="632" t="str">
        <f>IFERROR(VLOOKUP(K265,【参考】数式用!$AX$3:$AY$59, 2, FALSE), "")</f>
        <v/>
      </c>
      <c r="BC265" s="577" t="str">
        <f t="shared" si="153"/>
        <v/>
      </c>
      <c r="BD265" s="559" t="str">
        <f t="shared" si="154"/>
        <v>入力済</v>
      </c>
      <c r="BE265" s="559" t="str">
        <f t="shared" si="155"/>
        <v/>
      </c>
      <c r="BF265" s="559" t="str">
        <f t="shared" si="156"/>
        <v/>
      </c>
      <c r="BG265" s="559" t="str">
        <f t="shared" si="157"/>
        <v/>
      </c>
      <c r="BH265" s="559" t="str">
        <f t="shared" si="158"/>
        <v/>
      </c>
      <c r="BI265" s="559" t="str">
        <f t="shared" si="159"/>
        <v/>
      </c>
      <c r="BK265" s="27"/>
      <c r="BL265" s="606" t="str">
        <f t="shared" si="160"/>
        <v/>
      </c>
      <c r="BM265" s="606" t="str">
        <f t="shared" si="161"/>
        <v/>
      </c>
      <c r="BN265" s="606" t="str">
        <f t="shared" si="162"/>
        <v/>
      </c>
      <c r="BO265" s="607" t="str">
        <f>IFERROR(IF(BN265="対象",ROUNDDOWN(L265*VLOOKUP(K265,【参考】数式用!$A$4:$J$42,10,FALSE)*AA265,0),""),"")</f>
        <v/>
      </c>
      <c r="BP265" s="606" t="str">
        <f t="shared" si="135"/>
        <v/>
      </c>
      <c r="BQ265" s="606" t="str">
        <f t="shared" si="163"/>
        <v/>
      </c>
      <c r="BR265" s="608" t="str">
        <f t="shared" si="136"/>
        <v/>
      </c>
      <c r="BS265" s="608" t="str">
        <f t="shared" si="164"/>
        <v/>
      </c>
      <c r="BT265" s="606" t="str">
        <f t="shared" si="165"/>
        <v/>
      </c>
      <c r="BU265" s="607" t="str">
        <f>IFERROR(IF(BT265="Ⅱロ有り",ROUNDDOWN(L265*VLOOKUP(K265,【参考】数式用!$A$4:$J$42,10,FALSE)*AA265,0),""),"")</f>
        <v/>
      </c>
      <c r="BV265" s="606" t="str">
        <f>IFERROR(IF(BT265="Ⅱロなし",ROUNDDOWN(L265*VLOOKUP(K265,【参考】数式用!$A$4:$J$42,8,FALSE)*AA265,0),""),"")</f>
        <v/>
      </c>
    </row>
    <row r="266" spans="1:74" ht="110.1" customHeight="1" thickBot="1">
      <c r="A266" s="333">
        <v>253</v>
      </c>
      <c r="B266" s="1008" t="str">
        <f>IF(基本情報入力シート!B288="","",基本情報入力シート!B288)</f>
        <v/>
      </c>
      <c r="C266" s="1009"/>
      <c r="D266" s="1009"/>
      <c r="E266" s="1009"/>
      <c r="F266" s="1010"/>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24" t="str">
        <f>IF('別紙様式2-2（個票（４、５月））'!M266="","",'別紙様式2-2（個票（４、５月））'!M266)</f>
        <v/>
      </c>
      <c r="N266" s="584" t="str">
        <f>IF('別紙様式2-2（個票（４、５月））'!N266="","",'別紙様式2-2（個票（４、５月））'!N266)</f>
        <v/>
      </c>
      <c r="O266" s="336"/>
      <c r="P266" s="337" t="str">
        <f>IFERROR(VLOOKUP(K266,【参考】数式用!$A$2:$M$57,MATCH(O266,【参考】数式用!$G$3:$M$3,0)+6,0),"")</f>
        <v/>
      </c>
      <c r="Q266" s="338" t="s">
        <v>118</v>
      </c>
      <c r="R266" s="339"/>
      <c r="S266" s="340" t="s">
        <v>183</v>
      </c>
      <c r="T266" s="339"/>
      <c r="U266" s="340" t="s">
        <v>184</v>
      </c>
      <c r="V266" s="339"/>
      <c r="W266" s="340" t="s">
        <v>183</v>
      </c>
      <c r="X266" s="339"/>
      <c r="Y266" s="340" t="s">
        <v>185</v>
      </c>
      <c r="Z266" s="340" t="s">
        <v>186</v>
      </c>
      <c r="AA266" s="340" t="str">
        <f t="shared" si="137"/>
        <v/>
      </c>
      <c r="AB266" s="341" t="s">
        <v>187</v>
      </c>
      <c r="AC266" s="342" t="str">
        <f t="shared" si="138"/>
        <v/>
      </c>
      <c r="AD266" s="509" t="str">
        <f t="shared" si="139"/>
        <v/>
      </c>
      <c r="AE266" s="343" t="str">
        <f>IFERROR(ROUNDDOWN(ROUNDDOWN(ROUND(L266*VLOOKUP(K266,【参考】数式用!$A$2:$M$57,MATCH("処遇改善加算Ⅳ",【参考】数式用!$G$3:$M$3,0)+6,0),0),0)*AA266*0.5,0), "")</f>
        <v/>
      </c>
      <c r="AF266" s="344"/>
      <c r="AG266" s="345"/>
      <c r="AH266" s="345"/>
      <c r="AI266" s="344"/>
      <c r="AJ266" s="382"/>
      <c r="AK266" s="346"/>
      <c r="AL266" s="324" t="str">
        <f t="shared" si="140"/>
        <v/>
      </c>
      <c r="AM266" s="325" t="str">
        <f t="shared" si="141"/>
        <v/>
      </c>
      <c r="AN266" s="255"/>
      <c r="AO266" s="577" t="str">
        <f>IFERROR(VLOOKUP(K266,【参考】数式用!$A$2:$N$57,14,FALSE),"")</f>
        <v/>
      </c>
      <c r="AP266" s="577" t="str">
        <f t="shared" si="142"/>
        <v/>
      </c>
      <c r="AQ266" s="560" t="str">
        <f t="shared" si="143"/>
        <v/>
      </c>
      <c r="AR266" s="560" t="str">
        <f t="shared" si="144"/>
        <v>キャリアパス要件Ⅰ・Ⅱ_</v>
      </c>
      <c r="AS266" s="632" t="str">
        <f t="shared" si="145"/>
        <v>入力済</v>
      </c>
      <c r="AT266" s="577" t="str">
        <f t="shared" si="146"/>
        <v/>
      </c>
      <c r="AU266" s="632" t="str">
        <f t="shared" si="147"/>
        <v>入力済</v>
      </c>
      <c r="AV266" s="632" t="str">
        <f t="shared" si="148"/>
        <v/>
      </c>
      <c r="AW266" s="632" t="str">
        <f t="shared" si="149"/>
        <v/>
      </c>
      <c r="AX266" s="577" t="str">
        <f t="shared" si="150"/>
        <v/>
      </c>
      <c r="AY266" s="632" t="str">
        <f>IFERROR(VLOOKUP(K266,【参考】数式用!$AR$3:$AS$49, 2, FALSE), "")</f>
        <v/>
      </c>
      <c r="AZ266" s="577" t="str">
        <f t="shared" si="151"/>
        <v/>
      </c>
      <c r="BA266" s="559" t="str">
        <f t="shared" si="152"/>
        <v>入力済</v>
      </c>
      <c r="BB266" s="632" t="str">
        <f>IFERROR(VLOOKUP(K266,【参考】数式用!$AX$3:$AY$59, 2, FALSE), "")</f>
        <v/>
      </c>
      <c r="BC266" s="577" t="str">
        <f t="shared" si="153"/>
        <v/>
      </c>
      <c r="BD266" s="559" t="str">
        <f t="shared" si="154"/>
        <v>入力済</v>
      </c>
      <c r="BE266" s="559" t="str">
        <f t="shared" si="155"/>
        <v/>
      </c>
      <c r="BF266" s="559" t="str">
        <f t="shared" si="156"/>
        <v/>
      </c>
      <c r="BG266" s="559" t="str">
        <f t="shared" si="157"/>
        <v/>
      </c>
      <c r="BH266" s="559" t="str">
        <f t="shared" si="158"/>
        <v/>
      </c>
      <c r="BI266" s="559" t="str">
        <f t="shared" si="159"/>
        <v/>
      </c>
      <c r="BK266" s="27"/>
      <c r="BL266" s="606" t="str">
        <f t="shared" si="160"/>
        <v/>
      </c>
      <c r="BM266" s="606" t="str">
        <f t="shared" si="161"/>
        <v/>
      </c>
      <c r="BN266" s="606" t="str">
        <f t="shared" si="162"/>
        <v/>
      </c>
      <c r="BO266" s="607" t="str">
        <f>IFERROR(IF(BN266="対象",ROUNDDOWN(L266*VLOOKUP(K266,【参考】数式用!$A$4:$J$42,10,FALSE)*AA266,0),""),"")</f>
        <v/>
      </c>
      <c r="BP266" s="606" t="str">
        <f t="shared" si="135"/>
        <v/>
      </c>
      <c r="BQ266" s="606" t="str">
        <f t="shared" si="163"/>
        <v/>
      </c>
      <c r="BR266" s="608" t="str">
        <f t="shared" si="136"/>
        <v/>
      </c>
      <c r="BS266" s="608" t="str">
        <f t="shared" si="164"/>
        <v/>
      </c>
      <c r="BT266" s="606" t="str">
        <f t="shared" si="165"/>
        <v/>
      </c>
      <c r="BU266" s="607" t="str">
        <f>IFERROR(IF(BT266="Ⅱロ有り",ROUNDDOWN(L266*VLOOKUP(K266,【参考】数式用!$A$4:$J$42,10,FALSE)*AA266,0),""),"")</f>
        <v/>
      </c>
      <c r="BV266" s="606" t="str">
        <f>IFERROR(IF(BT266="Ⅱロなし",ROUNDDOWN(L266*VLOOKUP(K266,【参考】数式用!$A$4:$J$42,8,FALSE)*AA266,0),""),"")</f>
        <v/>
      </c>
    </row>
    <row r="267" spans="1:74" ht="110.1" customHeight="1" thickBot="1">
      <c r="A267" s="333">
        <v>254</v>
      </c>
      <c r="B267" s="1008" t="str">
        <f>IF(基本情報入力シート!B289="","",基本情報入力シート!B289)</f>
        <v/>
      </c>
      <c r="C267" s="1009"/>
      <c r="D267" s="1009"/>
      <c r="E267" s="1009"/>
      <c r="F267" s="1010"/>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24" t="str">
        <f>IF('別紙様式2-2（個票（４、５月））'!M267="","",'別紙様式2-2（個票（４、５月））'!M267)</f>
        <v/>
      </c>
      <c r="N267" s="584" t="str">
        <f>IF('別紙様式2-2（個票（４、５月））'!N267="","",'別紙様式2-2（個票（４、５月））'!N267)</f>
        <v/>
      </c>
      <c r="O267" s="336"/>
      <c r="P267" s="337" t="str">
        <f>IFERROR(VLOOKUP(K267,【参考】数式用!$A$2:$M$57,MATCH(O267,【参考】数式用!$G$3:$M$3,0)+6,0),"")</f>
        <v/>
      </c>
      <c r="Q267" s="338" t="s">
        <v>118</v>
      </c>
      <c r="R267" s="339"/>
      <c r="S267" s="340" t="s">
        <v>183</v>
      </c>
      <c r="T267" s="339"/>
      <c r="U267" s="340" t="s">
        <v>184</v>
      </c>
      <c r="V267" s="339"/>
      <c r="W267" s="340" t="s">
        <v>183</v>
      </c>
      <c r="X267" s="339"/>
      <c r="Y267" s="340" t="s">
        <v>185</v>
      </c>
      <c r="Z267" s="340" t="s">
        <v>186</v>
      </c>
      <c r="AA267" s="340" t="str">
        <f t="shared" si="137"/>
        <v/>
      </c>
      <c r="AB267" s="341" t="s">
        <v>187</v>
      </c>
      <c r="AC267" s="342" t="str">
        <f t="shared" si="138"/>
        <v/>
      </c>
      <c r="AD267" s="509" t="str">
        <f t="shared" si="139"/>
        <v/>
      </c>
      <c r="AE267" s="343" t="str">
        <f>IFERROR(ROUNDDOWN(ROUNDDOWN(ROUND(L267*VLOOKUP(K267,【参考】数式用!$A$2:$M$57,MATCH("処遇改善加算Ⅳ",【参考】数式用!$G$3:$M$3,0)+6,0),0),0)*AA267*0.5,0), "")</f>
        <v/>
      </c>
      <c r="AF267" s="344"/>
      <c r="AG267" s="345"/>
      <c r="AH267" s="345"/>
      <c r="AI267" s="344"/>
      <c r="AJ267" s="382"/>
      <c r="AK267" s="346"/>
      <c r="AL267" s="324" t="str">
        <f t="shared" si="140"/>
        <v/>
      </c>
      <c r="AM267" s="325" t="str">
        <f t="shared" si="141"/>
        <v/>
      </c>
      <c r="AN267" s="255"/>
      <c r="AO267" s="577" t="str">
        <f>IFERROR(VLOOKUP(K267,【参考】数式用!$A$2:$N$57,14,FALSE),"")</f>
        <v/>
      </c>
      <c r="AP267" s="577" t="str">
        <f t="shared" si="142"/>
        <v/>
      </c>
      <c r="AQ267" s="560" t="str">
        <f t="shared" si="143"/>
        <v/>
      </c>
      <c r="AR267" s="560" t="str">
        <f t="shared" si="144"/>
        <v>キャリアパス要件Ⅰ・Ⅱ_</v>
      </c>
      <c r="AS267" s="632" t="str">
        <f t="shared" si="145"/>
        <v>入力済</v>
      </c>
      <c r="AT267" s="577" t="str">
        <f t="shared" si="146"/>
        <v/>
      </c>
      <c r="AU267" s="632" t="str">
        <f t="shared" si="147"/>
        <v>入力済</v>
      </c>
      <c r="AV267" s="632" t="str">
        <f t="shared" si="148"/>
        <v/>
      </c>
      <c r="AW267" s="632" t="str">
        <f t="shared" si="149"/>
        <v/>
      </c>
      <c r="AX267" s="577" t="str">
        <f t="shared" si="150"/>
        <v/>
      </c>
      <c r="AY267" s="632" t="str">
        <f>IFERROR(VLOOKUP(K267,【参考】数式用!$AR$3:$AS$49, 2, FALSE), "")</f>
        <v/>
      </c>
      <c r="AZ267" s="577" t="str">
        <f t="shared" si="151"/>
        <v/>
      </c>
      <c r="BA267" s="559" t="str">
        <f t="shared" si="152"/>
        <v>入力済</v>
      </c>
      <c r="BB267" s="632" t="str">
        <f>IFERROR(VLOOKUP(K267,【参考】数式用!$AX$3:$AY$59, 2, FALSE), "")</f>
        <v/>
      </c>
      <c r="BC267" s="577" t="str">
        <f t="shared" si="153"/>
        <v/>
      </c>
      <c r="BD267" s="559" t="str">
        <f t="shared" si="154"/>
        <v>入力済</v>
      </c>
      <c r="BE267" s="559" t="str">
        <f t="shared" si="155"/>
        <v/>
      </c>
      <c r="BF267" s="559" t="str">
        <f t="shared" si="156"/>
        <v/>
      </c>
      <c r="BG267" s="559" t="str">
        <f t="shared" si="157"/>
        <v/>
      </c>
      <c r="BH267" s="559" t="str">
        <f t="shared" si="158"/>
        <v/>
      </c>
      <c r="BI267" s="559" t="str">
        <f t="shared" si="159"/>
        <v/>
      </c>
      <c r="BK267" s="27"/>
      <c r="BL267" s="606" t="str">
        <f t="shared" si="160"/>
        <v/>
      </c>
      <c r="BM267" s="606" t="str">
        <f t="shared" si="161"/>
        <v/>
      </c>
      <c r="BN267" s="606" t="str">
        <f t="shared" si="162"/>
        <v/>
      </c>
      <c r="BO267" s="607" t="str">
        <f>IFERROR(IF(BN267="対象",ROUNDDOWN(L267*VLOOKUP(K267,【参考】数式用!$A$4:$J$42,10,FALSE)*AA267,0),""),"")</f>
        <v/>
      </c>
      <c r="BP267" s="606" t="str">
        <f t="shared" si="135"/>
        <v/>
      </c>
      <c r="BQ267" s="606" t="str">
        <f t="shared" si="163"/>
        <v/>
      </c>
      <c r="BR267" s="608" t="str">
        <f t="shared" si="136"/>
        <v/>
      </c>
      <c r="BS267" s="608" t="str">
        <f t="shared" si="164"/>
        <v/>
      </c>
      <c r="BT267" s="606" t="str">
        <f t="shared" si="165"/>
        <v/>
      </c>
      <c r="BU267" s="607" t="str">
        <f>IFERROR(IF(BT267="Ⅱロ有り",ROUNDDOWN(L267*VLOOKUP(K267,【参考】数式用!$A$4:$J$42,10,FALSE)*AA267,0),""),"")</f>
        <v/>
      </c>
      <c r="BV267" s="606" t="str">
        <f>IFERROR(IF(BT267="Ⅱロなし",ROUNDDOWN(L267*VLOOKUP(K267,【参考】数式用!$A$4:$J$42,8,FALSE)*AA267,0),""),"")</f>
        <v/>
      </c>
    </row>
    <row r="268" spans="1:74" ht="110.1" customHeight="1" thickBot="1">
      <c r="A268" s="333">
        <v>255</v>
      </c>
      <c r="B268" s="1008" t="str">
        <f>IF(基本情報入力シート!B290="","",基本情報入力シート!B290)</f>
        <v/>
      </c>
      <c r="C268" s="1009"/>
      <c r="D268" s="1009"/>
      <c r="E268" s="1009"/>
      <c r="F268" s="1010"/>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24" t="str">
        <f>IF('別紙様式2-2（個票（４、５月））'!M268="","",'別紙様式2-2（個票（４、５月））'!M268)</f>
        <v/>
      </c>
      <c r="N268" s="584" t="str">
        <f>IF('別紙様式2-2（個票（４、５月））'!N268="","",'別紙様式2-2（個票（４、５月））'!N268)</f>
        <v/>
      </c>
      <c r="O268" s="336"/>
      <c r="P268" s="337" t="str">
        <f>IFERROR(VLOOKUP(K268,【参考】数式用!$A$2:$M$57,MATCH(O268,【参考】数式用!$G$3:$M$3,0)+6,0),"")</f>
        <v/>
      </c>
      <c r="Q268" s="338" t="s">
        <v>118</v>
      </c>
      <c r="R268" s="339"/>
      <c r="S268" s="340" t="s">
        <v>183</v>
      </c>
      <c r="T268" s="339"/>
      <c r="U268" s="340" t="s">
        <v>184</v>
      </c>
      <c r="V268" s="339"/>
      <c r="W268" s="340" t="s">
        <v>183</v>
      </c>
      <c r="X268" s="339"/>
      <c r="Y268" s="340" t="s">
        <v>185</v>
      </c>
      <c r="Z268" s="340" t="s">
        <v>186</v>
      </c>
      <c r="AA268" s="340" t="str">
        <f t="shared" si="137"/>
        <v/>
      </c>
      <c r="AB268" s="341" t="s">
        <v>187</v>
      </c>
      <c r="AC268" s="342" t="str">
        <f t="shared" si="138"/>
        <v/>
      </c>
      <c r="AD268" s="509" t="str">
        <f t="shared" si="139"/>
        <v/>
      </c>
      <c r="AE268" s="343" t="str">
        <f>IFERROR(ROUNDDOWN(ROUNDDOWN(ROUND(L268*VLOOKUP(K268,【参考】数式用!$A$2:$M$57,MATCH("処遇改善加算Ⅳ",【参考】数式用!$G$3:$M$3,0)+6,0),0),0)*AA268*0.5,0), "")</f>
        <v/>
      </c>
      <c r="AF268" s="344"/>
      <c r="AG268" s="345"/>
      <c r="AH268" s="345"/>
      <c r="AI268" s="344"/>
      <c r="AJ268" s="382"/>
      <c r="AK268" s="346"/>
      <c r="AL268" s="324" t="str">
        <f t="shared" si="140"/>
        <v/>
      </c>
      <c r="AM268" s="325" t="str">
        <f t="shared" si="141"/>
        <v/>
      </c>
      <c r="AN268" s="255"/>
      <c r="AO268" s="577" t="str">
        <f>IFERROR(VLOOKUP(K268,【参考】数式用!$A$2:$N$57,14,FALSE),"")</f>
        <v/>
      </c>
      <c r="AP268" s="577" t="str">
        <f t="shared" si="142"/>
        <v/>
      </c>
      <c r="AQ268" s="560" t="str">
        <f t="shared" si="143"/>
        <v/>
      </c>
      <c r="AR268" s="560" t="str">
        <f t="shared" si="144"/>
        <v>キャリアパス要件Ⅰ・Ⅱ_</v>
      </c>
      <c r="AS268" s="632" t="str">
        <f t="shared" si="145"/>
        <v>入力済</v>
      </c>
      <c r="AT268" s="577" t="str">
        <f t="shared" si="146"/>
        <v/>
      </c>
      <c r="AU268" s="632" t="str">
        <f t="shared" si="147"/>
        <v>入力済</v>
      </c>
      <c r="AV268" s="632" t="str">
        <f t="shared" si="148"/>
        <v/>
      </c>
      <c r="AW268" s="632" t="str">
        <f t="shared" si="149"/>
        <v/>
      </c>
      <c r="AX268" s="577" t="str">
        <f t="shared" si="150"/>
        <v/>
      </c>
      <c r="AY268" s="632" t="str">
        <f>IFERROR(VLOOKUP(K268,【参考】数式用!$AR$3:$AS$49, 2, FALSE), "")</f>
        <v/>
      </c>
      <c r="AZ268" s="577" t="str">
        <f t="shared" si="151"/>
        <v/>
      </c>
      <c r="BA268" s="559" t="str">
        <f t="shared" si="152"/>
        <v>入力済</v>
      </c>
      <c r="BB268" s="632" t="str">
        <f>IFERROR(VLOOKUP(K268,【参考】数式用!$AX$3:$AY$59, 2, FALSE), "")</f>
        <v/>
      </c>
      <c r="BC268" s="577" t="str">
        <f t="shared" si="153"/>
        <v/>
      </c>
      <c r="BD268" s="559" t="str">
        <f t="shared" si="154"/>
        <v>入力済</v>
      </c>
      <c r="BE268" s="559" t="str">
        <f t="shared" si="155"/>
        <v/>
      </c>
      <c r="BF268" s="559" t="str">
        <f t="shared" si="156"/>
        <v/>
      </c>
      <c r="BG268" s="559" t="str">
        <f t="shared" si="157"/>
        <v/>
      </c>
      <c r="BH268" s="559" t="str">
        <f t="shared" si="158"/>
        <v/>
      </c>
      <c r="BI268" s="559" t="str">
        <f t="shared" si="159"/>
        <v/>
      </c>
      <c r="BK268" s="27"/>
      <c r="BL268" s="606" t="str">
        <f t="shared" si="160"/>
        <v/>
      </c>
      <c r="BM268" s="606" t="str">
        <f t="shared" si="161"/>
        <v/>
      </c>
      <c r="BN268" s="606" t="str">
        <f t="shared" si="162"/>
        <v/>
      </c>
      <c r="BO268" s="607" t="str">
        <f>IFERROR(IF(BN268="対象",ROUNDDOWN(L268*VLOOKUP(K268,【参考】数式用!$A$4:$J$42,10,FALSE)*AA268,0),""),"")</f>
        <v/>
      </c>
      <c r="BP268" s="606" t="str">
        <f t="shared" si="135"/>
        <v/>
      </c>
      <c r="BQ268" s="606" t="str">
        <f t="shared" si="163"/>
        <v/>
      </c>
      <c r="BR268" s="608" t="str">
        <f t="shared" si="136"/>
        <v/>
      </c>
      <c r="BS268" s="608" t="str">
        <f t="shared" si="164"/>
        <v/>
      </c>
      <c r="BT268" s="606" t="str">
        <f t="shared" si="165"/>
        <v/>
      </c>
      <c r="BU268" s="607" t="str">
        <f>IFERROR(IF(BT268="Ⅱロ有り",ROUNDDOWN(L268*VLOOKUP(K268,【参考】数式用!$A$4:$J$42,10,FALSE)*AA268,0),""),"")</f>
        <v/>
      </c>
      <c r="BV268" s="606" t="str">
        <f>IFERROR(IF(BT268="Ⅱロなし",ROUNDDOWN(L268*VLOOKUP(K268,【参考】数式用!$A$4:$J$42,8,FALSE)*AA268,0),""),"")</f>
        <v/>
      </c>
    </row>
    <row r="269" spans="1:74" ht="110.1" customHeight="1" thickBot="1">
      <c r="A269" s="333">
        <v>256</v>
      </c>
      <c r="B269" s="1008" t="str">
        <f>IF(基本情報入力シート!B291="","",基本情報入力シート!B291)</f>
        <v/>
      </c>
      <c r="C269" s="1009"/>
      <c r="D269" s="1009"/>
      <c r="E269" s="1009"/>
      <c r="F269" s="1010"/>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24" t="str">
        <f>IF('別紙様式2-2（個票（４、５月））'!M269="","",'別紙様式2-2（個票（４、５月））'!M269)</f>
        <v/>
      </c>
      <c r="N269" s="584" t="str">
        <f>IF('別紙様式2-2（個票（４、５月））'!N269="","",'別紙様式2-2（個票（４、５月））'!N269)</f>
        <v/>
      </c>
      <c r="O269" s="336"/>
      <c r="P269" s="337" t="str">
        <f>IFERROR(VLOOKUP(K269,【参考】数式用!$A$2:$M$57,MATCH(O269,【参考】数式用!$G$3:$M$3,0)+6,0),"")</f>
        <v/>
      </c>
      <c r="Q269" s="338" t="s">
        <v>118</v>
      </c>
      <c r="R269" s="339"/>
      <c r="S269" s="340" t="s">
        <v>183</v>
      </c>
      <c r="T269" s="339"/>
      <c r="U269" s="340" t="s">
        <v>184</v>
      </c>
      <c r="V269" s="339"/>
      <c r="W269" s="340" t="s">
        <v>183</v>
      </c>
      <c r="X269" s="339"/>
      <c r="Y269" s="340" t="s">
        <v>185</v>
      </c>
      <c r="Z269" s="340" t="s">
        <v>186</v>
      </c>
      <c r="AA269" s="340" t="str">
        <f t="shared" si="137"/>
        <v/>
      </c>
      <c r="AB269" s="341" t="s">
        <v>187</v>
      </c>
      <c r="AC269" s="342" t="str">
        <f t="shared" si="138"/>
        <v/>
      </c>
      <c r="AD269" s="509" t="str">
        <f t="shared" si="139"/>
        <v/>
      </c>
      <c r="AE269" s="343" t="str">
        <f>IFERROR(ROUNDDOWN(ROUNDDOWN(ROUND(L269*VLOOKUP(K269,【参考】数式用!$A$2:$M$57,MATCH("処遇改善加算Ⅳ",【参考】数式用!$G$3:$M$3,0)+6,0),0),0)*AA269*0.5,0), "")</f>
        <v/>
      </c>
      <c r="AF269" s="344"/>
      <c r="AG269" s="345"/>
      <c r="AH269" s="345"/>
      <c r="AI269" s="344"/>
      <c r="AJ269" s="382"/>
      <c r="AK269" s="346"/>
      <c r="AL269" s="324" t="str">
        <f t="shared" si="140"/>
        <v/>
      </c>
      <c r="AM269" s="325" t="str">
        <f t="shared" si="141"/>
        <v/>
      </c>
      <c r="AN269" s="255"/>
      <c r="AO269" s="577" t="str">
        <f>IFERROR(VLOOKUP(K269,【参考】数式用!$A$2:$N$57,14,FALSE),"")</f>
        <v/>
      </c>
      <c r="AP269" s="577" t="str">
        <f t="shared" si="142"/>
        <v/>
      </c>
      <c r="AQ269" s="560" t="str">
        <f t="shared" si="143"/>
        <v/>
      </c>
      <c r="AR269" s="560" t="str">
        <f t="shared" si="144"/>
        <v>キャリアパス要件Ⅰ・Ⅱ_</v>
      </c>
      <c r="AS269" s="632" t="str">
        <f t="shared" si="145"/>
        <v>入力済</v>
      </c>
      <c r="AT269" s="577" t="str">
        <f t="shared" si="146"/>
        <v/>
      </c>
      <c r="AU269" s="632" t="str">
        <f t="shared" si="147"/>
        <v>入力済</v>
      </c>
      <c r="AV269" s="632" t="str">
        <f t="shared" si="148"/>
        <v/>
      </c>
      <c r="AW269" s="632" t="str">
        <f t="shared" si="149"/>
        <v/>
      </c>
      <c r="AX269" s="577" t="str">
        <f t="shared" si="150"/>
        <v/>
      </c>
      <c r="AY269" s="632" t="str">
        <f>IFERROR(VLOOKUP(K269,【参考】数式用!$AR$3:$AS$49, 2, FALSE), "")</f>
        <v/>
      </c>
      <c r="AZ269" s="577" t="str">
        <f t="shared" si="151"/>
        <v/>
      </c>
      <c r="BA269" s="559" t="str">
        <f t="shared" si="152"/>
        <v>入力済</v>
      </c>
      <c r="BB269" s="632" t="str">
        <f>IFERROR(VLOOKUP(K269,【参考】数式用!$AX$3:$AY$59, 2, FALSE), "")</f>
        <v/>
      </c>
      <c r="BC269" s="577" t="str">
        <f t="shared" si="153"/>
        <v/>
      </c>
      <c r="BD269" s="559" t="str">
        <f t="shared" si="154"/>
        <v>入力済</v>
      </c>
      <c r="BE269" s="559" t="str">
        <f t="shared" si="155"/>
        <v/>
      </c>
      <c r="BF269" s="559" t="str">
        <f t="shared" si="156"/>
        <v/>
      </c>
      <c r="BG269" s="559" t="str">
        <f t="shared" si="157"/>
        <v/>
      </c>
      <c r="BH269" s="559" t="str">
        <f t="shared" si="158"/>
        <v/>
      </c>
      <c r="BI269" s="559" t="str">
        <f t="shared" si="159"/>
        <v/>
      </c>
      <c r="BK269" s="27"/>
      <c r="BL269" s="606" t="str">
        <f t="shared" si="160"/>
        <v/>
      </c>
      <c r="BM269" s="606" t="str">
        <f t="shared" si="161"/>
        <v/>
      </c>
      <c r="BN269" s="606" t="str">
        <f t="shared" si="162"/>
        <v/>
      </c>
      <c r="BO269" s="607" t="str">
        <f>IFERROR(IF(BN269="対象",ROUNDDOWN(L269*VLOOKUP(K269,【参考】数式用!$A$4:$J$42,10,FALSE)*AA269,0),""),"")</f>
        <v/>
      </c>
      <c r="BP269" s="606" t="str">
        <f t="shared" si="135"/>
        <v/>
      </c>
      <c r="BQ269" s="606" t="str">
        <f t="shared" si="163"/>
        <v/>
      </c>
      <c r="BR269" s="608" t="str">
        <f t="shared" si="136"/>
        <v/>
      </c>
      <c r="BS269" s="608" t="str">
        <f t="shared" si="164"/>
        <v/>
      </c>
      <c r="BT269" s="606" t="str">
        <f t="shared" si="165"/>
        <v/>
      </c>
      <c r="BU269" s="607" t="str">
        <f>IFERROR(IF(BT269="Ⅱロ有り",ROUNDDOWN(L269*VLOOKUP(K269,【参考】数式用!$A$4:$J$42,10,FALSE)*AA269,0),""),"")</f>
        <v/>
      </c>
      <c r="BV269" s="606" t="str">
        <f>IFERROR(IF(BT269="Ⅱロなし",ROUNDDOWN(L269*VLOOKUP(K269,【参考】数式用!$A$4:$J$42,8,FALSE)*AA269,0),""),"")</f>
        <v/>
      </c>
    </row>
    <row r="270" spans="1:74" ht="110.1" customHeight="1" thickBot="1">
      <c r="A270" s="333">
        <v>257</v>
      </c>
      <c r="B270" s="1008" t="str">
        <f>IF(基本情報入力シート!B292="","",基本情報入力シート!B292)</f>
        <v/>
      </c>
      <c r="C270" s="1009"/>
      <c r="D270" s="1009"/>
      <c r="E270" s="1009"/>
      <c r="F270" s="1010"/>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24" t="str">
        <f>IF('別紙様式2-2（個票（４、５月））'!M270="","",'別紙様式2-2（個票（４、５月））'!M270)</f>
        <v/>
      </c>
      <c r="N270" s="584" t="str">
        <f>IF('別紙様式2-2（個票（４、５月））'!N270="","",'別紙様式2-2（個票（４、５月））'!N270)</f>
        <v/>
      </c>
      <c r="O270" s="336"/>
      <c r="P270" s="337" t="str">
        <f>IFERROR(VLOOKUP(K270,【参考】数式用!$A$2:$M$57,MATCH(O270,【参考】数式用!$G$3:$M$3,0)+6,0),"")</f>
        <v/>
      </c>
      <c r="Q270" s="338" t="s">
        <v>118</v>
      </c>
      <c r="R270" s="339"/>
      <c r="S270" s="340" t="s">
        <v>183</v>
      </c>
      <c r="T270" s="339"/>
      <c r="U270" s="340" t="s">
        <v>184</v>
      </c>
      <c r="V270" s="339"/>
      <c r="W270" s="340" t="s">
        <v>183</v>
      </c>
      <c r="X270" s="339"/>
      <c r="Y270" s="340" t="s">
        <v>185</v>
      </c>
      <c r="Z270" s="340" t="s">
        <v>186</v>
      </c>
      <c r="AA270" s="340" t="str">
        <f t="shared" si="137"/>
        <v/>
      </c>
      <c r="AB270" s="341" t="s">
        <v>187</v>
      </c>
      <c r="AC270" s="342" t="str">
        <f t="shared" si="138"/>
        <v/>
      </c>
      <c r="AD270" s="509" t="str">
        <f t="shared" si="139"/>
        <v/>
      </c>
      <c r="AE270" s="343" t="str">
        <f>IFERROR(ROUNDDOWN(ROUNDDOWN(ROUND(L270*VLOOKUP(K270,【参考】数式用!$A$2:$M$57,MATCH("処遇改善加算Ⅳ",【参考】数式用!$G$3:$M$3,0)+6,0),0),0)*AA270*0.5,0), "")</f>
        <v/>
      </c>
      <c r="AF270" s="344"/>
      <c r="AG270" s="345"/>
      <c r="AH270" s="345"/>
      <c r="AI270" s="344"/>
      <c r="AJ270" s="382"/>
      <c r="AK270" s="346"/>
      <c r="AL270" s="324" t="str">
        <f t="shared" si="140"/>
        <v/>
      </c>
      <c r="AM270" s="325" t="str">
        <f t="shared" si="141"/>
        <v/>
      </c>
      <c r="AN270" s="255"/>
      <c r="AO270" s="577" t="str">
        <f>IFERROR(VLOOKUP(K270,【参考】数式用!$A$2:$N$57,14,FALSE),"")</f>
        <v/>
      </c>
      <c r="AP270" s="577" t="str">
        <f t="shared" si="142"/>
        <v/>
      </c>
      <c r="AQ270" s="560" t="str">
        <f t="shared" si="143"/>
        <v/>
      </c>
      <c r="AR270" s="560" t="str">
        <f t="shared" si="144"/>
        <v>キャリアパス要件Ⅰ・Ⅱ_</v>
      </c>
      <c r="AS270" s="632" t="str">
        <f t="shared" si="145"/>
        <v>入力済</v>
      </c>
      <c r="AT270" s="577" t="str">
        <f t="shared" si="146"/>
        <v/>
      </c>
      <c r="AU270" s="632" t="str">
        <f t="shared" si="147"/>
        <v>入力済</v>
      </c>
      <c r="AV270" s="632" t="str">
        <f t="shared" si="148"/>
        <v/>
      </c>
      <c r="AW270" s="632" t="str">
        <f t="shared" si="149"/>
        <v/>
      </c>
      <c r="AX270" s="577" t="str">
        <f t="shared" si="150"/>
        <v/>
      </c>
      <c r="AY270" s="632" t="str">
        <f>IFERROR(VLOOKUP(K270,【参考】数式用!$AR$3:$AS$49, 2, FALSE), "")</f>
        <v/>
      </c>
      <c r="AZ270" s="577" t="str">
        <f t="shared" si="151"/>
        <v/>
      </c>
      <c r="BA270" s="559" t="str">
        <f t="shared" si="152"/>
        <v>入力済</v>
      </c>
      <c r="BB270" s="632" t="str">
        <f>IFERROR(VLOOKUP(K270,【参考】数式用!$AX$3:$AY$59, 2, FALSE), "")</f>
        <v/>
      </c>
      <c r="BC270" s="577" t="str">
        <f t="shared" si="153"/>
        <v/>
      </c>
      <c r="BD270" s="559" t="str">
        <f t="shared" si="154"/>
        <v>入力済</v>
      </c>
      <c r="BE270" s="559" t="str">
        <f t="shared" si="155"/>
        <v/>
      </c>
      <c r="BF270" s="559" t="str">
        <f t="shared" si="156"/>
        <v/>
      </c>
      <c r="BG270" s="559" t="str">
        <f t="shared" si="157"/>
        <v/>
      </c>
      <c r="BH270" s="559" t="str">
        <f t="shared" si="158"/>
        <v/>
      </c>
      <c r="BI270" s="559" t="str">
        <f t="shared" si="159"/>
        <v/>
      </c>
      <c r="BK270" s="27"/>
      <c r="BL270" s="606" t="str">
        <f t="shared" si="160"/>
        <v/>
      </c>
      <c r="BM270" s="606" t="str">
        <f t="shared" si="161"/>
        <v/>
      </c>
      <c r="BN270" s="606" t="str">
        <f t="shared" si="162"/>
        <v/>
      </c>
      <c r="BO270" s="607" t="str">
        <f>IFERROR(IF(BN270="対象",ROUNDDOWN(L270*VLOOKUP(K270,【参考】数式用!$A$4:$J$42,10,FALSE)*AA270,0),""),"")</f>
        <v/>
      </c>
      <c r="BP270" s="606" t="str">
        <f t="shared" ref="BP270:BP333" si="166">IFERROR(IF(BN270="特例",AC270,""),"")</f>
        <v/>
      </c>
      <c r="BQ270" s="606" t="str">
        <f t="shared" si="163"/>
        <v/>
      </c>
      <c r="BR270" s="608" t="str">
        <f t="shared" ref="BR270:BR333" si="167">IF(BQ270="","",IF(OR(AG270="○",AG270="誓約"),"対象",""))</f>
        <v/>
      </c>
      <c r="BS270" s="608" t="str">
        <f t="shared" si="164"/>
        <v/>
      </c>
      <c r="BT270" s="606" t="str">
        <f t="shared" si="165"/>
        <v/>
      </c>
      <c r="BU270" s="607" t="str">
        <f>IFERROR(IF(BT270="Ⅱロ有り",ROUNDDOWN(L270*VLOOKUP(K270,【参考】数式用!$A$4:$J$42,10,FALSE)*AA270,0),""),"")</f>
        <v/>
      </c>
      <c r="BV270" s="606" t="str">
        <f>IFERROR(IF(BT270="Ⅱロなし",ROUNDDOWN(L270*VLOOKUP(K270,【参考】数式用!$A$4:$J$42,8,FALSE)*AA270,0),""),"")</f>
        <v/>
      </c>
    </row>
    <row r="271" spans="1:74" ht="110.1" customHeight="1" thickBot="1">
      <c r="A271" s="333">
        <v>258</v>
      </c>
      <c r="B271" s="1008" t="str">
        <f>IF(基本情報入力シート!B293="","",基本情報入力シート!B293)</f>
        <v/>
      </c>
      <c r="C271" s="1009"/>
      <c r="D271" s="1009"/>
      <c r="E271" s="1009"/>
      <c r="F271" s="1010"/>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24" t="str">
        <f>IF('別紙様式2-2（個票（４、５月））'!M271="","",'別紙様式2-2（個票（４、５月））'!M271)</f>
        <v/>
      </c>
      <c r="N271" s="584" t="str">
        <f>IF('別紙様式2-2（個票（４、５月））'!N271="","",'別紙様式2-2（個票（４、５月））'!N271)</f>
        <v/>
      </c>
      <c r="O271" s="336"/>
      <c r="P271" s="337" t="str">
        <f>IFERROR(VLOOKUP(K271,【参考】数式用!$A$2:$M$57,MATCH(O271,【参考】数式用!$G$3:$M$3,0)+6,0),"")</f>
        <v/>
      </c>
      <c r="Q271" s="338" t="s">
        <v>118</v>
      </c>
      <c r="R271" s="339"/>
      <c r="S271" s="340" t="s">
        <v>183</v>
      </c>
      <c r="T271" s="339"/>
      <c r="U271" s="340" t="s">
        <v>184</v>
      </c>
      <c r="V271" s="339"/>
      <c r="W271" s="340" t="s">
        <v>183</v>
      </c>
      <c r="X271" s="339"/>
      <c r="Y271" s="340" t="s">
        <v>185</v>
      </c>
      <c r="Z271" s="340" t="s">
        <v>186</v>
      </c>
      <c r="AA271" s="340" t="str">
        <f t="shared" si="137"/>
        <v/>
      </c>
      <c r="AB271" s="341" t="s">
        <v>187</v>
      </c>
      <c r="AC271" s="342" t="str">
        <f t="shared" si="138"/>
        <v/>
      </c>
      <c r="AD271" s="509" t="str">
        <f t="shared" si="139"/>
        <v/>
      </c>
      <c r="AE271" s="343" t="str">
        <f>IFERROR(ROUNDDOWN(ROUNDDOWN(ROUND(L271*VLOOKUP(K271,【参考】数式用!$A$2:$M$57,MATCH("処遇改善加算Ⅳ",【参考】数式用!$G$3:$M$3,0)+6,0),0),0)*AA271*0.5,0), "")</f>
        <v/>
      </c>
      <c r="AF271" s="344"/>
      <c r="AG271" s="345"/>
      <c r="AH271" s="345"/>
      <c r="AI271" s="344"/>
      <c r="AJ271" s="382"/>
      <c r="AK271" s="346"/>
      <c r="AL271" s="324" t="str">
        <f t="shared" si="140"/>
        <v/>
      </c>
      <c r="AM271" s="325" t="str">
        <f t="shared" si="141"/>
        <v/>
      </c>
      <c r="AN271" s="255"/>
      <c r="AO271" s="577" t="str">
        <f>IFERROR(VLOOKUP(K271,【参考】数式用!$A$2:$N$57,14,FALSE),"")</f>
        <v/>
      </c>
      <c r="AP271" s="577" t="str">
        <f t="shared" si="142"/>
        <v/>
      </c>
      <c r="AQ271" s="560" t="str">
        <f t="shared" si="143"/>
        <v/>
      </c>
      <c r="AR271" s="560" t="str">
        <f t="shared" si="144"/>
        <v>キャリアパス要件Ⅰ・Ⅱ_</v>
      </c>
      <c r="AS271" s="632" t="str">
        <f t="shared" si="145"/>
        <v>入力済</v>
      </c>
      <c r="AT271" s="577" t="str">
        <f t="shared" si="146"/>
        <v/>
      </c>
      <c r="AU271" s="632" t="str">
        <f t="shared" si="147"/>
        <v>入力済</v>
      </c>
      <c r="AV271" s="632" t="str">
        <f t="shared" si="148"/>
        <v/>
      </c>
      <c r="AW271" s="632" t="str">
        <f t="shared" si="149"/>
        <v/>
      </c>
      <c r="AX271" s="577" t="str">
        <f t="shared" si="150"/>
        <v/>
      </c>
      <c r="AY271" s="632" t="str">
        <f>IFERROR(VLOOKUP(K271,【参考】数式用!$AR$3:$AS$49, 2, FALSE), "")</f>
        <v/>
      </c>
      <c r="AZ271" s="577" t="str">
        <f t="shared" si="151"/>
        <v/>
      </c>
      <c r="BA271" s="559" t="str">
        <f t="shared" si="152"/>
        <v>入力済</v>
      </c>
      <c r="BB271" s="632" t="str">
        <f>IFERROR(VLOOKUP(K271,【参考】数式用!$AX$3:$AY$59, 2, FALSE), "")</f>
        <v/>
      </c>
      <c r="BC271" s="577" t="str">
        <f t="shared" si="153"/>
        <v/>
      </c>
      <c r="BD271" s="559" t="str">
        <f t="shared" si="154"/>
        <v>入力済</v>
      </c>
      <c r="BE271" s="559" t="str">
        <f t="shared" si="155"/>
        <v/>
      </c>
      <c r="BF271" s="559" t="str">
        <f t="shared" si="156"/>
        <v/>
      </c>
      <c r="BG271" s="559" t="str">
        <f t="shared" si="157"/>
        <v/>
      </c>
      <c r="BH271" s="559" t="str">
        <f t="shared" si="158"/>
        <v/>
      </c>
      <c r="BI271" s="559" t="str">
        <f t="shared" si="159"/>
        <v/>
      </c>
      <c r="BK271" s="27"/>
      <c r="BL271" s="606" t="str">
        <f t="shared" si="160"/>
        <v/>
      </c>
      <c r="BM271" s="606" t="str">
        <f t="shared" si="161"/>
        <v/>
      </c>
      <c r="BN271" s="606" t="str">
        <f t="shared" si="162"/>
        <v/>
      </c>
      <c r="BO271" s="607" t="str">
        <f>IFERROR(IF(BN271="対象",ROUNDDOWN(L271*VLOOKUP(K271,【参考】数式用!$A$4:$J$42,10,FALSE)*AA271,0),""),"")</f>
        <v/>
      </c>
      <c r="BP271" s="606" t="str">
        <f t="shared" si="166"/>
        <v/>
      </c>
      <c r="BQ271" s="606" t="str">
        <f t="shared" si="163"/>
        <v/>
      </c>
      <c r="BR271" s="608" t="str">
        <f t="shared" si="167"/>
        <v/>
      </c>
      <c r="BS271" s="608" t="str">
        <f t="shared" si="164"/>
        <v/>
      </c>
      <c r="BT271" s="606" t="str">
        <f t="shared" si="165"/>
        <v/>
      </c>
      <c r="BU271" s="607" t="str">
        <f>IFERROR(IF(BT271="Ⅱロ有り",ROUNDDOWN(L271*VLOOKUP(K271,【参考】数式用!$A$4:$J$42,10,FALSE)*AA271,0),""),"")</f>
        <v/>
      </c>
      <c r="BV271" s="606" t="str">
        <f>IFERROR(IF(BT271="Ⅱロなし",ROUNDDOWN(L271*VLOOKUP(K271,【参考】数式用!$A$4:$J$42,8,FALSE)*AA271,0),""),"")</f>
        <v/>
      </c>
    </row>
    <row r="272" spans="1:74" ht="110.1" customHeight="1" thickBot="1">
      <c r="A272" s="333">
        <v>259</v>
      </c>
      <c r="B272" s="1008" t="str">
        <f>IF(基本情報入力シート!B294="","",基本情報入力シート!B294)</f>
        <v/>
      </c>
      <c r="C272" s="1009"/>
      <c r="D272" s="1009"/>
      <c r="E272" s="1009"/>
      <c r="F272" s="1010"/>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24" t="str">
        <f>IF('別紙様式2-2（個票（４、５月））'!M272="","",'別紙様式2-2（個票（４、５月））'!M272)</f>
        <v/>
      </c>
      <c r="N272" s="584" t="str">
        <f>IF('別紙様式2-2（個票（４、５月））'!N272="","",'別紙様式2-2（個票（４、５月））'!N272)</f>
        <v/>
      </c>
      <c r="O272" s="336"/>
      <c r="P272" s="337" t="str">
        <f>IFERROR(VLOOKUP(K272,【参考】数式用!$A$2:$M$57,MATCH(O272,【参考】数式用!$G$3:$M$3,0)+6,0),"")</f>
        <v/>
      </c>
      <c r="Q272" s="338" t="s">
        <v>118</v>
      </c>
      <c r="R272" s="339"/>
      <c r="S272" s="340" t="s">
        <v>183</v>
      </c>
      <c r="T272" s="339"/>
      <c r="U272" s="340" t="s">
        <v>184</v>
      </c>
      <c r="V272" s="339"/>
      <c r="W272" s="340" t="s">
        <v>183</v>
      </c>
      <c r="X272" s="339"/>
      <c r="Y272" s="340" t="s">
        <v>185</v>
      </c>
      <c r="Z272" s="340" t="s">
        <v>186</v>
      </c>
      <c r="AA272" s="340" t="str">
        <f t="shared" si="137"/>
        <v/>
      </c>
      <c r="AB272" s="341" t="s">
        <v>187</v>
      </c>
      <c r="AC272" s="342" t="str">
        <f t="shared" si="138"/>
        <v/>
      </c>
      <c r="AD272" s="509" t="str">
        <f t="shared" si="139"/>
        <v/>
      </c>
      <c r="AE272" s="343" t="str">
        <f>IFERROR(ROUNDDOWN(ROUNDDOWN(ROUND(L272*VLOOKUP(K272,【参考】数式用!$A$2:$M$57,MATCH("処遇改善加算Ⅳ",【参考】数式用!$G$3:$M$3,0)+6,0),0),0)*AA272*0.5,0), "")</f>
        <v/>
      </c>
      <c r="AF272" s="344"/>
      <c r="AG272" s="345"/>
      <c r="AH272" s="345"/>
      <c r="AI272" s="344"/>
      <c r="AJ272" s="382"/>
      <c r="AK272" s="346"/>
      <c r="AL272" s="324" t="str">
        <f t="shared" si="140"/>
        <v/>
      </c>
      <c r="AM272" s="325" t="str">
        <f t="shared" si="141"/>
        <v/>
      </c>
      <c r="AN272" s="255"/>
      <c r="AO272" s="577" t="str">
        <f>IFERROR(VLOOKUP(K272,【参考】数式用!$A$2:$N$57,14,FALSE),"")</f>
        <v/>
      </c>
      <c r="AP272" s="577" t="str">
        <f t="shared" si="142"/>
        <v/>
      </c>
      <c r="AQ272" s="560" t="str">
        <f t="shared" si="143"/>
        <v/>
      </c>
      <c r="AR272" s="560" t="str">
        <f t="shared" si="144"/>
        <v>キャリアパス要件Ⅰ・Ⅱ_</v>
      </c>
      <c r="AS272" s="632" t="str">
        <f t="shared" si="145"/>
        <v>入力済</v>
      </c>
      <c r="AT272" s="577" t="str">
        <f t="shared" si="146"/>
        <v/>
      </c>
      <c r="AU272" s="632" t="str">
        <f t="shared" si="147"/>
        <v>入力済</v>
      </c>
      <c r="AV272" s="632" t="str">
        <f t="shared" si="148"/>
        <v/>
      </c>
      <c r="AW272" s="632" t="str">
        <f t="shared" si="149"/>
        <v/>
      </c>
      <c r="AX272" s="577" t="str">
        <f t="shared" si="150"/>
        <v/>
      </c>
      <c r="AY272" s="632" t="str">
        <f>IFERROR(VLOOKUP(K272,【参考】数式用!$AR$3:$AS$49, 2, FALSE), "")</f>
        <v/>
      </c>
      <c r="AZ272" s="577" t="str">
        <f t="shared" si="151"/>
        <v/>
      </c>
      <c r="BA272" s="559" t="str">
        <f t="shared" si="152"/>
        <v>入力済</v>
      </c>
      <c r="BB272" s="632" t="str">
        <f>IFERROR(VLOOKUP(K272,【参考】数式用!$AX$3:$AY$59, 2, FALSE), "")</f>
        <v/>
      </c>
      <c r="BC272" s="577" t="str">
        <f t="shared" si="153"/>
        <v/>
      </c>
      <c r="BD272" s="559" t="str">
        <f t="shared" si="154"/>
        <v>入力済</v>
      </c>
      <c r="BE272" s="559" t="str">
        <f t="shared" si="155"/>
        <v/>
      </c>
      <c r="BF272" s="559" t="str">
        <f t="shared" si="156"/>
        <v/>
      </c>
      <c r="BG272" s="559" t="str">
        <f t="shared" si="157"/>
        <v/>
      </c>
      <c r="BH272" s="559" t="str">
        <f t="shared" si="158"/>
        <v/>
      </c>
      <c r="BI272" s="559" t="str">
        <f t="shared" si="159"/>
        <v/>
      </c>
      <c r="BK272" s="27"/>
      <c r="BL272" s="606" t="str">
        <f t="shared" si="160"/>
        <v/>
      </c>
      <c r="BM272" s="606" t="str">
        <f t="shared" si="161"/>
        <v/>
      </c>
      <c r="BN272" s="606" t="str">
        <f t="shared" si="162"/>
        <v/>
      </c>
      <c r="BO272" s="607" t="str">
        <f>IFERROR(IF(BN272="対象",ROUNDDOWN(L272*VLOOKUP(K272,【参考】数式用!$A$4:$J$42,10,FALSE)*AA272,0),""),"")</f>
        <v/>
      </c>
      <c r="BP272" s="606" t="str">
        <f t="shared" si="166"/>
        <v/>
      </c>
      <c r="BQ272" s="606" t="str">
        <f t="shared" si="163"/>
        <v/>
      </c>
      <c r="BR272" s="608" t="str">
        <f t="shared" si="167"/>
        <v/>
      </c>
      <c r="BS272" s="608" t="str">
        <f t="shared" si="164"/>
        <v/>
      </c>
      <c r="BT272" s="606" t="str">
        <f t="shared" si="165"/>
        <v/>
      </c>
      <c r="BU272" s="607" t="str">
        <f>IFERROR(IF(BT272="Ⅱロ有り",ROUNDDOWN(L272*VLOOKUP(K272,【参考】数式用!$A$4:$J$42,10,FALSE)*AA272,0),""),"")</f>
        <v/>
      </c>
      <c r="BV272" s="606" t="str">
        <f>IFERROR(IF(BT272="Ⅱロなし",ROUNDDOWN(L272*VLOOKUP(K272,【参考】数式用!$A$4:$J$42,8,FALSE)*AA272,0),""),"")</f>
        <v/>
      </c>
    </row>
    <row r="273" spans="1:74" ht="110.1" customHeight="1" thickBot="1">
      <c r="A273" s="333">
        <v>260</v>
      </c>
      <c r="B273" s="1008" t="str">
        <f>IF(基本情報入力シート!B295="","",基本情報入力シート!B295)</f>
        <v/>
      </c>
      <c r="C273" s="1009"/>
      <c r="D273" s="1009"/>
      <c r="E273" s="1009"/>
      <c r="F273" s="1010"/>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24" t="str">
        <f>IF('別紙様式2-2（個票（４、５月））'!M273="","",'別紙様式2-2（個票（４、５月））'!M273)</f>
        <v/>
      </c>
      <c r="N273" s="584" t="str">
        <f>IF('別紙様式2-2（個票（４、５月））'!N273="","",'別紙様式2-2（個票（４、５月））'!N273)</f>
        <v/>
      </c>
      <c r="O273" s="336"/>
      <c r="P273" s="337" t="str">
        <f>IFERROR(VLOOKUP(K273,【参考】数式用!$A$2:$M$57,MATCH(O273,【参考】数式用!$G$3:$M$3,0)+6,0),"")</f>
        <v/>
      </c>
      <c r="Q273" s="338" t="s">
        <v>118</v>
      </c>
      <c r="R273" s="339"/>
      <c r="S273" s="340" t="s">
        <v>183</v>
      </c>
      <c r="T273" s="339"/>
      <c r="U273" s="340" t="s">
        <v>184</v>
      </c>
      <c r="V273" s="339"/>
      <c r="W273" s="340" t="s">
        <v>183</v>
      </c>
      <c r="X273" s="339"/>
      <c r="Y273" s="340" t="s">
        <v>185</v>
      </c>
      <c r="Z273" s="340" t="s">
        <v>186</v>
      </c>
      <c r="AA273" s="340" t="str">
        <f t="shared" si="137"/>
        <v/>
      </c>
      <c r="AB273" s="341" t="s">
        <v>187</v>
      </c>
      <c r="AC273" s="342" t="str">
        <f t="shared" si="138"/>
        <v/>
      </c>
      <c r="AD273" s="509" t="str">
        <f t="shared" si="139"/>
        <v/>
      </c>
      <c r="AE273" s="343" t="str">
        <f>IFERROR(ROUNDDOWN(ROUNDDOWN(ROUND(L273*VLOOKUP(K273,【参考】数式用!$A$2:$M$57,MATCH("処遇改善加算Ⅳ",【参考】数式用!$G$3:$M$3,0)+6,0),0),0)*AA273*0.5,0), "")</f>
        <v/>
      </c>
      <c r="AF273" s="344"/>
      <c r="AG273" s="345"/>
      <c r="AH273" s="345"/>
      <c r="AI273" s="344"/>
      <c r="AJ273" s="382"/>
      <c r="AK273" s="346"/>
      <c r="AL273" s="324" t="str">
        <f t="shared" si="140"/>
        <v/>
      </c>
      <c r="AM273" s="325" t="str">
        <f t="shared" si="141"/>
        <v/>
      </c>
      <c r="AN273" s="255"/>
      <c r="AO273" s="577" t="str">
        <f>IFERROR(VLOOKUP(K273,【参考】数式用!$A$2:$N$57,14,FALSE),"")</f>
        <v/>
      </c>
      <c r="AP273" s="577" t="str">
        <f t="shared" si="142"/>
        <v/>
      </c>
      <c r="AQ273" s="560" t="str">
        <f t="shared" si="143"/>
        <v/>
      </c>
      <c r="AR273" s="560" t="str">
        <f t="shared" si="144"/>
        <v>キャリアパス要件Ⅰ・Ⅱ_</v>
      </c>
      <c r="AS273" s="632" t="str">
        <f t="shared" si="145"/>
        <v>入力済</v>
      </c>
      <c r="AT273" s="577" t="str">
        <f t="shared" si="146"/>
        <v/>
      </c>
      <c r="AU273" s="632" t="str">
        <f t="shared" si="147"/>
        <v>入力済</v>
      </c>
      <c r="AV273" s="632" t="str">
        <f t="shared" si="148"/>
        <v/>
      </c>
      <c r="AW273" s="632" t="str">
        <f t="shared" si="149"/>
        <v/>
      </c>
      <c r="AX273" s="577" t="str">
        <f t="shared" si="150"/>
        <v/>
      </c>
      <c r="AY273" s="632" t="str">
        <f>IFERROR(VLOOKUP(K273,【参考】数式用!$AR$3:$AS$49, 2, FALSE), "")</f>
        <v/>
      </c>
      <c r="AZ273" s="577" t="str">
        <f t="shared" si="151"/>
        <v/>
      </c>
      <c r="BA273" s="559" t="str">
        <f t="shared" si="152"/>
        <v>入力済</v>
      </c>
      <c r="BB273" s="632" t="str">
        <f>IFERROR(VLOOKUP(K273,【参考】数式用!$AX$3:$AY$59, 2, FALSE), "")</f>
        <v/>
      </c>
      <c r="BC273" s="577" t="str">
        <f t="shared" si="153"/>
        <v/>
      </c>
      <c r="BD273" s="559" t="str">
        <f t="shared" si="154"/>
        <v>入力済</v>
      </c>
      <c r="BE273" s="559" t="str">
        <f t="shared" si="155"/>
        <v/>
      </c>
      <c r="BF273" s="559" t="str">
        <f t="shared" si="156"/>
        <v/>
      </c>
      <c r="BG273" s="559" t="str">
        <f t="shared" si="157"/>
        <v/>
      </c>
      <c r="BH273" s="559" t="str">
        <f t="shared" si="158"/>
        <v/>
      </c>
      <c r="BI273" s="559" t="str">
        <f t="shared" si="159"/>
        <v/>
      </c>
      <c r="BK273" s="27"/>
      <c r="BL273" s="606" t="str">
        <f t="shared" si="160"/>
        <v/>
      </c>
      <c r="BM273" s="606" t="str">
        <f t="shared" si="161"/>
        <v/>
      </c>
      <c r="BN273" s="606" t="str">
        <f t="shared" si="162"/>
        <v/>
      </c>
      <c r="BO273" s="607" t="str">
        <f>IFERROR(IF(BN273="対象",ROUNDDOWN(L273*VLOOKUP(K273,【参考】数式用!$A$4:$J$42,10,FALSE)*AA273,0),""),"")</f>
        <v/>
      </c>
      <c r="BP273" s="606" t="str">
        <f t="shared" si="166"/>
        <v/>
      </c>
      <c r="BQ273" s="606" t="str">
        <f t="shared" si="163"/>
        <v/>
      </c>
      <c r="BR273" s="608" t="str">
        <f t="shared" si="167"/>
        <v/>
      </c>
      <c r="BS273" s="608" t="str">
        <f t="shared" si="164"/>
        <v/>
      </c>
      <c r="BT273" s="606" t="str">
        <f t="shared" si="165"/>
        <v/>
      </c>
      <c r="BU273" s="607" t="str">
        <f>IFERROR(IF(BT273="Ⅱロ有り",ROUNDDOWN(L273*VLOOKUP(K273,【参考】数式用!$A$4:$J$42,10,FALSE)*AA273,0),""),"")</f>
        <v/>
      </c>
      <c r="BV273" s="606" t="str">
        <f>IFERROR(IF(BT273="Ⅱロなし",ROUNDDOWN(L273*VLOOKUP(K273,【参考】数式用!$A$4:$J$42,8,FALSE)*AA273,0),""),"")</f>
        <v/>
      </c>
    </row>
    <row r="274" spans="1:74" ht="110.1" customHeight="1" thickBot="1">
      <c r="A274" s="333">
        <v>261</v>
      </c>
      <c r="B274" s="1008" t="str">
        <f>IF(基本情報入力シート!B296="","",基本情報入力シート!B296)</f>
        <v/>
      </c>
      <c r="C274" s="1009"/>
      <c r="D274" s="1009"/>
      <c r="E274" s="1009"/>
      <c r="F274" s="1010"/>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24" t="str">
        <f>IF('別紙様式2-2（個票（４、５月））'!M274="","",'別紙様式2-2（個票（４、５月））'!M274)</f>
        <v/>
      </c>
      <c r="N274" s="584" t="str">
        <f>IF('別紙様式2-2（個票（４、５月））'!N274="","",'別紙様式2-2（個票（４、５月））'!N274)</f>
        <v/>
      </c>
      <c r="O274" s="336"/>
      <c r="P274" s="337" t="str">
        <f>IFERROR(VLOOKUP(K274,【参考】数式用!$A$2:$M$57,MATCH(O274,【参考】数式用!$G$3:$M$3,0)+6,0),"")</f>
        <v/>
      </c>
      <c r="Q274" s="338" t="s">
        <v>118</v>
      </c>
      <c r="R274" s="339"/>
      <c r="S274" s="340" t="s">
        <v>183</v>
      </c>
      <c r="T274" s="339"/>
      <c r="U274" s="340" t="s">
        <v>184</v>
      </c>
      <c r="V274" s="339"/>
      <c r="W274" s="340" t="s">
        <v>183</v>
      </c>
      <c r="X274" s="339"/>
      <c r="Y274" s="340" t="s">
        <v>185</v>
      </c>
      <c r="Z274" s="340" t="s">
        <v>186</v>
      </c>
      <c r="AA274" s="340" t="str">
        <f t="shared" si="137"/>
        <v/>
      </c>
      <c r="AB274" s="341" t="s">
        <v>187</v>
      </c>
      <c r="AC274" s="342" t="str">
        <f t="shared" si="138"/>
        <v/>
      </c>
      <c r="AD274" s="509" t="str">
        <f t="shared" si="139"/>
        <v/>
      </c>
      <c r="AE274" s="343" t="str">
        <f>IFERROR(ROUNDDOWN(ROUNDDOWN(ROUND(L274*VLOOKUP(K274,【参考】数式用!$A$2:$M$57,MATCH("処遇改善加算Ⅳ",【参考】数式用!$G$3:$M$3,0)+6,0),0),0)*AA274*0.5,0), "")</f>
        <v/>
      </c>
      <c r="AF274" s="344"/>
      <c r="AG274" s="345"/>
      <c r="AH274" s="345"/>
      <c r="AI274" s="344"/>
      <c r="AJ274" s="382"/>
      <c r="AK274" s="346"/>
      <c r="AL274" s="324" t="str">
        <f t="shared" si="140"/>
        <v/>
      </c>
      <c r="AM274" s="325" t="str">
        <f t="shared" si="141"/>
        <v/>
      </c>
      <c r="AN274" s="255"/>
      <c r="AO274" s="577" t="str">
        <f>IFERROR(VLOOKUP(K274,【参考】数式用!$A$2:$N$57,14,FALSE),"")</f>
        <v/>
      </c>
      <c r="AP274" s="577" t="str">
        <f t="shared" si="142"/>
        <v/>
      </c>
      <c r="AQ274" s="560" t="str">
        <f t="shared" si="143"/>
        <v/>
      </c>
      <c r="AR274" s="560" t="str">
        <f t="shared" si="144"/>
        <v>キャリアパス要件Ⅰ・Ⅱ_</v>
      </c>
      <c r="AS274" s="632" t="str">
        <f t="shared" si="145"/>
        <v>入力済</v>
      </c>
      <c r="AT274" s="577" t="str">
        <f t="shared" si="146"/>
        <v/>
      </c>
      <c r="AU274" s="632" t="str">
        <f t="shared" si="147"/>
        <v>入力済</v>
      </c>
      <c r="AV274" s="632" t="str">
        <f t="shared" si="148"/>
        <v/>
      </c>
      <c r="AW274" s="632" t="str">
        <f t="shared" si="149"/>
        <v/>
      </c>
      <c r="AX274" s="577" t="str">
        <f t="shared" si="150"/>
        <v/>
      </c>
      <c r="AY274" s="632" t="str">
        <f>IFERROR(VLOOKUP(K274,【参考】数式用!$AR$3:$AS$49, 2, FALSE), "")</f>
        <v/>
      </c>
      <c r="AZ274" s="577" t="str">
        <f t="shared" si="151"/>
        <v/>
      </c>
      <c r="BA274" s="559" t="str">
        <f t="shared" si="152"/>
        <v>入力済</v>
      </c>
      <c r="BB274" s="632" t="str">
        <f>IFERROR(VLOOKUP(K274,【参考】数式用!$AX$3:$AY$59, 2, FALSE), "")</f>
        <v/>
      </c>
      <c r="BC274" s="577" t="str">
        <f t="shared" si="153"/>
        <v/>
      </c>
      <c r="BD274" s="559" t="str">
        <f t="shared" si="154"/>
        <v>入力済</v>
      </c>
      <c r="BE274" s="559" t="str">
        <f t="shared" si="155"/>
        <v/>
      </c>
      <c r="BF274" s="559" t="str">
        <f t="shared" si="156"/>
        <v/>
      </c>
      <c r="BG274" s="559" t="str">
        <f t="shared" si="157"/>
        <v/>
      </c>
      <c r="BH274" s="559" t="str">
        <f t="shared" si="158"/>
        <v/>
      </c>
      <c r="BI274" s="559" t="str">
        <f t="shared" si="159"/>
        <v/>
      </c>
      <c r="BK274" s="27"/>
      <c r="BL274" s="606" t="str">
        <f t="shared" si="160"/>
        <v/>
      </c>
      <c r="BM274" s="606" t="str">
        <f t="shared" si="161"/>
        <v/>
      </c>
      <c r="BN274" s="606" t="str">
        <f t="shared" si="162"/>
        <v/>
      </c>
      <c r="BO274" s="607" t="str">
        <f>IFERROR(IF(BN274="対象",ROUNDDOWN(L274*VLOOKUP(K274,【参考】数式用!$A$4:$J$42,10,FALSE)*AA274,0),""),"")</f>
        <v/>
      </c>
      <c r="BP274" s="606" t="str">
        <f t="shared" si="166"/>
        <v/>
      </c>
      <c r="BQ274" s="606" t="str">
        <f t="shared" si="163"/>
        <v/>
      </c>
      <c r="BR274" s="608" t="str">
        <f t="shared" si="167"/>
        <v/>
      </c>
      <c r="BS274" s="608" t="str">
        <f t="shared" si="164"/>
        <v/>
      </c>
      <c r="BT274" s="606" t="str">
        <f t="shared" si="165"/>
        <v/>
      </c>
      <c r="BU274" s="607" t="str">
        <f>IFERROR(IF(BT274="Ⅱロ有り",ROUNDDOWN(L274*VLOOKUP(K274,【参考】数式用!$A$4:$J$42,10,FALSE)*AA274,0),""),"")</f>
        <v/>
      </c>
      <c r="BV274" s="606" t="str">
        <f>IFERROR(IF(BT274="Ⅱロなし",ROUNDDOWN(L274*VLOOKUP(K274,【参考】数式用!$A$4:$J$42,8,FALSE)*AA274,0),""),"")</f>
        <v/>
      </c>
    </row>
    <row r="275" spans="1:74" ht="110.1" customHeight="1" thickBot="1">
      <c r="A275" s="333">
        <v>262</v>
      </c>
      <c r="B275" s="1008" t="str">
        <f>IF(基本情報入力シート!B297="","",基本情報入力シート!B297)</f>
        <v/>
      </c>
      <c r="C275" s="1009"/>
      <c r="D275" s="1009"/>
      <c r="E275" s="1009"/>
      <c r="F275" s="1010"/>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24" t="str">
        <f>IF('別紙様式2-2（個票（４、５月））'!M275="","",'別紙様式2-2（個票（４、５月））'!M275)</f>
        <v/>
      </c>
      <c r="N275" s="584" t="str">
        <f>IF('別紙様式2-2（個票（４、５月））'!N275="","",'別紙様式2-2（個票（４、５月））'!N275)</f>
        <v/>
      </c>
      <c r="O275" s="336"/>
      <c r="P275" s="337" t="str">
        <f>IFERROR(VLOOKUP(K275,【参考】数式用!$A$2:$M$57,MATCH(O275,【参考】数式用!$G$3:$M$3,0)+6,0),"")</f>
        <v/>
      </c>
      <c r="Q275" s="338" t="s">
        <v>118</v>
      </c>
      <c r="R275" s="339"/>
      <c r="S275" s="340" t="s">
        <v>183</v>
      </c>
      <c r="T275" s="339"/>
      <c r="U275" s="340" t="s">
        <v>184</v>
      </c>
      <c r="V275" s="339"/>
      <c r="W275" s="340" t="s">
        <v>183</v>
      </c>
      <c r="X275" s="339"/>
      <c r="Y275" s="340" t="s">
        <v>185</v>
      </c>
      <c r="Z275" s="340" t="s">
        <v>186</v>
      </c>
      <c r="AA275" s="340" t="str">
        <f t="shared" si="137"/>
        <v/>
      </c>
      <c r="AB275" s="341" t="s">
        <v>187</v>
      </c>
      <c r="AC275" s="342" t="str">
        <f t="shared" si="138"/>
        <v/>
      </c>
      <c r="AD275" s="509" t="str">
        <f t="shared" si="139"/>
        <v/>
      </c>
      <c r="AE275" s="343" t="str">
        <f>IFERROR(ROUNDDOWN(ROUNDDOWN(ROUND(L275*VLOOKUP(K275,【参考】数式用!$A$2:$M$57,MATCH("処遇改善加算Ⅳ",【参考】数式用!$G$3:$M$3,0)+6,0),0),0)*AA275*0.5,0), "")</f>
        <v/>
      </c>
      <c r="AF275" s="344"/>
      <c r="AG275" s="345"/>
      <c r="AH275" s="345"/>
      <c r="AI275" s="344"/>
      <c r="AJ275" s="382"/>
      <c r="AK275" s="346"/>
      <c r="AL275" s="324" t="str">
        <f t="shared" si="140"/>
        <v/>
      </c>
      <c r="AM275" s="325" t="str">
        <f t="shared" si="141"/>
        <v/>
      </c>
      <c r="AN275" s="255"/>
      <c r="AO275" s="577" t="str">
        <f>IFERROR(VLOOKUP(K275,【参考】数式用!$A$2:$N$57,14,FALSE),"")</f>
        <v/>
      </c>
      <c r="AP275" s="577" t="str">
        <f t="shared" si="142"/>
        <v/>
      </c>
      <c r="AQ275" s="560" t="str">
        <f t="shared" si="143"/>
        <v/>
      </c>
      <c r="AR275" s="560" t="str">
        <f t="shared" si="144"/>
        <v>キャリアパス要件Ⅰ・Ⅱ_</v>
      </c>
      <c r="AS275" s="632" t="str">
        <f t="shared" si="145"/>
        <v>入力済</v>
      </c>
      <c r="AT275" s="577" t="str">
        <f t="shared" si="146"/>
        <v/>
      </c>
      <c r="AU275" s="632" t="str">
        <f t="shared" si="147"/>
        <v>入力済</v>
      </c>
      <c r="AV275" s="632" t="str">
        <f t="shared" si="148"/>
        <v/>
      </c>
      <c r="AW275" s="632" t="str">
        <f t="shared" si="149"/>
        <v/>
      </c>
      <c r="AX275" s="577" t="str">
        <f t="shared" si="150"/>
        <v/>
      </c>
      <c r="AY275" s="632" t="str">
        <f>IFERROR(VLOOKUP(K275,【参考】数式用!$AR$3:$AS$49, 2, FALSE), "")</f>
        <v/>
      </c>
      <c r="AZ275" s="577" t="str">
        <f t="shared" si="151"/>
        <v/>
      </c>
      <c r="BA275" s="559" t="str">
        <f t="shared" si="152"/>
        <v>入力済</v>
      </c>
      <c r="BB275" s="632" t="str">
        <f>IFERROR(VLOOKUP(K275,【参考】数式用!$AX$3:$AY$59, 2, FALSE), "")</f>
        <v/>
      </c>
      <c r="BC275" s="577" t="str">
        <f t="shared" si="153"/>
        <v/>
      </c>
      <c r="BD275" s="559" t="str">
        <f t="shared" si="154"/>
        <v>入力済</v>
      </c>
      <c r="BE275" s="559" t="str">
        <f t="shared" si="155"/>
        <v/>
      </c>
      <c r="BF275" s="559" t="str">
        <f t="shared" si="156"/>
        <v/>
      </c>
      <c r="BG275" s="559" t="str">
        <f t="shared" si="157"/>
        <v/>
      </c>
      <c r="BH275" s="559" t="str">
        <f t="shared" si="158"/>
        <v/>
      </c>
      <c r="BI275" s="559" t="str">
        <f t="shared" si="159"/>
        <v/>
      </c>
      <c r="BK275" s="27"/>
      <c r="BL275" s="606" t="str">
        <f t="shared" si="160"/>
        <v/>
      </c>
      <c r="BM275" s="606" t="str">
        <f t="shared" si="161"/>
        <v/>
      </c>
      <c r="BN275" s="606" t="str">
        <f t="shared" si="162"/>
        <v/>
      </c>
      <c r="BO275" s="607" t="str">
        <f>IFERROR(IF(BN275="対象",ROUNDDOWN(L275*VLOOKUP(K275,【参考】数式用!$A$4:$J$42,10,FALSE)*AA275,0),""),"")</f>
        <v/>
      </c>
      <c r="BP275" s="606" t="str">
        <f t="shared" si="166"/>
        <v/>
      </c>
      <c r="BQ275" s="606" t="str">
        <f t="shared" si="163"/>
        <v/>
      </c>
      <c r="BR275" s="608" t="str">
        <f t="shared" si="167"/>
        <v/>
      </c>
      <c r="BS275" s="608" t="str">
        <f t="shared" si="164"/>
        <v/>
      </c>
      <c r="BT275" s="606" t="str">
        <f t="shared" si="165"/>
        <v/>
      </c>
      <c r="BU275" s="607" t="str">
        <f>IFERROR(IF(BT275="Ⅱロ有り",ROUNDDOWN(L275*VLOOKUP(K275,【参考】数式用!$A$4:$J$42,10,FALSE)*AA275,0),""),"")</f>
        <v/>
      </c>
      <c r="BV275" s="606" t="str">
        <f>IFERROR(IF(BT275="Ⅱロなし",ROUNDDOWN(L275*VLOOKUP(K275,【参考】数式用!$A$4:$J$42,8,FALSE)*AA275,0),""),"")</f>
        <v/>
      </c>
    </row>
    <row r="276" spans="1:74" ht="110.1" customHeight="1" thickBot="1">
      <c r="A276" s="333">
        <v>263</v>
      </c>
      <c r="B276" s="1008" t="str">
        <f>IF(基本情報入力シート!B298="","",基本情報入力シート!B298)</f>
        <v/>
      </c>
      <c r="C276" s="1009"/>
      <c r="D276" s="1009"/>
      <c r="E276" s="1009"/>
      <c r="F276" s="1010"/>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24" t="str">
        <f>IF('別紙様式2-2（個票（４、５月））'!M276="","",'別紙様式2-2（個票（４、５月））'!M276)</f>
        <v/>
      </c>
      <c r="N276" s="584" t="str">
        <f>IF('別紙様式2-2（個票（４、５月））'!N276="","",'別紙様式2-2（個票（４、５月））'!N276)</f>
        <v/>
      </c>
      <c r="O276" s="336"/>
      <c r="P276" s="337" t="str">
        <f>IFERROR(VLOOKUP(K276,【参考】数式用!$A$2:$M$57,MATCH(O276,【参考】数式用!$G$3:$M$3,0)+6,0),"")</f>
        <v/>
      </c>
      <c r="Q276" s="338" t="s">
        <v>118</v>
      </c>
      <c r="R276" s="339"/>
      <c r="S276" s="340" t="s">
        <v>183</v>
      </c>
      <c r="T276" s="339"/>
      <c r="U276" s="340" t="s">
        <v>184</v>
      </c>
      <c r="V276" s="339"/>
      <c r="W276" s="340" t="s">
        <v>183</v>
      </c>
      <c r="X276" s="339"/>
      <c r="Y276" s="340" t="s">
        <v>185</v>
      </c>
      <c r="Z276" s="340" t="s">
        <v>186</v>
      </c>
      <c r="AA276" s="340" t="str">
        <f t="shared" si="137"/>
        <v/>
      </c>
      <c r="AB276" s="341" t="s">
        <v>187</v>
      </c>
      <c r="AC276" s="342" t="str">
        <f t="shared" si="138"/>
        <v/>
      </c>
      <c r="AD276" s="509" t="str">
        <f t="shared" si="139"/>
        <v/>
      </c>
      <c r="AE276" s="343" t="str">
        <f>IFERROR(ROUNDDOWN(ROUNDDOWN(ROUND(L276*VLOOKUP(K276,【参考】数式用!$A$2:$M$57,MATCH("処遇改善加算Ⅳ",【参考】数式用!$G$3:$M$3,0)+6,0),0),0)*AA276*0.5,0), "")</f>
        <v/>
      </c>
      <c r="AF276" s="344"/>
      <c r="AG276" s="345"/>
      <c r="AH276" s="345"/>
      <c r="AI276" s="344"/>
      <c r="AJ276" s="382"/>
      <c r="AK276" s="346"/>
      <c r="AL276" s="324" t="str">
        <f t="shared" si="140"/>
        <v/>
      </c>
      <c r="AM276" s="325" t="str">
        <f t="shared" si="141"/>
        <v/>
      </c>
      <c r="AN276" s="255"/>
      <c r="AO276" s="577" t="str">
        <f>IFERROR(VLOOKUP(K276,【参考】数式用!$A$2:$N$57,14,FALSE),"")</f>
        <v/>
      </c>
      <c r="AP276" s="577" t="str">
        <f t="shared" si="142"/>
        <v/>
      </c>
      <c r="AQ276" s="560" t="str">
        <f t="shared" si="143"/>
        <v/>
      </c>
      <c r="AR276" s="560" t="str">
        <f t="shared" si="144"/>
        <v>キャリアパス要件Ⅰ・Ⅱ_</v>
      </c>
      <c r="AS276" s="632" t="str">
        <f t="shared" si="145"/>
        <v>入力済</v>
      </c>
      <c r="AT276" s="577" t="str">
        <f t="shared" si="146"/>
        <v/>
      </c>
      <c r="AU276" s="632" t="str">
        <f t="shared" si="147"/>
        <v>入力済</v>
      </c>
      <c r="AV276" s="632" t="str">
        <f t="shared" si="148"/>
        <v/>
      </c>
      <c r="AW276" s="632" t="str">
        <f t="shared" si="149"/>
        <v/>
      </c>
      <c r="AX276" s="577" t="str">
        <f t="shared" si="150"/>
        <v/>
      </c>
      <c r="AY276" s="632" t="str">
        <f>IFERROR(VLOOKUP(K276,【参考】数式用!$AR$3:$AS$49, 2, FALSE), "")</f>
        <v/>
      </c>
      <c r="AZ276" s="577" t="str">
        <f t="shared" si="151"/>
        <v/>
      </c>
      <c r="BA276" s="559" t="str">
        <f t="shared" si="152"/>
        <v>入力済</v>
      </c>
      <c r="BB276" s="632" t="str">
        <f>IFERROR(VLOOKUP(K276,【参考】数式用!$AX$3:$AY$59, 2, FALSE), "")</f>
        <v/>
      </c>
      <c r="BC276" s="577" t="str">
        <f t="shared" si="153"/>
        <v/>
      </c>
      <c r="BD276" s="559" t="str">
        <f t="shared" si="154"/>
        <v>入力済</v>
      </c>
      <c r="BE276" s="559" t="str">
        <f t="shared" si="155"/>
        <v/>
      </c>
      <c r="BF276" s="559" t="str">
        <f t="shared" si="156"/>
        <v/>
      </c>
      <c r="BG276" s="559" t="str">
        <f t="shared" si="157"/>
        <v/>
      </c>
      <c r="BH276" s="559" t="str">
        <f t="shared" si="158"/>
        <v/>
      </c>
      <c r="BI276" s="559" t="str">
        <f t="shared" si="159"/>
        <v/>
      </c>
      <c r="BK276" s="27"/>
      <c r="BL276" s="606" t="str">
        <f t="shared" si="160"/>
        <v/>
      </c>
      <c r="BM276" s="606" t="str">
        <f t="shared" si="161"/>
        <v/>
      </c>
      <c r="BN276" s="606" t="str">
        <f t="shared" si="162"/>
        <v/>
      </c>
      <c r="BO276" s="607" t="str">
        <f>IFERROR(IF(BN276="対象",ROUNDDOWN(L276*VLOOKUP(K276,【参考】数式用!$A$4:$J$42,10,FALSE)*AA276,0),""),"")</f>
        <v/>
      </c>
      <c r="BP276" s="606" t="str">
        <f t="shared" si="166"/>
        <v/>
      </c>
      <c r="BQ276" s="606" t="str">
        <f t="shared" si="163"/>
        <v/>
      </c>
      <c r="BR276" s="608" t="str">
        <f t="shared" si="167"/>
        <v/>
      </c>
      <c r="BS276" s="608" t="str">
        <f t="shared" si="164"/>
        <v/>
      </c>
      <c r="BT276" s="606" t="str">
        <f t="shared" si="165"/>
        <v/>
      </c>
      <c r="BU276" s="607" t="str">
        <f>IFERROR(IF(BT276="Ⅱロ有り",ROUNDDOWN(L276*VLOOKUP(K276,【参考】数式用!$A$4:$J$42,10,FALSE)*AA276,0),""),"")</f>
        <v/>
      </c>
      <c r="BV276" s="606" t="str">
        <f>IFERROR(IF(BT276="Ⅱロなし",ROUNDDOWN(L276*VLOOKUP(K276,【参考】数式用!$A$4:$J$42,8,FALSE)*AA276,0),""),"")</f>
        <v/>
      </c>
    </row>
    <row r="277" spans="1:74" ht="110.1" customHeight="1" thickBot="1">
      <c r="A277" s="333">
        <v>264</v>
      </c>
      <c r="B277" s="1008" t="str">
        <f>IF(基本情報入力シート!B299="","",基本情報入力シート!B299)</f>
        <v/>
      </c>
      <c r="C277" s="1009"/>
      <c r="D277" s="1009"/>
      <c r="E277" s="1009"/>
      <c r="F277" s="1010"/>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24" t="str">
        <f>IF('別紙様式2-2（個票（４、５月））'!M277="","",'別紙様式2-2（個票（４、５月））'!M277)</f>
        <v/>
      </c>
      <c r="N277" s="584" t="str">
        <f>IF('別紙様式2-2（個票（４、５月））'!N277="","",'別紙様式2-2（個票（４、５月））'!N277)</f>
        <v/>
      </c>
      <c r="O277" s="336"/>
      <c r="P277" s="337" t="str">
        <f>IFERROR(VLOOKUP(K277,【参考】数式用!$A$2:$M$57,MATCH(O277,【参考】数式用!$G$3:$M$3,0)+6,0),"")</f>
        <v/>
      </c>
      <c r="Q277" s="338" t="s">
        <v>118</v>
      </c>
      <c r="R277" s="339"/>
      <c r="S277" s="340" t="s">
        <v>183</v>
      </c>
      <c r="T277" s="339"/>
      <c r="U277" s="340" t="s">
        <v>184</v>
      </c>
      <c r="V277" s="339"/>
      <c r="W277" s="340" t="s">
        <v>183</v>
      </c>
      <c r="X277" s="339"/>
      <c r="Y277" s="340" t="s">
        <v>185</v>
      </c>
      <c r="Z277" s="340" t="s">
        <v>186</v>
      </c>
      <c r="AA277" s="340" t="str">
        <f t="shared" si="137"/>
        <v/>
      </c>
      <c r="AB277" s="341" t="s">
        <v>187</v>
      </c>
      <c r="AC277" s="342" t="str">
        <f t="shared" si="138"/>
        <v/>
      </c>
      <c r="AD277" s="509" t="str">
        <f t="shared" si="139"/>
        <v/>
      </c>
      <c r="AE277" s="343" t="str">
        <f>IFERROR(ROUNDDOWN(ROUNDDOWN(ROUND(L277*VLOOKUP(K277,【参考】数式用!$A$2:$M$57,MATCH("処遇改善加算Ⅳ",【参考】数式用!$G$3:$M$3,0)+6,0),0),0)*AA277*0.5,0), "")</f>
        <v/>
      </c>
      <c r="AF277" s="344"/>
      <c r="AG277" s="345"/>
      <c r="AH277" s="345"/>
      <c r="AI277" s="344"/>
      <c r="AJ277" s="382"/>
      <c r="AK277" s="346"/>
      <c r="AL277" s="324" t="str">
        <f t="shared" si="140"/>
        <v/>
      </c>
      <c r="AM277" s="325" t="str">
        <f t="shared" si="141"/>
        <v/>
      </c>
      <c r="AN277" s="255"/>
      <c r="AO277" s="577" t="str">
        <f>IFERROR(VLOOKUP(K277,【参考】数式用!$A$2:$N$57,14,FALSE),"")</f>
        <v/>
      </c>
      <c r="AP277" s="577" t="str">
        <f t="shared" si="142"/>
        <v/>
      </c>
      <c r="AQ277" s="560" t="str">
        <f t="shared" si="143"/>
        <v/>
      </c>
      <c r="AR277" s="560" t="str">
        <f t="shared" si="144"/>
        <v>キャリアパス要件Ⅰ・Ⅱ_</v>
      </c>
      <c r="AS277" s="632" t="str">
        <f t="shared" si="145"/>
        <v>入力済</v>
      </c>
      <c r="AT277" s="577" t="str">
        <f t="shared" si="146"/>
        <v/>
      </c>
      <c r="AU277" s="632" t="str">
        <f t="shared" si="147"/>
        <v>入力済</v>
      </c>
      <c r="AV277" s="632" t="str">
        <f t="shared" si="148"/>
        <v/>
      </c>
      <c r="AW277" s="632" t="str">
        <f t="shared" si="149"/>
        <v/>
      </c>
      <c r="AX277" s="577" t="str">
        <f t="shared" si="150"/>
        <v/>
      </c>
      <c r="AY277" s="632" t="str">
        <f>IFERROR(VLOOKUP(K277,【参考】数式用!$AR$3:$AS$49, 2, FALSE), "")</f>
        <v/>
      </c>
      <c r="AZ277" s="577" t="str">
        <f t="shared" si="151"/>
        <v/>
      </c>
      <c r="BA277" s="559" t="str">
        <f t="shared" si="152"/>
        <v>入力済</v>
      </c>
      <c r="BB277" s="632" t="str">
        <f>IFERROR(VLOOKUP(K277,【参考】数式用!$AX$3:$AY$59, 2, FALSE), "")</f>
        <v/>
      </c>
      <c r="BC277" s="577" t="str">
        <f t="shared" si="153"/>
        <v/>
      </c>
      <c r="BD277" s="559" t="str">
        <f t="shared" si="154"/>
        <v>入力済</v>
      </c>
      <c r="BE277" s="559" t="str">
        <f t="shared" si="155"/>
        <v/>
      </c>
      <c r="BF277" s="559" t="str">
        <f t="shared" si="156"/>
        <v/>
      </c>
      <c r="BG277" s="559" t="str">
        <f t="shared" si="157"/>
        <v/>
      </c>
      <c r="BH277" s="559" t="str">
        <f t="shared" si="158"/>
        <v/>
      </c>
      <c r="BI277" s="559" t="str">
        <f t="shared" si="159"/>
        <v/>
      </c>
      <c r="BK277" s="27"/>
      <c r="BL277" s="606" t="str">
        <f t="shared" si="160"/>
        <v/>
      </c>
      <c r="BM277" s="606" t="str">
        <f t="shared" si="161"/>
        <v/>
      </c>
      <c r="BN277" s="606" t="str">
        <f t="shared" si="162"/>
        <v/>
      </c>
      <c r="BO277" s="607" t="str">
        <f>IFERROR(IF(BN277="対象",ROUNDDOWN(L277*VLOOKUP(K277,【参考】数式用!$A$4:$J$42,10,FALSE)*AA277,0),""),"")</f>
        <v/>
      </c>
      <c r="BP277" s="606" t="str">
        <f t="shared" si="166"/>
        <v/>
      </c>
      <c r="BQ277" s="606" t="str">
        <f t="shared" si="163"/>
        <v/>
      </c>
      <c r="BR277" s="608" t="str">
        <f t="shared" si="167"/>
        <v/>
      </c>
      <c r="BS277" s="608" t="str">
        <f t="shared" si="164"/>
        <v/>
      </c>
      <c r="BT277" s="606" t="str">
        <f t="shared" si="165"/>
        <v/>
      </c>
      <c r="BU277" s="607" t="str">
        <f>IFERROR(IF(BT277="Ⅱロ有り",ROUNDDOWN(L277*VLOOKUP(K277,【参考】数式用!$A$4:$J$42,10,FALSE)*AA277,0),""),"")</f>
        <v/>
      </c>
      <c r="BV277" s="606" t="str">
        <f>IFERROR(IF(BT277="Ⅱロなし",ROUNDDOWN(L277*VLOOKUP(K277,【参考】数式用!$A$4:$J$42,8,FALSE)*AA277,0),""),"")</f>
        <v/>
      </c>
    </row>
    <row r="278" spans="1:74" ht="110.1" customHeight="1" thickBot="1">
      <c r="A278" s="333">
        <v>265</v>
      </c>
      <c r="B278" s="1008" t="str">
        <f>IF(基本情報入力シート!B300="","",基本情報入力シート!B300)</f>
        <v/>
      </c>
      <c r="C278" s="1009"/>
      <c r="D278" s="1009"/>
      <c r="E278" s="1009"/>
      <c r="F278" s="1010"/>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24" t="str">
        <f>IF('別紙様式2-2（個票（４、５月））'!M278="","",'別紙様式2-2（個票（４、５月））'!M278)</f>
        <v/>
      </c>
      <c r="N278" s="584" t="str">
        <f>IF('別紙様式2-2（個票（４、５月））'!N278="","",'別紙様式2-2（個票（４、５月））'!N278)</f>
        <v/>
      </c>
      <c r="O278" s="336"/>
      <c r="P278" s="337" t="str">
        <f>IFERROR(VLOOKUP(K278,【参考】数式用!$A$2:$M$57,MATCH(O278,【参考】数式用!$G$3:$M$3,0)+6,0),"")</f>
        <v/>
      </c>
      <c r="Q278" s="338" t="s">
        <v>118</v>
      </c>
      <c r="R278" s="339"/>
      <c r="S278" s="340" t="s">
        <v>183</v>
      </c>
      <c r="T278" s="339"/>
      <c r="U278" s="340" t="s">
        <v>184</v>
      </c>
      <c r="V278" s="339"/>
      <c r="W278" s="340" t="s">
        <v>183</v>
      </c>
      <c r="X278" s="339"/>
      <c r="Y278" s="340" t="s">
        <v>185</v>
      </c>
      <c r="Z278" s="340" t="s">
        <v>186</v>
      </c>
      <c r="AA278" s="340" t="str">
        <f t="shared" si="137"/>
        <v/>
      </c>
      <c r="AB278" s="341" t="s">
        <v>187</v>
      </c>
      <c r="AC278" s="342" t="str">
        <f t="shared" si="138"/>
        <v/>
      </c>
      <c r="AD278" s="509" t="str">
        <f t="shared" si="139"/>
        <v/>
      </c>
      <c r="AE278" s="343" t="str">
        <f>IFERROR(ROUNDDOWN(ROUNDDOWN(ROUND(L278*VLOOKUP(K278,【参考】数式用!$A$2:$M$57,MATCH("処遇改善加算Ⅳ",【参考】数式用!$G$3:$M$3,0)+6,0),0),0)*AA278*0.5,0), "")</f>
        <v/>
      </c>
      <c r="AF278" s="344"/>
      <c r="AG278" s="345"/>
      <c r="AH278" s="345"/>
      <c r="AI278" s="344"/>
      <c r="AJ278" s="382"/>
      <c r="AK278" s="346"/>
      <c r="AL278" s="324" t="str">
        <f t="shared" si="140"/>
        <v/>
      </c>
      <c r="AM278" s="325" t="str">
        <f t="shared" si="141"/>
        <v/>
      </c>
      <c r="AN278" s="255"/>
      <c r="AO278" s="577" t="str">
        <f>IFERROR(VLOOKUP(K278,【参考】数式用!$A$2:$N$57,14,FALSE),"")</f>
        <v/>
      </c>
      <c r="AP278" s="577" t="str">
        <f t="shared" si="142"/>
        <v/>
      </c>
      <c r="AQ278" s="560" t="str">
        <f t="shared" si="143"/>
        <v/>
      </c>
      <c r="AR278" s="560" t="str">
        <f t="shared" si="144"/>
        <v>キャリアパス要件Ⅰ・Ⅱ_</v>
      </c>
      <c r="AS278" s="632" t="str">
        <f t="shared" si="145"/>
        <v>入力済</v>
      </c>
      <c r="AT278" s="577" t="str">
        <f t="shared" si="146"/>
        <v/>
      </c>
      <c r="AU278" s="632" t="str">
        <f t="shared" si="147"/>
        <v>入力済</v>
      </c>
      <c r="AV278" s="632" t="str">
        <f t="shared" si="148"/>
        <v/>
      </c>
      <c r="AW278" s="632" t="str">
        <f t="shared" si="149"/>
        <v/>
      </c>
      <c r="AX278" s="577" t="str">
        <f t="shared" si="150"/>
        <v/>
      </c>
      <c r="AY278" s="632" t="str">
        <f>IFERROR(VLOOKUP(K278,【参考】数式用!$AR$3:$AS$49, 2, FALSE), "")</f>
        <v/>
      </c>
      <c r="AZ278" s="577" t="str">
        <f t="shared" si="151"/>
        <v/>
      </c>
      <c r="BA278" s="559" t="str">
        <f t="shared" si="152"/>
        <v>入力済</v>
      </c>
      <c r="BB278" s="632" t="str">
        <f>IFERROR(VLOOKUP(K278,【参考】数式用!$AX$3:$AY$59, 2, FALSE), "")</f>
        <v/>
      </c>
      <c r="BC278" s="577" t="str">
        <f t="shared" si="153"/>
        <v/>
      </c>
      <c r="BD278" s="559" t="str">
        <f t="shared" si="154"/>
        <v>入力済</v>
      </c>
      <c r="BE278" s="559" t="str">
        <f t="shared" si="155"/>
        <v/>
      </c>
      <c r="BF278" s="559" t="str">
        <f t="shared" si="156"/>
        <v/>
      </c>
      <c r="BG278" s="559" t="str">
        <f t="shared" si="157"/>
        <v/>
      </c>
      <c r="BH278" s="559" t="str">
        <f t="shared" si="158"/>
        <v/>
      </c>
      <c r="BI278" s="559" t="str">
        <f t="shared" si="159"/>
        <v/>
      </c>
      <c r="BK278" s="27"/>
      <c r="BL278" s="606" t="str">
        <f t="shared" si="160"/>
        <v/>
      </c>
      <c r="BM278" s="606" t="str">
        <f t="shared" si="161"/>
        <v/>
      </c>
      <c r="BN278" s="606" t="str">
        <f t="shared" si="162"/>
        <v/>
      </c>
      <c r="BO278" s="607" t="str">
        <f>IFERROR(IF(BN278="対象",ROUNDDOWN(L278*VLOOKUP(K278,【参考】数式用!$A$4:$J$42,10,FALSE)*AA278,0),""),"")</f>
        <v/>
      </c>
      <c r="BP278" s="606" t="str">
        <f t="shared" si="166"/>
        <v/>
      </c>
      <c r="BQ278" s="606" t="str">
        <f t="shared" si="163"/>
        <v/>
      </c>
      <c r="BR278" s="608" t="str">
        <f t="shared" si="167"/>
        <v/>
      </c>
      <c r="BS278" s="608" t="str">
        <f t="shared" si="164"/>
        <v/>
      </c>
      <c r="BT278" s="606" t="str">
        <f t="shared" si="165"/>
        <v/>
      </c>
      <c r="BU278" s="607" t="str">
        <f>IFERROR(IF(BT278="Ⅱロ有り",ROUNDDOWN(L278*VLOOKUP(K278,【参考】数式用!$A$4:$J$42,10,FALSE)*AA278,0),""),"")</f>
        <v/>
      </c>
      <c r="BV278" s="606" t="str">
        <f>IFERROR(IF(BT278="Ⅱロなし",ROUNDDOWN(L278*VLOOKUP(K278,【参考】数式用!$A$4:$J$42,8,FALSE)*AA278,0),""),"")</f>
        <v/>
      </c>
    </row>
    <row r="279" spans="1:74" ht="110.1" customHeight="1" thickBot="1">
      <c r="A279" s="333">
        <v>266</v>
      </c>
      <c r="B279" s="1008" t="str">
        <f>IF(基本情報入力シート!B301="","",基本情報入力シート!B301)</f>
        <v/>
      </c>
      <c r="C279" s="1009"/>
      <c r="D279" s="1009"/>
      <c r="E279" s="1009"/>
      <c r="F279" s="1010"/>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24" t="str">
        <f>IF('別紙様式2-2（個票（４、５月））'!M279="","",'別紙様式2-2（個票（４、５月））'!M279)</f>
        <v/>
      </c>
      <c r="N279" s="584" t="str">
        <f>IF('別紙様式2-2（個票（４、５月））'!N279="","",'別紙様式2-2（個票（４、５月））'!N279)</f>
        <v/>
      </c>
      <c r="O279" s="336"/>
      <c r="P279" s="337" t="str">
        <f>IFERROR(VLOOKUP(K279,【参考】数式用!$A$2:$M$57,MATCH(O279,【参考】数式用!$G$3:$M$3,0)+6,0),"")</f>
        <v/>
      </c>
      <c r="Q279" s="338" t="s">
        <v>118</v>
      </c>
      <c r="R279" s="339"/>
      <c r="S279" s="340" t="s">
        <v>183</v>
      </c>
      <c r="T279" s="339"/>
      <c r="U279" s="340" t="s">
        <v>184</v>
      </c>
      <c r="V279" s="339"/>
      <c r="W279" s="340" t="s">
        <v>183</v>
      </c>
      <c r="X279" s="339"/>
      <c r="Y279" s="340" t="s">
        <v>185</v>
      </c>
      <c r="Z279" s="340" t="s">
        <v>186</v>
      </c>
      <c r="AA279" s="340" t="str">
        <f t="shared" si="137"/>
        <v/>
      </c>
      <c r="AB279" s="341" t="s">
        <v>187</v>
      </c>
      <c r="AC279" s="342" t="str">
        <f t="shared" si="138"/>
        <v/>
      </c>
      <c r="AD279" s="509" t="str">
        <f t="shared" si="139"/>
        <v/>
      </c>
      <c r="AE279" s="343" t="str">
        <f>IFERROR(ROUNDDOWN(ROUNDDOWN(ROUND(L279*VLOOKUP(K279,【参考】数式用!$A$2:$M$57,MATCH("処遇改善加算Ⅳ",【参考】数式用!$G$3:$M$3,0)+6,0),0),0)*AA279*0.5,0), "")</f>
        <v/>
      </c>
      <c r="AF279" s="344"/>
      <c r="AG279" s="345"/>
      <c r="AH279" s="345"/>
      <c r="AI279" s="344"/>
      <c r="AJ279" s="382"/>
      <c r="AK279" s="346"/>
      <c r="AL279" s="324" t="str">
        <f t="shared" si="140"/>
        <v/>
      </c>
      <c r="AM279" s="325" t="str">
        <f t="shared" si="141"/>
        <v/>
      </c>
      <c r="AN279" s="255"/>
      <c r="AO279" s="577" t="str">
        <f>IFERROR(VLOOKUP(K279,【参考】数式用!$A$2:$N$57,14,FALSE),"")</f>
        <v/>
      </c>
      <c r="AP279" s="577" t="str">
        <f t="shared" si="142"/>
        <v/>
      </c>
      <c r="AQ279" s="560" t="str">
        <f t="shared" si="143"/>
        <v/>
      </c>
      <c r="AR279" s="560" t="str">
        <f t="shared" si="144"/>
        <v>キャリアパス要件Ⅰ・Ⅱ_</v>
      </c>
      <c r="AS279" s="632" t="str">
        <f t="shared" si="145"/>
        <v>入力済</v>
      </c>
      <c r="AT279" s="577" t="str">
        <f t="shared" si="146"/>
        <v/>
      </c>
      <c r="AU279" s="632" t="str">
        <f t="shared" si="147"/>
        <v>入力済</v>
      </c>
      <c r="AV279" s="632" t="str">
        <f t="shared" si="148"/>
        <v/>
      </c>
      <c r="AW279" s="632" t="str">
        <f t="shared" si="149"/>
        <v/>
      </c>
      <c r="AX279" s="577" t="str">
        <f t="shared" si="150"/>
        <v/>
      </c>
      <c r="AY279" s="632" t="str">
        <f>IFERROR(VLOOKUP(K279,【参考】数式用!$AR$3:$AS$49, 2, FALSE), "")</f>
        <v/>
      </c>
      <c r="AZ279" s="577" t="str">
        <f t="shared" si="151"/>
        <v/>
      </c>
      <c r="BA279" s="559" t="str">
        <f t="shared" si="152"/>
        <v>入力済</v>
      </c>
      <c r="BB279" s="632" t="str">
        <f>IFERROR(VLOOKUP(K279,【参考】数式用!$AX$3:$AY$59, 2, FALSE), "")</f>
        <v/>
      </c>
      <c r="BC279" s="577" t="str">
        <f t="shared" si="153"/>
        <v/>
      </c>
      <c r="BD279" s="559" t="str">
        <f t="shared" si="154"/>
        <v>入力済</v>
      </c>
      <c r="BE279" s="559" t="str">
        <f t="shared" si="155"/>
        <v/>
      </c>
      <c r="BF279" s="559" t="str">
        <f t="shared" si="156"/>
        <v/>
      </c>
      <c r="BG279" s="559" t="str">
        <f t="shared" si="157"/>
        <v/>
      </c>
      <c r="BH279" s="559" t="str">
        <f t="shared" si="158"/>
        <v/>
      </c>
      <c r="BI279" s="559" t="str">
        <f t="shared" si="159"/>
        <v/>
      </c>
      <c r="BK279" s="27"/>
      <c r="BL279" s="606" t="str">
        <f t="shared" si="160"/>
        <v/>
      </c>
      <c r="BM279" s="606" t="str">
        <f t="shared" si="161"/>
        <v/>
      </c>
      <c r="BN279" s="606" t="str">
        <f t="shared" si="162"/>
        <v/>
      </c>
      <c r="BO279" s="607" t="str">
        <f>IFERROR(IF(BN279="対象",ROUNDDOWN(L279*VLOOKUP(K279,【参考】数式用!$A$4:$J$42,10,FALSE)*AA279,0),""),"")</f>
        <v/>
      </c>
      <c r="BP279" s="606" t="str">
        <f t="shared" si="166"/>
        <v/>
      </c>
      <c r="BQ279" s="606" t="str">
        <f t="shared" si="163"/>
        <v/>
      </c>
      <c r="BR279" s="608" t="str">
        <f t="shared" si="167"/>
        <v/>
      </c>
      <c r="BS279" s="608" t="str">
        <f t="shared" si="164"/>
        <v/>
      </c>
      <c r="BT279" s="606" t="str">
        <f t="shared" si="165"/>
        <v/>
      </c>
      <c r="BU279" s="607" t="str">
        <f>IFERROR(IF(BT279="Ⅱロ有り",ROUNDDOWN(L279*VLOOKUP(K279,【参考】数式用!$A$4:$J$42,10,FALSE)*AA279,0),""),"")</f>
        <v/>
      </c>
      <c r="BV279" s="606" t="str">
        <f>IFERROR(IF(BT279="Ⅱロなし",ROUNDDOWN(L279*VLOOKUP(K279,【参考】数式用!$A$4:$J$42,8,FALSE)*AA279,0),""),"")</f>
        <v/>
      </c>
    </row>
    <row r="280" spans="1:74" ht="110.1" customHeight="1" thickBot="1">
      <c r="A280" s="333">
        <v>267</v>
      </c>
      <c r="B280" s="1008" t="str">
        <f>IF(基本情報入力シート!B302="","",基本情報入力シート!B302)</f>
        <v/>
      </c>
      <c r="C280" s="1009"/>
      <c r="D280" s="1009"/>
      <c r="E280" s="1009"/>
      <c r="F280" s="1010"/>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24" t="str">
        <f>IF('別紙様式2-2（個票（４、５月））'!M280="","",'別紙様式2-2（個票（４、５月））'!M280)</f>
        <v/>
      </c>
      <c r="N280" s="584" t="str">
        <f>IF('別紙様式2-2（個票（４、５月））'!N280="","",'別紙様式2-2（個票（４、５月））'!N280)</f>
        <v/>
      </c>
      <c r="O280" s="336"/>
      <c r="P280" s="337" t="str">
        <f>IFERROR(VLOOKUP(K280,【参考】数式用!$A$2:$M$57,MATCH(O280,【参考】数式用!$G$3:$M$3,0)+6,0),"")</f>
        <v/>
      </c>
      <c r="Q280" s="338" t="s">
        <v>118</v>
      </c>
      <c r="R280" s="339"/>
      <c r="S280" s="340" t="s">
        <v>183</v>
      </c>
      <c r="T280" s="339"/>
      <c r="U280" s="340" t="s">
        <v>184</v>
      </c>
      <c r="V280" s="339"/>
      <c r="W280" s="340" t="s">
        <v>183</v>
      </c>
      <c r="X280" s="339"/>
      <c r="Y280" s="340" t="s">
        <v>185</v>
      </c>
      <c r="Z280" s="340" t="s">
        <v>186</v>
      </c>
      <c r="AA280" s="340" t="str">
        <f t="shared" si="137"/>
        <v/>
      </c>
      <c r="AB280" s="341" t="s">
        <v>187</v>
      </c>
      <c r="AC280" s="342" t="str">
        <f t="shared" si="138"/>
        <v/>
      </c>
      <c r="AD280" s="509" t="str">
        <f t="shared" si="139"/>
        <v/>
      </c>
      <c r="AE280" s="343" t="str">
        <f>IFERROR(ROUNDDOWN(ROUNDDOWN(ROUND(L280*VLOOKUP(K280,【参考】数式用!$A$2:$M$57,MATCH("処遇改善加算Ⅳ",【参考】数式用!$G$3:$M$3,0)+6,0),0),0)*AA280*0.5,0), "")</f>
        <v/>
      </c>
      <c r="AF280" s="344"/>
      <c r="AG280" s="345"/>
      <c r="AH280" s="345"/>
      <c r="AI280" s="344"/>
      <c r="AJ280" s="382"/>
      <c r="AK280" s="346"/>
      <c r="AL280" s="324" t="str">
        <f t="shared" si="140"/>
        <v/>
      </c>
      <c r="AM280" s="325" t="str">
        <f t="shared" si="141"/>
        <v/>
      </c>
      <c r="AN280" s="255"/>
      <c r="AO280" s="577" t="str">
        <f>IFERROR(VLOOKUP(K280,【参考】数式用!$A$2:$N$57,14,FALSE),"")</f>
        <v/>
      </c>
      <c r="AP280" s="577" t="str">
        <f t="shared" si="142"/>
        <v/>
      </c>
      <c r="AQ280" s="560" t="str">
        <f t="shared" si="143"/>
        <v/>
      </c>
      <c r="AR280" s="560" t="str">
        <f t="shared" si="144"/>
        <v>キャリアパス要件Ⅰ・Ⅱ_</v>
      </c>
      <c r="AS280" s="632" t="str">
        <f t="shared" si="145"/>
        <v>入力済</v>
      </c>
      <c r="AT280" s="577" t="str">
        <f t="shared" si="146"/>
        <v/>
      </c>
      <c r="AU280" s="632" t="str">
        <f t="shared" si="147"/>
        <v>入力済</v>
      </c>
      <c r="AV280" s="632" t="str">
        <f t="shared" si="148"/>
        <v/>
      </c>
      <c r="AW280" s="632" t="str">
        <f t="shared" si="149"/>
        <v/>
      </c>
      <c r="AX280" s="577" t="str">
        <f t="shared" si="150"/>
        <v/>
      </c>
      <c r="AY280" s="632" t="str">
        <f>IFERROR(VLOOKUP(K280,【参考】数式用!$AR$3:$AS$49, 2, FALSE), "")</f>
        <v/>
      </c>
      <c r="AZ280" s="577" t="str">
        <f t="shared" si="151"/>
        <v/>
      </c>
      <c r="BA280" s="559" t="str">
        <f t="shared" si="152"/>
        <v>入力済</v>
      </c>
      <c r="BB280" s="632" t="str">
        <f>IFERROR(VLOOKUP(K280,【参考】数式用!$AX$3:$AY$59, 2, FALSE), "")</f>
        <v/>
      </c>
      <c r="BC280" s="577" t="str">
        <f t="shared" si="153"/>
        <v/>
      </c>
      <c r="BD280" s="559" t="str">
        <f t="shared" si="154"/>
        <v>入力済</v>
      </c>
      <c r="BE280" s="559" t="str">
        <f t="shared" si="155"/>
        <v/>
      </c>
      <c r="BF280" s="559" t="str">
        <f t="shared" si="156"/>
        <v/>
      </c>
      <c r="BG280" s="559" t="str">
        <f t="shared" si="157"/>
        <v/>
      </c>
      <c r="BH280" s="559" t="str">
        <f t="shared" si="158"/>
        <v/>
      </c>
      <c r="BI280" s="559" t="str">
        <f t="shared" si="159"/>
        <v/>
      </c>
      <c r="BK280" s="27"/>
      <c r="BL280" s="606" t="str">
        <f t="shared" si="160"/>
        <v/>
      </c>
      <c r="BM280" s="606" t="str">
        <f t="shared" si="161"/>
        <v/>
      </c>
      <c r="BN280" s="606" t="str">
        <f t="shared" si="162"/>
        <v/>
      </c>
      <c r="BO280" s="607" t="str">
        <f>IFERROR(IF(BN280="対象",ROUNDDOWN(L280*VLOOKUP(K280,【参考】数式用!$A$4:$J$42,10,FALSE)*AA280,0),""),"")</f>
        <v/>
      </c>
      <c r="BP280" s="606" t="str">
        <f t="shared" si="166"/>
        <v/>
      </c>
      <c r="BQ280" s="606" t="str">
        <f t="shared" si="163"/>
        <v/>
      </c>
      <c r="BR280" s="608" t="str">
        <f t="shared" si="167"/>
        <v/>
      </c>
      <c r="BS280" s="608" t="str">
        <f t="shared" si="164"/>
        <v/>
      </c>
      <c r="BT280" s="606" t="str">
        <f t="shared" si="165"/>
        <v/>
      </c>
      <c r="BU280" s="607" t="str">
        <f>IFERROR(IF(BT280="Ⅱロ有り",ROUNDDOWN(L280*VLOOKUP(K280,【参考】数式用!$A$4:$J$42,10,FALSE)*AA280,0),""),"")</f>
        <v/>
      </c>
      <c r="BV280" s="606" t="str">
        <f>IFERROR(IF(BT280="Ⅱロなし",ROUNDDOWN(L280*VLOOKUP(K280,【参考】数式用!$A$4:$J$42,8,FALSE)*AA280,0),""),"")</f>
        <v/>
      </c>
    </row>
    <row r="281" spans="1:74" ht="110.1" customHeight="1" thickBot="1">
      <c r="A281" s="333">
        <v>268</v>
      </c>
      <c r="B281" s="1008" t="str">
        <f>IF(基本情報入力シート!B303="","",基本情報入力シート!B303)</f>
        <v/>
      </c>
      <c r="C281" s="1009"/>
      <c r="D281" s="1009"/>
      <c r="E281" s="1009"/>
      <c r="F281" s="1010"/>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24" t="str">
        <f>IF('別紙様式2-2（個票（４、５月））'!M281="","",'別紙様式2-2（個票（４、５月））'!M281)</f>
        <v/>
      </c>
      <c r="N281" s="584" t="str">
        <f>IF('別紙様式2-2（個票（４、５月））'!N281="","",'別紙様式2-2（個票（４、５月））'!N281)</f>
        <v/>
      </c>
      <c r="O281" s="336"/>
      <c r="P281" s="337" t="str">
        <f>IFERROR(VLOOKUP(K281,【参考】数式用!$A$2:$M$57,MATCH(O281,【参考】数式用!$G$3:$M$3,0)+6,0),"")</f>
        <v/>
      </c>
      <c r="Q281" s="338" t="s">
        <v>118</v>
      </c>
      <c r="R281" s="339"/>
      <c r="S281" s="340" t="s">
        <v>183</v>
      </c>
      <c r="T281" s="339"/>
      <c r="U281" s="340" t="s">
        <v>184</v>
      </c>
      <c r="V281" s="339"/>
      <c r="W281" s="340" t="s">
        <v>183</v>
      </c>
      <c r="X281" s="339"/>
      <c r="Y281" s="340" t="s">
        <v>185</v>
      </c>
      <c r="Z281" s="340" t="s">
        <v>186</v>
      </c>
      <c r="AA281" s="340" t="str">
        <f t="shared" si="137"/>
        <v/>
      </c>
      <c r="AB281" s="341" t="s">
        <v>187</v>
      </c>
      <c r="AC281" s="342" t="str">
        <f t="shared" si="138"/>
        <v/>
      </c>
      <c r="AD281" s="509" t="str">
        <f t="shared" si="139"/>
        <v/>
      </c>
      <c r="AE281" s="343" t="str">
        <f>IFERROR(ROUNDDOWN(ROUNDDOWN(ROUND(L281*VLOOKUP(K281,【参考】数式用!$A$2:$M$57,MATCH("処遇改善加算Ⅳ",【参考】数式用!$G$3:$M$3,0)+6,0),0),0)*AA281*0.5,0), "")</f>
        <v/>
      </c>
      <c r="AF281" s="344"/>
      <c r="AG281" s="345"/>
      <c r="AH281" s="345"/>
      <c r="AI281" s="344"/>
      <c r="AJ281" s="382"/>
      <c r="AK281" s="346"/>
      <c r="AL281" s="324" t="str">
        <f t="shared" si="140"/>
        <v/>
      </c>
      <c r="AM281" s="325" t="str">
        <f t="shared" si="141"/>
        <v/>
      </c>
      <c r="AN281" s="255"/>
      <c r="AO281" s="577" t="str">
        <f>IFERROR(VLOOKUP(K281,【参考】数式用!$A$2:$N$57,14,FALSE),"")</f>
        <v/>
      </c>
      <c r="AP281" s="577" t="str">
        <f t="shared" si="142"/>
        <v/>
      </c>
      <c r="AQ281" s="560" t="str">
        <f t="shared" si="143"/>
        <v/>
      </c>
      <c r="AR281" s="560" t="str">
        <f t="shared" si="144"/>
        <v>キャリアパス要件Ⅰ・Ⅱ_</v>
      </c>
      <c r="AS281" s="632" t="str">
        <f t="shared" si="145"/>
        <v>入力済</v>
      </c>
      <c r="AT281" s="577" t="str">
        <f t="shared" si="146"/>
        <v/>
      </c>
      <c r="AU281" s="632" t="str">
        <f t="shared" si="147"/>
        <v>入力済</v>
      </c>
      <c r="AV281" s="632" t="str">
        <f t="shared" si="148"/>
        <v/>
      </c>
      <c r="AW281" s="632" t="str">
        <f t="shared" si="149"/>
        <v/>
      </c>
      <c r="AX281" s="577" t="str">
        <f t="shared" si="150"/>
        <v/>
      </c>
      <c r="AY281" s="632" t="str">
        <f>IFERROR(VLOOKUP(K281,【参考】数式用!$AR$3:$AS$49, 2, FALSE), "")</f>
        <v/>
      </c>
      <c r="AZ281" s="577" t="str">
        <f t="shared" si="151"/>
        <v/>
      </c>
      <c r="BA281" s="559" t="str">
        <f t="shared" si="152"/>
        <v>入力済</v>
      </c>
      <c r="BB281" s="632" t="str">
        <f>IFERROR(VLOOKUP(K281,【参考】数式用!$AX$3:$AY$59, 2, FALSE), "")</f>
        <v/>
      </c>
      <c r="BC281" s="577" t="str">
        <f t="shared" si="153"/>
        <v/>
      </c>
      <c r="BD281" s="559" t="str">
        <f t="shared" si="154"/>
        <v>入力済</v>
      </c>
      <c r="BE281" s="559" t="str">
        <f t="shared" si="155"/>
        <v/>
      </c>
      <c r="BF281" s="559" t="str">
        <f t="shared" si="156"/>
        <v/>
      </c>
      <c r="BG281" s="559" t="str">
        <f t="shared" si="157"/>
        <v/>
      </c>
      <c r="BH281" s="559" t="str">
        <f t="shared" si="158"/>
        <v/>
      </c>
      <c r="BI281" s="559" t="str">
        <f t="shared" si="159"/>
        <v/>
      </c>
      <c r="BK281" s="27"/>
      <c r="BL281" s="606" t="str">
        <f t="shared" si="160"/>
        <v/>
      </c>
      <c r="BM281" s="606" t="str">
        <f t="shared" si="161"/>
        <v/>
      </c>
      <c r="BN281" s="606" t="str">
        <f t="shared" si="162"/>
        <v/>
      </c>
      <c r="BO281" s="607" t="str">
        <f>IFERROR(IF(BN281="対象",ROUNDDOWN(L281*VLOOKUP(K281,【参考】数式用!$A$4:$J$42,10,FALSE)*AA281,0),""),"")</f>
        <v/>
      </c>
      <c r="BP281" s="606" t="str">
        <f t="shared" si="166"/>
        <v/>
      </c>
      <c r="BQ281" s="606" t="str">
        <f t="shared" si="163"/>
        <v/>
      </c>
      <c r="BR281" s="608" t="str">
        <f t="shared" si="167"/>
        <v/>
      </c>
      <c r="BS281" s="608" t="str">
        <f t="shared" si="164"/>
        <v/>
      </c>
      <c r="BT281" s="606" t="str">
        <f t="shared" si="165"/>
        <v/>
      </c>
      <c r="BU281" s="607" t="str">
        <f>IFERROR(IF(BT281="Ⅱロ有り",ROUNDDOWN(L281*VLOOKUP(K281,【参考】数式用!$A$4:$J$42,10,FALSE)*AA281,0),""),"")</f>
        <v/>
      </c>
      <c r="BV281" s="606" t="str">
        <f>IFERROR(IF(BT281="Ⅱロなし",ROUNDDOWN(L281*VLOOKUP(K281,【参考】数式用!$A$4:$J$42,8,FALSE)*AA281,0),""),"")</f>
        <v/>
      </c>
    </row>
    <row r="282" spans="1:74" ht="110.1" customHeight="1" thickBot="1">
      <c r="A282" s="333">
        <v>269</v>
      </c>
      <c r="B282" s="1008" t="str">
        <f>IF(基本情報入力シート!B304="","",基本情報入力シート!B304)</f>
        <v/>
      </c>
      <c r="C282" s="1009"/>
      <c r="D282" s="1009"/>
      <c r="E282" s="1009"/>
      <c r="F282" s="1010"/>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24" t="str">
        <f>IF('別紙様式2-2（個票（４、５月））'!M282="","",'別紙様式2-2（個票（４、５月））'!M282)</f>
        <v/>
      </c>
      <c r="N282" s="584" t="str">
        <f>IF('別紙様式2-2（個票（４、５月））'!N282="","",'別紙様式2-2（個票（４、５月））'!N282)</f>
        <v/>
      </c>
      <c r="O282" s="336"/>
      <c r="P282" s="337" t="str">
        <f>IFERROR(VLOOKUP(K282,【参考】数式用!$A$2:$M$57,MATCH(O282,【参考】数式用!$G$3:$M$3,0)+6,0),"")</f>
        <v/>
      </c>
      <c r="Q282" s="338" t="s">
        <v>118</v>
      </c>
      <c r="R282" s="339"/>
      <c r="S282" s="340" t="s">
        <v>183</v>
      </c>
      <c r="T282" s="339"/>
      <c r="U282" s="340" t="s">
        <v>184</v>
      </c>
      <c r="V282" s="339"/>
      <c r="W282" s="340" t="s">
        <v>183</v>
      </c>
      <c r="X282" s="339"/>
      <c r="Y282" s="340" t="s">
        <v>185</v>
      </c>
      <c r="Z282" s="340" t="s">
        <v>186</v>
      </c>
      <c r="AA282" s="340" t="str">
        <f t="shared" si="137"/>
        <v/>
      </c>
      <c r="AB282" s="341" t="s">
        <v>187</v>
      </c>
      <c r="AC282" s="342" t="str">
        <f t="shared" si="138"/>
        <v/>
      </c>
      <c r="AD282" s="509" t="str">
        <f t="shared" si="139"/>
        <v/>
      </c>
      <c r="AE282" s="343" t="str">
        <f>IFERROR(ROUNDDOWN(ROUNDDOWN(ROUND(L282*VLOOKUP(K282,【参考】数式用!$A$2:$M$57,MATCH("処遇改善加算Ⅳ",【参考】数式用!$G$3:$M$3,0)+6,0),0),0)*AA282*0.5,0), "")</f>
        <v/>
      </c>
      <c r="AF282" s="344"/>
      <c r="AG282" s="345"/>
      <c r="AH282" s="345"/>
      <c r="AI282" s="344"/>
      <c r="AJ282" s="382"/>
      <c r="AK282" s="346"/>
      <c r="AL282" s="324" t="str">
        <f t="shared" si="140"/>
        <v/>
      </c>
      <c r="AM282" s="325" t="str">
        <f t="shared" si="141"/>
        <v/>
      </c>
      <c r="AN282" s="255"/>
      <c r="AO282" s="577" t="str">
        <f>IFERROR(VLOOKUP(K282,【参考】数式用!$A$2:$N$57,14,FALSE),"")</f>
        <v/>
      </c>
      <c r="AP282" s="577" t="str">
        <f t="shared" si="142"/>
        <v/>
      </c>
      <c r="AQ282" s="560" t="str">
        <f t="shared" si="143"/>
        <v/>
      </c>
      <c r="AR282" s="560" t="str">
        <f t="shared" si="144"/>
        <v>キャリアパス要件Ⅰ・Ⅱ_</v>
      </c>
      <c r="AS282" s="632" t="str">
        <f t="shared" si="145"/>
        <v>入力済</v>
      </c>
      <c r="AT282" s="577" t="str">
        <f t="shared" si="146"/>
        <v/>
      </c>
      <c r="AU282" s="632" t="str">
        <f t="shared" si="147"/>
        <v>入力済</v>
      </c>
      <c r="AV282" s="632" t="str">
        <f t="shared" si="148"/>
        <v/>
      </c>
      <c r="AW282" s="632" t="str">
        <f t="shared" si="149"/>
        <v/>
      </c>
      <c r="AX282" s="577" t="str">
        <f t="shared" si="150"/>
        <v/>
      </c>
      <c r="AY282" s="632" t="str">
        <f>IFERROR(VLOOKUP(K282,【参考】数式用!$AR$3:$AS$49, 2, FALSE), "")</f>
        <v/>
      </c>
      <c r="AZ282" s="577" t="str">
        <f t="shared" si="151"/>
        <v/>
      </c>
      <c r="BA282" s="559" t="str">
        <f t="shared" si="152"/>
        <v>入力済</v>
      </c>
      <c r="BB282" s="632" t="str">
        <f>IFERROR(VLOOKUP(K282,【参考】数式用!$AX$3:$AY$59, 2, FALSE), "")</f>
        <v/>
      </c>
      <c r="BC282" s="577" t="str">
        <f t="shared" si="153"/>
        <v/>
      </c>
      <c r="BD282" s="559" t="str">
        <f t="shared" si="154"/>
        <v>入力済</v>
      </c>
      <c r="BE282" s="559" t="str">
        <f t="shared" si="155"/>
        <v/>
      </c>
      <c r="BF282" s="559" t="str">
        <f t="shared" si="156"/>
        <v/>
      </c>
      <c r="BG282" s="559" t="str">
        <f t="shared" si="157"/>
        <v/>
      </c>
      <c r="BH282" s="559" t="str">
        <f t="shared" si="158"/>
        <v/>
      </c>
      <c r="BI282" s="559" t="str">
        <f t="shared" si="159"/>
        <v/>
      </c>
      <c r="BK282" s="27"/>
      <c r="BL282" s="606" t="str">
        <f t="shared" si="160"/>
        <v/>
      </c>
      <c r="BM282" s="606" t="str">
        <f t="shared" si="161"/>
        <v/>
      </c>
      <c r="BN282" s="606" t="str">
        <f t="shared" si="162"/>
        <v/>
      </c>
      <c r="BO282" s="607" t="str">
        <f>IFERROR(IF(BN282="対象",ROUNDDOWN(L282*VLOOKUP(K282,【参考】数式用!$A$4:$J$42,10,FALSE)*AA282,0),""),"")</f>
        <v/>
      </c>
      <c r="BP282" s="606" t="str">
        <f t="shared" si="166"/>
        <v/>
      </c>
      <c r="BQ282" s="606" t="str">
        <f t="shared" si="163"/>
        <v/>
      </c>
      <c r="BR282" s="608" t="str">
        <f t="shared" si="167"/>
        <v/>
      </c>
      <c r="BS282" s="608" t="str">
        <f t="shared" si="164"/>
        <v/>
      </c>
      <c r="BT282" s="606" t="str">
        <f t="shared" si="165"/>
        <v/>
      </c>
      <c r="BU282" s="607" t="str">
        <f>IFERROR(IF(BT282="Ⅱロ有り",ROUNDDOWN(L282*VLOOKUP(K282,【参考】数式用!$A$4:$J$42,10,FALSE)*AA282,0),""),"")</f>
        <v/>
      </c>
      <c r="BV282" s="606" t="str">
        <f>IFERROR(IF(BT282="Ⅱロなし",ROUNDDOWN(L282*VLOOKUP(K282,【参考】数式用!$A$4:$J$42,8,FALSE)*AA282,0),""),"")</f>
        <v/>
      </c>
    </row>
    <row r="283" spans="1:74" ht="110.1" customHeight="1" thickBot="1">
      <c r="A283" s="333">
        <v>270</v>
      </c>
      <c r="B283" s="1008" t="str">
        <f>IF(基本情報入力シート!B305="","",基本情報入力シート!B305)</f>
        <v/>
      </c>
      <c r="C283" s="1009"/>
      <c r="D283" s="1009"/>
      <c r="E283" s="1009"/>
      <c r="F283" s="1010"/>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24" t="str">
        <f>IF('別紙様式2-2（個票（４、５月））'!M283="","",'別紙様式2-2（個票（４、５月））'!M283)</f>
        <v/>
      </c>
      <c r="N283" s="584" t="str">
        <f>IF('別紙様式2-2（個票（４、５月））'!N283="","",'別紙様式2-2（個票（４、５月））'!N283)</f>
        <v/>
      </c>
      <c r="O283" s="336"/>
      <c r="P283" s="337" t="str">
        <f>IFERROR(VLOOKUP(K283,【参考】数式用!$A$2:$M$57,MATCH(O283,【参考】数式用!$G$3:$M$3,0)+6,0),"")</f>
        <v/>
      </c>
      <c r="Q283" s="338" t="s">
        <v>118</v>
      </c>
      <c r="R283" s="339"/>
      <c r="S283" s="340" t="s">
        <v>183</v>
      </c>
      <c r="T283" s="339"/>
      <c r="U283" s="340" t="s">
        <v>184</v>
      </c>
      <c r="V283" s="339"/>
      <c r="W283" s="340" t="s">
        <v>183</v>
      </c>
      <c r="X283" s="339"/>
      <c r="Y283" s="340" t="s">
        <v>185</v>
      </c>
      <c r="Z283" s="340" t="s">
        <v>186</v>
      </c>
      <c r="AA283" s="340" t="str">
        <f t="shared" si="137"/>
        <v/>
      </c>
      <c r="AB283" s="341" t="s">
        <v>187</v>
      </c>
      <c r="AC283" s="342" t="str">
        <f t="shared" si="138"/>
        <v/>
      </c>
      <c r="AD283" s="509" t="str">
        <f t="shared" si="139"/>
        <v/>
      </c>
      <c r="AE283" s="343" t="str">
        <f>IFERROR(ROUNDDOWN(ROUNDDOWN(ROUND(L283*VLOOKUP(K283,【参考】数式用!$A$2:$M$57,MATCH("処遇改善加算Ⅳ",【参考】数式用!$G$3:$M$3,0)+6,0),0),0)*AA283*0.5,0), "")</f>
        <v/>
      </c>
      <c r="AF283" s="344"/>
      <c r="AG283" s="345"/>
      <c r="AH283" s="345"/>
      <c r="AI283" s="344"/>
      <c r="AJ283" s="382"/>
      <c r="AK283" s="346"/>
      <c r="AL283" s="324" t="str">
        <f t="shared" si="140"/>
        <v/>
      </c>
      <c r="AM283" s="325" t="str">
        <f t="shared" si="141"/>
        <v/>
      </c>
      <c r="AN283" s="255"/>
      <c r="AO283" s="577" t="str">
        <f>IFERROR(VLOOKUP(K283,【参考】数式用!$A$2:$N$57,14,FALSE),"")</f>
        <v/>
      </c>
      <c r="AP283" s="577" t="str">
        <f t="shared" si="142"/>
        <v/>
      </c>
      <c r="AQ283" s="560" t="str">
        <f t="shared" si="143"/>
        <v/>
      </c>
      <c r="AR283" s="560" t="str">
        <f t="shared" si="144"/>
        <v>キャリアパス要件Ⅰ・Ⅱ_</v>
      </c>
      <c r="AS283" s="632" t="str">
        <f t="shared" si="145"/>
        <v>入力済</v>
      </c>
      <c r="AT283" s="577" t="str">
        <f t="shared" si="146"/>
        <v/>
      </c>
      <c r="AU283" s="632" t="str">
        <f t="shared" si="147"/>
        <v>入力済</v>
      </c>
      <c r="AV283" s="632" t="str">
        <f t="shared" si="148"/>
        <v/>
      </c>
      <c r="AW283" s="632" t="str">
        <f t="shared" si="149"/>
        <v/>
      </c>
      <c r="AX283" s="577" t="str">
        <f t="shared" si="150"/>
        <v/>
      </c>
      <c r="AY283" s="632" t="str">
        <f>IFERROR(VLOOKUP(K283,【参考】数式用!$AR$3:$AS$49, 2, FALSE), "")</f>
        <v/>
      </c>
      <c r="AZ283" s="577" t="str">
        <f t="shared" si="151"/>
        <v/>
      </c>
      <c r="BA283" s="559" t="str">
        <f t="shared" si="152"/>
        <v>入力済</v>
      </c>
      <c r="BB283" s="632" t="str">
        <f>IFERROR(VLOOKUP(K283,【参考】数式用!$AX$3:$AY$59, 2, FALSE), "")</f>
        <v/>
      </c>
      <c r="BC283" s="577" t="str">
        <f t="shared" si="153"/>
        <v/>
      </c>
      <c r="BD283" s="559" t="str">
        <f t="shared" si="154"/>
        <v>入力済</v>
      </c>
      <c r="BE283" s="559" t="str">
        <f t="shared" si="155"/>
        <v/>
      </c>
      <c r="BF283" s="559" t="str">
        <f t="shared" si="156"/>
        <v/>
      </c>
      <c r="BG283" s="559" t="str">
        <f t="shared" si="157"/>
        <v/>
      </c>
      <c r="BH283" s="559" t="str">
        <f t="shared" si="158"/>
        <v/>
      </c>
      <c r="BI283" s="559" t="str">
        <f t="shared" si="159"/>
        <v/>
      </c>
      <c r="BK283" s="27"/>
      <c r="BL283" s="606" t="str">
        <f t="shared" si="160"/>
        <v/>
      </c>
      <c r="BM283" s="606" t="str">
        <f t="shared" si="161"/>
        <v/>
      </c>
      <c r="BN283" s="606" t="str">
        <f t="shared" si="162"/>
        <v/>
      </c>
      <c r="BO283" s="607" t="str">
        <f>IFERROR(IF(BN283="対象",ROUNDDOWN(L283*VLOOKUP(K283,【参考】数式用!$A$4:$J$42,10,FALSE)*AA283,0),""),"")</f>
        <v/>
      </c>
      <c r="BP283" s="606" t="str">
        <f t="shared" si="166"/>
        <v/>
      </c>
      <c r="BQ283" s="606" t="str">
        <f t="shared" si="163"/>
        <v/>
      </c>
      <c r="BR283" s="608" t="str">
        <f t="shared" si="167"/>
        <v/>
      </c>
      <c r="BS283" s="608" t="str">
        <f t="shared" si="164"/>
        <v/>
      </c>
      <c r="BT283" s="606" t="str">
        <f t="shared" si="165"/>
        <v/>
      </c>
      <c r="BU283" s="607" t="str">
        <f>IFERROR(IF(BT283="Ⅱロ有り",ROUNDDOWN(L283*VLOOKUP(K283,【参考】数式用!$A$4:$J$42,10,FALSE)*AA283,0),""),"")</f>
        <v/>
      </c>
      <c r="BV283" s="606" t="str">
        <f>IFERROR(IF(BT283="Ⅱロなし",ROUNDDOWN(L283*VLOOKUP(K283,【参考】数式用!$A$4:$J$42,8,FALSE)*AA283,0),""),"")</f>
        <v/>
      </c>
    </row>
    <row r="284" spans="1:74" ht="110.1" customHeight="1" thickBot="1">
      <c r="A284" s="333">
        <v>271</v>
      </c>
      <c r="B284" s="1008" t="str">
        <f>IF(基本情報入力シート!B306="","",基本情報入力シート!B306)</f>
        <v/>
      </c>
      <c r="C284" s="1009"/>
      <c r="D284" s="1009"/>
      <c r="E284" s="1009"/>
      <c r="F284" s="1010"/>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24" t="str">
        <f>IF('別紙様式2-2（個票（４、５月））'!M284="","",'別紙様式2-2（個票（４、５月））'!M284)</f>
        <v/>
      </c>
      <c r="N284" s="584" t="str">
        <f>IF('別紙様式2-2（個票（４、５月））'!N284="","",'別紙様式2-2（個票（４、５月））'!N284)</f>
        <v/>
      </c>
      <c r="O284" s="336"/>
      <c r="P284" s="337" t="str">
        <f>IFERROR(VLOOKUP(K284,【参考】数式用!$A$2:$M$57,MATCH(O284,【参考】数式用!$G$3:$M$3,0)+6,0),"")</f>
        <v/>
      </c>
      <c r="Q284" s="338" t="s">
        <v>118</v>
      </c>
      <c r="R284" s="339"/>
      <c r="S284" s="340" t="s">
        <v>183</v>
      </c>
      <c r="T284" s="339"/>
      <c r="U284" s="340" t="s">
        <v>184</v>
      </c>
      <c r="V284" s="339"/>
      <c r="W284" s="340" t="s">
        <v>183</v>
      </c>
      <c r="X284" s="339"/>
      <c r="Y284" s="340" t="s">
        <v>185</v>
      </c>
      <c r="Z284" s="340" t="s">
        <v>186</v>
      </c>
      <c r="AA284" s="340" t="str">
        <f t="shared" si="137"/>
        <v/>
      </c>
      <c r="AB284" s="341" t="s">
        <v>187</v>
      </c>
      <c r="AC284" s="342" t="str">
        <f t="shared" si="138"/>
        <v/>
      </c>
      <c r="AD284" s="509" t="str">
        <f t="shared" si="139"/>
        <v/>
      </c>
      <c r="AE284" s="343" t="str">
        <f>IFERROR(ROUNDDOWN(ROUNDDOWN(ROUND(L284*VLOOKUP(K284,【参考】数式用!$A$2:$M$57,MATCH("処遇改善加算Ⅳ",【参考】数式用!$G$3:$M$3,0)+6,0),0),0)*AA284*0.5,0), "")</f>
        <v/>
      </c>
      <c r="AF284" s="344"/>
      <c r="AG284" s="345"/>
      <c r="AH284" s="345"/>
      <c r="AI284" s="344"/>
      <c r="AJ284" s="382"/>
      <c r="AK284" s="346"/>
      <c r="AL284" s="324" t="str">
        <f t="shared" si="140"/>
        <v/>
      </c>
      <c r="AM284" s="325" t="str">
        <f t="shared" si="141"/>
        <v/>
      </c>
      <c r="AN284" s="255"/>
      <c r="AO284" s="577" t="str">
        <f>IFERROR(VLOOKUP(K284,【参考】数式用!$A$2:$N$57,14,FALSE),"")</f>
        <v/>
      </c>
      <c r="AP284" s="577" t="str">
        <f t="shared" si="142"/>
        <v/>
      </c>
      <c r="AQ284" s="560" t="str">
        <f t="shared" si="143"/>
        <v/>
      </c>
      <c r="AR284" s="560" t="str">
        <f t="shared" si="144"/>
        <v>キャリアパス要件Ⅰ・Ⅱ_</v>
      </c>
      <c r="AS284" s="632" t="str">
        <f t="shared" si="145"/>
        <v>入力済</v>
      </c>
      <c r="AT284" s="577" t="str">
        <f t="shared" si="146"/>
        <v/>
      </c>
      <c r="AU284" s="632" t="str">
        <f t="shared" si="147"/>
        <v>入力済</v>
      </c>
      <c r="AV284" s="632" t="str">
        <f t="shared" si="148"/>
        <v/>
      </c>
      <c r="AW284" s="632" t="str">
        <f t="shared" si="149"/>
        <v/>
      </c>
      <c r="AX284" s="577" t="str">
        <f t="shared" si="150"/>
        <v/>
      </c>
      <c r="AY284" s="632" t="str">
        <f>IFERROR(VLOOKUP(K284,【参考】数式用!$AR$3:$AS$49, 2, FALSE), "")</f>
        <v/>
      </c>
      <c r="AZ284" s="577" t="str">
        <f t="shared" si="151"/>
        <v/>
      </c>
      <c r="BA284" s="559" t="str">
        <f t="shared" si="152"/>
        <v>入力済</v>
      </c>
      <c r="BB284" s="632" t="str">
        <f>IFERROR(VLOOKUP(K284,【参考】数式用!$AX$3:$AY$59, 2, FALSE), "")</f>
        <v/>
      </c>
      <c r="BC284" s="577" t="str">
        <f t="shared" si="153"/>
        <v/>
      </c>
      <c r="BD284" s="559" t="str">
        <f t="shared" si="154"/>
        <v>入力済</v>
      </c>
      <c r="BE284" s="559" t="str">
        <f t="shared" si="155"/>
        <v/>
      </c>
      <c r="BF284" s="559" t="str">
        <f t="shared" si="156"/>
        <v/>
      </c>
      <c r="BG284" s="559" t="str">
        <f t="shared" si="157"/>
        <v/>
      </c>
      <c r="BH284" s="559" t="str">
        <f t="shared" si="158"/>
        <v/>
      </c>
      <c r="BI284" s="559" t="str">
        <f t="shared" si="159"/>
        <v/>
      </c>
      <c r="BK284" s="27"/>
      <c r="BL284" s="606" t="str">
        <f t="shared" si="160"/>
        <v/>
      </c>
      <c r="BM284" s="606" t="str">
        <f t="shared" si="161"/>
        <v/>
      </c>
      <c r="BN284" s="606" t="str">
        <f t="shared" si="162"/>
        <v/>
      </c>
      <c r="BO284" s="607" t="str">
        <f>IFERROR(IF(BN284="対象",ROUNDDOWN(L284*VLOOKUP(K284,【参考】数式用!$A$4:$J$42,10,FALSE)*AA284,0),""),"")</f>
        <v/>
      </c>
      <c r="BP284" s="606" t="str">
        <f t="shared" si="166"/>
        <v/>
      </c>
      <c r="BQ284" s="606" t="str">
        <f t="shared" si="163"/>
        <v/>
      </c>
      <c r="BR284" s="608" t="str">
        <f t="shared" si="167"/>
        <v/>
      </c>
      <c r="BS284" s="608" t="str">
        <f t="shared" si="164"/>
        <v/>
      </c>
      <c r="BT284" s="606" t="str">
        <f t="shared" si="165"/>
        <v/>
      </c>
      <c r="BU284" s="607" t="str">
        <f>IFERROR(IF(BT284="Ⅱロ有り",ROUNDDOWN(L284*VLOOKUP(K284,【参考】数式用!$A$4:$J$42,10,FALSE)*AA284,0),""),"")</f>
        <v/>
      </c>
      <c r="BV284" s="606" t="str">
        <f>IFERROR(IF(BT284="Ⅱロなし",ROUNDDOWN(L284*VLOOKUP(K284,【参考】数式用!$A$4:$J$42,8,FALSE)*AA284,0),""),"")</f>
        <v/>
      </c>
    </row>
    <row r="285" spans="1:74" ht="110.1" customHeight="1" thickBot="1">
      <c r="A285" s="333">
        <v>272</v>
      </c>
      <c r="B285" s="1008" t="str">
        <f>IF(基本情報入力シート!B307="","",基本情報入力シート!B307)</f>
        <v/>
      </c>
      <c r="C285" s="1009"/>
      <c r="D285" s="1009"/>
      <c r="E285" s="1009"/>
      <c r="F285" s="1010"/>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24" t="str">
        <f>IF('別紙様式2-2（個票（４、５月））'!M285="","",'別紙様式2-2（個票（４、５月））'!M285)</f>
        <v/>
      </c>
      <c r="N285" s="584" t="str">
        <f>IF('別紙様式2-2（個票（４、５月））'!N285="","",'別紙様式2-2（個票（４、５月））'!N285)</f>
        <v/>
      </c>
      <c r="O285" s="336"/>
      <c r="P285" s="337" t="str">
        <f>IFERROR(VLOOKUP(K285,【参考】数式用!$A$2:$M$57,MATCH(O285,【参考】数式用!$G$3:$M$3,0)+6,0),"")</f>
        <v/>
      </c>
      <c r="Q285" s="338" t="s">
        <v>118</v>
      </c>
      <c r="R285" s="339"/>
      <c r="S285" s="340" t="s">
        <v>183</v>
      </c>
      <c r="T285" s="339"/>
      <c r="U285" s="340" t="s">
        <v>184</v>
      </c>
      <c r="V285" s="339"/>
      <c r="W285" s="340" t="s">
        <v>183</v>
      </c>
      <c r="X285" s="339"/>
      <c r="Y285" s="340" t="s">
        <v>185</v>
      </c>
      <c r="Z285" s="340" t="s">
        <v>186</v>
      </c>
      <c r="AA285" s="340" t="str">
        <f t="shared" si="137"/>
        <v/>
      </c>
      <c r="AB285" s="341" t="s">
        <v>187</v>
      </c>
      <c r="AC285" s="342" t="str">
        <f t="shared" si="138"/>
        <v/>
      </c>
      <c r="AD285" s="509" t="str">
        <f t="shared" si="139"/>
        <v/>
      </c>
      <c r="AE285" s="343" t="str">
        <f>IFERROR(ROUNDDOWN(ROUNDDOWN(ROUND(L285*VLOOKUP(K285,【参考】数式用!$A$2:$M$57,MATCH("処遇改善加算Ⅳ",【参考】数式用!$G$3:$M$3,0)+6,0),0),0)*AA285*0.5,0), "")</f>
        <v/>
      </c>
      <c r="AF285" s="344"/>
      <c r="AG285" s="345"/>
      <c r="AH285" s="345"/>
      <c r="AI285" s="344"/>
      <c r="AJ285" s="382"/>
      <c r="AK285" s="346"/>
      <c r="AL285" s="324" t="str">
        <f t="shared" si="140"/>
        <v/>
      </c>
      <c r="AM285" s="325" t="str">
        <f t="shared" si="141"/>
        <v/>
      </c>
      <c r="AN285" s="255"/>
      <c r="AO285" s="577" t="str">
        <f>IFERROR(VLOOKUP(K285,【参考】数式用!$A$2:$N$57,14,FALSE),"")</f>
        <v/>
      </c>
      <c r="AP285" s="577" t="str">
        <f t="shared" si="142"/>
        <v/>
      </c>
      <c r="AQ285" s="560" t="str">
        <f t="shared" si="143"/>
        <v/>
      </c>
      <c r="AR285" s="560" t="str">
        <f t="shared" si="144"/>
        <v>キャリアパス要件Ⅰ・Ⅱ_</v>
      </c>
      <c r="AS285" s="632" t="str">
        <f t="shared" si="145"/>
        <v>入力済</v>
      </c>
      <c r="AT285" s="577" t="str">
        <f t="shared" si="146"/>
        <v/>
      </c>
      <c r="AU285" s="632" t="str">
        <f t="shared" si="147"/>
        <v>入力済</v>
      </c>
      <c r="AV285" s="632" t="str">
        <f t="shared" si="148"/>
        <v/>
      </c>
      <c r="AW285" s="632" t="str">
        <f t="shared" si="149"/>
        <v/>
      </c>
      <c r="AX285" s="577" t="str">
        <f t="shared" si="150"/>
        <v/>
      </c>
      <c r="AY285" s="632" t="str">
        <f>IFERROR(VLOOKUP(K285,【参考】数式用!$AR$3:$AS$49, 2, FALSE), "")</f>
        <v/>
      </c>
      <c r="AZ285" s="577" t="str">
        <f t="shared" si="151"/>
        <v/>
      </c>
      <c r="BA285" s="559" t="str">
        <f t="shared" si="152"/>
        <v>入力済</v>
      </c>
      <c r="BB285" s="632" t="str">
        <f>IFERROR(VLOOKUP(K285,【参考】数式用!$AX$3:$AY$59, 2, FALSE), "")</f>
        <v/>
      </c>
      <c r="BC285" s="577" t="str">
        <f t="shared" si="153"/>
        <v/>
      </c>
      <c r="BD285" s="559" t="str">
        <f t="shared" si="154"/>
        <v>入力済</v>
      </c>
      <c r="BE285" s="559" t="str">
        <f t="shared" si="155"/>
        <v/>
      </c>
      <c r="BF285" s="559" t="str">
        <f t="shared" si="156"/>
        <v/>
      </c>
      <c r="BG285" s="559" t="str">
        <f t="shared" si="157"/>
        <v/>
      </c>
      <c r="BH285" s="559" t="str">
        <f t="shared" si="158"/>
        <v/>
      </c>
      <c r="BI285" s="559" t="str">
        <f t="shared" si="159"/>
        <v/>
      </c>
      <c r="BK285" s="27"/>
      <c r="BL285" s="606" t="str">
        <f t="shared" si="160"/>
        <v/>
      </c>
      <c r="BM285" s="606" t="str">
        <f t="shared" si="161"/>
        <v/>
      </c>
      <c r="BN285" s="606" t="str">
        <f t="shared" si="162"/>
        <v/>
      </c>
      <c r="BO285" s="607" t="str">
        <f>IFERROR(IF(BN285="対象",ROUNDDOWN(L285*VLOOKUP(K285,【参考】数式用!$A$4:$J$42,10,FALSE)*AA285,0),""),"")</f>
        <v/>
      </c>
      <c r="BP285" s="606" t="str">
        <f t="shared" si="166"/>
        <v/>
      </c>
      <c r="BQ285" s="606" t="str">
        <f t="shared" si="163"/>
        <v/>
      </c>
      <c r="BR285" s="608" t="str">
        <f t="shared" si="167"/>
        <v/>
      </c>
      <c r="BS285" s="608" t="str">
        <f t="shared" si="164"/>
        <v/>
      </c>
      <c r="BT285" s="606" t="str">
        <f t="shared" si="165"/>
        <v/>
      </c>
      <c r="BU285" s="607" t="str">
        <f>IFERROR(IF(BT285="Ⅱロ有り",ROUNDDOWN(L285*VLOOKUP(K285,【参考】数式用!$A$4:$J$42,10,FALSE)*AA285,0),""),"")</f>
        <v/>
      </c>
      <c r="BV285" s="606" t="str">
        <f>IFERROR(IF(BT285="Ⅱロなし",ROUNDDOWN(L285*VLOOKUP(K285,【参考】数式用!$A$4:$J$42,8,FALSE)*AA285,0),""),"")</f>
        <v/>
      </c>
    </row>
    <row r="286" spans="1:74" ht="110.1" customHeight="1" thickBot="1">
      <c r="A286" s="333">
        <v>273</v>
      </c>
      <c r="B286" s="1008" t="str">
        <f>IF(基本情報入力シート!B308="","",基本情報入力シート!B308)</f>
        <v/>
      </c>
      <c r="C286" s="1009"/>
      <c r="D286" s="1009"/>
      <c r="E286" s="1009"/>
      <c r="F286" s="1010"/>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24" t="str">
        <f>IF('別紙様式2-2（個票（４、５月））'!M286="","",'別紙様式2-2（個票（４、５月））'!M286)</f>
        <v/>
      </c>
      <c r="N286" s="584" t="str">
        <f>IF('別紙様式2-2（個票（４、５月））'!N286="","",'別紙様式2-2（個票（４、５月））'!N286)</f>
        <v/>
      </c>
      <c r="O286" s="336"/>
      <c r="P286" s="337" t="str">
        <f>IFERROR(VLOOKUP(K286,【参考】数式用!$A$2:$M$57,MATCH(O286,【参考】数式用!$G$3:$M$3,0)+6,0),"")</f>
        <v/>
      </c>
      <c r="Q286" s="338" t="s">
        <v>118</v>
      </c>
      <c r="R286" s="339"/>
      <c r="S286" s="340" t="s">
        <v>183</v>
      </c>
      <c r="T286" s="339"/>
      <c r="U286" s="340" t="s">
        <v>184</v>
      </c>
      <c r="V286" s="339"/>
      <c r="W286" s="340" t="s">
        <v>183</v>
      </c>
      <c r="X286" s="339"/>
      <c r="Y286" s="340" t="s">
        <v>185</v>
      </c>
      <c r="Z286" s="340" t="s">
        <v>186</v>
      </c>
      <c r="AA286" s="340" t="str">
        <f t="shared" si="137"/>
        <v/>
      </c>
      <c r="AB286" s="341" t="s">
        <v>187</v>
      </c>
      <c r="AC286" s="342" t="str">
        <f t="shared" si="138"/>
        <v/>
      </c>
      <c r="AD286" s="509" t="str">
        <f t="shared" si="139"/>
        <v/>
      </c>
      <c r="AE286" s="343" t="str">
        <f>IFERROR(ROUNDDOWN(ROUNDDOWN(ROUND(L286*VLOOKUP(K286,【参考】数式用!$A$2:$M$57,MATCH("処遇改善加算Ⅳ",【参考】数式用!$G$3:$M$3,0)+6,0),0),0)*AA286*0.5,0), "")</f>
        <v/>
      </c>
      <c r="AF286" s="344"/>
      <c r="AG286" s="345"/>
      <c r="AH286" s="345"/>
      <c r="AI286" s="344"/>
      <c r="AJ286" s="382"/>
      <c r="AK286" s="346"/>
      <c r="AL286" s="324" t="str">
        <f t="shared" si="140"/>
        <v/>
      </c>
      <c r="AM286" s="325" t="str">
        <f t="shared" si="141"/>
        <v/>
      </c>
      <c r="AN286" s="255"/>
      <c r="AO286" s="577" t="str">
        <f>IFERROR(VLOOKUP(K286,【参考】数式用!$A$2:$N$57,14,FALSE),"")</f>
        <v/>
      </c>
      <c r="AP286" s="577" t="str">
        <f t="shared" si="142"/>
        <v/>
      </c>
      <c r="AQ286" s="560" t="str">
        <f t="shared" si="143"/>
        <v/>
      </c>
      <c r="AR286" s="560" t="str">
        <f t="shared" si="144"/>
        <v>キャリアパス要件Ⅰ・Ⅱ_</v>
      </c>
      <c r="AS286" s="632" t="str">
        <f t="shared" si="145"/>
        <v>入力済</v>
      </c>
      <c r="AT286" s="577" t="str">
        <f t="shared" si="146"/>
        <v/>
      </c>
      <c r="AU286" s="632" t="str">
        <f t="shared" si="147"/>
        <v>入力済</v>
      </c>
      <c r="AV286" s="632" t="str">
        <f t="shared" si="148"/>
        <v/>
      </c>
      <c r="AW286" s="632" t="str">
        <f t="shared" si="149"/>
        <v/>
      </c>
      <c r="AX286" s="577" t="str">
        <f t="shared" si="150"/>
        <v/>
      </c>
      <c r="AY286" s="632" t="str">
        <f>IFERROR(VLOOKUP(K286,【参考】数式用!$AR$3:$AS$49, 2, FALSE), "")</f>
        <v/>
      </c>
      <c r="AZ286" s="577" t="str">
        <f t="shared" si="151"/>
        <v/>
      </c>
      <c r="BA286" s="559" t="str">
        <f t="shared" si="152"/>
        <v>入力済</v>
      </c>
      <c r="BB286" s="632" t="str">
        <f>IFERROR(VLOOKUP(K286,【参考】数式用!$AX$3:$AY$59, 2, FALSE), "")</f>
        <v/>
      </c>
      <c r="BC286" s="577" t="str">
        <f t="shared" si="153"/>
        <v/>
      </c>
      <c r="BD286" s="559" t="str">
        <f t="shared" si="154"/>
        <v>入力済</v>
      </c>
      <c r="BE286" s="559" t="str">
        <f t="shared" si="155"/>
        <v/>
      </c>
      <c r="BF286" s="559" t="str">
        <f t="shared" si="156"/>
        <v/>
      </c>
      <c r="BG286" s="559" t="str">
        <f t="shared" si="157"/>
        <v/>
      </c>
      <c r="BH286" s="559" t="str">
        <f t="shared" si="158"/>
        <v/>
      </c>
      <c r="BI286" s="559" t="str">
        <f t="shared" si="159"/>
        <v/>
      </c>
      <c r="BK286" s="27"/>
      <c r="BL286" s="606" t="str">
        <f t="shared" si="160"/>
        <v/>
      </c>
      <c r="BM286" s="606" t="str">
        <f t="shared" si="161"/>
        <v/>
      </c>
      <c r="BN286" s="606" t="str">
        <f t="shared" si="162"/>
        <v/>
      </c>
      <c r="BO286" s="607" t="str">
        <f>IFERROR(IF(BN286="対象",ROUNDDOWN(L286*VLOOKUP(K286,【参考】数式用!$A$4:$J$42,10,FALSE)*AA286,0),""),"")</f>
        <v/>
      </c>
      <c r="BP286" s="606" t="str">
        <f t="shared" si="166"/>
        <v/>
      </c>
      <c r="BQ286" s="606" t="str">
        <f t="shared" si="163"/>
        <v/>
      </c>
      <c r="BR286" s="608" t="str">
        <f t="shared" si="167"/>
        <v/>
      </c>
      <c r="BS286" s="608" t="str">
        <f t="shared" si="164"/>
        <v/>
      </c>
      <c r="BT286" s="606" t="str">
        <f t="shared" si="165"/>
        <v/>
      </c>
      <c r="BU286" s="607" t="str">
        <f>IFERROR(IF(BT286="Ⅱロ有り",ROUNDDOWN(L286*VLOOKUP(K286,【参考】数式用!$A$4:$J$42,10,FALSE)*AA286,0),""),"")</f>
        <v/>
      </c>
      <c r="BV286" s="606" t="str">
        <f>IFERROR(IF(BT286="Ⅱロなし",ROUNDDOWN(L286*VLOOKUP(K286,【参考】数式用!$A$4:$J$42,8,FALSE)*AA286,0),""),"")</f>
        <v/>
      </c>
    </row>
    <row r="287" spans="1:74" ht="110.1" customHeight="1" thickBot="1">
      <c r="A287" s="333">
        <v>274</v>
      </c>
      <c r="B287" s="1008" t="str">
        <f>IF(基本情報入力シート!B309="","",基本情報入力シート!B309)</f>
        <v/>
      </c>
      <c r="C287" s="1009"/>
      <c r="D287" s="1009"/>
      <c r="E287" s="1009"/>
      <c r="F287" s="1010"/>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24" t="str">
        <f>IF('別紙様式2-2（個票（４、５月））'!M287="","",'別紙様式2-2（個票（４、５月））'!M287)</f>
        <v/>
      </c>
      <c r="N287" s="584" t="str">
        <f>IF('別紙様式2-2（個票（４、５月））'!N287="","",'別紙様式2-2（個票（４、５月））'!N287)</f>
        <v/>
      </c>
      <c r="O287" s="336"/>
      <c r="P287" s="337" t="str">
        <f>IFERROR(VLOOKUP(K287,【参考】数式用!$A$2:$M$57,MATCH(O287,【参考】数式用!$G$3:$M$3,0)+6,0),"")</f>
        <v/>
      </c>
      <c r="Q287" s="338" t="s">
        <v>118</v>
      </c>
      <c r="R287" s="339"/>
      <c r="S287" s="340" t="s">
        <v>183</v>
      </c>
      <c r="T287" s="339"/>
      <c r="U287" s="340" t="s">
        <v>184</v>
      </c>
      <c r="V287" s="339"/>
      <c r="W287" s="340" t="s">
        <v>183</v>
      </c>
      <c r="X287" s="339"/>
      <c r="Y287" s="340" t="s">
        <v>185</v>
      </c>
      <c r="Z287" s="340" t="s">
        <v>186</v>
      </c>
      <c r="AA287" s="340" t="str">
        <f t="shared" si="137"/>
        <v/>
      </c>
      <c r="AB287" s="341" t="s">
        <v>187</v>
      </c>
      <c r="AC287" s="342" t="str">
        <f t="shared" si="138"/>
        <v/>
      </c>
      <c r="AD287" s="509" t="str">
        <f t="shared" si="139"/>
        <v/>
      </c>
      <c r="AE287" s="343" t="str">
        <f>IFERROR(ROUNDDOWN(ROUNDDOWN(ROUND(L287*VLOOKUP(K287,【参考】数式用!$A$2:$M$57,MATCH("処遇改善加算Ⅳ",【参考】数式用!$G$3:$M$3,0)+6,0),0),0)*AA287*0.5,0), "")</f>
        <v/>
      </c>
      <c r="AF287" s="344"/>
      <c r="AG287" s="345"/>
      <c r="AH287" s="345"/>
      <c r="AI287" s="344"/>
      <c r="AJ287" s="382"/>
      <c r="AK287" s="346"/>
      <c r="AL287" s="324" t="str">
        <f t="shared" si="140"/>
        <v/>
      </c>
      <c r="AM287" s="325" t="str">
        <f t="shared" si="141"/>
        <v/>
      </c>
      <c r="AN287" s="255"/>
      <c r="AO287" s="577" t="str">
        <f>IFERROR(VLOOKUP(K287,【参考】数式用!$A$2:$N$57,14,FALSE),"")</f>
        <v/>
      </c>
      <c r="AP287" s="577" t="str">
        <f t="shared" si="142"/>
        <v/>
      </c>
      <c r="AQ287" s="560" t="str">
        <f t="shared" si="143"/>
        <v/>
      </c>
      <c r="AR287" s="560" t="str">
        <f t="shared" si="144"/>
        <v>キャリアパス要件Ⅰ・Ⅱ_</v>
      </c>
      <c r="AS287" s="632" t="str">
        <f t="shared" si="145"/>
        <v>入力済</v>
      </c>
      <c r="AT287" s="577" t="str">
        <f t="shared" si="146"/>
        <v/>
      </c>
      <c r="AU287" s="632" t="str">
        <f t="shared" si="147"/>
        <v>入力済</v>
      </c>
      <c r="AV287" s="632" t="str">
        <f t="shared" si="148"/>
        <v/>
      </c>
      <c r="AW287" s="632" t="str">
        <f t="shared" si="149"/>
        <v/>
      </c>
      <c r="AX287" s="577" t="str">
        <f t="shared" si="150"/>
        <v/>
      </c>
      <c r="AY287" s="632" t="str">
        <f>IFERROR(VLOOKUP(K287,【参考】数式用!$AR$3:$AS$49, 2, FALSE), "")</f>
        <v/>
      </c>
      <c r="AZ287" s="577" t="str">
        <f t="shared" si="151"/>
        <v/>
      </c>
      <c r="BA287" s="559" t="str">
        <f t="shared" si="152"/>
        <v>入力済</v>
      </c>
      <c r="BB287" s="632" t="str">
        <f>IFERROR(VLOOKUP(K287,【参考】数式用!$AX$3:$AY$59, 2, FALSE), "")</f>
        <v/>
      </c>
      <c r="BC287" s="577" t="str">
        <f t="shared" si="153"/>
        <v/>
      </c>
      <c r="BD287" s="559" t="str">
        <f t="shared" si="154"/>
        <v>入力済</v>
      </c>
      <c r="BE287" s="559" t="str">
        <f t="shared" si="155"/>
        <v/>
      </c>
      <c r="BF287" s="559" t="str">
        <f t="shared" si="156"/>
        <v/>
      </c>
      <c r="BG287" s="559" t="str">
        <f t="shared" si="157"/>
        <v/>
      </c>
      <c r="BH287" s="559" t="str">
        <f t="shared" si="158"/>
        <v/>
      </c>
      <c r="BI287" s="559" t="str">
        <f t="shared" si="159"/>
        <v/>
      </c>
      <c r="BK287" s="27"/>
      <c r="BL287" s="606" t="str">
        <f t="shared" si="160"/>
        <v/>
      </c>
      <c r="BM287" s="606" t="str">
        <f t="shared" si="161"/>
        <v/>
      </c>
      <c r="BN287" s="606" t="str">
        <f t="shared" si="162"/>
        <v/>
      </c>
      <c r="BO287" s="607" t="str">
        <f>IFERROR(IF(BN287="対象",ROUNDDOWN(L287*VLOOKUP(K287,【参考】数式用!$A$4:$J$42,10,FALSE)*AA287,0),""),"")</f>
        <v/>
      </c>
      <c r="BP287" s="606" t="str">
        <f t="shared" si="166"/>
        <v/>
      </c>
      <c r="BQ287" s="606" t="str">
        <f t="shared" si="163"/>
        <v/>
      </c>
      <c r="BR287" s="608" t="str">
        <f t="shared" si="167"/>
        <v/>
      </c>
      <c r="BS287" s="608" t="str">
        <f t="shared" si="164"/>
        <v/>
      </c>
      <c r="BT287" s="606" t="str">
        <f t="shared" si="165"/>
        <v/>
      </c>
      <c r="BU287" s="607" t="str">
        <f>IFERROR(IF(BT287="Ⅱロ有り",ROUNDDOWN(L287*VLOOKUP(K287,【参考】数式用!$A$4:$J$42,10,FALSE)*AA287,0),""),"")</f>
        <v/>
      </c>
      <c r="BV287" s="606" t="str">
        <f>IFERROR(IF(BT287="Ⅱロなし",ROUNDDOWN(L287*VLOOKUP(K287,【参考】数式用!$A$4:$J$42,8,FALSE)*AA287,0),""),"")</f>
        <v/>
      </c>
    </row>
    <row r="288" spans="1:74" ht="110.1" customHeight="1" thickBot="1">
      <c r="A288" s="333">
        <v>275</v>
      </c>
      <c r="B288" s="1008" t="str">
        <f>IF(基本情報入力シート!B310="","",基本情報入力シート!B310)</f>
        <v/>
      </c>
      <c r="C288" s="1009"/>
      <c r="D288" s="1009"/>
      <c r="E288" s="1009"/>
      <c r="F288" s="1010"/>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24" t="str">
        <f>IF('別紙様式2-2（個票（４、５月））'!M288="","",'別紙様式2-2（個票（４、５月））'!M288)</f>
        <v/>
      </c>
      <c r="N288" s="584" t="str">
        <f>IF('別紙様式2-2（個票（４、５月））'!N288="","",'別紙様式2-2（個票（４、５月））'!N288)</f>
        <v/>
      </c>
      <c r="O288" s="336"/>
      <c r="P288" s="337" t="str">
        <f>IFERROR(VLOOKUP(K288,【参考】数式用!$A$2:$M$57,MATCH(O288,【参考】数式用!$G$3:$M$3,0)+6,0),"")</f>
        <v/>
      </c>
      <c r="Q288" s="338" t="s">
        <v>118</v>
      </c>
      <c r="R288" s="339"/>
      <c r="S288" s="340" t="s">
        <v>183</v>
      </c>
      <c r="T288" s="339"/>
      <c r="U288" s="340" t="s">
        <v>184</v>
      </c>
      <c r="V288" s="339"/>
      <c r="W288" s="340" t="s">
        <v>183</v>
      </c>
      <c r="X288" s="339"/>
      <c r="Y288" s="340" t="s">
        <v>185</v>
      </c>
      <c r="Z288" s="340" t="s">
        <v>186</v>
      </c>
      <c r="AA288" s="340" t="str">
        <f t="shared" si="137"/>
        <v/>
      </c>
      <c r="AB288" s="341" t="s">
        <v>187</v>
      </c>
      <c r="AC288" s="342" t="str">
        <f t="shared" si="138"/>
        <v/>
      </c>
      <c r="AD288" s="509" t="str">
        <f t="shared" si="139"/>
        <v/>
      </c>
      <c r="AE288" s="343" t="str">
        <f>IFERROR(ROUNDDOWN(ROUNDDOWN(ROUND(L288*VLOOKUP(K288,【参考】数式用!$A$2:$M$57,MATCH("処遇改善加算Ⅳ",【参考】数式用!$G$3:$M$3,0)+6,0),0),0)*AA288*0.5,0), "")</f>
        <v/>
      </c>
      <c r="AF288" s="344"/>
      <c r="AG288" s="345"/>
      <c r="AH288" s="345"/>
      <c r="AI288" s="344"/>
      <c r="AJ288" s="382"/>
      <c r="AK288" s="346"/>
      <c r="AL288" s="324" t="str">
        <f t="shared" si="140"/>
        <v/>
      </c>
      <c r="AM288" s="325" t="str">
        <f t="shared" si="141"/>
        <v/>
      </c>
      <c r="AN288" s="255"/>
      <c r="AO288" s="577" t="str">
        <f>IFERROR(VLOOKUP(K288,【参考】数式用!$A$2:$N$57,14,FALSE),"")</f>
        <v/>
      </c>
      <c r="AP288" s="577" t="str">
        <f t="shared" si="142"/>
        <v/>
      </c>
      <c r="AQ288" s="560" t="str">
        <f t="shared" si="143"/>
        <v/>
      </c>
      <c r="AR288" s="560" t="str">
        <f t="shared" si="144"/>
        <v>キャリアパス要件Ⅰ・Ⅱ_</v>
      </c>
      <c r="AS288" s="632" t="str">
        <f t="shared" si="145"/>
        <v>入力済</v>
      </c>
      <c r="AT288" s="577" t="str">
        <f t="shared" si="146"/>
        <v/>
      </c>
      <c r="AU288" s="632" t="str">
        <f t="shared" si="147"/>
        <v>入力済</v>
      </c>
      <c r="AV288" s="632" t="str">
        <f t="shared" si="148"/>
        <v/>
      </c>
      <c r="AW288" s="632" t="str">
        <f t="shared" si="149"/>
        <v/>
      </c>
      <c r="AX288" s="577" t="str">
        <f t="shared" si="150"/>
        <v/>
      </c>
      <c r="AY288" s="632" t="str">
        <f>IFERROR(VLOOKUP(K288,【参考】数式用!$AR$3:$AS$49, 2, FALSE), "")</f>
        <v/>
      </c>
      <c r="AZ288" s="577" t="str">
        <f t="shared" si="151"/>
        <v/>
      </c>
      <c r="BA288" s="559" t="str">
        <f t="shared" si="152"/>
        <v>入力済</v>
      </c>
      <c r="BB288" s="632" t="str">
        <f>IFERROR(VLOOKUP(K288,【参考】数式用!$AX$3:$AY$59, 2, FALSE), "")</f>
        <v/>
      </c>
      <c r="BC288" s="577" t="str">
        <f t="shared" si="153"/>
        <v/>
      </c>
      <c r="BD288" s="559" t="str">
        <f t="shared" si="154"/>
        <v>入力済</v>
      </c>
      <c r="BE288" s="559" t="str">
        <f t="shared" si="155"/>
        <v/>
      </c>
      <c r="BF288" s="559" t="str">
        <f t="shared" si="156"/>
        <v/>
      </c>
      <c r="BG288" s="559" t="str">
        <f t="shared" si="157"/>
        <v/>
      </c>
      <c r="BH288" s="559" t="str">
        <f t="shared" si="158"/>
        <v/>
      </c>
      <c r="BI288" s="559" t="str">
        <f t="shared" si="159"/>
        <v/>
      </c>
      <c r="BK288" s="27"/>
      <c r="BL288" s="606" t="str">
        <f t="shared" si="160"/>
        <v/>
      </c>
      <c r="BM288" s="606" t="str">
        <f t="shared" si="161"/>
        <v/>
      </c>
      <c r="BN288" s="606" t="str">
        <f t="shared" si="162"/>
        <v/>
      </c>
      <c r="BO288" s="607" t="str">
        <f>IFERROR(IF(BN288="対象",ROUNDDOWN(L288*VLOOKUP(K288,【参考】数式用!$A$4:$J$42,10,FALSE)*AA288,0),""),"")</f>
        <v/>
      </c>
      <c r="BP288" s="606" t="str">
        <f t="shared" si="166"/>
        <v/>
      </c>
      <c r="BQ288" s="606" t="str">
        <f t="shared" si="163"/>
        <v/>
      </c>
      <c r="BR288" s="608" t="str">
        <f t="shared" si="167"/>
        <v/>
      </c>
      <c r="BS288" s="608" t="str">
        <f t="shared" si="164"/>
        <v/>
      </c>
      <c r="BT288" s="606" t="str">
        <f t="shared" si="165"/>
        <v/>
      </c>
      <c r="BU288" s="607" t="str">
        <f>IFERROR(IF(BT288="Ⅱロ有り",ROUNDDOWN(L288*VLOOKUP(K288,【参考】数式用!$A$4:$J$42,10,FALSE)*AA288,0),""),"")</f>
        <v/>
      </c>
      <c r="BV288" s="606" t="str">
        <f>IFERROR(IF(BT288="Ⅱロなし",ROUNDDOWN(L288*VLOOKUP(K288,【参考】数式用!$A$4:$J$42,8,FALSE)*AA288,0),""),"")</f>
        <v/>
      </c>
    </row>
    <row r="289" spans="1:74" ht="110.1" customHeight="1" thickBot="1">
      <c r="A289" s="333">
        <v>276</v>
      </c>
      <c r="B289" s="1008" t="str">
        <f>IF(基本情報入力シート!B311="","",基本情報入力シート!B311)</f>
        <v/>
      </c>
      <c r="C289" s="1009"/>
      <c r="D289" s="1009"/>
      <c r="E289" s="1009"/>
      <c r="F289" s="1010"/>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24" t="str">
        <f>IF('別紙様式2-2（個票（４、５月））'!M289="","",'別紙様式2-2（個票（４、５月））'!M289)</f>
        <v/>
      </c>
      <c r="N289" s="584" t="str">
        <f>IF('別紙様式2-2（個票（４、５月））'!N289="","",'別紙様式2-2（個票（４、５月））'!N289)</f>
        <v/>
      </c>
      <c r="O289" s="336"/>
      <c r="P289" s="337" t="str">
        <f>IFERROR(VLOOKUP(K289,【参考】数式用!$A$2:$M$57,MATCH(O289,【参考】数式用!$G$3:$M$3,0)+6,0),"")</f>
        <v/>
      </c>
      <c r="Q289" s="338" t="s">
        <v>118</v>
      </c>
      <c r="R289" s="339"/>
      <c r="S289" s="340" t="s">
        <v>183</v>
      </c>
      <c r="T289" s="339"/>
      <c r="U289" s="340" t="s">
        <v>184</v>
      </c>
      <c r="V289" s="339"/>
      <c r="W289" s="340" t="s">
        <v>183</v>
      </c>
      <c r="X289" s="339"/>
      <c r="Y289" s="340" t="s">
        <v>185</v>
      </c>
      <c r="Z289" s="340" t="s">
        <v>186</v>
      </c>
      <c r="AA289" s="340" t="str">
        <f t="shared" si="137"/>
        <v/>
      </c>
      <c r="AB289" s="341" t="s">
        <v>187</v>
      </c>
      <c r="AC289" s="342" t="str">
        <f t="shared" si="138"/>
        <v/>
      </c>
      <c r="AD289" s="509" t="str">
        <f t="shared" si="139"/>
        <v/>
      </c>
      <c r="AE289" s="343" t="str">
        <f>IFERROR(ROUNDDOWN(ROUNDDOWN(ROUND(L289*VLOOKUP(K289,【参考】数式用!$A$2:$M$57,MATCH("処遇改善加算Ⅳ",【参考】数式用!$G$3:$M$3,0)+6,0),0),0)*AA289*0.5,0), "")</f>
        <v/>
      </c>
      <c r="AF289" s="344"/>
      <c r="AG289" s="345"/>
      <c r="AH289" s="345"/>
      <c r="AI289" s="344"/>
      <c r="AJ289" s="382"/>
      <c r="AK289" s="346"/>
      <c r="AL289" s="324" t="str">
        <f t="shared" si="140"/>
        <v/>
      </c>
      <c r="AM289" s="325" t="str">
        <f t="shared" si="141"/>
        <v/>
      </c>
      <c r="AN289" s="255"/>
      <c r="AO289" s="577" t="str">
        <f>IFERROR(VLOOKUP(K289,【参考】数式用!$A$2:$N$57,14,FALSE),"")</f>
        <v/>
      </c>
      <c r="AP289" s="577" t="str">
        <f t="shared" si="142"/>
        <v/>
      </c>
      <c r="AQ289" s="560" t="str">
        <f t="shared" si="143"/>
        <v/>
      </c>
      <c r="AR289" s="560" t="str">
        <f t="shared" si="144"/>
        <v>キャリアパス要件Ⅰ・Ⅱ_</v>
      </c>
      <c r="AS289" s="632" t="str">
        <f t="shared" si="145"/>
        <v>入力済</v>
      </c>
      <c r="AT289" s="577" t="str">
        <f t="shared" si="146"/>
        <v/>
      </c>
      <c r="AU289" s="632" t="str">
        <f t="shared" si="147"/>
        <v>入力済</v>
      </c>
      <c r="AV289" s="632" t="str">
        <f t="shared" si="148"/>
        <v/>
      </c>
      <c r="AW289" s="632" t="str">
        <f t="shared" si="149"/>
        <v/>
      </c>
      <c r="AX289" s="577" t="str">
        <f t="shared" si="150"/>
        <v/>
      </c>
      <c r="AY289" s="632" t="str">
        <f>IFERROR(VLOOKUP(K289,【参考】数式用!$AR$3:$AS$49, 2, FALSE), "")</f>
        <v/>
      </c>
      <c r="AZ289" s="577" t="str">
        <f t="shared" si="151"/>
        <v/>
      </c>
      <c r="BA289" s="559" t="str">
        <f t="shared" si="152"/>
        <v>入力済</v>
      </c>
      <c r="BB289" s="632" t="str">
        <f>IFERROR(VLOOKUP(K289,【参考】数式用!$AX$3:$AY$59, 2, FALSE), "")</f>
        <v/>
      </c>
      <c r="BC289" s="577" t="str">
        <f t="shared" si="153"/>
        <v/>
      </c>
      <c r="BD289" s="559" t="str">
        <f t="shared" si="154"/>
        <v>入力済</v>
      </c>
      <c r="BE289" s="559" t="str">
        <f t="shared" si="155"/>
        <v/>
      </c>
      <c r="BF289" s="559" t="str">
        <f t="shared" si="156"/>
        <v/>
      </c>
      <c r="BG289" s="559" t="str">
        <f t="shared" si="157"/>
        <v/>
      </c>
      <c r="BH289" s="559" t="str">
        <f t="shared" si="158"/>
        <v/>
      </c>
      <c r="BI289" s="559" t="str">
        <f t="shared" si="159"/>
        <v/>
      </c>
      <c r="BK289" s="27"/>
      <c r="BL289" s="606" t="str">
        <f t="shared" si="160"/>
        <v/>
      </c>
      <c r="BM289" s="606" t="str">
        <f t="shared" si="161"/>
        <v/>
      </c>
      <c r="BN289" s="606" t="str">
        <f t="shared" si="162"/>
        <v/>
      </c>
      <c r="BO289" s="607" t="str">
        <f>IFERROR(IF(BN289="対象",ROUNDDOWN(L289*VLOOKUP(K289,【参考】数式用!$A$4:$J$42,10,FALSE)*AA289,0),""),"")</f>
        <v/>
      </c>
      <c r="BP289" s="606" t="str">
        <f t="shared" si="166"/>
        <v/>
      </c>
      <c r="BQ289" s="606" t="str">
        <f t="shared" si="163"/>
        <v/>
      </c>
      <c r="BR289" s="608" t="str">
        <f t="shared" si="167"/>
        <v/>
      </c>
      <c r="BS289" s="608" t="str">
        <f t="shared" si="164"/>
        <v/>
      </c>
      <c r="BT289" s="606" t="str">
        <f t="shared" si="165"/>
        <v/>
      </c>
      <c r="BU289" s="607" t="str">
        <f>IFERROR(IF(BT289="Ⅱロ有り",ROUNDDOWN(L289*VLOOKUP(K289,【参考】数式用!$A$4:$J$42,10,FALSE)*AA289,0),""),"")</f>
        <v/>
      </c>
      <c r="BV289" s="606" t="str">
        <f>IFERROR(IF(BT289="Ⅱロなし",ROUNDDOWN(L289*VLOOKUP(K289,【参考】数式用!$A$4:$J$42,8,FALSE)*AA289,0),""),"")</f>
        <v/>
      </c>
    </row>
    <row r="290" spans="1:74" ht="110.1" customHeight="1" thickBot="1">
      <c r="A290" s="333">
        <v>277</v>
      </c>
      <c r="B290" s="1008" t="str">
        <f>IF(基本情報入力シート!B312="","",基本情報入力シート!B312)</f>
        <v/>
      </c>
      <c r="C290" s="1009"/>
      <c r="D290" s="1009"/>
      <c r="E290" s="1009"/>
      <c r="F290" s="1010"/>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24" t="str">
        <f>IF('別紙様式2-2（個票（４、５月））'!M290="","",'別紙様式2-2（個票（４、５月））'!M290)</f>
        <v/>
      </c>
      <c r="N290" s="584" t="str">
        <f>IF('別紙様式2-2（個票（４、５月））'!N290="","",'別紙様式2-2（個票（４、５月））'!N290)</f>
        <v/>
      </c>
      <c r="O290" s="336"/>
      <c r="P290" s="337" t="str">
        <f>IFERROR(VLOOKUP(K290,【参考】数式用!$A$2:$M$57,MATCH(O290,【参考】数式用!$G$3:$M$3,0)+6,0),"")</f>
        <v/>
      </c>
      <c r="Q290" s="338" t="s">
        <v>118</v>
      </c>
      <c r="R290" s="339"/>
      <c r="S290" s="340" t="s">
        <v>183</v>
      </c>
      <c r="T290" s="339"/>
      <c r="U290" s="340" t="s">
        <v>184</v>
      </c>
      <c r="V290" s="339"/>
      <c r="W290" s="340" t="s">
        <v>183</v>
      </c>
      <c r="X290" s="339"/>
      <c r="Y290" s="340" t="s">
        <v>185</v>
      </c>
      <c r="Z290" s="340" t="s">
        <v>186</v>
      </c>
      <c r="AA290" s="340" t="str">
        <f t="shared" si="137"/>
        <v/>
      </c>
      <c r="AB290" s="341" t="s">
        <v>187</v>
      </c>
      <c r="AC290" s="342" t="str">
        <f t="shared" si="138"/>
        <v/>
      </c>
      <c r="AD290" s="509" t="str">
        <f t="shared" si="139"/>
        <v/>
      </c>
      <c r="AE290" s="343" t="str">
        <f>IFERROR(ROUNDDOWN(ROUNDDOWN(ROUND(L290*VLOOKUP(K290,【参考】数式用!$A$2:$M$57,MATCH("処遇改善加算Ⅳ",【参考】数式用!$G$3:$M$3,0)+6,0),0),0)*AA290*0.5,0), "")</f>
        <v/>
      </c>
      <c r="AF290" s="344"/>
      <c r="AG290" s="345"/>
      <c r="AH290" s="345"/>
      <c r="AI290" s="344"/>
      <c r="AJ290" s="382"/>
      <c r="AK290" s="346"/>
      <c r="AL290" s="324" t="str">
        <f t="shared" si="140"/>
        <v/>
      </c>
      <c r="AM290" s="325" t="str">
        <f t="shared" si="141"/>
        <v/>
      </c>
      <c r="AN290" s="255"/>
      <c r="AO290" s="577" t="str">
        <f>IFERROR(VLOOKUP(K290,【参考】数式用!$A$2:$N$57,14,FALSE),"")</f>
        <v/>
      </c>
      <c r="AP290" s="577" t="str">
        <f t="shared" si="142"/>
        <v/>
      </c>
      <c r="AQ290" s="560" t="str">
        <f t="shared" si="143"/>
        <v/>
      </c>
      <c r="AR290" s="560" t="str">
        <f t="shared" si="144"/>
        <v>キャリアパス要件Ⅰ・Ⅱ_</v>
      </c>
      <c r="AS290" s="632" t="str">
        <f t="shared" si="145"/>
        <v>入力済</v>
      </c>
      <c r="AT290" s="577" t="str">
        <f t="shared" si="146"/>
        <v/>
      </c>
      <c r="AU290" s="632" t="str">
        <f t="shared" si="147"/>
        <v>入力済</v>
      </c>
      <c r="AV290" s="632" t="str">
        <f t="shared" si="148"/>
        <v/>
      </c>
      <c r="AW290" s="632" t="str">
        <f t="shared" si="149"/>
        <v/>
      </c>
      <c r="AX290" s="577" t="str">
        <f t="shared" si="150"/>
        <v/>
      </c>
      <c r="AY290" s="632" t="str">
        <f>IFERROR(VLOOKUP(K290,【参考】数式用!$AR$3:$AS$49, 2, FALSE), "")</f>
        <v/>
      </c>
      <c r="AZ290" s="577" t="str">
        <f t="shared" si="151"/>
        <v/>
      </c>
      <c r="BA290" s="559" t="str">
        <f t="shared" si="152"/>
        <v>入力済</v>
      </c>
      <c r="BB290" s="632" t="str">
        <f>IFERROR(VLOOKUP(K290,【参考】数式用!$AX$3:$AY$59, 2, FALSE), "")</f>
        <v/>
      </c>
      <c r="BC290" s="577" t="str">
        <f t="shared" si="153"/>
        <v/>
      </c>
      <c r="BD290" s="559" t="str">
        <f t="shared" si="154"/>
        <v>入力済</v>
      </c>
      <c r="BE290" s="559" t="str">
        <f t="shared" si="155"/>
        <v/>
      </c>
      <c r="BF290" s="559" t="str">
        <f t="shared" si="156"/>
        <v/>
      </c>
      <c r="BG290" s="559" t="str">
        <f t="shared" si="157"/>
        <v/>
      </c>
      <c r="BH290" s="559" t="str">
        <f t="shared" si="158"/>
        <v/>
      </c>
      <c r="BI290" s="559" t="str">
        <f t="shared" si="159"/>
        <v/>
      </c>
      <c r="BK290" s="27"/>
      <c r="BL290" s="606" t="str">
        <f t="shared" si="160"/>
        <v/>
      </c>
      <c r="BM290" s="606" t="str">
        <f t="shared" si="161"/>
        <v/>
      </c>
      <c r="BN290" s="606" t="str">
        <f t="shared" si="162"/>
        <v/>
      </c>
      <c r="BO290" s="607" t="str">
        <f>IFERROR(IF(BN290="対象",ROUNDDOWN(L290*VLOOKUP(K290,【参考】数式用!$A$4:$J$42,10,FALSE)*AA290,0),""),"")</f>
        <v/>
      </c>
      <c r="BP290" s="606" t="str">
        <f t="shared" si="166"/>
        <v/>
      </c>
      <c r="BQ290" s="606" t="str">
        <f t="shared" si="163"/>
        <v/>
      </c>
      <c r="BR290" s="608" t="str">
        <f t="shared" si="167"/>
        <v/>
      </c>
      <c r="BS290" s="608" t="str">
        <f t="shared" si="164"/>
        <v/>
      </c>
      <c r="BT290" s="606" t="str">
        <f t="shared" si="165"/>
        <v/>
      </c>
      <c r="BU290" s="607" t="str">
        <f>IFERROR(IF(BT290="Ⅱロ有り",ROUNDDOWN(L290*VLOOKUP(K290,【参考】数式用!$A$4:$J$42,10,FALSE)*AA290,0),""),"")</f>
        <v/>
      </c>
      <c r="BV290" s="606" t="str">
        <f>IFERROR(IF(BT290="Ⅱロなし",ROUNDDOWN(L290*VLOOKUP(K290,【参考】数式用!$A$4:$J$42,8,FALSE)*AA290,0),""),"")</f>
        <v/>
      </c>
    </row>
    <row r="291" spans="1:74" ht="110.1" customHeight="1" thickBot="1">
      <c r="A291" s="333">
        <v>278</v>
      </c>
      <c r="B291" s="1008" t="str">
        <f>IF(基本情報入力シート!B313="","",基本情報入力シート!B313)</f>
        <v/>
      </c>
      <c r="C291" s="1009"/>
      <c r="D291" s="1009"/>
      <c r="E291" s="1009"/>
      <c r="F291" s="1010"/>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24" t="str">
        <f>IF('別紙様式2-2（個票（４、５月））'!M291="","",'別紙様式2-2（個票（４、５月））'!M291)</f>
        <v/>
      </c>
      <c r="N291" s="584" t="str">
        <f>IF('別紙様式2-2（個票（４、５月））'!N291="","",'別紙様式2-2（個票（４、５月））'!N291)</f>
        <v/>
      </c>
      <c r="O291" s="336"/>
      <c r="P291" s="337" t="str">
        <f>IFERROR(VLOOKUP(K291,【参考】数式用!$A$2:$M$57,MATCH(O291,【参考】数式用!$G$3:$M$3,0)+6,0),"")</f>
        <v/>
      </c>
      <c r="Q291" s="338" t="s">
        <v>118</v>
      </c>
      <c r="R291" s="339"/>
      <c r="S291" s="340" t="s">
        <v>183</v>
      </c>
      <c r="T291" s="339"/>
      <c r="U291" s="340" t="s">
        <v>184</v>
      </c>
      <c r="V291" s="339"/>
      <c r="W291" s="340" t="s">
        <v>183</v>
      </c>
      <c r="X291" s="339"/>
      <c r="Y291" s="340" t="s">
        <v>185</v>
      </c>
      <c r="Z291" s="340" t="s">
        <v>186</v>
      </c>
      <c r="AA291" s="340" t="str">
        <f t="shared" si="137"/>
        <v/>
      </c>
      <c r="AB291" s="341" t="s">
        <v>187</v>
      </c>
      <c r="AC291" s="342" t="str">
        <f t="shared" si="138"/>
        <v/>
      </c>
      <c r="AD291" s="509" t="str">
        <f t="shared" si="139"/>
        <v/>
      </c>
      <c r="AE291" s="343" t="str">
        <f>IFERROR(ROUNDDOWN(ROUNDDOWN(ROUND(L291*VLOOKUP(K291,【参考】数式用!$A$2:$M$57,MATCH("処遇改善加算Ⅳ",【参考】数式用!$G$3:$M$3,0)+6,0),0),0)*AA291*0.5,0), "")</f>
        <v/>
      </c>
      <c r="AF291" s="344"/>
      <c r="AG291" s="345"/>
      <c r="AH291" s="345"/>
      <c r="AI291" s="344"/>
      <c r="AJ291" s="382"/>
      <c r="AK291" s="346"/>
      <c r="AL291" s="324" t="str">
        <f t="shared" si="140"/>
        <v/>
      </c>
      <c r="AM291" s="325" t="str">
        <f t="shared" si="141"/>
        <v/>
      </c>
      <c r="AN291" s="255"/>
      <c r="AO291" s="577" t="str">
        <f>IFERROR(VLOOKUP(K291,【参考】数式用!$A$2:$N$57,14,FALSE),"")</f>
        <v/>
      </c>
      <c r="AP291" s="577" t="str">
        <f t="shared" si="142"/>
        <v/>
      </c>
      <c r="AQ291" s="560" t="str">
        <f t="shared" si="143"/>
        <v/>
      </c>
      <c r="AR291" s="560" t="str">
        <f t="shared" si="144"/>
        <v>キャリアパス要件Ⅰ・Ⅱ_</v>
      </c>
      <c r="AS291" s="632" t="str">
        <f t="shared" si="145"/>
        <v>入力済</v>
      </c>
      <c r="AT291" s="577" t="str">
        <f t="shared" si="146"/>
        <v/>
      </c>
      <c r="AU291" s="632" t="str">
        <f t="shared" si="147"/>
        <v>入力済</v>
      </c>
      <c r="AV291" s="632" t="str">
        <f t="shared" si="148"/>
        <v/>
      </c>
      <c r="AW291" s="632" t="str">
        <f t="shared" si="149"/>
        <v/>
      </c>
      <c r="AX291" s="577" t="str">
        <f t="shared" si="150"/>
        <v/>
      </c>
      <c r="AY291" s="632" t="str">
        <f>IFERROR(VLOOKUP(K291,【参考】数式用!$AR$3:$AS$49, 2, FALSE), "")</f>
        <v/>
      </c>
      <c r="AZ291" s="577" t="str">
        <f t="shared" si="151"/>
        <v/>
      </c>
      <c r="BA291" s="559" t="str">
        <f t="shared" si="152"/>
        <v>入力済</v>
      </c>
      <c r="BB291" s="632" t="str">
        <f>IFERROR(VLOOKUP(K291,【参考】数式用!$AX$3:$AY$59, 2, FALSE), "")</f>
        <v/>
      </c>
      <c r="BC291" s="577" t="str">
        <f t="shared" si="153"/>
        <v/>
      </c>
      <c r="BD291" s="559" t="str">
        <f t="shared" si="154"/>
        <v>入力済</v>
      </c>
      <c r="BE291" s="559" t="str">
        <f t="shared" si="155"/>
        <v/>
      </c>
      <c r="BF291" s="559" t="str">
        <f t="shared" si="156"/>
        <v/>
      </c>
      <c r="BG291" s="559" t="str">
        <f t="shared" si="157"/>
        <v/>
      </c>
      <c r="BH291" s="559" t="str">
        <f t="shared" si="158"/>
        <v/>
      </c>
      <c r="BI291" s="559" t="str">
        <f t="shared" si="159"/>
        <v/>
      </c>
      <c r="BK291" s="27"/>
      <c r="BL291" s="606" t="str">
        <f t="shared" si="160"/>
        <v/>
      </c>
      <c r="BM291" s="606" t="str">
        <f t="shared" si="161"/>
        <v/>
      </c>
      <c r="BN291" s="606" t="str">
        <f t="shared" si="162"/>
        <v/>
      </c>
      <c r="BO291" s="607" t="str">
        <f>IFERROR(IF(BN291="対象",ROUNDDOWN(L291*VLOOKUP(K291,【参考】数式用!$A$4:$J$42,10,FALSE)*AA291,0),""),"")</f>
        <v/>
      </c>
      <c r="BP291" s="606" t="str">
        <f t="shared" si="166"/>
        <v/>
      </c>
      <c r="BQ291" s="606" t="str">
        <f t="shared" si="163"/>
        <v/>
      </c>
      <c r="BR291" s="608" t="str">
        <f t="shared" si="167"/>
        <v/>
      </c>
      <c r="BS291" s="608" t="str">
        <f t="shared" si="164"/>
        <v/>
      </c>
      <c r="BT291" s="606" t="str">
        <f t="shared" si="165"/>
        <v/>
      </c>
      <c r="BU291" s="607" t="str">
        <f>IFERROR(IF(BT291="Ⅱロ有り",ROUNDDOWN(L291*VLOOKUP(K291,【参考】数式用!$A$4:$J$42,10,FALSE)*AA291,0),""),"")</f>
        <v/>
      </c>
      <c r="BV291" s="606" t="str">
        <f>IFERROR(IF(BT291="Ⅱロなし",ROUNDDOWN(L291*VLOOKUP(K291,【参考】数式用!$A$4:$J$42,8,FALSE)*AA291,0),""),"")</f>
        <v/>
      </c>
    </row>
    <row r="292" spans="1:74" ht="110.1" customHeight="1" thickBot="1">
      <c r="A292" s="333">
        <v>279</v>
      </c>
      <c r="B292" s="1008" t="str">
        <f>IF(基本情報入力シート!B314="","",基本情報入力シート!B314)</f>
        <v/>
      </c>
      <c r="C292" s="1009"/>
      <c r="D292" s="1009"/>
      <c r="E292" s="1009"/>
      <c r="F292" s="1010"/>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24" t="str">
        <f>IF('別紙様式2-2（個票（４、５月））'!M292="","",'別紙様式2-2（個票（４、５月））'!M292)</f>
        <v/>
      </c>
      <c r="N292" s="584" t="str">
        <f>IF('別紙様式2-2（個票（４、５月））'!N292="","",'別紙様式2-2（個票（４、５月））'!N292)</f>
        <v/>
      </c>
      <c r="O292" s="336"/>
      <c r="P292" s="337" t="str">
        <f>IFERROR(VLOOKUP(K292,【参考】数式用!$A$2:$M$57,MATCH(O292,【参考】数式用!$G$3:$M$3,0)+6,0),"")</f>
        <v/>
      </c>
      <c r="Q292" s="338" t="s">
        <v>118</v>
      </c>
      <c r="R292" s="339"/>
      <c r="S292" s="340" t="s">
        <v>183</v>
      </c>
      <c r="T292" s="339"/>
      <c r="U292" s="340" t="s">
        <v>184</v>
      </c>
      <c r="V292" s="339"/>
      <c r="W292" s="340" t="s">
        <v>183</v>
      </c>
      <c r="X292" s="339"/>
      <c r="Y292" s="340" t="s">
        <v>185</v>
      </c>
      <c r="Z292" s="340" t="s">
        <v>186</v>
      </c>
      <c r="AA292" s="340" t="str">
        <f t="shared" si="137"/>
        <v/>
      </c>
      <c r="AB292" s="341" t="s">
        <v>187</v>
      </c>
      <c r="AC292" s="342" t="str">
        <f t="shared" si="138"/>
        <v/>
      </c>
      <c r="AD292" s="509" t="str">
        <f t="shared" si="139"/>
        <v/>
      </c>
      <c r="AE292" s="343" t="str">
        <f>IFERROR(ROUNDDOWN(ROUNDDOWN(ROUND(L292*VLOOKUP(K292,【参考】数式用!$A$2:$M$57,MATCH("処遇改善加算Ⅳ",【参考】数式用!$G$3:$M$3,0)+6,0),0),0)*AA292*0.5,0), "")</f>
        <v/>
      </c>
      <c r="AF292" s="344"/>
      <c r="AG292" s="345"/>
      <c r="AH292" s="345"/>
      <c r="AI292" s="344"/>
      <c r="AJ292" s="382"/>
      <c r="AK292" s="346"/>
      <c r="AL292" s="324" t="str">
        <f t="shared" si="140"/>
        <v/>
      </c>
      <c r="AM292" s="325" t="str">
        <f t="shared" si="141"/>
        <v/>
      </c>
      <c r="AN292" s="255"/>
      <c r="AO292" s="577" t="str">
        <f>IFERROR(VLOOKUP(K292,【参考】数式用!$A$2:$N$57,14,FALSE),"")</f>
        <v/>
      </c>
      <c r="AP292" s="577" t="str">
        <f t="shared" si="142"/>
        <v/>
      </c>
      <c r="AQ292" s="560" t="str">
        <f t="shared" si="143"/>
        <v/>
      </c>
      <c r="AR292" s="560" t="str">
        <f t="shared" si="144"/>
        <v>キャリアパス要件Ⅰ・Ⅱ_</v>
      </c>
      <c r="AS292" s="632" t="str">
        <f t="shared" si="145"/>
        <v>入力済</v>
      </c>
      <c r="AT292" s="577" t="str">
        <f t="shared" si="146"/>
        <v/>
      </c>
      <c r="AU292" s="632" t="str">
        <f t="shared" si="147"/>
        <v>入力済</v>
      </c>
      <c r="AV292" s="632" t="str">
        <f t="shared" si="148"/>
        <v/>
      </c>
      <c r="AW292" s="632" t="str">
        <f t="shared" si="149"/>
        <v/>
      </c>
      <c r="AX292" s="577" t="str">
        <f t="shared" si="150"/>
        <v/>
      </c>
      <c r="AY292" s="632" t="str">
        <f>IFERROR(VLOOKUP(K292,【参考】数式用!$AR$3:$AS$49, 2, FALSE), "")</f>
        <v/>
      </c>
      <c r="AZ292" s="577" t="str">
        <f t="shared" si="151"/>
        <v/>
      </c>
      <c r="BA292" s="559" t="str">
        <f t="shared" si="152"/>
        <v>入力済</v>
      </c>
      <c r="BB292" s="632" t="str">
        <f>IFERROR(VLOOKUP(K292,【参考】数式用!$AX$3:$AY$59, 2, FALSE), "")</f>
        <v/>
      </c>
      <c r="BC292" s="577" t="str">
        <f t="shared" si="153"/>
        <v/>
      </c>
      <c r="BD292" s="559" t="str">
        <f t="shared" si="154"/>
        <v>入力済</v>
      </c>
      <c r="BE292" s="559" t="str">
        <f t="shared" si="155"/>
        <v/>
      </c>
      <c r="BF292" s="559" t="str">
        <f t="shared" si="156"/>
        <v/>
      </c>
      <c r="BG292" s="559" t="str">
        <f t="shared" si="157"/>
        <v/>
      </c>
      <c r="BH292" s="559" t="str">
        <f t="shared" si="158"/>
        <v/>
      </c>
      <c r="BI292" s="559" t="str">
        <f t="shared" si="159"/>
        <v/>
      </c>
      <c r="BK292" s="27"/>
      <c r="BL292" s="606" t="str">
        <f t="shared" si="160"/>
        <v/>
      </c>
      <c r="BM292" s="606" t="str">
        <f t="shared" si="161"/>
        <v/>
      </c>
      <c r="BN292" s="606" t="str">
        <f t="shared" si="162"/>
        <v/>
      </c>
      <c r="BO292" s="607" t="str">
        <f>IFERROR(IF(BN292="対象",ROUNDDOWN(L292*VLOOKUP(K292,【参考】数式用!$A$4:$J$42,10,FALSE)*AA292,0),""),"")</f>
        <v/>
      </c>
      <c r="BP292" s="606" t="str">
        <f t="shared" si="166"/>
        <v/>
      </c>
      <c r="BQ292" s="606" t="str">
        <f t="shared" si="163"/>
        <v/>
      </c>
      <c r="BR292" s="608" t="str">
        <f t="shared" si="167"/>
        <v/>
      </c>
      <c r="BS292" s="608" t="str">
        <f t="shared" si="164"/>
        <v/>
      </c>
      <c r="BT292" s="606" t="str">
        <f t="shared" si="165"/>
        <v/>
      </c>
      <c r="BU292" s="607" t="str">
        <f>IFERROR(IF(BT292="Ⅱロ有り",ROUNDDOWN(L292*VLOOKUP(K292,【参考】数式用!$A$4:$J$42,10,FALSE)*AA292,0),""),"")</f>
        <v/>
      </c>
      <c r="BV292" s="606" t="str">
        <f>IFERROR(IF(BT292="Ⅱロなし",ROUNDDOWN(L292*VLOOKUP(K292,【参考】数式用!$A$4:$J$42,8,FALSE)*AA292,0),""),"")</f>
        <v/>
      </c>
    </row>
    <row r="293" spans="1:74" ht="110.1" customHeight="1" thickBot="1">
      <c r="A293" s="333">
        <v>280</v>
      </c>
      <c r="B293" s="1008" t="str">
        <f>IF(基本情報入力シート!B315="","",基本情報入力シート!B315)</f>
        <v/>
      </c>
      <c r="C293" s="1009"/>
      <c r="D293" s="1009"/>
      <c r="E293" s="1009"/>
      <c r="F293" s="1010"/>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24" t="str">
        <f>IF('別紙様式2-2（個票（４、５月））'!M293="","",'別紙様式2-2（個票（４、５月））'!M293)</f>
        <v/>
      </c>
      <c r="N293" s="584" t="str">
        <f>IF('別紙様式2-2（個票（４、５月））'!N293="","",'別紙様式2-2（個票（４、５月））'!N293)</f>
        <v/>
      </c>
      <c r="O293" s="336"/>
      <c r="P293" s="337" t="str">
        <f>IFERROR(VLOOKUP(K293,【参考】数式用!$A$2:$M$57,MATCH(O293,【参考】数式用!$G$3:$M$3,0)+6,0),"")</f>
        <v/>
      </c>
      <c r="Q293" s="338" t="s">
        <v>118</v>
      </c>
      <c r="R293" s="339"/>
      <c r="S293" s="340" t="s">
        <v>183</v>
      </c>
      <c r="T293" s="339"/>
      <c r="U293" s="340" t="s">
        <v>184</v>
      </c>
      <c r="V293" s="339"/>
      <c r="W293" s="340" t="s">
        <v>183</v>
      </c>
      <c r="X293" s="339"/>
      <c r="Y293" s="340" t="s">
        <v>185</v>
      </c>
      <c r="Z293" s="340" t="s">
        <v>186</v>
      </c>
      <c r="AA293" s="340" t="str">
        <f t="shared" si="137"/>
        <v/>
      </c>
      <c r="AB293" s="341" t="s">
        <v>187</v>
      </c>
      <c r="AC293" s="342" t="str">
        <f t="shared" si="138"/>
        <v/>
      </c>
      <c r="AD293" s="509" t="str">
        <f t="shared" si="139"/>
        <v/>
      </c>
      <c r="AE293" s="343" t="str">
        <f>IFERROR(ROUNDDOWN(ROUNDDOWN(ROUND(L293*VLOOKUP(K293,【参考】数式用!$A$2:$M$57,MATCH("処遇改善加算Ⅳ",【参考】数式用!$G$3:$M$3,0)+6,0),0),0)*AA293*0.5,0), "")</f>
        <v/>
      </c>
      <c r="AF293" s="344"/>
      <c r="AG293" s="345"/>
      <c r="AH293" s="345"/>
      <c r="AI293" s="344"/>
      <c r="AJ293" s="382"/>
      <c r="AK293" s="346"/>
      <c r="AL293" s="324" t="str">
        <f t="shared" si="140"/>
        <v/>
      </c>
      <c r="AM293" s="325" t="str">
        <f t="shared" si="141"/>
        <v/>
      </c>
      <c r="AN293" s="255"/>
      <c r="AO293" s="577" t="str">
        <f>IFERROR(VLOOKUP(K293,【参考】数式用!$A$2:$N$57,14,FALSE),"")</f>
        <v/>
      </c>
      <c r="AP293" s="577" t="str">
        <f t="shared" si="142"/>
        <v/>
      </c>
      <c r="AQ293" s="560" t="str">
        <f t="shared" si="143"/>
        <v/>
      </c>
      <c r="AR293" s="560" t="str">
        <f t="shared" si="144"/>
        <v>キャリアパス要件Ⅰ・Ⅱ_</v>
      </c>
      <c r="AS293" s="632" t="str">
        <f t="shared" si="145"/>
        <v>入力済</v>
      </c>
      <c r="AT293" s="577" t="str">
        <f t="shared" si="146"/>
        <v/>
      </c>
      <c r="AU293" s="632" t="str">
        <f t="shared" si="147"/>
        <v>入力済</v>
      </c>
      <c r="AV293" s="632" t="str">
        <f t="shared" si="148"/>
        <v/>
      </c>
      <c r="AW293" s="632" t="str">
        <f t="shared" si="149"/>
        <v/>
      </c>
      <c r="AX293" s="577" t="str">
        <f t="shared" si="150"/>
        <v/>
      </c>
      <c r="AY293" s="632" t="str">
        <f>IFERROR(VLOOKUP(K293,【参考】数式用!$AR$3:$AS$49, 2, FALSE), "")</f>
        <v/>
      </c>
      <c r="AZ293" s="577" t="str">
        <f t="shared" si="151"/>
        <v/>
      </c>
      <c r="BA293" s="559" t="str">
        <f t="shared" si="152"/>
        <v>入力済</v>
      </c>
      <c r="BB293" s="632" t="str">
        <f>IFERROR(VLOOKUP(K293,【参考】数式用!$AX$3:$AY$59, 2, FALSE), "")</f>
        <v/>
      </c>
      <c r="BC293" s="577" t="str">
        <f t="shared" si="153"/>
        <v/>
      </c>
      <c r="BD293" s="559" t="str">
        <f t="shared" si="154"/>
        <v>入力済</v>
      </c>
      <c r="BE293" s="559" t="str">
        <f t="shared" si="155"/>
        <v/>
      </c>
      <c r="BF293" s="559" t="str">
        <f t="shared" si="156"/>
        <v/>
      </c>
      <c r="BG293" s="559" t="str">
        <f t="shared" si="157"/>
        <v/>
      </c>
      <c r="BH293" s="559" t="str">
        <f t="shared" si="158"/>
        <v/>
      </c>
      <c r="BI293" s="559" t="str">
        <f t="shared" si="159"/>
        <v/>
      </c>
      <c r="BK293" s="27"/>
      <c r="BL293" s="606" t="str">
        <f t="shared" si="160"/>
        <v/>
      </c>
      <c r="BM293" s="606" t="str">
        <f t="shared" si="161"/>
        <v/>
      </c>
      <c r="BN293" s="606" t="str">
        <f t="shared" si="162"/>
        <v/>
      </c>
      <c r="BO293" s="607" t="str">
        <f>IFERROR(IF(BN293="対象",ROUNDDOWN(L293*VLOOKUP(K293,【参考】数式用!$A$4:$J$42,10,FALSE)*AA293,0),""),"")</f>
        <v/>
      </c>
      <c r="BP293" s="606" t="str">
        <f t="shared" si="166"/>
        <v/>
      </c>
      <c r="BQ293" s="606" t="str">
        <f t="shared" si="163"/>
        <v/>
      </c>
      <c r="BR293" s="608" t="str">
        <f t="shared" si="167"/>
        <v/>
      </c>
      <c r="BS293" s="608" t="str">
        <f t="shared" si="164"/>
        <v/>
      </c>
      <c r="BT293" s="606" t="str">
        <f t="shared" si="165"/>
        <v/>
      </c>
      <c r="BU293" s="607" t="str">
        <f>IFERROR(IF(BT293="Ⅱロ有り",ROUNDDOWN(L293*VLOOKUP(K293,【参考】数式用!$A$4:$J$42,10,FALSE)*AA293,0),""),"")</f>
        <v/>
      </c>
      <c r="BV293" s="606" t="str">
        <f>IFERROR(IF(BT293="Ⅱロなし",ROUNDDOWN(L293*VLOOKUP(K293,【参考】数式用!$A$4:$J$42,8,FALSE)*AA293,0),""),"")</f>
        <v/>
      </c>
    </row>
    <row r="294" spans="1:74" ht="110.1" customHeight="1" thickBot="1">
      <c r="A294" s="333">
        <v>281</v>
      </c>
      <c r="B294" s="1008" t="str">
        <f>IF(基本情報入力シート!B316="","",基本情報入力シート!B316)</f>
        <v/>
      </c>
      <c r="C294" s="1009"/>
      <c r="D294" s="1009"/>
      <c r="E294" s="1009"/>
      <c r="F294" s="1010"/>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24" t="str">
        <f>IF('別紙様式2-2（個票（４、５月））'!M294="","",'別紙様式2-2（個票（４、５月））'!M294)</f>
        <v/>
      </c>
      <c r="N294" s="584" t="str">
        <f>IF('別紙様式2-2（個票（４、５月））'!N294="","",'別紙様式2-2（個票（４、５月））'!N294)</f>
        <v/>
      </c>
      <c r="O294" s="336"/>
      <c r="P294" s="337" t="str">
        <f>IFERROR(VLOOKUP(K294,【参考】数式用!$A$2:$M$57,MATCH(O294,【参考】数式用!$G$3:$M$3,0)+6,0),"")</f>
        <v/>
      </c>
      <c r="Q294" s="338" t="s">
        <v>118</v>
      </c>
      <c r="R294" s="339"/>
      <c r="S294" s="340" t="s">
        <v>183</v>
      </c>
      <c r="T294" s="339"/>
      <c r="U294" s="340" t="s">
        <v>184</v>
      </c>
      <c r="V294" s="339"/>
      <c r="W294" s="340" t="s">
        <v>183</v>
      </c>
      <c r="X294" s="339"/>
      <c r="Y294" s="340" t="s">
        <v>185</v>
      </c>
      <c r="Z294" s="340" t="s">
        <v>186</v>
      </c>
      <c r="AA294" s="340" t="str">
        <f t="shared" si="137"/>
        <v/>
      </c>
      <c r="AB294" s="341" t="s">
        <v>187</v>
      </c>
      <c r="AC294" s="342" t="str">
        <f t="shared" si="138"/>
        <v/>
      </c>
      <c r="AD294" s="509" t="str">
        <f t="shared" si="139"/>
        <v/>
      </c>
      <c r="AE294" s="343" t="str">
        <f>IFERROR(ROUNDDOWN(ROUNDDOWN(ROUND(L294*VLOOKUP(K294,【参考】数式用!$A$2:$M$57,MATCH("処遇改善加算Ⅳ",【参考】数式用!$G$3:$M$3,0)+6,0),0),0)*AA294*0.5,0), "")</f>
        <v/>
      </c>
      <c r="AF294" s="344"/>
      <c r="AG294" s="345"/>
      <c r="AH294" s="345"/>
      <c r="AI294" s="344"/>
      <c r="AJ294" s="382"/>
      <c r="AK294" s="346"/>
      <c r="AL294" s="324" t="str">
        <f t="shared" si="140"/>
        <v/>
      </c>
      <c r="AM294" s="325" t="str">
        <f t="shared" si="141"/>
        <v/>
      </c>
      <c r="AN294" s="255"/>
      <c r="AO294" s="577" t="str">
        <f>IFERROR(VLOOKUP(K294,【参考】数式用!$A$2:$N$57,14,FALSE),"")</f>
        <v/>
      </c>
      <c r="AP294" s="577" t="str">
        <f t="shared" si="142"/>
        <v/>
      </c>
      <c r="AQ294" s="560" t="str">
        <f t="shared" si="143"/>
        <v/>
      </c>
      <c r="AR294" s="560" t="str">
        <f t="shared" si="144"/>
        <v>キャリアパス要件Ⅰ・Ⅱ_</v>
      </c>
      <c r="AS294" s="632" t="str">
        <f t="shared" si="145"/>
        <v>入力済</v>
      </c>
      <c r="AT294" s="577" t="str">
        <f t="shared" si="146"/>
        <v/>
      </c>
      <c r="AU294" s="632" t="str">
        <f t="shared" si="147"/>
        <v>入力済</v>
      </c>
      <c r="AV294" s="632" t="str">
        <f t="shared" si="148"/>
        <v/>
      </c>
      <c r="AW294" s="632" t="str">
        <f t="shared" si="149"/>
        <v/>
      </c>
      <c r="AX294" s="577" t="str">
        <f t="shared" si="150"/>
        <v/>
      </c>
      <c r="AY294" s="632" t="str">
        <f>IFERROR(VLOOKUP(K294,【参考】数式用!$AR$3:$AS$49, 2, FALSE), "")</f>
        <v/>
      </c>
      <c r="AZ294" s="577" t="str">
        <f t="shared" si="151"/>
        <v/>
      </c>
      <c r="BA294" s="559" t="str">
        <f t="shared" si="152"/>
        <v>入力済</v>
      </c>
      <c r="BB294" s="632" t="str">
        <f>IFERROR(VLOOKUP(K294,【参考】数式用!$AX$3:$AY$59, 2, FALSE), "")</f>
        <v/>
      </c>
      <c r="BC294" s="577" t="str">
        <f t="shared" si="153"/>
        <v/>
      </c>
      <c r="BD294" s="559" t="str">
        <f t="shared" si="154"/>
        <v>入力済</v>
      </c>
      <c r="BE294" s="559" t="str">
        <f t="shared" si="155"/>
        <v/>
      </c>
      <c r="BF294" s="559" t="str">
        <f t="shared" si="156"/>
        <v/>
      </c>
      <c r="BG294" s="559" t="str">
        <f t="shared" si="157"/>
        <v/>
      </c>
      <c r="BH294" s="559" t="str">
        <f t="shared" si="158"/>
        <v/>
      </c>
      <c r="BI294" s="559" t="str">
        <f t="shared" si="159"/>
        <v/>
      </c>
      <c r="BK294" s="27"/>
      <c r="BL294" s="606" t="str">
        <f t="shared" si="160"/>
        <v/>
      </c>
      <c r="BM294" s="606" t="str">
        <f t="shared" si="161"/>
        <v/>
      </c>
      <c r="BN294" s="606" t="str">
        <f t="shared" si="162"/>
        <v/>
      </c>
      <c r="BO294" s="607" t="str">
        <f>IFERROR(IF(BN294="対象",ROUNDDOWN(L294*VLOOKUP(K294,【参考】数式用!$A$4:$J$42,10,FALSE)*AA294,0),""),"")</f>
        <v/>
      </c>
      <c r="BP294" s="606" t="str">
        <f t="shared" si="166"/>
        <v/>
      </c>
      <c r="BQ294" s="606" t="str">
        <f t="shared" si="163"/>
        <v/>
      </c>
      <c r="BR294" s="608" t="str">
        <f t="shared" si="167"/>
        <v/>
      </c>
      <c r="BS294" s="608" t="str">
        <f t="shared" si="164"/>
        <v/>
      </c>
      <c r="BT294" s="606" t="str">
        <f t="shared" si="165"/>
        <v/>
      </c>
      <c r="BU294" s="607" t="str">
        <f>IFERROR(IF(BT294="Ⅱロ有り",ROUNDDOWN(L294*VLOOKUP(K294,【参考】数式用!$A$4:$J$42,10,FALSE)*AA294,0),""),"")</f>
        <v/>
      </c>
      <c r="BV294" s="606" t="str">
        <f>IFERROR(IF(BT294="Ⅱロなし",ROUNDDOWN(L294*VLOOKUP(K294,【参考】数式用!$A$4:$J$42,8,FALSE)*AA294,0),""),"")</f>
        <v/>
      </c>
    </row>
    <row r="295" spans="1:74" ht="110.1" customHeight="1" thickBot="1">
      <c r="A295" s="333">
        <v>282</v>
      </c>
      <c r="B295" s="1008" t="str">
        <f>IF(基本情報入力シート!B317="","",基本情報入力シート!B317)</f>
        <v/>
      </c>
      <c r="C295" s="1009"/>
      <c r="D295" s="1009"/>
      <c r="E295" s="1009"/>
      <c r="F295" s="1010"/>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24" t="str">
        <f>IF('別紙様式2-2（個票（４、５月））'!M295="","",'別紙様式2-2（個票（４、５月））'!M295)</f>
        <v/>
      </c>
      <c r="N295" s="584" t="str">
        <f>IF('別紙様式2-2（個票（４、５月））'!N295="","",'別紙様式2-2（個票（４、５月））'!N295)</f>
        <v/>
      </c>
      <c r="O295" s="336"/>
      <c r="P295" s="337" t="str">
        <f>IFERROR(VLOOKUP(K295,【参考】数式用!$A$2:$M$57,MATCH(O295,【参考】数式用!$G$3:$M$3,0)+6,0),"")</f>
        <v/>
      </c>
      <c r="Q295" s="338" t="s">
        <v>118</v>
      </c>
      <c r="R295" s="339"/>
      <c r="S295" s="340" t="s">
        <v>183</v>
      </c>
      <c r="T295" s="339"/>
      <c r="U295" s="340" t="s">
        <v>184</v>
      </c>
      <c r="V295" s="339"/>
      <c r="W295" s="340" t="s">
        <v>183</v>
      </c>
      <c r="X295" s="339"/>
      <c r="Y295" s="340" t="s">
        <v>185</v>
      </c>
      <c r="Z295" s="340" t="s">
        <v>186</v>
      </c>
      <c r="AA295" s="340" t="str">
        <f t="shared" si="137"/>
        <v/>
      </c>
      <c r="AB295" s="341" t="s">
        <v>187</v>
      </c>
      <c r="AC295" s="342" t="str">
        <f t="shared" si="138"/>
        <v/>
      </c>
      <c r="AD295" s="509" t="str">
        <f t="shared" si="139"/>
        <v/>
      </c>
      <c r="AE295" s="343" t="str">
        <f>IFERROR(ROUNDDOWN(ROUNDDOWN(ROUND(L295*VLOOKUP(K295,【参考】数式用!$A$2:$M$57,MATCH("処遇改善加算Ⅳ",【参考】数式用!$G$3:$M$3,0)+6,0),0),0)*AA295*0.5,0), "")</f>
        <v/>
      </c>
      <c r="AF295" s="344"/>
      <c r="AG295" s="345"/>
      <c r="AH295" s="345"/>
      <c r="AI295" s="344"/>
      <c r="AJ295" s="382"/>
      <c r="AK295" s="346"/>
      <c r="AL295" s="324" t="str">
        <f t="shared" si="140"/>
        <v/>
      </c>
      <c r="AM295" s="325" t="str">
        <f t="shared" si="141"/>
        <v/>
      </c>
      <c r="AN295" s="255"/>
      <c r="AO295" s="577" t="str">
        <f>IFERROR(VLOOKUP(K295,【参考】数式用!$A$2:$N$57,14,FALSE),"")</f>
        <v/>
      </c>
      <c r="AP295" s="577" t="str">
        <f t="shared" si="142"/>
        <v/>
      </c>
      <c r="AQ295" s="560" t="str">
        <f t="shared" si="143"/>
        <v/>
      </c>
      <c r="AR295" s="560" t="str">
        <f t="shared" si="144"/>
        <v>キャリアパス要件Ⅰ・Ⅱ_</v>
      </c>
      <c r="AS295" s="632" t="str">
        <f t="shared" si="145"/>
        <v>入力済</v>
      </c>
      <c r="AT295" s="577" t="str">
        <f t="shared" si="146"/>
        <v/>
      </c>
      <c r="AU295" s="632" t="str">
        <f t="shared" si="147"/>
        <v>入力済</v>
      </c>
      <c r="AV295" s="632" t="str">
        <f t="shared" si="148"/>
        <v/>
      </c>
      <c r="AW295" s="632" t="str">
        <f t="shared" si="149"/>
        <v/>
      </c>
      <c r="AX295" s="577" t="str">
        <f t="shared" si="150"/>
        <v/>
      </c>
      <c r="AY295" s="632" t="str">
        <f>IFERROR(VLOOKUP(K295,【参考】数式用!$AR$3:$AS$49, 2, FALSE), "")</f>
        <v/>
      </c>
      <c r="AZ295" s="577" t="str">
        <f t="shared" si="151"/>
        <v/>
      </c>
      <c r="BA295" s="559" t="str">
        <f t="shared" si="152"/>
        <v>入力済</v>
      </c>
      <c r="BB295" s="632" t="str">
        <f>IFERROR(VLOOKUP(K295,【参考】数式用!$AX$3:$AY$59, 2, FALSE), "")</f>
        <v/>
      </c>
      <c r="BC295" s="577" t="str">
        <f t="shared" si="153"/>
        <v/>
      </c>
      <c r="BD295" s="559" t="str">
        <f t="shared" si="154"/>
        <v>入力済</v>
      </c>
      <c r="BE295" s="559" t="str">
        <f t="shared" si="155"/>
        <v/>
      </c>
      <c r="BF295" s="559" t="str">
        <f t="shared" si="156"/>
        <v/>
      </c>
      <c r="BG295" s="559" t="str">
        <f t="shared" si="157"/>
        <v/>
      </c>
      <c r="BH295" s="559" t="str">
        <f t="shared" si="158"/>
        <v/>
      </c>
      <c r="BI295" s="559" t="str">
        <f t="shared" si="159"/>
        <v/>
      </c>
      <c r="BK295" s="27"/>
      <c r="BL295" s="606" t="str">
        <f t="shared" si="160"/>
        <v/>
      </c>
      <c r="BM295" s="606" t="str">
        <f t="shared" si="161"/>
        <v/>
      </c>
      <c r="BN295" s="606" t="str">
        <f t="shared" si="162"/>
        <v/>
      </c>
      <c r="BO295" s="607" t="str">
        <f>IFERROR(IF(BN295="対象",ROUNDDOWN(L295*VLOOKUP(K295,【参考】数式用!$A$4:$J$42,10,FALSE)*AA295,0),""),"")</f>
        <v/>
      </c>
      <c r="BP295" s="606" t="str">
        <f t="shared" si="166"/>
        <v/>
      </c>
      <c r="BQ295" s="606" t="str">
        <f t="shared" si="163"/>
        <v/>
      </c>
      <c r="BR295" s="608" t="str">
        <f t="shared" si="167"/>
        <v/>
      </c>
      <c r="BS295" s="608" t="str">
        <f t="shared" si="164"/>
        <v/>
      </c>
      <c r="BT295" s="606" t="str">
        <f t="shared" si="165"/>
        <v/>
      </c>
      <c r="BU295" s="607" t="str">
        <f>IFERROR(IF(BT295="Ⅱロ有り",ROUNDDOWN(L295*VLOOKUP(K295,【参考】数式用!$A$4:$J$42,10,FALSE)*AA295,0),""),"")</f>
        <v/>
      </c>
      <c r="BV295" s="606" t="str">
        <f>IFERROR(IF(BT295="Ⅱロなし",ROUNDDOWN(L295*VLOOKUP(K295,【参考】数式用!$A$4:$J$42,8,FALSE)*AA295,0),""),"")</f>
        <v/>
      </c>
    </row>
    <row r="296" spans="1:74" ht="110.1" customHeight="1" thickBot="1">
      <c r="A296" s="333">
        <v>283</v>
      </c>
      <c r="B296" s="1008" t="str">
        <f>IF(基本情報入力シート!B318="","",基本情報入力シート!B318)</f>
        <v/>
      </c>
      <c r="C296" s="1009"/>
      <c r="D296" s="1009"/>
      <c r="E296" s="1009"/>
      <c r="F296" s="1010"/>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24" t="str">
        <f>IF('別紙様式2-2（個票（４、５月））'!M296="","",'別紙様式2-2（個票（４、５月））'!M296)</f>
        <v/>
      </c>
      <c r="N296" s="584" t="str">
        <f>IF('別紙様式2-2（個票（４、５月））'!N296="","",'別紙様式2-2（個票（４、５月））'!N296)</f>
        <v/>
      </c>
      <c r="O296" s="336"/>
      <c r="P296" s="337" t="str">
        <f>IFERROR(VLOOKUP(K296,【参考】数式用!$A$2:$M$57,MATCH(O296,【参考】数式用!$G$3:$M$3,0)+6,0),"")</f>
        <v/>
      </c>
      <c r="Q296" s="338" t="s">
        <v>118</v>
      </c>
      <c r="R296" s="339"/>
      <c r="S296" s="340" t="s">
        <v>183</v>
      </c>
      <c r="T296" s="339"/>
      <c r="U296" s="340" t="s">
        <v>184</v>
      </c>
      <c r="V296" s="339"/>
      <c r="W296" s="340" t="s">
        <v>183</v>
      </c>
      <c r="X296" s="339"/>
      <c r="Y296" s="340" t="s">
        <v>185</v>
      </c>
      <c r="Z296" s="340" t="s">
        <v>186</v>
      </c>
      <c r="AA296" s="340" t="str">
        <f t="shared" si="137"/>
        <v/>
      </c>
      <c r="AB296" s="341" t="s">
        <v>187</v>
      </c>
      <c r="AC296" s="342" t="str">
        <f t="shared" si="138"/>
        <v/>
      </c>
      <c r="AD296" s="509" t="str">
        <f t="shared" si="139"/>
        <v/>
      </c>
      <c r="AE296" s="343" t="str">
        <f>IFERROR(ROUNDDOWN(ROUNDDOWN(ROUND(L296*VLOOKUP(K296,【参考】数式用!$A$2:$M$57,MATCH("処遇改善加算Ⅳ",【参考】数式用!$G$3:$M$3,0)+6,0),0),0)*AA296*0.5,0), "")</f>
        <v/>
      </c>
      <c r="AF296" s="344"/>
      <c r="AG296" s="345"/>
      <c r="AH296" s="345"/>
      <c r="AI296" s="344"/>
      <c r="AJ296" s="382"/>
      <c r="AK296" s="346"/>
      <c r="AL296" s="324" t="str">
        <f t="shared" si="140"/>
        <v/>
      </c>
      <c r="AM296" s="325" t="str">
        <f t="shared" si="141"/>
        <v/>
      </c>
      <c r="AN296" s="255"/>
      <c r="AO296" s="577" t="str">
        <f>IFERROR(VLOOKUP(K296,【参考】数式用!$A$2:$N$57,14,FALSE),"")</f>
        <v/>
      </c>
      <c r="AP296" s="577" t="str">
        <f t="shared" si="142"/>
        <v/>
      </c>
      <c r="AQ296" s="560" t="str">
        <f t="shared" si="143"/>
        <v/>
      </c>
      <c r="AR296" s="560" t="str">
        <f t="shared" si="144"/>
        <v>キャリアパス要件Ⅰ・Ⅱ_</v>
      </c>
      <c r="AS296" s="632" t="str">
        <f t="shared" si="145"/>
        <v>入力済</v>
      </c>
      <c r="AT296" s="577" t="str">
        <f t="shared" si="146"/>
        <v/>
      </c>
      <c r="AU296" s="632" t="str">
        <f t="shared" si="147"/>
        <v>入力済</v>
      </c>
      <c r="AV296" s="632" t="str">
        <f t="shared" si="148"/>
        <v/>
      </c>
      <c r="AW296" s="632" t="str">
        <f t="shared" si="149"/>
        <v/>
      </c>
      <c r="AX296" s="577" t="str">
        <f t="shared" si="150"/>
        <v/>
      </c>
      <c r="AY296" s="632" t="str">
        <f>IFERROR(VLOOKUP(K296,【参考】数式用!$AR$3:$AS$49, 2, FALSE), "")</f>
        <v/>
      </c>
      <c r="AZ296" s="577" t="str">
        <f t="shared" si="151"/>
        <v/>
      </c>
      <c r="BA296" s="559" t="str">
        <f t="shared" si="152"/>
        <v>入力済</v>
      </c>
      <c r="BB296" s="632" t="str">
        <f>IFERROR(VLOOKUP(K296,【参考】数式用!$AX$3:$AY$59, 2, FALSE), "")</f>
        <v/>
      </c>
      <c r="BC296" s="577" t="str">
        <f t="shared" si="153"/>
        <v/>
      </c>
      <c r="BD296" s="559" t="str">
        <f t="shared" si="154"/>
        <v>入力済</v>
      </c>
      <c r="BE296" s="559" t="str">
        <f t="shared" si="155"/>
        <v/>
      </c>
      <c r="BF296" s="559" t="str">
        <f t="shared" si="156"/>
        <v/>
      </c>
      <c r="BG296" s="559" t="str">
        <f t="shared" si="157"/>
        <v/>
      </c>
      <c r="BH296" s="559" t="str">
        <f t="shared" si="158"/>
        <v/>
      </c>
      <c r="BI296" s="559" t="str">
        <f t="shared" si="159"/>
        <v/>
      </c>
      <c r="BK296" s="27"/>
      <c r="BL296" s="606" t="str">
        <f t="shared" si="160"/>
        <v/>
      </c>
      <c r="BM296" s="606" t="str">
        <f t="shared" si="161"/>
        <v/>
      </c>
      <c r="BN296" s="606" t="str">
        <f t="shared" si="162"/>
        <v/>
      </c>
      <c r="BO296" s="607" t="str">
        <f>IFERROR(IF(BN296="対象",ROUNDDOWN(L296*VLOOKUP(K296,【参考】数式用!$A$4:$J$42,10,FALSE)*AA296,0),""),"")</f>
        <v/>
      </c>
      <c r="BP296" s="606" t="str">
        <f t="shared" si="166"/>
        <v/>
      </c>
      <c r="BQ296" s="606" t="str">
        <f t="shared" si="163"/>
        <v/>
      </c>
      <c r="BR296" s="608" t="str">
        <f t="shared" si="167"/>
        <v/>
      </c>
      <c r="BS296" s="608" t="str">
        <f t="shared" si="164"/>
        <v/>
      </c>
      <c r="BT296" s="606" t="str">
        <f t="shared" si="165"/>
        <v/>
      </c>
      <c r="BU296" s="607" t="str">
        <f>IFERROR(IF(BT296="Ⅱロ有り",ROUNDDOWN(L296*VLOOKUP(K296,【参考】数式用!$A$4:$J$42,10,FALSE)*AA296,0),""),"")</f>
        <v/>
      </c>
      <c r="BV296" s="606" t="str">
        <f>IFERROR(IF(BT296="Ⅱロなし",ROUNDDOWN(L296*VLOOKUP(K296,【参考】数式用!$A$4:$J$42,8,FALSE)*AA296,0),""),"")</f>
        <v/>
      </c>
    </row>
    <row r="297" spans="1:74" ht="110.1" customHeight="1" thickBot="1">
      <c r="A297" s="333">
        <v>284</v>
      </c>
      <c r="B297" s="1008" t="str">
        <f>IF(基本情報入力シート!B319="","",基本情報入力シート!B319)</f>
        <v/>
      </c>
      <c r="C297" s="1009"/>
      <c r="D297" s="1009"/>
      <c r="E297" s="1009"/>
      <c r="F297" s="1010"/>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24" t="str">
        <f>IF('別紙様式2-2（個票（４、５月））'!M297="","",'別紙様式2-2（個票（４、５月））'!M297)</f>
        <v/>
      </c>
      <c r="N297" s="584" t="str">
        <f>IF('別紙様式2-2（個票（４、５月））'!N297="","",'別紙様式2-2（個票（４、５月））'!N297)</f>
        <v/>
      </c>
      <c r="O297" s="336"/>
      <c r="P297" s="337" t="str">
        <f>IFERROR(VLOOKUP(K297,【参考】数式用!$A$2:$M$57,MATCH(O297,【参考】数式用!$G$3:$M$3,0)+6,0),"")</f>
        <v/>
      </c>
      <c r="Q297" s="338" t="s">
        <v>118</v>
      </c>
      <c r="R297" s="339"/>
      <c r="S297" s="340" t="s">
        <v>183</v>
      </c>
      <c r="T297" s="339"/>
      <c r="U297" s="340" t="s">
        <v>184</v>
      </c>
      <c r="V297" s="339"/>
      <c r="W297" s="340" t="s">
        <v>183</v>
      </c>
      <c r="X297" s="339"/>
      <c r="Y297" s="340" t="s">
        <v>185</v>
      </c>
      <c r="Z297" s="340" t="s">
        <v>186</v>
      </c>
      <c r="AA297" s="340" t="str">
        <f t="shared" si="137"/>
        <v/>
      </c>
      <c r="AB297" s="341" t="s">
        <v>187</v>
      </c>
      <c r="AC297" s="342" t="str">
        <f t="shared" si="138"/>
        <v/>
      </c>
      <c r="AD297" s="509" t="str">
        <f t="shared" si="139"/>
        <v/>
      </c>
      <c r="AE297" s="343" t="str">
        <f>IFERROR(ROUNDDOWN(ROUNDDOWN(ROUND(L297*VLOOKUP(K297,【参考】数式用!$A$2:$M$57,MATCH("処遇改善加算Ⅳ",【参考】数式用!$G$3:$M$3,0)+6,0),0),0)*AA297*0.5,0), "")</f>
        <v/>
      </c>
      <c r="AF297" s="344"/>
      <c r="AG297" s="345"/>
      <c r="AH297" s="345"/>
      <c r="AI297" s="344"/>
      <c r="AJ297" s="382"/>
      <c r="AK297" s="346"/>
      <c r="AL297" s="324" t="str">
        <f t="shared" si="140"/>
        <v/>
      </c>
      <c r="AM297" s="325" t="str">
        <f t="shared" si="141"/>
        <v/>
      </c>
      <c r="AN297" s="255"/>
      <c r="AO297" s="577" t="str">
        <f>IFERROR(VLOOKUP(K297,【参考】数式用!$A$2:$N$57,14,FALSE),"")</f>
        <v/>
      </c>
      <c r="AP297" s="577" t="str">
        <f t="shared" si="142"/>
        <v/>
      </c>
      <c r="AQ297" s="560" t="str">
        <f t="shared" si="143"/>
        <v/>
      </c>
      <c r="AR297" s="560" t="str">
        <f t="shared" si="144"/>
        <v>キャリアパス要件Ⅰ・Ⅱ_</v>
      </c>
      <c r="AS297" s="632" t="str">
        <f t="shared" si="145"/>
        <v>入力済</v>
      </c>
      <c r="AT297" s="577" t="str">
        <f t="shared" si="146"/>
        <v/>
      </c>
      <c r="AU297" s="632" t="str">
        <f t="shared" si="147"/>
        <v>入力済</v>
      </c>
      <c r="AV297" s="632" t="str">
        <f t="shared" si="148"/>
        <v/>
      </c>
      <c r="AW297" s="632" t="str">
        <f t="shared" si="149"/>
        <v/>
      </c>
      <c r="AX297" s="577" t="str">
        <f t="shared" si="150"/>
        <v/>
      </c>
      <c r="AY297" s="632" t="str">
        <f>IFERROR(VLOOKUP(K297,【参考】数式用!$AR$3:$AS$49, 2, FALSE), "")</f>
        <v/>
      </c>
      <c r="AZ297" s="577" t="str">
        <f t="shared" si="151"/>
        <v/>
      </c>
      <c r="BA297" s="559" t="str">
        <f t="shared" si="152"/>
        <v>入力済</v>
      </c>
      <c r="BB297" s="632" t="str">
        <f>IFERROR(VLOOKUP(K297,【参考】数式用!$AX$3:$AY$59, 2, FALSE), "")</f>
        <v/>
      </c>
      <c r="BC297" s="577" t="str">
        <f t="shared" si="153"/>
        <v/>
      </c>
      <c r="BD297" s="559" t="str">
        <f t="shared" si="154"/>
        <v>入力済</v>
      </c>
      <c r="BE297" s="559" t="str">
        <f t="shared" si="155"/>
        <v/>
      </c>
      <c r="BF297" s="559" t="str">
        <f t="shared" si="156"/>
        <v/>
      </c>
      <c r="BG297" s="559" t="str">
        <f t="shared" si="157"/>
        <v/>
      </c>
      <c r="BH297" s="559" t="str">
        <f t="shared" si="158"/>
        <v/>
      </c>
      <c r="BI297" s="559" t="str">
        <f t="shared" si="159"/>
        <v/>
      </c>
      <c r="BK297" s="27"/>
      <c r="BL297" s="606" t="str">
        <f t="shared" si="160"/>
        <v/>
      </c>
      <c r="BM297" s="606" t="str">
        <f t="shared" si="161"/>
        <v/>
      </c>
      <c r="BN297" s="606" t="str">
        <f t="shared" si="162"/>
        <v/>
      </c>
      <c r="BO297" s="607" t="str">
        <f>IFERROR(IF(BN297="対象",ROUNDDOWN(L297*VLOOKUP(K297,【参考】数式用!$A$4:$J$42,10,FALSE)*AA297,0),""),"")</f>
        <v/>
      </c>
      <c r="BP297" s="606" t="str">
        <f t="shared" si="166"/>
        <v/>
      </c>
      <c r="BQ297" s="606" t="str">
        <f t="shared" si="163"/>
        <v/>
      </c>
      <c r="BR297" s="608" t="str">
        <f t="shared" si="167"/>
        <v/>
      </c>
      <c r="BS297" s="608" t="str">
        <f t="shared" si="164"/>
        <v/>
      </c>
      <c r="BT297" s="606" t="str">
        <f t="shared" si="165"/>
        <v/>
      </c>
      <c r="BU297" s="607" t="str">
        <f>IFERROR(IF(BT297="Ⅱロ有り",ROUNDDOWN(L297*VLOOKUP(K297,【参考】数式用!$A$4:$J$42,10,FALSE)*AA297,0),""),"")</f>
        <v/>
      </c>
      <c r="BV297" s="606" t="str">
        <f>IFERROR(IF(BT297="Ⅱロなし",ROUNDDOWN(L297*VLOOKUP(K297,【参考】数式用!$A$4:$J$42,8,FALSE)*AA297,0),""),"")</f>
        <v/>
      </c>
    </row>
    <row r="298" spans="1:74" ht="110.1" customHeight="1" thickBot="1">
      <c r="A298" s="333">
        <v>285</v>
      </c>
      <c r="B298" s="1008" t="str">
        <f>IF(基本情報入力シート!B320="","",基本情報入力シート!B320)</f>
        <v/>
      </c>
      <c r="C298" s="1009"/>
      <c r="D298" s="1009"/>
      <c r="E298" s="1009"/>
      <c r="F298" s="1010"/>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24" t="str">
        <f>IF('別紙様式2-2（個票（４、５月））'!M298="","",'別紙様式2-2（個票（４、５月））'!M298)</f>
        <v/>
      </c>
      <c r="N298" s="584" t="str">
        <f>IF('別紙様式2-2（個票（４、５月））'!N298="","",'別紙様式2-2（個票（４、５月））'!N298)</f>
        <v/>
      </c>
      <c r="O298" s="336"/>
      <c r="P298" s="337" t="str">
        <f>IFERROR(VLOOKUP(K298,【参考】数式用!$A$2:$M$57,MATCH(O298,【参考】数式用!$G$3:$M$3,0)+6,0),"")</f>
        <v/>
      </c>
      <c r="Q298" s="338" t="s">
        <v>118</v>
      </c>
      <c r="R298" s="339"/>
      <c r="S298" s="340" t="s">
        <v>183</v>
      </c>
      <c r="T298" s="339"/>
      <c r="U298" s="340" t="s">
        <v>184</v>
      </c>
      <c r="V298" s="339"/>
      <c r="W298" s="340" t="s">
        <v>183</v>
      </c>
      <c r="X298" s="339"/>
      <c r="Y298" s="340" t="s">
        <v>185</v>
      </c>
      <c r="Z298" s="340" t="s">
        <v>186</v>
      </c>
      <c r="AA298" s="340" t="str">
        <f t="shared" si="137"/>
        <v/>
      </c>
      <c r="AB298" s="341" t="s">
        <v>187</v>
      </c>
      <c r="AC298" s="342" t="str">
        <f t="shared" si="138"/>
        <v/>
      </c>
      <c r="AD298" s="509" t="str">
        <f t="shared" si="139"/>
        <v/>
      </c>
      <c r="AE298" s="343" t="str">
        <f>IFERROR(ROUNDDOWN(ROUNDDOWN(ROUND(L298*VLOOKUP(K298,【参考】数式用!$A$2:$M$57,MATCH("処遇改善加算Ⅳ",【参考】数式用!$G$3:$M$3,0)+6,0),0),0)*AA298*0.5,0), "")</f>
        <v/>
      </c>
      <c r="AF298" s="344"/>
      <c r="AG298" s="345"/>
      <c r="AH298" s="345"/>
      <c r="AI298" s="344"/>
      <c r="AJ298" s="382"/>
      <c r="AK298" s="346"/>
      <c r="AL298" s="324" t="str">
        <f t="shared" si="140"/>
        <v/>
      </c>
      <c r="AM298" s="325" t="str">
        <f t="shared" si="141"/>
        <v/>
      </c>
      <c r="AN298" s="255"/>
      <c r="AO298" s="577" t="str">
        <f>IFERROR(VLOOKUP(K298,【参考】数式用!$A$2:$N$57,14,FALSE),"")</f>
        <v/>
      </c>
      <c r="AP298" s="577" t="str">
        <f t="shared" si="142"/>
        <v/>
      </c>
      <c r="AQ298" s="560" t="str">
        <f t="shared" si="143"/>
        <v/>
      </c>
      <c r="AR298" s="560" t="str">
        <f t="shared" si="144"/>
        <v>キャリアパス要件Ⅰ・Ⅱ_</v>
      </c>
      <c r="AS298" s="632" t="str">
        <f t="shared" si="145"/>
        <v>入力済</v>
      </c>
      <c r="AT298" s="577" t="str">
        <f t="shared" si="146"/>
        <v/>
      </c>
      <c r="AU298" s="632" t="str">
        <f t="shared" si="147"/>
        <v>入力済</v>
      </c>
      <c r="AV298" s="632" t="str">
        <f t="shared" si="148"/>
        <v/>
      </c>
      <c r="AW298" s="632" t="str">
        <f t="shared" si="149"/>
        <v/>
      </c>
      <c r="AX298" s="577" t="str">
        <f t="shared" si="150"/>
        <v/>
      </c>
      <c r="AY298" s="632" t="str">
        <f>IFERROR(VLOOKUP(K298,【参考】数式用!$AR$3:$AS$49, 2, FALSE), "")</f>
        <v/>
      </c>
      <c r="AZ298" s="577" t="str">
        <f t="shared" si="151"/>
        <v/>
      </c>
      <c r="BA298" s="559" t="str">
        <f t="shared" si="152"/>
        <v>入力済</v>
      </c>
      <c r="BB298" s="632" t="str">
        <f>IFERROR(VLOOKUP(K298,【参考】数式用!$AX$3:$AY$59, 2, FALSE), "")</f>
        <v/>
      </c>
      <c r="BC298" s="577" t="str">
        <f t="shared" si="153"/>
        <v/>
      </c>
      <c r="BD298" s="559" t="str">
        <f t="shared" si="154"/>
        <v>入力済</v>
      </c>
      <c r="BE298" s="559" t="str">
        <f t="shared" si="155"/>
        <v/>
      </c>
      <c r="BF298" s="559" t="str">
        <f t="shared" si="156"/>
        <v/>
      </c>
      <c r="BG298" s="559" t="str">
        <f t="shared" si="157"/>
        <v/>
      </c>
      <c r="BH298" s="559" t="str">
        <f t="shared" si="158"/>
        <v/>
      </c>
      <c r="BI298" s="559" t="str">
        <f t="shared" si="159"/>
        <v/>
      </c>
      <c r="BK298" s="27"/>
      <c r="BL298" s="606" t="str">
        <f t="shared" si="160"/>
        <v/>
      </c>
      <c r="BM298" s="606" t="str">
        <f t="shared" si="161"/>
        <v/>
      </c>
      <c r="BN298" s="606" t="str">
        <f t="shared" si="162"/>
        <v/>
      </c>
      <c r="BO298" s="607" t="str">
        <f>IFERROR(IF(BN298="対象",ROUNDDOWN(L298*VLOOKUP(K298,【参考】数式用!$A$4:$J$42,10,FALSE)*AA298,0),""),"")</f>
        <v/>
      </c>
      <c r="BP298" s="606" t="str">
        <f t="shared" si="166"/>
        <v/>
      </c>
      <c r="BQ298" s="606" t="str">
        <f t="shared" si="163"/>
        <v/>
      </c>
      <c r="BR298" s="608" t="str">
        <f t="shared" si="167"/>
        <v/>
      </c>
      <c r="BS298" s="608" t="str">
        <f t="shared" si="164"/>
        <v/>
      </c>
      <c r="BT298" s="606" t="str">
        <f t="shared" si="165"/>
        <v/>
      </c>
      <c r="BU298" s="607" t="str">
        <f>IFERROR(IF(BT298="Ⅱロ有り",ROUNDDOWN(L298*VLOOKUP(K298,【参考】数式用!$A$4:$J$42,10,FALSE)*AA298,0),""),"")</f>
        <v/>
      </c>
      <c r="BV298" s="606" t="str">
        <f>IFERROR(IF(BT298="Ⅱロなし",ROUNDDOWN(L298*VLOOKUP(K298,【参考】数式用!$A$4:$J$42,8,FALSE)*AA298,0),""),"")</f>
        <v/>
      </c>
    </row>
    <row r="299" spans="1:74" ht="110.1" customHeight="1" thickBot="1">
      <c r="A299" s="333">
        <v>286</v>
      </c>
      <c r="B299" s="1008" t="str">
        <f>IF(基本情報入力シート!B321="","",基本情報入力シート!B321)</f>
        <v/>
      </c>
      <c r="C299" s="1009"/>
      <c r="D299" s="1009"/>
      <c r="E299" s="1009"/>
      <c r="F299" s="1010"/>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24" t="str">
        <f>IF('別紙様式2-2（個票（４、５月））'!M299="","",'別紙様式2-2（個票（４、５月））'!M299)</f>
        <v/>
      </c>
      <c r="N299" s="584" t="str">
        <f>IF('別紙様式2-2（個票（４、５月））'!N299="","",'別紙様式2-2（個票（４、５月））'!N299)</f>
        <v/>
      </c>
      <c r="O299" s="336"/>
      <c r="P299" s="337" t="str">
        <f>IFERROR(VLOOKUP(K299,【参考】数式用!$A$2:$M$57,MATCH(O299,【参考】数式用!$G$3:$M$3,0)+6,0),"")</f>
        <v/>
      </c>
      <c r="Q299" s="338" t="s">
        <v>118</v>
      </c>
      <c r="R299" s="339"/>
      <c r="S299" s="340" t="s">
        <v>183</v>
      </c>
      <c r="T299" s="339"/>
      <c r="U299" s="340" t="s">
        <v>184</v>
      </c>
      <c r="V299" s="339"/>
      <c r="W299" s="340" t="s">
        <v>183</v>
      </c>
      <c r="X299" s="339"/>
      <c r="Y299" s="340" t="s">
        <v>185</v>
      </c>
      <c r="Z299" s="340" t="s">
        <v>186</v>
      </c>
      <c r="AA299" s="340" t="str">
        <f t="shared" si="137"/>
        <v/>
      </c>
      <c r="AB299" s="341" t="s">
        <v>187</v>
      </c>
      <c r="AC299" s="342" t="str">
        <f t="shared" si="138"/>
        <v/>
      </c>
      <c r="AD299" s="509" t="str">
        <f t="shared" si="139"/>
        <v/>
      </c>
      <c r="AE299" s="343" t="str">
        <f>IFERROR(ROUNDDOWN(ROUNDDOWN(ROUND(L299*VLOOKUP(K299,【参考】数式用!$A$2:$M$57,MATCH("処遇改善加算Ⅳ",【参考】数式用!$G$3:$M$3,0)+6,0),0),0)*AA299*0.5,0), "")</f>
        <v/>
      </c>
      <c r="AF299" s="344"/>
      <c r="AG299" s="345"/>
      <c r="AH299" s="345"/>
      <c r="AI299" s="344"/>
      <c r="AJ299" s="382"/>
      <c r="AK299" s="346"/>
      <c r="AL299" s="324" t="str">
        <f t="shared" si="140"/>
        <v/>
      </c>
      <c r="AM299" s="325" t="str">
        <f t="shared" si="141"/>
        <v/>
      </c>
      <c r="AN299" s="255"/>
      <c r="AO299" s="577" t="str">
        <f>IFERROR(VLOOKUP(K299,【参考】数式用!$A$2:$N$57,14,FALSE),"")</f>
        <v/>
      </c>
      <c r="AP299" s="577" t="str">
        <f t="shared" si="142"/>
        <v/>
      </c>
      <c r="AQ299" s="560" t="str">
        <f t="shared" si="143"/>
        <v/>
      </c>
      <c r="AR299" s="560" t="str">
        <f t="shared" si="144"/>
        <v>キャリアパス要件Ⅰ・Ⅱ_</v>
      </c>
      <c r="AS299" s="632" t="str">
        <f t="shared" si="145"/>
        <v>入力済</v>
      </c>
      <c r="AT299" s="577" t="str">
        <f t="shared" si="146"/>
        <v/>
      </c>
      <c r="AU299" s="632" t="str">
        <f t="shared" si="147"/>
        <v>入力済</v>
      </c>
      <c r="AV299" s="632" t="str">
        <f t="shared" si="148"/>
        <v/>
      </c>
      <c r="AW299" s="632" t="str">
        <f t="shared" si="149"/>
        <v/>
      </c>
      <c r="AX299" s="577" t="str">
        <f t="shared" si="150"/>
        <v/>
      </c>
      <c r="AY299" s="632" t="str">
        <f>IFERROR(VLOOKUP(K299,【参考】数式用!$AR$3:$AS$49, 2, FALSE), "")</f>
        <v/>
      </c>
      <c r="AZ299" s="577" t="str">
        <f t="shared" si="151"/>
        <v/>
      </c>
      <c r="BA299" s="559" t="str">
        <f t="shared" si="152"/>
        <v>入力済</v>
      </c>
      <c r="BB299" s="632" t="str">
        <f>IFERROR(VLOOKUP(K299,【参考】数式用!$AX$3:$AY$59, 2, FALSE), "")</f>
        <v/>
      </c>
      <c r="BC299" s="577" t="str">
        <f t="shared" si="153"/>
        <v/>
      </c>
      <c r="BD299" s="559" t="str">
        <f t="shared" si="154"/>
        <v>入力済</v>
      </c>
      <c r="BE299" s="559" t="str">
        <f t="shared" si="155"/>
        <v/>
      </c>
      <c r="BF299" s="559" t="str">
        <f t="shared" si="156"/>
        <v/>
      </c>
      <c r="BG299" s="559" t="str">
        <f t="shared" si="157"/>
        <v/>
      </c>
      <c r="BH299" s="559" t="str">
        <f t="shared" si="158"/>
        <v/>
      </c>
      <c r="BI299" s="559" t="str">
        <f t="shared" si="159"/>
        <v/>
      </c>
      <c r="BK299" s="27"/>
      <c r="BL299" s="606" t="str">
        <f t="shared" si="160"/>
        <v/>
      </c>
      <c r="BM299" s="606" t="str">
        <f t="shared" si="161"/>
        <v/>
      </c>
      <c r="BN299" s="606" t="str">
        <f t="shared" si="162"/>
        <v/>
      </c>
      <c r="BO299" s="607" t="str">
        <f>IFERROR(IF(BN299="対象",ROUNDDOWN(L299*VLOOKUP(K299,【参考】数式用!$A$4:$J$42,10,FALSE)*AA299,0),""),"")</f>
        <v/>
      </c>
      <c r="BP299" s="606" t="str">
        <f t="shared" si="166"/>
        <v/>
      </c>
      <c r="BQ299" s="606" t="str">
        <f t="shared" si="163"/>
        <v/>
      </c>
      <c r="BR299" s="608" t="str">
        <f t="shared" si="167"/>
        <v/>
      </c>
      <c r="BS299" s="608" t="str">
        <f t="shared" si="164"/>
        <v/>
      </c>
      <c r="BT299" s="606" t="str">
        <f t="shared" si="165"/>
        <v/>
      </c>
      <c r="BU299" s="607" t="str">
        <f>IFERROR(IF(BT299="Ⅱロ有り",ROUNDDOWN(L299*VLOOKUP(K299,【参考】数式用!$A$4:$J$42,10,FALSE)*AA299,0),""),"")</f>
        <v/>
      </c>
      <c r="BV299" s="606" t="str">
        <f>IFERROR(IF(BT299="Ⅱロなし",ROUNDDOWN(L299*VLOOKUP(K299,【参考】数式用!$A$4:$J$42,8,FALSE)*AA299,0),""),"")</f>
        <v/>
      </c>
    </row>
    <row r="300" spans="1:74" ht="110.1" customHeight="1" thickBot="1">
      <c r="A300" s="333">
        <v>287</v>
      </c>
      <c r="B300" s="1008" t="str">
        <f>IF(基本情報入力シート!B322="","",基本情報入力シート!B322)</f>
        <v/>
      </c>
      <c r="C300" s="1009"/>
      <c r="D300" s="1009"/>
      <c r="E300" s="1009"/>
      <c r="F300" s="1010"/>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24" t="str">
        <f>IF('別紙様式2-2（個票（４、５月））'!M300="","",'別紙様式2-2（個票（４、５月））'!M300)</f>
        <v/>
      </c>
      <c r="N300" s="584" t="str">
        <f>IF('別紙様式2-2（個票（４、５月））'!N300="","",'別紙様式2-2（個票（４、５月））'!N300)</f>
        <v/>
      </c>
      <c r="O300" s="336"/>
      <c r="P300" s="337" t="str">
        <f>IFERROR(VLOOKUP(K300,【参考】数式用!$A$2:$M$57,MATCH(O300,【参考】数式用!$G$3:$M$3,0)+6,0),"")</f>
        <v/>
      </c>
      <c r="Q300" s="338" t="s">
        <v>118</v>
      </c>
      <c r="R300" s="339"/>
      <c r="S300" s="340" t="s">
        <v>183</v>
      </c>
      <c r="T300" s="339"/>
      <c r="U300" s="340" t="s">
        <v>184</v>
      </c>
      <c r="V300" s="339"/>
      <c r="W300" s="340" t="s">
        <v>183</v>
      </c>
      <c r="X300" s="339"/>
      <c r="Y300" s="340" t="s">
        <v>185</v>
      </c>
      <c r="Z300" s="340" t="s">
        <v>186</v>
      </c>
      <c r="AA300" s="340" t="str">
        <f t="shared" si="137"/>
        <v/>
      </c>
      <c r="AB300" s="341" t="s">
        <v>187</v>
      </c>
      <c r="AC300" s="342" t="str">
        <f t="shared" si="138"/>
        <v/>
      </c>
      <c r="AD300" s="509" t="str">
        <f t="shared" si="139"/>
        <v/>
      </c>
      <c r="AE300" s="343" t="str">
        <f>IFERROR(ROUNDDOWN(ROUNDDOWN(ROUND(L300*VLOOKUP(K300,【参考】数式用!$A$2:$M$57,MATCH("処遇改善加算Ⅳ",【参考】数式用!$G$3:$M$3,0)+6,0),0),0)*AA300*0.5,0), "")</f>
        <v/>
      </c>
      <c r="AF300" s="344"/>
      <c r="AG300" s="345"/>
      <c r="AH300" s="345"/>
      <c r="AI300" s="344"/>
      <c r="AJ300" s="382"/>
      <c r="AK300" s="346"/>
      <c r="AL300" s="324" t="str">
        <f t="shared" si="140"/>
        <v/>
      </c>
      <c r="AM300" s="325" t="str">
        <f t="shared" si="141"/>
        <v/>
      </c>
      <c r="AN300" s="255"/>
      <c r="AO300" s="577" t="str">
        <f>IFERROR(VLOOKUP(K300,【参考】数式用!$A$2:$N$57,14,FALSE),"")</f>
        <v/>
      </c>
      <c r="AP300" s="577" t="str">
        <f t="shared" si="142"/>
        <v/>
      </c>
      <c r="AQ300" s="560" t="str">
        <f t="shared" si="143"/>
        <v/>
      </c>
      <c r="AR300" s="560" t="str">
        <f t="shared" si="144"/>
        <v>キャリアパス要件Ⅰ・Ⅱ_</v>
      </c>
      <c r="AS300" s="632" t="str">
        <f t="shared" si="145"/>
        <v>入力済</v>
      </c>
      <c r="AT300" s="577" t="str">
        <f t="shared" si="146"/>
        <v/>
      </c>
      <c r="AU300" s="632" t="str">
        <f t="shared" si="147"/>
        <v>入力済</v>
      </c>
      <c r="AV300" s="632" t="str">
        <f t="shared" si="148"/>
        <v/>
      </c>
      <c r="AW300" s="632" t="str">
        <f t="shared" si="149"/>
        <v/>
      </c>
      <c r="AX300" s="577" t="str">
        <f t="shared" si="150"/>
        <v/>
      </c>
      <c r="AY300" s="632" t="str">
        <f>IFERROR(VLOOKUP(K300,【参考】数式用!$AR$3:$AS$49, 2, FALSE), "")</f>
        <v/>
      </c>
      <c r="AZ300" s="577" t="str">
        <f t="shared" si="151"/>
        <v/>
      </c>
      <c r="BA300" s="559" t="str">
        <f t="shared" si="152"/>
        <v>入力済</v>
      </c>
      <c r="BB300" s="632" t="str">
        <f>IFERROR(VLOOKUP(K300,【参考】数式用!$AX$3:$AY$59, 2, FALSE), "")</f>
        <v/>
      </c>
      <c r="BC300" s="577" t="str">
        <f t="shared" si="153"/>
        <v/>
      </c>
      <c r="BD300" s="559" t="str">
        <f t="shared" si="154"/>
        <v>入力済</v>
      </c>
      <c r="BE300" s="559" t="str">
        <f t="shared" si="155"/>
        <v/>
      </c>
      <c r="BF300" s="559" t="str">
        <f t="shared" si="156"/>
        <v/>
      </c>
      <c r="BG300" s="559" t="str">
        <f t="shared" si="157"/>
        <v/>
      </c>
      <c r="BH300" s="559" t="str">
        <f t="shared" si="158"/>
        <v/>
      </c>
      <c r="BI300" s="559" t="str">
        <f t="shared" si="159"/>
        <v/>
      </c>
      <c r="BK300" s="27"/>
      <c r="BL300" s="606" t="str">
        <f t="shared" si="160"/>
        <v/>
      </c>
      <c r="BM300" s="606" t="str">
        <f t="shared" si="161"/>
        <v/>
      </c>
      <c r="BN300" s="606" t="str">
        <f t="shared" si="162"/>
        <v/>
      </c>
      <c r="BO300" s="607" t="str">
        <f>IFERROR(IF(BN300="対象",ROUNDDOWN(L300*VLOOKUP(K300,【参考】数式用!$A$4:$J$42,10,FALSE)*AA300,0),""),"")</f>
        <v/>
      </c>
      <c r="BP300" s="606" t="str">
        <f t="shared" si="166"/>
        <v/>
      </c>
      <c r="BQ300" s="606" t="str">
        <f t="shared" si="163"/>
        <v/>
      </c>
      <c r="BR300" s="608" t="str">
        <f t="shared" si="167"/>
        <v/>
      </c>
      <c r="BS300" s="608" t="str">
        <f t="shared" si="164"/>
        <v/>
      </c>
      <c r="BT300" s="606" t="str">
        <f t="shared" si="165"/>
        <v/>
      </c>
      <c r="BU300" s="607" t="str">
        <f>IFERROR(IF(BT300="Ⅱロ有り",ROUNDDOWN(L300*VLOOKUP(K300,【参考】数式用!$A$4:$J$42,10,FALSE)*AA300,0),""),"")</f>
        <v/>
      </c>
      <c r="BV300" s="606" t="str">
        <f>IFERROR(IF(BT300="Ⅱロなし",ROUNDDOWN(L300*VLOOKUP(K300,【参考】数式用!$A$4:$J$42,8,FALSE)*AA300,0),""),"")</f>
        <v/>
      </c>
    </row>
    <row r="301" spans="1:74" ht="110.1" customHeight="1" thickBot="1">
      <c r="A301" s="333">
        <v>288</v>
      </c>
      <c r="B301" s="1008" t="str">
        <f>IF(基本情報入力シート!B323="","",基本情報入力シート!B323)</f>
        <v/>
      </c>
      <c r="C301" s="1009"/>
      <c r="D301" s="1009"/>
      <c r="E301" s="1009"/>
      <c r="F301" s="1010"/>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24" t="str">
        <f>IF('別紙様式2-2（個票（４、５月））'!M301="","",'別紙様式2-2（個票（４、５月））'!M301)</f>
        <v/>
      </c>
      <c r="N301" s="584" t="str">
        <f>IF('別紙様式2-2（個票（４、５月））'!N301="","",'別紙様式2-2（個票（４、５月））'!N301)</f>
        <v/>
      </c>
      <c r="O301" s="336"/>
      <c r="P301" s="337" t="str">
        <f>IFERROR(VLOOKUP(K301,【参考】数式用!$A$2:$M$57,MATCH(O301,【参考】数式用!$G$3:$M$3,0)+6,0),"")</f>
        <v/>
      </c>
      <c r="Q301" s="338" t="s">
        <v>118</v>
      </c>
      <c r="R301" s="339"/>
      <c r="S301" s="340" t="s">
        <v>183</v>
      </c>
      <c r="T301" s="339"/>
      <c r="U301" s="340" t="s">
        <v>184</v>
      </c>
      <c r="V301" s="339"/>
      <c r="W301" s="340" t="s">
        <v>183</v>
      </c>
      <c r="X301" s="339"/>
      <c r="Y301" s="340" t="s">
        <v>185</v>
      </c>
      <c r="Z301" s="340" t="s">
        <v>186</v>
      </c>
      <c r="AA301" s="340" t="str">
        <f t="shared" si="137"/>
        <v/>
      </c>
      <c r="AB301" s="341" t="s">
        <v>187</v>
      </c>
      <c r="AC301" s="342" t="str">
        <f t="shared" si="138"/>
        <v/>
      </c>
      <c r="AD301" s="509" t="str">
        <f t="shared" si="139"/>
        <v/>
      </c>
      <c r="AE301" s="343" t="str">
        <f>IFERROR(ROUNDDOWN(ROUNDDOWN(ROUND(L301*VLOOKUP(K301,【参考】数式用!$A$2:$M$57,MATCH("処遇改善加算Ⅳ",【参考】数式用!$G$3:$M$3,0)+6,0),0),0)*AA301*0.5,0), "")</f>
        <v/>
      </c>
      <c r="AF301" s="344"/>
      <c r="AG301" s="345"/>
      <c r="AH301" s="345"/>
      <c r="AI301" s="344"/>
      <c r="AJ301" s="382"/>
      <c r="AK301" s="346"/>
      <c r="AL301" s="324" t="str">
        <f t="shared" si="140"/>
        <v/>
      </c>
      <c r="AM301" s="325" t="str">
        <f t="shared" si="141"/>
        <v/>
      </c>
      <c r="AN301" s="255"/>
      <c r="AO301" s="577" t="str">
        <f>IFERROR(VLOOKUP(K301,【参考】数式用!$A$2:$N$57,14,FALSE),"")</f>
        <v/>
      </c>
      <c r="AP301" s="577" t="str">
        <f t="shared" si="142"/>
        <v/>
      </c>
      <c r="AQ301" s="560" t="str">
        <f t="shared" si="143"/>
        <v/>
      </c>
      <c r="AR301" s="560" t="str">
        <f t="shared" si="144"/>
        <v>キャリアパス要件Ⅰ・Ⅱ_</v>
      </c>
      <c r="AS301" s="632" t="str">
        <f t="shared" si="145"/>
        <v>入力済</v>
      </c>
      <c r="AT301" s="577" t="str">
        <f t="shared" si="146"/>
        <v/>
      </c>
      <c r="AU301" s="632" t="str">
        <f t="shared" si="147"/>
        <v>入力済</v>
      </c>
      <c r="AV301" s="632" t="str">
        <f t="shared" si="148"/>
        <v/>
      </c>
      <c r="AW301" s="632" t="str">
        <f t="shared" si="149"/>
        <v/>
      </c>
      <c r="AX301" s="577" t="str">
        <f t="shared" si="150"/>
        <v/>
      </c>
      <c r="AY301" s="632" t="str">
        <f>IFERROR(VLOOKUP(K301,【参考】数式用!$AR$3:$AS$49, 2, FALSE), "")</f>
        <v/>
      </c>
      <c r="AZ301" s="577" t="str">
        <f t="shared" si="151"/>
        <v/>
      </c>
      <c r="BA301" s="559" t="str">
        <f t="shared" si="152"/>
        <v>入力済</v>
      </c>
      <c r="BB301" s="632" t="str">
        <f>IFERROR(VLOOKUP(K301,【参考】数式用!$AX$3:$AY$59, 2, FALSE), "")</f>
        <v/>
      </c>
      <c r="BC301" s="577" t="str">
        <f t="shared" si="153"/>
        <v/>
      </c>
      <c r="BD301" s="559" t="str">
        <f t="shared" si="154"/>
        <v>入力済</v>
      </c>
      <c r="BE301" s="559" t="str">
        <f t="shared" si="155"/>
        <v/>
      </c>
      <c r="BF301" s="559" t="str">
        <f t="shared" si="156"/>
        <v/>
      </c>
      <c r="BG301" s="559" t="str">
        <f t="shared" si="157"/>
        <v/>
      </c>
      <c r="BH301" s="559" t="str">
        <f t="shared" si="158"/>
        <v/>
      </c>
      <c r="BI301" s="559" t="str">
        <f t="shared" si="159"/>
        <v/>
      </c>
      <c r="BK301" s="27"/>
      <c r="BL301" s="606" t="str">
        <f t="shared" si="160"/>
        <v/>
      </c>
      <c r="BM301" s="606" t="str">
        <f t="shared" si="161"/>
        <v/>
      </c>
      <c r="BN301" s="606" t="str">
        <f t="shared" si="162"/>
        <v/>
      </c>
      <c r="BO301" s="607" t="str">
        <f>IFERROR(IF(BN301="対象",ROUNDDOWN(L301*VLOOKUP(K301,【参考】数式用!$A$4:$J$42,10,FALSE)*AA301,0),""),"")</f>
        <v/>
      </c>
      <c r="BP301" s="606" t="str">
        <f t="shared" si="166"/>
        <v/>
      </c>
      <c r="BQ301" s="606" t="str">
        <f t="shared" si="163"/>
        <v/>
      </c>
      <c r="BR301" s="608" t="str">
        <f t="shared" si="167"/>
        <v/>
      </c>
      <c r="BS301" s="608" t="str">
        <f t="shared" si="164"/>
        <v/>
      </c>
      <c r="BT301" s="606" t="str">
        <f t="shared" si="165"/>
        <v/>
      </c>
      <c r="BU301" s="607" t="str">
        <f>IFERROR(IF(BT301="Ⅱロ有り",ROUNDDOWN(L301*VLOOKUP(K301,【参考】数式用!$A$4:$J$42,10,FALSE)*AA301,0),""),"")</f>
        <v/>
      </c>
      <c r="BV301" s="606" t="str">
        <f>IFERROR(IF(BT301="Ⅱロなし",ROUNDDOWN(L301*VLOOKUP(K301,【参考】数式用!$A$4:$J$42,8,FALSE)*AA301,0),""),"")</f>
        <v/>
      </c>
    </row>
    <row r="302" spans="1:74" ht="110.1" customHeight="1" thickBot="1">
      <c r="A302" s="333">
        <v>289</v>
      </c>
      <c r="B302" s="1008" t="str">
        <f>IF(基本情報入力シート!B324="","",基本情報入力シート!B324)</f>
        <v/>
      </c>
      <c r="C302" s="1009"/>
      <c r="D302" s="1009"/>
      <c r="E302" s="1009"/>
      <c r="F302" s="1010"/>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24" t="str">
        <f>IF('別紙様式2-2（個票（４、５月））'!M302="","",'別紙様式2-2（個票（４、５月））'!M302)</f>
        <v/>
      </c>
      <c r="N302" s="584" t="str">
        <f>IF('別紙様式2-2（個票（４、５月））'!N302="","",'別紙様式2-2（個票（４、５月））'!N302)</f>
        <v/>
      </c>
      <c r="O302" s="336"/>
      <c r="P302" s="337" t="str">
        <f>IFERROR(VLOOKUP(K302,【参考】数式用!$A$2:$M$57,MATCH(O302,【参考】数式用!$G$3:$M$3,0)+6,0),"")</f>
        <v/>
      </c>
      <c r="Q302" s="338" t="s">
        <v>118</v>
      </c>
      <c r="R302" s="339"/>
      <c r="S302" s="340" t="s">
        <v>183</v>
      </c>
      <c r="T302" s="339"/>
      <c r="U302" s="340" t="s">
        <v>184</v>
      </c>
      <c r="V302" s="339"/>
      <c r="W302" s="340" t="s">
        <v>183</v>
      </c>
      <c r="X302" s="339"/>
      <c r="Y302" s="340" t="s">
        <v>185</v>
      </c>
      <c r="Z302" s="340" t="s">
        <v>186</v>
      </c>
      <c r="AA302" s="340" t="str">
        <f t="shared" si="137"/>
        <v/>
      </c>
      <c r="AB302" s="341" t="s">
        <v>187</v>
      </c>
      <c r="AC302" s="342" t="str">
        <f t="shared" si="138"/>
        <v/>
      </c>
      <c r="AD302" s="509" t="str">
        <f t="shared" si="139"/>
        <v/>
      </c>
      <c r="AE302" s="343" t="str">
        <f>IFERROR(ROUNDDOWN(ROUNDDOWN(ROUND(L302*VLOOKUP(K302,【参考】数式用!$A$2:$M$57,MATCH("処遇改善加算Ⅳ",【参考】数式用!$G$3:$M$3,0)+6,0),0),0)*AA302*0.5,0), "")</f>
        <v/>
      </c>
      <c r="AF302" s="344"/>
      <c r="AG302" s="345"/>
      <c r="AH302" s="345"/>
      <c r="AI302" s="344"/>
      <c r="AJ302" s="382"/>
      <c r="AK302" s="346"/>
      <c r="AL302" s="324" t="str">
        <f t="shared" si="140"/>
        <v/>
      </c>
      <c r="AM302" s="325" t="str">
        <f t="shared" si="141"/>
        <v/>
      </c>
      <c r="AN302" s="255"/>
      <c r="AO302" s="577" t="str">
        <f>IFERROR(VLOOKUP(K302,【参考】数式用!$A$2:$N$57,14,FALSE),"")</f>
        <v/>
      </c>
      <c r="AP302" s="577" t="str">
        <f t="shared" si="142"/>
        <v/>
      </c>
      <c r="AQ302" s="560" t="str">
        <f t="shared" si="143"/>
        <v/>
      </c>
      <c r="AR302" s="560" t="str">
        <f t="shared" si="144"/>
        <v>キャリアパス要件Ⅰ・Ⅱ_</v>
      </c>
      <c r="AS302" s="632" t="str">
        <f t="shared" si="145"/>
        <v>入力済</v>
      </c>
      <c r="AT302" s="577" t="str">
        <f t="shared" si="146"/>
        <v/>
      </c>
      <c r="AU302" s="632" t="str">
        <f t="shared" si="147"/>
        <v>入力済</v>
      </c>
      <c r="AV302" s="632" t="str">
        <f t="shared" si="148"/>
        <v/>
      </c>
      <c r="AW302" s="632" t="str">
        <f t="shared" si="149"/>
        <v/>
      </c>
      <c r="AX302" s="577" t="str">
        <f t="shared" si="150"/>
        <v/>
      </c>
      <c r="AY302" s="632" t="str">
        <f>IFERROR(VLOOKUP(K302,【参考】数式用!$AR$3:$AS$49, 2, FALSE), "")</f>
        <v/>
      </c>
      <c r="AZ302" s="577" t="str">
        <f t="shared" si="151"/>
        <v/>
      </c>
      <c r="BA302" s="559" t="str">
        <f t="shared" si="152"/>
        <v>入力済</v>
      </c>
      <c r="BB302" s="632" t="str">
        <f>IFERROR(VLOOKUP(K302,【参考】数式用!$AX$3:$AY$59, 2, FALSE), "")</f>
        <v/>
      </c>
      <c r="BC302" s="577" t="str">
        <f t="shared" si="153"/>
        <v/>
      </c>
      <c r="BD302" s="559" t="str">
        <f t="shared" si="154"/>
        <v>入力済</v>
      </c>
      <c r="BE302" s="559" t="str">
        <f t="shared" si="155"/>
        <v/>
      </c>
      <c r="BF302" s="559" t="str">
        <f t="shared" si="156"/>
        <v/>
      </c>
      <c r="BG302" s="559" t="str">
        <f t="shared" si="157"/>
        <v/>
      </c>
      <c r="BH302" s="559" t="str">
        <f t="shared" si="158"/>
        <v/>
      </c>
      <c r="BI302" s="559" t="str">
        <f t="shared" si="159"/>
        <v/>
      </c>
      <c r="BK302" s="27"/>
      <c r="BL302" s="606" t="str">
        <f t="shared" si="160"/>
        <v/>
      </c>
      <c r="BM302" s="606" t="str">
        <f t="shared" si="161"/>
        <v/>
      </c>
      <c r="BN302" s="606" t="str">
        <f t="shared" si="162"/>
        <v/>
      </c>
      <c r="BO302" s="607" t="str">
        <f>IFERROR(IF(BN302="対象",ROUNDDOWN(L302*VLOOKUP(K302,【参考】数式用!$A$4:$J$42,10,FALSE)*AA302,0),""),"")</f>
        <v/>
      </c>
      <c r="BP302" s="606" t="str">
        <f t="shared" si="166"/>
        <v/>
      </c>
      <c r="BQ302" s="606" t="str">
        <f t="shared" si="163"/>
        <v/>
      </c>
      <c r="BR302" s="608" t="str">
        <f t="shared" si="167"/>
        <v/>
      </c>
      <c r="BS302" s="608" t="str">
        <f t="shared" si="164"/>
        <v/>
      </c>
      <c r="BT302" s="606" t="str">
        <f t="shared" si="165"/>
        <v/>
      </c>
      <c r="BU302" s="607" t="str">
        <f>IFERROR(IF(BT302="Ⅱロ有り",ROUNDDOWN(L302*VLOOKUP(K302,【参考】数式用!$A$4:$J$42,10,FALSE)*AA302,0),""),"")</f>
        <v/>
      </c>
      <c r="BV302" s="606" t="str">
        <f>IFERROR(IF(BT302="Ⅱロなし",ROUNDDOWN(L302*VLOOKUP(K302,【参考】数式用!$A$4:$J$42,8,FALSE)*AA302,0),""),"")</f>
        <v/>
      </c>
    </row>
    <row r="303" spans="1:74" ht="110.1" customHeight="1" thickBot="1">
      <c r="A303" s="333">
        <v>290</v>
      </c>
      <c r="B303" s="1008" t="str">
        <f>IF(基本情報入力シート!B325="","",基本情報入力シート!B325)</f>
        <v/>
      </c>
      <c r="C303" s="1009"/>
      <c r="D303" s="1009"/>
      <c r="E303" s="1009"/>
      <c r="F303" s="1010"/>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24" t="str">
        <f>IF('別紙様式2-2（個票（４、５月））'!M303="","",'別紙様式2-2（個票（４、５月））'!M303)</f>
        <v/>
      </c>
      <c r="N303" s="584" t="str">
        <f>IF('別紙様式2-2（個票（４、５月））'!N303="","",'別紙様式2-2（個票（４、５月））'!N303)</f>
        <v/>
      </c>
      <c r="O303" s="336"/>
      <c r="P303" s="337" t="str">
        <f>IFERROR(VLOOKUP(K303,【参考】数式用!$A$2:$M$57,MATCH(O303,【参考】数式用!$G$3:$M$3,0)+6,0),"")</f>
        <v/>
      </c>
      <c r="Q303" s="338" t="s">
        <v>118</v>
      </c>
      <c r="R303" s="339"/>
      <c r="S303" s="340" t="s">
        <v>183</v>
      </c>
      <c r="T303" s="339"/>
      <c r="U303" s="340" t="s">
        <v>184</v>
      </c>
      <c r="V303" s="339"/>
      <c r="W303" s="340" t="s">
        <v>183</v>
      </c>
      <c r="X303" s="339"/>
      <c r="Y303" s="340" t="s">
        <v>185</v>
      </c>
      <c r="Z303" s="340" t="s">
        <v>186</v>
      </c>
      <c r="AA303" s="340" t="str">
        <f t="shared" si="137"/>
        <v/>
      </c>
      <c r="AB303" s="341" t="s">
        <v>187</v>
      </c>
      <c r="AC303" s="342" t="str">
        <f t="shared" si="138"/>
        <v/>
      </c>
      <c r="AD303" s="509" t="str">
        <f t="shared" si="139"/>
        <v/>
      </c>
      <c r="AE303" s="343" t="str">
        <f>IFERROR(ROUNDDOWN(ROUNDDOWN(ROUND(L303*VLOOKUP(K303,【参考】数式用!$A$2:$M$57,MATCH("処遇改善加算Ⅳ",【参考】数式用!$G$3:$M$3,0)+6,0),0),0)*AA303*0.5,0), "")</f>
        <v/>
      </c>
      <c r="AF303" s="344"/>
      <c r="AG303" s="345"/>
      <c r="AH303" s="345"/>
      <c r="AI303" s="344"/>
      <c r="AJ303" s="382"/>
      <c r="AK303" s="346"/>
      <c r="AL303" s="324" t="str">
        <f t="shared" si="140"/>
        <v/>
      </c>
      <c r="AM303" s="325" t="str">
        <f t="shared" si="141"/>
        <v/>
      </c>
      <c r="AN303" s="255"/>
      <c r="AO303" s="577" t="str">
        <f>IFERROR(VLOOKUP(K303,【参考】数式用!$A$2:$N$57,14,FALSE),"")</f>
        <v/>
      </c>
      <c r="AP303" s="577" t="str">
        <f t="shared" si="142"/>
        <v/>
      </c>
      <c r="AQ303" s="560" t="str">
        <f t="shared" si="143"/>
        <v/>
      </c>
      <c r="AR303" s="560" t="str">
        <f t="shared" si="144"/>
        <v>キャリアパス要件Ⅰ・Ⅱ_</v>
      </c>
      <c r="AS303" s="632" t="str">
        <f t="shared" si="145"/>
        <v>入力済</v>
      </c>
      <c r="AT303" s="577" t="str">
        <f t="shared" si="146"/>
        <v/>
      </c>
      <c r="AU303" s="632" t="str">
        <f t="shared" si="147"/>
        <v>入力済</v>
      </c>
      <c r="AV303" s="632" t="str">
        <f t="shared" si="148"/>
        <v/>
      </c>
      <c r="AW303" s="632" t="str">
        <f t="shared" si="149"/>
        <v/>
      </c>
      <c r="AX303" s="577" t="str">
        <f t="shared" si="150"/>
        <v/>
      </c>
      <c r="AY303" s="632" t="str">
        <f>IFERROR(VLOOKUP(K303,【参考】数式用!$AR$3:$AS$49, 2, FALSE), "")</f>
        <v/>
      </c>
      <c r="AZ303" s="577" t="str">
        <f t="shared" si="151"/>
        <v/>
      </c>
      <c r="BA303" s="559" t="str">
        <f t="shared" si="152"/>
        <v>入力済</v>
      </c>
      <c r="BB303" s="632" t="str">
        <f>IFERROR(VLOOKUP(K303,【参考】数式用!$AX$3:$AY$59, 2, FALSE), "")</f>
        <v/>
      </c>
      <c r="BC303" s="577" t="str">
        <f t="shared" si="153"/>
        <v/>
      </c>
      <c r="BD303" s="559" t="str">
        <f t="shared" si="154"/>
        <v>入力済</v>
      </c>
      <c r="BE303" s="559" t="str">
        <f t="shared" si="155"/>
        <v/>
      </c>
      <c r="BF303" s="559" t="str">
        <f t="shared" si="156"/>
        <v/>
      </c>
      <c r="BG303" s="559" t="str">
        <f t="shared" si="157"/>
        <v/>
      </c>
      <c r="BH303" s="559" t="str">
        <f t="shared" si="158"/>
        <v/>
      </c>
      <c r="BI303" s="559" t="str">
        <f t="shared" si="159"/>
        <v/>
      </c>
      <c r="BK303" s="27"/>
      <c r="BL303" s="606" t="str">
        <f t="shared" si="160"/>
        <v/>
      </c>
      <c r="BM303" s="606" t="str">
        <f t="shared" si="161"/>
        <v/>
      </c>
      <c r="BN303" s="606" t="str">
        <f t="shared" si="162"/>
        <v/>
      </c>
      <c r="BO303" s="607" t="str">
        <f>IFERROR(IF(BN303="対象",ROUNDDOWN(L303*VLOOKUP(K303,【参考】数式用!$A$4:$J$42,10,FALSE)*AA303,0),""),"")</f>
        <v/>
      </c>
      <c r="BP303" s="606" t="str">
        <f t="shared" si="166"/>
        <v/>
      </c>
      <c r="BQ303" s="606" t="str">
        <f t="shared" si="163"/>
        <v/>
      </c>
      <c r="BR303" s="608" t="str">
        <f t="shared" si="167"/>
        <v/>
      </c>
      <c r="BS303" s="608" t="str">
        <f t="shared" si="164"/>
        <v/>
      </c>
      <c r="BT303" s="606" t="str">
        <f t="shared" si="165"/>
        <v/>
      </c>
      <c r="BU303" s="607" t="str">
        <f>IFERROR(IF(BT303="Ⅱロ有り",ROUNDDOWN(L303*VLOOKUP(K303,【参考】数式用!$A$4:$J$42,10,FALSE)*AA303,0),""),"")</f>
        <v/>
      </c>
      <c r="BV303" s="606" t="str">
        <f>IFERROR(IF(BT303="Ⅱロなし",ROUNDDOWN(L303*VLOOKUP(K303,【参考】数式用!$A$4:$J$42,8,FALSE)*AA303,0),""),"")</f>
        <v/>
      </c>
    </row>
    <row r="304" spans="1:74" ht="110.1" customHeight="1" thickBot="1">
      <c r="A304" s="333">
        <v>291</v>
      </c>
      <c r="B304" s="1008" t="str">
        <f>IF(基本情報入力シート!B326="","",基本情報入力シート!B326)</f>
        <v/>
      </c>
      <c r="C304" s="1009"/>
      <c r="D304" s="1009"/>
      <c r="E304" s="1009"/>
      <c r="F304" s="1010"/>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24" t="str">
        <f>IF('別紙様式2-2（個票（４、５月））'!M304="","",'別紙様式2-2（個票（４、５月））'!M304)</f>
        <v/>
      </c>
      <c r="N304" s="584" t="str">
        <f>IF('別紙様式2-2（個票（４、５月））'!N304="","",'別紙様式2-2（個票（４、５月））'!N304)</f>
        <v/>
      </c>
      <c r="O304" s="336"/>
      <c r="P304" s="337" t="str">
        <f>IFERROR(VLOOKUP(K304,【参考】数式用!$A$2:$M$57,MATCH(O304,【参考】数式用!$G$3:$M$3,0)+6,0),"")</f>
        <v/>
      </c>
      <c r="Q304" s="338" t="s">
        <v>118</v>
      </c>
      <c r="R304" s="339"/>
      <c r="S304" s="340" t="s">
        <v>183</v>
      </c>
      <c r="T304" s="339"/>
      <c r="U304" s="340" t="s">
        <v>184</v>
      </c>
      <c r="V304" s="339"/>
      <c r="W304" s="340" t="s">
        <v>183</v>
      </c>
      <c r="X304" s="339"/>
      <c r="Y304" s="340" t="s">
        <v>185</v>
      </c>
      <c r="Z304" s="340" t="s">
        <v>186</v>
      </c>
      <c r="AA304" s="340" t="str">
        <f t="shared" si="137"/>
        <v/>
      </c>
      <c r="AB304" s="341" t="s">
        <v>187</v>
      </c>
      <c r="AC304" s="342" t="str">
        <f t="shared" si="138"/>
        <v/>
      </c>
      <c r="AD304" s="509" t="str">
        <f t="shared" si="139"/>
        <v/>
      </c>
      <c r="AE304" s="343" t="str">
        <f>IFERROR(ROUNDDOWN(ROUNDDOWN(ROUND(L304*VLOOKUP(K304,【参考】数式用!$A$2:$M$57,MATCH("処遇改善加算Ⅳ",【参考】数式用!$G$3:$M$3,0)+6,0),0),0)*AA304*0.5,0), "")</f>
        <v/>
      </c>
      <c r="AF304" s="344"/>
      <c r="AG304" s="345"/>
      <c r="AH304" s="345"/>
      <c r="AI304" s="344"/>
      <c r="AJ304" s="382"/>
      <c r="AK304" s="346"/>
      <c r="AL304" s="324" t="str">
        <f t="shared" si="140"/>
        <v/>
      </c>
      <c r="AM304" s="325" t="str">
        <f t="shared" si="141"/>
        <v/>
      </c>
      <c r="AN304" s="255"/>
      <c r="AO304" s="577" t="str">
        <f>IFERROR(VLOOKUP(K304,【参考】数式用!$A$2:$N$57,14,FALSE),"")</f>
        <v/>
      </c>
      <c r="AP304" s="577" t="str">
        <f t="shared" si="142"/>
        <v/>
      </c>
      <c r="AQ304" s="560" t="str">
        <f t="shared" si="143"/>
        <v/>
      </c>
      <c r="AR304" s="560" t="str">
        <f t="shared" si="144"/>
        <v>キャリアパス要件Ⅰ・Ⅱ_</v>
      </c>
      <c r="AS304" s="632" t="str">
        <f t="shared" si="145"/>
        <v>入力済</v>
      </c>
      <c r="AT304" s="577" t="str">
        <f t="shared" si="146"/>
        <v/>
      </c>
      <c r="AU304" s="632" t="str">
        <f t="shared" si="147"/>
        <v>入力済</v>
      </c>
      <c r="AV304" s="632" t="str">
        <f t="shared" si="148"/>
        <v/>
      </c>
      <c r="AW304" s="632" t="str">
        <f t="shared" si="149"/>
        <v/>
      </c>
      <c r="AX304" s="577" t="str">
        <f t="shared" si="150"/>
        <v/>
      </c>
      <c r="AY304" s="632" t="str">
        <f>IFERROR(VLOOKUP(K304,【参考】数式用!$AR$3:$AS$49, 2, FALSE), "")</f>
        <v/>
      </c>
      <c r="AZ304" s="577" t="str">
        <f t="shared" si="151"/>
        <v/>
      </c>
      <c r="BA304" s="559" t="str">
        <f t="shared" si="152"/>
        <v>入力済</v>
      </c>
      <c r="BB304" s="632" t="str">
        <f>IFERROR(VLOOKUP(K304,【参考】数式用!$AX$3:$AY$59, 2, FALSE), "")</f>
        <v/>
      </c>
      <c r="BC304" s="577" t="str">
        <f t="shared" si="153"/>
        <v/>
      </c>
      <c r="BD304" s="559" t="str">
        <f t="shared" si="154"/>
        <v>入力済</v>
      </c>
      <c r="BE304" s="559" t="str">
        <f t="shared" si="155"/>
        <v/>
      </c>
      <c r="BF304" s="559" t="str">
        <f t="shared" si="156"/>
        <v/>
      </c>
      <c r="BG304" s="559" t="str">
        <f t="shared" si="157"/>
        <v/>
      </c>
      <c r="BH304" s="559" t="str">
        <f t="shared" si="158"/>
        <v/>
      </c>
      <c r="BI304" s="559" t="str">
        <f t="shared" si="159"/>
        <v/>
      </c>
      <c r="BK304" s="27"/>
      <c r="BL304" s="606" t="str">
        <f t="shared" si="160"/>
        <v/>
      </c>
      <c r="BM304" s="606" t="str">
        <f t="shared" si="161"/>
        <v/>
      </c>
      <c r="BN304" s="606" t="str">
        <f t="shared" si="162"/>
        <v/>
      </c>
      <c r="BO304" s="607" t="str">
        <f>IFERROR(IF(BN304="対象",ROUNDDOWN(L304*VLOOKUP(K304,【参考】数式用!$A$4:$J$42,10,FALSE)*AA304,0),""),"")</f>
        <v/>
      </c>
      <c r="BP304" s="606" t="str">
        <f t="shared" si="166"/>
        <v/>
      </c>
      <c r="BQ304" s="606" t="str">
        <f t="shared" si="163"/>
        <v/>
      </c>
      <c r="BR304" s="608" t="str">
        <f t="shared" si="167"/>
        <v/>
      </c>
      <c r="BS304" s="608" t="str">
        <f t="shared" si="164"/>
        <v/>
      </c>
      <c r="BT304" s="606" t="str">
        <f t="shared" si="165"/>
        <v/>
      </c>
      <c r="BU304" s="607" t="str">
        <f>IFERROR(IF(BT304="Ⅱロ有り",ROUNDDOWN(L304*VLOOKUP(K304,【参考】数式用!$A$4:$J$42,10,FALSE)*AA304,0),""),"")</f>
        <v/>
      </c>
      <c r="BV304" s="606" t="str">
        <f>IFERROR(IF(BT304="Ⅱロなし",ROUNDDOWN(L304*VLOOKUP(K304,【参考】数式用!$A$4:$J$42,8,FALSE)*AA304,0),""),"")</f>
        <v/>
      </c>
    </row>
    <row r="305" spans="1:74" ht="110.1" customHeight="1" thickBot="1">
      <c r="A305" s="333">
        <v>292</v>
      </c>
      <c r="B305" s="1008" t="str">
        <f>IF(基本情報入力シート!B327="","",基本情報入力シート!B327)</f>
        <v/>
      </c>
      <c r="C305" s="1009"/>
      <c r="D305" s="1009"/>
      <c r="E305" s="1009"/>
      <c r="F305" s="1010"/>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24" t="str">
        <f>IF('別紙様式2-2（個票（４、５月））'!M305="","",'別紙様式2-2（個票（４、５月））'!M305)</f>
        <v/>
      </c>
      <c r="N305" s="584" t="str">
        <f>IF('別紙様式2-2（個票（４、５月））'!N305="","",'別紙様式2-2（個票（４、５月））'!N305)</f>
        <v/>
      </c>
      <c r="O305" s="336"/>
      <c r="P305" s="337" t="str">
        <f>IFERROR(VLOOKUP(K305,【参考】数式用!$A$2:$M$57,MATCH(O305,【参考】数式用!$G$3:$M$3,0)+6,0),"")</f>
        <v/>
      </c>
      <c r="Q305" s="338" t="s">
        <v>118</v>
      </c>
      <c r="R305" s="339"/>
      <c r="S305" s="340" t="s">
        <v>183</v>
      </c>
      <c r="T305" s="339"/>
      <c r="U305" s="340" t="s">
        <v>184</v>
      </c>
      <c r="V305" s="339"/>
      <c r="W305" s="340" t="s">
        <v>183</v>
      </c>
      <c r="X305" s="339"/>
      <c r="Y305" s="340" t="s">
        <v>185</v>
      </c>
      <c r="Z305" s="340" t="s">
        <v>186</v>
      </c>
      <c r="AA305" s="340" t="str">
        <f t="shared" si="137"/>
        <v/>
      </c>
      <c r="AB305" s="341" t="s">
        <v>187</v>
      </c>
      <c r="AC305" s="342" t="str">
        <f t="shared" si="138"/>
        <v/>
      </c>
      <c r="AD305" s="509" t="str">
        <f t="shared" si="139"/>
        <v/>
      </c>
      <c r="AE305" s="343" t="str">
        <f>IFERROR(ROUNDDOWN(ROUNDDOWN(ROUND(L305*VLOOKUP(K305,【参考】数式用!$A$2:$M$57,MATCH("処遇改善加算Ⅳ",【参考】数式用!$G$3:$M$3,0)+6,0),0),0)*AA305*0.5,0), "")</f>
        <v/>
      </c>
      <c r="AF305" s="344"/>
      <c r="AG305" s="345"/>
      <c r="AH305" s="345"/>
      <c r="AI305" s="344"/>
      <c r="AJ305" s="382"/>
      <c r="AK305" s="346"/>
      <c r="AL305" s="324" t="str">
        <f t="shared" si="140"/>
        <v/>
      </c>
      <c r="AM305" s="325" t="str">
        <f t="shared" si="141"/>
        <v/>
      </c>
      <c r="AN305" s="255"/>
      <c r="AO305" s="577" t="str">
        <f>IFERROR(VLOOKUP(K305,【参考】数式用!$A$2:$N$57,14,FALSE),"")</f>
        <v/>
      </c>
      <c r="AP305" s="577" t="str">
        <f t="shared" si="142"/>
        <v/>
      </c>
      <c r="AQ305" s="560" t="str">
        <f t="shared" si="143"/>
        <v/>
      </c>
      <c r="AR305" s="560" t="str">
        <f t="shared" si="144"/>
        <v>キャリアパス要件Ⅰ・Ⅱ_</v>
      </c>
      <c r="AS305" s="632" t="str">
        <f t="shared" si="145"/>
        <v>入力済</v>
      </c>
      <c r="AT305" s="577" t="str">
        <f t="shared" si="146"/>
        <v/>
      </c>
      <c r="AU305" s="632" t="str">
        <f t="shared" si="147"/>
        <v>入力済</v>
      </c>
      <c r="AV305" s="632" t="str">
        <f t="shared" si="148"/>
        <v/>
      </c>
      <c r="AW305" s="632" t="str">
        <f t="shared" si="149"/>
        <v/>
      </c>
      <c r="AX305" s="577" t="str">
        <f t="shared" si="150"/>
        <v/>
      </c>
      <c r="AY305" s="632" t="str">
        <f>IFERROR(VLOOKUP(K305,【参考】数式用!$AR$3:$AS$49, 2, FALSE), "")</f>
        <v/>
      </c>
      <c r="AZ305" s="577" t="str">
        <f t="shared" si="151"/>
        <v/>
      </c>
      <c r="BA305" s="559" t="str">
        <f t="shared" si="152"/>
        <v>入力済</v>
      </c>
      <c r="BB305" s="632" t="str">
        <f>IFERROR(VLOOKUP(K305,【参考】数式用!$AX$3:$AY$59, 2, FALSE), "")</f>
        <v/>
      </c>
      <c r="BC305" s="577" t="str">
        <f t="shared" si="153"/>
        <v/>
      </c>
      <c r="BD305" s="559" t="str">
        <f t="shared" si="154"/>
        <v>入力済</v>
      </c>
      <c r="BE305" s="559" t="str">
        <f t="shared" si="155"/>
        <v/>
      </c>
      <c r="BF305" s="559" t="str">
        <f t="shared" si="156"/>
        <v/>
      </c>
      <c r="BG305" s="559" t="str">
        <f t="shared" si="157"/>
        <v/>
      </c>
      <c r="BH305" s="559" t="str">
        <f t="shared" si="158"/>
        <v/>
      </c>
      <c r="BI305" s="559" t="str">
        <f t="shared" si="159"/>
        <v/>
      </c>
      <c r="BK305" s="27"/>
      <c r="BL305" s="606" t="str">
        <f t="shared" si="160"/>
        <v/>
      </c>
      <c r="BM305" s="606" t="str">
        <f t="shared" si="161"/>
        <v/>
      </c>
      <c r="BN305" s="606" t="str">
        <f t="shared" si="162"/>
        <v/>
      </c>
      <c r="BO305" s="607" t="str">
        <f>IFERROR(IF(BN305="対象",ROUNDDOWN(L305*VLOOKUP(K305,【参考】数式用!$A$4:$J$42,10,FALSE)*AA305,0),""),"")</f>
        <v/>
      </c>
      <c r="BP305" s="606" t="str">
        <f t="shared" si="166"/>
        <v/>
      </c>
      <c r="BQ305" s="606" t="str">
        <f t="shared" si="163"/>
        <v/>
      </c>
      <c r="BR305" s="608" t="str">
        <f t="shared" si="167"/>
        <v/>
      </c>
      <c r="BS305" s="608" t="str">
        <f t="shared" si="164"/>
        <v/>
      </c>
      <c r="BT305" s="606" t="str">
        <f t="shared" si="165"/>
        <v/>
      </c>
      <c r="BU305" s="607" t="str">
        <f>IFERROR(IF(BT305="Ⅱロ有り",ROUNDDOWN(L305*VLOOKUP(K305,【参考】数式用!$A$4:$J$42,10,FALSE)*AA305,0),""),"")</f>
        <v/>
      </c>
      <c r="BV305" s="606" t="str">
        <f>IFERROR(IF(BT305="Ⅱロなし",ROUNDDOWN(L305*VLOOKUP(K305,【参考】数式用!$A$4:$J$42,8,FALSE)*AA305,0),""),"")</f>
        <v/>
      </c>
    </row>
    <row r="306" spans="1:74" ht="110.1" customHeight="1" thickBot="1">
      <c r="A306" s="333">
        <v>293</v>
      </c>
      <c r="B306" s="1008" t="str">
        <f>IF(基本情報入力シート!B328="","",基本情報入力シート!B328)</f>
        <v/>
      </c>
      <c r="C306" s="1009"/>
      <c r="D306" s="1009"/>
      <c r="E306" s="1009"/>
      <c r="F306" s="1010"/>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24" t="str">
        <f>IF('別紙様式2-2（個票（４、５月））'!M306="","",'別紙様式2-2（個票（４、５月））'!M306)</f>
        <v/>
      </c>
      <c r="N306" s="584" t="str">
        <f>IF('別紙様式2-2（個票（４、５月））'!N306="","",'別紙様式2-2（個票（４、５月））'!N306)</f>
        <v/>
      </c>
      <c r="O306" s="336"/>
      <c r="P306" s="337" t="str">
        <f>IFERROR(VLOOKUP(K306,【参考】数式用!$A$2:$M$57,MATCH(O306,【参考】数式用!$G$3:$M$3,0)+6,0),"")</f>
        <v/>
      </c>
      <c r="Q306" s="338" t="s">
        <v>118</v>
      </c>
      <c r="R306" s="339"/>
      <c r="S306" s="340" t="s">
        <v>183</v>
      </c>
      <c r="T306" s="339"/>
      <c r="U306" s="340" t="s">
        <v>184</v>
      </c>
      <c r="V306" s="339"/>
      <c r="W306" s="340" t="s">
        <v>183</v>
      </c>
      <c r="X306" s="339"/>
      <c r="Y306" s="340" t="s">
        <v>185</v>
      </c>
      <c r="Z306" s="340" t="s">
        <v>186</v>
      </c>
      <c r="AA306" s="340" t="str">
        <f t="shared" ref="AA306:AA369" si="168">IF(R306&gt;=1,(V306*12+X306)-(R306*12+T306)+1,"")</f>
        <v/>
      </c>
      <c r="AB306" s="341" t="s">
        <v>187</v>
      </c>
      <c r="AC306" s="342" t="str">
        <f t="shared" ref="AC306:AC369" si="169">IFERROR(ROUNDDOWN(ROUND(L306*P306,0),0)*AA306,"")</f>
        <v/>
      </c>
      <c r="AD306" s="509"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2"/>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77" t="str">
        <f>IFERROR(VLOOKUP(K306,【参考】数式用!$A$2:$N$57,14,FALSE),"")</f>
        <v/>
      </c>
      <c r="AP306" s="577" t="str">
        <f t="shared" ref="AP306:AP369" si="173">IF(AND(K306&lt;&gt;""),"O列に色付け","")</f>
        <v/>
      </c>
      <c r="AQ306" s="560" t="str">
        <f t="shared" ref="AQ306:AQ369" si="174">IF(AND(AE306&lt;&gt;0,AE306&lt;&gt;"",AO306="加算対象"),IF(AF306="○","入力済","未入力"),"")</f>
        <v/>
      </c>
      <c r="AR306" s="560" t="str">
        <f t="shared" ref="AR306:AR369" si="175">"キャリアパス要件Ⅰ・Ⅱ_"&amp;AO306</f>
        <v>キャリアパス要件Ⅰ・Ⅱ_</v>
      </c>
      <c r="AS306" s="632" t="str">
        <f t="shared" ref="AS306:AS369" si="176">IF(AND(O306&lt;&gt;"", AG306=""), "未入力", "入力済")</f>
        <v>入力済</v>
      </c>
      <c r="AT306" s="577" t="str">
        <f t="shared" ref="AT306:AT369" si="177">IF(AND(O306&lt;&gt;"", O306&lt;&gt;"処遇改善加算Ⅳ",AO306="加算対象"),"AH列に色付け","")</f>
        <v/>
      </c>
      <c r="AU306" s="632" t="str">
        <f t="shared" ref="AU306:AU369" si="178">IF(AND(O306&lt;&gt;"", O306&lt;&gt;"処遇改善加算Ⅳ",O306&lt;&gt;"処遇改善加算", AH306=""), "未入力", "入力済")</f>
        <v>入力済</v>
      </c>
      <c r="AV306" s="632" t="str">
        <f t="shared" ref="AV306:AV369" si="179">IF(OR(ISNUMBER(SEARCH("処遇改善加算Ⅰ",O306)),ISNUMBER(SEARCH("処遇改善加算Ⅱ",O306))),"対象","")</f>
        <v/>
      </c>
      <c r="AW306" s="632" t="str">
        <f t="shared" ref="AW306:AW369" si="180">IF(AND(O306&lt;&gt;"", O306&lt;&gt;"処遇改善加算Ⅲ", O306&lt;&gt;"処遇改善加算Ⅳ",O306&lt;&gt;"処遇改善加算"),"対象", "")</f>
        <v/>
      </c>
      <c r="AX306" s="577" t="str">
        <f t="shared" ref="AX306:AX369" si="181">IF(AND(AW306=1, OR(AI306=0,AI306=""),AO306="加算対象"),"AH列に色付け","")</f>
        <v/>
      </c>
      <c r="AY306" s="632" t="str">
        <f>IFERROR(VLOOKUP(K306,【参考】数式用!$AR$3:$AS$49, 2, FALSE), "")</f>
        <v/>
      </c>
      <c r="AZ306" s="577" t="str">
        <f t="shared" ref="AZ306:AZ369" si="182">IF(AND(AO306="加算対象",OR(O306="処遇改善加算Ⅰイ",O306="処遇改善加算Ⅰロ")),"AJ列に色付け","")</f>
        <v/>
      </c>
      <c r="BA306" s="559" t="str">
        <f t="shared" ref="BA306:BA369" si="183">IF(AND(OR(O306="処遇改善加算Ⅰイ",O306="処遇改善加算Ⅰロ"), AJ306=""), "未入力","入力済")</f>
        <v>入力済</v>
      </c>
      <c r="BB306" s="632" t="str">
        <f>IFERROR(VLOOKUP(K306,【参考】数式用!$AX$3:$AY$59, 2, FALSE), "")</f>
        <v/>
      </c>
      <c r="BC306" s="577" t="str">
        <f t="shared" ref="BC306:BC369" si="184">IF(OR(COUNTIF(AG306:AI306,"*令和８年度特例要件を*")&gt;0,ISNUMBER(SEARCH("処遇改善加算Ⅰロ",O306)),ISNUMBER(SEARCH("処遇改善加算Ⅱロ",O306)),AO306="加算対象外"),"AK列に色付け","")</f>
        <v/>
      </c>
      <c r="BD306" s="559" t="str">
        <f t="shared" ref="BD306:BD369" si="185">IF(AND(COUNTIF(AG306:AI306,"*令和８年度特例要件を*")&gt;0,AK306=""), "未入力","入力済")</f>
        <v>入力済</v>
      </c>
      <c r="BE306" s="559" t="str">
        <f t="shared" ref="BE306:BE369" si="186">IF(OR(ISNUMBER(SEARCH("処遇改善加算Ⅰロ",O306)),ISNUMBER(SEARCH("処遇改善加算Ⅱロ",O306))),"",IF(AND(BC306="AK列に色付け",OR(AG306="○",AG306="誓約"),AH306="○",AI306&gt;=1),"AK列色消し",""))</f>
        <v/>
      </c>
      <c r="BF306" s="559" t="str">
        <f t="shared" ref="BF306:BF369" si="187">IF(AND(O306="処遇改善加算",OR(AG306="○",AG306="誓約")),"AK列色消し","")</f>
        <v/>
      </c>
      <c r="BG306" s="559" t="str">
        <f t="shared" ref="BG306:BG369" si="188">IF(OR(TRIM(BC306)="",BE306="AK列色消し",BF306="AK列色消し"),"","入力必要")</f>
        <v/>
      </c>
      <c r="BH306" s="559" t="str">
        <f t="shared" ref="BH306:BH369" si="189">IF(AND(BE306="",BG306="入力必要"),IF(AK306="","未入力","入力済"),"")</f>
        <v/>
      </c>
      <c r="BI306" s="559" t="str">
        <f t="shared" ref="BI306:BI369" si="190">G306</f>
        <v/>
      </c>
      <c r="BK306" s="27"/>
      <c r="BL306" s="606" t="str">
        <f t="shared" ref="BL306:BL369" si="191">IF(AND(K306&lt;&gt;"",K306&lt;&gt;"計画相談支援",K306&lt;&gt;"地域相談支援（地域定着支援）",K306&lt;&gt;"地域相談支援（地域移行支援）",K306&lt;&gt;"障害児相談支援"),"O列に色付け","")</f>
        <v/>
      </c>
      <c r="BM306" s="606" t="str">
        <f t="shared" ref="BM306:BM369" si="192">IF(OR(O306="処遇改善加算Ⅰロ",O306="処遇改善加算Ⅱロ"),"対象","")</f>
        <v/>
      </c>
      <c r="BN306" s="60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607" t="str">
        <f>IFERROR(IF(BN306="対象",ROUNDDOWN(L306*VLOOKUP(K306,【参考】数式用!$A$4:$J$42,10,FALSE)*AA306,0),""),"")</f>
        <v/>
      </c>
      <c r="BP306" s="606" t="str">
        <f t="shared" si="166"/>
        <v/>
      </c>
      <c r="BQ306" s="606" t="str">
        <f t="shared" ref="BQ306:BQ369" si="194">IF(O306="処遇改善加算","対象","")</f>
        <v/>
      </c>
      <c r="BR306" s="608" t="str">
        <f t="shared" si="167"/>
        <v/>
      </c>
      <c r="BS306" s="608" t="str">
        <f t="shared" ref="BS306:BS369" si="195">IF(BM306="対象","",IF(COUNTIF(AF306:AH306,"*令和８年度特例要件を*")&gt;0,"特例要件",""))</f>
        <v/>
      </c>
      <c r="BT306" s="606" t="str">
        <f t="shared" ref="BT306:BT369" si="196">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607" t="str">
        <f>IFERROR(IF(BT306="Ⅱロ有り",ROUNDDOWN(L306*VLOOKUP(K306,【参考】数式用!$A$4:$J$42,10,FALSE)*AA306,0),""),"")</f>
        <v/>
      </c>
      <c r="BV306" s="606" t="str">
        <f>IFERROR(IF(BT306="Ⅱロなし",ROUNDDOWN(L306*VLOOKUP(K306,【参考】数式用!$A$4:$J$42,8,FALSE)*AA306,0),""),"")</f>
        <v/>
      </c>
    </row>
    <row r="307" spans="1:74" ht="110.1" customHeight="1" thickBot="1">
      <c r="A307" s="333">
        <v>294</v>
      </c>
      <c r="B307" s="1008" t="str">
        <f>IF(基本情報入力シート!B329="","",基本情報入力シート!B329)</f>
        <v/>
      </c>
      <c r="C307" s="1009"/>
      <c r="D307" s="1009"/>
      <c r="E307" s="1009"/>
      <c r="F307" s="1010"/>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24" t="str">
        <f>IF('別紙様式2-2（個票（４、５月））'!M307="","",'別紙様式2-2（個票（４、５月））'!M307)</f>
        <v/>
      </c>
      <c r="N307" s="584" t="str">
        <f>IF('別紙様式2-2（個票（４、５月））'!N307="","",'別紙様式2-2（個票（４、５月））'!N307)</f>
        <v/>
      </c>
      <c r="O307" s="336"/>
      <c r="P307" s="337" t="str">
        <f>IFERROR(VLOOKUP(K307,【参考】数式用!$A$2:$M$57,MATCH(O307,【参考】数式用!$G$3:$M$3,0)+6,0),"")</f>
        <v/>
      </c>
      <c r="Q307" s="338" t="s">
        <v>118</v>
      </c>
      <c r="R307" s="339"/>
      <c r="S307" s="340" t="s">
        <v>183</v>
      </c>
      <c r="T307" s="339"/>
      <c r="U307" s="340" t="s">
        <v>184</v>
      </c>
      <c r="V307" s="339"/>
      <c r="W307" s="340" t="s">
        <v>183</v>
      </c>
      <c r="X307" s="339"/>
      <c r="Y307" s="340" t="s">
        <v>185</v>
      </c>
      <c r="Z307" s="340" t="s">
        <v>186</v>
      </c>
      <c r="AA307" s="340" t="str">
        <f t="shared" si="168"/>
        <v/>
      </c>
      <c r="AB307" s="341" t="s">
        <v>187</v>
      </c>
      <c r="AC307" s="342" t="str">
        <f t="shared" si="169"/>
        <v/>
      </c>
      <c r="AD307" s="509" t="str">
        <f t="shared" si="170"/>
        <v/>
      </c>
      <c r="AE307" s="343" t="str">
        <f>IFERROR(ROUNDDOWN(ROUNDDOWN(ROUND(L307*VLOOKUP(K307,【参考】数式用!$A$2:$M$57,MATCH("処遇改善加算Ⅳ",【参考】数式用!$G$3:$M$3,0)+6,0),0),0)*AA307*0.5,0), "")</f>
        <v/>
      </c>
      <c r="AF307" s="344"/>
      <c r="AG307" s="345"/>
      <c r="AH307" s="345"/>
      <c r="AI307" s="344"/>
      <c r="AJ307" s="382"/>
      <c r="AK307" s="346"/>
      <c r="AL307" s="324" t="str">
        <f t="shared" si="171"/>
        <v/>
      </c>
      <c r="AM307" s="325" t="str">
        <f t="shared" si="172"/>
        <v/>
      </c>
      <c r="AN307" s="255"/>
      <c r="AO307" s="577" t="str">
        <f>IFERROR(VLOOKUP(K307,【参考】数式用!$A$2:$N$57,14,FALSE),"")</f>
        <v/>
      </c>
      <c r="AP307" s="577" t="str">
        <f t="shared" si="173"/>
        <v/>
      </c>
      <c r="AQ307" s="560" t="str">
        <f t="shared" si="174"/>
        <v/>
      </c>
      <c r="AR307" s="560" t="str">
        <f t="shared" si="175"/>
        <v>キャリアパス要件Ⅰ・Ⅱ_</v>
      </c>
      <c r="AS307" s="632" t="str">
        <f t="shared" si="176"/>
        <v>入力済</v>
      </c>
      <c r="AT307" s="577" t="str">
        <f t="shared" si="177"/>
        <v/>
      </c>
      <c r="AU307" s="632" t="str">
        <f t="shared" si="178"/>
        <v>入力済</v>
      </c>
      <c r="AV307" s="632" t="str">
        <f t="shared" si="179"/>
        <v/>
      </c>
      <c r="AW307" s="632" t="str">
        <f t="shared" si="180"/>
        <v/>
      </c>
      <c r="AX307" s="577" t="str">
        <f t="shared" si="181"/>
        <v/>
      </c>
      <c r="AY307" s="632" t="str">
        <f>IFERROR(VLOOKUP(K307,【参考】数式用!$AR$3:$AS$49, 2, FALSE), "")</f>
        <v/>
      </c>
      <c r="AZ307" s="577" t="str">
        <f t="shared" si="182"/>
        <v/>
      </c>
      <c r="BA307" s="559" t="str">
        <f t="shared" si="183"/>
        <v>入力済</v>
      </c>
      <c r="BB307" s="632" t="str">
        <f>IFERROR(VLOOKUP(K307,【参考】数式用!$AX$3:$AY$59, 2, FALSE), "")</f>
        <v/>
      </c>
      <c r="BC307" s="577" t="str">
        <f t="shared" si="184"/>
        <v/>
      </c>
      <c r="BD307" s="559" t="str">
        <f t="shared" si="185"/>
        <v>入力済</v>
      </c>
      <c r="BE307" s="559" t="str">
        <f t="shared" si="186"/>
        <v/>
      </c>
      <c r="BF307" s="559" t="str">
        <f t="shared" si="187"/>
        <v/>
      </c>
      <c r="BG307" s="559" t="str">
        <f t="shared" si="188"/>
        <v/>
      </c>
      <c r="BH307" s="559" t="str">
        <f t="shared" si="189"/>
        <v/>
      </c>
      <c r="BI307" s="559" t="str">
        <f t="shared" si="190"/>
        <v/>
      </c>
      <c r="BK307" s="27"/>
      <c r="BL307" s="606" t="str">
        <f t="shared" si="191"/>
        <v/>
      </c>
      <c r="BM307" s="606" t="str">
        <f t="shared" si="192"/>
        <v/>
      </c>
      <c r="BN307" s="606" t="str">
        <f t="shared" si="193"/>
        <v/>
      </c>
      <c r="BO307" s="607" t="str">
        <f>IFERROR(IF(BN307="対象",ROUNDDOWN(L307*VLOOKUP(K307,【参考】数式用!$A$4:$J$42,10,FALSE)*AA307,0),""),"")</f>
        <v/>
      </c>
      <c r="BP307" s="606" t="str">
        <f t="shared" si="166"/>
        <v/>
      </c>
      <c r="BQ307" s="606" t="str">
        <f t="shared" si="194"/>
        <v/>
      </c>
      <c r="BR307" s="608" t="str">
        <f t="shared" si="167"/>
        <v/>
      </c>
      <c r="BS307" s="608" t="str">
        <f t="shared" si="195"/>
        <v/>
      </c>
      <c r="BT307" s="606" t="str">
        <f t="shared" si="196"/>
        <v/>
      </c>
      <c r="BU307" s="607" t="str">
        <f>IFERROR(IF(BT307="Ⅱロ有り",ROUNDDOWN(L307*VLOOKUP(K307,【参考】数式用!$A$4:$J$42,10,FALSE)*AA307,0),""),"")</f>
        <v/>
      </c>
      <c r="BV307" s="606" t="str">
        <f>IFERROR(IF(BT307="Ⅱロなし",ROUNDDOWN(L307*VLOOKUP(K307,【参考】数式用!$A$4:$J$42,8,FALSE)*AA307,0),""),"")</f>
        <v/>
      </c>
    </row>
    <row r="308" spans="1:74" ht="110.1" customHeight="1" thickBot="1">
      <c r="A308" s="333">
        <v>295</v>
      </c>
      <c r="B308" s="1008" t="str">
        <f>IF(基本情報入力シート!B330="","",基本情報入力シート!B330)</f>
        <v/>
      </c>
      <c r="C308" s="1009"/>
      <c r="D308" s="1009"/>
      <c r="E308" s="1009"/>
      <c r="F308" s="1010"/>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24" t="str">
        <f>IF('別紙様式2-2（個票（４、５月））'!M308="","",'別紙様式2-2（個票（４、５月））'!M308)</f>
        <v/>
      </c>
      <c r="N308" s="584" t="str">
        <f>IF('別紙様式2-2（個票（４、５月））'!N308="","",'別紙様式2-2（個票（４、５月））'!N308)</f>
        <v/>
      </c>
      <c r="O308" s="336"/>
      <c r="P308" s="337" t="str">
        <f>IFERROR(VLOOKUP(K308,【参考】数式用!$A$2:$M$57,MATCH(O308,【参考】数式用!$G$3:$M$3,0)+6,0),"")</f>
        <v/>
      </c>
      <c r="Q308" s="338" t="s">
        <v>118</v>
      </c>
      <c r="R308" s="339"/>
      <c r="S308" s="340" t="s">
        <v>183</v>
      </c>
      <c r="T308" s="339"/>
      <c r="U308" s="340" t="s">
        <v>184</v>
      </c>
      <c r="V308" s="339"/>
      <c r="W308" s="340" t="s">
        <v>183</v>
      </c>
      <c r="X308" s="339"/>
      <c r="Y308" s="340" t="s">
        <v>185</v>
      </c>
      <c r="Z308" s="340" t="s">
        <v>186</v>
      </c>
      <c r="AA308" s="340" t="str">
        <f t="shared" si="168"/>
        <v/>
      </c>
      <c r="AB308" s="341" t="s">
        <v>187</v>
      </c>
      <c r="AC308" s="342" t="str">
        <f t="shared" si="169"/>
        <v/>
      </c>
      <c r="AD308" s="509" t="str">
        <f t="shared" si="170"/>
        <v/>
      </c>
      <c r="AE308" s="343" t="str">
        <f>IFERROR(ROUNDDOWN(ROUNDDOWN(ROUND(L308*VLOOKUP(K308,【参考】数式用!$A$2:$M$57,MATCH("処遇改善加算Ⅳ",【参考】数式用!$G$3:$M$3,0)+6,0),0),0)*AA308*0.5,0), "")</f>
        <v/>
      </c>
      <c r="AF308" s="344"/>
      <c r="AG308" s="345"/>
      <c r="AH308" s="345"/>
      <c r="AI308" s="344"/>
      <c r="AJ308" s="382"/>
      <c r="AK308" s="346"/>
      <c r="AL308" s="324" t="str">
        <f t="shared" si="171"/>
        <v/>
      </c>
      <c r="AM308" s="325" t="str">
        <f t="shared" si="172"/>
        <v/>
      </c>
      <c r="AN308" s="255"/>
      <c r="AO308" s="577" t="str">
        <f>IFERROR(VLOOKUP(K308,【参考】数式用!$A$2:$N$57,14,FALSE),"")</f>
        <v/>
      </c>
      <c r="AP308" s="577" t="str">
        <f t="shared" si="173"/>
        <v/>
      </c>
      <c r="AQ308" s="560" t="str">
        <f t="shared" si="174"/>
        <v/>
      </c>
      <c r="AR308" s="560" t="str">
        <f t="shared" si="175"/>
        <v>キャリアパス要件Ⅰ・Ⅱ_</v>
      </c>
      <c r="AS308" s="632" t="str">
        <f t="shared" si="176"/>
        <v>入力済</v>
      </c>
      <c r="AT308" s="577" t="str">
        <f t="shared" si="177"/>
        <v/>
      </c>
      <c r="AU308" s="632" t="str">
        <f t="shared" si="178"/>
        <v>入力済</v>
      </c>
      <c r="AV308" s="632" t="str">
        <f t="shared" si="179"/>
        <v/>
      </c>
      <c r="AW308" s="632" t="str">
        <f t="shared" si="180"/>
        <v/>
      </c>
      <c r="AX308" s="577" t="str">
        <f t="shared" si="181"/>
        <v/>
      </c>
      <c r="AY308" s="632" t="str">
        <f>IFERROR(VLOOKUP(K308,【参考】数式用!$AR$3:$AS$49, 2, FALSE), "")</f>
        <v/>
      </c>
      <c r="AZ308" s="577" t="str">
        <f t="shared" si="182"/>
        <v/>
      </c>
      <c r="BA308" s="559" t="str">
        <f t="shared" si="183"/>
        <v>入力済</v>
      </c>
      <c r="BB308" s="632" t="str">
        <f>IFERROR(VLOOKUP(K308,【参考】数式用!$AX$3:$AY$59, 2, FALSE), "")</f>
        <v/>
      </c>
      <c r="BC308" s="577" t="str">
        <f t="shared" si="184"/>
        <v/>
      </c>
      <c r="BD308" s="559" t="str">
        <f t="shared" si="185"/>
        <v>入力済</v>
      </c>
      <c r="BE308" s="559" t="str">
        <f t="shared" si="186"/>
        <v/>
      </c>
      <c r="BF308" s="559" t="str">
        <f t="shared" si="187"/>
        <v/>
      </c>
      <c r="BG308" s="559" t="str">
        <f t="shared" si="188"/>
        <v/>
      </c>
      <c r="BH308" s="559" t="str">
        <f t="shared" si="189"/>
        <v/>
      </c>
      <c r="BI308" s="559" t="str">
        <f t="shared" si="190"/>
        <v/>
      </c>
      <c r="BK308" s="27"/>
      <c r="BL308" s="606" t="str">
        <f t="shared" si="191"/>
        <v/>
      </c>
      <c r="BM308" s="606" t="str">
        <f t="shared" si="192"/>
        <v/>
      </c>
      <c r="BN308" s="606" t="str">
        <f t="shared" si="193"/>
        <v/>
      </c>
      <c r="BO308" s="607" t="str">
        <f>IFERROR(IF(BN308="対象",ROUNDDOWN(L308*VLOOKUP(K308,【参考】数式用!$A$4:$J$42,10,FALSE)*AA308,0),""),"")</f>
        <v/>
      </c>
      <c r="BP308" s="606" t="str">
        <f t="shared" si="166"/>
        <v/>
      </c>
      <c r="BQ308" s="606" t="str">
        <f t="shared" si="194"/>
        <v/>
      </c>
      <c r="BR308" s="608" t="str">
        <f t="shared" si="167"/>
        <v/>
      </c>
      <c r="BS308" s="608" t="str">
        <f t="shared" si="195"/>
        <v/>
      </c>
      <c r="BT308" s="606" t="str">
        <f t="shared" si="196"/>
        <v/>
      </c>
      <c r="BU308" s="607" t="str">
        <f>IFERROR(IF(BT308="Ⅱロ有り",ROUNDDOWN(L308*VLOOKUP(K308,【参考】数式用!$A$4:$J$42,10,FALSE)*AA308,0),""),"")</f>
        <v/>
      </c>
      <c r="BV308" s="606" t="str">
        <f>IFERROR(IF(BT308="Ⅱロなし",ROUNDDOWN(L308*VLOOKUP(K308,【参考】数式用!$A$4:$J$42,8,FALSE)*AA308,0),""),"")</f>
        <v/>
      </c>
    </row>
    <row r="309" spans="1:74" ht="110.1" customHeight="1" thickBot="1">
      <c r="A309" s="333">
        <v>296</v>
      </c>
      <c r="B309" s="1008" t="str">
        <f>IF(基本情報入力シート!B331="","",基本情報入力シート!B331)</f>
        <v/>
      </c>
      <c r="C309" s="1009"/>
      <c r="D309" s="1009"/>
      <c r="E309" s="1009"/>
      <c r="F309" s="1010"/>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24" t="str">
        <f>IF('別紙様式2-2（個票（４、５月））'!M309="","",'別紙様式2-2（個票（４、５月））'!M309)</f>
        <v/>
      </c>
      <c r="N309" s="584" t="str">
        <f>IF('別紙様式2-2（個票（４、５月））'!N309="","",'別紙様式2-2（個票（４、５月））'!N309)</f>
        <v/>
      </c>
      <c r="O309" s="336"/>
      <c r="P309" s="337" t="str">
        <f>IFERROR(VLOOKUP(K309,【参考】数式用!$A$2:$M$57,MATCH(O309,【参考】数式用!$G$3:$M$3,0)+6,0),"")</f>
        <v/>
      </c>
      <c r="Q309" s="338" t="s">
        <v>118</v>
      </c>
      <c r="R309" s="339"/>
      <c r="S309" s="340" t="s">
        <v>183</v>
      </c>
      <c r="T309" s="339"/>
      <c r="U309" s="340" t="s">
        <v>184</v>
      </c>
      <c r="V309" s="339"/>
      <c r="W309" s="340" t="s">
        <v>183</v>
      </c>
      <c r="X309" s="339"/>
      <c r="Y309" s="340" t="s">
        <v>185</v>
      </c>
      <c r="Z309" s="340" t="s">
        <v>186</v>
      </c>
      <c r="AA309" s="340" t="str">
        <f t="shared" si="168"/>
        <v/>
      </c>
      <c r="AB309" s="341" t="s">
        <v>187</v>
      </c>
      <c r="AC309" s="342" t="str">
        <f t="shared" si="169"/>
        <v/>
      </c>
      <c r="AD309" s="509" t="str">
        <f t="shared" si="170"/>
        <v/>
      </c>
      <c r="AE309" s="343" t="str">
        <f>IFERROR(ROUNDDOWN(ROUNDDOWN(ROUND(L309*VLOOKUP(K309,【参考】数式用!$A$2:$M$57,MATCH("処遇改善加算Ⅳ",【参考】数式用!$G$3:$M$3,0)+6,0),0),0)*AA309*0.5,0), "")</f>
        <v/>
      </c>
      <c r="AF309" s="344"/>
      <c r="AG309" s="345"/>
      <c r="AH309" s="345"/>
      <c r="AI309" s="344"/>
      <c r="AJ309" s="382"/>
      <c r="AK309" s="346"/>
      <c r="AL309" s="324" t="str">
        <f t="shared" si="171"/>
        <v/>
      </c>
      <c r="AM309" s="325" t="str">
        <f t="shared" si="172"/>
        <v/>
      </c>
      <c r="AN309" s="255"/>
      <c r="AO309" s="577" t="str">
        <f>IFERROR(VLOOKUP(K309,【参考】数式用!$A$2:$N$57,14,FALSE),"")</f>
        <v/>
      </c>
      <c r="AP309" s="577" t="str">
        <f t="shared" si="173"/>
        <v/>
      </c>
      <c r="AQ309" s="560" t="str">
        <f t="shared" si="174"/>
        <v/>
      </c>
      <c r="AR309" s="560" t="str">
        <f t="shared" si="175"/>
        <v>キャリアパス要件Ⅰ・Ⅱ_</v>
      </c>
      <c r="AS309" s="632" t="str">
        <f t="shared" si="176"/>
        <v>入力済</v>
      </c>
      <c r="AT309" s="577" t="str">
        <f t="shared" si="177"/>
        <v/>
      </c>
      <c r="AU309" s="632" t="str">
        <f t="shared" si="178"/>
        <v>入力済</v>
      </c>
      <c r="AV309" s="632" t="str">
        <f t="shared" si="179"/>
        <v/>
      </c>
      <c r="AW309" s="632" t="str">
        <f t="shared" si="180"/>
        <v/>
      </c>
      <c r="AX309" s="577" t="str">
        <f t="shared" si="181"/>
        <v/>
      </c>
      <c r="AY309" s="632" t="str">
        <f>IFERROR(VLOOKUP(K309,【参考】数式用!$AR$3:$AS$49, 2, FALSE), "")</f>
        <v/>
      </c>
      <c r="AZ309" s="577" t="str">
        <f t="shared" si="182"/>
        <v/>
      </c>
      <c r="BA309" s="559" t="str">
        <f t="shared" si="183"/>
        <v>入力済</v>
      </c>
      <c r="BB309" s="632" t="str">
        <f>IFERROR(VLOOKUP(K309,【参考】数式用!$AX$3:$AY$59, 2, FALSE), "")</f>
        <v/>
      </c>
      <c r="BC309" s="577" t="str">
        <f t="shared" si="184"/>
        <v/>
      </c>
      <c r="BD309" s="559" t="str">
        <f t="shared" si="185"/>
        <v>入力済</v>
      </c>
      <c r="BE309" s="559" t="str">
        <f t="shared" si="186"/>
        <v/>
      </c>
      <c r="BF309" s="559" t="str">
        <f t="shared" si="187"/>
        <v/>
      </c>
      <c r="BG309" s="559" t="str">
        <f t="shared" si="188"/>
        <v/>
      </c>
      <c r="BH309" s="559" t="str">
        <f t="shared" si="189"/>
        <v/>
      </c>
      <c r="BI309" s="559" t="str">
        <f t="shared" si="190"/>
        <v/>
      </c>
      <c r="BK309" s="27"/>
      <c r="BL309" s="606" t="str">
        <f t="shared" si="191"/>
        <v/>
      </c>
      <c r="BM309" s="606" t="str">
        <f t="shared" si="192"/>
        <v/>
      </c>
      <c r="BN309" s="606" t="str">
        <f t="shared" si="193"/>
        <v/>
      </c>
      <c r="BO309" s="607" t="str">
        <f>IFERROR(IF(BN309="対象",ROUNDDOWN(L309*VLOOKUP(K309,【参考】数式用!$A$4:$J$42,10,FALSE)*AA309,0),""),"")</f>
        <v/>
      </c>
      <c r="BP309" s="606" t="str">
        <f t="shared" si="166"/>
        <v/>
      </c>
      <c r="BQ309" s="606" t="str">
        <f t="shared" si="194"/>
        <v/>
      </c>
      <c r="BR309" s="608" t="str">
        <f t="shared" si="167"/>
        <v/>
      </c>
      <c r="BS309" s="608" t="str">
        <f t="shared" si="195"/>
        <v/>
      </c>
      <c r="BT309" s="606" t="str">
        <f t="shared" si="196"/>
        <v/>
      </c>
      <c r="BU309" s="607" t="str">
        <f>IFERROR(IF(BT309="Ⅱロ有り",ROUNDDOWN(L309*VLOOKUP(K309,【参考】数式用!$A$4:$J$42,10,FALSE)*AA309,0),""),"")</f>
        <v/>
      </c>
      <c r="BV309" s="606" t="str">
        <f>IFERROR(IF(BT309="Ⅱロなし",ROUNDDOWN(L309*VLOOKUP(K309,【参考】数式用!$A$4:$J$42,8,FALSE)*AA309,0),""),"")</f>
        <v/>
      </c>
    </row>
    <row r="310" spans="1:74" ht="110.1" customHeight="1" thickBot="1">
      <c r="A310" s="333">
        <v>297</v>
      </c>
      <c r="B310" s="1008" t="str">
        <f>IF(基本情報入力シート!B332="","",基本情報入力シート!B332)</f>
        <v/>
      </c>
      <c r="C310" s="1009"/>
      <c r="D310" s="1009"/>
      <c r="E310" s="1009"/>
      <c r="F310" s="1010"/>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24" t="str">
        <f>IF('別紙様式2-2（個票（４、５月））'!M310="","",'別紙様式2-2（個票（４、５月））'!M310)</f>
        <v/>
      </c>
      <c r="N310" s="584" t="str">
        <f>IF('別紙様式2-2（個票（４、５月））'!N310="","",'別紙様式2-2（個票（４、５月））'!N310)</f>
        <v/>
      </c>
      <c r="O310" s="336"/>
      <c r="P310" s="337" t="str">
        <f>IFERROR(VLOOKUP(K310,【参考】数式用!$A$2:$M$57,MATCH(O310,【参考】数式用!$G$3:$M$3,0)+6,0),"")</f>
        <v/>
      </c>
      <c r="Q310" s="338" t="s">
        <v>118</v>
      </c>
      <c r="R310" s="339"/>
      <c r="S310" s="340" t="s">
        <v>183</v>
      </c>
      <c r="T310" s="339"/>
      <c r="U310" s="340" t="s">
        <v>184</v>
      </c>
      <c r="V310" s="339"/>
      <c r="W310" s="340" t="s">
        <v>183</v>
      </c>
      <c r="X310" s="339"/>
      <c r="Y310" s="340" t="s">
        <v>185</v>
      </c>
      <c r="Z310" s="340" t="s">
        <v>186</v>
      </c>
      <c r="AA310" s="340" t="str">
        <f t="shared" si="168"/>
        <v/>
      </c>
      <c r="AB310" s="341" t="s">
        <v>187</v>
      </c>
      <c r="AC310" s="342" t="str">
        <f t="shared" si="169"/>
        <v/>
      </c>
      <c r="AD310" s="509" t="str">
        <f t="shared" si="170"/>
        <v/>
      </c>
      <c r="AE310" s="343" t="str">
        <f>IFERROR(ROUNDDOWN(ROUNDDOWN(ROUND(L310*VLOOKUP(K310,【参考】数式用!$A$2:$M$57,MATCH("処遇改善加算Ⅳ",【参考】数式用!$G$3:$M$3,0)+6,0),0),0)*AA310*0.5,0), "")</f>
        <v/>
      </c>
      <c r="AF310" s="344"/>
      <c r="AG310" s="345"/>
      <c r="AH310" s="345"/>
      <c r="AI310" s="344"/>
      <c r="AJ310" s="382"/>
      <c r="AK310" s="346"/>
      <c r="AL310" s="324" t="str">
        <f t="shared" si="171"/>
        <v/>
      </c>
      <c r="AM310" s="325" t="str">
        <f t="shared" si="172"/>
        <v/>
      </c>
      <c r="AN310" s="255"/>
      <c r="AO310" s="577" t="str">
        <f>IFERROR(VLOOKUP(K310,【参考】数式用!$A$2:$N$57,14,FALSE),"")</f>
        <v/>
      </c>
      <c r="AP310" s="577" t="str">
        <f t="shared" si="173"/>
        <v/>
      </c>
      <c r="AQ310" s="560" t="str">
        <f t="shared" si="174"/>
        <v/>
      </c>
      <c r="AR310" s="560" t="str">
        <f t="shared" si="175"/>
        <v>キャリアパス要件Ⅰ・Ⅱ_</v>
      </c>
      <c r="AS310" s="632" t="str">
        <f t="shared" si="176"/>
        <v>入力済</v>
      </c>
      <c r="AT310" s="577" t="str">
        <f t="shared" si="177"/>
        <v/>
      </c>
      <c r="AU310" s="632" t="str">
        <f t="shared" si="178"/>
        <v>入力済</v>
      </c>
      <c r="AV310" s="632" t="str">
        <f t="shared" si="179"/>
        <v/>
      </c>
      <c r="AW310" s="632" t="str">
        <f t="shared" si="180"/>
        <v/>
      </c>
      <c r="AX310" s="577" t="str">
        <f t="shared" si="181"/>
        <v/>
      </c>
      <c r="AY310" s="632" t="str">
        <f>IFERROR(VLOOKUP(K310,【参考】数式用!$AR$3:$AS$49, 2, FALSE), "")</f>
        <v/>
      </c>
      <c r="AZ310" s="577" t="str">
        <f t="shared" si="182"/>
        <v/>
      </c>
      <c r="BA310" s="559" t="str">
        <f t="shared" si="183"/>
        <v>入力済</v>
      </c>
      <c r="BB310" s="632" t="str">
        <f>IFERROR(VLOOKUP(K310,【参考】数式用!$AX$3:$AY$59, 2, FALSE), "")</f>
        <v/>
      </c>
      <c r="BC310" s="577" t="str">
        <f t="shared" si="184"/>
        <v/>
      </c>
      <c r="BD310" s="559" t="str">
        <f t="shared" si="185"/>
        <v>入力済</v>
      </c>
      <c r="BE310" s="559" t="str">
        <f t="shared" si="186"/>
        <v/>
      </c>
      <c r="BF310" s="559" t="str">
        <f t="shared" si="187"/>
        <v/>
      </c>
      <c r="BG310" s="559" t="str">
        <f t="shared" si="188"/>
        <v/>
      </c>
      <c r="BH310" s="559" t="str">
        <f t="shared" si="189"/>
        <v/>
      </c>
      <c r="BI310" s="559" t="str">
        <f t="shared" si="190"/>
        <v/>
      </c>
      <c r="BK310" s="27"/>
      <c r="BL310" s="606" t="str">
        <f t="shared" si="191"/>
        <v/>
      </c>
      <c r="BM310" s="606" t="str">
        <f t="shared" si="192"/>
        <v/>
      </c>
      <c r="BN310" s="606" t="str">
        <f t="shared" si="193"/>
        <v/>
      </c>
      <c r="BO310" s="607" t="str">
        <f>IFERROR(IF(BN310="対象",ROUNDDOWN(L310*VLOOKUP(K310,【参考】数式用!$A$4:$J$42,10,FALSE)*AA310,0),""),"")</f>
        <v/>
      </c>
      <c r="BP310" s="606" t="str">
        <f t="shared" si="166"/>
        <v/>
      </c>
      <c r="BQ310" s="606" t="str">
        <f t="shared" si="194"/>
        <v/>
      </c>
      <c r="BR310" s="608" t="str">
        <f t="shared" si="167"/>
        <v/>
      </c>
      <c r="BS310" s="608" t="str">
        <f t="shared" si="195"/>
        <v/>
      </c>
      <c r="BT310" s="606" t="str">
        <f t="shared" si="196"/>
        <v/>
      </c>
      <c r="BU310" s="607" t="str">
        <f>IFERROR(IF(BT310="Ⅱロ有り",ROUNDDOWN(L310*VLOOKUP(K310,【参考】数式用!$A$4:$J$42,10,FALSE)*AA310,0),""),"")</f>
        <v/>
      </c>
      <c r="BV310" s="606" t="str">
        <f>IFERROR(IF(BT310="Ⅱロなし",ROUNDDOWN(L310*VLOOKUP(K310,【参考】数式用!$A$4:$J$42,8,FALSE)*AA310,0),""),"")</f>
        <v/>
      </c>
    </row>
    <row r="311" spans="1:74" ht="110.1" customHeight="1" thickBot="1">
      <c r="A311" s="333">
        <v>298</v>
      </c>
      <c r="B311" s="1008" t="str">
        <f>IF(基本情報入力シート!B333="","",基本情報入力シート!B333)</f>
        <v/>
      </c>
      <c r="C311" s="1009"/>
      <c r="D311" s="1009"/>
      <c r="E311" s="1009"/>
      <c r="F311" s="1010"/>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24" t="str">
        <f>IF('別紙様式2-2（個票（４、５月））'!M311="","",'別紙様式2-2（個票（４、５月））'!M311)</f>
        <v/>
      </c>
      <c r="N311" s="584" t="str">
        <f>IF('別紙様式2-2（個票（４、５月））'!N311="","",'別紙様式2-2（個票（４、５月））'!N311)</f>
        <v/>
      </c>
      <c r="O311" s="336"/>
      <c r="P311" s="337" t="str">
        <f>IFERROR(VLOOKUP(K311,【参考】数式用!$A$2:$M$57,MATCH(O311,【参考】数式用!$G$3:$M$3,0)+6,0),"")</f>
        <v/>
      </c>
      <c r="Q311" s="338" t="s">
        <v>118</v>
      </c>
      <c r="R311" s="339"/>
      <c r="S311" s="340" t="s">
        <v>183</v>
      </c>
      <c r="T311" s="339"/>
      <c r="U311" s="340" t="s">
        <v>184</v>
      </c>
      <c r="V311" s="339"/>
      <c r="W311" s="340" t="s">
        <v>183</v>
      </c>
      <c r="X311" s="339"/>
      <c r="Y311" s="340" t="s">
        <v>185</v>
      </c>
      <c r="Z311" s="340" t="s">
        <v>186</v>
      </c>
      <c r="AA311" s="340" t="str">
        <f t="shared" si="168"/>
        <v/>
      </c>
      <c r="AB311" s="341" t="s">
        <v>187</v>
      </c>
      <c r="AC311" s="342" t="str">
        <f t="shared" si="169"/>
        <v/>
      </c>
      <c r="AD311" s="509" t="str">
        <f t="shared" si="170"/>
        <v/>
      </c>
      <c r="AE311" s="343" t="str">
        <f>IFERROR(ROUNDDOWN(ROUNDDOWN(ROUND(L311*VLOOKUP(K311,【参考】数式用!$A$2:$M$57,MATCH("処遇改善加算Ⅳ",【参考】数式用!$G$3:$M$3,0)+6,0),0),0)*AA311*0.5,0), "")</f>
        <v/>
      </c>
      <c r="AF311" s="344"/>
      <c r="AG311" s="345"/>
      <c r="AH311" s="345"/>
      <c r="AI311" s="344"/>
      <c r="AJ311" s="382"/>
      <c r="AK311" s="346"/>
      <c r="AL311" s="324" t="str">
        <f t="shared" si="171"/>
        <v/>
      </c>
      <c r="AM311" s="325" t="str">
        <f t="shared" si="172"/>
        <v/>
      </c>
      <c r="AN311" s="255"/>
      <c r="AO311" s="577" t="str">
        <f>IFERROR(VLOOKUP(K311,【参考】数式用!$A$2:$N$57,14,FALSE),"")</f>
        <v/>
      </c>
      <c r="AP311" s="577" t="str">
        <f t="shared" si="173"/>
        <v/>
      </c>
      <c r="AQ311" s="560" t="str">
        <f t="shared" si="174"/>
        <v/>
      </c>
      <c r="AR311" s="560" t="str">
        <f t="shared" si="175"/>
        <v>キャリアパス要件Ⅰ・Ⅱ_</v>
      </c>
      <c r="AS311" s="632" t="str">
        <f t="shared" si="176"/>
        <v>入力済</v>
      </c>
      <c r="AT311" s="577" t="str">
        <f t="shared" si="177"/>
        <v/>
      </c>
      <c r="AU311" s="632" t="str">
        <f t="shared" si="178"/>
        <v>入力済</v>
      </c>
      <c r="AV311" s="632" t="str">
        <f t="shared" si="179"/>
        <v/>
      </c>
      <c r="AW311" s="632" t="str">
        <f t="shared" si="180"/>
        <v/>
      </c>
      <c r="AX311" s="577" t="str">
        <f t="shared" si="181"/>
        <v/>
      </c>
      <c r="AY311" s="632" t="str">
        <f>IFERROR(VLOOKUP(K311,【参考】数式用!$AR$3:$AS$49, 2, FALSE), "")</f>
        <v/>
      </c>
      <c r="AZ311" s="577" t="str">
        <f t="shared" si="182"/>
        <v/>
      </c>
      <c r="BA311" s="559" t="str">
        <f t="shared" si="183"/>
        <v>入力済</v>
      </c>
      <c r="BB311" s="632" t="str">
        <f>IFERROR(VLOOKUP(K311,【参考】数式用!$AX$3:$AY$59, 2, FALSE), "")</f>
        <v/>
      </c>
      <c r="BC311" s="577" t="str">
        <f t="shared" si="184"/>
        <v/>
      </c>
      <c r="BD311" s="559" t="str">
        <f t="shared" si="185"/>
        <v>入力済</v>
      </c>
      <c r="BE311" s="559" t="str">
        <f t="shared" si="186"/>
        <v/>
      </c>
      <c r="BF311" s="559" t="str">
        <f t="shared" si="187"/>
        <v/>
      </c>
      <c r="BG311" s="559" t="str">
        <f t="shared" si="188"/>
        <v/>
      </c>
      <c r="BH311" s="559" t="str">
        <f t="shared" si="189"/>
        <v/>
      </c>
      <c r="BI311" s="559" t="str">
        <f t="shared" si="190"/>
        <v/>
      </c>
      <c r="BK311" s="27"/>
      <c r="BL311" s="606" t="str">
        <f t="shared" si="191"/>
        <v/>
      </c>
      <c r="BM311" s="606" t="str">
        <f t="shared" si="192"/>
        <v/>
      </c>
      <c r="BN311" s="606" t="str">
        <f t="shared" si="193"/>
        <v/>
      </c>
      <c r="BO311" s="607" t="str">
        <f>IFERROR(IF(BN311="対象",ROUNDDOWN(L311*VLOOKUP(K311,【参考】数式用!$A$4:$J$42,10,FALSE)*AA311,0),""),"")</f>
        <v/>
      </c>
      <c r="BP311" s="606" t="str">
        <f t="shared" si="166"/>
        <v/>
      </c>
      <c r="BQ311" s="606" t="str">
        <f t="shared" si="194"/>
        <v/>
      </c>
      <c r="BR311" s="608" t="str">
        <f t="shared" si="167"/>
        <v/>
      </c>
      <c r="BS311" s="608" t="str">
        <f t="shared" si="195"/>
        <v/>
      </c>
      <c r="BT311" s="606" t="str">
        <f t="shared" si="196"/>
        <v/>
      </c>
      <c r="BU311" s="607" t="str">
        <f>IFERROR(IF(BT311="Ⅱロ有り",ROUNDDOWN(L311*VLOOKUP(K311,【参考】数式用!$A$4:$J$42,10,FALSE)*AA311,0),""),"")</f>
        <v/>
      </c>
      <c r="BV311" s="606" t="str">
        <f>IFERROR(IF(BT311="Ⅱロなし",ROUNDDOWN(L311*VLOOKUP(K311,【参考】数式用!$A$4:$J$42,8,FALSE)*AA311,0),""),"")</f>
        <v/>
      </c>
    </row>
    <row r="312" spans="1:74" ht="110.1" customHeight="1" thickBot="1">
      <c r="A312" s="333">
        <v>299</v>
      </c>
      <c r="B312" s="1008" t="str">
        <f>IF(基本情報入力シート!B334="","",基本情報入力シート!B334)</f>
        <v/>
      </c>
      <c r="C312" s="1009"/>
      <c r="D312" s="1009"/>
      <c r="E312" s="1009"/>
      <c r="F312" s="1010"/>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24" t="str">
        <f>IF('別紙様式2-2（個票（４、５月））'!M312="","",'別紙様式2-2（個票（４、５月））'!M312)</f>
        <v/>
      </c>
      <c r="N312" s="584" t="str">
        <f>IF('別紙様式2-2（個票（４、５月））'!N312="","",'別紙様式2-2（個票（４、５月））'!N312)</f>
        <v/>
      </c>
      <c r="O312" s="336"/>
      <c r="P312" s="337" t="str">
        <f>IFERROR(VLOOKUP(K312,【参考】数式用!$A$2:$M$57,MATCH(O312,【参考】数式用!$G$3:$M$3,0)+6,0),"")</f>
        <v/>
      </c>
      <c r="Q312" s="338" t="s">
        <v>118</v>
      </c>
      <c r="R312" s="339"/>
      <c r="S312" s="340" t="s">
        <v>183</v>
      </c>
      <c r="T312" s="339"/>
      <c r="U312" s="340" t="s">
        <v>184</v>
      </c>
      <c r="V312" s="339"/>
      <c r="W312" s="340" t="s">
        <v>183</v>
      </c>
      <c r="X312" s="339"/>
      <c r="Y312" s="340" t="s">
        <v>185</v>
      </c>
      <c r="Z312" s="340" t="s">
        <v>186</v>
      </c>
      <c r="AA312" s="340" t="str">
        <f t="shared" si="168"/>
        <v/>
      </c>
      <c r="AB312" s="341" t="s">
        <v>187</v>
      </c>
      <c r="AC312" s="342" t="str">
        <f t="shared" si="169"/>
        <v/>
      </c>
      <c r="AD312" s="509" t="str">
        <f t="shared" si="170"/>
        <v/>
      </c>
      <c r="AE312" s="343" t="str">
        <f>IFERROR(ROUNDDOWN(ROUNDDOWN(ROUND(L312*VLOOKUP(K312,【参考】数式用!$A$2:$M$57,MATCH("処遇改善加算Ⅳ",【参考】数式用!$G$3:$M$3,0)+6,0),0),0)*AA312*0.5,0), "")</f>
        <v/>
      </c>
      <c r="AF312" s="344"/>
      <c r="AG312" s="345"/>
      <c r="AH312" s="345"/>
      <c r="AI312" s="344"/>
      <c r="AJ312" s="382"/>
      <c r="AK312" s="346"/>
      <c r="AL312" s="324" t="str">
        <f t="shared" si="171"/>
        <v/>
      </c>
      <c r="AM312" s="325" t="str">
        <f t="shared" si="172"/>
        <v/>
      </c>
      <c r="AN312" s="255"/>
      <c r="AO312" s="577" t="str">
        <f>IFERROR(VLOOKUP(K312,【参考】数式用!$A$2:$N$57,14,FALSE),"")</f>
        <v/>
      </c>
      <c r="AP312" s="577" t="str">
        <f t="shared" si="173"/>
        <v/>
      </c>
      <c r="AQ312" s="560" t="str">
        <f t="shared" si="174"/>
        <v/>
      </c>
      <c r="AR312" s="560" t="str">
        <f t="shared" si="175"/>
        <v>キャリアパス要件Ⅰ・Ⅱ_</v>
      </c>
      <c r="AS312" s="632" t="str">
        <f t="shared" si="176"/>
        <v>入力済</v>
      </c>
      <c r="AT312" s="577" t="str">
        <f t="shared" si="177"/>
        <v/>
      </c>
      <c r="AU312" s="632" t="str">
        <f t="shared" si="178"/>
        <v>入力済</v>
      </c>
      <c r="AV312" s="632" t="str">
        <f t="shared" si="179"/>
        <v/>
      </c>
      <c r="AW312" s="632" t="str">
        <f t="shared" si="180"/>
        <v/>
      </c>
      <c r="AX312" s="577" t="str">
        <f t="shared" si="181"/>
        <v/>
      </c>
      <c r="AY312" s="632" t="str">
        <f>IFERROR(VLOOKUP(K312,【参考】数式用!$AR$3:$AS$49, 2, FALSE), "")</f>
        <v/>
      </c>
      <c r="AZ312" s="577" t="str">
        <f t="shared" si="182"/>
        <v/>
      </c>
      <c r="BA312" s="559" t="str">
        <f t="shared" si="183"/>
        <v>入力済</v>
      </c>
      <c r="BB312" s="632" t="str">
        <f>IFERROR(VLOOKUP(K312,【参考】数式用!$AX$3:$AY$59, 2, FALSE), "")</f>
        <v/>
      </c>
      <c r="BC312" s="577" t="str">
        <f t="shared" si="184"/>
        <v/>
      </c>
      <c r="BD312" s="559" t="str">
        <f t="shared" si="185"/>
        <v>入力済</v>
      </c>
      <c r="BE312" s="559" t="str">
        <f t="shared" si="186"/>
        <v/>
      </c>
      <c r="BF312" s="559" t="str">
        <f t="shared" si="187"/>
        <v/>
      </c>
      <c r="BG312" s="559" t="str">
        <f t="shared" si="188"/>
        <v/>
      </c>
      <c r="BH312" s="559" t="str">
        <f t="shared" si="189"/>
        <v/>
      </c>
      <c r="BI312" s="559" t="str">
        <f t="shared" si="190"/>
        <v/>
      </c>
      <c r="BK312" s="27"/>
      <c r="BL312" s="606" t="str">
        <f t="shared" si="191"/>
        <v/>
      </c>
      <c r="BM312" s="606" t="str">
        <f t="shared" si="192"/>
        <v/>
      </c>
      <c r="BN312" s="606" t="str">
        <f t="shared" si="193"/>
        <v/>
      </c>
      <c r="BO312" s="607" t="str">
        <f>IFERROR(IF(BN312="対象",ROUNDDOWN(L312*VLOOKUP(K312,【参考】数式用!$A$4:$J$42,10,FALSE)*AA312,0),""),"")</f>
        <v/>
      </c>
      <c r="BP312" s="606" t="str">
        <f t="shared" si="166"/>
        <v/>
      </c>
      <c r="BQ312" s="606" t="str">
        <f t="shared" si="194"/>
        <v/>
      </c>
      <c r="BR312" s="608" t="str">
        <f t="shared" si="167"/>
        <v/>
      </c>
      <c r="BS312" s="608" t="str">
        <f t="shared" si="195"/>
        <v/>
      </c>
      <c r="BT312" s="606" t="str">
        <f t="shared" si="196"/>
        <v/>
      </c>
      <c r="BU312" s="607" t="str">
        <f>IFERROR(IF(BT312="Ⅱロ有り",ROUNDDOWN(L312*VLOOKUP(K312,【参考】数式用!$A$4:$J$42,10,FALSE)*AA312,0),""),"")</f>
        <v/>
      </c>
      <c r="BV312" s="606" t="str">
        <f>IFERROR(IF(BT312="Ⅱロなし",ROUNDDOWN(L312*VLOOKUP(K312,【参考】数式用!$A$4:$J$42,8,FALSE)*AA312,0),""),"")</f>
        <v/>
      </c>
    </row>
    <row r="313" spans="1:74" ht="110.1" customHeight="1" thickBot="1">
      <c r="A313" s="333">
        <v>300</v>
      </c>
      <c r="B313" s="1008" t="str">
        <f>IF(基本情報入力シート!B335="","",基本情報入力シート!B335)</f>
        <v/>
      </c>
      <c r="C313" s="1009"/>
      <c r="D313" s="1009"/>
      <c r="E313" s="1009"/>
      <c r="F313" s="1010"/>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24" t="str">
        <f>IF('別紙様式2-2（個票（４、５月））'!M313="","",'別紙様式2-2（個票（４、５月））'!M313)</f>
        <v/>
      </c>
      <c r="N313" s="584" t="str">
        <f>IF('別紙様式2-2（個票（４、５月））'!N313="","",'別紙様式2-2（個票（４、５月））'!N313)</f>
        <v/>
      </c>
      <c r="O313" s="336"/>
      <c r="P313" s="337" t="str">
        <f>IFERROR(VLOOKUP(K313,【参考】数式用!$A$2:$M$57,MATCH(O313,【参考】数式用!$G$3:$M$3,0)+6,0),"")</f>
        <v/>
      </c>
      <c r="Q313" s="338" t="s">
        <v>118</v>
      </c>
      <c r="R313" s="339"/>
      <c r="S313" s="340" t="s">
        <v>183</v>
      </c>
      <c r="T313" s="339"/>
      <c r="U313" s="340" t="s">
        <v>184</v>
      </c>
      <c r="V313" s="339"/>
      <c r="W313" s="340" t="s">
        <v>183</v>
      </c>
      <c r="X313" s="339"/>
      <c r="Y313" s="340" t="s">
        <v>185</v>
      </c>
      <c r="Z313" s="340" t="s">
        <v>186</v>
      </c>
      <c r="AA313" s="340" t="str">
        <f t="shared" si="168"/>
        <v/>
      </c>
      <c r="AB313" s="341" t="s">
        <v>187</v>
      </c>
      <c r="AC313" s="342" t="str">
        <f t="shared" si="169"/>
        <v/>
      </c>
      <c r="AD313" s="509" t="str">
        <f t="shared" si="170"/>
        <v/>
      </c>
      <c r="AE313" s="343" t="str">
        <f>IFERROR(ROUNDDOWN(ROUNDDOWN(ROUND(L313*VLOOKUP(K313,【参考】数式用!$A$2:$M$57,MATCH("処遇改善加算Ⅳ",【参考】数式用!$G$3:$M$3,0)+6,0),0),0)*AA313*0.5,0), "")</f>
        <v/>
      </c>
      <c r="AF313" s="344"/>
      <c r="AG313" s="345"/>
      <c r="AH313" s="345"/>
      <c r="AI313" s="344"/>
      <c r="AJ313" s="382"/>
      <c r="AK313" s="346"/>
      <c r="AL313" s="324" t="str">
        <f t="shared" si="171"/>
        <v/>
      </c>
      <c r="AM313" s="325" t="str">
        <f t="shared" si="172"/>
        <v/>
      </c>
      <c r="AN313" s="255"/>
      <c r="AO313" s="577" t="str">
        <f>IFERROR(VLOOKUP(K313,【参考】数式用!$A$2:$N$57,14,FALSE),"")</f>
        <v/>
      </c>
      <c r="AP313" s="577" t="str">
        <f t="shared" si="173"/>
        <v/>
      </c>
      <c r="AQ313" s="560" t="str">
        <f t="shared" si="174"/>
        <v/>
      </c>
      <c r="AR313" s="560" t="str">
        <f t="shared" si="175"/>
        <v>キャリアパス要件Ⅰ・Ⅱ_</v>
      </c>
      <c r="AS313" s="632" t="str">
        <f t="shared" si="176"/>
        <v>入力済</v>
      </c>
      <c r="AT313" s="577" t="str">
        <f t="shared" si="177"/>
        <v/>
      </c>
      <c r="AU313" s="632" t="str">
        <f t="shared" si="178"/>
        <v>入力済</v>
      </c>
      <c r="AV313" s="632" t="str">
        <f t="shared" si="179"/>
        <v/>
      </c>
      <c r="AW313" s="632" t="str">
        <f t="shared" si="180"/>
        <v/>
      </c>
      <c r="AX313" s="577" t="str">
        <f t="shared" si="181"/>
        <v/>
      </c>
      <c r="AY313" s="632" t="str">
        <f>IFERROR(VLOOKUP(K313,【参考】数式用!$AR$3:$AS$49, 2, FALSE), "")</f>
        <v/>
      </c>
      <c r="AZ313" s="577" t="str">
        <f t="shared" si="182"/>
        <v/>
      </c>
      <c r="BA313" s="559" t="str">
        <f t="shared" si="183"/>
        <v>入力済</v>
      </c>
      <c r="BB313" s="632" t="str">
        <f>IFERROR(VLOOKUP(K313,【参考】数式用!$AX$3:$AY$59, 2, FALSE), "")</f>
        <v/>
      </c>
      <c r="BC313" s="577" t="str">
        <f t="shared" si="184"/>
        <v/>
      </c>
      <c r="BD313" s="559" t="str">
        <f t="shared" si="185"/>
        <v>入力済</v>
      </c>
      <c r="BE313" s="559" t="str">
        <f t="shared" si="186"/>
        <v/>
      </c>
      <c r="BF313" s="559" t="str">
        <f t="shared" si="187"/>
        <v/>
      </c>
      <c r="BG313" s="559" t="str">
        <f t="shared" si="188"/>
        <v/>
      </c>
      <c r="BH313" s="559" t="str">
        <f t="shared" si="189"/>
        <v/>
      </c>
      <c r="BI313" s="559" t="str">
        <f t="shared" si="190"/>
        <v/>
      </c>
      <c r="BK313" s="27"/>
      <c r="BL313" s="606" t="str">
        <f t="shared" si="191"/>
        <v/>
      </c>
      <c r="BM313" s="606" t="str">
        <f t="shared" si="192"/>
        <v/>
      </c>
      <c r="BN313" s="606" t="str">
        <f t="shared" si="193"/>
        <v/>
      </c>
      <c r="BO313" s="607" t="str">
        <f>IFERROR(IF(BN313="対象",ROUNDDOWN(L313*VLOOKUP(K313,【参考】数式用!$A$4:$J$42,10,FALSE)*AA313,0),""),"")</f>
        <v/>
      </c>
      <c r="BP313" s="606" t="str">
        <f t="shared" si="166"/>
        <v/>
      </c>
      <c r="BQ313" s="606" t="str">
        <f t="shared" si="194"/>
        <v/>
      </c>
      <c r="BR313" s="608" t="str">
        <f t="shared" si="167"/>
        <v/>
      </c>
      <c r="BS313" s="608" t="str">
        <f t="shared" si="195"/>
        <v/>
      </c>
      <c r="BT313" s="606" t="str">
        <f t="shared" si="196"/>
        <v/>
      </c>
      <c r="BU313" s="607" t="str">
        <f>IFERROR(IF(BT313="Ⅱロ有り",ROUNDDOWN(L313*VLOOKUP(K313,【参考】数式用!$A$4:$J$42,10,FALSE)*AA313,0),""),"")</f>
        <v/>
      </c>
      <c r="BV313" s="606" t="str">
        <f>IFERROR(IF(BT313="Ⅱロなし",ROUNDDOWN(L313*VLOOKUP(K313,【参考】数式用!$A$4:$J$42,8,FALSE)*AA313,0),""),"")</f>
        <v/>
      </c>
    </row>
    <row r="314" spans="1:74" ht="110.1" customHeight="1" thickBot="1">
      <c r="A314" s="333">
        <v>301</v>
      </c>
      <c r="B314" s="1008" t="str">
        <f>IF(基本情報入力シート!B336="","",基本情報入力シート!B336)</f>
        <v/>
      </c>
      <c r="C314" s="1009"/>
      <c r="D314" s="1009"/>
      <c r="E314" s="1009"/>
      <c r="F314" s="1010"/>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24" t="str">
        <f>IF('別紙様式2-2（個票（４、５月））'!M314="","",'別紙様式2-2（個票（４、５月））'!M314)</f>
        <v/>
      </c>
      <c r="N314" s="584" t="str">
        <f>IF('別紙様式2-2（個票（４、５月））'!N314="","",'別紙様式2-2（個票（４、５月））'!N314)</f>
        <v/>
      </c>
      <c r="O314" s="336"/>
      <c r="P314" s="337" t="str">
        <f>IFERROR(VLOOKUP(K314,【参考】数式用!$A$2:$M$57,MATCH(O314,【参考】数式用!$G$3:$M$3,0)+6,0),"")</f>
        <v/>
      </c>
      <c r="Q314" s="338" t="s">
        <v>118</v>
      </c>
      <c r="R314" s="339"/>
      <c r="S314" s="340" t="s">
        <v>183</v>
      </c>
      <c r="T314" s="339"/>
      <c r="U314" s="340" t="s">
        <v>184</v>
      </c>
      <c r="V314" s="339"/>
      <c r="W314" s="340" t="s">
        <v>183</v>
      </c>
      <c r="X314" s="339"/>
      <c r="Y314" s="340" t="s">
        <v>185</v>
      </c>
      <c r="Z314" s="340" t="s">
        <v>186</v>
      </c>
      <c r="AA314" s="340" t="str">
        <f t="shared" si="168"/>
        <v/>
      </c>
      <c r="AB314" s="341" t="s">
        <v>187</v>
      </c>
      <c r="AC314" s="342" t="str">
        <f t="shared" si="169"/>
        <v/>
      </c>
      <c r="AD314" s="509" t="str">
        <f t="shared" si="170"/>
        <v/>
      </c>
      <c r="AE314" s="343" t="str">
        <f>IFERROR(ROUNDDOWN(ROUNDDOWN(ROUND(L314*VLOOKUP(K314,【参考】数式用!$A$2:$M$57,MATCH("処遇改善加算Ⅳ",【参考】数式用!$G$3:$M$3,0)+6,0),0),0)*AA314*0.5,0), "")</f>
        <v/>
      </c>
      <c r="AF314" s="344"/>
      <c r="AG314" s="345"/>
      <c r="AH314" s="345"/>
      <c r="AI314" s="344"/>
      <c r="AJ314" s="382"/>
      <c r="AK314" s="346"/>
      <c r="AL314" s="324" t="str">
        <f t="shared" si="171"/>
        <v/>
      </c>
      <c r="AM314" s="325" t="str">
        <f t="shared" si="172"/>
        <v/>
      </c>
      <c r="AN314" s="255"/>
      <c r="AO314" s="577" t="str">
        <f>IFERROR(VLOOKUP(K314,【参考】数式用!$A$2:$N$57,14,FALSE),"")</f>
        <v/>
      </c>
      <c r="AP314" s="577" t="str">
        <f t="shared" si="173"/>
        <v/>
      </c>
      <c r="AQ314" s="560" t="str">
        <f t="shared" si="174"/>
        <v/>
      </c>
      <c r="AR314" s="560" t="str">
        <f t="shared" si="175"/>
        <v>キャリアパス要件Ⅰ・Ⅱ_</v>
      </c>
      <c r="AS314" s="632" t="str">
        <f t="shared" si="176"/>
        <v>入力済</v>
      </c>
      <c r="AT314" s="577" t="str">
        <f t="shared" si="177"/>
        <v/>
      </c>
      <c r="AU314" s="632" t="str">
        <f t="shared" si="178"/>
        <v>入力済</v>
      </c>
      <c r="AV314" s="632" t="str">
        <f t="shared" si="179"/>
        <v/>
      </c>
      <c r="AW314" s="632" t="str">
        <f t="shared" si="180"/>
        <v/>
      </c>
      <c r="AX314" s="577" t="str">
        <f t="shared" si="181"/>
        <v/>
      </c>
      <c r="AY314" s="632" t="str">
        <f>IFERROR(VLOOKUP(K314,【参考】数式用!$AR$3:$AS$49, 2, FALSE), "")</f>
        <v/>
      </c>
      <c r="AZ314" s="577" t="str">
        <f t="shared" si="182"/>
        <v/>
      </c>
      <c r="BA314" s="559" t="str">
        <f t="shared" si="183"/>
        <v>入力済</v>
      </c>
      <c r="BB314" s="632" t="str">
        <f>IFERROR(VLOOKUP(K314,【参考】数式用!$AX$3:$AY$59, 2, FALSE), "")</f>
        <v/>
      </c>
      <c r="BC314" s="577" t="str">
        <f t="shared" si="184"/>
        <v/>
      </c>
      <c r="BD314" s="559" t="str">
        <f t="shared" si="185"/>
        <v>入力済</v>
      </c>
      <c r="BE314" s="559" t="str">
        <f t="shared" si="186"/>
        <v/>
      </c>
      <c r="BF314" s="559" t="str">
        <f t="shared" si="187"/>
        <v/>
      </c>
      <c r="BG314" s="559" t="str">
        <f t="shared" si="188"/>
        <v/>
      </c>
      <c r="BH314" s="559" t="str">
        <f t="shared" si="189"/>
        <v/>
      </c>
      <c r="BI314" s="559" t="str">
        <f t="shared" si="190"/>
        <v/>
      </c>
      <c r="BK314" s="27"/>
      <c r="BL314" s="606" t="str">
        <f t="shared" si="191"/>
        <v/>
      </c>
      <c r="BM314" s="606" t="str">
        <f t="shared" si="192"/>
        <v/>
      </c>
      <c r="BN314" s="606" t="str">
        <f t="shared" si="193"/>
        <v/>
      </c>
      <c r="BO314" s="607" t="str">
        <f>IFERROR(IF(BN314="対象",ROUNDDOWN(L314*VLOOKUP(K314,【参考】数式用!$A$4:$J$42,10,FALSE)*AA314,0),""),"")</f>
        <v/>
      </c>
      <c r="BP314" s="606" t="str">
        <f t="shared" si="166"/>
        <v/>
      </c>
      <c r="BQ314" s="606" t="str">
        <f t="shared" si="194"/>
        <v/>
      </c>
      <c r="BR314" s="608" t="str">
        <f t="shared" si="167"/>
        <v/>
      </c>
      <c r="BS314" s="608" t="str">
        <f t="shared" si="195"/>
        <v/>
      </c>
      <c r="BT314" s="606" t="str">
        <f t="shared" si="196"/>
        <v/>
      </c>
      <c r="BU314" s="607" t="str">
        <f>IFERROR(IF(BT314="Ⅱロ有り",ROUNDDOWN(L314*VLOOKUP(K314,【参考】数式用!$A$4:$J$42,10,FALSE)*AA314,0),""),"")</f>
        <v/>
      </c>
      <c r="BV314" s="606" t="str">
        <f>IFERROR(IF(BT314="Ⅱロなし",ROUNDDOWN(L314*VLOOKUP(K314,【参考】数式用!$A$4:$J$42,8,FALSE)*AA314,0),""),"")</f>
        <v/>
      </c>
    </row>
    <row r="315" spans="1:74" ht="110.1" customHeight="1" thickBot="1">
      <c r="A315" s="333">
        <v>302</v>
      </c>
      <c r="B315" s="1008" t="str">
        <f>IF(基本情報入力シート!B337="","",基本情報入力シート!B337)</f>
        <v/>
      </c>
      <c r="C315" s="1009"/>
      <c r="D315" s="1009"/>
      <c r="E315" s="1009"/>
      <c r="F315" s="1010"/>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24" t="str">
        <f>IF('別紙様式2-2（個票（４、５月））'!M315="","",'別紙様式2-2（個票（４、５月））'!M315)</f>
        <v/>
      </c>
      <c r="N315" s="584" t="str">
        <f>IF('別紙様式2-2（個票（４、５月））'!N315="","",'別紙様式2-2（個票（４、５月））'!N315)</f>
        <v/>
      </c>
      <c r="O315" s="336"/>
      <c r="P315" s="337" t="str">
        <f>IFERROR(VLOOKUP(K315,【参考】数式用!$A$2:$M$57,MATCH(O315,【参考】数式用!$G$3:$M$3,0)+6,0),"")</f>
        <v/>
      </c>
      <c r="Q315" s="338" t="s">
        <v>118</v>
      </c>
      <c r="R315" s="339"/>
      <c r="S315" s="340" t="s">
        <v>183</v>
      </c>
      <c r="T315" s="339"/>
      <c r="U315" s="340" t="s">
        <v>184</v>
      </c>
      <c r="V315" s="339"/>
      <c r="W315" s="340" t="s">
        <v>183</v>
      </c>
      <c r="X315" s="339"/>
      <c r="Y315" s="340" t="s">
        <v>185</v>
      </c>
      <c r="Z315" s="340" t="s">
        <v>186</v>
      </c>
      <c r="AA315" s="340" t="str">
        <f t="shared" si="168"/>
        <v/>
      </c>
      <c r="AB315" s="341" t="s">
        <v>187</v>
      </c>
      <c r="AC315" s="342" t="str">
        <f t="shared" si="169"/>
        <v/>
      </c>
      <c r="AD315" s="509" t="str">
        <f t="shared" si="170"/>
        <v/>
      </c>
      <c r="AE315" s="343" t="str">
        <f>IFERROR(ROUNDDOWN(ROUNDDOWN(ROUND(L315*VLOOKUP(K315,【参考】数式用!$A$2:$M$57,MATCH("処遇改善加算Ⅳ",【参考】数式用!$G$3:$M$3,0)+6,0),0),0)*AA315*0.5,0), "")</f>
        <v/>
      </c>
      <c r="AF315" s="344"/>
      <c r="AG315" s="345"/>
      <c r="AH315" s="345"/>
      <c r="AI315" s="344"/>
      <c r="AJ315" s="382"/>
      <c r="AK315" s="346"/>
      <c r="AL315" s="324" t="str">
        <f t="shared" si="171"/>
        <v/>
      </c>
      <c r="AM315" s="325" t="str">
        <f t="shared" si="172"/>
        <v/>
      </c>
      <c r="AN315" s="255"/>
      <c r="AO315" s="577" t="str">
        <f>IFERROR(VLOOKUP(K315,【参考】数式用!$A$2:$N$57,14,FALSE),"")</f>
        <v/>
      </c>
      <c r="AP315" s="577" t="str">
        <f t="shared" si="173"/>
        <v/>
      </c>
      <c r="AQ315" s="560" t="str">
        <f t="shared" si="174"/>
        <v/>
      </c>
      <c r="AR315" s="560" t="str">
        <f t="shared" si="175"/>
        <v>キャリアパス要件Ⅰ・Ⅱ_</v>
      </c>
      <c r="AS315" s="632" t="str">
        <f t="shared" si="176"/>
        <v>入力済</v>
      </c>
      <c r="AT315" s="577" t="str">
        <f t="shared" si="177"/>
        <v/>
      </c>
      <c r="AU315" s="632" t="str">
        <f t="shared" si="178"/>
        <v>入力済</v>
      </c>
      <c r="AV315" s="632" t="str">
        <f t="shared" si="179"/>
        <v/>
      </c>
      <c r="AW315" s="632" t="str">
        <f t="shared" si="180"/>
        <v/>
      </c>
      <c r="AX315" s="577" t="str">
        <f t="shared" si="181"/>
        <v/>
      </c>
      <c r="AY315" s="632" t="str">
        <f>IFERROR(VLOOKUP(K315,【参考】数式用!$AR$3:$AS$49, 2, FALSE), "")</f>
        <v/>
      </c>
      <c r="AZ315" s="577" t="str">
        <f t="shared" si="182"/>
        <v/>
      </c>
      <c r="BA315" s="559" t="str">
        <f t="shared" si="183"/>
        <v>入力済</v>
      </c>
      <c r="BB315" s="632" t="str">
        <f>IFERROR(VLOOKUP(K315,【参考】数式用!$AX$3:$AY$59, 2, FALSE), "")</f>
        <v/>
      </c>
      <c r="BC315" s="577" t="str">
        <f t="shared" si="184"/>
        <v/>
      </c>
      <c r="BD315" s="559" t="str">
        <f t="shared" si="185"/>
        <v>入力済</v>
      </c>
      <c r="BE315" s="559" t="str">
        <f t="shared" si="186"/>
        <v/>
      </c>
      <c r="BF315" s="559" t="str">
        <f t="shared" si="187"/>
        <v/>
      </c>
      <c r="BG315" s="559" t="str">
        <f t="shared" si="188"/>
        <v/>
      </c>
      <c r="BH315" s="559" t="str">
        <f t="shared" si="189"/>
        <v/>
      </c>
      <c r="BI315" s="559" t="str">
        <f t="shared" si="190"/>
        <v/>
      </c>
      <c r="BK315" s="27"/>
      <c r="BL315" s="606" t="str">
        <f t="shared" si="191"/>
        <v/>
      </c>
      <c r="BM315" s="606" t="str">
        <f t="shared" si="192"/>
        <v/>
      </c>
      <c r="BN315" s="606" t="str">
        <f t="shared" si="193"/>
        <v/>
      </c>
      <c r="BO315" s="607" t="str">
        <f>IFERROR(IF(BN315="対象",ROUNDDOWN(L315*VLOOKUP(K315,【参考】数式用!$A$4:$J$42,10,FALSE)*AA315,0),""),"")</f>
        <v/>
      </c>
      <c r="BP315" s="606" t="str">
        <f t="shared" si="166"/>
        <v/>
      </c>
      <c r="BQ315" s="606" t="str">
        <f t="shared" si="194"/>
        <v/>
      </c>
      <c r="BR315" s="608" t="str">
        <f t="shared" si="167"/>
        <v/>
      </c>
      <c r="BS315" s="608" t="str">
        <f t="shared" si="195"/>
        <v/>
      </c>
      <c r="BT315" s="606" t="str">
        <f t="shared" si="196"/>
        <v/>
      </c>
      <c r="BU315" s="607" t="str">
        <f>IFERROR(IF(BT315="Ⅱロ有り",ROUNDDOWN(L315*VLOOKUP(K315,【参考】数式用!$A$4:$J$42,10,FALSE)*AA315,0),""),"")</f>
        <v/>
      </c>
      <c r="BV315" s="606" t="str">
        <f>IFERROR(IF(BT315="Ⅱロなし",ROUNDDOWN(L315*VLOOKUP(K315,【参考】数式用!$A$4:$J$42,8,FALSE)*AA315,0),""),"")</f>
        <v/>
      </c>
    </row>
    <row r="316" spans="1:74" ht="110.1" customHeight="1" thickBot="1">
      <c r="A316" s="333">
        <v>303</v>
      </c>
      <c r="B316" s="1008" t="str">
        <f>IF(基本情報入力シート!B338="","",基本情報入力シート!B338)</f>
        <v/>
      </c>
      <c r="C316" s="1009"/>
      <c r="D316" s="1009"/>
      <c r="E316" s="1009"/>
      <c r="F316" s="1010"/>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24" t="str">
        <f>IF('別紙様式2-2（個票（４、５月））'!M316="","",'別紙様式2-2（個票（４、５月））'!M316)</f>
        <v/>
      </c>
      <c r="N316" s="584" t="str">
        <f>IF('別紙様式2-2（個票（４、５月））'!N316="","",'別紙様式2-2（個票（４、５月））'!N316)</f>
        <v/>
      </c>
      <c r="O316" s="336"/>
      <c r="P316" s="337" t="str">
        <f>IFERROR(VLOOKUP(K316,【参考】数式用!$A$2:$M$57,MATCH(O316,【参考】数式用!$G$3:$M$3,0)+6,0),"")</f>
        <v/>
      </c>
      <c r="Q316" s="338" t="s">
        <v>118</v>
      </c>
      <c r="R316" s="339"/>
      <c r="S316" s="340" t="s">
        <v>183</v>
      </c>
      <c r="T316" s="339"/>
      <c r="U316" s="340" t="s">
        <v>184</v>
      </c>
      <c r="V316" s="339"/>
      <c r="W316" s="340" t="s">
        <v>183</v>
      </c>
      <c r="X316" s="339"/>
      <c r="Y316" s="340" t="s">
        <v>185</v>
      </c>
      <c r="Z316" s="340" t="s">
        <v>186</v>
      </c>
      <c r="AA316" s="340" t="str">
        <f t="shared" si="168"/>
        <v/>
      </c>
      <c r="AB316" s="341" t="s">
        <v>187</v>
      </c>
      <c r="AC316" s="342" t="str">
        <f t="shared" si="169"/>
        <v/>
      </c>
      <c r="AD316" s="509" t="str">
        <f t="shared" si="170"/>
        <v/>
      </c>
      <c r="AE316" s="343" t="str">
        <f>IFERROR(ROUNDDOWN(ROUNDDOWN(ROUND(L316*VLOOKUP(K316,【参考】数式用!$A$2:$M$57,MATCH("処遇改善加算Ⅳ",【参考】数式用!$G$3:$M$3,0)+6,0),0),0)*AA316*0.5,0), "")</f>
        <v/>
      </c>
      <c r="AF316" s="344"/>
      <c r="AG316" s="345"/>
      <c r="AH316" s="345"/>
      <c r="AI316" s="344"/>
      <c r="AJ316" s="382"/>
      <c r="AK316" s="346"/>
      <c r="AL316" s="324" t="str">
        <f t="shared" si="171"/>
        <v/>
      </c>
      <c r="AM316" s="325" t="str">
        <f t="shared" si="172"/>
        <v/>
      </c>
      <c r="AN316" s="255"/>
      <c r="AO316" s="577" t="str">
        <f>IFERROR(VLOOKUP(K316,【参考】数式用!$A$2:$N$57,14,FALSE),"")</f>
        <v/>
      </c>
      <c r="AP316" s="577" t="str">
        <f t="shared" si="173"/>
        <v/>
      </c>
      <c r="AQ316" s="560" t="str">
        <f t="shared" si="174"/>
        <v/>
      </c>
      <c r="AR316" s="560" t="str">
        <f t="shared" si="175"/>
        <v>キャリアパス要件Ⅰ・Ⅱ_</v>
      </c>
      <c r="AS316" s="632" t="str">
        <f t="shared" si="176"/>
        <v>入力済</v>
      </c>
      <c r="AT316" s="577" t="str">
        <f t="shared" si="177"/>
        <v/>
      </c>
      <c r="AU316" s="632" t="str">
        <f t="shared" si="178"/>
        <v>入力済</v>
      </c>
      <c r="AV316" s="632" t="str">
        <f t="shared" si="179"/>
        <v/>
      </c>
      <c r="AW316" s="632" t="str">
        <f t="shared" si="180"/>
        <v/>
      </c>
      <c r="AX316" s="577" t="str">
        <f t="shared" si="181"/>
        <v/>
      </c>
      <c r="AY316" s="632" t="str">
        <f>IFERROR(VLOOKUP(K316,【参考】数式用!$AR$3:$AS$49, 2, FALSE), "")</f>
        <v/>
      </c>
      <c r="AZ316" s="577" t="str">
        <f t="shared" si="182"/>
        <v/>
      </c>
      <c r="BA316" s="559" t="str">
        <f t="shared" si="183"/>
        <v>入力済</v>
      </c>
      <c r="BB316" s="632" t="str">
        <f>IFERROR(VLOOKUP(K316,【参考】数式用!$AX$3:$AY$59, 2, FALSE), "")</f>
        <v/>
      </c>
      <c r="BC316" s="577" t="str">
        <f t="shared" si="184"/>
        <v/>
      </c>
      <c r="BD316" s="559" t="str">
        <f t="shared" si="185"/>
        <v>入力済</v>
      </c>
      <c r="BE316" s="559" t="str">
        <f t="shared" si="186"/>
        <v/>
      </c>
      <c r="BF316" s="559" t="str">
        <f t="shared" si="187"/>
        <v/>
      </c>
      <c r="BG316" s="559" t="str">
        <f t="shared" si="188"/>
        <v/>
      </c>
      <c r="BH316" s="559" t="str">
        <f t="shared" si="189"/>
        <v/>
      </c>
      <c r="BI316" s="559" t="str">
        <f t="shared" si="190"/>
        <v/>
      </c>
      <c r="BK316" s="27"/>
      <c r="BL316" s="606" t="str">
        <f t="shared" si="191"/>
        <v/>
      </c>
      <c r="BM316" s="606" t="str">
        <f t="shared" si="192"/>
        <v/>
      </c>
      <c r="BN316" s="606" t="str">
        <f t="shared" si="193"/>
        <v/>
      </c>
      <c r="BO316" s="607" t="str">
        <f>IFERROR(IF(BN316="対象",ROUNDDOWN(L316*VLOOKUP(K316,【参考】数式用!$A$4:$J$42,10,FALSE)*AA316,0),""),"")</f>
        <v/>
      </c>
      <c r="BP316" s="606" t="str">
        <f t="shared" si="166"/>
        <v/>
      </c>
      <c r="BQ316" s="606" t="str">
        <f t="shared" si="194"/>
        <v/>
      </c>
      <c r="BR316" s="608" t="str">
        <f t="shared" si="167"/>
        <v/>
      </c>
      <c r="BS316" s="608" t="str">
        <f t="shared" si="195"/>
        <v/>
      </c>
      <c r="BT316" s="606" t="str">
        <f t="shared" si="196"/>
        <v/>
      </c>
      <c r="BU316" s="607" t="str">
        <f>IFERROR(IF(BT316="Ⅱロ有り",ROUNDDOWN(L316*VLOOKUP(K316,【参考】数式用!$A$4:$J$42,10,FALSE)*AA316,0),""),"")</f>
        <v/>
      </c>
      <c r="BV316" s="606" t="str">
        <f>IFERROR(IF(BT316="Ⅱロなし",ROUNDDOWN(L316*VLOOKUP(K316,【参考】数式用!$A$4:$J$42,8,FALSE)*AA316,0),""),"")</f>
        <v/>
      </c>
    </row>
    <row r="317" spans="1:74" ht="110.1" customHeight="1" thickBot="1">
      <c r="A317" s="333">
        <v>304</v>
      </c>
      <c r="B317" s="1008" t="str">
        <f>IF(基本情報入力シート!B339="","",基本情報入力シート!B339)</f>
        <v/>
      </c>
      <c r="C317" s="1009"/>
      <c r="D317" s="1009"/>
      <c r="E317" s="1009"/>
      <c r="F317" s="1010"/>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24" t="str">
        <f>IF('別紙様式2-2（個票（４、５月））'!M317="","",'別紙様式2-2（個票（４、５月））'!M317)</f>
        <v/>
      </c>
      <c r="N317" s="584" t="str">
        <f>IF('別紙様式2-2（個票（４、５月））'!N317="","",'別紙様式2-2（個票（４、５月））'!N317)</f>
        <v/>
      </c>
      <c r="O317" s="336"/>
      <c r="P317" s="337" t="str">
        <f>IFERROR(VLOOKUP(K317,【参考】数式用!$A$2:$M$57,MATCH(O317,【参考】数式用!$G$3:$M$3,0)+6,0),"")</f>
        <v/>
      </c>
      <c r="Q317" s="338" t="s">
        <v>118</v>
      </c>
      <c r="R317" s="339"/>
      <c r="S317" s="340" t="s">
        <v>183</v>
      </c>
      <c r="T317" s="339"/>
      <c r="U317" s="340" t="s">
        <v>184</v>
      </c>
      <c r="V317" s="339"/>
      <c r="W317" s="340" t="s">
        <v>183</v>
      </c>
      <c r="X317" s="339"/>
      <c r="Y317" s="340" t="s">
        <v>185</v>
      </c>
      <c r="Z317" s="340" t="s">
        <v>186</v>
      </c>
      <c r="AA317" s="340" t="str">
        <f t="shared" si="168"/>
        <v/>
      </c>
      <c r="AB317" s="341" t="s">
        <v>187</v>
      </c>
      <c r="AC317" s="342" t="str">
        <f t="shared" si="169"/>
        <v/>
      </c>
      <c r="AD317" s="509" t="str">
        <f t="shared" si="170"/>
        <v/>
      </c>
      <c r="AE317" s="343" t="str">
        <f>IFERROR(ROUNDDOWN(ROUNDDOWN(ROUND(L317*VLOOKUP(K317,【参考】数式用!$A$2:$M$57,MATCH("処遇改善加算Ⅳ",【参考】数式用!$G$3:$M$3,0)+6,0),0),0)*AA317*0.5,0), "")</f>
        <v/>
      </c>
      <c r="AF317" s="344"/>
      <c r="AG317" s="345"/>
      <c r="AH317" s="345"/>
      <c r="AI317" s="344"/>
      <c r="AJ317" s="382"/>
      <c r="AK317" s="346"/>
      <c r="AL317" s="324" t="str">
        <f t="shared" si="171"/>
        <v/>
      </c>
      <c r="AM317" s="325" t="str">
        <f t="shared" si="172"/>
        <v/>
      </c>
      <c r="AN317" s="255"/>
      <c r="AO317" s="577" t="str">
        <f>IFERROR(VLOOKUP(K317,【参考】数式用!$A$2:$N$57,14,FALSE),"")</f>
        <v/>
      </c>
      <c r="AP317" s="577" t="str">
        <f t="shared" si="173"/>
        <v/>
      </c>
      <c r="AQ317" s="560" t="str">
        <f t="shared" si="174"/>
        <v/>
      </c>
      <c r="AR317" s="560" t="str">
        <f t="shared" si="175"/>
        <v>キャリアパス要件Ⅰ・Ⅱ_</v>
      </c>
      <c r="AS317" s="632" t="str">
        <f t="shared" si="176"/>
        <v>入力済</v>
      </c>
      <c r="AT317" s="577" t="str">
        <f t="shared" si="177"/>
        <v/>
      </c>
      <c r="AU317" s="632" t="str">
        <f t="shared" si="178"/>
        <v>入力済</v>
      </c>
      <c r="AV317" s="632" t="str">
        <f t="shared" si="179"/>
        <v/>
      </c>
      <c r="AW317" s="632" t="str">
        <f t="shared" si="180"/>
        <v/>
      </c>
      <c r="AX317" s="577" t="str">
        <f t="shared" si="181"/>
        <v/>
      </c>
      <c r="AY317" s="632" t="str">
        <f>IFERROR(VLOOKUP(K317,【参考】数式用!$AR$3:$AS$49, 2, FALSE), "")</f>
        <v/>
      </c>
      <c r="AZ317" s="577" t="str">
        <f t="shared" si="182"/>
        <v/>
      </c>
      <c r="BA317" s="559" t="str">
        <f t="shared" si="183"/>
        <v>入力済</v>
      </c>
      <c r="BB317" s="632" t="str">
        <f>IFERROR(VLOOKUP(K317,【参考】数式用!$AX$3:$AY$59, 2, FALSE), "")</f>
        <v/>
      </c>
      <c r="BC317" s="577" t="str">
        <f t="shared" si="184"/>
        <v/>
      </c>
      <c r="BD317" s="559" t="str">
        <f t="shared" si="185"/>
        <v>入力済</v>
      </c>
      <c r="BE317" s="559" t="str">
        <f t="shared" si="186"/>
        <v/>
      </c>
      <c r="BF317" s="559" t="str">
        <f t="shared" si="187"/>
        <v/>
      </c>
      <c r="BG317" s="559" t="str">
        <f t="shared" si="188"/>
        <v/>
      </c>
      <c r="BH317" s="559" t="str">
        <f t="shared" si="189"/>
        <v/>
      </c>
      <c r="BI317" s="559" t="str">
        <f t="shared" si="190"/>
        <v/>
      </c>
      <c r="BK317" s="27"/>
      <c r="BL317" s="606" t="str">
        <f t="shared" si="191"/>
        <v/>
      </c>
      <c r="BM317" s="606" t="str">
        <f t="shared" si="192"/>
        <v/>
      </c>
      <c r="BN317" s="606" t="str">
        <f t="shared" si="193"/>
        <v/>
      </c>
      <c r="BO317" s="607" t="str">
        <f>IFERROR(IF(BN317="対象",ROUNDDOWN(L317*VLOOKUP(K317,【参考】数式用!$A$4:$J$42,10,FALSE)*AA317,0),""),"")</f>
        <v/>
      </c>
      <c r="BP317" s="606" t="str">
        <f t="shared" si="166"/>
        <v/>
      </c>
      <c r="BQ317" s="606" t="str">
        <f t="shared" si="194"/>
        <v/>
      </c>
      <c r="BR317" s="608" t="str">
        <f t="shared" si="167"/>
        <v/>
      </c>
      <c r="BS317" s="608" t="str">
        <f t="shared" si="195"/>
        <v/>
      </c>
      <c r="BT317" s="606" t="str">
        <f t="shared" si="196"/>
        <v/>
      </c>
      <c r="BU317" s="607" t="str">
        <f>IFERROR(IF(BT317="Ⅱロ有り",ROUNDDOWN(L317*VLOOKUP(K317,【参考】数式用!$A$4:$J$42,10,FALSE)*AA317,0),""),"")</f>
        <v/>
      </c>
      <c r="BV317" s="606" t="str">
        <f>IFERROR(IF(BT317="Ⅱロなし",ROUNDDOWN(L317*VLOOKUP(K317,【参考】数式用!$A$4:$J$42,8,FALSE)*AA317,0),""),"")</f>
        <v/>
      </c>
    </row>
    <row r="318" spans="1:74" ht="110.1" customHeight="1" thickBot="1">
      <c r="A318" s="333">
        <v>305</v>
      </c>
      <c r="B318" s="1008" t="str">
        <f>IF(基本情報入力シート!B340="","",基本情報入力シート!B340)</f>
        <v/>
      </c>
      <c r="C318" s="1009"/>
      <c r="D318" s="1009"/>
      <c r="E318" s="1009"/>
      <c r="F318" s="1010"/>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24" t="str">
        <f>IF('別紙様式2-2（個票（４、５月））'!M318="","",'別紙様式2-2（個票（４、５月））'!M318)</f>
        <v/>
      </c>
      <c r="N318" s="584" t="str">
        <f>IF('別紙様式2-2（個票（４、５月））'!N318="","",'別紙様式2-2（個票（４、５月））'!N318)</f>
        <v/>
      </c>
      <c r="O318" s="336"/>
      <c r="P318" s="337" t="str">
        <f>IFERROR(VLOOKUP(K318,【参考】数式用!$A$2:$M$57,MATCH(O318,【参考】数式用!$G$3:$M$3,0)+6,0),"")</f>
        <v/>
      </c>
      <c r="Q318" s="338" t="s">
        <v>118</v>
      </c>
      <c r="R318" s="339"/>
      <c r="S318" s="340" t="s">
        <v>183</v>
      </c>
      <c r="T318" s="339"/>
      <c r="U318" s="340" t="s">
        <v>184</v>
      </c>
      <c r="V318" s="339"/>
      <c r="W318" s="340" t="s">
        <v>183</v>
      </c>
      <c r="X318" s="339"/>
      <c r="Y318" s="340" t="s">
        <v>185</v>
      </c>
      <c r="Z318" s="340" t="s">
        <v>186</v>
      </c>
      <c r="AA318" s="340" t="str">
        <f t="shared" si="168"/>
        <v/>
      </c>
      <c r="AB318" s="341" t="s">
        <v>187</v>
      </c>
      <c r="AC318" s="342" t="str">
        <f t="shared" si="169"/>
        <v/>
      </c>
      <c r="AD318" s="509" t="str">
        <f t="shared" si="170"/>
        <v/>
      </c>
      <c r="AE318" s="343" t="str">
        <f>IFERROR(ROUNDDOWN(ROUNDDOWN(ROUND(L318*VLOOKUP(K318,【参考】数式用!$A$2:$M$57,MATCH("処遇改善加算Ⅳ",【参考】数式用!$G$3:$M$3,0)+6,0),0),0)*AA318*0.5,0), "")</f>
        <v/>
      </c>
      <c r="AF318" s="344"/>
      <c r="AG318" s="345"/>
      <c r="AH318" s="345"/>
      <c r="AI318" s="344"/>
      <c r="AJ318" s="382"/>
      <c r="AK318" s="346"/>
      <c r="AL318" s="324" t="str">
        <f t="shared" si="171"/>
        <v/>
      </c>
      <c r="AM318" s="325" t="str">
        <f t="shared" si="172"/>
        <v/>
      </c>
      <c r="AN318" s="255"/>
      <c r="AO318" s="577" t="str">
        <f>IFERROR(VLOOKUP(K318,【参考】数式用!$A$2:$N$57,14,FALSE),"")</f>
        <v/>
      </c>
      <c r="AP318" s="577" t="str">
        <f t="shared" si="173"/>
        <v/>
      </c>
      <c r="AQ318" s="560" t="str">
        <f t="shared" si="174"/>
        <v/>
      </c>
      <c r="AR318" s="560" t="str">
        <f t="shared" si="175"/>
        <v>キャリアパス要件Ⅰ・Ⅱ_</v>
      </c>
      <c r="AS318" s="632" t="str">
        <f t="shared" si="176"/>
        <v>入力済</v>
      </c>
      <c r="AT318" s="577" t="str">
        <f t="shared" si="177"/>
        <v/>
      </c>
      <c r="AU318" s="632" t="str">
        <f t="shared" si="178"/>
        <v>入力済</v>
      </c>
      <c r="AV318" s="632" t="str">
        <f t="shared" si="179"/>
        <v/>
      </c>
      <c r="AW318" s="632" t="str">
        <f t="shared" si="180"/>
        <v/>
      </c>
      <c r="AX318" s="577" t="str">
        <f t="shared" si="181"/>
        <v/>
      </c>
      <c r="AY318" s="632" t="str">
        <f>IFERROR(VLOOKUP(K318,【参考】数式用!$AR$3:$AS$49, 2, FALSE), "")</f>
        <v/>
      </c>
      <c r="AZ318" s="577" t="str">
        <f t="shared" si="182"/>
        <v/>
      </c>
      <c r="BA318" s="559" t="str">
        <f t="shared" si="183"/>
        <v>入力済</v>
      </c>
      <c r="BB318" s="632" t="str">
        <f>IFERROR(VLOOKUP(K318,【参考】数式用!$AX$3:$AY$59, 2, FALSE), "")</f>
        <v/>
      </c>
      <c r="BC318" s="577" t="str">
        <f t="shared" si="184"/>
        <v/>
      </c>
      <c r="BD318" s="559" t="str">
        <f t="shared" si="185"/>
        <v>入力済</v>
      </c>
      <c r="BE318" s="559" t="str">
        <f t="shared" si="186"/>
        <v/>
      </c>
      <c r="BF318" s="559" t="str">
        <f t="shared" si="187"/>
        <v/>
      </c>
      <c r="BG318" s="559" t="str">
        <f t="shared" si="188"/>
        <v/>
      </c>
      <c r="BH318" s="559" t="str">
        <f t="shared" si="189"/>
        <v/>
      </c>
      <c r="BI318" s="559" t="str">
        <f t="shared" si="190"/>
        <v/>
      </c>
      <c r="BK318" s="27"/>
      <c r="BL318" s="606" t="str">
        <f t="shared" si="191"/>
        <v/>
      </c>
      <c r="BM318" s="606" t="str">
        <f t="shared" si="192"/>
        <v/>
      </c>
      <c r="BN318" s="606" t="str">
        <f t="shared" si="193"/>
        <v/>
      </c>
      <c r="BO318" s="607" t="str">
        <f>IFERROR(IF(BN318="対象",ROUNDDOWN(L318*VLOOKUP(K318,【参考】数式用!$A$4:$J$42,10,FALSE)*AA318,0),""),"")</f>
        <v/>
      </c>
      <c r="BP318" s="606" t="str">
        <f t="shared" si="166"/>
        <v/>
      </c>
      <c r="BQ318" s="606" t="str">
        <f t="shared" si="194"/>
        <v/>
      </c>
      <c r="BR318" s="608" t="str">
        <f t="shared" si="167"/>
        <v/>
      </c>
      <c r="BS318" s="608" t="str">
        <f t="shared" si="195"/>
        <v/>
      </c>
      <c r="BT318" s="606" t="str">
        <f t="shared" si="196"/>
        <v/>
      </c>
      <c r="BU318" s="607" t="str">
        <f>IFERROR(IF(BT318="Ⅱロ有り",ROUNDDOWN(L318*VLOOKUP(K318,【参考】数式用!$A$4:$J$42,10,FALSE)*AA318,0),""),"")</f>
        <v/>
      </c>
      <c r="BV318" s="606" t="str">
        <f>IFERROR(IF(BT318="Ⅱロなし",ROUNDDOWN(L318*VLOOKUP(K318,【参考】数式用!$A$4:$J$42,8,FALSE)*AA318,0),""),"")</f>
        <v/>
      </c>
    </row>
    <row r="319" spans="1:74" ht="110.1" customHeight="1" thickBot="1">
      <c r="A319" s="333">
        <v>306</v>
      </c>
      <c r="B319" s="1008" t="str">
        <f>IF(基本情報入力シート!B341="","",基本情報入力シート!B341)</f>
        <v/>
      </c>
      <c r="C319" s="1009"/>
      <c r="D319" s="1009"/>
      <c r="E319" s="1009"/>
      <c r="F319" s="1010"/>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24" t="str">
        <f>IF('別紙様式2-2（個票（４、５月））'!M319="","",'別紙様式2-2（個票（４、５月））'!M319)</f>
        <v/>
      </c>
      <c r="N319" s="584" t="str">
        <f>IF('別紙様式2-2（個票（４、５月））'!N319="","",'別紙様式2-2（個票（４、５月））'!N319)</f>
        <v/>
      </c>
      <c r="O319" s="336"/>
      <c r="P319" s="337" t="str">
        <f>IFERROR(VLOOKUP(K319,【参考】数式用!$A$2:$M$57,MATCH(O319,【参考】数式用!$G$3:$M$3,0)+6,0),"")</f>
        <v/>
      </c>
      <c r="Q319" s="338" t="s">
        <v>118</v>
      </c>
      <c r="R319" s="339"/>
      <c r="S319" s="340" t="s">
        <v>183</v>
      </c>
      <c r="T319" s="339"/>
      <c r="U319" s="340" t="s">
        <v>184</v>
      </c>
      <c r="V319" s="339"/>
      <c r="W319" s="340" t="s">
        <v>183</v>
      </c>
      <c r="X319" s="339"/>
      <c r="Y319" s="340" t="s">
        <v>185</v>
      </c>
      <c r="Z319" s="340" t="s">
        <v>186</v>
      </c>
      <c r="AA319" s="340" t="str">
        <f t="shared" si="168"/>
        <v/>
      </c>
      <c r="AB319" s="341" t="s">
        <v>187</v>
      </c>
      <c r="AC319" s="342" t="str">
        <f t="shared" si="169"/>
        <v/>
      </c>
      <c r="AD319" s="509" t="str">
        <f t="shared" si="170"/>
        <v/>
      </c>
      <c r="AE319" s="343" t="str">
        <f>IFERROR(ROUNDDOWN(ROUNDDOWN(ROUND(L319*VLOOKUP(K319,【参考】数式用!$A$2:$M$57,MATCH("処遇改善加算Ⅳ",【参考】数式用!$G$3:$M$3,0)+6,0),0),0)*AA319*0.5,0), "")</f>
        <v/>
      </c>
      <c r="AF319" s="344"/>
      <c r="AG319" s="345"/>
      <c r="AH319" s="345"/>
      <c r="AI319" s="344"/>
      <c r="AJ319" s="382"/>
      <c r="AK319" s="346"/>
      <c r="AL319" s="324" t="str">
        <f t="shared" si="171"/>
        <v/>
      </c>
      <c r="AM319" s="325" t="str">
        <f t="shared" si="172"/>
        <v/>
      </c>
      <c r="AN319" s="255"/>
      <c r="AO319" s="577" t="str">
        <f>IFERROR(VLOOKUP(K319,【参考】数式用!$A$2:$N$57,14,FALSE),"")</f>
        <v/>
      </c>
      <c r="AP319" s="577" t="str">
        <f t="shared" si="173"/>
        <v/>
      </c>
      <c r="AQ319" s="560" t="str">
        <f t="shared" si="174"/>
        <v/>
      </c>
      <c r="AR319" s="560" t="str">
        <f t="shared" si="175"/>
        <v>キャリアパス要件Ⅰ・Ⅱ_</v>
      </c>
      <c r="AS319" s="632" t="str">
        <f t="shared" si="176"/>
        <v>入力済</v>
      </c>
      <c r="AT319" s="577" t="str">
        <f t="shared" si="177"/>
        <v/>
      </c>
      <c r="AU319" s="632" t="str">
        <f t="shared" si="178"/>
        <v>入力済</v>
      </c>
      <c r="AV319" s="632" t="str">
        <f t="shared" si="179"/>
        <v/>
      </c>
      <c r="AW319" s="632" t="str">
        <f t="shared" si="180"/>
        <v/>
      </c>
      <c r="AX319" s="577" t="str">
        <f t="shared" si="181"/>
        <v/>
      </c>
      <c r="AY319" s="632" t="str">
        <f>IFERROR(VLOOKUP(K319,【参考】数式用!$AR$3:$AS$49, 2, FALSE), "")</f>
        <v/>
      </c>
      <c r="AZ319" s="577" t="str">
        <f t="shared" si="182"/>
        <v/>
      </c>
      <c r="BA319" s="559" t="str">
        <f t="shared" si="183"/>
        <v>入力済</v>
      </c>
      <c r="BB319" s="632" t="str">
        <f>IFERROR(VLOOKUP(K319,【参考】数式用!$AX$3:$AY$59, 2, FALSE), "")</f>
        <v/>
      </c>
      <c r="BC319" s="577" t="str">
        <f t="shared" si="184"/>
        <v/>
      </c>
      <c r="BD319" s="559" t="str">
        <f t="shared" si="185"/>
        <v>入力済</v>
      </c>
      <c r="BE319" s="559" t="str">
        <f t="shared" si="186"/>
        <v/>
      </c>
      <c r="BF319" s="559" t="str">
        <f t="shared" si="187"/>
        <v/>
      </c>
      <c r="BG319" s="559" t="str">
        <f t="shared" si="188"/>
        <v/>
      </c>
      <c r="BH319" s="559" t="str">
        <f t="shared" si="189"/>
        <v/>
      </c>
      <c r="BI319" s="559" t="str">
        <f t="shared" si="190"/>
        <v/>
      </c>
      <c r="BK319" s="27"/>
      <c r="BL319" s="606" t="str">
        <f t="shared" si="191"/>
        <v/>
      </c>
      <c r="BM319" s="606" t="str">
        <f t="shared" si="192"/>
        <v/>
      </c>
      <c r="BN319" s="606" t="str">
        <f t="shared" si="193"/>
        <v/>
      </c>
      <c r="BO319" s="607" t="str">
        <f>IFERROR(IF(BN319="対象",ROUNDDOWN(L319*VLOOKUP(K319,【参考】数式用!$A$4:$J$42,10,FALSE)*AA319,0),""),"")</f>
        <v/>
      </c>
      <c r="BP319" s="606" t="str">
        <f t="shared" si="166"/>
        <v/>
      </c>
      <c r="BQ319" s="606" t="str">
        <f t="shared" si="194"/>
        <v/>
      </c>
      <c r="BR319" s="608" t="str">
        <f t="shared" si="167"/>
        <v/>
      </c>
      <c r="BS319" s="608" t="str">
        <f t="shared" si="195"/>
        <v/>
      </c>
      <c r="BT319" s="606" t="str">
        <f t="shared" si="196"/>
        <v/>
      </c>
      <c r="BU319" s="607" t="str">
        <f>IFERROR(IF(BT319="Ⅱロ有り",ROUNDDOWN(L319*VLOOKUP(K319,【参考】数式用!$A$4:$J$42,10,FALSE)*AA319,0),""),"")</f>
        <v/>
      </c>
      <c r="BV319" s="606" t="str">
        <f>IFERROR(IF(BT319="Ⅱロなし",ROUNDDOWN(L319*VLOOKUP(K319,【参考】数式用!$A$4:$J$42,8,FALSE)*AA319,0),""),"")</f>
        <v/>
      </c>
    </row>
    <row r="320" spans="1:74" ht="110.1" customHeight="1" thickBot="1">
      <c r="A320" s="333">
        <v>307</v>
      </c>
      <c r="B320" s="1008" t="str">
        <f>IF(基本情報入力シート!B342="","",基本情報入力シート!B342)</f>
        <v/>
      </c>
      <c r="C320" s="1009"/>
      <c r="D320" s="1009"/>
      <c r="E320" s="1009"/>
      <c r="F320" s="1010"/>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24" t="str">
        <f>IF('別紙様式2-2（個票（４、５月））'!M320="","",'別紙様式2-2（個票（４、５月））'!M320)</f>
        <v/>
      </c>
      <c r="N320" s="584" t="str">
        <f>IF('別紙様式2-2（個票（４、５月））'!N320="","",'別紙様式2-2（個票（４、５月））'!N320)</f>
        <v/>
      </c>
      <c r="O320" s="336"/>
      <c r="P320" s="337" t="str">
        <f>IFERROR(VLOOKUP(K320,【参考】数式用!$A$2:$M$57,MATCH(O320,【参考】数式用!$G$3:$M$3,0)+6,0),"")</f>
        <v/>
      </c>
      <c r="Q320" s="338" t="s">
        <v>118</v>
      </c>
      <c r="R320" s="339"/>
      <c r="S320" s="340" t="s">
        <v>183</v>
      </c>
      <c r="T320" s="339"/>
      <c r="U320" s="340" t="s">
        <v>184</v>
      </c>
      <c r="V320" s="339"/>
      <c r="W320" s="340" t="s">
        <v>183</v>
      </c>
      <c r="X320" s="339"/>
      <c r="Y320" s="340" t="s">
        <v>185</v>
      </c>
      <c r="Z320" s="340" t="s">
        <v>186</v>
      </c>
      <c r="AA320" s="340" t="str">
        <f t="shared" si="168"/>
        <v/>
      </c>
      <c r="AB320" s="341" t="s">
        <v>187</v>
      </c>
      <c r="AC320" s="342" t="str">
        <f t="shared" si="169"/>
        <v/>
      </c>
      <c r="AD320" s="509" t="str">
        <f t="shared" si="170"/>
        <v/>
      </c>
      <c r="AE320" s="343" t="str">
        <f>IFERROR(ROUNDDOWN(ROUNDDOWN(ROUND(L320*VLOOKUP(K320,【参考】数式用!$A$2:$M$57,MATCH("処遇改善加算Ⅳ",【参考】数式用!$G$3:$M$3,0)+6,0),0),0)*AA320*0.5,0), "")</f>
        <v/>
      </c>
      <c r="AF320" s="344"/>
      <c r="AG320" s="345"/>
      <c r="AH320" s="345"/>
      <c r="AI320" s="344"/>
      <c r="AJ320" s="382"/>
      <c r="AK320" s="346"/>
      <c r="AL320" s="324" t="str">
        <f t="shared" si="171"/>
        <v/>
      </c>
      <c r="AM320" s="325" t="str">
        <f t="shared" si="172"/>
        <v/>
      </c>
      <c r="AN320" s="255"/>
      <c r="AO320" s="577" t="str">
        <f>IFERROR(VLOOKUP(K320,【参考】数式用!$A$2:$N$57,14,FALSE),"")</f>
        <v/>
      </c>
      <c r="AP320" s="577" t="str">
        <f t="shared" si="173"/>
        <v/>
      </c>
      <c r="AQ320" s="560" t="str">
        <f t="shared" si="174"/>
        <v/>
      </c>
      <c r="AR320" s="560" t="str">
        <f t="shared" si="175"/>
        <v>キャリアパス要件Ⅰ・Ⅱ_</v>
      </c>
      <c r="AS320" s="632" t="str">
        <f t="shared" si="176"/>
        <v>入力済</v>
      </c>
      <c r="AT320" s="577" t="str">
        <f t="shared" si="177"/>
        <v/>
      </c>
      <c r="AU320" s="632" t="str">
        <f t="shared" si="178"/>
        <v>入力済</v>
      </c>
      <c r="AV320" s="632" t="str">
        <f t="shared" si="179"/>
        <v/>
      </c>
      <c r="AW320" s="632" t="str">
        <f t="shared" si="180"/>
        <v/>
      </c>
      <c r="AX320" s="577" t="str">
        <f t="shared" si="181"/>
        <v/>
      </c>
      <c r="AY320" s="632" t="str">
        <f>IFERROR(VLOOKUP(K320,【参考】数式用!$AR$3:$AS$49, 2, FALSE), "")</f>
        <v/>
      </c>
      <c r="AZ320" s="577" t="str">
        <f t="shared" si="182"/>
        <v/>
      </c>
      <c r="BA320" s="559" t="str">
        <f t="shared" si="183"/>
        <v>入力済</v>
      </c>
      <c r="BB320" s="632" t="str">
        <f>IFERROR(VLOOKUP(K320,【参考】数式用!$AX$3:$AY$59, 2, FALSE), "")</f>
        <v/>
      </c>
      <c r="BC320" s="577" t="str">
        <f t="shared" si="184"/>
        <v/>
      </c>
      <c r="BD320" s="559" t="str">
        <f t="shared" si="185"/>
        <v>入力済</v>
      </c>
      <c r="BE320" s="559" t="str">
        <f t="shared" si="186"/>
        <v/>
      </c>
      <c r="BF320" s="559" t="str">
        <f t="shared" si="187"/>
        <v/>
      </c>
      <c r="BG320" s="559" t="str">
        <f t="shared" si="188"/>
        <v/>
      </c>
      <c r="BH320" s="559" t="str">
        <f t="shared" si="189"/>
        <v/>
      </c>
      <c r="BI320" s="559" t="str">
        <f t="shared" si="190"/>
        <v/>
      </c>
      <c r="BK320" s="27"/>
      <c r="BL320" s="606" t="str">
        <f t="shared" si="191"/>
        <v/>
      </c>
      <c r="BM320" s="606" t="str">
        <f t="shared" si="192"/>
        <v/>
      </c>
      <c r="BN320" s="606" t="str">
        <f t="shared" si="193"/>
        <v/>
      </c>
      <c r="BO320" s="607" t="str">
        <f>IFERROR(IF(BN320="対象",ROUNDDOWN(L320*VLOOKUP(K320,【参考】数式用!$A$4:$J$42,10,FALSE)*AA320,0),""),"")</f>
        <v/>
      </c>
      <c r="BP320" s="606" t="str">
        <f t="shared" si="166"/>
        <v/>
      </c>
      <c r="BQ320" s="606" t="str">
        <f t="shared" si="194"/>
        <v/>
      </c>
      <c r="BR320" s="608" t="str">
        <f t="shared" si="167"/>
        <v/>
      </c>
      <c r="BS320" s="608" t="str">
        <f t="shared" si="195"/>
        <v/>
      </c>
      <c r="BT320" s="606" t="str">
        <f t="shared" si="196"/>
        <v/>
      </c>
      <c r="BU320" s="607" t="str">
        <f>IFERROR(IF(BT320="Ⅱロ有り",ROUNDDOWN(L320*VLOOKUP(K320,【参考】数式用!$A$4:$J$42,10,FALSE)*AA320,0),""),"")</f>
        <v/>
      </c>
      <c r="BV320" s="606" t="str">
        <f>IFERROR(IF(BT320="Ⅱロなし",ROUNDDOWN(L320*VLOOKUP(K320,【参考】数式用!$A$4:$J$42,8,FALSE)*AA320,0),""),"")</f>
        <v/>
      </c>
    </row>
    <row r="321" spans="1:74" ht="110.1" customHeight="1" thickBot="1">
      <c r="A321" s="333">
        <v>308</v>
      </c>
      <c r="B321" s="1008" t="str">
        <f>IF(基本情報入力シート!B343="","",基本情報入力シート!B343)</f>
        <v/>
      </c>
      <c r="C321" s="1009"/>
      <c r="D321" s="1009"/>
      <c r="E321" s="1009"/>
      <c r="F321" s="1010"/>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24" t="str">
        <f>IF('別紙様式2-2（個票（４、５月））'!M321="","",'別紙様式2-2（個票（４、５月））'!M321)</f>
        <v/>
      </c>
      <c r="N321" s="584" t="str">
        <f>IF('別紙様式2-2（個票（４、５月））'!N321="","",'別紙様式2-2（個票（４、５月））'!N321)</f>
        <v/>
      </c>
      <c r="O321" s="336"/>
      <c r="P321" s="337" t="str">
        <f>IFERROR(VLOOKUP(K321,【参考】数式用!$A$2:$M$57,MATCH(O321,【参考】数式用!$G$3:$M$3,0)+6,0),"")</f>
        <v/>
      </c>
      <c r="Q321" s="338" t="s">
        <v>118</v>
      </c>
      <c r="R321" s="339"/>
      <c r="S321" s="340" t="s">
        <v>183</v>
      </c>
      <c r="T321" s="339"/>
      <c r="U321" s="340" t="s">
        <v>184</v>
      </c>
      <c r="V321" s="339"/>
      <c r="W321" s="340" t="s">
        <v>183</v>
      </c>
      <c r="X321" s="339"/>
      <c r="Y321" s="340" t="s">
        <v>185</v>
      </c>
      <c r="Z321" s="340" t="s">
        <v>186</v>
      </c>
      <c r="AA321" s="340" t="str">
        <f t="shared" si="168"/>
        <v/>
      </c>
      <c r="AB321" s="341" t="s">
        <v>187</v>
      </c>
      <c r="AC321" s="342" t="str">
        <f t="shared" si="169"/>
        <v/>
      </c>
      <c r="AD321" s="509" t="str">
        <f t="shared" si="170"/>
        <v/>
      </c>
      <c r="AE321" s="343" t="str">
        <f>IFERROR(ROUNDDOWN(ROUNDDOWN(ROUND(L321*VLOOKUP(K321,【参考】数式用!$A$2:$M$57,MATCH("処遇改善加算Ⅳ",【参考】数式用!$G$3:$M$3,0)+6,0),0),0)*AA321*0.5,0), "")</f>
        <v/>
      </c>
      <c r="AF321" s="344"/>
      <c r="AG321" s="345"/>
      <c r="AH321" s="345"/>
      <c r="AI321" s="344"/>
      <c r="AJ321" s="382"/>
      <c r="AK321" s="346"/>
      <c r="AL321" s="324" t="str">
        <f t="shared" si="171"/>
        <v/>
      </c>
      <c r="AM321" s="325" t="str">
        <f t="shared" si="172"/>
        <v/>
      </c>
      <c r="AN321" s="255"/>
      <c r="AO321" s="577" t="str">
        <f>IFERROR(VLOOKUP(K321,【参考】数式用!$A$2:$N$57,14,FALSE),"")</f>
        <v/>
      </c>
      <c r="AP321" s="577" t="str">
        <f t="shared" si="173"/>
        <v/>
      </c>
      <c r="AQ321" s="560" t="str">
        <f t="shared" si="174"/>
        <v/>
      </c>
      <c r="AR321" s="560" t="str">
        <f t="shared" si="175"/>
        <v>キャリアパス要件Ⅰ・Ⅱ_</v>
      </c>
      <c r="AS321" s="632" t="str">
        <f t="shared" si="176"/>
        <v>入力済</v>
      </c>
      <c r="AT321" s="577" t="str">
        <f t="shared" si="177"/>
        <v/>
      </c>
      <c r="AU321" s="632" t="str">
        <f t="shared" si="178"/>
        <v>入力済</v>
      </c>
      <c r="AV321" s="632" t="str">
        <f t="shared" si="179"/>
        <v/>
      </c>
      <c r="AW321" s="632" t="str">
        <f t="shared" si="180"/>
        <v/>
      </c>
      <c r="AX321" s="577" t="str">
        <f t="shared" si="181"/>
        <v/>
      </c>
      <c r="AY321" s="632" t="str">
        <f>IFERROR(VLOOKUP(K321,【参考】数式用!$AR$3:$AS$49, 2, FALSE), "")</f>
        <v/>
      </c>
      <c r="AZ321" s="577" t="str">
        <f t="shared" si="182"/>
        <v/>
      </c>
      <c r="BA321" s="559" t="str">
        <f t="shared" si="183"/>
        <v>入力済</v>
      </c>
      <c r="BB321" s="632" t="str">
        <f>IFERROR(VLOOKUP(K321,【参考】数式用!$AX$3:$AY$59, 2, FALSE), "")</f>
        <v/>
      </c>
      <c r="BC321" s="577" t="str">
        <f t="shared" si="184"/>
        <v/>
      </c>
      <c r="BD321" s="559" t="str">
        <f t="shared" si="185"/>
        <v>入力済</v>
      </c>
      <c r="BE321" s="559" t="str">
        <f t="shared" si="186"/>
        <v/>
      </c>
      <c r="BF321" s="559" t="str">
        <f t="shared" si="187"/>
        <v/>
      </c>
      <c r="BG321" s="559" t="str">
        <f t="shared" si="188"/>
        <v/>
      </c>
      <c r="BH321" s="559" t="str">
        <f t="shared" si="189"/>
        <v/>
      </c>
      <c r="BI321" s="559" t="str">
        <f t="shared" si="190"/>
        <v/>
      </c>
      <c r="BK321" s="27"/>
      <c r="BL321" s="606" t="str">
        <f t="shared" si="191"/>
        <v/>
      </c>
      <c r="BM321" s="606" t="str">
        <f t="shared" si="192"/>
        <v/>
      </c>
      <c r="BN321" s="606" t="str">
        <f t="shared" si="193"/>
        <v/>
      </c>
      <c r="BO321" s="607" t="str">
        <f>IFERROR(IF(BN321="対象",ROUNDDOWN(L321*VLOOKUP(K321,【参考】数式用!$A$4:$J$42,10,FALSE)*AA321,0),""),"")</f>
        <v/>
      </c>
      <c r="BP321" s="606" t="str">
        <f t="shared" si="166"/>
        <v/>
      </c>
      <c r="BQ321" s="606" t="str">
        <f t="shared" si="194"/>
        <v/>
      </c>
      <c r="BR321" s="608" t="str">
        <f t="shared" si="167"/>
        <v/>
      </c>
      <c r="BS321" s="608" t="str">
        <f t="shared" si="195"/>
        <v/>
      </c>
      <c r="BT321" s="606" t="str">
        <f t="shared" si="196"/>
        <v/>
      </c>
      <c r="BU321" s="607" t="str">
        <f>IFERROR(IF(BT321="Ⅱロ有り",ROUNDDOWN(L321*VLOOKUP(K321,【参考】数式用!$A$4:$J$42,10,FALSE)*AA321,0),""),"")</f>
        <v/>
      </c>
      <c r="BV321" s="606" t="str">
        <f>IFERROR(IF(BT321="Ⅱロなし",ROUNDDOWN(L321*VLOOKUP(K321,【参考】数式用!$A$4:$J$42,8,FALSE)*AA321,0),""),"")</f>
        <v/>
      </c>
    </row>
    <row r="322" spans="1:74" ht="110.1" customHeight="1" thickBot="1">
      <c r="A322" s="333">
        <v>309</v>
      </c>
      <c r="B322" s="1008" t="str">
        <f>IF(基本情報入力シート!B344="","",基本情報入力シート!B344)</f>
        <v/>
      </c>
      <c r="C322" s="1009"/>
      <c r="D322" s="1009"/>
      <c r="E322" s="1009"/>
      <c r="F322" s="1010"/>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24" t="str">
        <f>IF('別紙様式2-2（個票（４、５月））'!M322="","",'別紙様式2-2（個票（４、５月））'!M322)</f>
        <v/>
      </c>
      <c r="N322" s="584" t="str">
        <f>IF('別紙様式2-2（個票（４、５月））'!N322="","",'別紙様式2-2（個票（４、５月））'!N322)</f>
        <v/>
      </c>
      <c r="O322" s="336"/>
      <c r="P322" s="337" t="str">
        <f>IFERROR(VLOOKUP(K322,【参考】数式用!$A$2:$M$57,MATCH(O322,【参考】数式用!$G$3:$M$3,0)+6,0),"")</f>
        <v/>
      </c>
      <c r="Q322" s="338" t="s">
        <v>118</v>
      </c>
      <c r="R322" s="339"/>
      <c r="S322" s="340" t="s">
        <v>183</v>
      </c>
      <c r="T322" s="339"/>
      <c r="U322" s="340" t="s">
        <v>184</v>
      </c>
      <c r="V322" s="339"/>
      <c r="W322" s="340" t="s">
        <v>183</v>
      </c>
      <c r="X322" s="339"/>
      <c r="Y322" s="340" t="s">
        <v>185</v>
      </c>
      <c r="Z322" s="340" t="s">
        <v>186</v>
      </c>
      <c r="AA322" s="340" t="str">
        <f t="shared" si="168"/>
        <v/>
      </c>
      <c r="AB322" s="341" t="s">
        <v>187</v>
      </c>
      <c r="AC322" s="342" t="str">
        <f t="shared" si="169"/>
        <v/>
      </c>
      <c r="AD322" s="509" t="str">
        <f t="shared" si="170"/>
        <v/>
      </c>
      <c r="AE322" s="343" t="str">
        <f>IFERROR(ROUNDDOWN(ROUNDDOWN(ROUND(L322*VLOOKUP(K322,【参考】数式用!$A$2:$M$57,MATCH("処遇改善加算Ⅳ",【参考】数式用!$G$3:$M$3,0)+6,0),0),0)*AA322*0.5,0), "")</f>
        <v/>
      </c>
      <c r="AF322" s="344"/>
      <c r="AG322" s="345"/>
      <c r="AH322" s="345"/>
      <c r="AI322" s="344"/>
      <c r="AJ322" s="382"/>
      <c r="AK322" s="346"/>
      <c r="AL322" s="324" t="str">
        <f t="shared" si="171"/>
        <v/>
      </c>
      <c r="AM322" s="325" t="str">
        <f t="shared" si="172"/>
        <v/>
      </c>
      <c r="AN322" s="255"/>
      <c r="AO322" s="577" t="str">
        <f>IFERROR(VLOOKUP(K322,【参考】数式用!$A$2:$N$57,14,FALSE),"")</f>
        <v/>
      </c>
      <c r="AP322" s="577" t="str">
        <f t="shared" si="173"/>
        <v/>
      </c>
      <c r="AQ322" s="560" t="str">
        <f t="shared" si="174"/>
        <v/>
      </c>
      <c r="AR322" s="560" t="str">
        <f t="shared" si="175"/>
        <v>キャリアパス要件Ⅰ・Ⅱ_</v>
      </c>
      <c r="AS322" s="632" t="str">
        <f t="shared" si="176"/>
        <v>入力済</v>
      </c>
      <c r="AT322" s="577" t="str">
        <f t="shared" si="177"/>
        <v/>
      </c>
      <c r="AU322" s="632" t="str">
        <f t="shared" si="178"/>
        <v>入力済</v>
      </c>
      <c r="AV322" s="632" t="str">
        <f t="shared" si="179"/>
        <v/>
      </c>
      <c r="AW322" s="632" t="str">
        <f t="shared" si="180"/>
        <v/>
      </c>
      <c r="AX322" s="577" t="str">
        <f t="shared" si="181"/>
        <v/>
      </c>
      <c r="AY322" s="632" t="str">
        <f>IFERROR(VLOOKUP(K322,【参考】数式用!$AR$3:$AS$49, 2, FALSE), "")</f>
        <v/>
      </c>
      <c r="AZ322" s="577" t="str">
        <f t="shared" si="182"/>
        <v/>
      </c>
      <c r="BA322" s="559" t="str">
        <f t="shared" si="183"/>
        <v>入力済</v>
      </c>
      <c r="BB322" s="632" t="str">
        <f>IFERROR(VLOOKUP(K322,【参考】数式用!$AX$3:$AY$59, 2, FALSE), "")</f>
        <v/>
      </c>
      <c r="BC322" s="577" t="str">
        <f t="shared" si="184"/>
        <v/>
      </c>
      <c r="BD322" s="559" t="str">
        <f t="shared" si="185"/>
        <v>入力済</v>
      </c>
      <c r="BE322" s="559" t="str">
        <f t="shared" si="186"/>
        <v/>
      </c>
      <c r="BF322" s="559" t="str">
        <f t="shared" si="187"/>
        <v/>
      </c>
      <c r="BG322" s="559" t="str">
        <f t="shared" si="188"/>
        <v/>
      </c>
      <c r="BH322" s="559" t="str">
        <f t="shared" si="189"/>
        <v/>
      </c>
      <c r="BI322" s="559" t="str">
        <f t="shared" si="190"/>
        <v/>
      </c>
      <c r="BK322" s="27"/>
      <c r="BL322" s="606" t="str">
        <f t="shared" si="191"/>
        <v/>
      </c>
      <c r="BM322" s="606" t="str">
        <f t="shared" si="192"/>
        <v/>
      </c>
      <c r="BN322" s="606" t="str">
        <f t="shared" si="193"/>
        <v/>
      </c>
      <c r="BO322" s="607" t="str">
        <f>IFERROR(IF(BN322="対象",ROUNDDOWN(L322*VLOOKUP(K322,【参考】数式用!$A$4:$J$42,10,FALSE)*AA322,0),""),"")</f>
        <v/>
      </c>
      <c r="BP322" s="606" t="str">
        <f t="shared" si="166"/>
        <v/>
      </c>
      <c r="BQ322" s="606" t="str">
        <f t="shared" si="194"/>
        <v/>
      </c>
      <c r="BR322" s="608" t="str">
        <f t="shared" si="167"/>
        <v/>
      </c>
      <c r="BS322" s="608" t="str">
        <f t="shared" si="195"/>
        <v/>
      </c>
      <c r="BT322" s="606" t="str">
        <f t="shared" si="196"/>
        <v/>
      </c>
      <c r="BU322" s="607" t="str">
        <f>IFERROR(IF(BT322="Ⅱロ有り",ROUNDDOWN(L322*VLOOKUP(K322,【参考】数式用!$A$4:$J$42,10,FALSE)*AA322,0),""),"")</f>
        <v/>
      </c>
      <c r="BV322" s="606" t="str">
        <f>IFERROR(IF(BT322="Ⅱロなし",ROUNDDOWN(L322*VLOOKUP(K322,【参考】数式用!$A$4:$J$42,8,FALSE)*AA322,0),""),"")</f>
        <v/>
      </c>
    </row>
    <row r="323" spans="1:74" ht="110.1" customHeight="1" thickBot="1">
      <c r="A323" s="333">
        <v>310</v>
      </c>
      <c r="B323" s="1008" t="str">
        <f>IF(基本情報入力シート!B345="","",基本情報入力シート!B345)</f>
        <v/>
      </c>
      <c r="C323" s="1009"/>
      <c r="D323" s="1009"/>
      <c r="E323" s="1009"/>
      <c r="F323" s="1010"/>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24" t="str">
        <f>IF('別紙様式2-2（個票（４、５月））'!M323="","",'別紙様式2-2（個票（４、５月））'!M323)</f>
        <v/>
      </c>
      <c r="N323" s="584" t="str">
        <f>IF('別紙様式2-2（個票（４、５月））'!N323="","",'別紙様式2-2（個票（４、５月））'!N323)</f>
        <v/>
      </c>
      <c r="O323" s="336"/>
      <c r="P323" s="337" t="str">
        <f>IFERROR(VLOOKUP(K323,【参考】数式用!$A$2:$M$57,MATCH(O323,【参考】数式用!$G$3:$M$3,0)+6,0),"")</f>
        <v/>
      </c>
      <c r="Q323" s="338" t="s">
        <v>118</v>
      </c>
      <c r="R323" s="339"/>
      <c r="S323" s="340" t="s">
        <v>183</v>
      </c>
      <c r="T323" s="339"/>
      <c r="U323" s="340" t="s">
        <v>184</v>
      </c>
      <c r="V323" s="339"/>
      <c r="W323" s="340" t="s">
        <v>183</v>
      </c>
      <c r="X323" s="339"/>
      <c r="Y323" s="340" t="s">
        <v>185</v>
      </c>
      <c r="Z323" s="340" t="s">
        <v>186</v>
      </c>
      <c r="AA323" s="340" t="str">
        <f t="shared" si="168"/>
        <v/>
      </c>
      <c r="AB323" s="341" t="s">
        <v>187</v>
      </c>
      <c r="AC323" s="342" t="str">
        <f t="shared" si="169"/>
        <v/>
      </c>
      <c r="AD323" s="509" t="str">
        <f t="shared" si="170"/>
        <v/>
      </c>
      <c r="AE323" s="343" t="str">
        <f>IFERROR(ROUNDDOWN(ROUNDDOWN(ROUND(L323*VLOOKUP(K323,【参考】数式用!$A$2:$M$57,MATCH("処遇改善加算Ⅳ",【参考】数式用!$G$3:$M$3,0)+6,0),0),0)*AA323*0.5,0), "")</f>
        <v/>
      </c>
      <c r="AF323" s="344"/>
      <c r="AG323" s="345"/>
      <c r="AH323" s="345"/>
      <c r="AI323" s="344"/>
      <c r="AJ323" s="382"/>
      <c r="AK323" s="346"/>
      <c r="AL323" s="324" t="str">
        <f t="shared" si="171"/>
        <v/>
      </c>
      <c r="AM323" s="325" t="str">
        <f t="shared" si="172"/>
        <v/>
      </c>
      <c r="AN323" s="255"/>
      <c r="AO323" s="577" t="str">
        <f>IFERROR(VLOOKUP(K323,【参考】数式用!$A$2:$N$57,14,FALSE),"")</f>
        <v/>
      </c>
      <c r="AP323" s="577" t="str">
        <f t="shared" si="173"/>
        <v/>
      </c>
      <c r="AQ323" s="560" t="str">
        <f t="shared" si="174"/>
        <v/>
      </c>
      <c r="AR323" s="560" t="str">
        <f t="shared" si="175"/>
        <v>キャリアパス要件Ⅰ・Ⅱ_</v>
      </c>
      <c r="AS323" s="632" t="str">
        <f t="shared" si="176"/>
        <v>入力済</v>
      </c>
      <c r="AT323" s="577" t="str">
        <f t="shared" si="177"/>
        <v/>
      </c>
      <c r="AU323" s="632" t="str">
        <f t="shared" si="178"/>
        <v>入力済</v>
      </c>
      <c r="AV323" s="632" t="str">
        <f t="shared" si="179"/>
        <v/>
      </c>
      <c r="AW323" s="632" t="str">
        <f t="shared" si="180"/>
        <v/>
      </c>
      <c r="AX323" s="577" t="str">
        <f t="shared" si="181"/>
        <v/>
      </c>
      <c r="AY323" s="632" t="str">
        <f>IFERROR(VLOOKUP(K323,【参考】数式用!$AR$3:$AS$49, 2, FALSE), "")</f>
        <v/>
      </c>
      <c r="AZ323" s="577" t="str">
        <f t="shared" si="182"/>
        <v/>
      </c>
      <c r="BA323" s="559" t="str">
        <f t="shared" si="183"/>
        <v>入力済</v>
      </c>
      <c r="BB323" s="632" t="str">
        <f>IFERROR(VLOOKUP(K323,【参考】数式用!$AX$3:$AY$59, 2, FALSE), "")</f>
        <v/>
      </c>
      <c r="BC323" s="577" t="str">
        <f t="shared" si="184"/>
        <v/>
      </c>
      <c r="BD323" s="559" t="str">
        <f t="shared" si="185"/>
        <v>入力済</v>
      </c>
      <c r="BE323" s="559" t="str">
        <f t="shared" si="186"/>
        <v/>
      </c>
      <c r="BF323" s="559" t="str">
        <f t="shared" si="187"/>
        <v/>
      </c>
      <c r="BG323" s="559" t="str">
        <f t="shared" si="188"/>
        <v/>
      </c>
      <c r="BH323" s="559" t="str">
        <f t="shared" si="189"/>
        <v/>
      </c>
      <c r="BI323" s="559" t="str">
        <f t="shared" si="190"/>
        <v/>
      </c>
      <c r="BK323" s="27"/>
      <c r="BL323" s="606" t="str">
        <f t="shared" si="191"/>
        <v/>
      </c>
      <c r="BM323" s="606" t="str">
        <f t="shared" si="192"/>
        <v/>
      </c>
      <c r="BN323" s="606" t="str">
        <f t="shared" si="193"/>
        <v/>
      </c>
      <c r="BO323" s="607" t="str">
        <f>IFERROR(IF(BN323="対象",ROUNDDOWN(L323*VLOOKUP(K323,【参考】数式用!$A$4:$J$42,10,FALSE)*AA323,0),""),"")</f>
        <v/>
      </c>
      <c r="BP323" s="606" t="str">
        <f t="shared" si="166"/>
        <v/>
      </c>
      <c r="BQ323" s="606" t="str">
        <f t="shared" si="194"/>
        <v/>
      </c>
      <c r="BR323" s="608" t="str">
        <f t="shared" si="167"/>
        <v/>
      </c>
      <c r="BS323" s="608" t="str">
        <f t="shared" si="195"/>
        <v/>
      </c>
      <c r="BT323" s="606" t="str">
        <f t="shared" si="196"/>
        <v/>
      </c>
      <c r="BU323" s="607" t="str">
        <f>IFERROR(IF(BT323="Ⅱロ有り",ROUNDDOWN(L323*VLOOKUP(K323,【参考】数式用!$A$4:$J$42,10,FALSE)*AA323,0),""),"")</f>
        <v/>
      </c>
      <c r="BV323" s="606" t="str">
        <f>IFERROR(IF(BT323="Ⅱロなし",ROUNDDOWN(L323*VLOOKUP(K323,【参考】数式用!$A$4:$J$42,8,FALSE)*AA323,0),""),"")</f>
        <v/>
      </c>
    </row>
    <row r="324" spans="1:74" ht="110.1" customHeight="1" thickBot="1">
      <c r="A324" s="333">
        <v>311</v>
      </c>
      <c r="B324" s="1008" t="str">
        <f>IF(基本情報入力シート!B346="","",基本情報入力シート!B346)</f>
        <v/>
      </c>
      <c r="C324" s="1009"/>
      <c r="D324" s="1009"/>
      <c r="E324" s="1009"/>
      <c r="F324" s="1010"/>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24" t="str">
        <f>IF('別紙様式2-2（個票（４、５月））'!M324="","",'別紙様式2-2（個票（４、５月））'!M324)</f>
        <v/>
      </c>
      <c r="N324" s="584" t="str">
        <f>IF('別紙様式2-2（個票（４、５月））'!N324="","",'別紙様式2-2（個票（４、５月））'!N324)</f>
        <v/>
      </c>
      <c r="O324" s="336"/>
      <c r="P324" s="337" t="str">
        <f>IFERROR(VLOOKUP(K324,【参考】数式用!$A$2:$M$57,MATCH(O324,【参考】数式用!$G$3:$M$3,0)+6,0),"")</f>
        <v/>
      </c>
      <c r="Q324" s="338" t="s">
        <v>118</v>
      </c>
      <c r="R324" s="339"/>
      <c r="S324" s="340" t="s">
        <v>183</v>
      </c>
      <c r="T324" s="339"/>
      <c r="U324" s="340" t="s">
        <v>184</v>
      </c>
      <c r="V324" s="339"/>
      <c r="W324" s="340" t="s">
        <v>183</v>
      </c>
      <c r="X324" s="339"/>
      <c r="Y324" s="340" t="s">
        <v>185</v>
      </c>
      <c r="Z324" s="340" t="s">
        <v>186</v>
      </c>
      <c r="AA324" s="340" t="str">
        <f t="shared" si="168"/>
        <v/>
      </c>
      <c r="AB324" s="341" t="s">
        <v>187</v>
      </c>
      <c r="AC324" s="342" t="str">
        <f t="shared" si="169"/>
        <v/>
      </c>
      <c r="AD324" s="509" t="str">
        <f t="shared" si="170"/>
        <v/>
      </c>
      <c r="AE324" s="343" t="str">
        <f>IFERROR(ROUNDDOWN(ROUNDDOWN(ROUND(L324*VLOOKUP(K324,【参考】数式用!$A$2:$M$57,MATCH("処遇改善加算Ⅳ",【参考】数式用!$G$3:$M$3,0)+6,0),0),0)*AA324*0.5,0), "")</f>
        <v/>
      </c>
      <c r="AF324" s="344"/>
      <c r="AG324" s="345"/>
      <c r="AH324" s="345"/>
      <c r="AI324" s="344"/>
      <c r="AJ324" s="382"/>
      <c r="AK324" s="346"/>
      <c r="AL324" s="324" t="str">
        <f t="shared" si="171"/>
        <v/>
      </c>
      <c r="AM324" s="325" t="str">
        <f t="shared" si="172"/>
        <v/>
      </c>
      <c r="AN324" s="255"/>
      <c r="AO324" s="577" t="str">
        <f>IFERROR(VLOOKUP(K324,【参考】数式用!$A$2:$N$57,14,FALSE),"")</f>
        <v/>
      </c>
      <c r="AP324" s="577" t="str">
        <f t="shared" si="173"/>
        <v/>
      </c>
      <c r="AQ324" s="560" t="str">
        <f t="shared" si="174"/>
        <v/>
      </c>
      <c r="AR324" s="560" t="str">
        <f t="shared" si="175"/>
        <v>キャリアパス要件Ⅰ・Ⅱ_</v>
      </c>
      <c r="AS324" s="632" t="str">
        <f t="shared" si="176"/>
        <v>入力済</v>
      </c>
      <c r="AT324" s="577" t="str">
        <f t="shared" si="177"/>
        <v/>
      </c>
      <c r="AU324" s="632" t="str">
        <f t="shared" si="178"/>
        <v>入力済</v>
      </c>
      <c r="AV324" s="632" t="str">
        <f t="shared" si="179"/>
        <v/>
      </c>
      <c r="AW324" s="632" t="str">
        <f t="shared" si="180"/>
        <v/>
      </c>
      <c r="AX324" s="577" t="str">
        <f t="shared" si="181"/>
        <v/>
      </c>
      <c r="AY324" s="632" t="str">
        <f>IFERROR(VLOOKUP(K324,【参考】数式用!$AR$3:$AS$49, 2, FALSE), "")</f>
        <v/>
      </c>
      <c r="AZ324" s="577" t="str">
        <f t="shared" si="182"/>
        <v/>
      </c>
      <c r="BA324" s="559" t="str">
        <f t="shared" si="183"/>
        <v>入力済</v>
      </c>
      <c r="BB324" s="632" t="str">
        <f>IFERROR(VLOOKUP(K324,【参考】数式用!$AX$3:$AY$59, 2, FALSE), "")</f>
        <v/>
      </c>
      <c r="BC324" s="577" t="str">
        <f t="shared" si="184"/>
        <v/>
      </c>
      <c r="BD324" s="559" t="str">
        <f t="shared" si="185"/>
        <v>入力済</v>
      </c>
      <c r="BE324" s="559" t="str">
        <f t="shared" si="186"/>
        <v/>
      </c>
      <c r="BF324" s="559" t="str">
        <f t="shared" si="187"/>
        <v/>
      </c>
      <c r="BG324" s="559" t="str">
        <f t="shared" si="188"/>
        <v/>
      </c>
      <c r="BH324" s="559" t="str">
        <f t="shared" si="189"/>
        <v/>
      </c>
      <c r="BI324" s="559" t="str">
        <f t="shared" si="190"/>
        <v/>
      </c>
      <c r="BK324" s="27"/>
      <c r="BL324" s="606" t="str">
        <f t="shared" si="191"/>
        <v/>
      </c>
      <c r="BM324" s="606" t="str">
        <f t="shared" si="192"/>
        <v/>
      </c>
      <c r="BN324" s="606" t="str">
        <f t="shared" si="193"/>
        <v/>
      </c>
      <c r="BO324" s="607" t="str">
        <f>IFERROR(IF(BN324="対象",ROUNDDOWN(L324*VLOOKUP(K324,【参考】数式用!$A$4:$J$42,10,FALSE)*AA324,0),""),"")</f>
        <v/>
      </c>
      <c r="BP324" s="606" t="str">
        <f t="shared" si="166"/>
        <v/>
      </c>
      <c r="BQ324" s="606" t="str">
        <f t="shared" si="194"/>
        <v/>
      </c>
      <c r="BR324" s="608" t="str">
        <f t="shared" si="167"/>
        <v/>
      </c>
      <c r="BS324" s="608" t="str">
        <f t="shared" si="195"/>
        <v/>
      </c>
      <c r="BT324" s="606" t="str">
        <f t="shared" si="196"/>
        <v/>
      </c>
      <c r="BU324" s="607" t="str">
        <f>IFERROR(IF(BT324="Ⅱロ有り",ROUNDDOWN(L324*VLOOKUP(K324,【参考】数式用!$A$4:$J$42,10,FALSE)*AA324,0),""),"")</f>
        <v/>
      </c>
      <c r="BV324" s="606" t="str">
        <f>IFERROR(IF(BT324="Ⅱロなし",ROUNDDOWN(L324*VLOOKUP(K324,【参考】数式用!$A$4:$J$42,8,FALSE)*AA324,0),""),"")</f>
        <v/>
      </c>
    </row>
    <row r="325" spans="1:74" ht="110.1" customHeight="1" thickBot="1">
      <c r="A325" s="333">
        <v>312</v>
      </c>
      <c r="B325" s="1008" t="str">
        <f>IF(基本情報入力シート!B347="","",基本情報入力シート!B347)</f>
        <v/>
      </c>
      <c r="C325" s="1009"/>
      <c r="D325" s="1009"/>
      <c r="E325" s="1009"/>
      <c r="F325" s="1010"/>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24" t="str">
        <f>IF('別紙様式2-2（個票（４、５月））'!M325="","",'別紙様式2-2（個票（４、５月））'!M325)</f>
        <v/>
      </c>
      <c r="N325" s="584" t="str">
        <f>IF('別紙様式2-2（個票（４、５月））'!N325="","",'別紙様式2-2（個票（４、５月））'!N325)</f>
        <v/>
      </c>
      <c r="O325" s="336"/>
      <c r="P325" s="337" t="str">
        <f>IFERROR(VLOOKUP(K325,【参考】数式用!$A$2:$M$57,MATCH(O325,【参考】数式用!$G$3:$M$3,0)+6,0),"")</f>
        <v/>
      </c>
      <c r="Q325" s="338" t="s">
        <v>118</v>
      </c>
      <c r="R325" s="339"/>
      <c r="S325" s="340" t="s">
        <v>183</v>
      </c>
      <c r="T325" s="339"/>
      <c r="U325" s="340" t="s">
        <v>184</v>
      </c>
      <c r="V325" s="339"/>
      <c r="W325" s="340" t="s">
        <v>183</v>
      </c>
      <c r="X325" s="339"/>
      <c r="Y325" s="340" t="s">
        <v>185</v>
      </c>
      <c r="Z325" s="340" t="s">
        <v>186</v>
      </c>
      <c r="AA325" s="340" t="str">
        <f t="shared" si="168"/>
        <v/>
      </c>
      <c r="AB325" s="341" t="s">
        <v>187</v>
      </c>
      <c r="AC325" s="342" t="str">
        <f t="shared" si="169"/>
        <v/>
      </c>
      <c r="AD325" s="509" t="str">
        <f t="shared" si="170"/>
        <v/>
      </c>
      <c r="AE325" s="343" t="str">
        <f>IFERROR(ROUNDDOWN(ROUNDDOWN(ROUND(L325*VLOOKUP(K325,【参考】数式用!$A$2:$M$57,MATCH("処遇改善加算Ⅳ",【参考】数式用!$G$3:$M$3,0)+6,0),0),0)*AA325*0.5,0), "")</f>
        <v/>
      </c>
      <c r="AF325" s="344"/>
      <c r="AG325" s="345"/>
      <c r="AH325" s="345"/>
      <c r="AI325" s="344"/>
      <c r="AJ325" s="382"/>
      <c r="AK325" s="346"/>
      <c r="AL325" s="324" t="str">
        <f t="shared" si="171"/>
        <v/>
      </c>
      <c r="AM325" s="325" t="str">
        <f t="shared" si="172"/>
        <v/>
      </c>
      <c r="AN325" s="255"/>
      <c r="AO325" s="577" t="str">
        <f>IFERROR(VLOOKUP(K325,【参考】数式用!$A$2:$N$57,14,FALSE),"")</f>
        <v/>
      </c>
      <c r="AP325" s="577" t="str">
        <f t="shared" si="173"/>
        <v/>
      </c>
      <c r="AQ325" s="560" t="str">
        <f t="shared" si="174"/>
        <v/>
      </c>
      <c r="AR325" s="560" t="str">
        <f t="shared" si="175"/>
        <v>キャリアパス要件Ⅰ・Ⅱ_</v>
      </c>
      <c r="AS325" s="632" t="str">
        <f t="shared" si="176"/>
        <v>入力済</v>
      </c>
      <c r="AT325" s="577" t="str">
        <f t="shared" si="177"/>
        <v/>
      </c>
      <c r="AU325" s="632" t="str">
        <f t="shared" si="178"/>
        <v>入力済</v>
      </c>
      <c r="AV325" s="632" t="str">
        <f t="shared" si="179"/>
        <v/>
      </c>
      <c r="AW325" s="632" t="str">
        <f t="shared" si="180"/>
        <v/>
      </c>
      <c r="AX325" s="577" t="str">
        <f t="shared" si="181"/>
        <v/>
      </c>
      <c r="AY325" s="632" t="str">
        <f>IFERROR(VLOOKUP(K325,【参考】数式用!$AR$3:$AS$49, 2, FALSE), "")</f>
        <v/>
      </c>
      <c r="AZ325" s="577" t="str">
        <f t="shared" si="182"/>
        <v/>
      </c>
      <c r="BA325" s="559" t="str">
        <f t="shared" si="183"/>
        <v>入力済</v>
      </c>
      <c r="BB325" s="632" t="str">
        <f>IFERROR(VLOOKUP(K325,【参考】数式用!$AX$3:$AY$59, 2, FALSE), "")</f>
        <v/>
      </c>
      <c r="BC325" s="577" t="str">
        <f t="shared" si="184"/>
        <v/>
      </c>
      <c r="BD325" s="559" t="str">
        <f t="shared" si="185"/>
        <v>入力済</v>
      </c>
      <c r="BE325" s="559" t="str">
        <f t="shared" si="186"/>
        <v/>
      </c>
      <c r="BF325" s="559" t="str">
        <f t="shared" si="187"/>
        <v/>
      </c>
      <c r="BG325" s="559" t="str">
        <f t="shared" si="188"/>
        <v/>
      </c>
      <c r="BH325" s="559" t="str">
        <f t="shared" si="189"/>
        <v/>
      </c>
      <c r="BI325" s="559" t="str">
        <f t="shared" si="190"/>
        <v/>
      </c>
      <c r="BK325" s="27"/>
      <c r="BL325" s="606" t="str">
        <f t="shared" si="191"/>
        <v/>
      </c>
      <c r="BM325" s="606" t="str">
        <f t="shared" si="192"/>
        <v/>
      </c>
      <c r="BN325" s="606" t="str">
        <f t="shared" si="193"/>
        <v/>
      </c>
      <c r="BO325" s="607" t="str">
        <f>IFERROR(IF(BN325="対象",ROUNDDOWN(L325*VLOOKUP(K325,【参考】数式用!$A$4:$J$42,10,FALSE)*AA325,0),""),"")</f>
        <v/>
      </c>
      <c r="BP325" s="606" t="str">
        <f t="shared" si="166"/>
        <v/>
      </c>
      <c r="BQ325" s="606" t="str">
        <f t="shared" si="194"/>
        <v/>
      </c>
      <c r="BR325" s="608" t="str">
        <f t="shared" si="167"/>
        <v/>
      </c>
      <c r="BS325" s="608" t="str">
        <f t="shared" si="195"/>
        <v/>
      </c>
      <c r="BT325" s="606" t="str">
        <f t="shared" si="196"/>
        <v/>
      </c>
      <c r="BU325" s="607" t="str">
        <f>IFERROR(IF(BT325="Ⅱロ有り",ROUNDDOWN(L325*VLOOKUP(K325,【参考】数式用!$A$4:$J$42,10,FALSE)*AA325,0),""),"")</f>
        <v/>
      </c>
      <c r="BV325" s="606" t="str">
        <f>IFERROR(IF(BT325="Ⅱロなし",ROUNDDOWN(L325*VLOOKUP(K325,【参考】数式用!$A$4:$J$42,8,FALSE)*AA325,0),""),"")</f>
        <v/>
      </c>
    </row>
    <row r="326" spans="1:74" ht="110.1" customHeight="1" thickBot="1">
      <c r="A326" s="333">
        <v>313</v>
      </c>
      <c r="B326" s="1008" t="str">
        <f>IF(基本情報入力シート!B348="","",基本情報入力シート!B348)</f>
        <v/>
      </c>
      <c r="C326" s="1009"/>
      <c r="D326" s="1009"/>
      <c r="E326" s="1009"/>
      <c r="F326" s="1010"/>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24" t="str">
        <f>IF('別紙様式2-2（個票（４、５月））'!M326="","",'別紙様式2-2（個票（４、５月））'!M326)</f>
        <v/>
      </c>
      <c r="N326" s="584" t="str">
        <f>IF('別紙様式2-2（個票（４、５月））'!N326="","",'別紙様式2-2（個票（４、５月））'!N326)</f>
        <v/>
      </c>
      <c r="O326" s="336"/>
      <c r="P326" s="337" t="str">
        <f>IFERROR(VLOOKUP(K326,【参考】数式用!$A$2:$M$57,MATCH(O326,【参考】数式用!$G$3:$M$3,0)+6,0),"")</f>
        <v/>
      </c>
      <c r="Q326" s="338" t="s">
        <v>118</v>
      </c>
      <c r="R326" s="339"/>
      <c r="S326" s="340" t="s">
        <v>183</v>
      </c>
      <c r="T326" s="339"/>
      <c r="U326" s="340" t="s">
        <v>184</v>
      </c>
      <c r="V326" s="339"/>
      <c r="W326" s="340" t="s">
        <v>183</v>
      </c>
      <c r="X326" s="339"/>
      <c r="Y326" s="340" t="s">
        <v>185</v>
      </c>
      <c r="Z326" s="340" t="s">
        <v>186</v>
      </c>
      <c r="AA326" s="340" t="str">
        <f t="shared" si="168"/>
        <v/>
      </c>
      <c r="AB326" s="341" t="s">
        <v>187</v>
      </c>
      <c r="AC326" s="342" t="str">
        <f t="shared" si="169"/>
        <v/>
      </c>
      <c r="AD326" s="509" t="str">
        <f t="shared" si="170"/>
        <v/>
      </c>
      <c r="AE326" s="343" t="str">
        <f>IFERROR(ROUNDDOWN(ROUNDDOWN(ROUND(L326*VLOOKUP(K326,【参考】数式用!$A$2:$M$57,MATCH("処遇改善加算Ⅳ",【参考】数式用!$G$3:$M$3,0)+6,0),0),0)*AA326*0.5,0), "")</f>
        <v/>
      </c>
      <c r="AF326" s="344"/>
      <c r="AG326" s="345"/>
      <c r="AH326" s="345"/>
      <c r="AI326" s="344"/>
      <c r="AJ326" s="382"/>
      <c r="AK326" s="346"/>
      <c r="AL326" s="324" t="str">
        <f t="shared" si="171"/>
        <v/>
      </c>
      <c r="AM326" s="325" t="str">
        <f t="shared" si="172"/>
        <v/>
      </c>
      <c r="AN326" s="255"/>
      <c r="AO326" s="577" t="str">
        <f>IFERROR(VLOOKUP(K326,【参考】数式用!$A$2:$N$57,14,FALSE),"")</f>
        <v/>
      </c>
      <c r="AP326" s="577" t="str">
        <f t="shared" si="173"/>
        <v/>
      </c>
      <c r="AQ326" s="560" t="str">
        <f t="shared" si="174"/>
        <v/>
      </c>
      <c r="AR326" s="560" t="str">
        <f t="shared" si="175"/>
        <v>キャリアパス要件Ⅰ・Ⅱ_</v>
      </c>
      <c r="AS326" s="632" t="str">
        <f t="shared" si="176"/>
        <v>入力済</v>
      </c>
      <c r="AT326" s="577" t="str">
        <f t="shared" si="177"/>
        <v/>
      </c>
      <c r="AU326" s="632" t="str">
        <f t="shared" si="178"/>
        <v>入力済</v>
      </c>
      <c r="AV326" s="632" t="str">
        <f t="shared" si="179"/>
        <v/>
      </c>
      <c r="AW326" s="632" t="str">
        <f t="shared" si="180"/>
        <v/>
      </c>
      <c r="AX326" s="577" t="str">
        <f t="shared" si="181"/>
        <v/>
      </c>
      <c r="AY326" s="632" t="str">
        <f>IFERROR(VLOOKUP(K326,【参考】数式用!$AR$3:$AS$49, 2, FALSE), "")</f>
        <v/>
      </c>
      <c r="AZ326" s="577" t="str">
        <f t="shared" si="182"/>
        <v/>
      </c>
      <c r="BA326" s="559" t="str">
        <f t="shared" si="183"/>
        <v>入力済</v>
      </c>
      <c r="BB326" s="632" t="str">
        <f>IFERROR(VLOOKUP(K326,【参考】数式用!$AX$3:$AY$59, 2, FALSE), "")</f>
        <v/>
      </c>
      <c r="BC326" s="577" t="str">
        <f t="shared" si="184"/>
        <v/>
      </c>
      <c r="BD326" s="559" t="str">
        <f t="shared" si="185"/>
        <v>入力済</v>
      </c>
      <c r="BE326" s="559" t="str">
        <f t="shared" si="186"/>
        <v/>
      </c>
      <c r="BF326" s="559" t="str">
        <f t="shared" si="187"/>
        <v/>
      </c>
      <c r="BG326" s="559" t="str">
        <f t="shared" si="188"/>
        <v/>
      </c>
      <c r="BH326" s="559" t="str">
        <f t="shared" si="189"/>
        <v/>
      </c>
      <c r="BI326" s="559" t="str">
        <f t="shared" si="190"/>
        <v/>
      </c>
      <c r="BK326" s="27"/>
      <c r="BL326" s="606" t="str">
        <f t="shared" si="191"/>
        <v/>
      </c>
      <c r="BM326" s="606" t="str">
        <f t="shared" si="192"/>
        <v/>
      </c>
      <c r="BN326" s="606" t="str">
        <f t="shared" si="193"/>
        <v/>
      </c>
      <c r="BO326" s="607" t="str">
        <f>IFERROR(IF(BN326="対象",ROUNDDOWN(L326*VLOOKUP(K326,【参考】数式用!$A$4:$J$42,10,FALSE)*AA326,0),""),"")</f>
        <v/>
      </c>
      <c r="BP326" s="606" t="str">
        <f t="shared" si="166"/>
        <v/>
      </c>
      <c r="BQ326" s="606" t="str">
        <f t="shared" si="194"/>
        <v/>
      </c>
      <c r="BR326" s="608" t="str">
        <f t="shared" si="167"/>
        <v/>
      </c>
      <c r="BS326" s="608" t="str">
        <f t="shared" si="195"/>
        <v/>
      </c>
      <c r="BT326" s="606" t="str">
        <f t="shared" si="196"/>
        <v/>
      </c>
      <c r="BU326" s="607" t="str">
        <f>IFERROR(IF(BT326="Ⅱロ有り",ROUNDDOWN(L326*VLOOKUP(K326,【参考】数式用!$A$4:$J$42,10,FALSE)*AA326,0),""),"")</f>
        <v/>
      </c>
      <c r="BV326" s="606" t="str">
        <f>IFERROR(IF(BT326="Ⅱロなし",ROUNDDOWN(L326*VLOOKUP(K326,【参考】数式用!$A$4:$J$42,8,FALSE)*AA326,0),""),"")</f>
        <v/>
      </c>
    </row>
    <row r="327" spans="1:74" ht="110.1" customHeight="1" thickBot="1">
      <c r="A327" s="333">
        <v>314</v>
      </c>
      <c r="B327" s="1008" t="str">
        <f>IF(基本情報入力シート!B349="","",基本情報入力シート!B349)</f>
        <v/>
      </c>
      <c r="C327" s="1009"/>
      <c r="D327" s="1009"/>
      <c r="E327" s="1009"/>
      <c r="F327" s="1010"/>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24" t="str">
        <f>IF('別紙様式2-2（個票（４、５月））'!M327="","",'別紙様式2-2（個票（４、５月））'!M327)</f>
        <v/>
      </c>
      <c r="N327" s="584" t="str">
        <f>IF('別紙様式2-2（個票（４、５月））'!N327="","",'別紙様式2-2（個票（４、５月））'!N327)</f>
        <v/>
      </c>
      <c r="O327" s="336"/>
      <c r="P327" s="337" t="str">
        <f>IFERROR(VLOOKUP(K327,【参考】数式用!$A$2:$M$57,MATCH(O327,【参考】数式用!$G$3:$M$3,0)+6,0),"")</f>
        <v/>
      </c>
      <c r="Q327" s="338" t="s">
        <v>118</v>
      </c>
      <c r="R327" s="339"/>
      <c r="S327" s="340" t="s">
        <v>183</v>
      </c>
      <c r="T327" s="339"/>
      <c r="U327" s="340" t="s">
        <v>184</v>
      </c>
      <c r="V327" s="339"/>
      <c r="W327" s="340" t="s">
        <v>183</v>
      </c>
      <c r="X327" s="339"/>
      <c r="Y327" s="340" t="s">
        <v>185</v>
      </c>
      <c r="Z327" s="340" t="s">
        <v>186</v>
      </c>
      <c r="AA327" s="340" t="str">
        <f t="shared" si="168"/>
        <v/>
      </c>
      <c r="AB327" s="341" t="s">
        <v>187</v>
      </c>
      <c r="AC327" s="342" t="str">
        <f t="shared" si="169"/>
        <v/>
      </c>
      <c r="AD327" s="509" t="str">
        <f t="shared" si="170"/>
        <v/>
      </c>
      <c r="AE327" s="343" t="str">
        <f>IFERROR(ROUNDDOWN(ROUNDDOWN(ROUND(L327*VLOOKUP(K327,【参考】数式用!$A$2:$M$57,MATCH("処遇改善加算Ⅳ",【参考】数式用!$G$3:$M$3,0)+6,0),0),0)*AA327*0.5,0), "")</f>
        <v/>
      </c>
      <c r="AF327" s="344"/>
      <c r="AG327" s="345"/>
      <c r="AH327" s="345"/>
      <c r="AI327" s="344"/>
      <c r="AJ327" s="382"/>
      <c r="AK327" s="346"/>
      <c r="AL327" s="324" t="str">
        <f t="shared" si="171"/>
        <v/>
      </c>
      <c r="AM327" s="325" t="str">
        <f t="shared" si="172"/>
        <v/>
      </c>
      <c r="AN327" s="255"/>
      <c r="AO327" s="577" t="str">
        <f>IFERROR(VLOOKUP(K327,【参考】数式用!$A$2:$N$57,14,FALSE),"")</f>
        <v/>
      </c>
      <c r="AP327" s="577" t="str">
        <f t="shared" si="173"/>
        <v/>
      </c>
      <c r="AQ327" s="560" t="str">
        <f t="shared" si="174"/>
        <v/>
      </c>
      <c r="AR327" s="560" t="str">
        <f t="shared" si="175"/>
        <v>キャリアパス要件Ⅰ・Ⅱ_</v>
      </c>
      <c r="AS327" s="632" t="str">
        <f t="shared" si="176"/>
        <v>入力済</v>
      </c>
      <c r="AT327" s="577" t="str">
        <f t="shared" si="177"/>
        <v/>
      </c>
      <c r="AU327" s="632" t="str">
        <f t="shared" si="178"/>
        <v>入力済</v>
      </c>
      <c r="AV327" s="632" t="str">
        <f t="shared" si="179"/>
        <v/>
      </c>
      <c r="AW327" s="632" t="str">
        <f t="shared" si="180"/>
        <v/>
      </c>
      <c r="AX327" s="577" t="str">
        <f t="shared" si="181"/>
        <v/>
      </c>
      <c r="AY327" s="632" t="str">
        <f>IFERROR(VLOOKUP(K327,【参考】数式用!$AR$3:$AS$49, 2, FALSE), "")</f>
        <v/>
      </c>
      <c r="AZ327" s="577" t="str">
        <f t="shared" si="182"/>
        <v/>
      </c>
      <c r="BA327" s="559" t="str">
        <f t="shared" si="183"/>
        <v>入力済</v>
      </c>
      <c r="BB327" s="632" t="str">
        <f>IFERROR(VLOOKUP(K327,【参考】数式用!$AX$3:$AY$59, 2, FALSE), "")</f>
        <v/>
      </c>
      <c r="BC327" s="577" t="str">
        <f t="shared" si="184"/>
        <v/>
      </c>
      <c r="BD327" s="559" t="str">
        <f t="shared" si="185"/>
        <v>入力済</v>
      </c>
      <c r="BE327" s="559" t="str">
        <f t="shared" si="186"/>
        <v/>
      </c>
      <c r="BF327" s="559" t="str">
        <f t="shared" si="187"/>
        <v/>
      </c>
      <c r="BG327" s="559" t="str">
        <f t="shared" si="188"/>
        <v/>
      </c>
      <c r="BH327" s="559" t="str">
        <f t="shared" si="189"/>
        <v/>
      </c>
      <c r="BI327" s="559" t="str">
        <f t="shared" si="190"/>
        <v/>
      </c>
      <c r="BK327" s="27"/>
      <c r="BL327" s="606" t="str">
        <f t="shared" si="191"/>
        <v/>
      </c>
      <c r="BM327" s="606" t="str">
        <f t="shared" si="192"/>
        <v/>
      </c>
      <c r="BN327" s="606" t="str">
        <f t="shared" si="193"/>
        <v/>
      </c>
      <c r="BO327" s="607" t="str">
        <f>IFERROR(IF(BN327="対象",ROUNDDOWN(L327*VLOOKUP(K327,【参考】数式用!$A$4:$J$42,10,FALSE)*AA327,0),""),"")</f>
        <v/>
      </c>
      <c r="BP327" s="606" t="str">
        <f t="shared" si="166"/>
        <v/>
      </c>
      <c r="BQ327" s="606" t="str">
        <f t="shared" si="194"/>
        <v/>
      </c>
      <c r="BR327" s="608" t="str">
        <f t="shared" si="167"/>
        <v/>
      </c>
      <c r="BS327" s="608" t="str">
        <f t="shared" si="195"/>
        <v/>
      </c>
      <c r="BT327" s="606" t="str">
        <f t="shared" si="196"/>
        <v/>
      </c>
      <c r="BU327" s="607" t="str">
        <f>IFERROR(IF(BT327="Ⅱロ有り",ROUNDDOWN(L327*VLOOKUP(K327,【参考】数式用!$A$4:$J$42,10,FALSE)*AA327,0),""),"")</f>
        <v/>
      </c>
      <c r="BV327" s="606" t="str">
        <f>IFERROR(IF(BT327="Ⅱロなし",ROUNDDOWN(L327*VLOOKUP(K327,【参考】数式用!$A$4:$J$42,8,FALSE)*AA327,0),""),"")</f>
        <v/>
      </c>
    </row>
    <row r="328" spans="1:74" ht="110.1" customHeight="1" thickBot="1">
      <c r="A328" s="333">
        <v>315</v>
      </c>
      <c r="B328" s="1008" t="str">
        <f>IF(基本情報入力シート!B350="","",基本情報入力シート!B350)</f>
        <v/>
      </c>
      <c r="C328" s="1009"/>
      <c r="D328" s="1009"/>
      <c r="E328" s="1009"/>
      <c r="F328" s="1010"/>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24" t="str">
        <f>IF('別紙様式2-2（個票（４、５月））'!M328="","",'別紙様式2-2（個票（４、５月））'!M328)</f>
        <v/>
      </c>
      <c r="N328" s="584" t="str">
        <f>IF('別紙様式2-2（個票（４、５月））'!N328="","",'別紙様式2-2（個票（４、５月））'!N328)</f>
        <v/>
      </c>
      <c r="O328" s="336"/>
      <c r="P328" s="337" t="str">
        <f>IFERROR(VLOOKUP(K328,【参考】数式用!$A$2:$M$57,MATCH(O328,【参考】数式用!$G$3:$M$3,0)+6,0),"")</f>
        <v/>
      </c>
      <c r="Q328" s="338" t="s">
        <v>118</v>
      </c>
      <c r="R328" s="339"/>
      <c r="S328" s="340" t="s">
        <v>183</v>
      </c>
      <c r="T328" s="339"/>
      <c r="U328" s="340" t="s">
        <v>184</v>
      </c>
      <c r="V328" s="339"/>
      <c r="W328" s="340" t="s">
        <v>183</v>
      </c>
      <c r="X328" s="339"/>
      <c r="Y328" s="340" t="s">
        <v>185</v>
      </c>
      <c r="Z328" s="340" t="s">
        <v>186</v>
      </c>
      <c r="AA328" s="340" t="str">
        <f t="shared" si="168"/>
        <v/>
      </c>
      <c r="AB328" s="341" t="s">
        <v>187</v>
      </c>
      <c r="AC328" s="342" t="str">
        <f t="shared" si="169"/>
        <v/>
      </c>
      <c r="AD328" s="509" t="str">
        <f t="shared" si="170"/>
        <v/>
      </c>
      <c r="AE328" s="343" t="str">
        <f>IFERROR(ROUNDDOWN(ROUNDDOWN(ROUND(L328*VLOOKUP(K328,【参考】数式用!$A$2:$M$57,MATCH("処遇改善加算Ⅳ",【参考】数式用!$G$3:$M$3,0)+6,0),0),0)*AA328*0.5,0), "")</f>
        <v/>
      </c>
      <c r="AF328" s="344"/>
      <c r="AG328" s="345"/>
      <c r="AH328" s="345"/>
      <c r="AI328" s="344"/>
      <c r="AJ328" s="382"/>
      <c r="AK328" s="346"/>
      <c r="AL328" s="324" t="str">
        <f t="shared" si="171"/>
        <v/>
      </c>
      <c r="AM328" s="325" t="str">
        <f t="shared" si="172"/>
        <v/>
      </c>
      <c r="AN328" s="255"/>
      <c r="AO328" s="577" t="str">
        <f>IFERROR(VLOOKUP(K328,【参考】数式用!$A$2:$N$57,14,FALSE),"")</f>
        <v/>
      </c>
      <c r="AP328" s="577" t="str">
        <f t="shared" si="173"/>
        <v/>
      </c>
      <c r="AQ328" s="560" t="str">
        <f t="shared" si="174"/>
        <v/>
      </c>
      <c r="AR328" s="560" t="str">
        <f t="shared" si="175"/>
        <v>キャリアパス要件Ⅰ・Ⅱ_</v>
      </c>
      <c r="AS328" s="632" t="str">
        <f t="shared" si="176"/>
        <v>入力済</v>
      </c>
      <c r="AT328" s="577" t="str">
        <f t="shared" si="177"/>
        <v/>
      </c>
      <c r="AU328" s="632" t="str">
        <f t="shared" si="178"/>
        <v>入力済</v>
      </c>
      <c r="AV328" s="632" t="str">
        <f t="shared" si="179"/>
        <v/>
      </c>
      <c r="AW328" s="632" t="str">
        <f t="shared" si="180"/>
        <v/>
      </c>
      <c r="AX328" s="577" t="str">
        <f t="shared" si="181"/>
        <v/>
      </c>
      <c r="AY328" s="632" t="str">
        <f>IFERROR(VLOOKUP(K328,【参考】数式用!$AR$3:$AS$49, 2, FALSE), "")</f>
        <v/>
      </c>
      <c r="AZ328" s="577" t="str">
        <f t="shared" si="182"/>
        <v/>
      </c>
      <c r="BA328" s="559" t="str">
        <f t="shared" si="183"/>
        <v>入力済</v>
      </c>
      <c r="BB328" s="632" t="str">
        <f>IFERROR(VLOOKUP(K328,【参考】数式用!$AX$3:$AY$59, 2, FALSE), "")</f>
        <v/>
      </c>
      <c r="BC328" s="577" t="str">
        <f t="shared" si="184"/>
        <v/>
      </c>
      <c r="BD328" s="559" t="str">
        <f t="shared" si="185"/>
        <v>入力済</v>
      </c>
      <c r="BE328" s="559" t="str">
        <f t="shared" si="186"/>
        <v/>
      </c>
      <c r="BF328" s="559" t="str">
        <f t="shared" si="187"/>
        <v/>
      </c>
      <c r="BG328" s="559" t="str">
        <f t="shared" si="188"/>
        <v/>
      </c>
      <c r="BH328" s="559" t="str">
        <f t="shared" si="189"/>
        <v/>
      </c>
      <c r="BI328" s="559" t="str">
        <f t="shared" si="190"/>
        <v/>
      </c>
      <c r="BK328" s="27"/>
      <c r="BL328" s="606" t="str">
        <f t="shared" si="191"/>
        <v/>
      </c>
      <c r="BM328" s="606" t="str">
        <f t="shared" si="192"/>
        <v/>
      </c>
      <c r="BN328" s="606" t="str">
        <f t="shared" si="193"/>
        <v/>
      </c>
      <c r="BO328" s="607" t="str">
        <f>IFERROR(IF(BN328="対象",ROUNDDOWN(L328*VLOOKUP(K328,【参考】数式用!$A$4:$J$42,10,FALSE)*AA328,0),""),"")</f>
        <v/>
      </c>
      <c r="BP328" s="606" t="str">
        <f t="shared" si="166"/>
        <v/>
      </c>
      <c r="BQ328" s="606" t="str">
        <f t="shared" si="194"/>
        <v/>
      </c>
      <c r="BR328" s="608" t="str">
        <f t="shared" si="167"/>
        <v/>
      </c>
      <c r="BS328" s="608" t="str">
        <f t="shared" si="195"/>
        <v/>
      </c>
      <c r="BT328" s="606" t="str">
        <f t="shared" si="196"/>
        <v/>
      </c>
      <c r="BU328" s="607" t="str">
        <f>IFERROR(IF(BT328="Ⅱロ有り",ROUNDDOWN(L328*VLOOKUP(K328,【参考】数式用!$A$4:$J$42,10,FALSE)*AA328,0),""),"")</f>
        <v/>
      </c>
      <c r="BV328" s="606" t="str">
        <f>IFERROR(IF(BT328="Ⅱロなし",ROUNDDOWN(L328*VLOOKUP(K328,【参考】数式用!$A$4:$J$42,8,FALSE)*AA328,0),""),"")</f>
        <v/>
      </c>
    </row>
    <row r="329" spans="1:74" ht="110.1" customHeight="1" thickBot="1">
      <c r="A329" s="333">
        <v>316</v>
      </c>
      <c r="B329" s="1008" t="str">
        <f>IF(基本情報入力シート!B351="","",基本情報入力シート!B351)</f>
        <v/>
      </c>
      <c r="C329" s="1009"/>
      <c r="D329" s="1009"/>
      <c r="E329" s="1009"/>
      <c r="F329" s="1010"/>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24" t="str">
        <f>IF('別紙様式2-2（個票（４、５月））'!M329="","",'別紙様式2-2（個票（４、５月））'!M329)</f>
        <v/>
      </c>
      <c r="N329" s="584" t="str">
        <f>IF('別紙様式2-2（個票（４、５月））'!N329="","",'別紙様式2-2（個票（４、５月））'!N329)</f>
        <v/>
      </c>
      <c r="O329" s="336"/>
      <c r="P329" s="337" t="str">
        <f>IFERROR(VLOOKUP(K329,【参考】数式用!$A$2:$M$57,MATCH(O329,【参考】数式用!$G$3:$M$3,0)+6,0),"")</f>
        <v/>
      </c>
      <c r="Q329" s="338" t="s">
        <v>118</v>
      </c>
      <c r="R329" s="339"/>
      <c r="S329" s="340" t="s">
        <v>183</v>
      </c>
      <c r="T329" s="339"/>
      <c r="U329" s="340" t="s">
        <v>184</v>
      </c>
      <c r="V329" s="339"/>
      <c r="W329" s="340" t="s">
        <v>183</v>
      </c>
      <c r="X329" s="339"/>
      <c r="Y329" s="340" t="s">
        <v>185</v>
      </c>
      <c r="Z329" s="340" t="s">
        <v>186</v>
      </c>
      <c r="AA329" s="340" t="str">
        <f t="shared" si="168"/>
        <v/>
      </c>
      <c r="AB329" s="341" t="s">
        <v>187</v>
      </c>
      <c r="AC329" s="342" t="str">
        <f t="shared" si="169"/>
        <v/>
      </c>
      <c r="AD329" s="509" t="str">
        <f t="shared" si="170"/>
        <v/>
      </c>
      <c r="AE329" s="343" t="str">
        <f>IFERROR(ROUNDDOWN(ROUNDDOWN(ROUND(L329*VLOOKUP(K329,【参考】数式用!$A$2:$M$57,MATCH("処遇改善加算Ⅳ",【参考】数式用!$G$3:$M$3,0)+6,0),0),0)*AA329*0.5,0), "")</f>
        <v/>
      </c>
      <c r="AF329" s="344"/>
      <c r="AG329" s="345"/>
      <c r="AH329" s="345"/>
      <c r="AI329" s="344"/>
      <c r="AJ329" s="382"/>
      <c r="AK329" s="346"/>
      <c r="AL329" s="324" t="str">
        <f t="shared" si="171"/>
        <v/>
      </c>
      <c r="AM329" s="325" t="str">
        <f t="shared" si="172"/>
        <v/>
      </c>
      <c r="AN329" s="255"/>
      <c r="AO329" s="577" t="str">
        <f>IFERROR(VLOOKUP(K329,【参考】数式用!$A$2:$N$57,14,FALSE),"")</f>
        <v/>
      </c>
      <c r="AP329" s="577" t="str">
        <f t="shared" si="173"/>
        <v/>
      </c>
      <c r="AQ329" s="560" t="str">
        <f t="shared" si="174"/>
        <v/>
      </c>
      <c r="AR329" s="560" t="str">
        <f t="shared" si="175"/>
        <v>キャリアパス要件Ⅰ・Ⅱ_</v>
      </c>
      <c r="AS329" s="632" t="str">
        <f t="shared" si="176"/>
        <v>入力済</v>
      </c>
      <c r="AT329" s="577" t="str">
        <f t="shared" si="177"/>
        <v/>
      </c>
      <c r="AU329" s="632" t="str">
        <f t="shared" si="178"/>
        <v>入力済</v>
      </c>
      <c r="AV329" s="632" t="str">
        <f t="shared" si="179"/>
        <v/>
      </c>
      <c r="AW329" s="632" t="str">
        <f t="shared" si="180"/>
        <v/>
      </c>
      <c r="AX329" s="577" t="str">
        <f t="shared" si="181"/>
        <v/>
      </c>
      <c r="AY329" s="632" t="str">
        <f>IFERROR(VLOOKUP(K329,【参考】数式用!$AR$3:$AS$49, 2, FALSE), "")</f>
        <v/>
      </c>
      <c r="AZ329" s="577" t="str">
        <f t="shared" si="182"/>
        <v/>
      </c>
      <c r="BA329" s="559" t="str">
        <f t="shared" si="183"/>
        <v>入力済</v>
      </c>
      <c r="BB329" s="632" t="str">
        <f>IFERROR(VLOOKUP(K329,【参考】数式用!$AX$3:$AY$59, 2, FALSE), "")</f>
        <v/>
      </c>
      <c r="BC329" s="577" t="str">
        <f t="shared" si="184"/>
        <v/>
      </c>
      <c r="BD329" s="559" t="str">
        <f t="shared" si="185"/>
        <v>入力済</v>
      </c>
      <c r="BE329" s="559" t="str">
        <f t="shared" si="186"/>
        <v/>
      </c>
      <c r="BF329" s="559" t="str">
        <f t="shared" si="187"/>
        <v/>
      </c>
      <c r="BG329" s="559" t="str">
        <f t="shared" si="188"/>
        <v/>
      </c>
      <c r="BH329" s="559" t="str">
        <f t="shared" si="189"/>
        <v/>
      </c>
      <c r="BI329" s="559" t="str">
        <f t="shared" si="190"/>
        <v/>
      </c>
      <c r="BK329" s="27"/>
      <c r="BL329" s="606" t="str">
        <f t="shared" si="191"/>
        <v/>
      </c>
      <c r="BM329" s="606" t="str">
        <f t="shared" si="192"/>
        <v/>
      </c>
      <c r="BN329" s="606" t="str">
        <f t="shared" si="193"/>
        <v/>
      </c>
      <c r="BO329" s="607" t="str">
        <f>IFERROR(IF(BN329="対象",ROUNDDOWN(L329*VLOOKUP(K329,【参考】数式用!$A$4:$J$42,10,FALSE)*AA329,0),""),"")</f>
        <v/>
      </c>
      <c r="BP329" s="606" t="str">
        <f t="shared" si="166"/>
        <v/>
      </c>
      <c r="BQ329" s="606" t="str">
        <f t="shared" si="194"/>
        <v/>
      </c>
      <c r="BR329" s="608" t="str">
        <f t="shared" si="167"/>
        <v/>
      </c>
      <c r="BS329" s="608" t="str">
        <f t="shared" si="195"/>
        <v/>
      </c>
      <c r="BT329" s="606" t="str">
        <f t="shared" si="196"/>
        <v/>
      </c>
      <c r="BU329" s="607" t="str">
        <f>IFERROR(IF(BT329="Ⅱロ有り",ROUNDDOWN(L329*VLOOKUP(K329,【参考】数式用!$A$4:$J$42,10,FALSE)*AA329,0),""),"")</f>
        <v/>
      </c>
      <c r="BV329" s="606" t="str">
        <f>IFERROR(IF(BT329="Ⅱロなし",ROUNDDOWN(L329*VLOOKUP(K329,【参考】数式用!$A$4:$J$42,8,FALSE)*AA329,0),""),"")</f>
        <v/>
      </c>
    </row>
    <row r="330" spans="1:74" ht="110.1" customHeight="1" thickBot="1">
      <c r="A330" s="333">
        <v>317</v>
      </c>
      <c r="B330" s="1008" t="str">
        <f>IF(基本情報入力シート!B352="","",基本情報入力シート!B352)</f>
        <v/>
      </c>
      <c r="C330" s="1009"/>
      <c r="D330" s="1009"/>
      <c r="E330" s="1009"/>
      <c r="F330" s="1010"/>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24" t="str">
        <f>IF('別紙様式2-2（個票（４、５月））'!M330="","",'別紙様式2-2（個票（４、５月））'!M330)</f>
        <v/>
      </c>
      <c r="N330" s="584" t="str">
        <f>IF('別紙様式2-2（個票（４、５月））'!N330="","",'別紙様式2-2（個票（４、５月））'!N330)</f>
        <v/>
      </c>
      <c r="O330" s="336"/>
      <c r="P330" s="337" t="str">
        <f>IFERROR(VLOOKUP(K330,【参考】数式用!$A$2:$M$57,MATCH(O330,【参考】数式用!$G$3:$M$3,0)+6,0),"")</f>
        <v/>
      </c>
      <c r="Q330" s="338" t="s">
        <v>118</v>
      </c>
      <c r="R330" s="339"/>
      <c r="S330" s="340" t="s">
        <v>183</v>
      </c>
      <c r="T330" s="339"/>
      <c r="U330" s="340" t="s">
        <v>184</v>
      </c>
      <c r="V330" s="339"/>
      <c r="W330" s="340" t="s">
        <v>183</v>
      </c>
      <c r="X330" s="339"/>
      <c r="Y330" s="340" t="s">
        <v>185</v>
      </c>
      <c r="Z330" s="340" t="s">
        <v>186</v>
      </c>
      <c r="AA330" s="340" t="str">
        <f t="shared" si="168"/>
        <v/>
      </c>
      <c r="AB330" s="341" t="s">
        <v>187</v>
      </c>
      <c r="AC330" s="342" t="str">
        <f t="shared" si="169"/>
        <v/>
      </c>
      <c r="AD330" s="509" t="str">
        <f t="shared" si="170"/>
        <v/>
      </c>
      <c r="AE330" s="343" t="str">
        <f>IFERROR(ROUNDDOWN(ROUNDDOWN(ROUND(L330*VLOOKUP(K330,【参考】数式用!$A$2:$M$57,MATCH("処遇改善加算Ⅳ",【参考】数式用!$G$3:$M$3,0)+6,0),0),0)*AA330*0.5,0), "")</f>
        <v/>
      </c>
      <c r="AF330" s="344"/>
      <c r="AG330" s="345"/>
      <c r="AH330" s="345"/>
      <c r="AI330" s="344"/>
      <c r="AJ330" s="382"/>
      <c r="AK330" s="346"/>
      <c r="AL330" s="324" t="str">
        <f t="shared" si="171"/>
        <v/>
      </c>
      <c r="AM330" s="325" t="str">
        <f t="shared" si="172"/>
        <v/>
      </c>
      <c r="AN330" s="255"/>
      <c r="AO330" s="577" t="str">
        <f>IFERROR(VLOOKUP(K330,【参考】数式用!$A$2:$N$57,14,FALSE),"")</f>
        <v/>
      </c>
      <c r="AP330" s="577" t="str">
        <f t="shared" si="173"/>
        <v/>
      </c>
      <c r="AQ330" s="560" t="str">
        <f t="shared" si="174"/>
        <v/>
      </c>
      <c r="AR330" s="560" t="str">
        <f t="shared" si="175"/>
        <v>キャリアパス要件Ⅰ・Ⅱ_</v>
      </c>
      <c r="AS330" s="632" t="str">
        <f t="shared" si="176"/>
        <v>入力済</v>
      </c>
      <c r="AT330" s="577" t="str">
        <f t="shared" si="177"/>
        <v/>
      </c>
      <c r="AU330" s="632" t="str">
        <f t="shared" si="178"/>
        <v>入力済</v>
      </c>
      <c r="AV330" s="632" t="str">
        <f t="shared" si="179"/>
        <v/>
      </c>
      <c r="AW330" s="632" t="str">
        <f t="shared" si="180"/>
        <v/>
      </c>
      <c r="AX330" s="577" t="str">
        <f t="shared" si="181"/>
        <v/>
      </c>
      <c r="AY330" s="632" t="str">
        <f>IFERROR(VLOOKUP(K330,【参考】数式用!$AR$3:$AS$49, 2, FALSE), "")</f>
        <v/>
      </c>
      <c r="AZ330" s="577" t="str">
        <f t="shared" si="182"/>
        <v/>
      </c>
      <c r="BA330" s="559" t="str">
        <f t="shared" si="183"/>
        <v>入力済</v>
      </c>
      <c r="BB330" s="632" t="str">
        <f>IFERROR(VLOOKUP(K330,【参考】数式用!$AX$3:$AY$59, 2, FALSE), "")</f>
        <v/>
      </c>
      <c r="BC330" s="577" t="str">
        <f t="shared" si="184"/>
        <v/>
      </c>
      <c r="BD330" s="559" t="str">
        <f t="shared" si="185"/>
        <v>入力済</v>
      </c>
      <c r="BE330" s="559" t="str">
        <f t="shared" si="186"/>
        <v/>
      </c>
      <c r="BF330" s="559" t="str">
        <f t="shared" si="187"/>
        <v/>
      </c>
      <c r="BG330" s="559" t="str">
        <f t="shared" si="188"/>
        <v/>
      </c>
      <c r="BH330" s="559" t="str">
        <f t="shared" si="189"/>
        <v/>
      </c>
      <c r="BI330" s="559" t="str">
        <f t="shared" si="190"/>
        <v/>
      </c>
      <c r="BK330" s="27"/>
      <c r="BL330" s="606" t="str">
        <f t="shared" si="191"/>
        <v/>
      </c>
      <c r="BM330" s="606" t="str">
        <f t="shared" si="192"/>
        <v/>
      </c>
      <c r="BN330" s="606" t="str">
        <f t="shared" si="193"/>
        <v/>
      </c>
      <c r="BO330" s="607" t="str">
        <f>IFERROR(IF(BN330="対象",ROUNDDOWN(L330*VLOOKUP(K330,【参考】数式用!$A$4:$J$42,10,FALSE)*AA330,0),""),"")</f>
        <v/>
      </c>
      <c r="BP330" s="606" t="str">
        <f t="shared" si="166"/>
        <v/>
      </c>
      <c r="BQ330" s="606" t="str">
        <f t="shared" si="194"/>
        <v/>
      </c>
      <c r="BR330" s="608" t="str">
        <f t="shared" si="167"/>
        <v/>
      </c>
      <c r="BS330" s="608" t="str">
        <f t="shared" si="195"/>
        <v/>
      </c>
      <c r="BT330" s="606" t="str">
        <f t="shared" si="196"/>
        <v/>
      </c>
      <c r="BU330" s="607" t="str">
        <f>IFERROR(IF(BT330="Ⅱロ有り",ROUNDDOWN(L330*VLOOKUP(K330,【参考】数式用!$A$4:$J$42,10,FALSE)*AA330,0),""),"")</f>
        <v/>
      </c>
      <c r="BV330" s="606" t="str">
        <f>IFERROR(IF(BT330="Ⅱロなし",ROUNDDOWN(L330*VLOOKUP(K330,【参考】数式用!$A$4:$J$42,8,FALSE)*AA330,0),""),"")</f>
        <v/>
      </c>
    </row>
    <row r="331" spans="1:74" ht="110.1" customHeight="1" thickBot="1">
      <c r="A331" s="333">
        <v>318</v>
      </c>
      <c r="B331" s="1008" t="str">
        <f>IF(基本情報入力シート!B353="","",基本情報入力シート!B353)</f>
        <v/>
      </c>
      <c r="C331" s="1009"/>
      <c r="D331" s="1009"/>
      <c r="E331" s="1009"/>
      <c r="F331" s="1010"/>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24" t="str">
        <f>IF('別紙様式2-2（個票（４、５月））'!M331="","",'別紙様式2-2（個票（４、５月））'!M331)</f>
        <v/>
      </c>
      <c r="N331" s="584" t="str">
        <f>IF('別紙様式2-2（個票（４、５月））'!N331="","",'別紙様式2-2（個票（４、５月））'!N331)</f>
        <v/>
      </c>
      <c r="O331" s="336"/>
      <c r="P331" s="337" t="str">
        <f>IFERROR(VLOOKUP(K331,【参考】数式用!$A$2:$M$57,MATCH(O331,【参考】数式用!$G$3:$M$3,0)+6,0),"")</f>
        <v/>
      </c>
      <c r="Q331" s="338" t="s">
        <v>118</v>
      </c>
      <c r="R331" s="339"/>
      <c r="S331" s="340" t="s">
        <v>183</v>
      </c>
      <c r="T331" s="339"/>
      <c r="U331" s="340" t="s">
        <v>184</v>
      </c>
      <c r="V331" s="339"/>
      <c r="W331" s="340" t="s">
        <v>183</v>
      </c>
      <c r="X331" s="339"/>
      <c r="Y331" s="340" t="s">
        <v>185</v>
      </c>
      <c r="Z331" s="340" t="s">
        <v>186</v>
      </c>
      <c r="AA331" s="340" t="str">
        <f t="shared" si="168"/>
        <v/>
      </c>
      <c r="AB331" s="341" t="s">
        <v>187</v>
      </c>
      <c r="AC331" s="342" t="str">
        <f t="shared" si="169"/>
        <v/>
      </c>
      <c r="AD331" s="509" t="str">
        <f t="shared" si="170"/>
        <v/>
      </c>
      <c r="AE331" s="343" t="str">
        <f>IFERROR(ROUNDDOWN(ROUNDDOWN(ROUND(L331*VLOOKUP(K331,【参考】数式用!$A$2:$M$57,MATCH("処遇改善加算Ⅳ",【参考】数式用!$G$3:$M$3,0)+6,0),0),0)*AA331*0.5,0), "")</f>
        <v/>
      </c>
      <c r="AF331" s="344"/>
      <c r="AG331" s="345"/>
      <c r="AH331" s="345"/>
      <c r="AI331" s="344"/>
      <c r="AJ331" s="382"/>
      <c r="AK331" s="346"/>
      <c r="AL331" s="324" t="str">
        <f t="shared" si="171"/>
        <v/>
      </c>
      <c r="AM331" s="325" t="str">
        <f t="shared" si="172"/>
        <v/>
      </c>
      <c r="AN331" s="255"/>
      <c r="AO331" s="577" t="str">
        <f>IFERROR(VLOOKUP(K331,【参考】数式用!$A$2:$N$57,14,FALSE),"")</f>
        <v/>
      </c>
      <c r="AP331" s="577" t="str">
        <f t="shared" si="173"/>
        <v/>
      </c>
      <c r="AQ331" s="560" t="str">
        <f t="shared" si="174"/>
        <v/>
      </c>
      <c r="AR331" s="560" t="str">
        <f t="shared" si="175"/>
        <v>キャリアパス要件Ⅰ・Ⅱ_</v>
      </c>
      <c r="AS331" s="632" t="str">
        <f t="shared" si="176"/>
        <v>入力済</v>
      </c>
      <c r="AT331" s="577" t="str">
        <f t="shared" si="177"/>
        <v/>
      </c>
      <c r="AU331" s="632" t="str">
        <f t="shared" si="178"/>
        <v>入力済</v>
      </c>
      <c r="AV331" s="632" t="str">
        <f t="shared" si="179"/>
        <v/>
      </c>
      <c r="AW331" s="632" t="str">
        <f t="shared" si="180"/>
        <v/>
      </c>
      <c r="AX331" s="577" t="str">
        <f t="shared" si="181"/>
        <v/>
      </c>
      <c r="AY331" s="632" t="str">
        <f>IFERROR(VLOOKUP(K331,【参考】数式用!$AR$3:$AS$49, 2, FALSE), "")</f>
        <v/>
      </c>
      <c r="AZ331" s="577" t="str">
        <f t="shared" si="182"/>
        <v/>
      </c>
      <c r="BA331" s="559" t="str">
        <f t="shared" si="183"/>
        <v>入力済</v>
      </c>
      <c r="BB331" s="632" t="str">
        <f>IFERROR(VLOOKUP(K331,【参考】数式用!$AX$3:$AY$59, 2, FALSE), "")</f>
        <v/>
      </c>
      <c r="BC331" s="577" t="str">
        <f t="shared" si="184"/>
        <v/>
      </c>
      <c r="BD331" s="559" t="str">
        <f t="shared" si="185"/>
        <v>入力済</v>
      </c>
      <c r="BE331" s="559" t="str">
        <f t="shared" si="186"/>
        <v/>
      </c>
      <c r="BF331" s="559" t="str">
        <f t="shared" si="187"/>
        <v/>
      </c>
      <c r="BG331" s="559" t="str">
        <f t="shared" si="188"/>
        <v/>
      </c>
      <c r="BH331" s="559" t="str">
        <f t="shared" si="189"/>
        <v/>
      </c>
      <c r="BI331" s="559" t="str">
        <f t="shared" si="190"/>
        <v/>
      </c>
      <c r="BK331" s="27"/>
      <c r="BL331" s="606" t="str">
        <f t="shared" si="191"/>
        <v/>
      </c>
      <c r="BM331" s="606" t="str">
        <f t="shared" si="192"/>
        <v/>
      </c>
      <c r="BN331" s="606" t="str">
        <f t="shared" si="193"/>
        <v/>
      </c>
      <c r="BO331" s="607" t="str">
        <f>IFERROR(IF(BN331="対象",ROUNDDOWN(L331*VLOOKUP(K331,【参考】数式用!$A$4:$J$42,10,FALSE)*AA331,0),""),"")</f>
        <v/>
      </c>
      <c r="BP331" s="606" t="str">
        <f t="shared" si="166"/>
        <v/>
      </c>
      <c r="BQ331" s="606" t="str">
        <f t="shared" si="194"/>
        <v/>
      </c>
      <c r="BR331" s="608" t="str">
        <f t="shared" si="167"/>
        <v/>
      </c>
      <c r="BS331" s="608" t="str">
        <f t="shared" si="195"/>
        <v/>
      </c>
      <c r="BT331" s="606" t="str">
        <f t="shared" si="196"/>
        <v/>
      </c>
      <c r="BU331" s="607" t="str">
        <f>IFERROR(IF(BT331="Ⅱロ有り",ROUNDDOWN(L331*VLOOKUP(K331,【参考】数式用!$A$4:$J$42,10,FALSE)*AA331,0),""),"")</f>
        <v/>
      </c>
      <c r="BV331" s="606" t="str">
        <f>IFERROR(IF(BT331="Ⅱロなし",ROUNDDOWN(L331*VLOOKUP(K331,【参考】数式用!$A$4:$J$42,8,FALSE)*AA331,0),""),"")</f>
        <v/>
      </c>
    </row>
    <row r="332" spans="1:74" ht="110.1" customHeight="1" thickBot="1">
      <c r="A332" s="333">
        <v>319</v>
      </c>
      <c r="B332" s="1008" t="str">
        <f>IF(基本情報入力シート!B354="","",基本情報入力シート!B354)</f>
        <v/>
      </c>
      <c r="C332" s="1009"/>
      <c r="D332" s="1009"/>
      <c r="E332" s="1009"/>
      <c r="F332" s="1010"/>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24" t="str">
        <f>IF('別紙様式2-2（個票（４、５月））'!M332="","",'別紙様式2-2（個票（４、５月））'!M332)</f>
        <v/>
      </c>
      <c r="N332" s="584" t="str">
        <f>IF('別紙様式2-2（個票（４、５月））'!N332="","",'別紙様式2-2（個票（４、５月））'!N332)</f>
        <v/>
      </c>
      <c r="O332" s="336"/>
      <c r="P332" s="337" t="str">
        <f>IFERROR(VLOOKUP(K332,【参考】数式用!$A$2:$M$57,MATCH(O332,【参考】数式用!$G$3:$M$3,0)+6,0),"")</f>
        <v/>
      </c>
      <c r="Q332" s="338" t="s">
        <v>118</v>
      </c>
      <c r="R332" s="339"/>
      <c r="S332" s="340" t="s">
        <v>183</v>
      </c>
      <c r="T332" s="339"/>
      <c r="U332" s="340" t="s">
        <v>184</v>
      </c>
      <c r="V332" s="339"/>
      <c r="W332" s="340" t="s">
        <v>183</v>
      </c>
      <c r="X332" s="339"/>
      <c r="Y332" s="340" t="s">
        <v>185</v>
      </c>
      <c r="Z332" s="340" t="s">
        <v>186</v>
      </c>
      <c r="AA332" s="340" t="str">
        <f t="shared" si="168"/>
        <v/>
      </c>
      <c r="AB332" s="341" t="s">
        <v>187</v>
      </c>
      <c r="AC332" s="342" t="str">
        <f t="shared" si="169"/>
        <v/>
      </c>
      <c r="AD332" s="509" t="str">
        <f t="shared" si="170"/>
        <v/>
      </c>
      <c r="AE332" s="343" t="str">
        <f>IFERROR(ROUNDDOWN(ROUNDDOWN(ROUND(L332*VLOOKUP(K332,【参考】数式用!$A$2:$M$57,MATCH("処遇改善加算Ⅳ",【参考】数式用!$G$3:$M$3,0)+6,0),0),0)*AA332*0.5,0), "")</f>
        <v/>
      </c>
      <c r="AF332" s="344"/>
      <c r="AG332" s="345"/>
      <c r="AH332" s="345"/>
      <c r="AI332" s="344"/>
      <c r="AJ332" s="382"/>
      <c r="AK332" s="346"/>
      <c r="AL332" s="324" t="str">
        <f t="shared" si="171"/>
        <v/>
      </c>
      <c r="AM332" s="325" t="str">
        <f t="shared" si="172"/>
        <v/>
      </c>
      <c r="AN332" s="255"/>
      <c r="AO332" s="577" t="str">
        <f>IFERROR(VLOOKUP(K332,【参考】数式用!$A$2:$N$57,14,FALSE),"")</f>
        <v/>
      </c>
      <c r="AP332" s="577" t="str">
        <f t="shared" si="173"/>
        <v/>
      </c>
      <c r="AQ332" s="560" t="str">
        <f t="shared" si="174"/>
        <v/>
      </c>
      <c r="AR332" s="560" t="str">
        <f t="shared" si="175"/>
        <v>キャリアパス要件Ⅰ・Ⅱ_</v>
      </c>
      <c r="AS332" s="632" t="str">
        <f t="shared" si="176"/>
        <v>入力済</v>
      </c>
      <c r="AT332" s="577" t="str">
        <f t="shared" si="177"/>
        <v/>
      </c>
      <c r="AU332" s="632" t="str">
        <f t="shared" si="178"/>
        <v>入力済</v>
      </c>
      <c r="AV332" s="632" t="str">
        <f t="shared" si="179"/>
        <v/>
      </c>
      <c r="AW332" s="632" t="str">
        <f t="shared" si="180"/>
        <v/>
      </c>
      <c r="AX332" s="577" t="str">
        <f t="shared" si="181"/>
        <v/>
      </c>
      <c r="AY332" s="632" t="str">
        <f>IFERROR(VLOOKUP(K332,【参考】数式用!$AR$3:$AS$49, 2, FALSE), "")</f>
        <v/>
      </c>
      <c r="AZ332" s="577" t="str">
        <f t="shared" si="182"/>
        <v/>
      </c>
      <c r="BA332" s="559" t="str">
        <f t="shared" si="183"/>
        <v>入力済</v>
      </c>
      <c r="BB332" s="632" t="str">
        <f>IFERROR(VLOOKUP(K332,【参考】数式用!$AX$3:$AY$59, 2, FALSE), "")</f>
        <v/>
      </c>
      <c r="BC332" s="577" t="str">
        <f t="shared" si="184"/>
        <v/>
      </c>
      <c r="BD332" s="559" t="str">
        <f t="shared" si="185"/>
        <v>入力済</v>
      </c>
      <c r="BE332" s="559" t="str">
        <f t="shared" si="186"/>
        <v/>
      </c>
      <c r="BF332" s="559" t="str">
        <f t="shared" si="187"/>
        <v/>
      </c>
      <c r="BG332" s="559" t="str">
        <f t="shared" si="188"/>
        <v/>
      </c>
      <c r="BH332" s="559" t="str">
        <f t="shared" si="189"/>
        <v/>
      </c>
      <c r="BI332" s="559" t="str">
        <f t="shared" si="190"/>
        <v/>
      </c>
      <c r="BK332" s="27"/>
      <c r="BL332" s="606" t="str">
        <f t="shared" si="191"/>
        <v/>
      </c>
      <c r="BM332" s="606" t="str">
        <f t="shared" si="192"/>
        <v/>
      </c>
      <c r="BN332" s="606" t="str">
        <f t="shared" si="193"/>
        <v/>
      </c>
      <c r="BO332" s="607" t="str">
        <f>IFERROR(IF(BN332="対象",ROUNDDOWN(L332*VLOOKUP(K332,【参考】数式用!$A$4:$J$42,10,FALSE)*AA332,0),""),"")</f>
        <v/>
      </c>
      <c r="BP332" s="606" t="str">
        <f t="shared" si="166"/>
        <v/>
      </c>
      <c r="BQ332" s="606" t="str">
        <f t="shared" si="194"/>
        <v/>
      </c>
      <c r="BR332" s="608" t="str">
        <f t="shared" si="167"/>
        <v/>
      </c>
      <c r="BS332" s="608" t="str">
        <f t="shared" si="195"/>
        <v/>
      </c>
      <c r="BT332" s="606" t="str">
        <f t="shared" si="196"/>
        <v/>
      </c>
      <c r="BU332" s="607" t="str">
        <f>IFERROR(IF(BT332="Ⅱロ有り",ROUNDDOWN(L332*VLOOKUP(K332,【参考】数式用!$A$4:$J$42,10,FALSE)*AA332,0),""),"")</f>
        <v/>
      </c>
      <c r="BV332" s="606" t="str">
        <f>IFERROR(IF(BT332="Ⅱロなし",ROUNDDOWN(L332*VLOOKUP(K332,【参考】数式用!$A$4:$J$42,8,FALSE)*AA332,0),""),"")</f>
        <v/>
      </c>
    </row>
    <row r="333" spans="1:74" ht="110.1" customHeight="1" thickBot="1">
      <c r="A333" s="333">
        <v>320</v>
      </c>
      <c r="B333" s="1008" t="str">
        <f>IF(基本情報入力シート!B355="","",基本情報入力シート!B355)</f>
        <v/>
      </c>
      <c r="C333" s="1009"/>
      <c r="D333" s="1009"/>
      <c r="E333" s="1009"/>
      <c r="F333" s="1010"/>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24" t="str">
        <f>IF('別紙様式2-2（個票（４、５月））'!M333="","",'別紙様式2-2（個票（４、５月））'!M333)</f>
        <v/>
      </c>
      <c r="N333" s="584" t="str">
        <f>IF('別紙様式2-2（個票（４、５月））'!N333="","",'別紙様式2-2（個票（４、５月））'!N333)</f>
        <v/>
      </c>
      <c r="O333" s="336"/>
      <c r="P333" s="337" t="str">
        <f>IFERROR(VLOOKUP(K333,【参考】数式用!$A$2:$M$57,MATCH(O333,【参考】数式用!$G$3:$M$3,0)+6,0),"")</f>
        <v/>
      </c>
      <c r="Q333" s="338" t="s">
        <v>118</v>
      </c>
      <c r="R333" s="339"/>
      <c r="S333" s="340" t="s">
        <v>183</v>
      </c>
      <c r="T333" s="339"/>
      <c r="U333" s="340" t="s">
        <v>184</v>
      </c>
      <c r="V333" s="339"/>
      <c r="W333" s="340" t="s">
        <v>183</v>
      </c>
      <c r="X333" s="339"/>
      <c r="Y333" s="340" t="s">
        <v>185</v>
      </c>
      <c r="Z333" s="340" t="s">
        <v>186</v>
      </c>
      <c r="AA333" s="340" t="str">
        <f t="shared" si="168"/>
        <v/>
      </c>
      <c r="AB333" s="341" t="s">
        <v>187</v>
      </c>
      <c r="AC333" s="342" t="str">
        <f t="shared" si="169"/>
        <v/>
      </c>
      <c r="AD333" s="509" t="str">
        <f t="shared" si="170"/>
        <v/>
      </c>
      <c r="AE333" s="343" t="str">
        <f>IFERROR(ROUNDDOWN(ROUNDDOWN(ROUND(L333*VLOOKUP(K333,【参考】数式用!$A$2:$M$57,MATCH("処遇改善加算Ⅳ",【参考】数式用!$G$3:$M$3,0)+6,0),0),0)*AA333*0.5,0), "")</f>
        <v/>
      </c>
      <c r="AF333" s="344"/>
      <c r="AG333" s="345"/>
      <c r="AH333" s="345"/>
      <c r="AI333" s="344"/>
      <c r="AJ333" s="382"/>
      <c r="AK333" s="346"/>
      <c r="AL333" s="324" t="str">
        <f t="shared" si="171"/>
        <v/>
      </c>
      <c r="AM333" s="325" t="str">
        <f t="shared" si="172"/>
        <v/>
      </c>
      <c r="AN333" s="255"/>
      <c r="AO333" s="577" t="str">
        <f>IFERROR(VLOOKUP(K333,【参考】数式用!$A$2:$N$57,14,FALSE),"")</f>
        <v/>
      </c>
      <c r="AP333" s="577" t="str">
        <f t="shared" si="173"/>
        <v/>
      </c>
      <c r="AQ333" s="560" t="str">
        <f t="shared" si="174"/>
        <v/>
      </c>
      <c r="AR333" s="560" t="str">
        <f t="shared" si="175"/>
        <v>キャリアパス要件Ⅰ・Ⅱ_</v>
      </c>
      <c r="AS333" s="632" t="str">
        <f t="shared" si="176"/>
        <v>入力済</v>
      </c>
      <c r="AT333" s="577" t="str">
        <f t="shared" si="177"/>
        <v/>
      </c>
      <c r="AU333" s="632" t="str">
        <f t="shared" si="178"/>
        <v>入力済</v>
      </c>
      <c r="AV333" s="632" t="str">
        <f t="shared" si="179"/>
        <v/>
      </c>
      <c r="AW333" s="632" t="str">
        <f t="shared" si="180"/>
        <v/>
      </c>
      <c r="AX333" s="577" t="str">
        <f t="shared" si="181"/>
        <v/>
      </c>
      <c r="AY333" s="632" t="str">
        <f>IFERROR(VLOOKUP(K333,【参考】数式用!$AR$3:$AS$49, 2, FALSE), "")</f>
        <v/>
      </c>
      <c r="AZ333" s="577" t="str">
        <f t="shared" si="182"/>
        <v/>
      </c>
      <c r="BA333" s="559" t="str">
        <f t="shared" si="183"/>
        <v>入力済</v>
      </c>
      <c r="BB333" s="632" t="str">
        <f>IFERROR(VLOOKUP(K333,【参考】数式用!$AX$3:$AY$59, 2, FALSE), "")</f>
        <v/>
      </c>
      <c r="BC333" s="577" t="str">
        <f t="shared" si="184"/>
        <v/>
      </c>
      <c r="BD333" s="559" t="str">
        <f t="shared" si="185"/>
        <v>入力済</v>
      </c>
      <c r="BE333" s="559" t="str">
        <f t="shared" si="186"/>
        <v/>
      </c>
      <c r="BF333" s="559" t="str">
        <f t="shared" si="187"/>
        <v/>
      </c>
      <c r="BG333" s="559" t="str">
        <f t="shared" si="188"/>
        <v/>
      </c>
      <c r="BH333" s="559" t="str">
        <f t="shared" si="189"/>
        <v/>
      </c>
      <c r="BI333" s="559" t="str">
        <f t="shared" si="190"/>
        <v/>
      </c>
      <c r="BK333" s="27"/>
      <c r="BL333" s="606" t="str">
        <f t="shared" si="191"/>
        <v/>
      </c>
      <c r="BM333" s="606" t="str">
        <f t="shared" si="192"/>
        <v/>
      </c>
      <c r="BN333" s="606" t="str">
        <f t="shared" si="193"/>
        <v/>
      </c>
      <c r="BO333" s="607" t="str">
        <f>IFERROR(IF(BN333="対象",ROUNDDOWN(L333*VLOOKUP(K333,【参考】数式用!$A$4:$J$42,10,FALSE)*AA333,0),""),"")</f>
        <v/>
      </c>
      <c r="BP333" s="606" t="str">
        <f t="shared" si="166"/>
        <v/>
      </c>
      <c r="BQ333" s="606" t="str">
        <f t="shared" si="194"/>
        <v/>
      </c>
      <c r="BR333" s="608" t="str">
        <f t="shared" si="167"/>
        <v/>
      </c>
      <c r="BS333" s="608" t="str">
        <f t="shared" si="195"/>
        <v/>
      </c>
      <c r="BT333" s="606" t="str">
        <f t="shared" si="196"/>
        <v/>
      </c>
      <c r="BU333" s="607" t="str">
        <f>IFERROR(IF(BT333="Ⅱロ有り",ROUNDDOWN(L333*VLOOKUP(K333,【参考】数式用!$A$4:$J$42,10,FALSE)*AA333,0),""),"")</f>
        <v/>
      </c>
      <c r="BV333" s="606" t="str">
        <f>IFERROR(IF(BT333="Ⅱロなし",ROUNDDOWN(L333*VLOOKUP(K333,【参考】数式用!$A$4:$J$42,8,FALSE)*AA333,0),""),"")</f>
        <v/>
      </c>
    </row>
    <row r="334" spans="1:74" ht="110.1" customHeight="1" thickBot="1">
      <c r="A334" s="333">
        <v>321</v>
      </c>
      <c r="B334" s="1008" t="str">
        <f>IF(基本情報入力シート!B356="","",基本情報入力シート!B356)</f>
        <v/>
      </c>
      <c r="C334" s="1009"/>
      <c r="D334" s="1009"/>
      <c r="E334" s="1009"/>
      <c r="F334" s="1010"/>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24" t="str">
        <f>IF('別紙様式2-2（個票（４、５月））'!M334="","",'別紙様式2-2（個票（４、５月））'!M334)</f>
        <v/>
      </c>
      <c r="N334" s="584" t="str">
        <f>IF('別紙様式2-2（個票（４、５月））'!N334="","",'別紙様式2-2（個票（４、５月））'!N334)</f>
        <v/>
      </c>
      <c r="O334" s="336"/>
      <c r="P334" s="337" t="str">
        <f>IFERROR(VLOOKUP(K334,【参考】数式用!$A$2:$M$57,MATCH(O334,【参考】数式用!$G$3:$M$3,0)+6,0),"")</f>
        <v/>
      </c>
      <c r="Q334" s="338" t="s">
        <v>118</v>
      </c>
      <c r="R334" s="339"/>
      <c r="S334" s="340" t="s">
        <v>183</v>
      </c>
      <c r="T334" s="339"/>
      <c r="U334" s="340" t="s">
        <v>184</v>
      </c>
      <c r="V334" s="339"/>
      <c r="W334" s="340" t="s">
        <v>183</v>
      </c>
      <c r="X334" s="339"/>
      <c r="Y334" s="340" t="s">
        <v>185</v>
      </c>
      <c r="Z334" s="340" t="s">
        <v>186</v>
      </c>
      <c r="AA334" s="340" t="str">
        <f t="shared" si="168"/>
        <v/>
      </c>
      <c r="AB334" s="341" t="s">
        <v>187</v>
      </c>
      <c r="AC334" s="342" t="str">
        <f t="shared" si="169"/>
        <v/>
      </c>
      <c r="AD334" s="509" t="str">
        <f t="shared" si="170"/>
        <v/>
      </c>
      <c r="AE334" s="343" t="str">
        <f>IFERROR(ROUNDDOWN(ROUNDDOWN(ROUND(L334*VLOOKUP(K334,【参考】数式用!$A$2:$M$57,MATCH("処遇改善加算Ⅳ",【参考】数式用!$G$3:$M$3,0)+6,0),0),0)*AA334*0.5,0), "")</f>
        <v/>
      </c>
      <c r="AF334" s="344"/>
      <c r="AG334" s="345"/>
      <c r="AH334" s="345"/>
      <c r="AI334" s="344"/>
      <c r="AJ334" s="382"/>
      <c r="AK334" s="346"/>
      <c r="AL334" s="324" t="str">
        <f t="shared" si="171"/>
        <v/>
      </c>
      <c r="AM334" s="325" t="str">
        <f t="shared" si="172"/>
        <v/>
      </c>
      <c r="AN334" s="255"/>
      <c r="AO334" s="577" t="str">
        <f>IFERROR(VLOOKUP(K334,【参考】数式用!$A$2:$N$57,14,FALSE),"")</f>
        <v/>
      </c>
      <c r="AP334" s="577" t="str">
        <f t="shared" si="173"/>
        <v/>
      </c>
      <c r="AQ334" s="560" t="str">
        <f t="shared" si="174"/>
        <v/>
      </c>
      <c r="AR334" s="560" t="str">
        <f t="shared" si="175"/>
        <v>キャリアパス要件Ⅰ・Ⅱ_</v>
      </c>
      <c r="AS334" s="632" t="str">
        <f t="shared" si="176"/>
        <v>入力済</v>
      </c>
      <c r="AT334" s="577" t="str">
        <f t="shared" si="177"/>
        <v/>
      </c>
      <c r="AU334" s="632" t="str">
        <f t="shared" si="178"/>
        <v>入力済</v>
      </c>
      <c r="AV334" s="632" t="str">
        <f t="shared" si="179"/>
        <v/>
      </c>
      <c r="AW334" s="632" t="str">
        <f t="shared" si="180"/>
        <v/>
      </c>
      <c r="AX334" s="577" t="str">
        <f t="shared" si="181"/>
        <v/>
      </c>
      <c r="AY334" s="632" t="str">
        <f>IFERROR(VLOOKUP(K334,【参考】数式用!$AR$3:$AS$49, 2, FALSE), "")</f>
        <v/>
      </c>
      <c r="AZ334" s="577" t="str">
        <f t="shared" si="182"/>
        <v/>
      </c>
      <c r="BA334" s="559" t="str">
        <f t="shared" si="183"/>
        <v>入力済</v>
      </c>
      <c r="BB334" s="632" t="str">
        <f>IFERROR(VLOOKUP(K334,【参考】数式用!$AX$3:$AY$59, 2, FALSE), "")</f>
        <v/>
      </c>
      <c r="BC334" s="577" t="str">
        <f t="shared" si="184"/>
        <v/>
      </c>
      <c r="BD334" s="559" t="str">
        <f t="shared" si="185"/>
        <v>入力済</v>
      </c>
      <c r="BE334" s="559" t="str">
        <f t="shared" si="186"/>
        <v/>
      </c>
      <c r="BF334" s="559" t="str">
        <f t="shared" si="187"/>
        <v/>
      </c>
      <c r="BG334" s="559" t="str">
        <f t="shared" si="188"/>
        <v/>
      </c>
      <c r="BH334" s="559" t="str">
        <f t="shared" si="189"/>
        <v/>
      </c>
      <c r="BI334" s="559" t="str">
        <f t="shared" si="190"/>
        <v/>
      </c>
      <c r="BK334" s="27"/>
      <c r="BL334" s="606" t="str">
        <f t="shared" si="191"/>
        <v/>
      </c>
      <c r="BM334" s="606" t="str">
        <f t="shared" si="192"/>
        <v/>
      </c>
      <c r="BN334" s="606" t="str">
        <f t="shared" si="193"/>
        <v/>
      </c>
      <c r="BO334" s="607" t="str">
        <f>IFERROR(IF(BN334="対象",ROUNDDOWN(L334*VLOOKUP(K334,【参考】数式用!$A$4:$J$42,10,FALSE)*AA334,0),""),"")</f>
        <v/>
      </c>
      <c r="BP334" s="606" t="str">
        <f t="shared" ref="BP334:BP397" si="197">IFERROR(IF(BN334="特例",AC334,""),"")</f>
        <v/>
      </c>
      <c r="BQ334" s="606" t="str">
        <f t="shared" si="194"/>
        <v/>
      </c>
      <c r="BR334" s="608" t="str">
        <f t="shared" ref="BR334:BR397" si="198">IF(BQ334="","",IF(OR(AG334="○",AG334="誓約"),"対象",""))</f>
        <v/>
      </c>
      <c r="BS334" s="608" t="str">
        <f t="shared" si="195"/>
        <v/>
      </c>
      <c r="BT334" s="606" t="str">
        <f t="shared" si="196"/>
        <v/>
      </c>
      <c r="BU334" s="607" t="str">
        <f>IFERROR(IF(BT334="Ⅱロ有り",ROUNDDOWN(L334*VLOOKUP(K334,【参考】数式用!$A$4:$J$42,10,FALSE)*AA334,0),""),"")</f>
        <v/>
      </c>
      <c r="BV334" s="606" t="str">
        <f>IFERROR(IF(BT334="Ⅱロなし",ROUNDDOWN(L334*VLOOKUP(K334,【参考】数式用!$A$4:$J$42,8,FALSE)*AA334,0),""),"")</f>
        <v/>
      </c>
    </row>
    <row r="335" spans="1:74" ht="110.1" customHeight="1" thickBot="1">
      <c r="A335" s="333">
        <v>322</v>
      </c>
      <c r="B335" s="1008" t="str">
        <f>IF(基本情報入力シート!B357="","",基本情報入力シート!B357)</f>
        <v/>
      </c>
      <c r="C335" s="1009"/>
      <c r="D335" s="1009"/>
      <c r="E335" s="1009"/>
      <c r="F335" s="1010"/>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24" t="str">
        <f>IF('別紙様式2-2（個票（４、５月））'!M335="","",'別紙様式2-2（個票（４、５月））'!M335)</f>
        <v/>
      </c>
      <c r="N335" s="584" t="str">
        <f>IF('別紙様式2-2（個票（４、５月））'!N335="","",'別紙様式2-2（個票（４、５月））'!N335)</f>
        <v/>
      </c>
      <c r="O335" s="336"/>
      <c r="P335" s="337" t="str">
        <f>IFERROR(VLOOKUP(K335,【参考】数式用!$A$2:$M$57,MATCH(O335,【参考】数式用!$G$3:$M$3,0)+6,0),"")</f>
        <v/>
      </c>
      <c r="Q335" s="338" t="s">
        <v>118</v>
      </c>
      <c r="R335" s="339"/>
      <c r="S335" s="340" t="s">
        <v>183</v>
      </c>
      <c r="T335" s="339"/>
      <c r="U335" s="340" t="s">
        <v>184</v>
      </c>
      <c r="V335" s="339"/>
      <c r="W335" s="340" t="s">
        <v>183</v>
      </c>
      <c r="X335" s="339"/>
      <c r="Y335" s="340" t="s">
        <v>185</v>
      </c>
      <c r="Z335" s="340" t="s">
        <v>186</v>
      </c>
      <c r="AA335" s="340" t="str">
        <f t="shared" si="168"/>
        <v/>
      </c>
      <c r="AB335" s="341" t="s">
        <v>187</v>
      </c>
      <c r="AC335" s="342" t="str">
        <f t="shared" si="169"/>
        <v/>
      </c>
      <c r="AD335" s="509" t="str">
        <f t="shared" si="170"/>
        <v/>
      </c>
      <c r="AE335" s="343" t="str">
        <f>IFERROR(ROUNDDOWN(ROUNDDOWN(ROUND(L335*VLOOKUP(K335,【参考】数式用!$A$2:$M$57,MATCH("処遇改善加算Ⅳ",【参考】数式用!$G$3:$M$3,0)+6,0),0),0)*AA335*0.5,0), "")</f>
        <v/>
      </c>
      <c r="AF335" s="344"/>
      <c r="AG335" s="345"/>
      <c r="AH335" s="345"/>
      <c r="AI335" s="344"/>
      <c r="AJ335" s="382"/>
      <c r="AK335" s="346"/>
      <c r="AL335" s="324" t="str">
        <f t="shared" si="171"/>
        <v/>
      </c>
      <c r="AM335" s="325" t="str">
        <f t="shared" si="172"/>
        <v/>
      </c>
      <c r="AN335" s="255"/>
      <c r="AO335" s="577" t="str">
        <f>IFERROR(VLOOKUP(K335,【参考】数式用!$A$2:$N$57,14,FALSE),"")</f>
        <v/>
      </c>
      <c r="AP335" s="577" t="str">
        <f t="shared" si="173"/>
        <v/>
      </c>
      <c r="AQ335" s="560" t="str">
        <f t="shared" si="174"/>
        <v/>
      </c>
      <c r="AR335" s="560" t="str">
        <f t="shared" si="175"/>
        <v>キャリアパス要件Ⅰ・Ⅱ_</v>
      </c>
      <c r="AS335" s="632" t="str">
        <f t="shared" si="176"/>
        <v>入力済</v>
      </c>
      <c r="AT335" s="577" t="str">
        <f t="shared" si="177"/>
        <v/>
      </c>
      <c r="AU335" s="632" t="str">
        <f t="shared" si="178"/>
        <v>入力済</v>
      </c>
      <c r="AV335" s="632" t="str">
        <f t="shared" si="179"/>
        <v/>
      </c>
      <c r="AW335" s="632" t="str">
        <f t="shared" si="180"/>
        <v/>
      </c>
      <c r="AX335" s="577" t="str">
        <f t="shared" si="181"/>
        <v/>
      </c>
      <c r="AY335" s="632" t="str">
        <f>IFERROR(VLOOKUP(K335,【参考】数式用!$AR$3:$AS$49, 2, FALSE), "")</f>
        <v/>
      </c>
      <c r="AZ335" s="577" t="str">
        <f t="shared" si="182"/>
        <v/>
      </c>
      <c r="BA335" s="559" t="str">
        <f t="shared" si="183"/>
        <v>入力済</v>
      </c>
      <c r="BB335" s="632" t="str">
        <f>IFERROR(VLOOKUP(K335,【参考】数式用!$AX$3:$AY$59, 2, FALSE), "")</f>
        <v/>
      </c>
      <c r="BC335" s="577" t="str">
        <f t="shared" si="184"/>
        <v/>
      </c>
      <c r="BD335" s="559" t="str">
        <f t="shared" si="185"/>
        <v>入力済</v>
      </c>
      <c r="BE335" s="559" t="str">
        <f t="shared" si="186"/>
        <v/>
      </c>
      <c r="BF335" s="559" t="str">
        <f t="shared" si="187"/>
        <v/>
      </c>
      <c r="BG335" s="559" t="str">
        <f t="shared" si="188"/>
        <v/>
      </c>
      <c r="BH335" s="559" t="str">
        <f t="shared" si="189"/>
        <v/>
      </c>
      <c r="BI335" s="559" t="str">
        <f t="shared" si="190"/>
        <v/>
      </c>
      <c r="BK335" s="27"/>
      <c r="BL335" s="606" t="str">
        <f t="shared" si="191"/>
        <v/>
      </c>
      <c r="BM335" s="606" t="str">
        <f t="shared" si="192"/>
        <v/>
      </c>
      <c r="BN335" s="606" t="str">
        <f t="shared" si="193"/>
        <v/>
      </c>
      <c r="BO335" s="607" t="str">
        <f>IFERROR(IF(BN335="対象",ROUNDDOWN(L335*VLOOKUP(K335,【参考】数式用!$A$4:$J$42,10,FALSE)*AA335,0),""),"")</f>
        <v/>
      </c>
      <c r="BP335" s="606" t="str">
        <f t="shared" si="197"/>
        <v/>
      </c>
      <c r="BQ335" s="606" t="str">
        <f t="shared" si="194"/>
        <v/>
      </c>
      <c r="BR335" s="608" t="str">
        <f t="shared" si="198"/>
        <v/>
      </c>
      <c r="BS335" s="608" t="str">
        <f t="shared" si="195"/>
        <v/>
      </c>
      <c r="BT335" s="606" t="str">
        <f t="shared" si="196"/>
        <v/>
      </c>
      <c r="BU335" s="607" t="str">
        <f>IFERROR(IF(BT335="Ⅱロ有り",ROUNDDOWN(L335*VLOOKUP(K335,【参考】数式用!$A$4:$J$42,10,FALSE)*AA335,0),""),"")</f>
        <v/>
      </c>
      <c r="BV335" s="606" t="str">
        <f>IFERROR(IF(BT335="Ⅱロなし",ROUNDDOWN(L335*VLOOKUP(K335,【参考】数式用!$A$4:$J$42,8,FALSE)*AA335,0),""),"")</f>
        <v/>
      </c>
    </row>
    <row r="336" spans="1:74" ht="110.1" customHeight="1" thickBot="1">
      <c r="A336" s="333">
        <v>323</v>
      </c>
      <c r="B336" s="1008" t="str">
        <f>IF(基本情報入力シート!B358="","",基本情報入力シート!B358)</f>
        <v/>
      </c>
      <c r="C336" s="1009"/>
      <c r="D336" s="1009"/>
      <c r="E336" s="1009"/>
      <c r="F336" s="1010"/>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24" t="str">
        <f>IF('別紙様式2-2（個票（４、５月））'!M336="","",'別紙様式2-2（個票（４、５月））'!M336)</f>
        <v/>
      </c>
      <c r="N336" s="584" t="str">
        <f>IF('別紙様式2-2（個票（４、５月））'!N336="","",'別紙様式2-2（個票（４、５月））'!N336)</f>
        <v/>
      </c>
      <c r="O336" s="336"/>
      <c r="P336" s="337" t="str">
        <f>IFERROR(VLOOKUP(K336,【参考】数式用!$A$2:$M$57,MATCH(O336,【参考】数式用!$G$3:$M$3,0)+6,0),"")</f>
        <v/>
      </c>
      <c r="Q336" s="338" t="s">
        <v>118</v>
      </c>
      <c r="R336" s="339"/>
      <c r="S336" s="340" t="s">
        <v>183</v>
      </c>
      <c r="T336" s="339"/>
      <c r="U336" s="340" t="s">
        <v>184</v>
      </c>
      <c r="V336" s="339"/>
      <c r="W336" s="340" t="s">
        <v>183</v>
      </c>
      <c r="X336" s="339"/>
      <c r="Y336" s="340" t="s">
        <v>185</v>
      </c>
      <c r="Z336" s="340" t="s">
        <v>186</v>
      </c>
      <c r="AA336" s="340" t="str">
        <f t="shared" si="168"/>
        <v/>
      </c>
      <c r="AB336" s="341" t="s">
        <v>187</v>
      </c>
      <c r="AC336" s="342" t="str">
        <f t="shared" si="169"/>
        <v/>
      </c>
      <c r="AD336" s="509" t="str">
        <f t="shared" si="170"/>
        <v/>
      </c>
      <c r="AE336" s="343" t="str">
        <f>IFERROR(ROUNDDOWN(ROUNDDOWN(ROUND(L336*VLOOKUP(K336,【参考】数式用!$A$2:$M$57,MATCH("処遇改善加算Ⅳ",【参考】数式用!$G$3:$M$3,0)+6,0),0),0)*AA336*0.5,0), "")</f>
        <v/>
      </c>
      <c r="AF336" s="344"/>
      <c r="AG336" s="345"/>
      <c r="AH336" s="345"/>
      <c r="AI336" s="344"/>
      <c r="AJ336" s="382"/>
      <c r="AK336" s="346"/>
      <c r="AL336" s="324" t="str">
        <f t="shared" si="171"/>
        <v/>
      </c>
      <c r="AM336" s="325" t="str">
        <f t="shared" si="172"/>
        <v/>
      </c>
      <c r="AN336" s="255"/>
      <c r="AO336" s="577" t="str">
        <f>IFERROR(VLOOKUP(K336,【参考】数式用!$A$2:$N$57,14,FALSE),"")</f>
        <v/>
      </c>
      <c r="AP336" s="577" t="str">
        <f t="shared" si="173"/>
        <v/>
      </c>
      <c r="AQ336" s="560" t="str">
        <f t="shared" si="174"/>
        <v/>
      </c>
      <c r="AR336" s="560" t="str">
        <f t="shared" si="175"/>
        <v>キャリアパス要件Ⅰ・Ⅱ_</v>
      </c>
      <c r="AS336" s="632" t="str">
        <f t="shared" si="176"/>
        <v>入力済</v>
      </c>
      <c r="AT336" s="577" t="str">
        <f t="shared" si="177"/>
        <v/>
      </c>
      <c r="AU336" s="632" t="str">
        <f t="shared" si="178"/>
        <v>入力済</v>
      </c>
      <c r="AV336" s="632" t="str">
        <f t="shared" si="179"/>
        <v/>
      </c>
      <c r="AW336" s="632" t="str">
        <f t="shared" si="180"/>
        <v/>
      </c>
      <c r="AX336" s="577" t="str">
        <f t="shared" si="181"/>
        <v/>
      </c>
      <c r="AY336" s="632" t="str">
        <f>IFERROR(VLOOKUP(K336,【参考】数式用!$AR$3:$AS$49, 2, FALSE), "")</f>
        <v/>
      </c>
      <c r="AZ336" s="577" t="str">
        <f t="shared" si="182"/>
        <v/>
      </c>
      <c r="BA336" s="559" t="str">
        <f t="shared" si="183"/>
        <v>入力済</v>
      </c>
      <c r="BB336" s="632" t="str">
        <f>IFERROR(VLOOKUP(K336,【参考】数式用!$AX$3:$AY$59, 2, FALSE), "")</f>
        <v/>
      </c>
      <c r="BC336" s="577" t="str">
        <f t="shared" si="184"/>
        <v/>
      </c>
      <c r="BD336" s="559" t="str">
        <f t="shared" si="185"/>
        <v>入力済</v>
      </c>
      <c r="BE336" s="559" t="str">
        <f t="shared" si="186"/>
        <v/>
      </c>
      <c r="BF336" s="559" t="str">
        <f t="shared" si="187"/>
        <v/>
      </c>
      <c r="BG336" s="559" t="str">
        <f t="shared" si="188"/>
        <v/>
      </c>
      <c r="BH336" s="559" t="str">
        <f t="shared" si="189"/>
        <v/>
      </c>
      <c r="BI336" s="559" t="str">
        <f t="shared" si="190"/>
        <v/>
      </c>
      <c r="BK336" s="27"/>
      <c r="BL336" s="606" t="str">
        <f t="shared" si="191"/>
        <v/>
      </c>
      <c r="BM336" s="606" t="str">
        <f t="shared" si="192"/>
        <v/>
      </c>
      <c r="BN336" s="606" t="str">
        <f t="shared" si="193"/>
        <v/>
      </c>
      <c r="BO336" s="607" t="str">
        <f>IFERROR(IF(BN336="対象",ROUNDDOWN(L336*VLOOKUP(K336,【参考】数式用!$A$4:$J$42,10,FALSE)*AA336,0),""),"")</f>
        <v/>
      </c>
      <c r="BP336" s="606" t="str">
        <f t="shared" si="197"/>
        <v/>
      </c>
      <c r="BQ336" s="606" t="str">
        <f t="shared" si="194"/>
        <v/>
      </c>
      <c r="BR336" s="608" t="str">
        <f t="shared" si="198"/>
        <v/>
      </c>
      <c r="BS336" s="608" t="str">
        <f t="shared" si="195"/>
        <v/>
      </c>
      <c r="BT336" s="606" t="str">
        <f t="shared" si="196"/>
        <v/>
      </c>
      <c r="BU336" s="607" t="str">
        <f>IFERROR(IF(BT336="Ⅱロ有り",ROUNDDOWN(L336*VLOOKUP(K336,【参考】数式用!$A$4:$J$42,10,FALSE)*AA336,0),""),"")</f>
        <v/>
      </c>
      <c r="BV336" s="606" t="str">
        <f>IFERROR(IF(BT336="Ⅱロなし",ROUNDDOWN(L336*VLOOKUP(K336,【参考】数式用!$A$4:$J$42,8,FALSE)*AA336,0),""),"")</f>
        <v/>
      </c>
    </row>
    <row r="337" spans="1:74" ht="110.1" customHeight="1" thickBot="1">
      <c r="A337" s="333">
        <v>324</v>
      </c>
      <c r="B337" s="1008" t="str">
        <f>IF(基本情報入力シート!B359="","",基本情報入力シート!B359)</f>
        <v/>
      </c>
      <c r="C337" s="1009"/>
      <c r="D337" s="1009"/>
      <c r="E337" s="1009"/>
      <c r="F337" s="1010"/>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24" t="str">
        <f>IF('別紙様式2-2（個票（４、５月））'!M337="","",'別紙様式2-2（個票（４、５月））'!M337)</f>
        <v/>
      </c>
      <c r="N337" s="584" t="str">
        <f>IF('別紙様式2-2（個票（４、５月））'!N337="","",'別紙様式2-2（個票（４、５月））'!N337)</f>
        <v/>
      </c>
      <c r="O337" s="336"/>
      <c r="P337" s="337" t="str">
        <f>IFERROR(VLOOKUP(K337,【参考】数式用!$A$2:$M$57,MATCH(O337,【参考】数式用!$G$3:$M$3,0)+6,0),"")</f>
        <v/>
      </c>
      <c r="Q337" s="338" t="s">
        <v>118</v>
      </c>
      <c r="R337" s="339"/>
      <c r="S337" s="340" t="s">
        <v>183</v>
      </c>
      <c r="T337" s="339"/>
      <c r="U337" s="340" t="s">
        <v>184</v>
      </c>
      <c r="V337" s="339"/>
      <c r="W337" s="340" t="s">
        <v>183</v>
      </c>
      <c r="X337" s="339"/>
      <c r="Y337" s="340" t="s">
        <v>185</v>
      </c>
      <c r="Z337" s="340" t="s">
        <v>186</v>
      </c>
      <c r="AA337" s="340" t="str">
        <f t="shared" si="168"/>
        <v/>
      </c>
      <c r="AB337" s="341" t="s">
        <v>187</v>
      </c>
      <c r="AC337" s="342" t="str">
        <f t="shared" si="169"/>
        <v/>
      </c>
      <c r="AD337" s="509" t="str">
        <f t="shared" si="170"/>
        <v/>
      </c>
      <c r="AE337" s="343" t="str">
        <f>IFERROR(ROUNDDOWN(ROUNDDOWN(ROUND(L337*VLOOKUP(K337,【参考】数式用!$A$2:$M$57,MATCH("処遇改善加算Ⅳ",【参考】数式用!$G$3:$M$3,0)+6,0),0),0)*AA337*0.5,0), "")</f>
        <v/>
      </c>
      <c r="AF337" s="344"/>
      <c r="AG337" s="345"/>
      <c r="AH337" s="345"/>
      <c r="AI337" s="344"/>
      <c r="AJ337" s="382"/>
      <c r="AK337" s="346"/>
      <c r="AL337" s="324" t="str">
        <f t="shared" si="171"/>
        <v/>
      </c>
      <c r="AM337" s="325" t="str">
        <f t="shared" si="172"/>
        <v/>
      </c>
      <c r="AN337" s="255"/>
      <c r="AO337" s="577" t="str">
        <f>IFERROR(VLOOKUP(K337,【参考】数式用!$A$2:$N$57,14,FALSE),"")</f>
        <v/>
      </c>
      <c r="AP337" s="577" t="str">
        <f t="shared" si="173"/>
        <v/>
      </c>
      <c r="AQ337" s="560" t="str">
        <f t="shared" si="174"/>
        <v/>
      </c>
      <c r="AR337" s="560" t="str">
        <f t="shared" si="175"/>
        <v>キャリアパス要件Ⅰ・Ⅱ_</v>
      </c>
      <c r="AS337" s="632" t="str">
        <f t="shared" si="176"/>
        <v>入力済</v>
      </c>
      <c r="AT337" s="577" t="str">
        <f t="shared" si="177"/>
        <v/>
      </c>
      <c r="AU337" s="632" t="str">
        <f t="shared" si="178"/>
        <v>入力済</v>
      </c>
      <c r="AV337" s="632" t="str">
        <f t="shared" si="179"/>
        <v/>
      </c>
      <c r="AW337" s="632" t="str">
        <f t="shared" si="180"/>
        <v/>
      </c>
      <c r="AX337" s="577" t="str">
        <f t="shared" si="181"/>
        <v/>
      </c>
      <c r="AY337" s="632" t="str">
        <f>IFERROR(VLOOKUP(K337,【参考】数式用!$AR$3:$AS$49, 2, FALSE), "")</f>
        <v/>
      </c>
      <c r="AZ337" s="577" t="str">
        <f t="shared" si="182"/>
        <v/>
      </c>
      <c r="BA337" s="559" t="str">
        <f t="shared" si="183"/>
        <v>入力済</v>
      </c>
      <c r="BB337" s="632" t="str">
        <f>IFERROR(VLOOKUP(K337,【参考】数式用!$AX$3:$AY$59, 2, FALSE), "")</f>
        <v/>
      </c>
      <c r="BC337" s="577" t="str">
        <f t="shared" si="184"/>
        <v/>
      </c>
      <c r="BD337" s="559" t="str">
        <f t="shared" si="185"/>
        <v>入力済</v>
      </c>
      <c r="BE337" s="559" t="str">
        <f t="shared" si="186"/>
        <v/>
      </c>
      <c r="BF337" s="559" t="str">
        <f t="shared" si="187"/>
        <v/>
      </c>
      <c r="BG337" s="559" t="str">
        <f t="shared" si="188"/>
        <v/>
      </c>
      <c r="BH337" s="559" t="str">
        <f t="shared" si="189"/>
        <v/>
      </c>
      <c r="BI337" s="559" t="str">
        <f t="shared" si="190"/>
        <v/>
      </c>
      <c r="BK337" s="27"/>
      <c r="BL337" s="606" t="str">
        <f t="shared" si="191"/>
        <v/>
      </c>
      <c r="BM337" s="606" t="str">
        <f t="shared" si="192"/>
        <v/>
      </c>
      <c r="BN337" s="606" t="str">
        <f t="shared" si="193"/>
        <v/>
      </c>
      <c r="BO337" s="607" t="str">
        <f>IFERROR(IF(BN337="対象",ROUNDDOWN(L337*VLOOKUP(K337,【参考】数式用!$A$4:$J$42,10,FALSE)*AA337,0),""),"")</f>
        <v/>
      </c>
      <c r="BP337" s="606" t="str">
        <f t="shared" si="197"/>
        <v/>
      </c>
      <c r="BQ337" s="606" t="str">
        <f t="shared" si="194"/>
        <v/>
      </c>
      <c r="BR337" s="608" t="str">
        <f t="shared" si="198"/>
        <v/>
      </c>
      <c r="BS337" s="608" t="str">
        <f t="shared" si="195"/>
        <v/>
      </c>
      <c r="BT337" s="606" t="str">
        <f t="shared" si="196"/>
        <v/>
      </c>
      <c r="BU337" s="607" t="str">
        <f>IFERROR(IF(BT337="Ⅱロ有り",ROUNDDOWN(L337*VLOOKUP(K337,【参考】数式用!$A$4:$J$42,10,FALSE)*AA337,0),""),"")</f>
        <v/>
      </c>
      <c r="BV337" s="606" t="str">
        <f>IFERROR(IF(BT337="Ⅱロなし",ROUNDDOWN(L337*VLOOKUP(K337,【参考】数式用!$A$4:$J$42,8,FALSE)*AA337,0),""),"")</f>
        <v/>
      </c>
    </row>
    <row r="338" spans="1:74" ht="110.1" customHeight="1" thickBot="1">
      <c r="A338" s="333">
        <v>325</v>
      </c>
      <c r="B338" s="1008" t="str">
        <f>IF(基本情報入力シート!B360="","",基本情報入力シート!B360)</f>
        <v/>
      </c>
      <c r="C338" s="1009"/>
      <c r="D338" s="1009"/>
      <c r="E338" s="1009"/>
      <c r="F338" s="1010"/>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24" t="str">
        <f>IF('別紙様式2-2（個票（４、５月））'!M338="","",'別紙様式2-2（個票（４、５月））'!M338)</f>
        <v/>
      </c>
      <c r="N338" s="584" t="str">
        <f>IF('別紙様式2-2（個票（４、５月））'!N338="","",'別紙様式2-2（個票（４、５月））'!N338)</f>
        <v/>
      </c>
      <c r="O338" s="336"/>
      <c r="P338" s="337" t="str">
        <f>IFERROR(VLOOKUP(K338,【参考】数式用!$A$2:$M$57,MATCH(O338,【参考】数式用!$G$3:$M$3,0)+6,0),"")</f>
        <v/>
      </c>
      <c r="Q338" s="338" t="s">
        <v>118</v>
      </c>
      <c r="R338" s="339"/>
      <c r="S338" s="340" t="s">
        <v>183</v>
      </c>
      <c r="T338" s="339"/>
      <c r="U338" s="340" t="s">
        <v>184</v>
      </c>
      <c r="V338" s="339"/>
      <c r="W338" s="340" t="s">
        <v>183</v>
      </c>
      <c r="X338" s="339"/>
      <c r="Y338" s="340" t="s">
        <v>185</v>
      </c>
      <c r="Z338" s="340" t="s">
        <v>186</v>
      </c>
      <c r="AA338" s="340" t="str">
        <f t="shared" si="168"/>
        <v/>
      </c>
      <c r="AB338" s="341" t="s">
        <v>187</v>
      </c>
      <c r="AC338" s="342" t="str">
        <f t="shared" si="169"/>
        <v/>
      </c>
      <c r="AD338" s="509" t="str">
        <f t="shared" si="170"/>
        <v/>
      </c>
      <c r="AE338" s="343" t="str">
        <f>IFERROR(ROUNDDOWN(ROUNDDOWN(ROUND(L338*VLOOKUP(K338,【参考】数式用!$A$2:$M$57,MATCH("処遇改善加算Ⅳ",【参考】数式用!$G$3:$M$3,0)+6,0),0),0)*AA338*0.5,0), "")</f>
        <v/>
      </c>
      <c r="AF338" s="344"/>
      <c r="AG338" s="345"/>
      <c r="AH338" s="345"/>
      <c r="AI338" s="344"/>
      <c r="AJ338" s="382"/>
      <c r="AK338" s="346"/>
      <c r="AL338" s="324" t="str">
        <f t="shared" si="171"/>
        <v/>
      </c>
      <c r="AM338" s="325" t="str">
        <f t="shared" si="172"/>
        <v/>
      </c>
      <c r="AN338" s="255"/>
      <c r="AO338" s="577" t="str">
        <f>IFERROR(VLOOKUP(K338,【参考】数式用!$A$2:$N$57,14,FALSE),"")</f>
        <v/>
      </c>
      <c r="AP338" s="577" t="str">
        <f t="shared" si="173"/>
        <v/>
      </c>
      <c r="AQ338" s="560" t="str">
        <f t="shared" si="174"/>
        <v/>
      </c>
      <c r="AR338" s="560" t="str">
        <f t="shared" si="175"/>
        <v>キャリアパス要件Ⅰ・Ⅱ_</v>
      </c>
      <c r="AS338" s="632" t="str">
        <f t="shared" si="176"/>
        <v>入力済</v>
      </c>
      <c r="AT338" s="577" t="str">
        <f t="shared" si="177"/>
        <v/>
      </c>
      <c r="AU338" s="632" t="str">
        <f t="shared" si="178"/>
        <v>入力済</v>
      </c>
      <c r="AV338" s="632" t="str">
        <f t="shared" si="179"/>
        <v/>
      </c>
      <c r="AW338" s="632" t="str">
        <f t="shared" si="180"/>
        <v/>
      </c>
      <c r="AX338" s="577" t="str">
        <f t="shared" si="181"/>
        <v/>
      </c>
      <c r="AY338" s="632" t="str">
        <f>IFERROR(VLOOKUP(K338,【参考】数式用!$AR$3:$AS$49, 2, FALSE), "")</f>
        <v/>
      </c>
      <c r="AZ338" s="577" t="str">
        <f t="shared" si="182"/>
        <v/>
      </c>
      <c r="BA338" s="559" t="str">
        <f t="shared" si="183"/>
        <v>入力済</v>
      </c>
      <c r="BB338" s="632" t="str">
        <f>IFERROR(VLOOKUP(K338,【参考】数式用!$AX$3:$AY$59, 2, FALSE), "")</f>
        <v/>
      </c>
      <c r="BC338" s="577" t="str">
        <f t="shared" si="184"/>
        <v/>
      </c>
      <c r="BD338" s="559" t="str">
        <f t="shared" si="185"/>
        <v>入力済</v>
      </c>
      <c r="BE338" s="559" t="str">
        <f t="shared" si="186"/>
        <v/>
      </c>
      <c r="BF338" s="559" t="str">
        <f t="shared" si="187"/>
        <v/>
      </c>
      <c r="BG338" s="559" t="str">
        <f t="shared" si="188"/>
        <v/>
      </c>
      <c r="BH338" s="559" t="str">
        <f t="shared" si="189"/>
        <v/>
      </c>
      <c r="BI338" s="559" t="str">
        <f t="shared" si="190"/>
        <v/>
      </c>
      <c r="BK338" s="27"/>
      <c r="BL338" s="606" t="str">
        <f t="shared" si="191"/>
        <v/>
      </c>
      <c r="BM338" s="606" t="str">
        <f t="shared" si="192"/>
        <v/>
      </c>
      <c r="BN338" s="606" t="str">
        <f t="shared" si="193"/>
        <v/>
      </c>
      <c r="BO338" s="607" t="str">
        <f>IFERROR(IF(BN338="対象",ROUNDDOWN(L338*VLOOKUP(K338,【参考】数式用!$A$4:$J$42,10,FALSE)*AA338,0),""),"")</f>
        <v/>
      </c>
      <c r="BP338" s="606" t="str">
        <f t="shared" si="197"/>
        <v/>
      </c>
      <c r="BQ338" s="606" t="str">
        <f t="shared" si="194"/>
        <v/>
      </c>
      <c r="BR338" s="608" t="str">
        <f t="shared" si="198"/>
        <v/>
      </c>
      <c r="BS338" s="608" t="str">
        <f t="shared" si="195"/>
        <v/>
      </c>
      <c r="BT338" s="606" t="str">
        <f t="shared" si="196"/>
        <v/>
      </c>
      <c r="BU338" s="607" t="str">
        <f>IFERROR(IF(BT338="Ⅱロ有り",ROUNDDOWN(L338*VLOOKUP(K338,【参考】数式用!$A$4:$J$42,10,FALSE)*AA338,0),""),"")</f>
        <v/>
      </c>
      <c r="BV338" s="606" t="str">
        <f>IFERROR(IF(BT338="Ⅱロなし",ROUNDDOWN(L338*VLOOKUP(K338,【参考】数式用!$A$4:$J$42,8,FALSE)*AA338,0),""),"")</f>
        <v/>
      </c>
    </row>
    <row r="339" spans="1:74" ht="110.1" customHeight="1" thickBot="1">
      <c r="A339" s="333">
        <v>326</v>
      </c>
      <c r="B339" s="1008" t="str">
        <f>IF(基本情報入力シート!B361="","",基本情報入力シート!B361)</f>
        <v/>
      </c>
      <c r="C339" s="1009"/>
      <c r="D339" s="1009"/>
      <c r="E339" s="1009"/>
      <c r="F339" s="1010"/>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24" t="str">
        <f>IF('別紙様式2-2（個票（４、５月））'!M339="","",'別紙様式2-2（個票（４、５月））'!M339)</f>
        <v/>
      </c>
      <c r="N339" s="584" t="str">
        <f>IF('別紙様式2-2（個票（４、５月））'!N339="","",'別紙様式2-2（個票（４、５月））'!N339)</f>
        <v/>
      </c>
      <c r="O339" s="336"/>
      <c r="P339" s="337" t="str">
        <f>IFERROR(VLOOKUP(K339,【参考】数式用!$A$2:$M$57,MATCH(O339,【参考】数式用!$G$3:$M$3,0)+6,0),"")</f>
        <v/>
      </c>
      <c r="Q339" s="338" t="s">
        <v>118</v>
      </c>
      <c r="R339" s="339"/>
      <c r="S339" s="340" t="s">
        <v>183</v>
      </c>
      <c r="T339" s="339"/>
      <c r="U339" s="340" t="s">
        <v>184</v>
      </c>
      <c r="V339" s="339"/>
      <c r="W339" s="340" t="s">
        <v>183</v>
      </c>
      <c r="X339" s="339"/>
      <c r="Y339" s="340" t="s">
        <v>185</v>
      </c>
      <c r="Z339" s="340" t="s">
        <v>186</v>
      </c>
      <c r="AA339" s="340" t="str">
        <f t="shared" si="168"/>
        <v/>
      </c>
      <c r="AB339" s="341" t="s">
        <v>187</v>
      </c>
      <c r="AC339" s="342" t="str">
        <f t="shared" si="169"/>
        <v/>
      </c>
      <c r="AD339" s="509" t="str">
        <f t="shared" si="170"/>
        <v/>
      </c>
      <c r="AE339" s="343" t="str">
        <f>IFERROR(ROUNDDOWN(ROUNDDOWN(ROUND(L339*VLOOKUP(K339,【参考】数式用!$A$2:$M$57,MATCH("処遇改善加算Ⅳ",【参考】数式用!$G$3:$M$3,0)+6,0),0),0)*AA339*0.5,0), "")</f>
        <v/>
      </c>
      <c r="AF339" s="344"/>
      <c r="AG339" s="345"/>
      <c r="AH339" s="345"/>
      <c r="AI339" s="344"/>
      <c r="AJ339" s="382"/>
      <c r="AK339" s="346"/>
      <c r="AL339" s="324" t="str">
        <f t="shared" si="171"/>
        <v/>
      </c>
      <c r="AM339" s="325" t="str">
        <f t="shared" si="172"/>
        <v/>
      </c>
      <c r="AN339" s="255"/>
      <c r="AO339" s="577" t="str">
        <f>IFERROR(VLOOKUP(K339,【参考】数式用!$A$2:$N$57,14,FALSE),"")</f>
        <v/>
      </c>
      <c r="AP339" s="577" t="str">
        <f t="shared" si="173"/>
        <v/>
      </c>
      <c r="AQ339" s="560" t="str">
        <f t="shared" si="174"/>
        <v/>
      </c>
      <c r="AR339" s="560" t="str">
        <f t="shared" si="175"/>
        <v>キャリアパス要件Ⅰ・Ⅱ_</v>
      </c>
      <c r="AS339" s="632" t="str">
        <f t="shared" si="176"/>
        <v>入力済</v>
      </c>
      <c r="AT339" s="577" t="str">
        <f t="shared" si="177"/>
        <v/>
      </c>
      <c r="AU339" s="632" t="str">
        <f t="shared" si="178"/>
        <v>入力済</v>
      </c>
      <c r="AV339" s="632" t="str">
        <f t="shared" si="179"/>
        <v/>
      </c>
      <c r="AW339" s="632" t="str">
        <f t="shared" si="180"/>
        <v/>
      </c>
      <c r="AX339" s="577" t="str">
        <f t="shared" si="181"/>
        <v/>
      </c>
      <c r="AY339" s="632" t="str">
        <f>IFERROR(VLOOKUP(K339,【参考】数式用!$AR$3:$AS$49, 2, FALSE), "")</f>
        <v/>
      </c>
      <c r="AZ339" s="577" t="str">
        <f t="shared" si="182"/>
        <v/>
      </c>
      <c r="BA339" s="559" t="str">
        <f t="shared" si="183"/>
        <v>入力済</v>
      </c>
      <c r="BB339" s="632" t="str">
        <f>IFERROR(VLOOKUP(K339,【参考】数式用!$AX$3:$AY$59, 2, FALSE), "")</f>
        <v/>
      </c>
      <c r="BC339" s="577" t="str">
        <f t="shared" si="184"/>
        <v/>
      </c>
      <c r="BD339" s="559" t="str">
        <f t="shared" si="185"/>
        <v>入力済</v>
      </c>
      <c r="BE339" s="559" t="str">
        <f t="shared" si="186"/>
        <v/>
      </c>
      <c r="BF339" s="559" t="str">
        <f t="shared" si="187"/>
        <v/>
      </c>
      <c r="BG339" s="559" t="str">
        <f t="shared" si="188"/>
        <v/>
      </c>
      <c r="BH339" s="559" t="str">
        <f t="shared" si="189"/>
        <v/>
      </c>
      <c r="BI339" s="559" t="str">
        <f t="shared" si="190"/>
        <v/>
      </c>
      <c r="BK339" s="27"/>
      <c r="BL339" s="606" t="str">
        <f t="shared" si="191"/>
        <v/>
      </c>
      <c r="BM339" s="606" t="str">
        <f t="shared" si="192"/>
        <v/>
      </c>
      <c r="BN339" s="606" t="str">
        <f t="shared" si="193"/>
        <v/>
      </c>
      <c r="BO339" s="607" t="str">
        <f>IFERROR(IF(BN339="対象",ROUNDDOWN(L339*VLOOKUP(K339,【参考】数式用!$A$4:$J$42,10,FALSE)*AA339,0),""),"")</f>
        <v/>
      </c>
      <c r="BP339" s="606" t="str">
        <f t="shared" si="197"/>
        <v/>
      </c>
      <c r="BQ339" s="606" t="str">
        <f t="shared" si="194"/>
        <v/>
      </c>
      <c r="BR339" s="608" t="str">
        <f t="shared" si="198"/>
        <v/>
      </c>
      <c r="BS339" s="608" t="str">
        <f t="shared" si="195"/>
        <v/>
      </c>
      <c r="BT339" s="606" t="str">
        <f t="shared" si="196"/>
        <v/>
      </c>
      <c r="BU339" s="607" t="str">
        <f>IFERROR(IF(BT339="Ⅱロ有り",ROUNDDOWN(L339*VLOOKUP(K339,【参考】数式用!$A$4:$J$42,10,FALSE)*AA339,0),""),"")</f>
        <v/>
      </c>
      <c r="BV339" s="606" t="str">
        <f>IFERROR(IF(BT339="Ⅱロなし",ROUNDDOWN(L339*VLOOKUP(K339,【参考】数式用!$A$4:$J$42,8,FALSE)*AA339,0),""),"")</f>
        <v/>
      </c>
    </row>
    <row r="340" spans="1:74" ht="110.1" customHeight="1" thickBot="1">
      <c r="A340" s="333">
        <v>327</v>
      </c>
      <c r="B340" s="1008" t="str">
        <f>IF(基本情報入力シート!B362="","",基本情報入力シート!B362)</f>
        <v/>
      </c>
      <c r="C340" s="1009"/>
      <c r="D340" s="1009"/>
      <c r="E340" s="1009"/>
      <c r="F340" s="1010"/>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24" t="str">
        <f>IF('別紙様式2-2（個票（４、５月））'!M340="","",'別紙様式2-2（個票（４、５月））'!M340)</f>
        <v/>
      </c>
      <c r="N340" s="584" t="str">
        <f>IF('別紙様式2-2（個票（４、５月））'!N340="","",'別紙様式2-2（個票（４、５月））'!N340)</f>
        <v/>
      </c>
      <c r="O340" s="336"/>
      <c r="P340" s="337" t="str">
        <f>IFERROR(VLOOKUP(K340,【参考】数式用!$A$2:$M$57,MATCH(O340,【参考】数式用!$G$3:$M$3,0)+6,0),"")</f>
        <v/>
      </c>
      <c r="Q340" s="338" t="s">
        <v>118</v>
      </c>
      <c r="R340" s="339"/>
      <c r="S340" s="340" t="s">
        <v>183</v>
      </c>
      <c r="T340" s="339"/>
      <c r="U340" s="340" t="s">
        <v>184</v>
      </c>
      <c r="V340" s="339"/>
      <c r="W340" s="340" t="s">
        <v>183</v>
      </c>
      <c r="X340" s="339"/>
      <c r="Y340" s="340" t="s">
        <v>185</v>
      </c>
      <c r="Z340" s="340" t="s">
        <v>186</v>
      </c>
      <c r="AA340" s="340" t="str">
        <f t="shared" si="168"/>
        <v/>
      </c>
      <c r="AB340" s="341" t="s">
        <v>187</v>
      </c>
      <c r="AC340" s="342" t="str">
        <f t="shared" si="169"/>
        <v/>
      </c>
      <c r="AD340" s="509" t="str">
        <f t="shared" si="170"/>
        <v/>
      </c>
      <c r="AE340" s="343" t="str">
        <f>IFERROR(ROUNDDOWN(ROUNDDOWN(ROUND(L340*VLOOKUP(K340,【参考】数式用!$A$2:$M$57,MATCH("処遇改善加算Ⅳ",【参考】数式用!$G$3:$M$3,0)+6,0),0),0)*AA340*0.5,0), "")</f>
        <v/>
      </c>
      <c r="AF340" s="344"/>
      <c r="AG340" s="345"/>
      <c r="AH340" s="345"/>
      <c r="AI340" s="344"/>
      <c r="AJ340" s="382"/>
      <c r="AK340" s="346"/>
      <c r="AL340" s="324" t="str">
        <f t="shared" si="171"/>
        <v/>
      </c>
      <c r="AM340" s="325" t="str">
        <f t="shared" si="172"/>
        <v/>
      </c>
      <c r="AN340" s="255"/>
      <c r="AO340" s="577" t="str">
        <f>IFERROR(VLOOKUP(K340,【参考】数式用!$A$2:$N$57,14,FALSE),"")</f>
        <v/>
      </c>
      <c r="AP340" s="577" t="str">
        <f t="shared" si="173"/>
        <v/>
      </c>
      <c r="AQ340" s="560" t="str">
        <f t="shared" si="174"/>
        <v/>
      </c>
      <c r="AR340" s="560" t="str">
        <f t="shared" si="175"/>
        <v>キャリアパス要件Ⅰ・Ⅱ_</v>
      </c>
      <c r="AS340" s="632" t="str">
        <f t="shared" si="176"/>
        <v>入力済</v>
      </c>
      <c r="AT340" s="577" t="str">
        <f t="shared" si="177"/>
        <v/>
      </c>
      <c r="AU340" s="632" t="str">
        <f t="shared" si="178"/>
        <v>入力済</v>
      </c>
      <c r="AV340" s="632" t="str">
        <f t="shared" si="179"/>
        <v/>
      </c>
      <c r="AW340" s="632" t="str">
        <f t="shared" si="180"/>
        <v/>
      </c>
      <c r="AX340" s="577" t="str">
        <f t="shared" si="181"/>
        <v/>
      </c>
      <c r="AY340" s="632" t="str">
        <f>IFERROR(VLOOKUP(K340,【参考】数式用!$AR$3:$AS$49, 2, FALSE), "")</f>
        <v/>
      </c>
      <c r="AZ340" s="577" t="str">
        <f t="shared" si="182"/>
        <v/>
      </c>
      <c r="BA340" s="559" t="str">
        <f t="shared" si="183"/>
        <v>入力済</v>
      </c>
      <c r="BB340" s="632" t="str">
        <f>IFERROR(VLOOKUP(K340,【参考】数式用!$AX$3:$AY$59, 2, FALSE), "")</f>
        <v/>
      </c>
      <c r="BC340" s="577" t="str">
        <f t="shared" si="184"/>
        <v/>
      </c>
      <c r="BD340" s="559" t="str">
        <f t="shared" si="185"/>
        <v>入力済</v>
      </c>
      <c r="BE340" s="559" t="str">
        <f t="shared" si="186"/>
        <v/>
      </c>
      <c r="BF340" s="559" t="str">
        <f t="shared" si="187"/>
        <v/>
      </c>
      <c r="BG340" s="559" t="str">
        <f t="shared" si="188"/>
        <v/>
      </c>
      <c r="BH340" s="559" t="str">
        <f t="shared" si="189"/>
        <v/>
      </c>
      <c r="BI340" s="559" t="str">
        <f t="shared" si="190"/>
        <v/>
      </c>
      <c r="BK340" s="27"/>
      <c r="BL340" s="606" t="str">
        <f t="shared" si="191"/>
        <v/>
      </c>
      <c r="BM340" s="606" t="str">
        <f t="shared" si="192"/>
        <v/>
      </c>
      <c r="BN340" s="606" t="str">
        <f t="shared" si="193"/>
        <v/>
      </c>
      <c r="BO340" s="607" t="str">
        <f>IFERROR(IF(BN340="対象",ROUNDDOWN(L340*VLOOKUP(K340,【参考】数式用!$A$4:$J$42,10,FALSE)*AA340,0),""),"")</f>
        <v/>
      </c>
      <c r="BP340" s="606" t="str">
        <f t="shared" si="197"/>
        <v/>
      </c>
      <c r="BQ340" s="606" t="str">
        <f t="shared" si="194"/>
        <v/>
      </c>
      <c r="BR340" s="608" t="str">
        <f t="shared" si="198"/>
        <v/>
      </c>
      <c r="BS340" s="608" t="str">
        <f t="shared" si="195"/>
        <v/>
      </c>
      <c r="BT340" s="606" t="str">
        <f t="shared" si="196"/>
        <v/>
      </c>
      <c r="BU340" s="607" t="str">
        <f>IFERROR(IF(BT340="Ⅱロ有り",ROUNDDOWN(L340*VLOOKUP(K340,【参考】数式用!$A$4:$J$42,10,FALSE)*AA340,0),""),"")</f>
        <v/>
      </c>
      <c r="BV340" s="606" t="str">
        <f>IFERROR(IF(BT340="Ⅱロなし",ROUNDDOWN(L340*VLOOKUP(K340,【参考】数式用!$A$4:$J$42,8,FALSE)*AA340,0),""),"")</f>
        <v/>
      </c>
    </row>
    <row r="341" spans="1:74" ht="110.1" customHeight="1" thickBot="1">
      <c r="A341" s="333">
        <v>328</v>
      </c>
      <c r="B341" s="1008" t="str">
        <f>IF(基本情報入力シート!B363="","",基本情報入力シート!B363)</f>
        <v/>
      </c>
      <c r="C341" s="1009"/>
      <c r="D341" s="1009"/>
      <c r="E341" s="1009"/>
      <c r="F341" s="1010"/>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24" t="str">
        <f>IF('別紙様式2-2（個票（４、５月））'!M341="","",'別紙様式2-2（個票（４、５月））'!M341)</f>
        <v/>
      </c>
      <c r="N341" s="584" t="str">
        <f>IF('別紙様式2-2（個票（４、５月））'!N341="","",'別紙様式2-2（個票（４、５月））'!N341)</f>
        <v/>
      </c>
      <c r="O341" s="336"/>
      <c r="P341" s="337" t="str">
        <f>IFERROR(VLOOKUP(K341,【参考】数式用!$A$2:$M$57,MATCH(O341,【参考】数式用!$G$3:$M$3,0)+6,0),"")</f>
        <v/>
      </c>
      <c r="Q341" s="338" t="s">
        <v>118</v>
      </c>
      <c r="R341" s="339"/>
      <c r="S341" s="340" t="s">
        <v>183</v>
      </c>
      <c r="T341" s="339"/>
      <c r="U341" s="340" t="s">
        <v>184</v>
      </c>
      <c r="V341" s="339"/>
      <c r="W341" s="340" t="s">
        <v>183</v>
      </c>
      <c r="X341" s="339"/>
      <c r="Y341" s="340" t="s">
        <v>185</v>
      </c>
      <c r="Z341" s="340" t="s">
        <v>186</v>
      </c>
      <c r="AA341" s="340" t="str">
        <f t="shared" si="168"/>
        <v/>
      </c>
      <c r="AB341" s="341" t="s">
        <v>187</v>
      </c>
      <c r="AC341" s="342" t="str">
        <f t="shared" si="169"/>
        <v/>
      </c>
      <c r="AD341" s="509" t="str">
        <f t="shared" si="170"/>
        <v/>
      </c>
      <c r="AE341" s="343" t="str">
        <f>IFERROR(ROUNDDOWN(ROUNDDOWN(ROUND(L341*VLOOKUP(K341,【参考】数式用!$A$2:$M$57,MATCH("処遇改善加算Ⅳ",【参考】数式用!$G$3:$M$3,0)+6,0),0),0)*AA341*0.5,0), "")</f>
        <v/>
      </c>
      <c r="AF341" s="344"/>
      <c r="AG341" s="345"/>
      <c r="AH341" s="345"/>
      <c r="AI341" s="344"/>
      <c r="AJ341" s="382"/>
      <c r="AK341" s="346"/>
      <c r="AL341" s="324" t="str">
        <f t="shared" si="171"/>
        <v/>
      </c>
      <c r="AM341" s="325" t="str">
        <f t="shared" si="172"/>
        <v/>
      </c>
      <c r="AN341" s="255"/>
      <c r="AO341" s="577" t="str">
        <f>IFERROR(VLOOKUP(K341,【参考】数式用!$A$2:$N$57,14,FALSE),"")</f>
        <v/>
      </c>
      <c r="AP341" s="577" t="str">
        <f t="shared" si="173"/>
        <v/>
      </c>
      <c r="AQ341" s="560" t="str">
        <f t="shared" si="174"/>
        <v/>
      </c>
      <c r="AR341" s="560" t="str">
        <f t="shared" si="175"/>
        <v>キャリアパス要件Ⅰ・Ⅱ_</v>
      </c>
      <c r="AS341" s="632" t="str">
        <f t="shared" si="176"/>
        <v>入力済</v>
      </c>
      <c r="AT341" s="577" t="str">
        <f t="shared" si="177"/>
        <v/>
      </c>
      <c r="AU341" s="632" t="str">
        <f t="shared" si="178"/>
        <v>入力済</v>
      </c>
      <c r="AV341" s="632" t="str">
        <f t="shared" si="179"/>
        <v/>
      </c>
      <c r="AW341" s="632" t="str">
        <f t="shared" si="180"/>
        <v/>
      </c>
      <c r="AX341" s="577" t="str">
        <f t="shared" si="181"/>
        <v/>
      </c>
      <c r="AY341" s="632" t="str">
        <f>IFERROR(VLOOKUP(K341,【参考】数式用!$AR$3:$AS$49, 2, FALSE), "")</f>
        <v/>
      </c>
      <c r="AZ341" s="577" t="str">
        <f t="shared" si="182"/>
        <v/>
      </c>
      <c r="BA341" s="559" t="str">
        <f t="shared" si="183"/>
        <v>入力済</v>
      </c>
      <c r="BB341" s="632" t="str">
        <f>IFERROR(VLOOKUP(K341,【参考】数式用!$AX$3:$AY$59, 2, FALSE), "")</f>
        <v/>
      </c>
      <c r="BC341" s="577" t="str">
        <f t="shared" si="184"/>
        <v/>
      </c>
      <c r="BD341" s="559" t="str">
        <f t="shared" si="185"/>
        <v>入力済</v>
      </c>
      <c r="BE341" s="559" t="str">
        <f t="shared" si="186"/>
        <v/>
      </c>
      <c r="BF341" s="559" t="str">
        <f t="shared" si="187"/>
        <v/>
      </c>
      <c r="BG341" s="559" t="str">
        <f t="shared" si="188"/>
        <v/>
      </c>
      <c r="BH341" s="559" t="str">
        <f t="shared" si="189"/>
        <v/>
      </c>
      <c r="BI341" s="559" t="str">
        <f t="shared" si="190"/>
        <v/>
      </c>
      <c r="BK341" s="27"/>
      <c r="BL341" s="606" t="str">
        <f t="shared" si="191"/>
        <v/>
      </c>
      <c r="BM341" s="606" t="str">
        <f t="shared" si="192"/>
        <v/>
      </c>
      <c r="BN341" s="606" t="str">
        <f t="shared" si="193"/>
        <v/>
      </c>
      <c r="BO341" s="607" t="str">
        <f>IFERROR(IF(BN341="対象",ROUNDDOWN(L341*VLOOKUP(K341,【参考】数式用!$A$4:$J$42,10,FALSE)*AA341,0),""),"")</f>
        <v/>
      </c>
      <c r="BP341" s="606" t="str">
        <f t="shared" si="197"/>
        <v/>
      </c>
      <c r="BQ341" s="606" t="str">
        <f t="shared" si="194"/>
        <v/>
      </c>
      <c r="BR341" s="608" t="str">
        <f t="shared" si="198"/>
        <v/>
      </c>
      <c r="BS341" s="608" t="str">
        <f t="shared" si="195"/>
        <v/>
      </c>
      <c r="BT341" s="606" t="str">
        <f t="shared" si="196"/>
        <v/>
      </c>
      <c r="BU341" s="607" t="str">
        <f>IFERROR(IF(BT341="Ⅱロ有り",ROUNDDOWN(L341*VLOOKUP(K341,【参考】数式用!$A$4:$J$42,10,FALSE)*AA341,0),""),"")</f>
        <v/>
      </c>
      <c r="BV341" s="606" t="str">
        <f>IFERROR(IF(BT341="Ⅱロなし",ROUNDDOWN(L341*VLOOKUP(K341,【参考】数式用!$A$4:$J$42,8,FALSE)*AA341,0),""),"")</f>
        <v/>
      </c>
    </row>
    <row r="342" spans="1:74" ht="110.1" customHeight="1" thickBot="1">
      <c r="A342" s="333">
        <v>329</v>
      </c>
      <c r="B342" s="1008" t="str">
        <f>IF(基本情報入力シート!B364="","",基本情報入力シート!B364)</f>
        <v/>
      </c>
      <c r="C342" s="1009"/>
      <c r="D342" s="1009"/>
      <c r="E342" s="1009"/>
      <c r="F342" s="1010"/>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24" t="str">
        <f>IF('別紙様式2-2（個票（４、５月））'!M342="","",'別紙様式2-2（個票（４、５月））'!M342)</f>
        <v/>
      </c>
      <c r="N342" s="584" t="str">
        <f>IF('別紙様式2-2（個票（４、５月））'!N342="","",'別紙様式2-2（個票（４、５月））'!N342)</f>
        <v/>
      </c>
      <c r="O342" s="336"/>
      <c r="P342" s="337" t="str">
        <f>IFERROR(VLOOKUP(K342,【参考】数式用!$A$2:$M$57,MATCH(O342,【参考】数式用!$G$3:$M$3,0)+6,0),"")</f>
        <v/>
      </c>
      <c r="Q342" s="338" t="s">
        <v>118</v>
      </c>
      <c r="R342" s="339"/>
      <c r="S342" s="340" t="s">
        <v>183</v>
      </c>
      <c r="T342" s="339"/>
      <c r="U342" s="340" t="s">
        <v>184</v>
      </c>
      <c r="V342" s="339"/>
      <c r="W342" s="340" t="s">
        <v>183</v>
      </c>
      <c r="X342" s="339"/>
      <c r="Y342" s="340" t="s">
        <v>185</v>
      </c>
      <c r="Z342" s="340" t="s">
        <v>186</v>
      </c>
      <c r="AA342" s="340" t="str">
        <f t="shared" si="168"/>
        <v/>
      </c>
      <c r="AB342" s="341" t="s">
        <v>187</v>
      </c>
      <c r="AC342" s="342" t="str">
        <f t="shared" si="169"/>
        <v/>
      </c>
      <c r="AD342" s="509" t="str">
        <f t="shared" si="170"/>
        <v/>
      </c>
      <c r="AE342" s="343" t="str">
        <f>IFERROR(ROUNDDOWN(ROUNDDOWN(ROUND(L342*VLOOKUP(K342,【参考】数式用!$A$2:$M$57,MATCH("処遇改善加算Ⅳ",【参考】数式用!$G$3:$M$3,0)+6,0),0),0)*AA342*0.5,0), "")</f>
        <v/>
      </c>
      <c r="AF342" s="344"/>
      <c r="AG342" s="345"/>
      <c r="AH342" s="345"/>
      <c r="AI342" s="344"/>
      <c r="AJ342" s="382"/>
      <c r="AK342" s="346"/>
      <c r="AL342" s="324" t="str">
        <f t="shared" si="171"/>
        <v/>
      </c>
      <c r="AM342" s="325" t="str">
        <f t="shared" si="172"/>
        <v/>
      </c>
      <c r="AN342" s="255"/>
      <c r="AO342" s="577" t="str">
        <f>IFERROR(VLOOKUP(K342,【参考】数式用!$A$2:$N$57,14,FALSE),"")</f>
        <v/>
      </c>
      <c r="AP342" s="577" t="str">
        <f t="shared" si="173"/>
        <v/>
      </c>
      <c r="AQ342" s="560" t="str">
        <f t="shared" si="174"/>
        <v/>
      </c>
      <c r="AR342" s="560" t="str">
        <f t="shared" si="175"/>
        <v>キャリアパス要件Ⅰ・Ⅱ_</v>
      </c>
      <c r="AS342" s="632" t="str">
        <f t="shared" si="176"/>
        <v>入力済</v>
      </c>
      <c r="AT342" s="577" t="str">
        <f t="shared" si="177"/>
        <v/>
      </c>
      <c r="AU342" s="632" t="str">
        <f t="shared" si="178"/>
        <v>入力済</v>
      </c>
      <c r="AV342" s="632" t="str">
        <f t="shared" si="179"/>
        <v/>
      </c>
      <c r="AW342" s="632" t="str">
        <f t="shared" si="180"/>
        <v/>
      </c>
      <c r="AX342" s="577" t="str">
        <f t="shared" si="181"/>
        <v/>
      </c>
      <c r="AY342" s="632" t="str">
        <f>IFERROR(VLOOKUP(K342,【参考】数式用!$AR$3:$AS$49, 2, FALSE), "")</f>
        <v/>
      </c>
      <c r="AZ342" s="577" t="str">
        <f t="shared" si="182"/>
        <v/>
      </c>
      <c r="BA342" s="559" t="str">
        <f t="shared" si="183"/>
        <v>入力済</v>
      </c>
      <c r="BB342" s="632" t="str">
        <f>IFERROR(VLOOKUP(K342,【参考】数式用!$AX$3:$AY$59, 2, FALSE), "")</f>
        <v/>
      </c>
      <c r="BC342" s="577" t="str">
        <f t="shared" si="184"/>
        <v/>
      </c>
      <c r="BD342" s="559" t="str">
        <f t="shared" si="185"/>
        <v>入力済</v>
      </c>
      <c r="BE342" s="559" t="str">
        <f t="shared" si="186"/>
        <v/>
      </c>
      <c r="BF342" s="559" t="str">
        <f t="shared" si="187"/>
        <v/>
      </c>
      <c r="BG342" s="559" t="str">
        <f t="shared" si="188"/>
        <v/>
      </c>
      <c r="BH342" s="559" t="str">
        <f t="shared" si="189"/>
        <v/>
      </c>
      <c r="BI342" s="559" t="str">
        <f t="shared" si="190"/>
        <v/>
      </c>
      <c r="BK342" s="27"/>
      <c r="BL342" s="606" t="str">
        <f t="shared" si="191"/>
        <v/>
      </c>
      <c r="BM342" s="606" t="str">
        <f t="shared" si="192"/>
        <v/>
      </c>
      <c r="BN342" s="606" t="str">
        <f t="shared" si="193"/>
        <v/>
      </c>
      <c r="BO342" s="607" t="str">
        <f>IFERROR(IF(BN342="対象",ROUNDDOWN(L342*VLOOKUP(K342,【参考】数式用!$A$4:$J$42,10,FALSE)*AA342,0),""),"")</f>
        <v/>
      </c>
      <c r="BP342" s="606" t="str">
        <f t="shared" si="197"/>
        <v/>
      </c>
      <c r="BQ342" s="606" t="str">
        <f t="shared" si="194"/>
        <v/>
      </c>
      <c r="BR342" s="608" t="str">
        <f t="shared" si="198"/>
        <v/>
      </c>
      <c r="BS342" s="608" t="str">
        <f t="shared" si="195"/>
        <v/>
      </c>
      <c r="BT342" s="606" t="str">
        <f t="shared" si="196"/>
        <v/>
      </c>
      <c r="BU342" s="607" t="str">
        <f>IFERROR(IF(BT342="Ⅱロ有り",ROUNDDOWN(L342*VLOOKUP(K342,【参考】数式用!$A$4:$J$42,10,FALSE)*AA342,0),""),"")</f>
        <v/>
      </c>
      <c r="BV342" s="606" t="str">
        <f>IFERROR(IF(BT342="Ⅱロなし",ROUNDDOWN(L342*VLOOKUP(K342,【参考】数式用!$A$4:$J$42,8,FALSE)*AA342,0),""),"")</f>
        <v/>
      </c>
    </row>
    <row r="343" spans="1:74" ht="110.1" customHeight="1" thickBot="1">
      <c r="A343" s="333">
        <v>330</v>
      </c>
      <c r="B343" s="1008" t="str">
        <f>IF(基本情報入力シート!B365="","",基本情報入力シート!B365)</f>
        <v/>
      </c>
      <c r="C343" s="1009"/>
      <c r="D343" s="1009"/>
      <c r="E343" s="1009"/>
      <c r="F343" s="1010"/>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24" t="str">
        <f>IF('別紙様式2-2（個票（４、５月））'!M343="","",'別紙様式2-2（個票（４、５月））'!M343)</f>
        <v/>
      </c>
      <c r="N343" s="584" t="str">
        <f>IF('別紙様式2-2（個票（４、５月））'!N343="","",'別紙様式2-2（個票（４、５月））'!N343)</f>
        <v/>
      </c>
      <c r="O343" s="336"/>
      <c r="P343" s="337" t="str">
        <f>IFERROR(VLOOKUP(K343,【参考】数式用!$A$2:$M$57,MATCH(O343,【参考】数式用!$G$3:$M$3,0)+6,0),"")</f>
        <v/>
      </c>
      <c r="Q343" s="338" t="s">
        <v>118</v>
      </c>
      <c r="R343" s="339"/>
      <c r="S343" s="340" t="s">
        <v>183</v>
      </c>
      <c r="T343" s="339"/>
      <c r="U343" s="340" t="s">
        <v>184</v>
      </c>
      <c r="V343" s="339"/>
      <c r="W343" s="340" t="s">
        <v>183</v>
      </c>
      <c r="X343" s="339"/>
      <c r="Y343" s="340" t="s">
        <v>185</v>
      </c>
      <c r="Z343" s="340" t="s">
        <v>186</v>
      </c>
      <c r="AA343" s="340" t="str">
        <f t="shared" si="168"/>
        <v/>
      </c>
      <c r="AB343" s="341" t="s">
        <v>187</v>
      </c>
      <c r="AC343" s="342" t="str">
        <f t="shared" si="169"/>
        <v/>
      </c>
      <c r="AD343" s="509" t="str">
        <f t="shared" si="170"/>
        <v/>
      </c>
      <c r="AE343" s="343" t="str">
        <f>IFERROR(ROUNDDOWN(ROUNDDOWN(ROUND(L343*VLOOKUP(K343,【参考】数式用!$A$2:$M$57,MATCH("処遇改善加算Ⅳ",【参考】数式用!$G$3:$M$3,0)+6,0),0),0)*AA343*0.5,0), "")</f>
        <v/>
      </c>
      <c r="AF343" s="344"/>
      <c r="AG343" s="345"/>
      <c r="AH343" s="345"/>
      <c r="AI343" s="344"/>
      <c r="AJ343" s="382"/>
      <c r="AK343" s="346"/>
      <c r="AL343" s="324" t="str">
        <f t="shared" si="171"/>
        <v/>
      </c>
      <c r="AM343" s="325" t="str">
        <f t="shared" si="172"/>
        <v/>
      </c>
      <c r="AN343" s="255"/>
      <c r="AO343" s="577" t="str">
        <f>IFERROR(VLOOKUP(K343,【参考】数式用!$A$2:$N$57,14,FALSE),"")</f>
        <v/>
      </c>
      <c r="AP343" s="577" t="str">
        <f t="shared" si="173"/>
        <v/>
      </c>
      <c r="AQ343" s="560" t="str">
        <f t="shared" si="174"/>
        <v/>
      </c>
      <c r="AR343" s="560" t="str">
        <f t="shared" si="175"/>
        <v>キャリアパス要件Ⅰ・Ⅱ_</v>
      </c>
      <c r="AS343" s="632" t="str">
        <f t="shared" si="176"/>
        <v>入力済</v>
      </c>
      <c r="AT343" s="577" t="str">
        <f t="shared" si="177"/>
        <v/>
      </c>
      <c r="AU343" s="632" t="str">
        <f t="shared" si="178"/>
        <v>入力済</v>
      </c>
      <c r="AV343" s="632" t="str">
        <f t="shared" si="179"/>
        <v/>
      </c>
      <c r="AW343" s="632" t="str">
        <f t="shared" si="180"/>
        <v/>
      </c>
      <c r="AX343" s="577" t="str">
        <f t="shared" si="181"/>
        <v/>
      </c>
      <c r="AY343" s="632" t="str">
        <f>IFERROR(VLOOKUP(K343,【参考】数式用!$AR$3:$AS$49, 2, FALSE), "")</f>
        <v/>
      </c>
      <c r="AZ343" s="577" t="str">
        <f t="shared" si="182"/>
        <v/>
      </c>
      <c r="BA343" s="559" t="str">
        <f t="shared" si="183"/>
        <v>入力済</v>
      </c>
      <c r="BB343" s="632" t="str">
        <f>IFERROR(VLOOKUP(K343,【参考】数式用!$AX$3:$AY$59, 2, FALSE), "")</f>
        <v/>
      </c>
      <c r="BC343" s="577" t="str">
        <f t="shared" si="184"/>
        <v/>
      </c>
      <c r="BD343" s="559" t="str">
        <f t="shared" si="185"/>
        <v>入力済</v>
      </c>
      <c r="BE343" s="559" t="str">
        <f t="shared" si="186"/>
        <v/>
      </c>
      <c r="BF343" s="559" t="str">
        <f t="shared" si="187"/>
        <v/>
      </c>
      <c r="BG343" s="559" t="str">
        <f t="shared" si="188"/>
        <v/>
      </c>
      <c r="BH343" s="559" t="str">
        <f t="shared" si="189"/>
        <v/>
      </c>
      <c r="BI343" s="559" t="str">
        <f t="shared" si="190"/>
        <v/>
      </c>
      <c r="BK343" s="27"/>
      <c r="BL343" s="606" t="str">
        <f t="shared" si="191"/>
        <v/>
      </c>
      <c r="BM343" s="606" t="str">
        <f t="shared" si="192"/>
        <v/>
      </c>
      <c r="BN343" s="606" t="str">
        <f t="shared" si="193"/>
        <v/>
      </c>
      <c r="BO343" s="607" t="str">
        <f>IFERROR(IF(BN343="対象",ROUNDDOWN(L343*VLOOKUP(K343,【参考】数式用!$A$4:$J$42,10,FALSE)*AA343,0),""),"")</f>
        <v/>
      </c>
      <c r="BP343" s="606" t="str">
        <f t="shared" si="197"/>
        <v/>
      </c>
      <c r="BQ343" s="606" t="str">
        <f t="shared" si="194"/>
        <v/>
      </c>
      <c r="BR343" s="608" t="str">
        <f t="shared" si="198"/>
        <v/>
      </c>
      <c r="BS343" s="608" t="str">
        <f t="shared" si="195"/>
        <v/>
      </c>
      <c r="BT343" s="606" t="str">
        <f t="shared" si="196"/>
        <v/>
      </c>
      <c r="BU343" s="607" t="str">
        <f>IFERROR(IF(BT343="Ⅱロ有り",ROUNDDOWN(L343*VLOOKUP(K343,【参考】数式用!$A$4:$J$42,10,FALSE)*AA343,0),""),"")</f>
        <v/>
      </c>
      <c r="BV343" s="606" t="str">
        <f>IFERROR(IF(BT343="Ⅱロなし",ROUNDDOWN(L343*VLOOKUP(K343,【参考】数式用!$A$4:$J$42,8,FALSE)*AA343,0),""),"")</f>
        <v/>
      </c>
    </row>
    <row r="344" spans="1:74" ht="110.1" customHeight="1" thickBot="1">
      <c r="A344" s="333">
        <v>331</v>
      </c>
      <c r="B344" s="1008" t="str">
        <f>IF(基本情報入力シート!B366="","",基本情報入力シート!B366)</f>
        <v/>
      </c>
      <c r="C344" s="1009"/>
      <c r="D344" s="1009"/>
      <c r="E344" s="1009"/>
      <c r="F344" s="1010"/>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24" t="str">
        <f>IF('別紙様式2-2（個票（４、５月））'!M344="","",'別紙様式2-2（個票（４、５月））'!M344)</f>
        <v/>
      </c>
      <c r="N344" s="584" t="str">
        <f>IF('別紙様式2-2（個票（４、５月））'!N344="","",'別紙様式2-2（個票（４、５月））'!N344)</f>
        <v/>
      </c>
      <c r="O344" s="336"/>
      <c r="P344" s="337" t="str">
        <f>IFERROR(VLOOKUP(K344,【参考】数式用!$A$2:$M$57,MATCH(O344,【参考】数式用!$G$3:$M$3,0)+6,0),"")</f>
        <v/>
      </c>
      <c r="Q344" s="338" t="s">
        <v>118</v>
      </c>
      <c r="R344" s="339"/>
      <c r="S344" s="340" t="s">
        <v>183</v>
      </c>
      <c r="T344" s="339"/>
      <c r="U344" s="340" t="s">
        <v>184</v>
      </c>
      <c r="V344" s="339"/>
      <c r="W344" s="340" t="s">
        <v>183</v>
      </c>
      <c r="X344" s="339"/>
      <c r="Y344" s="340" t="s">
        <v>185</v>
      </c>
      <c r="Z344" s="340" t="s">
        <v>186</v>
      </c>
      <c r="AA344" s="340" t="str">
        <f t="shared" si="168"/>
        <v/>
      </c>
      <c r="AB344" s="341" t="s">
        <v>187</v>
      </c>
      <c r="AC344" s="342" t="str">
        <f t="shared" si="169"/>
        <v/>
      </c>
      <c r="AD344" s="509" t="str">
        <f t="shared" si="170"/>
        <v/>
      </c>
      <c r="AE344" s="343" t="str">
        <f>IFERROR(ROUNDDOWN(ROUNDDOWN(ROUND(L344*VLOOKUP(K344,【参考】数式用!$A$2:$M$57,MATCH("処遇改善加算Ⅳ",【参考】数式用!$G$3:$M$3,0)+6,0),0),0)*AA344*0.5,0), "")</f>
        <v/>
      </c>
      <c r="AF344" s="344"/>
      <c r="AG344" s="345"/>
      <c r="AH344" s="345"/>
      <c r="AI344" s="344"/>
      <c r="AJ344" s="382"/>
      <c r="AK344" s="346"/>
      <c r="AL344" s="324" t="str">
        <f t="shared" si="171"/>
        <v/>
      </c>
      <c r="AM344" s="325" t="str">
        <f t="shared" si="172"/>
        <v/>
      </c>
      <c r="AN344" s="255"/>
      <c r="AO344" s="577" t="str">
        <f>IFERROR(VLOOKUP(K344,【参考】数式用!$A$2:$N$57,14,FALSE),"")</f>
        <v/>
      </c>
      <c r="AP344" s="577" t="str">
        <f t="shared" si="173"/>
        <v/>
      </c>
      <c r="AQ344" s="560" t="str">
        <f t="shared" si="174"/>
        <v/>
      </c>
      <c r="AR344" s="560" t="str">
        <f t="shared" si="175"/>
        <v>キャリアパス要件Ⅰ・Ⅱ_</v>
      </c>
      <c r="AS344" s="632" t="str">
        <f t="shared" si="176"/>
        <v>入力済</v>
      </c>
      <c r="AT344" s="577" t="str">
        <f t="shared" si="177"/>
        <v/>
      </c>
      <c r="AU344" s="632" t="str">
        <f t="shared" si="178"/>
        <v>入力済</v>
      </c>
      <c r="AV344" s="632" t="str">
        <f t="shared" si="179"/>
        <v/>
      </c>
      <c r="AW344" s="632" t="str">
        <f t="shared" si="180"/>
        <v/>
      </c>
      <c r="AX344" s="577" t="str">
        <f t="shared" si="181"/>
        <v/>
      </c>
      <c r="AY344" s="632" t="str">
        <f>IFERROR(VLOOKUP(K344,【参考】数式用!$AR$3:$AS$49, 2, FALSE), "")</f>
        <v/>
      </c>
      <c r="AZ344" s="577" t="str">
        <f t="shared" si="182"/>
        <v/>
      </c>
      <c r="BA344" s="559" t="str">
        <f t="shared" si="183"/>
        <v>入力済</v>
      </c>
      <c r="BB344" s="632" t="str">
        <f>IFERROR(VLOOKUP(K344,【参考】数式用!$AX$3:$AY$59, 2, FALSE), "")</f>
        <v/>
      </c>
      <c r="BC344" s="577" t="str">
        <f t="shared" si="184"/>
        <v/>
      </c>
      <c r="BD344" s="559" t="str">
        <f t="shared" si="185"/>
        <v>入力済</v>
      </c>
      <c r="BE344" s="559" t="str">
        <f t="shared" si="186"/>
        <v/>
      </c>
      <c r="BF344" s="559" t="str">
        <f t="shared" si="187"/>
        <v/>
      </c>
      <c r="BG344" s="559" t="str">
        <f t="shared" si="188"/>
        <v/>
      </c>
      <c r="BH344" s="559" t="str">
        <f t="shared" si="189"/>
        <v/>
      </c>
      <c r="BI344" s="559" t="str">
        <f t="shared" si="190"/>
        <v/>
      </c>
      <c r="BK344" s="27"/>
      <c r="BL344" s="606" t="str">
        <f t="shared" si="191"/>
        <v/>
      </c>
      <c r="BM344" s="606" t="str">
        <f t="shared" si="192"/>
        <v/>
      </c>
      <c r="BN344" s="606" t="str">
        <f t="shared" si="193"/>
        <v/>
      </c>
      <c r="BO344" s="607" t="str">
        <f>IFERROR(IF(BN344="対象",ROUNDDOWN(L344*VLOOKUP(K344,【参考】数式用!$A$4:$J$42,10,FALSE)*AA344,0),""),"")</f>
        <v/>
      </c>
      <c r="BP344" s="606" t="str">
        <f t="shared" si="197"/>
        <v/>
      </c>
      <c r="BQ344" s="606" t="str">
        <f t="shared" si="194"/>
        <v/>
      </c>
      <c r="BR344" s="608" t="str">
        <f t="shared" si="198"/>
        <v/>
      </c>
      <c r="BS344" s="608" t="str">
        <f t="shared" si="195"/>
        <v/>
      </c>
      <c r="BT344" s="606" t="str">
        <f t="shared" si="196"/>
        <v/>
      </c>
      <c r="BU344" s="607" t="str">
        <f>IFERROR(IF(BT344="Ⅱロ有り",ROUNDDOWN(L344*VLOOKUP(K344,【参考】数式用!$A$4:$J$42,10,FALSE)*AA344,0),""),"")</f>
        <v/>
      </c>
      <c r="BV344" s="606" t="str">
        <f>IFERROR(IF(BT344="Ⅱロなし",ROUNDDOWN(L344*VLOOKUP(K344,【参考】数式用!$A$4:$J$42,8,FALSE)*AA344,0),""),"")</f>
        <v/>
      </c>
    </row>
    <row r="345" spans="1:74" ht="110.1" customHeight="1" thickBot="1">
      <c r="A345" s="333">
        <v>332</v>
      </c>
      <c r="B345" s="1008" t="str">
        <f>IF(基本情報入力シート!B367="","",基本情報入力シート!B367)</f>
        <v/>
      </c>
      <c r="C345" s="1009"/>
      <c r="D345" s="1009"/>
      <c r="E345" s="1009"/>
      <c r="F345" s="1010"/>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24" t="str">
        <f>IF('別紙様式2-2（個票（４、５月））'!M345="","",'別紙様式2-2（個票（４、５月））'!M345)</f>
        <v/>
      </c>
      <c r="N345" s="584" t="str">
        <f>IF('別紙様式2-2（個票（４、５月））'!N345="","",'別紙様式2-2（個票（４、５月））'!N345)</f>
        <v/>
      </c>
      <c r="O345" s="336"/>
      <c r="P345" s="337" t="str">
        <f>IFERROR(VLOOKUP(K345,【参考】数式用!$A$2:$M$57,MATCH(O345,【参考】数式用!$G$3:$M$3,0)+6,0),"")</f>
        <v/>
      </c>
      <c r="Q345" s="338" t="s">
        <v>118</v>
      </c>
      <c r="R345" s="339"/>
      <c r="S345" s="340" t="s">
        <v>183</v>
      </c>
      <c r="T345" s="339"/>
      <c r="U345" s="340" t="s">
        <v>184</v>
      </c>
      <c r="V345" s="339"/>
      <c r="W345" s="340" t="s">
        <v>183</v>
      </c>
      <c r="X345" s="339"/>
      <c r="Y345" s="340" t="s">
        <v>185</v>
      </c>
      <c r="Z345" s="340" t="s">
        <v>186</v>
      </c>
      <c r="AA345" s="340" t="str">
        <f t="shared" si="168"/>
        <v/>
      </c>
      <c r="AB345" s="341" t="s">
        <v>187</v>
      </c>
      <c r="AC345" s="342" t="str">
        <f t="shared" si="169"/>
        <v/>
      </c>
      <c r="AD345" s="509" t="str">
        <f t="shared" si="170"/>
        <v/>
      </c>
      <c r="AE345" s="343" t="str">
        <f>IFERROR(ROUNDDOWN(ROUNDDOWN(ROUND(L345*VLOOKUP(K345,【参考】数式用!$A$2:$M$57,MATCH("処遇改善加算Ⅳ",【参考】数式用!$G$3:$M$3,0)+6,0),0),0)*AA345*0.5,0), "")</f>
        <v/>
      </c>
      <c r="AF345" s="344"/>
      <c r="AG345" s="345"/>
      <c r="AH345" s="345"/>
      <c r="AI345" s="344"/>
      <c r="AJ345" s="382"/>
      <c r="AK345" s="346"/>
      <c r="AL345" s="324" t="str">
        <f t="shared" si="171"/>
        <v/>
      </c>
      <c r="AM345" s="325" t="str">
        <f t="shared" si="172"/>
        <v/>
      </c>
      <c r="AN345" s="255"/>
      <c r="AO345" s="577" t="str">
        <f>IFERROR(VLOOKUP(K345,【参考】数式用!$A$2:$N$57,14,FALSE),"")</f>
        <v/>
      </c>
      <c r="AP345" s="577" t="str">
        <f t="shared" si="173"/>
        <v/>
      </c>
      <c r="AQ345" s="560" t="str">
        <f t="shared" si="174"/>
        <v/>
      </c>
      <c r="AR345" s="560" t="str">
        <f t="shared" si="175"/>
        <v>キャリアパス要件Ⅰ・Ⅱ_</v>
      </c>
      <c r="AS345" s="632" t="str">
        <f t="shared" si="176"/>
        <v>入力済</v>
      </c>
      <c r="AT345" s="577" t="str">
        <f t="shared" si="177"/>
        <v/>
      </c>
      <c r="AU345" s="632" t="str">
        <f t="shared" si="178"/>
        <v>入力済</v>
      </c>
      <c r="AV345" s="632" t="str">
        <f t="shared" si="179"/>
        <v/>
      </c>
      <c r="AW345" s="632" t="str">
        <f t="shared" si="180"/>
        <v/>
      </c>
      <c r="AX345" s="577" t="str">
        <f t="shared" si="181"/>
        <v/>
      </c>
      <c r="AY345" s="632" t="str">
        <f>IFERROR(VLOOKUP(K345,【参考】数式用!$AR$3:$AS$49, 2, FALSE), "")</f>
        <v/>
      </c>
      <c r="AZ345" s="577" t="str">
        <f t="shared" si="182"/>
        <v/>
      </c>
      <c r="BA345" s="559" t="str">
        <f t="shared" si="183"/>
        <v>入力済</v>
      </c>
      <c r="BB345" s="632" t="str">
        <f>IFERROR(VLOOKUP(K345,【参考】数式用!$AX$3:$AY$59, 2, FALSE), "")</f>
        <v/>
      </c>
      <c r="BC345" s="577" t="str">
        <f t="shared" si="184"/>
        <v/>
      </c>
      <c r="BD345" s="559" t="str">
        <f t="shared" si="185"/>
        <v>入力済</v>
      </c>
      <c r="BE345" s="559" t="str">
        <f t="shared" si="186"/>
        <v/>
      </c>
      <c r="BF345" s="559" t="str">
        <f t="shared" si="187"/>
        <v/>
      </c>
      <c r="BG345" s="559" t="str">
        <f t="shared" si="188"/>
        <v/>
      </c>
      <c r="BH345" s="559" t="str">
        <f t="shared" si="189"/>
        <v/>
      </c>
      <c r="BI345" s="559" t="str">
        <f t="shared" si="190"/>
        <v/>
      </c>
      <c r="BK345" s="27"/>
      <c r="BL345" s="606" t="str">
        <f t="shared" si="191"/>
        <v/>
      </c>
      <c r="BM345" s="606" t="str">
        <f t="shared" si="192"/>
        <v/>
      </c>
      <c r="BN345" s="606" t="str">
        <f t="shared" si="193"/>
        <v/>
      </c>
      <c r="BO345" s="607" t="str">
        <f>IFERROR(IF(BN345="対象",ROUNDDOWN(L345*VLOOKUP(K345,【参考】数式用!$A$4:$J$42,10,FALSE)*AA345,0),""),"")</f>
        <v/>
      </c>
      <c r="BP345" s="606" t="str">
        <f t="shared" si="197"/>
        <v/>
      </c>
      <c r="BQ345" s="606" t="str">
        <f t="shared" si="194"/>
        <v/>
      </c>
      <c r="BR345" s="608" t="str">
        <f t="shared" si="198"/>
        <v/>
      </c>
      <c r="BS345" s="608" t="str">
        <f t="shared" si="195"/>
        <v/>
      </c>
      <c r="BT345" s="606" t="str">
        <f t="shared" si="196"/>
        <v/>
      </c>
      <c r="BU345" s="607" t="str">
        <f>IFERROR(IF(BT345="Ⅱロ有り",ROUNDDOWN(L345*VLOOKUP(K345,【参考】数式用!$A$4:$J$42,10,FALSE)*AA345,0),""),"")</f>
        <v/>
      </c>
      <c r="BV345" s="606" t="str">
        <f>IFERROR(IF(BT345="Ⅱロなし",ROUNDDOWN(L345*VLOOKUP(K345,【参考】数式用!$A$4:$J$42,8,FALSE)*AA345,0),""),"")</f>
        <v/>
      </c>
    </row>
    <row r="346" spans="1:74" ht="110.1" customHeight="1" thickBot="1">
      <c r="A346" s="333">
        <v>333</v>
      </c>
      <c r="B346" s="1008" t="str">
        <f>IF(基本情報入力シート!B368="","",基本情報入力シート!B368)</f>
        <v/>
      </c>
      <c r="C346" s="1009"/>
      <c r="D346" s="1009"/>
      <c r="E346" s="1009"/>
      <c r="F346" s="1010"/>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24" t="str">
        <f>IF('別紙様式2-2（個票（４、５月））'!M346="","",'別紙様式2-2（個票（４、５月））'!M346)</f>
        <v/>
      </c>
      <c r="N346" s="584" t="str">
        <f>IF('別紙様式2-2（個票（４、５月））'!N346="","",'別紙様式2-2（個票（４、５月））'!N346)</f>
        <v/>
      </c>
      <c r="O346" s="336"/>
      <c r="P346" s="337" t="str">
        <f>IFERROR(VLOOKUP(K346,【参考】数式用!$A$2:$M$57,MATCH(O346,【参考】数式用!$G$3:$M$3,0)+6,0),"")</f>
        <v/>
      </c>
      <c r="Q346" s="338" t="s">
        <v>118</v>
      </c>
      <c r="R346" s="339"/>
      <c r="S346" s="340" t="s">
        <v>183</v>
      </c>
      <c r="T346" s="339"/>
      <c r="U346" s="340" t="s">
        <v>184</v>
      </c>
      <c r="V346" s="339"/>
      <c r="W346" s="340" t="s">
        <v>183</v>
      </c>
      <c r="X346" s="339"/>
      <c r="Y346" s="340" t="s">
        <v>185</v>
      </c>
      <c r="Z346" s="340" t="s">
        <v>186</v>
      </c>
      <c r="AA346" s="340" t="str">
        <f t="shared" si="168"/>
        <v/>
      </c>
      <c r="AB346" s="341" t="s">
        <v>187</v>
      </c>
      <c r="AC346" s="342" t="str">
        <f t="shared" si="169"/>
        <v/>
      </c>
      <c r="AD346" s="509" t="str">
        <f t="shared" si="170"/>
        <v/>
      </c>
      <c r="AE346" s="343" t="str">
        <f>IFERROR(ROUNDDOWN(ROUNDDOWN(ROUND(L346*VLOOKUP(K346,【参考】数式用!$A$2:$M$57,MATCH("処遇改善加算Ⅳ",【参考】数式用!$G$3:$M$3,0)+6,0),0),0)*AA346*0.5,0), "")</f>
        <v/>
      </c>
      <c r="AF346" s="344"/>
      <c r="AG346" s="345"/>
      <c r="AH346" s="345"/>
      <c r="AI346" s="344"/>
      <c r="AJ346" s="382"/>
      <c r="AK346" s="346"/>
      <c r="AL346" s="324" t="str">
        <f t="shared" si="171"/>
        <v/>
      </c>
      <c r="AM346" s="325" t="str">
        <f t="shared" si="172"/>
        <v/>
      </c>
      <c r="AN346" s="255"/>
      <c r="AO346" s="577" t="str">
        <f>IFERROR(VLOOKUP(K346,【参考】数式用!$A$2:$N$57,14,FALSE),"")</f>
        <v/>
      </c>
      <c r="AP346" s="577" t="str">
        <f t="shared" si="173"/>
        <v/>
      </c>
      <c r="AQ346" s="560" t="str">
        <f t="shared" si="174"/>
        <v/>
      </c>
      <c r="AR346" s="560" t="str">
        <f t="shared" si="175"/>
        <v>キャリアパス要件Ⅰ・Ⅱ_</v>
      </c>
      <c r="AS346" s="632" t="str">
        <f t="shared" si="176"/>
        <v>入力済</v>
      </c>
      <c r="AT346" s="577" t="str">
        <f t="shared" si="177"/>
        <v/>
      </c>
      <c r="AU346" s="632" t="str">
        <f t="shared" si="178"/>
        <v>入力済</v>
      </c>
      <c r="AV346" s="632" t="str">
        <f t="shared" si="179"/>
        <v/>
      </c>
      <c r="AW346" s="632" t="str">
        <f t="shared" si="180"/>
        <v/>
      </c>
      <c r="AX346" s="577" t="str">
        <f t="shared" si="181"/>
        <v/>
      </c>
      <c r="AY346" s="632" t="str">
        <f>IFERROR(VLOOKUP(K346,【参考】数式用!$AR$3:$AS$49, 2, FALSE), "")</f>
        <v/>
      </c>
      <c r="AZ346" s="577" t="str">
        <f t="shared" si="182"/>
        <v/>
      </c>
      <c r="BA346" s="559" t="str">
        <f t="shared" si="183"/>
        <v>入力済</v>
      </c>
      <c r="BB346" s="632" t="str">
        <f>IFERROR(VLOOKUP(K346,【参考】数式用!$AX$3:$AY$59, 2, FALSE), "")</f>
        <v/>
      </c>
      <c r="BC346" s="577" t="str">
        <f t="shared" si="184"/>
        <v/>
      </c>
      <c r="BD346" s="559" t="str">
        <f t="shared" si="185"/>
        <v>入力済</v>
      </c>
      <c r="BE346" s="559" t="str">
        <f t="shared" si="186"/>
        <v/>
      </c>
      <c r="BF346" s="559" t="str">
        <f t="shared" si="187"/>
        <v/>
      </c>
      <c r="BG346" s="559" t="str">
        <f t="shared" si="188"/>
        <v/>
      </c>
      <c r="BH346" s="559" t="str">
        <f t="shared" si="189"/>
        <v/>
      </c>
      <c r="BI346" s="559" t="str">
        <f t="shared" si="190"/>
        <v/>
      </c>
      <c r="BK346" s="27"/>
      <c r="BL346" s="606" t="str">
        <f t="shared" si="191"/>
        <v/>
      </c>
      <c r="BM346" s="606" t="str">
        <f t="shared" si="192"/>
        <v/>
      </c>
      <c r="BN346" s="606" t="str">
        <f t="shared" si="193"/>
        <v/>
      </c>
      <c r="BO346" s="607" t="str">
        <f>IFERROR(IF(BN346="対象",ROUNDDOWN(L346*VLOOKUP(K346,【参考】数式用!$A$4:$J$42,10,FALSE)*AA346,0),""),"")</f>
        <v/>
      </c>
      <c r="BP346" s="606" t="str">
        <f t="shared" si="197"/>
        <v/>
      </c>
      <c r="BQ346" s="606" t="str">
        <f t="shared" si="194"/>
        <v/>
      </c>
      <c r="BR346" s="608" t="str">
        <f t="shared" si="198"/>
        <v/>
      </c>
      <c r="BS346" s="608" t="str">
        <f t="shared" si="195"/>
        <v/>
      </c>
      <c r="BT346" s="606" t="str">
        <f t="shared" si="196"/>
        <v/>
      </c>
      <c r="BU346" s="607" t="str">
        <f>IFERROR(IF(BT346="Ⅱロ有り",ROUNDDOWN(L346*VLOOKUP(K346,【参考】数式用!$A$4:$J$42,10,FALSE)*AA346,0),""),"")</f>
        <v/>
      </c>
      <c r="BV346" s="606" t="str">
        <f>IFERROR(IF(BT346="Ⅱロなし",ROUNDDOWN(L346*VLOOKUP(K346,【参考】数式用!$A$4:$J$42,8,FALSE)*AA346,0),""),"")</f>
        <v/>
      </c>
    </row>
    <row r="347" spans="1:74" ht="110.1" customHeight="1" thickBot="1">
      <c r="A347" s="333">
        <v>334</v>
      </c>
      <c r="B347" s="1008" t="str">
        <f>IF(基本情報入力シート!B369="","",基本情報入力シート!B369)</f>
        <v/>
      </c>
      <c r="C347" s="1009"/>
      <c r="D347" s="1009"/>
      <c r="E347" s="1009"/>
      <c r="F347" s="1010"/>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24" t="str">
        <f>IF('別紙様式2-2（個票（４、５月））'!M347="","",'別紙様式2-2（個票（４、５月））'!M347)</f>
        <v/>
      </c>
      <c r="N347" s="584" t="str">
        <f>IF('別紙様式2-2（個票（４、５月））'!N347="","",'別紙様式2-2（個票（４、５月））'!N347)</f>
        <v/>
      </c>
      <c r="O347" s="336"/>
      <c r="P347" s="337" t="str">
        <f>IFERROR(VLOOKUP(K347,【参考】数式用!$A$2:$M$57,MATCH(O347,【参考】数式用!$G$3:$M$3,0)+6,0),"")</f>
        <v/>
      </c>
      <c r="Q347" s="338" t="s">
        <v>118</v>
      </c>
      <c r="R347" s="339"/>
      <c r="S347" s="340" t="s">
        <v>183</v>
      </c>
      <c r="T347" s="339"/>
      <c r="U347" s="340" t="s">
        <v>184</v>
      </c>
      <c r="V347" s="339"/>
      <c r="W347" s="340" t="s">
        <v>183</v>
      </c>
      <c r="X347" s="339"/>
      <c r="Y347" s="340" t="s">
        <v>185</v>
      </c>
      <c r="Z347" s="340" t="s">
        <v>186</v>
      </c>
      <c r="AA347" s="340" t="str">
        <f t="shared" si="168"/>
        <v/>
      </c>
      <c r="AB347" s="341" t="s">
        <v>187</v>
      </c>
      <c r="AC347" s="342" t="str">
        <f t="shared" si="169"/>
        <v/>
      </c>
      <c r="AD347" s="509" t="str">
        <f t="shared" si="170"/>
        <v/>
      </c>
      <c r="AE347" s="343" t="str">
        <f>IFERROR(ROUNDDOWN(ROUNDDOWN(ROUND(L347*VLOOKUP(K347,【参考】数式用!$A$2:$M$57,MATCH("処遇改善加算Ⅳ",【参考】数式用!$G$3:$M$3,0)+6,0),0),0)*AA347*0.5,0), "")</f>
        <v/>
      </c>
      <c r="AF347" s="344"/>
      <c r="AG347" s="345"/>
      <c r="AH347" s="345"/>
      <c r="AI347" s="344"/>
      <c r="AJ347" s="382"/>
      <c r="AK347" s="346"/>
      <c r="AL347" s="324" t="str">
        <f t="shared" si="171"/>
        <v/>
      </c>
      <c r="AM347" s="325" t="str">
        <f t="shared" si="172"/>
        <v/>
      </c>
      <c r="AN347" s="255"/>
      <c r="AO347" s="577" t="str">
        <f>IFERROR(VLOOKUP(K347,【参考】数式用!$A$2:$N$57,14,FALSE),"")</f>
        <v/>
      </c>
      <c r="AP347" s="577" t="str">
        <f t="shared" si="173"/>
        <v/>
      </c>
      <c r="AQ347" s="560" t="str">
        <f t="shared" si="174"/>
        <v/>
      </c>
      <c r="AR347" s="560" t="str">
        <f t="shared" si="175"/>
        <v>キャリアパス要件Ⅰ・Ⅱ_</v>
      </c>
      <c r="AS347" s="632" t="str">
        <f t="shared" si="176"/>
        <v>入力済</v>
      </c>
      <c r="AT347" s="577" t="str">
        <f t="shared" si="177"/>
        <v/>
      </c>
      <c r="AU347" s="632" t="str">
        <f t="shared" si="178"/>
        <v>入力済</v>
      </c>
      <c r="AV347" s="632" t="str">
        <f t="shared" si="179"/>
        <v/>
      </c>
      <c r="AW347" s="632" t="str">
        <f t="shared" si="180"/>
        <v/>
      </c>
      <c r="AX347" s="577" t="str">
        <f t="shared" si="181"/>
        <v/>
      </c>
      <c r="AY347" s="632" t="str">
        <f>IFERROR(VLOOKUP(K347,【参考】数式用!$AR$3:$AS$49, 2, FALSE), "")</f>
        <v/>
      </c>
      <c r="AZ347" s="577" t="str">
        <f t="shared" si="182"/>
        <v/>
      </c>
      <c r="BA347" s="559" t="str">
        <f t="shared" si="183"/>
        <v>入力済</v>
      </c>
      <c r="BB347" s="632" t="str">
        <f>IFERROR(VLOOKUP(K347,【参考】数式用!$AX$3:$AY$59, 2, FALSE), "")</f>
        <v/>
      </c>
      <c r="BC347" s="577" t="str">
        <f t="shared" si="184"/>
        <v/>
      </c>
      <c r="BD347" s="559" t="str">
        <f t="shared" si="185"/>
        <v>入力済</v>
      </c>
      <c r="BE347" s="559" t="str">
        <f t="shared" si="186"/>
        <v/>
      </c>
      <c r="BF347" s="559" t="str">
        <f t="shared" si="187"/>
        <v/>
      </c>
      <c r="BG347" s="559" t="str">
        <f t="shared" si="188"/>
        <v/>
      </c>
      <c r="BH347" s="559" t="str">
        <f t="shared" si="189"/>
        <v/>
      </c>
      <c r="BI347" s="559" t="str">
        <f t="shared" si="190"/>
        <v/>
      </c>
      <c r="BK347" s="27"/>
      <c r="BL347" s="606" t="str">
        <f t="shared" si="191"/>
        <v/>
      </c>
      <c r="BM347" s="606" t="str">
        <f t="shared" si="192"/>
        <v/>
      </c>
      <c r="BN347" s="606" t="str">
        <f t="shared" si="193"/>
        <v/>
      </c>
      <c r="BO347" s="607" t="str">
        <f>IFERROR(IF(BN347="対象",ROUNDDOWN(L347*VLOOKUP(K347,【参考】数式用!$A$4:$J$42,10,FALSE)*AA347,0),""),"")</f>
        <v/>
      </c>
      <c r="BP347" s="606" t="str">
        <f t="shared" si="197"/>
        <v/>
      </c>
      <c r="BQ347" s="606" t="str">
        <f t="shared" si="194"/>
        <v/>
      </c>
      <c r="BR347" s="608" t="str">
        <f t="shared" si="198"/>
        <v/>
      </c>
      <c r="BS347" s="608" t="str">
        <f t="shared" si="195"/>
        <v/>
      </c>
      <c r="BT347" s="606" t="str">
        <f t="shared" si="196"/>
        <v/>
      </c>
      <c r="BU347" s="607" t="str">
        <f>IFERROR(IF(BT347="Ⅱロ有り",ROUNDDOWN(L347*VLOOKUP(K347,【参考】数式用!$A$4:$J$42,10,FALSE)*AA347,0),""),"")</f>
        <v/>
      </c>
      <c r="BV347" s="606" t="str">
        <f>IFERROR(IF(BT347="Ⅱロなし",ROUNDDOWN(L347*VLOOKUP(K347,【参考】数式用!$A$4:$J$42,8,FALSE)*AA347,0),""),"")</f>
        <v/>
      </c>
    </row>
    <row r="348" spans="1:74" ht="110.1" customHeight="1" thickBot="1">
      <c r="A348" s="333">
        <v>335</v>
      </c>
      <c r="B348" s="1008" t="str">
        <f>IF(基本情報入力シート!B370="","",基本情報入力シート!B370)</f>
        <v/>
      </c>
      <c r="C348" s="1009"/>
      <c r="D348" s="1009"/>
      <c r="E348" s="1009"/>
      <c r="F348" s="1010"/>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24" t="str">
        <f>IF('別紙様式2-2（個票（４、５月））'!M348="","",'別紙様式2-2（個票（４、５月））'!M348)</f>
        <v/>
      </c>
      <c r="N348" s="584" t="str">
        <f>IF('別紙様式2-2（個票（４、５月））'!N348="","",'別紙様式2-2（個票（４、５月））'!N348)</f>
        <v/>
      </c>
      <c r="O348" s="336"/>
      <c r="P348" s="337" t="str">
        <f>IFERROR(VLOOKUP(K348,【参考】数式用!$A$2:$M$57,MATCH(O348,【参考】数式用!$G$3:$M$3,0)+6,0),"")</f>
        <v/>
      </c>
      <c r="Q348" s="338" t="s">
        <v>118</v>
      </c>
      <c r="R348" s="339"/>
      <c r="S348" s="340" t="s">
        <v>183</v>
      </c>
      <c r="T348" s="339"/>
      <c r="U348" s="340" t="s">
        <v>184</v>
      </c>
      <c r="V348" s="339"/>
      <c r="W348" s="340" t="s">
        <v>183</v>
      </c>
      <c r="X348" s="339"/>
      <c r="Y348" s="340" t="s">
        <v>185</v>
      </c>
      <c r="Z348" s="340" t="s">
        <v>186</v>
      </c>
      <c r="AA348" s="340" t="str">
        <f t="shared" si="168"/>
        <v/>
      </c>
      <c r="AB348" s="341" t="s">
        <v>187</v>
      </c>
      <c r="AC348" s="342" t="str">
        <f t="shared" si="169"/>
        <v/>
      </c>
      <c r="AD348" s="509" t="str">
        <f t="shared" si="170"/>
        <v/>
      </c>
      <c r="AE348" s="343" t="str">
        <f>IFERROR(ROUNDDOWN(ROUNDDOWN(ROUND(L348*VLOOKUP(K348,【参考】数式用!$A$2:$M$57,MATCH("処遇改善加算Ⅳ",【参考】数式用!$G$3:$M$3,0)+6,0),0),0)*AA348*0.5,0), "")</f>
        <v/>
      </c>
      <c r="AF348" s="344"/>
      <c r="AG348" s="345"/>
      <c r="AH348" s="345"/>
      <c r="AI348" s="344"/>
      <c r="AJ348" s="382"/>
      <c r="AK348" s="346"/>
      <c r="AL348" s="324" t="str">
        <f t="shared" si="171"/>
        <v/>
      </c>
      <c r="AM348" s="325" t="str">
        <f t="shared" si="172"/>
        <v/>
      </c>
      <c r="AN348" s="255"/>
      <c r="AO348" s="577" t="str">
        <f>IFERROR(VLOOKUP(K348,【参考】数式用!$A$2:$N$57,14,FALSE),"")</f>
        <v/>
      </c>
      <c r="AP348" s="577" t="str">
        <f t="shared" si="173"/>
        <v/>
      </c>
      <c r="AQ348" s="560" t="str">
        <f t="shared" si="174"/>
        <v/>
      </c>
      <c r="AR348" s="560" t="str">
        <f t="shared" si="175"/>
        <v>キャリアパス要件Ⅰ・Ⅱ_</v>
      </c>
      <c r="AS348" s="632" t="str">
        <f t="shared" si="176"/>
        <v>入力済</v>
      </c>
      <c r="AT348" s="577" t="str">
        <f t="shared" si="177"/>
        <v/>
      </c>
      <c r="AU348" s="632" t="str">
        <f t="shared" si="178"/>
        <v>入力済</v>
      </c>
      <c r="AV348" s="632" t="str">
        <f t="shared" si="179"/>
        <v/>
      </c>
      <c r="AW348" s="632" t="str">
        <f t="shared" si="180"/>
        <v/>
      </c>
      <c r="AX348" s="577" t="str">
        <f t="shared" si="181"/>
        <v/>
      </c>
      <c r="AY348" s="632" t="str">
        <f>IFERROR(VLOOKUP(K348,【参考】数式用!$AR$3:$AS$49, 2, FALSE), "")</f>
        <v/>
      </c>
      <c r="AZ348" s="577" t="str">
        <f t="shared" si="182"/>
        <v/>
      </c>
      <c r="BA348" s="559" t="str">
        <f t="shared" si="183"/>
        <v>入力済</v>
      </c>
      <c r="BB348" s="632" t="str">
        <f>IFERROR(VLOOKUP(K348,【参考】数式用!$AX$3:$AY$59, 2, FALSE), "")</f>
        <v/>
      </c>
      <c r="BC348" s="577" t="str">
        <f t="shared" si="184"/>
        <v/>
      </c>
      <c r="BD348" s="559" t="str">
        <f t="shared" si="185"/>
        <v>入力済</v>
      </c>
      <c r="BE348" s="559" t="str">
        <f t="shared" si="186"/>
        <v/>
      </c>
      <c r="BF348" s="559" t="str">
        <f t="shared" si="187"/>
        <v/>
      </c>
      <c r="BG348" s="559" t="str">
        <f t="shared" si="188"/>
        <v/>
      </c>
      <c r="BH348" s="559" t="str">
        <f t="shared" si="189"/>
        <v/>
      </c>
      <c r="BI348" s="559" t="str">
        <f t="shared" si="190"/>
        <v/>
      </c>
      <c r="BK348" s="27"/>
      <c r="BL348" s="606" t="str">
        <f t="shared" si="191"/>
        <v/>
      </c>
      <c r="BM348" s="606" t="str">
        <f t="shared" si="192"/>
        <v/>
      </c>
      <c r="BN348" s="606" t="str">
        <f t="shared" si="193"/>
        <v/>
      </c>
      <c r="BO348" s="607" t="str">
        <f>IFERROR(IF(BN348="対象",ROUNDDOWN(L348*VLOOKUP(K348,【参考】数式用!$A$4:$J$42,10,FALSE)*AA348,0),""),"")</f>
        <v/>
      </c>
      <c r="BP348" s="606" t="str">
        <f t="shared" si="197"/>
        <v/>
      </c>
      <c r="BQ348" s="606" t="str">
        <f t="shared" si="194"/>
        <v/>
      </c>
      <c r="BR348" s="608" t="str">
        <f t="shared" si="198"/>
        <v/>
      </c>
      <c r="BS348" s="608" t="str">
        <f t="shared" si="195"/>
        <v/>
      </c>
      <c r="BT348" s="606" t="str">
        <f t="shared" si="196"/>
        <v/>
      </c>
      <c r="BU348" s="607" t="str">
        <f>IFERROR(IF(BT348="Ⅱロ有り",ROUNDDOWN(L348*VLOOKUP(K348,【参考】数式用!$A$4:$J$42,10,FALSE)*AA348,0),""),"")</f>
        <v/>
      </c>
      <c r="BV348" s="606" t="str">
        <f>IFERROR(IF(BT348="Ⅱロなし",ROUNDDOWN(L348*VLOOKUP(K348,【参考】数式用!$A$4:$J$42,8,FALSE)*AA348,0),""),"")</f>
        <v/>
      </c>
    </row>
    <row r="349" spans="1:74" ht="110.1" customHeight="1" thickBot="1">
      <c r="A349" s="333">
        <v>336</v>
      </c>
      <c r="B349" s="1008" t="str">
        <f>IF(基本情報入力シート!B371="","",基本情報入力シート!B371)</f>
        <v/>
      </c>
      <c r="C349" s="1009"/>
      <c r="D349" s="1009"/>
      <c r="E349" s="1009"/>
      <c r="F349" s="1010"/>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24" t="str">
        <f>IF('別紙様式2-2（個票（４、５月））'!M349="","",'別紙様式2-2（個票（４、５月））'!M349)</f>
        <v/>
      </c>
      <c r="N349" s="584" t="str">
        <f>IF('別紙様式2-2（個票（４、５月））'!N349="","",'別紙様式2-2（個票（４、５月））'!N349)</f>
        <v/>
      </c>
      <c r="O349" s="336"/>
      <c r="P349" s="337" t="str">
        <f>IFERROR(VLOOKUP(K349,【参考】数式用!$A$2:$M$57,MATCH(O349,【参考】数式用!$G$3:$M$3,0)+6,0),"")</f>
        <v/>
      </c>
      <c r="Q349" s="338" t="s">
        <v>118</v>
      </c>
      <c r="R349" s="339"/>
      <c r="S349" s="340" t="s">
        <v>183</v>
      </c>
      <c r="T349" s="339"/>
      <c r="U349" s="340" t="s">
        <v>184</v>
      </c>
      <c r="V349" s="339"/>
      <c r="W349" s="340" t="s">
        <v>183</v>
      </c>
      <c r="X349" s="339"/>
      <c r="Y349" s="340" t="s">
        <v>185</v>
      </c>
      <c r="Z349" s="340" t="s">
        <v>186</v>
      </c>
      <c r="AA349" s="340" t="str">
        <f t="shared" si="168"/>
        <v/>
      </c>
      <c r="AB349" s="341" t="s">
        <v>187</v>
      </c>
      <c r="AC349" s="342" t="str">
        <f t="shared" si="169"/>
        <v/>
      </c>
      <c r="AD349" s="509" t="str">
        <f t="shared" si="170"/>
        <v/>
      </c>
      <c r="AE349" s="343" t="str">
        <f>IFERROR(ROUNDDOWN(ROUNDDOWN(ROUND(L349*VLOOKUP(K349,【参考】数式用!$A$2:$M$57,MATCH("処遇改善加算Ⅳ",【参考】数式用!$G$3:$M$3,0)+6,0),0),0)*AA349*0.5,0), "")</f>
        <v/>
      </c>
      <c r="AF349" s="344"/>
      <c r="AG349" s="345"/>
      <c r="AH349" s="345"/>
      <c r="AI349" s="344"/>
      <c r="AJ349" s="382"/>
      <c r="AK349" s="346"/>
      <c r="AL349" s="324" t="str">
        <f t="shared" si="171"/>
        <v/>
      </c>
      <c r="AM349" s="325" t="str">
        <f t="shared" si="172"/>
        <v/>
      </c>
      <c r="AN349" s="255"/>
      <c r="AO349" s="577" t="str">
        <f>IFERROR(VLOOKUP(K349,【参考】数式用!$A$2:$N$57,14,FALSE),"")</f>
        <v/>
      </c>
      <c r="AP349" s="577" t="str">
        <f t="shared" si="173"/>
        <v/>
      </c>
      <c r="AQ349" s="560" t="str">
        <f t="shared" si="174"/>
        <v/>
      </c>
      <c r="AR349" s="560" t="str">
        <f t="shared" si="175"/>
        <v>キャリアパス要件Ⅰ・Ⅱ_</v>
      </c>
      <c r="AS349" s="632" t="str">
        <f t="shared" si="176"/>
        <v>入力済</v>
      </c>
      <c r="AT349" s="577" t="str">
        <f t="shared" si="177"/>
        <v/>
      </c>
      <c r="AU349" s="632" t="str">
        <f t="shared" si="178"/>
        <v>入力済</v>
      </c>
      <c r="AV349" s="632" t="str">
        <f t="shared" si="179"/>
        <v/>
      </c>
      <c r="AW349" s="632" t="str">
        <f t="shared" si="180"/>
        <v/>
      </c>
      <c r="AX349" s="577" t="str">
        <f t="shared" si="181"/>
        <v/>
      </c>
      <c r="AY349" s="632" t="str">
        <f>IFERROR(VLOOKUP(K349,【参考】数式用!$AR$3:$AS$49, 2, FALSE), "")</f>
        <v/>
      </c>
      <c r="AZ349" s="577" t="str">
        <f t="shared" si="182"/>
        <v/>
      </c>
      <c r="BA349" s="559" t="str">
        <f t="shared" si="183"/>
        <v>入力済</v>
      </c>
      <c r="BB349" s="632" t="str">
        <f>IFERROR(VLOOKUP(K349,【参考】数式用!$AX$3:$AY$59, 2, FALSE), "")</f>
        <v/>
      </c>
      <c r="BC349" s="577" t="str">
        <f t="shared" si="184"/>
        <v/>
      </c>
      <c r="BD349" s="559" t="str">
        <f t="shared" si="185"/>
        <v>入力済</v>
      </c>
      <c r="BE349" s="559" t="str">
        <f t="shared" si="186"/>
        <v/>
      </c>
      <c r="BF349" s="559" t="str">
        <f t="shared" si="187"/>
        <v/>
      </c>
      <c r="BG349" s="559" t="str">
        <f t="shared" si="188"/>
        <v/>
      </c>
      <c r="BH349" s="559" t="str">
        <f t="shared" si="189"/>
        <v/>
      </c>
      <c r="BI349" s="559" t="str">
        <f t="shared" si="190"/>
        <v/>
      </c>
      <c r="BK349" s="27"/>
      <c r="BL349" s="606" t="str">
        <f t="shared" si="191"/>
        <v/>
      </c>
      <c r="BM349" s="606" t="str">
        <f t="shared" si="192"/>
        <v/>
      </c>
      <c r="BN349" s="606" t="str">
        <f t="shared" si="193"/>
        <v/>
      </c>
      <c r="BO349" s="607" t="str">
        <f>IFERROR(IF(BN349="対象",ROUNDDOWN(L349*VLOOKUP(K349,【参考】数式用!$A$4:$J$42,10,FALSE)*AA349,0),""),"")</f>
        <v/>
      </c>
      <c r="BP349" s="606" t="str">
        <f t="shared" si="197"/>
        <v/>
      </c>
      <c r="BQ349" s="606" t="str">
        <f t="shared" si="194"/>
        <v/>
      </c>
      <c r="BR349" s="608" t="str">
        <f t="shared" si="198"/>
        <v/>
      </c>
      <c r="BS349" s="608" t="str">
        <f t="shared" si="195"/>
        <v/>
      </c>
      <c r="BT349" s="606" t="str">
        <f t="shared" si="196"/>
        <v/>
      </c>
      <c r="BU349" s="607" t="str">
        <f>IFERROR(IF(BT349="Ⅱロ有り",ROUNDDOWN(L349*VLOOKUP(K349,【参考】数式用!$A$4:$J$42,10,FALSE)*AA349,0),""),"")</f>
        <v/>
      </c>
      <c r="BV349" s="606" t="str">
        <f>IFERROR(IF(BT349="Ⅱロなし",ROUNDDOWN(L349*VLOOKUP(K349,【参考】数式用!$A$4:$J$42,8,FALSE)*AA349,0),""),"")</f>
        <v/>
      </c>
    </row>
    <row r="350" spans="1:74" ht="110.1" customHeight="1" thickBot="1">
      <c r="A350" s="333">
        <v>337</v>
      </c>
      <c r="B350" s="1008" t="str">
        <f>IF(基本情報入力シート!B372="","",基本情報入力シート!B372)</f>
        <v/>
      </c>
      <c r="C350" s="1009"/>
      <c r="D350" s="1009"/>
      <c r="E350" s="1009"/>
      <c r="F350" s="1010"/>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24" t="str">
        <f>IF('別紙様式2-2（個票（４、５月））'!M350="","",'別紙様式2-2（個票（４、５月））'!M350)</f>
        <v/>
      </c>
      <c r="N350" s="584" t="str">
        <f>IF('別紙様式2-2（個票（４、５月））'!N350="","",'別紙様式2-2（個票（４、５月））'!N350)</f>
        <v/>
      </c>
      <c r="O350" s="336"/>
      <c r="P350" s="337" t="str">
        <f>IFERROR(VLOOKUP(K350,【参考】数式用!$A$2:$M$57,MATCH(O350,【参考】数式用!$G$3:$M$3,0)+6,0),"")</f>
        <v/>
      </c>
      <c r="Q350" s="338" t="s">
        <v>118</v>
      </c>
      <c r="R350" s="339"/>
      <c r="S350" s="340" t="s">
        <v>183</v>
      </c>
      <c r="T350" s="339"/>
      <c r="U350" s="340" t="s">
        <v>184</v>
      </c>
      <c r="V350" s="339"/>
      <c r="W350" s="340" t="s">
        <v>183</v>
      </c>
      <c r="X350" s="339"/>
      <c r="Y350" s="340" t="s">
        <v>185</v>
      </c>
      <c r="Z350" s="340" t="s">
        <v>186</v>
      </c>
      <c r="AA350" s="340" t="str">
        <f t="shared" si="168"/>
        <v/>
      </c>
      <c r="AB350" s="341" t="s">
        <v>187</v>
      </c>
      <c r="AC350" s="342" t="str">
        <f t="shared" si="169"/>
        <v/>
      </c>
      <c r="AD350" s="509" t="str">
        <f t="shared" si="170"/>
        <v/>
      </c>
      <c r="AE350" s="343" t="str">
        <f>IFERROR(ROUNDDOWN(ROUNDDOWN(ROUND(L350*VLOOKUP(K350,【参考】数式用!$A$2:$M$57,MATCH("処遇改善加算Ⅳ",【参考】数式用!$G$3:$M$3,0)+6,0),0),0)*AA350*0.5,0), "")</f>
        <v/>
      </c>
      <c r="AF350" s="344"/>
      <c r="AG350" s="345"/>
      <c r="AH350" s="345"/>
      <c r="AI350" s="344"/>
      <c r="AJ350" s="382"/>
      <c r="AK350" s="346"/>
      <c r="AL350" s="324" t="str">
        <f t="shared" si="171"/>
        <v/>
      </c>
      <c r="AM350" s="325" t="str">
        <f t="shared" si="172"/>
        <v/>
      </c>
      <c r="AN350" s="255"/>
      <c r="AO350" s="577" t="str">
        <f>IFERROR(VLOOKUP(K350,【参考】数式用!$A$2:$N$57,14,FALSE),"")</f>
        <v/>
      </c>
      <c r="AP350" s="577" t="str">
        <f t="shared" si="173"/>
        <v/>
      </c>
      <c r="AQ350" s="560" t="str">
        <f t="shared" si="174"/>
        <v/>
      </c>
      <c r="AR350" s="560" t="str">
        <f t="shared" si="175"/>
        <v>キャリアパス要件Ⅰ・Ⅱ_</v>
      </c>
      <c r="AS350" s="632" t="str">
        <f t="shared" si="176"/>
        <v>入力済</v>
      </c>
      <c r="AT350" s="577" t="str">
        <f t="shared" si="177"/>
        <v/>
      </c>
      <c r="AU350" s="632" t="str">
        <f t="shared" si="178"/>
        <v>入力済</v>
      </c>
      <c r="AV350" s="632" t="str">
        <f t="shared" si="179"/>
        <v/>
      </c>
      <c r="AW350" s="632" t="str">
        <f t="shared" si="180"/>
        <v/>
      </c>
      <c r="AX350" s="577" t="str">
        <f t="shared" si="181"/>
        <v/>
      </c>
      <c r="AY350" s="632" t="str">
        <f>IFERROR(VLOOKUP(K350,【参考】数式用!$AR$3:$AS$49, 2, FALSE), "")</f>
        <v/>
      </c>
      <c r="AZ350" s="577" t="str">
        <f t="shared" si="182"/>
        <v/>
      </c>
      <c r="BA350" s="559" t="str">
        <f t="shared" si="183"/>
        <v>入力済</v>
      </c>
      <c r="BB350" s="632" t="str">
        <f>IFERROR(VLOOKUP(K350,【参考】数式用!$AX$3:$AY$59, 2, FALSE), "")</f>
        <v/>
      </c>
      <c r="BC350" s="577" t="str">
        <f t="shared" si="184"/>
        <v/>
      </c>
      <c r="BD350" s="559" t="str">
        <f t="shared" si="185"/>
        <v>入力済</v>
      </c>
      <c r="BE350" s="559" t="str">
        <f t="shared" si="186"/>
        <v/>
      </c>
      <c r="BF350" s="559" t="str">
        <f t="shared" si="187"/>
        <v/>
      </c>
      <c r="BG350" s="559" t="str">
        <f t="shared" si="188"/>
        <v/>
      </c>
      <c r="BH350" s="559" t="str">
        <f t="shared" si="189"/>
        <v/>
      </c>
      <c r="BI350" s="559" t="str">
        <f t="shared" si="190"/>
        <v/>
      </c>
      <c r="BK350" s="27"/>
      <c r="BL350" s="606" t="str">
        <f t="shared" si="191"/>
        <v/>
      </c>
      <c r="BM350" s="606" t="str">
        <f t="shared" si="192"/>
        <v/>
      </c>
      <c r="BN350" s="606" t="str">
        <f t="shared" si="193"/>
        <v/>
      </c>
      <c r="BO350" s="607" t="str">
        <f>IFERROR(IF(BN350="対象",ROUNDDOWN(L350*VLOOKUP(K350,【参考】数式用!$A$4:$J$42,10,FALSE)*AA350,0),""),"")</f>
        <v/>
      </c>
      <c r="BP350" s="606" t="str">
        <f t="shared" si="197"/>
        <v/>
      </c>
      <c r="BQ350" s="606" t="str">
        <f t="shared" si="194"/>
        <v/>
      </c>
      <c r="BR350" s="608" t="str">
        <f t="shared" si="198"/>
        <v/>
      </c>
      <c r="BS350" s="608" t="str">
        <f t="shared" si="195"/>
        <v/>
      </c>
      <c r="BT350" s="606" t="str">
        <f t="shared" si="196"/>
        <v/>
      </c>
      <c r="BU350" s="607" t="str">
        <f>IFERROR(IF(BT350="Ⅱロ有り",ROUNDDOWN(L350*VLOOKUP(K350,【参考】数式用!$A$4:$J$42,10,FALSE)*AA350,0),""),"")</f>
        <v/>
      </c>
      <c r="BV350" s="606" t="str">
        <f>IFERROR(IF(BT350="Ⅱロなし",ROUNDDOWN(L350*VLOOKUP(K350,【参考】数式用!$A$4:$J$42,8,FALSE)*AA350,0),""),"")</f>
        <v/>
      </c>
    </row>
    <row r="351" spans="1:74" ht="110.1" customHeight="1" thickBot="1">
      <c r="A351" s="333">
        <v>338</v>
      </c>
      <c r="B351" s="1008" t="str">
        <f>IF(基本情報入力シート!B373="","",基本情報入力シート!B373)</f>
        <v/>
      </c>
      <c r="C351" s="1009"/>
      <c r="D351" s="1009"/>
      <c r="E351" s="1009"/>
      <c r="F351" s="1010"/>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24" t="str">
        <f>IF('別紙様式2-2（個票（４、５月））'!M351="","",'別紙様式2-2（個票（４、５月））'!M351)</f>
        <v/>
      </c>
      <c r="N351" s="584" t="str">
        <f>IF('別紙様式2-2（個票（４、５月））'!N351="","",'別紙様式2-2（個票（４、５月））'!N351)</f>
        <v/>
      </c>
      <c r="O351" s="336"/>
      <c r="P351" s="337" t="str">
        <f>IFERROR(VLOOKUP(K351,【参考】数式用!$A$2:$M$57,MATCH(O351,【参考】数式用!$G$3:$M$3,0)+6,0),"")</f>
        <v/>
      </c>
      <c r="Q351" s="338" t="s">
        <v>118</v>
      </c>
      <c r="R351" s="339"/>
      <c r="S351" s="340" t="s">
        <v>183</v>
      </c>
      <c r="T351" s="339"/>
      <c r="U351" s="340" t="s">
        <v>184</v>
      </c>
      <c r="V351" s="339"/>
      <c r="W351" s="340" t="s">
        <v>183</v>
      </c>
      <c r="X351" s="339"/>
      <c r="Y351" s="340" t="s">
        <v>185</v>
      </c>
      <c r="Z351" s="340" t="s">
        <v>186</v>
      </c>
      <c r="AA351" s="340" t="str">
        <f t="shared" si="168"/>
        <v/>
      </c>
      <c r="AB351" s="341" t="s">
        <v>187</v>
      </c>
      <c r="AC351" s="342" t="str">
        <f t="shared" si="169"/>
        <v/>
      </c>
      <c r="AD351" s="509" t="str">
        <f t="shared" si="170"/>
        <v/>
      </c>
      <c r="AE351" s="343" t="str">
        <f>IFERROR(ROUNDDOWN(ROUNDDOWN(ROUND(L351*VLOOKUP(K351,【参考】数式用!$A$2:$M$57,MATCH("処遇改善加算Ⅳ",【参考】数式用!$G$3:$M$3,0)+6,0),0),0)*AA351*0.5,0), "")</f>
        <v/>
      </c>
      <c r="AF351" s="344"/>
      <c r="AG351" s="345"/>
      <c r="AH351" s="345"/>
      <c r="AI351" s="344"/>
      <c r="AJ351" s="382"/>
      <c r="AK351" s="346"/>
      <c r="AL351" s="324" t="str">
        <f t="shared" si="171"/>
        <v/>
      </c>
      <c r="AM351" s="325" t="str">
        <f t="shared" si="172"/>
        <v/>
      </c>
      <c r="AN351" s="255"/>
      <c r="AO351" s="577" t="str">
        <f>IFERROR(VLOOKUP(K351,【参考】数式用!$A$2:$N$57,14,FALSE),"")</f>
        <v/>
      </c>
      <c r="AP351" s="577" t="str">
        <f t="shared" si="173"/>
        <v/>
      </c>
      <c r="AQ351" s="560" t="str">
        <f t="shared" si="174"/>
        <v/>
      </c>
      <c r="AR351" s="560" t="str">
        <f t="shared" si="175"/>
        <v>キャリアパス要件Ⅰ・Ⅱ_</v>
      </c>
      <c r="AS351" s="632" t="str">
        <f t="shared" si="176"/>
        <v>入力済</v>
      </c>
      <c r="AT351" s="577" t="str">
        <f t="shared" si="177"/>
        <v/>
      </c>
      <c r="AU351" s="632" t="str">
        <f t="shared" si="178"/>
        <v>入力済</v>
      </c>
      <c r="AV351" s="632" t="str">
        <f t="shared" si="179"/>
        <v/>
      </c>
      <c r="AW351" s="632" t="str">
        <f t="shared" si="180"/>
        <v/>
      </c>
      <c r="AX351" s="577" t="str">
        <f t="shared" si="181"/>
        <v/>
      </c>
      <c r="AY351" s="632" t="str">
        <f>IFERROR(VLOOKUP(K351,【参考】数式用!$AR$3:$AS$49, 2, FALSE), "")</f>
        <v/>
      </c>
      <c r="AZ351" s="577" t="str">
        <f t="shared" si="182"/>
        <v/>
      </c>
      <c r="BA351" s="559" t="str">
        <f t="shared" si="183"/>
        <v>入力済</v>
      </c>
      <c r="BB351" s="632" t="str">
        <f>IFERROR(VLOOKUP(K351,【参考】数式用!$AX$3:$AY$59, 2, FALSE), "")</f>
        <v/>
      </c>
      <c r="BC351" s="577" t="str">
        <f t="shared" si="184"/>
        <v/>
      </c>
      <c r="BD351" s="559" t="str">
        <f t="shared" si="185"/>
        <v>入力済</v>
      </c>
      <c r="BE351" s="559" t="str">
        <f t="shared" si="186"/>
        <v/>
      </c>
      <c r="BF351" s="559" t="str">
        <f t="shared" si="187"/>
        <v/>
      </c>
      <c r="BG351" s="559" t="str">
        <f t="shared" si="188"/>
        <v/>
      </c>
      <c r="BH351" s="559" t="str">
        <f t="shared" si="189"/>
        <v/>
      </c>
      <c r="BI351" s="559" t="str">
        <f t="shared" si="190"/>
        <v/>
      </c>
      <c r="BK351" s="27"/>
      <c r="BL351" s="606" t="str">
        <f t="shared" si="191"/>
        <v/>
      </c>
      <c r="BM351" s="606" t="str">
        <f t="shared" si="192"/>
        <v/>
      </c>
      <c r="BN351" s="606" t="str">
        <f t="shared" si="193"/>
        <v/>
      </c>
      <c r="BO351" s="607" t="str">
        <f>IFERROR(IF(BN351="対象",ROUNDDOWN(L351*VLOOKUP(K351,【参考】数式用!$A$4:$J$42,10,FALSE)*AA351,0),""),"")</f>
        <v/>
      </c>
      <c r="BP351" s="606" t="str">
        <f t="shared" si="197"/>
        <v/>
      </c>
      <c r="BQ351" s="606" t="str">
        <f t="shared" si="194"/>
        <v/>
      </c>
      <c r="BR351" s="608" t="str">
        <f t="shared" si="198"/>
        <v/>
      </c>
      <c r="BS351" s="608" t="str">
        <f t="shared" si="195"/>
        <v/>
      </c>
      <c r="BT351" s="606" t="str">
        <f t="shared" si="196"/>
        <v/>
      </c>
      <c r="BU351" s="607" t="str">
        <f>IFERROR(IF(BT351="Ⅱロ有り",ROUNDDOWN(L351*VLOOKUP(K351,【参考】数式用!$A$4:$J$42,10,FALSE)*AA351,0),""),"")</f>
        <v/>
      </c>
      <c r="BV351" s="606" t="str">
        <f>IFERROR(IF(BT351="Ⅱロなし",ROUNDDOWN(L351*VLOOKUP(K351,【参考】数式用!$A$4:$J$42,8,FALSE)*AA351,0),""),"")</f>
        <v/>
      </c>
    </row>
    <row r="352" spans="1:74" ht="110.1" customHeight="1" thickBot="1">
      <c r="A352" s="333">
        <v>339</v>
      </c>
      <c r="B352" s="1008" t="str">
        <f>IF(基本情報入力シート!B374="","",基本情報入力シート!B374)</f>
        <v/>
      </c>
      <c r="C352" s="1009"/>
      <c r="D352" s="1009"/>
      <c r="E352" s="1009"/>
      <c r="F352" s="1010"/>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24" t="str">
        <f>IF('別紙様式2-2（個票（４、５月））'!M352="","",'別紙様式2-2（個票（４、５月））'!M352)</f>
        <v/>
      </c>
      <c r="N352" s="584" t="str">
        <f>IF('別紙様式2-2（個票（４、５月））'!N352="","",'別紙様式2-2（個票（４、５月））'!N352)</f>
        <v/>
      </c>
      <c r="O352" s="336"/>
      <c r="P352" s="337" t="str">
        <f>IFERROR(VLOOKUP(K352,【参考】数式用!$A$2:$M$57,MATCH(O352,【参考】数式用!$G$3:$M$3,0)+6,0),"")</f>
        <v/>
      </c>
      <c r="Q352" s="338" t="s">
        <v>118</v>
      </c>
      <c r="R352" s="339"/>
      <c r="S352" s="340" t="s">
        <v>183</v>
      </c>
      <c r="T352" s="339"/>
      <c r="U352" s="340" t="s">
        <v>184</v>
      </c>
      <c r="V352" s="339"/>
      <c r="W352" s="340" t="s">
        <v>183</v>
      </c>
      <c r="X352" s="339"/>
      <c r="Y352" s="340" t="s">
        <v>185</v>
      </c>
      <c r="Z352" s="340" t="s">
        <v>186</v>
      </c>
      <c r="AA352" s="340" t="str">
        <f t="shared" si="168"/>
        <v/>
      </c>
      <c r="AB352" s="341" t="s">
        <v>187</v>
      </c>
      <c r="AC352" s="342" t="str">
        <f t="shared" si="169"/>
        <v/>
      </c>
      <c r="AD352" s="509" t="str">
        <f t="shared" si="170"/>
        <v/>
      </c>
      <c r="AE352" s="343" t="str">
        <f>IFERROR(ROUNDDOWN(ROUNDDOWN(ROUND(L352*VLOOKUP(K352,【参考】数式用!$A$2:$M$57,MATCH("処遇改善加算Ⅳ",【参考】数式用!$G$3:$M$3,0)+6,0),0),0)*AA352*0.5,0), "")</f>
        <v/>
      </c>
      <c r="AF352" s="344"/>
      <c r="AG352" s="345"/>
      <c r="AH352" s="345"/>
      <c r="AI352" s="344"/>
      <c r="AJ352" s="382"/>
      <c r="AK352" s="346"/>
      <c r="AL352" s="324" t="str">
        <f t="shared" si="171"/>
        <v/>
      </c>
      <c r="AM352" s="325" t="str">
        <f t="shared" si="172"/>
        <v/>
      </c>
      <c r="AN352" s="255"/>
      <c r="AO352" s="577" t="str">
        <f>IFERROR(VLOOKUP(K352,【参考】数式用!$A$2:$N$57,14,FALSE),"")</f>
        <v/>
      </c>
      <c r="AP352" s="577" t="str">
        <f t="shared" si="173"/>
        <v/>
      </c>
      <c r="AQ352" s="560" t="str">
        <f t="shared" si="174"/>
        <v/>
      </c>
      <c r="AR352" s="560" t="str">
        <f t="shared" si="175"/>
        <v>キャリアパス要件Ⅰ・Ⅱ_</v>
      </c>
      <c r="AS352" s="632" t="str">
        <f t="shared" si="176"/>
        <v>入力済</v>
      </c>
      <c r="AT352" s="577" t="str">
        <f t="shared" si="177"/>
        <v/>
      </c>
      <c r="AU352" s="632" t="str">
        <f t="shared" si="178"/>
        <v>入力済</v>
      </c>
      <c r="AV352" s="632" t="str">
        <f t="shared" si="179"/>
        <v/>
      </c>
      <c r="AW352" s="632" t="str">
        <f t="shared" si="180"/>
        <v/>
      </c>
      <c r="AX352" s="577" t="str">
        <f t="shared" si="181"/>
        <v/>
      </c>
      <c r="AY352" s="632" t="str">
        <f>IFERROR(VLOOKUP(K352,【参考】数式用!$AR$3:$AS$49, 2, FALSE), "")</f>
        <v/>
      </c>
      <c r="AZ352" s="577" t="str">
        <f t="shared" si="182"/>
        <v/>
      </c>
      <c r="BA352" s="559" t="str">
        <f t="shared" si="183"/>
        <v>入力済</v>
      </c>
      <c r="BB352" s="632" t="str">
        <f>IFERROR(VLOOKUP(K352,【参考】数式用!$AX$3:$AY$59, 2, FALSE), "")</f>
        <v/>
      </c>
      <c r="BC352" s="577" t="str">
        <f t="shared" si="184"/>
        <v/>
      </c>
      <c r="BD352" s="559" t="str">
        <f t="shared" si="185"/>
        <v>入力済</v>
      </c>
      <c r="BE352" s="559" t="str">
        <f t="shared" si="186"/>
        <v/>
      </c>
      <c r="BF352" s="559" t="str">
        <f t="shared" si="187"/>
        <v/>
      </c>
      <c r="BG352" s="559" t="str">
        <f t="shared" si="188"/>
        <v/>
      </c>
      <c r="BH352" s="559" t="str">
        <f t="shared" si="189"/>
        <v/>
      </c>
      <c r="BI352" s="559" t="str">
        <f t="shared" si="190"/>
        <v/>
      </c>
      <c r="BK352" s="27"/>
      <c r="BL352" s="606" t="str">
        <f t="shared" si="191"/>
        <v/>
      </c>
      <c r="BM352" s="606" t="str">
        <f t="shared" si="192"/>
        <v/>
      </c>
      <c r="BN352" s="606" t="str">
        <f t="shared" si="193"/>
        <v/>
      </c>
      <c r="BO352" s="607" t="str">
        <f>IFERROR(IF(BN352="対象",ROUNDDOWN(L352*VLOOKUP(K352,【参考】数式用!$A$4:$J$42,10,FALSE)*AA352,0),""),"")</f>
        <v/>
      </c>
      <c r="BP352" s="606" t="str">
        <f t="shared" si="197"/>
        <v/>
      </c>
      <c r="BQ352" s="606" t="str">
        <f t="shared" si="194"/>
        <v/>
      </c>
      <c r="BR352" s="608" t="str">
        <f t="shared" si="198"/>
        <v/>
      </c>
      <c r="BS352" s="608" t="str">
        <f t="shared" si="195"/>
        <v/>
      </c>
      <c r="BT352" s="606" t="str">
        <f t="shared" si="196"/>
        <v/>
      </c>
      <c r="BU352" s="607" t="str">
        <f>IFERROR(IF(BT352="Ⅱロ有り",ROUNDDOWN(L352*VLOOKUP(K352,【参考】数式用!$A$4:$J$42,10,FALSE)*AA352,0),""),"")</f>
        <v/>
      </c>
      <c r="BV352" s="606" t="str">
        <f>IFERROR(IF(BT352="Ⅱロなし",ROUNDDOWN(L352*VLOOKUP(K352,【参考】数式用!$A$4:$J$42,8,FALSE)*AA352,0),""),"")</f>
        <v/>
      </c>
    </row>
    <row r="353" spans="1:74" ht="110.1" customHeight="1" thickBot="1">
      <c r="A353" s="333">
        <v>340</v>
      </c>
      <c r="B353" s="1008" t="str">
        <f>IF(基本情報入力シート!B375="","",基本情報入力シート!B375)</f>
        <v/>
      </c>
      <c r="C353" s="1009"/>
      <c r="D353" s="1009"/>
      <c r="E353" s="1009"/>
      <c r="F353" s="1010"/>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24" t="str">
        <f>IF('別紙様式2-2（個票（４、５月））'!M353="","",'別紙様式2-2（個票（４、５月））'!M353)</f>
        <v/>
      </c>
      <c r="N353" s="584" t="str">
        <f>IF('別紙様式2-2（個票（４、５月））'!N353="","",'別紙様式2-2（個票（４、５月））'!N353)</f>
        <v/>
      </c>
      <c r="O353" s="336"/>
      <c r="P353" s="337" t="str">
        <f>IFERROR(VLOOKUP(K353,【参考】数式用!$A$2:$M$57,MATCH(O353,【参考】数式用!$G$3:$M$3,0)+6,0),"")</f>
        <v/>
      </c>
      <c r="Q353" s="338" t="s">
        <v>118</v>
      </c>
      <c r="R353" s="339"/>
      <c r="S353" s="340" t="s">
        <v>183</v>
      </c>
      <c r="T353" s="339"/>
      <c r="U353" s="340" t="s">
        <v>184</v>
      </c>
      <c r="V353" s="339"/>
      <c r="W353" s="340" t="s">
        <v>183</v>
      </c>
      <c r="X353" s="339"/>
      <c r="Y353" s="340" t="s">
        <v>185</v>
      </c>
      <c r="Z353" s="340" t="s">
        <v>186</v>
      </c>
      <c r="AA353" s="340" t="str">
        <f t="shared" si="168"/>
        <v/>
      </c>
      <c r="AB353" s="341" t="s">
        <v>187</v>
      </c>
      <c r="AC353" s="342" t="str">
        <f t="shared" si="169"/>
        <v/>
      </c>
      <c r="AD353" s="509" t="str">
        <f t="shared" si="170"/>
        <v/>
      </c>
      <c r="AE353" s="343" t="str">
        <f>IFERROR(ROUNDDOWN(ROUNDDOWN(ROUND(L353*VLOOKUP(K353,【参考】数式用!$A$2:$M$57,MATCH("処遇改善加算Ⅳ",【参考】数式用!$G$3:$M$3,0)+6,0),0),0)*AA353*0.5,0), "")</f>
        <v/>
      </c>
      <c r="AF353" s="344"/>
      <c r="AG353" s="345"/>
      <c r="AH353" s="345"/>
      <c r="AI353" s="344"/>
      <c r="AJ353" s="382"/>
      <c r="AK353" s="346"/>
      <c r="AL353" s="324" t="str">
        <f t="shared" si="171"/>
        <v/>
      </c>
      <c r="AM353" s="325" t="str">
        <f t="shared" si="172"/>
        <v/>
      </c>
      <c r="AN353" s="255"/>
      <c r="AO353" s="577" t="str">
        <f>IFERROR(VLOOKUP(K353,【参考】数式用!$A$2:$N$57,14,FALSE),"")</f>
        <v/>
      </c>
      <c r="AP353" s="577" t="str">
        <f t="shared" si="173"/>
        <v/>
      </c>
      <c r="AQ353" s="560" t="str">
        <f t="shared" si="174"/>
        <v/>
      </c>
      <c r="AR353" s="560" t="str">
        <f t="shared" si="175"/>
        <v>キャリアパス要件Ⅰ・Ⅱ_</v>
      </c>
      <c r="AS353" s="632" t="str">
        <f t="shared" si="176"/>
        <v>入力済</v>
      </c>
      <c r="AT353" s="577" t="str">
        <f t="shared" si="177"/>
        <v/>
      </c>
      <c r="AU353" s="632" t="str">
        <f t="shared" si="178"/>
        <v>入力済</v>
      </c>
      <c r="AV353" s="632" t="str">
        <f t="shared" si="179"/>
        <v/>
      </c>
      <c r="AW353" s="632" t="str">
        <f t="shared" si="180"/>
        <v/>
      </c>
      <c r="AX353" s="577" t="str">
        <f t="shared" si="181"/>
        <v/>
      </c>
      <c r="AY353" s="632" t="str">
        <f>IFERROR(VLOOKUP(K353,【参考】数式用!$AR$3:$AS$49, 2, FALSE), "")</f>
        <v/>
      </c>
      <c r="AZ353" s="577" t="str">
        <f t="shared" si="182"/>
        <v/>
      </c>
      <c r="BA353" s="559" t="str">
        <f t="shared" si="183"/>
        <v>入力済</v>
      </c>
      <c r="BB353" s="632" t="str">
        <f>IFERROR(VLOOKUP(K353,【参考】数式用!$AX$3:$AY$59, 2, FALSE), "")</f>
        <v/>
      </c>
      <c r="BC353" s="577" t="str">
        <f t="shared" si="184"/>
        <v/>
      </c>
      <c r="BD353" s="559" t="str">
        <f t="shared" si="185"/>
        <v>入力済</v>
      </c>
      <c r="BE353" s="559" t="str">
        <f t="shared" si="186"/>
        <v/>
      </c>
      <c r="BF353" s="559" t="str">
        <f t="shared" si="187"/>
        <v/>
      </c>
      <c r="BG353" s="559" t="str">
        <f t="shared" si="188"/>
        <v/>
      </c>
      <c r="BH353" s="559" t="str">
        <f t="shared" si="189"/>
        <v/>
      </c>
      <c r="BI353" s="559" t="str">
        <f t="shared" si="190"/>
        <v/>
      </c>
      <c r="BK353" s="27"/>
      <c r="BL353" s="606" t="str">
        <f t="shared" si="191"/>
        <v/>
      </c>
      <c r="BM353" s="606" t="str">
        <f t="shared" si="192"/>
        <v/>
      </c>
      <c r="BN353" s="606" t="str">
        <f t="shared" si="193"/>
        <v/>
      </c>
      <c r="BO353" s="607" t="str">
        <f>IFERROR(IF(BN353="対象",ROUNDDOWN(L353*VLOOKUP(K353,【参考】数式用!$A$4:$J$42,10,FALSE)*AA353,0),""),"")</f>
        <v/>
      </c>
      <c r="BP353" s="606" t="str">
        <f t="shared" si="197"/>
        <v/>
      </c>
      <c r="BQ353" s="606" t="str">
        <f t="shared" si="194"/>
        <v/>
      </c>
      <c r="BR353" s="608" t="str">
        <f t="shared" si="198"/>
        <v/>
      </c>
      <c r="BS353" s="608" t="str">
        <f t="shared" si="195"/>
        <v/>
      </c>
      <c r="BT353" s="606" t="str">
        <f t="shared" si="196"/>
        <v/>
      </c>
      <c r="BU353" s="607" t="str">
        <f>IFERROR(IF(BT353="Ⅱロ有り",ROUNDDOWN(L353*VLOOKUP(K353,【参考】数式用!$A$4:$J$42,10,FALSE)*AA353,0),""),"")</f>
        <v/>
      </c>
      <c r="BV353" s="606" t="str">
        <f>IFERROR(IF(BT353="Ⅱロなし",ROUNDDOWN(L353*VLOOKUP(K353,【参考】数式用!$A$4:$J$42,8,FALSE)*AA353,0),""),"")</f>
        <v/>
      </c>
    </row>
    <row r="354" spans="1:74" ht="110.1" customHeight="1" thickBot="1">
      <c r="A354" s="333">
        <v>341</v>
      </c>
      <c r="B354" s="1008" t="str">
        <f>IF(基本情報入力シート!B376="","",基本情報入力シート!B376)</f>
        <v/>
      </c>
      <c r="C354" s="1009"/>
      <c r="D354" s="1009"/>
      <c r="E354" s="1009"/>
      <c r="F354" s="1010"/>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24" t="str">
        <f>IF('別紙様式2-2（個票（４、５月））'!M354="","",'別紙様式2-2（個票（４、５月））'!M354)</f>
        <v/>
      </c>
      <c r="N354" s="584" t="str">
        <f>IF('別紙様式2-2（個票（４、５月））'!N354="","",'別紙様式2-2（個票（４、５月））'!N354)</f>
        <v/>
      </c>
      <c r="O354" s="336"/>
      <c r="P354" s="337" t="str">
        <f>IFERROR(VLOOKUP(K354,【参考】数式用!$A$2:$M$57,MATCH(O354,【参考】数式用!$G$3:$M$3,0)+6,0),"")</f>
        <v/>
      </c>
      <c r="Q354" s="338" t="s">
        <v>118</v>
      </c>
      <c r="R354" s="339"/>
      <c r="S354" s="340" t="s">
        <v>183</v>
      </c>
      <c r="T354" s="339"/>
      <c r="U354" s="340" t="s">
        <v>184</v>
      </c>
      <c r="V354" s="339"/>
      <c r="W354" s="340" t="s">
        <v>183</v>
      </c>
      <c r="X354" s="339"/>
      <c r="Y354" s="340" t="s">
        <v>185</v>
      </c>
      <c r="Z354" s="340" t="s">
        <v>186</v>
      </c>
      <c r="AA354" s="340" t="str">
        <f t="shared" si="168"/>
        <v/>
      </c>
      <c r="AB354" s="341" t="s">
        <v>187</v>
      </c>
      <c r="AC354" s="342" t="str">
        <f t="shared" si="169"/>
        <v/>
      </c>
      <c r="AD354" s="509" t="str">
        <f t="shared" si="170"/>
        <v/>
      </c>
      <c r="AE354" s="343" t="str">
        <f>IFERROR(ROUNDDOWN(ROUNDDOWN(ROUND(L354*VLOOKUP(K354,【参考】数式用!$A$2:$M$57,MATCH("処遇改善加算Ⅳ",【参考】数式用!$G$3:$M$3,0)+6,0),0),0)*AA354*0.5,0), "")</f>
        <v/>
      </c>
      <c r="AF354" s="344"/>
      <c r="AG354" s="345"/>
      <c r="AH354" s="345"/>
      <c r="AI354" s="344"/>
      <c r="AJ354" s="382"/>
      <c r="AK354" s="346"/>
      <c r="AL354" s="324" t="str">
        <f t="shared" si="171"/>
        <v/>
      </c>
      <c r="AM354" s="325" t="str">
        <f t="shared" si="172"/>
        <v/>
      </c>
      <c r="AN354" s="255"/>
      <c r="AO354" s="577" t="str">
        <f>IFERROR(VLOOKUP(K354,【参考】数式用!$A$2:$N$57,14,FALSE),"")</f>
        <v/>
      </c>
      <c r="AP354" s="577" t="str">
        <f t="shared" si="173"/>
        <v/>
      </c>
      <c r="AQ354" s="560" t="str">
        <f t="shared" si="174"/>
        <v/>
      </c>
      <c r="AR354" s="560" t="str">
        <f t="shared" si="175"/>
        <v>キャリアパス要件Ⅰ・Ⅱ_</v>
      </c>
      <c r="AS354" s="632" t="str">
        <f t="shared" si="176"/>
        <v>入力済</v>
      </c>
      <c r="AT354" s="577" t="str">
        <f t="shared" si="177"/>
        <v/>
      </c>
      <c r="AU354" s="632" t="str">
        <f t="shared" si="178"/>
        <v>入力済</v>
      </c>
      <c r="AV354" s="632" t="str">
        <f t="shared" si="179"/>
        <v/>
      </c>
      <c r="AW354" s="632" t="str">
        <f t="shared" si="180"/>
        <v/>
      </c>
      <c r="AX354" s="577" t="str">
        <f t="shared" si="181"/>
        <v/>
      </c>
      <c r="AY354" s="632" t="str">
        <f>IFERROR(VLOOKUP(K354,【参考】数式用!$AR$3:$AS$49, 2, FALSE), "")</f>
        <v/>
      </c>
      <c r="AZ354" s="577" t="str">
        <f t="shared" si="182"/>
        <v/>
      </c>
      <c r="BA354" s="559" t="str">
        <f t="shared" si="183"/>
        <v>入力済</v>
      </c>
      <c r="BB354" s="632" t="str">
        <f>IFERROR(VLOOKUP(K354,【参考】数式用!$AX$3:$AY$59, 2, FALSE), "")</f>
        <v/>
      </c>
      <c r="BC354" s="577" t="str">
        <f t="shared" si="184"/>
        <v/>
      </c>
      <c r="BD354" s="559" t="str">
        <f t="shared" si="185"/>
        <v>入力済</v>
      </c>
      <c r="BE354" s="559" t="str">
        <f t="shared" si="186"/>
        <v/>
      </c>
      <c r="BF354" s="559" t="str">
        <f t="shared" si="187"/>
        <v/>
      </c>
      <c r="BG354" s="559" t="str">
        <f t="shared" si="188"/>
        <v/>
      </c>
      <c r="BH354" s="559" t="str">
        <f t="shared" si="189"/>
        <v/>
      </c>
      <c r="BI354" s="559" t="str">
        <f t="shared" si="190"/>
        <v/>
      </c>
      <c r="BK354" s="27"/>
      <c r="BL354" s="606" t="str">
        <f t="shared" si="191"/>
        <v/>
      </c>
      <c r="BM354" s="606" t="str">
        <f t="shared" si="192"/>
        <v/>
      </c>
      <c r="BN354" s="606" t="str">
        <f t="shared" si="193"/>
        <v/>
      </c>
      <c r="BO354" s="607" t="str">
        <f>IFERROR(IF(BN354="対象",ROUNDDOWN(L354*VLOOKUP(K354,【参考】数式用!$A$4:$J$42,10,FALSE)*AA354,0),""),"")</f>
        <v/>
      </c>
      <c r="BP354" s="606" t="str">
        <f t="shared" si="197"/>
        <v/>
      </c>
      <c r="BQ354" s="606" t="str">
        <f t="shared" si="194"/>
        <v/>
      </c>
      <c r="BR354" s="608" t="str">
        <f t="shared" si="198"/>
        <v/>
      </c>
      <c r="BS354" s="608" t="str">
        <f t="shared" si="195"/>
        <v/>
      </c>
      <c r="BT354" s="606" t="str">
        <f t="shared" si="196"/>
        <v/>
      </c>
      <c r="BU354" s="607" t="str">
        <f>IFERROR(IF(BT354="Ⅱロ有り",ROUNDDOWN(L354*VLOOKUP(K354,【参考】数式用!$A$4:$J$42,10,FALSE)*AA354,0),""),"")</f>
        <v/>
      </c>
      <c r="BV354" s="606" t="str">
        <f>IFERROR(IF(BT354="Ⅱロなし",ROUNDDOWN(L354*VLOOKUP(K354,【参考】数式用!$A$4:$J$42,8,FALSE)*AA354,0),""),"")</f>
        <v/>
      </c>
    </row>
    <row r="355" spans="1:74" ht="110.1" customHeight="1" thickBot="1">
      <c r="A355" s="333">
        <v>342</v>
      </c>
      <c r="B355" s="1008" t="str">
        <f>IF(基本情報入力シート!B377="","",基本情報入力シート!B377)</f>
        <v/>
      </c>
      <c r="C355" s="1009"/>
      <c r="D355" s="1009"/>
      <c r="E355" s="1009"/>
      <c r="F355" s="1010"/>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24" t="str">
        <f>IF('別紙様式2-2（個票（４、５月））'!M355="","",'別紙様式2-2（個票（４、５月））'!M355)</f>
        <v/>
      </c>
      <c r="N355" s="584" t="str">
        <f>IF('別紙様式2-2（個票（４、５月））'!N355="","",'別紙様式2-2（個票（４、５月））'!N355)</f>
        <v/>
      </c>
      <c r="O355" s="336"/>
      <c r="P355" s="337" t="str">
        <f>IFERROR(VLOOKUP(K355,【参考】数式用!$A$2:$M$57,MATCH(O355,【参考】数式用!$G$3:$M$3,0)+6,0),"")</f>
        <v/>
      </c>
      <c r="Q355" s="338" t="s">
        <v>118</v>
      </c>
      <c r="R355" s="339"/>
      <c r="S355" s="340" t="s">
        <v>183</v>
      </c>
      <c r="T355" s="339"/>
      <c r="U355" s="340" t="s">
        <v>184</v>
      </c>
      <c r="V355" s="339"/>
      <c r="W355" s="340" t="s">
        <v>183</v>
      </c>
      <c r="X355" s="339"/>
      <c r="Y355" s="340" t="s">
        <v>185</v>
      </c>
      <c r="Z355" s="340" t="s">
        <v>186</v>
      </c>
      <c r="AA355" s="340" t="str">
        <f t="shared" si="168"/>
        <v/>
      </c>
      <c r="AB355" s="341" t="s">
        <v>187</v>
      </c>
      <c r="AC355" s="342" t="str">
        <f t="shared" si="169"/>
        <v/>
      </c>
      <c r="AD355" s="509" t="str">
        <f t="shared" si="170"/>
        <v/>
      </c>
      <c r="AE355" s="343" t="str">
        <f>IFERROR(ROUNDDOWN(ROUNDDOWN(ROUND(L355*VLOOKUP(K355,【参考】数式用!$A$2:$M$57,MATCH("処遇改善加算Ⅳ",【参考】数式用!$G$3:$M$3,0)+6,0),0),0)*AA355*0.5,0), "")</f>
        <v/>
      </c>
      <c r="AF355" s="344"/>
      <c r="AG355" s="345"/>
      <c r="AH355" s="345"/>
      <c r="AI355" s="344"/>
      <c r="AJ355" s="382"/>
      <c r="AK355" s="346"/>
      <c r="AL355" s="324" t="str">
        <f t="shared" si="171"/>
        <v/>
      </c>
      <c r="AM355" s="325" t="str">
        <f t="shared" si="172"/>
        <v/>
      </c>
      <c r="AN355" s="255"/>
      <c r="AO355" s="577" t="str">
        <f>IFERROR(VLOOKUP(K355,【参考】数式用!$A$2:$N$57,14,FALSE),"")</f>
        <v/>
      </c>
      <c r="AP355" s="577" t="str">
        <f t="shared" si="173"/>
        <v/>
      </c>
      <c r="AQ355" s="560" t="str">
        <f t="shared" si="174"/>
        <v/>
      </c>
      <c r="AR355" s="560" t="str">
        <f t="shared" si="175"/>
        <v>キャリアパス要件Ⅰ・Ⅱ_</v>
      </c>
      <c r="AS355" s="632" t="str">
        <f t="shared" si="176"/>
        <v>入力済</v>
      </c>
      <c r="AT355" s="577" t="str">
        <f t="shared" si="177"/>
        <v/>
      </c>
      <c r="AU355" s="632" t="str">
        <f t="shared" si="178"/>
        <v>入力済</v>
      </c>
      <c r="AV355" s="632" t="str">
        <f t="shared" si="179"/>
        <v/>
      </c>
      <c r="AW355" s="632" t="str">
        <f t="shared" si="180"/>
        <v/>
      </c>
      <c r="AX355" s="577" t="str">
        <f t="shared" si="181"/>
        <v/>
      </c>
      <c r="AY355" s="632" t="str">
        <f>IFERROR(VLOOKUP(K355,【参考】数式用!$AR$3:$AS$49, 2, FALSE), "")</f>
        <v/>
      </c>
      <c r="AZ355" s="577" t="str">
        <f t="shared" si="182"/>
        <v/>
      </c>
      <c r="BA355" s="559" t="str">
        <f t="shared" si="183"/>
        <v>入力済</v>
      </c>
      <c r="BB355" s="632" t="str">
        <f>IFERROR(VLOOKUP(K355,【参考】数式用!$AX$3:$AY$59, 2, FALSE), "")</f>
        <v/>
      </c>
      <c r="BC355" s="577" t="str">
        <f t="shared" si="184"/>
        <v/>
      </c>
      <c r="BD355" s="559" t="str">
        <f t="shared" si="185"/>
        <v>入力済</v>
      </c>
      <c r="BE355" s="559" t="str">
        <f t="shared" si="186"/>
        <v/>
      </c>
      <c r="BF355" s="559" t="str">
        <f t="shared" si="187"/>
        <v/>
      </c>
      <c r="BG355" s="559" t="str">
        <f t="shared" si="188"/>
        <v/>
      </c>
      <c r="BH355" s="559" t="str">
        <f t="shared" si="189"/>
        <v/>
      </c>
      <c r="BI355" s="559" t="str">
        <f t="shared" si="190"/>
        <v/>
      </c>
      <c r="BK355" s="27"/>
      <c r="BL355" s="606" t="str">
        <f t="shared" si="191"/>
        <v/>
      </c>
      <c r="BM355" s="606" t="str">
        <f t="shared" si="192"/>
        <v/>
      </c>
      <c r="BN355" s="606" t="str">
        <f t="shared" si="193"/>
        <v/>
      </c>
      <c r="BO355" s="607" t="str">
        <f>IFERROR(IF(BN355="対象",ROUNDDOWN(L355*VLOOKUP(K355,【参考】数式用!$A$4:$J$42,10,FALSE)*AA355,0),""),"")</f>
        <v/>
      </c>
      <c r="BP355" s="606" t="str">
        <f t="shared" si="197"/>
        <v/>
      </c>
      <c r="BQ355" s="606" t="str">
        <f t="shared" si="194"/>
        <v/>
      </c>
      <c r="BR355" s="608" t="str">
        <f t="shared" si="198"/>
        <v/>
      </c>
      <c r="BS355" s="608" t="str">
        <f t="shared" si="195"/>
        <v/>
      </c>
      <c r="BT355" s="606" t="str">
        <f t="shared" si="196"/>
        <v/>
      </c>
      <c r="BU355" s="607" t="str">
        <f>IFERROR(IF(BT355="Ⅱロ有り",ROUNDDOWN(L355*VLOOKUP(K355,【参考】数式用!$A$4:$J$42,10,FALSE)*AA355,0),""),"")</f>
        <v/>
      </c>
      <c r="BV355" s="606" t="str">
        <f>IFERROR(IF(BT355="Ⅱロなし",ROUNDDOWN(L355*VLOOKUP(K355,【参考】数式用!$A$4:$J$42,8,FALSE)*AA355,0),""),"")</f>
        <v/>
      </c>
    </row>
    <row r="356" spans="1:74" ht="110.1" customHeight="1" thickBot="1">
      <c r="A356" s="333">
        <v>343</v>
      </c>
      <c r="B356" s="1008" t="str">
        <f>IF(基本情報入力シート!B378="","",基本情報入力シート!B378)</f>
        <v/>
      </c>
      <c r="C356" s="1009"/>
      <c r="D356" s="1009"/>
      <c r="E356" s="1009"/>
      <c r="F356" s="1010"/>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24" t="str">
        <f>IF('別紙様式2-2（個票（４、５月））'!M356="","",'別紙様式2-2（個票（４、５月））'!M356)</f>
        <v/>
      </c>
      <c r="N356" s="584" t="str">
        <f>IF('別紙様式2-2（個票（４、５月））'!N356="","",'別紙様式2-2（個票（４、５月））'!N356)</f>
        <v/>
      </c>
      <c r="O356" s="336"/>
      <c r="P356" s="337" t="str">
        <f>IFERROR(VLOOKUP(K356,【参考】数式用!$A$2:$M$57,MATCH(O356,【参考】数式用!$G$3:$M$3,0)+6,0),"")</f>
        <v/>
      </c>
      <c r="Q356" s="338" t="s">
        <v>118</v>
      </c>
      <c r="R356" s="339"/>
      <c r="S356" s="340" t="s">
        <v>183</v>
      </c>
      <c r="T356" s="339"/>
      <c r="U356" s="340" t="s">
        <v>184</v>
      </c>
      <c r="V356" s="339"/>
      <c r="W356" s="340" t="s">
        <v>183</v>
      </c>
      <c r="X356" s="339"/>
      <c r="Y356" s="340" t="s">
        <v>185</v>
      </c>
      <c r="Z356" s="340" t="s">
        <v>186</v>
      </c>
      <c r="AA356" s="340" t="str">
        <f t="shared" si="168"/>
        <v/>
      </c>
      <c r="AB356" s="341" t="s">
        <v>187</v>
      </c>
      <c r="AC356" s="342" t="str">
        <f t="shared" si="169"/>
        <v/>
      </c>
      <c r="AD356" s="509" t="str">
        <f t="shared" si="170"/>
        <v/>
      </c>
      <c r="AE356" s="343" t="str">
        <f>IFERROR(ROUNDDOWN(ROUNDDOWN(ROUND(L356*VLOOKUP(K356,【参考】数式用!$A$2:$M$57,MATCH("処遇改善加算Ⅳ",【参考】数式用!$G$3:$M$3,0)+6,0),0),0)*AA356*0.5,0), "")</f>
        <v/>
      </c>
      <c r="AF356" s="344"/>
      <c r="AG356" s="345"/>
      <c r="AH356" s="345"/>
      <c r="AI356" s="344"/>
      <c r="AJ356" s="382"/>
      <c r="AK356" s="346"/>
      <c r="AL356" s="324" t="str">
        <f t="shared" si="171"/>
        <v/>
      </c>
      <c r="AM356" s="325" t="str">
        <f t="shared" si="172"/>
        <v/>
      </c>
      <c r="AN356" s="255"/>
      <c r="AO356" s="577" t="str">
        <f>IFERROR(VLOOKUP(K356,【参考】数式用!$A$2:$N$57,14,FALSE),"")</f>
        <v/>
      </c>
      <c r="AP356" s="577" t="str">
        <f t="shared" si="173"/>
        <v/>
      </c>
      <c r="AQ356" s="560" t="str">
        <f t="shared" si="174"/>
        <v/>
      </c>
      <c r="AR356" s="560" t="str">
        <f t="shared" si="175"/>
        <v>キャリアパス要件Ⅰ・Ⅱ_</v>
      </c>
      <c r="AS356" s="632" t="str">
        <f t="shared" si="176"/>
        <v>入力済</v>
      </c>
      <c r="AT356" s="577" t="str">
        <f t="shared" si="177"/>
        <v/>
      </c>
      <c r="AU356" s="632" t="str">
        <f t="shared" si="178"/>
        <v>入力済</v>
      </c>
      <c r="AV356" s="632" t="str">
        <f t="shared" si="179"/>
        <v/>
      </c>
      <c r="AW356" s="632" t="str">
        <f t="shared" si="180"/>
        <v/>
      </c>
      <c r="AX356" s="577" t="str">
        <f t="shared" si="181"/>
        <v/>
      </c>
      <c r="AY356" s="632" t="str">
        <f>IFERROR(VLOOKUP(K356,【参考】数式用!$AR$3:$AS$49, 2, FALSE), "")</f>
        <v/>
      </c>
      <c r="AZ356" s="577" t="str">
        <f t="shared" si="182"/>
        <v/>
      </c>
      <c r="BA356" s="559" t="str">
        <f t="shared" si="183"/>
        <v>入力済</v>
      </c>
      <c r="BB356" s="632" t="str">
        <f>IFERROR(VLOOKUP(K356,【参考】数式用!$AX$3:$AY$59, 2, FALSE), "")</f>
        <v/>
      </c>
      <c r="BC356" s="577" t="str">
        <f t="shared" si="184"/>
        <v/>
      </c>
      <c r="BD356" s="559" t="str">
        <f t="shared" si="185"/>
        <v>入力済</v>
      </c>
      <c r="BE356" s="559" t="str">
        <f t="shared" si="186"/>
        <v/>
      </c>
      <c r="BF356" s="559" t="str">
        <f t="shared" si="187"/>
        <v/>
      </c>
      <c r="BG356" s="559" t="str">
        <f t="shared" si="188"/>
        <v/>
      </c>
      <c r="BH356" s="559" t="str">
        <f t="shared" si="189"/>
        <v/>
      </c>
      <c r="BI356" s="559" t="str">
        <f t="shared" si="190"/>
        <v/>
      </c>
      <c r="BK356" s="27"/>
      <c r="BL356" s="606" t="str">
        <f t="shared" si="191"/>
        <v/>
      </c>
      <c r="BM356" s="606" t="str">
        <f t="shared" si="192"/>
        <v/>
      </c>
      <c r="BN356" s="606" t="str">
        <f t="shared" si="193"/>
        <v/>
      </c>
      <c r="BO356" s="607" t="str">
        <f>IFERROR(IF(BN356="対象",ROUNDDOWN(L356*VLOOKUP(K356,【参考】数式用!$A$4:$J$42,10,FALSE)*AA356,0),""),"")</f>
        <v/>
      </c>
      <c r="BP356" s="606" t="str">
        <f t="shared" si="197"/>
        <v/>
      </c>
      <c r="BQ356" s="606" t="str">
        <f t="shared" si="194"/>
        <v/>
      </c>
      <c r="BR356" s="608" t="str">
        <f t="shared" si="198"/>
        <v/>
      </c>
      <c r="BS356" s="608" t="str">
        <f t="shared" si="195"/>
        <v/>
      </c>
      <c r="BT356" s="606" t="str">
        <f t="shared" si="196"/>
        <v/>
      </c>
      <c r="BU356" s="607" t="str">
        <f>IFERROR(IF(BT356="Ⅱロ有り",ROUNDDOWN(L356*VLOOKUP(K356,【参考】数式用!$A$4:$J$42,10,FALSE)*AA356,0),""),"")</f>
        <v/>
      </c>
      <c r="BV356" s="606" t="str">
        <f>IFERROR(IF(BT356="Ⅱロなし",ROUNDDOWN(L356*VLOOKUP(K356,【参考】数式用!$A$4:$J$42,8,FALSE)*AA356,0),""),"")</f>
        <v/>
      </c>
    </row>
    <row r="357" spans="1:74" ht="110.1" customHeight="1" thickBot="1">
      <c r="A357" s="333">
        <v>344</v>
      </c>
      <c r="B357" s="1008" t="str">
        <f>IF(基本情報入力シート!B379="","",基本情報入力シート!B379)</f>
        <v/>
      </c>
      <c r="C357" s="1009"/>
      <c r="D357" s="1009"/>
      <c r="E357" s="1009"/>
      <c r="F357" s="1010"/>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24" t="str">
        <f>IF('別紙様式2-2（個票（４、５月））'!M357="","",'別紙様式2-2（個票（４、５月））'!M357)</f>
        <v/>
      </c>
      <c r="N357" s="584" t="str">
        <f>IF('別紙様式2-2（個票（４、５月））'!N357="","",'別紙様式2-2（個票（４、５月））'!N357)</f>
        <v/>
      </c>
      <c r="O357" s="336"/>
      <c r="P357" s="337" t="str">
        <f>IFERROR(VLOOKUP(K357,【参考】数式用!$A$2:$M$57,MATCH(O357,【参考】数式用!$G$3:$M$3,0)+6,0),"")</f>
        <v/>
      </c>
      <c r="Q357" s="338" t="s">
        <v>118</v>
      </c>
      <c r="R357" s="339"/>
      <c r="S357" s="340" t="s">
        <v>183</v>
      </c>
      <c r="T357" s="339"/>
      <c r="U357" s="340" t="s">
        <v>184</v>
      </c>
      <c r="V357" s="339"/>
      <c r="W357" s="340" t="s">
        <v>183</v>
      </c>
      <c r="X357" s="339"/>
      <c r="Y357" s="340" t="s">
        <v>185</v>
      </c>
      <c r="Z357" s="340" t="s">
        <v>186</v>
      </c>
      <c r="AA357" s="340" t="str">
        <f t="shared" si="168"/>
        <v/>
      </c>
      <c r="AB357" s="341" t="s">
        <v>187</v>
      </c>
      <c r="AC357" s="342" t="str">
        <f t="shared" si="169"/>
        <v/>
      </c>
      <c r="AD357" s="509" t="str">
        <f t="shared" si="170"/>
        <v/>
      </c>
      <c r="AE357" s="343" t="str">
        <f>IFERROR(ROUNDDOWN(ROUNDDOWN(ROUND(L357*VLOOKUP(K357,【参考】数式用!$A$2:$M$57,MATCH("処遇改善加算Ⅳ",【参考】数式用!$G$3:$M$3,0)+6,0),0),0)*AA357*0.5,0), "")</f>
        <v/>
      </c>
      <c r="AF357" s="344"/>
      <c r="AG357" s="345"/>
      <c r="AH357" s="345"/>
      <c r="AI357" s="344"/>
      <c r="AJ357" s="382"/>
      <c r="AK357" s="346"/>
      <c r="AL357" s="324" t="str">
        <f t="shared" si="171"/>
        <v/>
      </c>
      <c r="AM357" s="325" t="str">
        <f t="shared" si="172"/>
        <v/>
      </c>
      <c r="AN357" s="255"/>
      <c r="AO357" s="577" t="str">
        <f>IFERROR(VLOOKUP(K357,【参考】数式用!$A$2:$N$57,14,FALSE),"")</f>
        <v/>
      </c>
      <c r="AP357" s="577" t="str">
        <f t="shared" si="173"/>
        <v/>
      </c>
      <c r="AQ357" s="560" t="str">
        <f t="shared" si="174"/>
        <v/>
      </c>
      <c r="AR357" s="560" t="str">
        <f t="shared" si="175"/>
        <v>キャリアパス要件Ⅰ・Ⅱ_</v>
      </c>
      <c r="AS357" s="632" t="str">
        <f t="shared" si="176"/>
        <v>入力済</v>
      </c>
      <c r="AT357" s="577" t="str">
        <f t="shared" si="177"/>
        <v/>
      </c>
      <c r="AU357" s="632" t="str">
        <f t="shared" si="178"/>
        <v>入力済</v>
      </c>
      <c r="AV357" s="632" t="str">
        <f t="shared" si="179"/>
        <v/>
      </c>
      <c r="AW357" s="632" t="str">
        <f t="shared" si="180"/>
        <v/>
      </c>
      <c r="AX357" s="577" t="str">
        <f t="shared" si="181"/>
        <v/>
      </c>
      <c r="AY357" s="632" t="str">
        <f>IFERROR(VLOOKUP(K357,【参考】数式用!$AR$3:$AS$49, 2, FALSE), "")</f>
        <v/>
      </c>
      <c r="AZ357" s="577" t="str">
        <f t="shared" si="182"/>
        <v/>
      </c>
      <c r="BA357" s="559" t="str">
        <f t="shared" si="183"/>
        <v>入力済</v>
      </c>
      <c r="BB357" s="632" t="str">
        <f>IFERROR(VLOOKUP(K357,【参考】数式用!$AX$3:$AY$59, 2, FALSE), "")</f>
        <v/>
      </c>
      <c r="BC357" s="577" t="str">
        <f t="shared" si="184"/>
        <v/>
      </c>
      <c r="BD357" s="559" t="str">
        <f t="shared" si="185"/>
        <v>入力済</v>
      </c>
      <c r="BE357" s="559" t="str">
        <f t="shared" si="186"/>
        <v/>
      </c>
      <c r="BF357" s="559" t="str">
        <f t="shared" si="187"/>
        <v/>
      </c>
      <c r="BG357" s="559" t="str">
        <f t="shared" si="188"/>
        <v/>
      </c>
      <c r="BH357" s="559" t="str">
        <f t="shared" si="189"/>
        <v/>
      </c>
      <c r="BI357" s="559" t="str">
        <f t="shared" si="190"/>
        <v/>
      </c>
      <c r="BK357" s="27"/>
      <c r="BL357" s="606" t="str">
        <f t="shared" si="191"/>
        <v/>
      </c>
      <c r="BM357" s="606" t="str">
        <f t="shared" si="192"/>
        <v/>
      </c>
      <c r="BN357" s="606" t="str">
        <f t="shared" si="193"/>
        <v/>
      </c>
      <c r="BO357" s="607" t="str">
        <f>IFERROR(IF(BN357="対象",ROUNDDOWN(L357*VLOOKUP(K357,【参考】数式用!$A$4:$J$42,10,FALSE)*AA357,0),""),"")</f>
        <v/>
      </c>
      <c r="BP357" s="606" t="str">
        <f t="shared" si="197"/>
        <v/>
      </c>
      <c r="BQ357" s="606" t="str">
        <f t="shared" si="194"/>
        <v/>
      </c>
      <c r="BR357" s="608" t="str">
        <f t="shared" si="198"/>
        <v/>
      </c>
      <c r="BS357" s="608" t="str">
        <f t="shared" si="195"/>
        <v/>
      </c>
      <c r="BT357" s="606" t="str">
        <f t="shared" si="196"/>
        <v/>
      </c>
      <c r="BU357" s="607" t="str">
        <f>IFERROR(IF(BT357="Ⅱロ有り",ROUNDDOWN(L357*VLOOKUP(K357,【参考】数式用!$A$4:$J$42,10,FALSE)*AA357,0),""),"")</f>
        <v/>
      </c>
      <c r="BV357" s="606" t="str">
        <f>IFERROR(IF(BT357="Ⅱロなし",ROUNDDOWN(L357*VLOOKUP(K357,【参考】数式用!$A$4:$J$42,8,FALSE)*AA357,0),""),"")</f>
        <v/>
      </c>
    </row>
    <row r="358" spans="1:74" ht="110.1" customHeight="1" thickBot="1">
      <c r="A358" s="333">
        <v>345</v>
      </c>
      <c r="B358" s="1008" t="str">
        <f>IF(基本情報入力シート!B380="","",基本情報入力シート!B380)</f>
        <v/>
      </c>
      <c r="C358" s="1009"/>
      <c r="D358" s="1009"/>
      <c r="E358" s="1009"/>
      <c r="F358" s="1010"/>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24" t="str">
        <f>IF('別紙様式2-2（個票（４、５月））'!M358="","",'別紙様式2-2（個票（４、５月））'!M358)</f>
        <v/>
      </c>
      <c r="N358" s="584" t="str">
        <f>IF('別紙様式2-2（個票（４、５月））'!N358="","",'別紙様式2-2（個票（４、５月））'!N358)</f>
        <v/>
      </c>
      <c r="O358" s="336"/>
      <c r="P358" s="337" t="str">
        <f>IFERROR(VLOOKUP(K358,【参考】数式用!$A$2:$M$57,MATCH(O358,【参考】数式用!$G$3:$M$3,0)+6,0),"")</f>
        <v/>
      </c>
      <c r="Q358" s="338" t="s">
        <v>118</v>
      </c>
      <c r="R358" s="339"/>
      <c r="S358" s="340" t="s">
        <v>183</v>
      </c>
      <c r="T358" s="339"/>
      <c r="U358" s="340" t="s">
        <v>184</v>
      </c>
      <c r="V358" s="339"/>
      <c r="W358" s="340" t="s">
        <v>183</v>
      </c>
      <c r="X358" s="339"/>
      <c r="Y358" s="340" t="s">
        <v>185</v>
      </c>
      <c r="Z358" s="340" t="s">
        <v>186</v>
      </c>
      <c r="AA358" s="340" t="str">
        <f t="shared" si="168"/>
        <v/>
      </c>
      <c r="AB358" s="341" t="s">
        <v>187</v>
      </c>
      <c r="AC358" s="342" t="str">
        <f t="shared" si="169"/>
        <v/>
      </c>
      <c r="AD358" s="509" t="str">
        <f t="shared" si="170"/>
        <v/>
      </c>
      <c r="AE358" s="343" t="str">
        <f>IFERROR(ROUNDDOWN(ROUNDDOWN(ROUND(L358*VLOOKUP(K358,【参考】数式用!$A$2:$M$57,MATCH("処遇改善加算Ⅳ",【参考】数式用!$G$3:$M$3,0)+6,0),0),0)*AA358*0.5,0), "")</f>
        <v/>
      </c>
      <c r="AF358" s="344"/>
      <c r="AG358" s="345"/>
      <c r="AH358" s="345"/>
      <c r="AI358" s="344"/>
      <c r="AJ358" s="382"/>
      <c r="AK358" s="346"/>
      <c r="AL358" s="324" t="str">
        <f t="shared" si="171"/>
        <v/>
      </c>
      <c r="AM358" s="325" t="str">
        <f t="shared" si="172"/>
        <v/>
      </c>
      <c r="AN358" s="255"/>
      <c r="AO358" s="577" t="str">
        <f>IFERROR(VLOOKUP(K358,【参考】数式用!$A$2:$N$57,14,FALSE),"")</f>
        <v/>
      </c>
      <c r="AP358" s="577" t="str">
        <f t="shared" si="173"/>
        <v/>
      </c>
      <c r="AQ358" s="560" t="str">
        <f t="shared" si="174"/>
        <v/>
      </c>
      <c r="AR358" s="560" t="str">
        <f t="shared" si="175"/>
        <v>キャリアパス要件Ⅰ・Ⅱ_</v>
      </c>
      <c r="AS358" s="632" t="str">
        <f t="shared" si="176"/>
        <v>入力済</v>
      </c>
      <c r="AT358" s="577" t="str">
        <f t="shared" si="177"/>
        <v/>
      </c>
      <c r="AU358" s="632" t="str">
        <f t="shared" si="178"/>
        <v>入力済</v>
      </c>
      <c r="AV358" s="632" t="str">
        <f t="shared" si="179"/>
        <v/>
      </c>
      <c r="AW358" s="632" t="str">
        <f t="shared" si="180"/>
        <v/>
      </c>
      <c r="AX358" s="577" t="str">
        <f t="shared" si="181"/>
        <v/>
      </c>
      <c r="AY358" s="632" t="str">
        <f>IFERROR(VLOOKUP(K358,【参考】数式用!$AR$3:$AS$49, 2, FALSE), "")</f>
        <v/>
      </c>
      <c r="AZ358" s="577" t="str">
        <f t="shared" si="182"/>
        <v/>
      </c>
      <c r="BA358" s="559" t="str">
        <f t="shared" si="183"/>
        <v>入力済</v>
      </c>
      <c r="BB358" s="632" t="str">
        <f>IFERROR(VLOOKUP(K358,【参考】数式用!$AX$3:$AY$59, 2, FALSE), "")</f>
        <v/>
      </c>
      <c r="BC358" s="577" t="str">
        <f t="shared" si="184"/>
        <v/>
      </c>
      <c r="BD358" s="559" t="str">
        <f t="shared" si="185"/>
        <v>入力済</v>
      </c>
      <c r="BE358" s="559" t="str">
        <f t="shared" si="186"/>
        <v/>
      </c>
      <c r="BF358" s="559" t="str">
        <f t="shared" si="187"/>
        <v/>
      </c>
      <c r="BG358" s="559" t="str">
        <f t="shared" si="188"/>
        <v/>
      </c>
      <c r="BH358" s="559" t="str">
        <f t="shared" si="189"/>
        <v/>
      </c>
      <c r="BI358" s="559" t="str">
        <f t="shared" si="190"/>
        <v/>
      </c>
      <c r="BK358" s="27"/>
      <c r="BL358" s="606" t="str">
        <f t="shared" si="191"/>
        <v/>
      </c>
      <c r="BM358" s="606" t="str">
        <f t="shared" si="192"/>
        <v/>
      </c>
      <c r="BN358" s="606" t="str">
        <f t="shared" si="193"/>
        <v/>
      </c>
      <c r="BO358" s="607" t="str">
        <f>IFERROR(IF(BN358="対象",ROUNDDOWN(L358*VLOOKUP(K358,【参考】数式用!$A$4:$J$42,10,FALSE)*AA358,0),""),"")</f>
        <v/>
      </c>
      <c r="BP358" s="606" t="str">
        <f t="shared" si="197"/>
        <v/>
      </c>
      <c r="BQ358" s="606" t="str">
        <f t="shared" si="194"/>
        <v/>
      </c>
      <c r="BR358" s="608" t="str">
        <f t="shared" si="198"/>
        <v/>
      </c>
      <c r="BS358" s="608" t="str">
        <f t="shared" si="195"/>
        <v/>
      </c>
      <c r="BT358" s="606" t="str">
        <f t="shared" si="196"/>
        <v/>
      </c>
      <c r="BU358" s="607" t="str">
        <f>IFERROR(IF(BT358="Ⅱロ有り",ROUNDDOWN(L358*VLOOKUP(K358,【参考】数式用!$A$4:$J$42,10,FALSE)*AA358,0),""),"")</f>
        <v/>
      </c>
      <c r="BV358" s="606" t="str">
        <f>IFERROR(IF(BT358="Ⅱロなし",ROUNDDOWN(L358*VLOOKUP(K358,【参考】数式用!$A$4:$J$42,8,FALSE)*AA358,0),""),"")</f>
        <v/>
      </c>
    </row>
    <row r="359" spans="1:74" ht="110.1" customHeight="1" thickBot="1">
      <c r="A359" s="333">
        <v>346</v>
      </c>
      <c r="B359" s="1008" t="str">
        <f>IF(基本情報入力シート!B381="","",基本情報入力シート!B381)</f>
        <v/>
      </c>
      <c r="C359" s="1009"/>
      <c r="D359" s="1009"/>
      <c r="E359" s="1009"/>
      <c r="F359" s="1010"/>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24" t="str">
        <f>IF('別紙様式2-2（個票（４、５月））'!M359="","",'別紙様式2-2（個票（４、５月））'!M359)</f>
        <v/>
      </c>
      <c r="N359" s="584" t="str">
        <f>IF('別紙様式2-2（個票（４、５月））'!N359="","",'別紙様式2-2（個票（４、５月））'!N359)</f>
        <v/>
      </c>
      <c r="O359" s="336"/>
      <c r="P359" s="337" t="str">
        <f>IFERROR(VLOOKUP(K359,【参考】数式用!$A$2:$M$57,MATCH(O359,【参考】数式用!$G$3:$M$3,0)+6,0),"")</f>
        <v/>
      </c>
      <c r="Q359" s="338" t="s">
        <v>118</v>
      </c>
      <c r="R359" s="339"/>
      <c r="S359" s="340" t="s">
        <v>183</v>
      </c>
      <c r="T359" s="339"/>
      <c r="U359" s="340" t="s">
        <v>184</v>
      </c>
      <c r="V359" s="339"/>
      <c r="W359" s="340" t="s">
        <v>183</v>
      </c>
      <c r="X359" s="339"/>
      <c r="Y359" s="340" t="s">
        <v>185</v>
      </c>
      <c r="Z359" s="340" t="s">
        <v>186</v>
      </c>
      <c r="AA359" s="340" t="str">
        <f t="shared" si="168"/>
        <v/>
      </c>
      <c r="AB359" s="341" t="s">
        <v>187</v>
      </c>
      <c r="AC359" s="342" t="str">
        <f t="shared" si="169"/>
        <v/>
      </c>
      <c r="AD359" s="509" t="str">
        <f t="shared" si="170"/>
        <v/>
      </c>
      <c r="AE359" s="343" t="str">
        <f>IFERROR(ROUNDDOWN(ROUNDDOWN(ROUND(L359*VLOOKUP(K359,【参考】数式用!$A$2:$M$57,MATCH("処遇改善加算Ⅳ",【参考】数式用!$G$3:$M$3,0)+6,0),0),0)*AA359*0.5,0), "")</f>
        <v/>
      </c>
      <c r="AF359" s="344"/>
      <c r="AG359" s="345"/>
      <c r="AH359" s="345"/>
      <c r="AI359" s="344"/>
      <c r="AJ359" s="382"/>
      <c r="AK359" s="346"/>
      <c r="AL359" s="324" t="str">
        <f t="shared" si="171"/>
        <v/>
      </c>
      <c r="AM359" s="325" t="str">
        <f t="shared" si="172"/>
        <v/>
      </c>
      <c r="AN359" s="255"/>
      <c r="AO359" s="577" t="str">
        <f>IFERROR(VLOOKUP(K359,【参考】数式用!$A$2:$N$57,14,FALSE),"")</f>
        <v/>
      </c>
      <c r="AP359" s="577" t="str">
        <f t="shared" si="173"/>
        <v/>
      </c>
      <c r="AQ359" s="560" t="str">
        <f t="shared" si="174"/>
        <v/>
      </c>
      <c r="AR359" s="560" t="str">
        <f t="shared" si="175"/>
        <v>キャリアパス要件Ⅰ・Ⅱ_</v>
      </c>
      <c r="AS359" s="632" t="str">
        <f t="shared" si="176"/>
        <v>入力済</v>
      </c>
      <c r="AT359" s="577" t="str">
        <f t="shared" si="177"/>
        <v/>
      </c>
      <c r="AU359" s="632" t="str">
        <f t="shared" si="178"/>
        <v>入力済</v>
      </c>
      <c r="AV359" s="632" t="str">
        <f t="shared" si="179"/>
        <v/>
      </c>
      <c r="AW359" s="632" t="str">
        <f t="shared" si="180"/>
        <v/>
      </c>
      <c r="AX359" s="577" t="str">
        <f t="shared" si="181"/>
        <v/>
      </c>
      <c r="AY359" s="632" t="str">
        <f>IFERROR(VLOOKUP(K359,【参考】数式用!$AR$3:$AS$49, 2, FALSE), "")</f>
        <v/>
      </c>
      <c r="AZ359" s="577" t="str">
        <f t="shared" si="182"/>
        <v/>
      </c>
      <c r="BA359" s="559" t="str">
        <f t="shared" si="183"/>
        <v>入力済</v>
      </c>
      <c r="BB359" s="632" t="str">
        <f>IFERROR(VLOOKUP(K359,【参考】数式用!$AX$3:$AY$59, 2, FALSE), "")</f>
        <v/>
      </c>
      <c r="BC359" s="577" t="str">
        <f t="shared" si="184"/>
        <v/>
      </c>
      <c r="BD359" s="559" t="str">
        <f t="shared" si="185"/>
        <v>入力済</v>
      </c>
      <c r="BE359" s="559" t="str">
        <f t="shared" si="186"/>
        <v/>
      </c>
      <c r="BF359" s="559" t="str">
        <f t="shared" si="187"/>
        <v/>
      </c>
      <c r="BG359" s="559" t="str">
        <f t="shared" si="188"/>
        <v/>
      </c>
      <c r="BH359" s="559" t="str">
        <f t="shared" si="189"/>
        <v/>
      </c>
      <c r="BI359" s="559" t="str">
        <f t="shared" si="190"/>
        <v/>
      </c>
      <c r="BK359" s="27"/>
      <c r="BL359" s="606" t="str">
        <f t="shared" si="191"/>
        <v/>
      </c>
      <c r="BM359" s="606" t="str">
        <f t="shared" si="192"/>
        <v/>
      </c>
      <c r="BN359" s="606" t="str">
        <f t="shared" si="193"/>
        <v/>
      </c>
      <c r="BO359" s="607" t="str">
        <f>IFERROR(IF(BN359="対象",ROUNDDOWN(L359*VLOOKUP(K359,【参考】数式用!$A$4:$J$42,10,FALSE)*AA359,0),""),"")</f>
        <v/>
      </c>
      <c r="BP359" s="606" t="str">
        <f t="shared" si="197"/>
        <v/>
      </c>
      <c r="BQ359" s="606" t="str">
        <f t="shared" si="194"/>
        <v/>
      </c>
      <c r="BR359" s="608" t="str">
        <f t="shared" si="198"/>
        <v/>
      </c>
      <c r="BS359" s="608" t="str">
        <f t="shared" si="195"/>
        <v/>
      </c>
      <c r="BT359" s="606" t="str">
        <f t="shared" si="196"/>
        <v/>
      </c>
      <c r="BU359" s="607" t="str">
        <f>IFERROR(IF(BT359="Ⅱロ有り",ROUNDDOWN(L359*VLOOKUP(K359,【参考】数式用!$A$4:$J$42,10,FALSE)*AA359,0),""),"")</f>
        <v/>
      </c>
      <c r="BV359" s="606" t="str">
        <f>IFERROR(IF(BT359="Ⅱロなし",ROUNDDOWN(L359*VLOOKUP(K359,【参考】数式用!$A$4:$J$42,8,FALSE)*AA359,0),""),"")</f>
        <v/>
      </c>
    </row>
    <row r="360" spans="1:74" ht="110.1" customHeight="1" thickBot="1">
      <c r="A360" s="333">
        <v>347</v>
      </c>
      <c r="B360" s="1008" t="str">
        <f>IF(基本情報入力シート!B382="","",基本情報入力シート!B382)</f>
        <v/>
      </c>
      <c r="C360" s="1009"/>
      <c r="D360" s="1009"/>
      <c r="E360" s="1009"/>
      <c r="F360" s="1010"/>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24" t="str">
        <f>IF('別紙様式2-2（個票（４、５月））'!M360="","",'別紙様式2-2（個票（４、５月））'!M360)</f>
        <v/>
      </c>
      <c r="N360" s="584" t="str">
        <f>IF('別紙様式2-2（個票（４、５月））'!N360="","",'別紙様式2-2（個票（４、５月））'!N360)</f>
        <v/>
      </c>
      <c r="O360" s="336"/>
      <c r="P360" s="337" t="str">
        <f>IFERROR(VLOOKUP(K360,【参考】数式用!$A$2:$M$57,MATCH(O360,【参考】数式用!$G$3:$M$3,0)+6,0),"")</f>
        <v/>
      </c>
      <c r="Q360" s="338" t="s">
        <v>118</v>
      </c>
      <c r="R360" s="339"/>
      <c r="S360" s="340" t="s">
        <v>183</v>
      </c>
      <c r="T360" s="339"/>
      <c r="U360" s="340" t="s">
        <v>184</v>
      </c>
      <c r="V360" s="339"/>
      <c r="W360" s="340" t="s">
        <v>183</v>
      </c>
      <c r="X360" s="339"/>
      <c r="Y360" s="340" t="s">
        <v>185</v>
      </c>
      <c r="Z360" s="340" t="s">
        <v>186</v>
      </c>
      <c r="AA360" s="340" t="str">
        <f t="shared" si="168"/>
        <v/>
      </c>
      <c r="AB360" s="341" t="s">
        <v>187</v>
      </c>
      <c r="AC360" s="342" t="str">
        <f t="shared" si="169"/>
        <v/>
      </c>
      <c r="AD360" s="509" t="str">
        <f t="shared" si="170"/>
        <v/>
      </c>
      <c r="AE360" s="343" t="str">
        <f>IFERROR(ROUNDDOWN(ROUNDDOWN(ROUND(L360*VLOOKUP(K360,【参考】数式用!$A$2:$M$57,MATCH("処遇改善加算Ⅳ",【参考】数式用!$G$3:$M$3,0)+6,0),0),0)*AA360*0.5,0), "")</f>
        <v/>
      </c>
      <c r="AF360" s="344"/>
      <c r="AG360" s="345"/>
      <c r="AH360" s="345"/>
      <c r="AI360" s="344"/>
      <c r="AJ360" s="382"/>
      <c r="AK360" s="346"/>
      <c r="AL360" s="324" t="str">
        <f t="shared" si="171"/>
        <v/>
      </c>
      <c r="AM360" s="325" t="str">
        <f t="shared" si="172"/>
        <v/>
      </c>
      <c r="AN360" s="255"/>
      <c r="AO360" s="577" t="str">
        <f>IFERROR(VLOOKUP(K360,【参考】数式用!$A$2:$N$57,14,FALSE),"")</f>
        <v/>
      </c>
      <c r="AP360" s="577" t="str">
        <f t="shared" si="173"/>
        <v/>
      </c>
      <c r="AQ360" s="560" t="str">
        <f t="shared" si="174"/>
        <v/>
      </c>
      <c r="AR360" s="560" t="str">
        <f t="shared" si="175"/>
        <v>キャリアパス要件Ⅰ・Ⅱ_</v>
      </c>
      <c r="AS360" s="632" t="str">
        <f t="shared" si="176"/>
        <v>入力済</v>
      </c>
      <c r="AT360" s="577" t="str">
        <f t="shared" si="177"/>
        <v/>
      </c>
      <c r="AU360" s="632" t="str">
        <f t="shared" si="178"/>
        <v>入力済</v>
      </c>
      <c r="AV360" s="632" t="str">
        <f t="shared" si="179"/>
        <v/>
      </c>
      <c r="AW360" s="632" t="str">
        <f t="shared" si="180"/>
        <v/>
      </c>
      <c r="AX360" s="577" t="str">
        <f t="shared" si="181"/>
        <v/>
      </c>
      <c r="AY360" s="632" t="str">
        <f>IFERROR(VLOOKUP(K360,【参考】数式用!$AR$3:$AS$49, 2, FALSE), "")</f>
        <v/>
      </c>
      <c r="AZ360" s="577" t="str">
        <f t="shared" si="182"/>
        <v/>
      </c>
      <c r="BA360" s="559" t="str">
        <f t="shared" si="183"/>
        <v>入力済</v>
      </c>
      <c r="BB360" s="632" t="str">
        <f>IFERROR(VLOOKUP(K360,【参考】数式用!$AX$3:$AY$59, 2, FALSE), "")</f>
        <v/>
      </c>
      <c r="BC360" s="577" t="str">
        <f t="shared" si="184"/>
        <v/>
      </c>
      <c r="BD360" s="559" t="str">
        <f t="shared" si="185"/>
        <v>入力済</v>
      </c>
      <c r="BE360" s="559" t="str">
        <f t="shared" si="186"/>
        <v/>
      </c>
      <c r="BF360" s="559" t="str">
        <f t="shared" si="187"/>
        <v/>
      </c>
      <c r="BG360" s="559" t="str">
        <f t="shared" si="188"/>
        <v/>
      </c>
      <c r="BH360" s="559" t="str">
        <f t="shared" si="189"/>
        <v/>
      </c>
      <c r="BI360" s="559" t="str">
        <f t="shared" si="190"/>
        <v/>
      </c>
      <c r="BK360" s="27"/>
      <c r="BL360" s="606" t="str">
        <f t="shared" si="191"/>
        <v/>
      </c>
      <c r="BM360" s="606" t="str">
        <f t="shared" si="192"/>
        <v/>
      </c>
      <c r="BN360" s="606" t="str">
        <f t="shared" si="193"/>
        <v/>
      </c>
      <c r="BO360" s="607" t="str">
        <f>IFERROR(IF(BN360="対象",ROUNDDOWN(L360*VLOOKUP(K360,【参考】数式用!$A$4:$J$42,10,FALSE)*AA360,0),""),"")</f>
        <v/>
      </c>
      <c r="BP360" s="606" t="str">
        <f t="shared" si="197"/>
        <v/>
      </c>
      <c r="BQ360" s="606" t="str">
        <f t="shared" si="194"/>
        <v/>
      </c>
      <c r="BR360" s="608" t="str">
        <f t="shared" si="198"/>
        <v/>
      </c>
      <c r="BS360" s="608" t="str">
        <f t="shared" si="195"/>
        <v/>
      </c>
      <c r="BT360" s="606" t="str">
        <f t="shared" si="196"/>
        <v/>
      </c>
      <c r="BU360" s="607" t="str">
        <f>IFERROR(IF(BT360="Ⅱロ有り",ROUNDDOWN(L360*VLOOKUP(K360,【参考】数式用!$A$4:$J$42,10,FALSE)*AA360,0),""),"")</f>
        <v/>
      </c>
      <c r="BV360" s="606" t="str">
        <f>IFERROR(IF(BT360="Ⅱロなし",ROUNDDOWN(L360*VLOOKUP(K360,【参考】数式用!$A$4:$J$42,8,FALSE)*AA360,0),""),"")</f>
        <v/>
      </c>
    </row>
    <row r="361" spans="1:74" ht="110.1" customHeight="1" thickBot="1">
      <c r="A361" s="333">
        <v>348</v>
      </c>
      <c r="B361" s="1008" t="str">
        <f>IF(基本情報入力シート!B383="","",基本情報入力シート!B383)</f>
        <v/>
      </c>
      <c r="C361" s="1009"/>
      <c r="D361" s="1009"/>
      <c r="E361" s="1009"/>
      <c r="F361" s="1010"/>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24" t="str">
        <f>IF('別紙様式2-2（個票（４、５月））'!M361="","",'別紙様式2-2（個票（４、５月））'!M361)</f>
        <v/>
      </c>
      <c r="N361" s="584" t="str">
        <f>IF('別紙様式2-2（個票（４、５月））'!N361="","",'別紙様式2-2（個票（４、５月））'!N361)</f>
        <v/>
      </c>
      <c r="O361" s="336"/>
      <c r="P361" s="337" t="str">
        <f>IFERROR(VLOOKUP(K361,【参考】数式用!$A$2:$M$57,MATCH(O361,【参考】数式用!$G$3:$M$3,0)+6,0),"")</f>
        <v/>
      </c>
      <c r="Q361" s="338" t="s">
        <v>118</v>
      </c>
      <c r="R361" s="339"/>
      <c r="S361" s="340" t="s">
        <v>183</v>
      </c>
      <c r="T361" s="339"/>
      <c r="U361" s="340" t="s">
        <v>184</v>
      </c>
      <c r="V361" s="339"/>
      <c r="W361" s="340" t="s">
        <v>183</v>
      </c>
      <c r="X361" s="339"/>
      <c r="Y361" s="340" t="s">
        <v>185</v>
      </c>
      <c r="Z361" s="340" t="s">
        <v>186</v>
      </c>
      <c r="AA361" s="340" t="str">
        <f t="shared" si="168"/>
        <v/>
      </c>
      <c r="AB361" s="341" t="s">
        <v>187</v>
      </c>
      <c r="AC361" s="342" t="str">
        <f t="shared" si="169"/>
        <v/>
      </c>
      <c r="AD361" s="509" t="str">
        <f t="shared" si="170"/>
        <v/>
      </c>
      <c r="AE361" s="343" t="str">
        <f>IFERROR(ROUNDDOWN(ROUNDDOWN(ROUND(L361*VLOOKUP(K361,【参考】数式用!$A$2:$M$57,MATCH("処遇改善加算Ⅳ",【参考】数式用!$G$3:$M$3,0)+6,0),0),0)*AA361*0.5,0), "")</f>
        <v/>
      </c>
      <c r="AF361" s="344"/>
      <c r="AG361" s="345"/>
      <c r="AH361" s="345"/>
      <c r="AI361" s="344"/>
      <c r="AJ361" s="382"/>
      <c r="AK361" s="346"/>
      <c r="AL361" s="324" t="str">
        <f t="shared" si="171"/>
        <v/>
      </c>
      <c r="AM361" s="325" t="str">
        <f t="shared" si="172"/>
        <v/>
      </c>
      <c r="AN361" s="255"/>
      <c r="AO361" s="577" t="str">
        <f>IFERROR(VLOOKUP(K361,【参考】数式用!$A$2:$N$57,14,FALSE),"")</f>
        <v/>
      </c>
      <c r="AP361" s="577" t="str">
        <f t="shared" si="173"/>
        <v/>
      </c>
      <c r="AQ361" s="560" t="str">
        <f t="shared" si="174"/>
        <v/>
      </c>
      <c r="AR361" s="560" t="str">
        <f t="shared" si="175"/>
        <v>キャリアパス要件Ⅰ・Ⅱ_</v>
      </c>
      <c r="AS361" s="632" t="str">
        <f t="shared" si="176"/>
        <v>入力済</v>
      </c>
      <c r="AT361" s="577" t="str">
        <f t="shared" si="177"/>
        <v/>
      </c>
      <c r="AU361" s="632" t="str">
        <f t="shared" si="178"/>
        <v>入力済</v>
      </c>
      <c r="AV361" s="632" t="str">
        <f t="shared" si="179"/>
        <v/>
      </c>
      <c r="AW361" s="632" t="str">
        <f t="shared" si="180"/>
        <v/>
      </c>
      <c r="AX361" s="577" t="str">
        <f t="shared" si="181"/>
        <v/>
      </c>
      <c r="AY361" s="632" t="str">
        <f>IFERROR(VLOOKUP(K361,【参考】数式用!$AR$3:$AS$49, 2, FALSE), "")</f>
        <v/>
      </c>
      <c r="AZ361" s="577" t="str">
        <f t="shared" si="182"/>
        <v/>
      </c>
      <c r="BA361" s="559" t="str">
        <f t="shared" si="183"/>
        <v>入力済</v>
      </c>
      <c r="BB361" s="632" t="str">
        <f>IFERROR(VLOOKUP(K361,【参考】数式用!$AX$3:$AY$59, 2, FALSE), "")</f>
        <v/>
      </c>
      <c r="BC361" s="577" t="str">
        <f t="shared" si="184"/>
        <v/>
      </c>
      <c r="BD361" s="559" t="str">
        <f t="shared" si="185"/>
        <v>入力済</v>
      </c>
      <c r="BE361" s="559" t="str">
        <f t="shared" si="186"/>
        <v/>
      </c>
      <c r="BF361" s="559" t="str">
        <f t="shared" si="187"/>
        <v/>
      </c>
      <c r="BG361" s="559" t="str">
        <f t="shared" si="188"/>
        <v/>
      </c>
      <c r="BH361" s="559" t="str">
        <f t="shared" si="189"/>
        <v/>
      </c>
      <c r="BI361" s="559" t="str">
        <f t="shared" si="190"/>
        <v/>
      </c>
      <c r="BK361" s="27"/>
      <c r="BL361" s="606" t="str">
        <f t="shared" si="191"/>
        <v/>
      </c>
      <c r="BM361" s="606" t="str">
        <f t="shared" si="192"/>
        <v/>
      </c>
      <c r="BN361" s="606" t="str">
        <f t="shared" si="193"/>
        <v/>
      </c>
      <c r="BO361" s="607" t="str">
        <f>IFERROR(IF(BN361="対象",ROUNDDOWN(L361*VLOOKUP(K361,【参考】数式用!$A$4:$J$42,10,FALSE)*AA361,0),""),"")</f>
        <v/>
      </c>
      <c r="BP361" s="606" t="str">
        <f t="shared" si="197"/>
        <v/>
      </c>
      <c r="BQ361" s="606" t="str">
        <f t="shared" si="194"/>
        <v/>
      </c>
      <c r="BR361" s="608" t="str">
        <f t="shared" si="198"/>
        <v/>
      </c>
      <c r="BS361" s="608" t="str">
        <f t="shared" si="195"/>
        <v/>
      </c>
      <c r="BT361" s="606" t="str">
        <f t="shared" si="196"/>
        <v/>
      </c>
      <c r="BU361" s="607" t="str">
        <f>IFERROR(IF(BT361="Ⅱロ有り",ROUNDDOWN(L361*VLOOKUP(K361,【参考】数式用!$A$4:$J$42,10,FALSE)*AA361,0),""),"")</f>
        <v/>
      </c>
      <c r="BV361" s="606" t="str">
        <f>IFERROR(IF(BT361="Ⅱロなし",ROUNDDOWN(L361*VLOOKUP(K361,【参考】数式用!$A$4:$J$42,8,FALSE)*AA361,0),""),"")</f>
        <v/>
      </c>
    </row>
    <row r="362" spans="1:74" ht="110.1" customHeight="1" thickBot="1">
      <c r="A362" s="333">
        <v>349</v>
      </c>
      <c r="B362" s="1008" t="str">
        <f>IF(基本情報入力シート!B384="","",基本情報入力シート!B384)</f>
        <v/>
      </c>
      <c r="C362" s="1009"/>
      <c r="D362" s="1009"/>
      <c r="E362" s="1009"/>
      <c r="F362" s="1010"/>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24" t="str">
        <f>IF('別紙様式2-2（個票（４、５月））'!M362="","",'別紙様式2-2（個票（４、５月））'!M362)</f>
        <v/>
      </c>
      <c r="N362" s="584" t="str">
        <f>IF('別紙様式2-2（個票（４、５月））'!N362="","",'別紙様式2-2（個票（４、５月））'!N362)</f>
        <v/>
      </c>
      <c r="O362" s="336"/>
      <c r="P362" s="337" t="str">
        <f>IFERROR(VLOOKUP(K362,【参考】数式用!$A$2:$M$57,MATCH(O362,【参考】数式用!$G$3:$M$3,0)+6,0),"")</f>
        <v/>
      </c>
      <c r="Q362" s="338" t="s">
        <v>118</v>
      </c>
      <c r="R362" s="339"/>
      <c r="S362" s="340" t="s">
        <v>183</v>
      </c>
      <c r="T362" s="339"/>
      <c r="U362" s="340" t="s">
        <v>184</v>
      </c>
      <c r="V362" s="339"/>
      <c r="W362" s="340" t="s">
        <v>183</v>
      </c>
      <c r="X362" s="339"/>
      <c r="Y362" s="340" t="s">
        <v>185</v>
      </c>
      <c r="Z362" s="340" t="s">
        <v>186</v>
      </c>
      <c r="AA362" s="340" t="str">
        <f t="shared" si="168"/>
        <v/>
      </c>
      <c r="AB362" s="341" t="s">
        <v>187</v>
      </c>
      <c r="AC362" s="342" t="str">
        <f t="shared" si="169"/>
        <v/>
      </c>
      <c r="AD362" s="509" t="str">
        <f t="shared" si="170"/>
        <v/>
      </c>
      <c r="AE362" s="343" t="str">
        <f>IFERROR(ROUNDDOWN(ROUNDDOWN(ROUND(L362*VLOOKUP(K362,【参考】数式用!$A$2:$M$57,MATCH("処遇改善加算Ⅳ",【参考】数式用!$G$3:$M$3,0)+6,0),0),0)*AA362*0.5,0), "")</f>
        <v/>
      </c>
      <c r="AF362" s="344"/>
      <c r="AG362" s="345"/>
      <c r="AH362" s="345"/>
      <c r="AI362" s="344"/>
      <c r="AJ362" s="382"/>
      <c r="AK362" s="346"/>
      <c r="AL362" s="324" t="str">
        <f t="shared" si="171"/>
        <v/>
      </c>
      <c r="AM362" s="325" t="str">
        <f t="shared" si="172"/>
        <v/>
      </c>
      <c r="AN362" s="255"/>
      <c r="AO362" s="577" t="str">
        <f>IFERROR(VLOOKUP(K362,【参考】数式用!$A$2:$N$57,14,FALSE),"")</f>
        <v/>
      </c>
      <c r="AP362" s="577" t="str">
        <f t="shared" si="173"/>
        <v/>
      </c>
      <c r="AQ362" s="560" t="str">
        <f t="shared" si="174"/>
        <v/>
      </c>
      <c r="AR362" s="560" t="str">
        <f t="shared" si="175"/>
        <v>キャリアパス要件Ⅰ・Ⅱ_</v>
      </c>
      <c r="AS362" s="632" t="str">
        <f t="shared" si="176"/>
        <v>入力済</v>
      </c>
      <c r="AT362" s="577" t="str">
        <f t="shared" si="177"/>
        <v/>
      </c>
      <c r="AU362" s="632" t="str">
        <f t="shared" si="178"/>
        <v>入力済</v>
      </c>
      <c r="AV362" s="632" t="str">
        <f t="shared" si="179"/>
        <v/>
      </c>
      <c r="AW362" s="632" t="str">
        <f t="shared" si="180"/>
        <v/>
      </c>
      <c r="AX362" s="577" t="str">
        <f t="shared" si="181"/>
        <v/>
      </c>
      <c r="AY362" s="632" t="str">
        <f>IFERROR(VLOOKUP(K362,【参考】数式用!$AR$3:$AS$49, 2, FALSE), "")</f>
        <v/>
      </c>
      <c r="AZ362" s="577" t="str">
        <f t="shared" si="182"/>
        <v/>
      </c>
      <c r="BA362" s="559" t="str">
        <f t="shared" si="183"/>
        <v>入力済</v>
      </c>
      <c r="BB362" s="632" t="str">
        <f>IFERROR(VLOOKUP(K362,【参考】数式用!$AX$3:$AY$59, 2, FALSE), "")</f>
        <v/>
      </c>
      <c r="BC362" s="577" t="str">
        <f t="shared" si="184"/>
        <v/>
      </c>
      <c r="BD362" s="559" t="str">
        <f t="shared" si="185"/>
        <v>入力済</v>
      </c>
      <c r="BE362" s="559" t="str">
        <f t="shared" si="186"/>
        <v/>
      </c>
      <c r="BF362" s="559" t="str">
        <f t="shared" si="187"/>
        <v/>
      </c>
      <c r="BG362" s="559" t="str">
        <f t="shared" si="188"/>
        <v/>
      </c>
      <c r="BH362" s="559" t="str">
        <f t="shared" si="189"/>
        <v/>
      </c>
      <c r="BI362" s="559" t="str">
        <f t="shared" si="190"/>
        <v/>
      </c>
      <c r="BK362" s="27"/>
      <c r="BL362" s="606" t="str">
        <f t="shared" si="191"/>
        <v/>
      </c>
      <c r="BM362" s="606" t="str">
        <f t="shared" si="192"/>
        <v/>
      </c>
      <c r="BN362" s="606" t="str">
        <f t="shared" si="193"/>
        <v/>
      </c>
      <c r="BO362" s="607" t="str">
        <f>IFERROR(IF(BN362="対象",ROUNDDOWN(L362*VLOOKUP(K362,【参考】数式用!$A$4:$J$42,10,FALSE)*AA362,0),""),"")</f>
        <v/>
      </c>
      <c r="BP362" s="606" t="str">
        <f t="shared" si="197"/>
        <v/>
      </c>
      <c r="BQ362" s="606" t="str">
        <f t="shared" si="194"/>
        <v/>
      </c>
      <c r="BR362" s="608" t="str">
        <f t="shared" si="198"/>
        <v/>
      </c>
      <c r="BS362" s="608" t="str">
        <f t="shared" si="195"/>
        <v/>
      </c>
      <c r="BT362" s="606" t="str">
        <f t="shared" si="196"/>
        <v/>
      </c>
      <c r="BU362" s="607" t="str">
        <f>IFERROR(IF(BT362="Ⅱロ有り",ROUNDDOWN(L362*VLOOKUP(K362,【参考】数式用!$A$4:$J$42,10,FALSE)*AA362,0),""),"")</f>
        <v/>
      </c>
      <c r="BV362" s="606" t="str">
        <f>IFERROR(IF(BT362="Ⅱロなし",ROUNDDOWN(L362*VLOOKUP(K362,【参考】数式用!$A$4:$J$42,8,FALSE)*AA362,0),""),"")</f>
        <v/>
      </c>
    </row>
    <row r="363" spans="1:74" ht="110.1" customHeight="1" thickBot="1">
      <c r="A363" s="333">
        <v>350</v>
      </c>
      <c r="B363" s="1008" t="str">
        <f>IF(基本情報入力シート!B385="","",基本情報入力シート!B385)</f>
        <v/>
      </c>
      <c r="C363" s="1009"/>
      <c r="D363" s="1009"/>
      <c r="E363" s="1009"/>
      <c r="F363" s="1010"/>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24" t="str">
        <f>IF('別紙様式2-2（個票（４、５月））'!M363="","",'別紙様式2-2（個票（４、５月））'!M363)</f>
        <v/>
      </c>
      <c r="N363" s="584" t="str">
        <f>IF('別紙様式2-2（個票（４、５月））'!N363="","",'別紙様式2-2（個票（４、５月））'!N363)</f>
        <v/>
      </c>
      <c r="O363" s="336"/>
      <c r="P363" s="337" t="str">
        <f>IFERROR(VLOOKUP(K363,【参考】数式用!$A$2:$M$57,MATCH(O363,【参考】数式用!$G$3:$M$3,0)+6,0),"")</f>
        <v/>
      </c>
      <c r="Q363" s="338" t="s">
        <v>118</v>
      </c>
      <c r="R363" s="339"/>
      <c r="S363" s="340" t="s">
        <v>183</v>
      </c>
      <c r="T363" s="339"/>
      <c r="U363" s="340" t="s">
        <v>184</v>
      </c>
      <c r="V363" s="339"/>
      <c r="W363" s="340" t="s">
        <v>183</v>
      </c>
      <c r="X363" s="339"/>
      <c r="Y363" s="340" t="s">
        <v>185</v>
      </c>
      <c r="Z363" s="340" t="s">
        <v>186</v>
      </c>
      <c r="AA363" s="340" t="str">
        <f t="shared" si="168"/>
        <v/>
      </c>
      <c r="AB363" s="341" t="s">
        <v>187</v>
      </c>
      <c r="AC363" s="342" t="str">
        <f t="shared" si="169"/>
        <v/>
      </c>
      <c r="AD363" s="509" t="str">
        <f t="shared" si="170"/>
        <v/>
      </c>
      <c r="AE363" s="343" t="str">
        <f>IFERROR(ROUNDDOWN(ROUNDDOWN(ROUND(L363*VLOOKUP(K363,【参考】数式用!$A$2:$M$57,MATCH("処遇改善加算Ⅳ",【参考】数式用!$G$3:$M$3,0)+6,0),0),0)*AA363*0.5,0), "")</f>
        <v/>
      </c>
      <c r="AF363" s="344"/>
      <c r="AG363" s="345"/>
      <c r="AH363" s="345"/>
      <c r="AI363" s="344"/>
      <c r="AJ363" s="382"/>
      <c r="AK363" s="346"/>
      <c r="AL363" s="324" t="str">
        <f t="shared" si="171"/>
        <v/>
      </c>
      <c r="AM363" s="325" t="str">
        <f t="shared" si="172"/>
        <v/>
      </c>
      <c r="AN363" s="255"/>
      <c r="AO363" s="577" t="str">
        <f>IFERROR(VLOOKUP(K363,【参考】数式用!$A$2:$N$57,14,FALSE),"")</f>
        <v/>
      </c>
      <c r="AP363" s="577" t="str">
        <f t="shared" si="173"/>
        <v/>
      </c>
      <c r="AQ363" s="560" t="str">
        <f t="shared" si="174"/>
        <v/>
      </c>
      <c r="AR363" s="560" t="str">
        <f t="shared" si="175"/>
        <v>キャリアパス要件Ⅰ・Ⅱ_</v>
      </c>
      <c r="AS363" s="632" t="str">
        <f t="shared" si="176"/>
        <v>入力済</v>
      </c>
      <c r="AT363" s="577" t="str">
        <f t="shared" si="177"/>
        <v/>
      </c>
      <c r="AU363" s="632" t="str">
        <f t="shared" si="178"/>
        <v>入力済</v>
      </c>
      <c r="AV363" s="632" t="str">
        <f t="shared" si="179"/>
        <v/>
      </c>
      <c r="AW363" s="632" t="str">
        <f t="shared" si="180"/>
        <v/>
      </c>
      <c r="AX363" s="577" t="str">
        <f t="shared" si="181"/>
        <v/>
      </c>
      <c r="AY363" s="632" t="str">
        <f>IFERROR(VLOOKUP(K363,【参考】数式用!$AR$3:$AS$49, 2, FALSE), "")</f>
        <v/>
      </c>
      <c r="AZ363" s="577" t="str">
        <f t="shared" si="182"/>
        <v/>
      </c>
      <c r="BA363" s="559" t="str">
        <f t="shared" si="183"/>
        <v>入力済</v>
      </c>
      <c r="BB363" s="632" t="str">
        <f>IFERROR(VLOOKUP(K363,【参考】数式用!$AX$3:$AY$59, 2, FALSE), "")</f>
        <v/>
      </c>
      <c r="BC363" s="577" t="str">
        <f t="shared" si="184"/>
        <v/>
      </c>
      <c r="BD363" s="559" t="str">
        <f t="shared" si="185"/>
        <v>入力済</v>
      </c>
      <c r="BE363" s="559" t="str">
        <f t="shared" si="186"/>
        <v/>
      </c>
      <c r="BF363" s="559" t="str">
        <f t="shared" si="187"/>
        <v/>
      </c>
      <c r="BG363" s="559" t="str">
        <f t="shared" si="188"/>
        <v/>
      </c>
      <c r="BH363" s="559" t="str">
        <f t="shared" si="189"/>
        <v/>
      </c>
      <c r="BI363" s="559" t="str">
        <f t="shared" si="190"/>
        <v/>
      </c>
      <c r="BK363" s="27"/>
      <c r="BL363" s="606" t="str">
        <f t="shared" si="191"/>
        <v/>
      </c>
      <c r="BM363" s="606" t="str">
        <f t="shared" si="192"/>
        <v/>
      </c>
      <c r="BN363" s="606" t="str">
        <f t="shared" si="193"/>
        <v/>
      </c>
      <c r="BO363" s="607" t="str">
        <f>IFERROR(IF(BN363="対象",ROUNDDOWN(L363*VLOOKUP(K363,【参考】数式用!$A$4:$J$42,10,FALSE)*AA363,0),""),"")</f>
        <v/>
      </c>
      <c r="BP363" s="606" t="str">
        <f t="shared" si="197"/>
        <v/>
      </c>
      <c r="BQ363" s="606" t="str">
        <f t="shared" si="194"/>
        <v/>
      </c>
      <c r="BR363" s="608" t="str">
        <f t="shared" si="198"/>
        <v/>
      </c>
      <c r="BS363" s="608" t="str">
        <f t="shared" si="195"/>
        <v/>
      </c>
      <c r="BT363" s="606" t="str">
        <f t="shared" si="196"/>
        <v/>
      </c>
      <c r="BU363" s="607" t="str">
        <f>IFERROR(IF(BT363="Ⅱロ有り",ROUNDDOWN(L363*VLOOKUP(K363,【参考】数式用!$A$4:$J$42,10,FALSE)*AA363,0),""),"")</f>
        <v/>
      </c>
      <c r="BV363" s="606" t="str">
        <f>IFERROR(IF(BT363="Ⅱロなし",ROUNDDOWN(L363*VLOOKUP(K363,【参考】数式用!$A$4:$J$42,8,FALSE)*AA363,0),""),"")</f>
        <v/>
      </c>
    </row>
    <row r="364" spans="1:74" ht="110.1" customHeight="1" thickBot="1">
      <c r="A364" s="333">
        <v>351</v>
      </c>
      <c r="B364" s="1008" t="str">
        <f>IF(基本情報入力シート!B386="","",基本情報入力シート!B386)</f>
        <v/>
      </c>
      <c r="C364" s="1009"/>
      <c r="D364" s="1009"/>
      <c r="E364" s="1009"/>
      <c r="F364" s="1010"/>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24" t="str">
        <f>IF('別紙様式2-2（個票（４、５月））'!M364="","",'別紙様式2-2（個票（４、５月））'!M364)</f>
        <v/>
      </c>
      <c r="N364" s="584" t="str">
        <f>IF('別紙様式2-2（個票（４、５月））'!N364="","",'別紙様式2-2（個票（４、５月））'!N364)</f>
        <v/>
      </c>
      <c r="O364" s="336"/>
      <c r="P364" s="337" t="str">
        <f>IFERROR(VLOOKUP(K364,【参考】数式用!$A$2:$M$57,MATCH(O364,【参考】数式用!$G$3:$M$3,0)+6,0),"")</f>
        <v/>
      </c>
      <c r="Q364" s="338" t="s">
        <v>118</v>
      </c>
      <c r="R364" s="339"/>
      <c r="S364" s="340" t="s">
        <v>183</v>
      </c>
      <c r="T364" s="339"/>
      <c r="U364" s="340" t="s">
        <v>184</v>
      </c>
      <c r="V364" s="339"/>
      <c r="W364" s="340" t="s">
        <v>183</v>
      </c>
      <c r="X364" s="339"/>
      <c r="Y364" s="340" t="s">
        <v>185</v>
      </c>
      <c r="Z364" s="340" t="s">
        <v>186</v>
      </c>
      <c r="AA364" s="340" t="str">
        <f t="shared" si="168"/>
        <v/>
      </c>
      <c r="AB364" s="341" t="s">
        <v>187</v>
      </c>
      <c r="AC364" s="342" t="str">
        <f t="shared" si="169"/>
        <v/>
      </c>
      <c r="AD364" s="509" t="str">
        <f t="shared" si="170"/>
        <v/>
      </c>
      <c r="AE364" s="343" t="str">
        <f>IFERROR(ROUNDDOWN(ROUNDDOWN(ROUND(L364*VLOOKUP(K364,【参考】数式用!$A$2:$M$57,MATCH("処遇改善加算Ⅳ",【参考】数式用!$G$3:$M$3,0)+6,0),0),0)*AA364*0.5,0), "")</f>
        <v/>
      </c>
      <c r="AF364" s="344"/>
      <c r="AG364" s="345"/>
      <c r="AH364" s="345"/>
      <c r="AI364" s="344"/>
      <c r="AJ364" s="382"/>
      <c r="AK364" s="346"/>
      <c r="AL364" s="324" t="str">
        <f t="shared" si="171"/>
        <v/>
      </c>
      <c r="AM364" s="325" t="str">
        <f t="shared" si="172"/>
        <v/>
      </c>
      <c r="AN364" s="255"/>
      <c r="AO364" s="577" t="str">
        <f>IFERROR(VLOOKUP(K364,【参考】数式用!$A$2:$N$57,14,FALSE),"")</f>
        <v/>
      </c>
      <c r="AP364" s="577" t="str">
        <f t="shared" si="173"/>
        <v/>
      </c>
      <c r="AQ364" s="560" t="str">
        <f t="shared" si="174"/>
        <v/>
      </c>
      <c r="AR364" s="560" t="str">
        <f t="shared" si="175"/>
        <v>キャリアパス要件Ⅰ・Ⅱ_</v>
      </c>
      <c r="AS364" s="632" t="str">
        <f t="shared" si="176"/>
        <v>入力済</v>
      </c>
      <c r="AT364" s="577" t="str">
        <f t="shared" si="177"/>
        <v/>
      </c>
      <c r="AU364" s="632" t="str">
        <f t="shared" si="178"/>
        <v>入力済</v>
      </c>
      <c r="AV364" s="632" t="str">
        <f t="shared" si="179"/>
        <v/>
      </c>
      <c r="AW364" s="632" t="str">
        <f t="shared" si="180"/>
        <v/>
      </c>
      <c r="AX364" s="577" t="str">
        <f t="shared" si="181"/>
        <v/>
      </c>
      <c r="AY364" s="632" t="str">
        <f>IFERROR(VLOOKUP(K364,【参考】数式用!$AR$3:$AS$49, 2, FALSE), "")</f>
        <v/>
      </c>
      <c r="AZ364" s="577" t="str">
        <f t="shared" si="182"/>
        <v/>
      </c>
      <c r="BA364" s="559" t="str">
        <f t="shared" si="183"/>
        <v>入力済</v>
      </c>
      <c r="BB364" s="632" t="str">
        <f>IFERROR(VLOOKUP(K364,【参考】数式用!$AX$3:$AY$59, 2, FALSE), "")</f>
        <v/>
      </c>
      <c r="BC364" s="577" t="str">
        <f t="shared" si="184"/>
        <v/>
      </c>
      <c r="BD364" s="559" t="str">
        <f t="shared" si="185"/>
        <v>入力済</v>
      </c>
      <c r="BE364" s="559" t="str">
        <f t="shared" si="186"/>
        <v/>
      </c>
      <c r="BF364" s="559" t="str">
        <f t="shared" si="187"/>
        <v/>
      </c>
      <c r="BG364" s="559" t="str">
        <f t="shared" si="188"/>
        <v/>
      </c>
      <c r="BH364" s="559" t="str">
        <f t="shared" si="189"/>
        <v/>
      </c>
      <c r="BI364" s="559" t="str">
        <f t="shared" si="190"/>
        <v/>
      </c>
      <c r="BK364" s="27"/>
      <c r="BL364" s="606" t="str">
        <f t="shared" si="191"/>
        <v/>
      </c>
      <c r="BM364" s="606" t="str">
        <f t="shared" si="192"/>
        <v/>
      </c>
      <c r="BN364" s="606" t="str">
        <f t="shared" si="193"/>
        <v/>
      </c>
      <c r="BO364" s="607" t="str">
        <f>IFERROR(IF(BN364="対象",ROUNDDOWN(L364*VLOOKUP(K364,【参考】数式用!$A$4:$J$42,10,FALSE)*AA364,0),""),"")</f>
        <v/>
      </c>
      <c r="BP364" s="606" t="str">
        <f t="shared" si="197"/>
        <v/>
      </c>
      <c r="BQ364" s="606" t="str">
        <f t="shared" si="194"/>
        <v/>
      </c>
      <c r="BR364" s="608" t="str">
        <f t="shared" si="198"/>
        <v/>
      </c>
      <c r="BS364" s="608" t="str">
        <f t="shared" si="195"/>
        <v/>
      </c>
      <c r="BT364" s="606" t="str">
        <f t="shared" si="196"/>
        <v/>
      </c>
      <c r="BU364" s="607" t="str">
        <f>IFERROR(IF(BT364="Ⅱロ有り",ROUNDDOWN(L364*VLOOKUP(K364,【参考】数式用!$A$4:$J$42,10,FALSE)*AA364,0),""),"")</f>
        <v/>
      </c>
      <c r="BV364" s="606" t="str">
        <f>IFERROR(IF(BT364="Ⅱロなし",ROUNDDOWN(L364*VLOOKUP(K364,【参考】数式用!$A$4:$J$42,8,FALSE)*AA364,0),""),"")</f>
        <v/>
      </c>
    </row>
    <row r="365" spans="1:74" ht="110.1" customHeight="1" thickBot="1">
      <c r="A365" s="333">
        <v>352</v>
      </c>
      <c r="B365" s="1008" t="str">
        <f>IF(基本情報入力シート!B387="","",基本情報入力シート!B387)</f>
        <v/>
      </c>
      <c r="C365" s="1009"/>
      <c r="D365" s="1009"/>
      <c r="E365" s="1009"/>
      <c r="F365" s="1010"/>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24" t="str">
        <f>IF('別紙様式2-2（個票（４、５月））'!M365="","",'別紙様式2-2（個票（４、５月））'!M365)</f>
        <v/>
      </c>
      <c r="N365" s="584" t="str">
        <f>IF('別紙様式2-2（個票（４、５月））'!N365="","",'別紙様式2-2（個票（４、５月））'!N365)</f>
        <v/>
      </c>
      <c r="O365" s="336"/>
      <c r="P365" s="337" t="str">
        <f>IFERROR(VLOOKUP(K365,【参考】数式用!$A$2:$M$57,MATCH(O365,【参考】数式用!$G$3:$M$3,0)+6,0),"")</f>
        <v/>
      </c>
      <c r="Q365" s="338" t="s">
        <v>118</v>
      </c>
      <c r="R365" s="339"/>
      <c r="S365" s="340" t="s">
        <v>183</v>
      </c>
      <c r="T365" s="339"/>
      <c r="U365" s="340" t="s">
        <v>184</v>
      </c>
      <c r="V365" s="339"/>
      <c r="W365" s="340" t="s">
        <v>183</v>
      </c>
      <c r="X365" s="339"/>
      <c r="Y365" s="340" t="s">
        <v>185</v>
      </c>
      <c r="Z365" s="340" t="s">
        <v>186</v>
      </c>
      <c r="AA365" s="340" t="str">
        <f t="shared" si="168"/>
        <v/>
      </c>
      <c r="AB365" s="341" t="s">
        <v>187</v>
      </c>
      <c r="AC365" s="342" t="str">
        <f t="shared" si="169"/>
        <v/>
      </c>
      <c r="AD365" s="509" t="str">
        <f t="shared" si="170"/>
        <v/>
      </c>
      <c r="AE365" s="343" t="str">
        <f>IFERROR(ROUNDDOWN(ROUNDDOWN(ROUND(L365*VLOOKUP(K365,【参考】数式用!$A$2:$M$57,MATCH("処遇改善加算Ⅳ",【参考】数式用!$G$3:$M$3,0)+6,0),0),0)*AA365*0.5,0), "")</f>
        <v/>
      </c>
      <c r="AF365" s="344"/>
      <c r="AG365" s="345"/>
      <c r="AH365" s="345"/>
      <c r="AI365" s="344"/>
      <c r="AJ365" s="382"/>
      <c r="AK365" s="346"/>
      <c r="AL365" s="324" t="str">
        <f t="shared" si="171"/>
        <v/>
      </c>
      <c r="AM365" s="325" t="str">
        <f t="shared" si="172"/>
        <v/>
      </c>
      <c r="AN365" s="255"/>
      <c r="AO365" s="577" t="str">
        <f>IFERROR(VLOOKUP(K365,【参考】数式用!$A$2:$N$57,14,FALSE),"")</f>
        <v/>
      </c>
      <c r="AP365" s="577" t="str">
        <f t="shared" si="173"/>
        <v/>
      </c>
      <c r="AQ365" s="560" t="str">
        <f t="shared" si="174"/>
        <v/>
      </c>
      <c r="AR365" s="560" t="str">
        <f t="shared" si="175"/>
        <v>キャリアパス要件Ⅰ・Ⅱ_</v>
      </c>
      <c r="AS365" s="632" t="str">
        <f t="shared" si="176"/>
        <v>入力済</v>
      </c>
      <c r="AT365" s="577" t="str">
        <f t="shared" si="177"/>
        <v/>
      </c>
      <c r="AU365" s="632" t="str">
        <f t="shared" si="178"/>
        <v>入力済</v>
      </c>
      <c r="AV365" s="632" t="str">
        <f t="shared" si="179"/>
        <v/>
      </c>
      <c r="AW365" s="632" t="str">
        <f t="shared" si="180"/>
        <v/>
      </c>
      <c r="AX365" s="577" t="str">
        <f t="shared" si="181"/>
        <v/>
      </c>
      <c r="AY365" s="632" t="str">
        <f>IFERROR(VLOOKUP(K365,【参考】数式用!$AR$3:$AS$49, 2, FALSE), "")</f>
        <v/>
      </c>
      <c r="AZ365" s="577" t="str">
        <f t="shared" si="182"/>
        <v/>
      </c>
      <c r="BA365" s="559" t="str">
        <f t="shared" si="183"/>
        <v>入力済</v>
      </c>
      <c r="BB365" s="632" t="str">
        <f>IFERROR(VLOOKUP(K365,【参考】数式用!$AX$3:$AY$59, 2, FALSE), "")</f>
        <v/>
      </c>
      <c r="BC365" s="577" t="str">
        <f t="shared" si="184"/>
        <v/>
      </c>
      <c r="BD365" s="559" t="str">
        <f t="shared" si="185"/>
        <v>入力済</v>
      </c>
      <c r="BE365" s="559" t="str">
        <f t="shared" si="186"/>
        <v/>
      </c>
      <c r="BF365" s="559" t="str">
        <f t="shared" si="187"/>
        <v/>
      </c>
      <c r="BG365" s="559" t="str">
        <f t="shared" si="188"/>
        <v/>
      </c>
      <c r="BH365" s="559" t="str">
        <f t="shared" si="189"/>
        <v/>
      </c>
      <c r="BI365" s="559" t="str">
        <f t="shared" si="190"/>
        <v/>
      </c>
      <c r="BK365" s="27"/>
      <c r="BL365" s="606" t="str">
        <f t="shared" si="191"/>
        <v/>
      </c>
      <c r="BM365" s="606" t="str">
        <f t="shared" si="192"/>
        <v/>
      </c>
      <c r="BN365" s="606" t="str">
        <f t="shared" si="193"/>
        <v/>
      </c>
      <c r="BO365" s="607" t="str">
        <f>IFERROR(IF(BN365="対象",ROUNDDOWN(L365*VLOOKUP(K365,【参考】数式用!$A$4:$J$42,10,FALSE)*AA365,0),""),"")</f>
        <v/>
      </c>
      <c r="BP365" s="606" t="str">
        <f t="shared" si="197"/>
        <v/>
      </c>
      <c r="BQ365" s="606" t="str">
        <f t="shared" si="194"/>
        <v/>
      </c>
      <c r="BR365" s="608" t="str">
        <f t="shared" si="198"/>
        <v/>
      </c>
      <c r="BS365" s="608" t="str">
        <f t="shared" si="195"/>
        <v/>
      </c>
      <c r="BT365" s="606" t="str">
        <f t="shared" si="196"/>
        <v/>
      </c>
      <c r="BU365" s="607" t="str">
        <f>IFERROR(IF(BT365="Ⅱロ有り",ROUNDDOWN(L365*VLOOKUP(K365,【参考】数式用!$A$4:$J$42,10,FALSE)*AA365,0),""),"")</f>
        <v/>
      </c>
      <c r="BV365" s="606" t="str">
        <f>IFERROR(IF(BT365="Ⅱロなし",ROUNDDOWN(L365*VLOOKUP(K365,【参考】数式用!$A$4:$J$42,8,FALSE)*AA365,0),""),"")</f>
        <v/>
      </c>
    </row>
    <row r="366" spans="1:74" ht="110.1" customHeight="1" thickBot="1">
      <c r="A366" s="333">
        <v>353</v>
      </c>
      <c r="B366" s="1008" t="str">
        <f>IF(基本情報入力シート!B388="","",基本情報入力シート!B388)</f>
        <v/>
      </c>
      <c r="C366" s="1009"/>
      <c r="D366" s="1009"/>
      <c r="E366" s="1009"/>
      <c r="F366" s="1010"/>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24" t="str">
        <f>IF('別紙様式2-2（個票（４、５月））'!M366="","",'別紙様式2-2（個票（４、５月））'!M366)</f>
        <v/>
      </c>
      <c r="N366" s="584" t="str">
        <f>IF('別紙様式2-2（個票（４、５月））'!N366="","",'別紙様式2-2（個票（４、５月））'!N366)</f>
        <v/>
      </c>
      <c r="O366" s="336"/>
      <c r="P366" s="337" t="str">
        <f>IFERROR(VLOOKUP(K366,【参考】数式用!$A$2:$M$57,MATCH(O366,【参考】数式用!$G$3:$M$3,0)+6,0),"")</f>
        <v/>
      </c>
      <c r="Q366" s="338" t="s">
        <v>118</v>
      </c>
      <c r="R366" s="339"/>
      <c r="S366" s="340" t="s">
        <v>183</v>
      </c>
      <c r="T366" s="339"/>
      <c r="U366" s="340" t="s">
        <v>184</v>
      </c>
      <c r="V366" s="339"/>
      <c r="W366" s="340" t="s">
        <v>183</v>
      </c>
      <c r="X366" s="339"/>
      <c r="Y366" s="340" t="s">
        <v>185</v>
      </c>
      <c r="Z366" s="340" t="s">
        <v>186</v>
      </c>
      <c r="AA366" s="340" t="str">
        <f t="shared" si="168"/>
        <v/>
      </c>
      <c r="AB366" s="341" t="s">
        <v>187</v>
      </c>
      <c r="AC366" s="342" t="str">
        <f t="shared" si="169"/>
        <v/>
      </c>
      <c r="AD366" s="509" t="str">
        <f t="shared" si="170"/>
        <v/>
      </c>
      <c r="AE366" s="343" t="str">
        <f>IFERROR(ROUNDDOWN(ROUNDDOWN(ROUND(L366*VLOOKUP(K366,【参考】数式用!$A$2:$M$57,MATCH("処遇改善加算Ⅳ",【参考】数式用!$G$3:$M$3,0)+6,0),0),0)*AA366*0.5,0), "")</f>
        <v/>
      </c>
      <c r="AF366" s="344"/>
      <c r="AG366" s="345"/>
      <c r="AH366" s="345"/>
      <c r="AI366" s="344"/>
      <c r="AJ366" s="382"/>
      <c r="AK366" s="346"/>
      <c r="AL366" s="324" t="str">
        <f t="shared" si="171"/>
        <v/>
      </c>
      <c r="AM366" s="325" t="str">
        <f t="shared" si="172"/>
        <v/>
      </c>
      <c r="AN366" s="255"/>
      <c r="AO366" s="577" t="str">
        <f>IFERROR(VLOOKUP(K366,【参考】数式用!$A$2:$N$57,14,FALSE),"")</f>
        <v/>
      </c>
      <c r="AP366" s="577" t="str">
        <f t="shared" si="173"/>
        <v/>
      </c>
      <c r="AQ366" s="560" t="str">
        <f t="shared" si="174"/>
        <v/>
      </c>
      <c r="AR366" s="560" t="str">
        <f t="shared" si="175"/>
        <v>キャリアパス要件Ⅰ・Ⅱ_</v>
      </c>
      <c r="AS366" s="632" t="str">
        <f t="shared" si="176"/>
        <v>入力済</v>
      </c>
      <c r="AT366" s="577" t="str">
        <f t="shared" si="177"/>
        <v/>
      </c>
      <c r="AU366" s="632" t="str">
        <f t="shared" si="178"/>
        <v>入力済</v>
      </c>
      <c r="AV366" s="632" t="str">
        <f t="shared" si="179"/>
        <v/>
      </c>
      <c r="AW366" s="632" t="str">
        <f t="shared" si="180"/>
        <v/>
      </c>
      <c r="AX366" s="577" t="str">
        <f t="shared" si="181"/>
        <v/>
      </c>
      <c r="AY366" s="632" t="str">
        <f>IFERROR(VLOOKUP(K366,【参考】数式用!$AR$3:$AS$49, 2, FALSE), "")</f>
        <v/>
      </c>
      <c r="AZ366" s="577" t="str">
        <f t="shared" si="182"/>
        <v/>
      </c>
      <c r="BA366" s="559" t="str">
        <f t="shared" si="183"/>
        <v>入力済</v>
      </c>
      <c r="BB366" s="632" t="str">
        <f>IFERROR(VLOOKUP(K366,【参考】数式用!$AX$3:$AY$59, 2, FALSE), "")</f>
        <v/>
      </c>
      <c r="BC366" s="577" t="str">
        <f t="shared" si="184"/>
        <v/>
      </c>
      <c r="BD366" s="559" t="str">
        <f t="shared" si="185"/>
        <v>入力済</v>
      </c>
      <c r="BE366" s="559" t="str">
        <f t="shared" si="186"/>
        <v/>
      </c>
      <c r="BF366" s="559" t="str">
        <f t="shared" si="187"/>
        <v/>
      </c>
      <c r="BG366" s="559" t="str">
        <f t="shared" si="188"/>
        <v/>
      </c>
      <c r="BH366" s="559" t="str">
        <f t="shared" si="189"/>
        <v/>
      </c>
      <c r="BI366" s="559" t="str">
        <f t="shared" si="190"/>
        <v/>
      </c>
      <c r="BK366" s="27"/>
      <c r="BL366" s="606" t="str">
        <f t="shared" si="191"/>
        <v/>
      </c>
      <c r="BM366" s="606" t="str">
        <f t="shared" si="192"/>
        <v/>
      </c>
      <c r="BN366" s="606" t="str">
        <f t="shared" si="193"/>
        <v/>
      </c>
      <c r="BO366" s="607" t="str">
        <f>IFERROR(IF(BN366="対象",ROUNDDOWN(L366*VLOOKUP(K366,【参考】数式用!$A$4:$J$42,10,FALSE)*AA366,0),""),"")</f>
        <v/>
      </c>
      <c r="BP366" s="606" t="str">
        <f t="shared" si="197"/>
        <v/>
      </c>
      <c r="BQ366" s="606" t="str">
        <f t="shared" si="194"/>
        <v/>
      </c>
      <c r="BR366" s="608" t="str">
        <f t="shared" si="198"/>
        <v/>
      </c>
      <c r="BS366" s="608" t="str">
        <f t="shared" si="195"/>
        <v/>
      </c>
      <c r="BT366" s="606" t="str">
        <f t="shared" si="196"/>
        <v/>
      </c>
      <c r="BU366" s="607" t="str">
        <f>IFERROR(IF(BT366="Ⅱロ有り",ROUNDDOWN(L366*VLOOKUP(K366,【参考】数式用!$A$4:$J$42,10,FALSE)*AA366,0),""),"")</f>
        <v/>
      </c>
      <c r="BV366" s="606" t="str">
        <f>IFERROR(IF(BT366="Ⅱロなし",ROUNDDOWN(L366*VLOOKUP(K366,【参考】数式用!$A$4:$J$42,8,FALSE)*AA366,0),""),"")</f>
        <v/>
      </c>
    </row>
    <row r="367" spans="1:74" ht="110.1" customHeight="1" thickBot="1">
      <c r="A367" s="333">
        <v>354</v>
      </c>
      <c r="B367" s="1008" t="str">
        <f>IF(基本情報入力シート!B389="","",基本情報入力シート!B389)</f>
        <v/>
      </c>
      <c r="C367" s="1009"/>
      <c r="D367" s="1009"/>
      <c r="E367" s="1009"/>
      <c r="F367" s="1010"/>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24" t="str">
        <f>IF('別紙様式2-2（個票（４、５月））'!M367="","",'別紙様式2-2（個票（４、５月））'!M367)</f>
        <v/>
      </c>
      <c r="N367" s="584" t="str">
        <f>IF('別紙様式2-2（個票（４、５月））'!N367="","",'別紙様式2-2（個票（４、５月））'!N367)</f>
        <v/>
      </c>
      <c r="O367" s="336"/>
      <c r="P367" s="337" t="str">
        <f>IFERROR(VLOOKUP(K367,【参考】数式用!$A$2:$M$57,MATCH(O367,【参考】数式用!$G$3:$M$3,0)+6,0),"")</f>
        <v/>
      </c>
      <c r="Q367" s="338" t="s">
        <v>118</v>
      </c>
      <c r="R367" s="339"/>
      <c r="S367" s="340" t="s">
        <v>183</v>
      </c>
      <c r="T367" s="339"/>
      <c r="U367" s="340" t="s">
        <v>184</v>
      </c>
      <c r="V367" s="339"/>
      <c r="W367" s="340" t="s">
        <v>183</v>
      </c>
      <c r="X367" s="339"/>
      <c r="Y367" s="340" t="s">
        <v>185</v>
      </c>
      <c r="Z367" s="340" t="s">
        <v>186</v>
      </c>
      <c r="AA367" s="340" t="str">
        <f t="shared" si="168"/>
        <v/>
      </c>
      <c r="AB367" s="341" t="s">
        <v>187</v>
      </c>
      <c r="AC367" s="342" t="str">
        <f t="shared" si="169"/>
        <v/>
      </c>
      <c r="AD367" s="509" t="str">
        <f t="shared" si="170"/>
        <v/>
      </c>
      <c r="AE367" s="343" t="str">
        <f>IFERROR(ROUNDDOWN(ROUNDDOWN(ROUND(L367*VLOOKUP(K367,【参考】数式用!$A$2:$M$57,MATCH("処遇改善加算Ⅳ",【参考】数式用!$G$3:$M$3,0)+6,0),0),0)*AA367*0.5,0), "")</f>
        <v/>
      </c>
      <c r="AF367" s="344"/>
      <c r="AG367" s="345"/>
      <c r="AH367" s="345"/>
      <c r="AI367" s="344"/>
      <c r="AJ367" s="382"/>
      <c r="AK367" s="346"/>
      <c r="AL367" s="324" t="str">
        <f t="shared" si="171"/>
        <v/>
      </c>
      <c r="AM367" s="325" t="str">
        <f t="shared" si="172"/>
        <v/>
      </c>
      <c r="AN367" s="255"/>
      <c r="AO367" s="577" t="str">
        <f>IFERROR(VLOOKUP(K367,【参考】数式用!$A$2:$N$57,14,FALSE),"")</f>
        <v/>
      </c>
      <c r="AP367" s="577" t="str">
        <f t="shared" si="173"/>
        <v/>
      </c>
      <c r="AQ367" s="560" t="str">
        <f t="shared" si="174"/>
        <v/>
      </c>
      <c r="AR367" s="560" t="str">
        <f t="shared" si="175"/>
        <v>キャリアパス要件Ⅰ・Ⅱ_</v>
      </c>
      <c r="AS367" s="632" t="str">
        <f t="shared" si="176"/>
        <v>入力済</v>
      </c>
      <c r="AT367" s="577" t="str">
        <f t="shared" si="177"/>
        <v/>
      </c>
      <c r="AU367" s="632" t="str">
        <f t="shared" si="178"/>
        <v>入力済</v>
      </c>
      <c r="AV367" s="632" t="str">
        <f t="shared" si="179"/>
        <v/>
      </c>
      <c r="AW367" s="632" t="str">
        <f t="shared" si="180"/>
        <v/>
      </c>
      <c r="AX367" s="577" t="str">
        <f t="shared" si="181"/>
        <v/>
      </c>
      <c r="AY367" s="632" t="str">
        <f>IFERROR(VLOOKUP(K367,【参考】数式用!$AR$3:$AS$49, 2, FALSE), "")</f>
        <v/>
      </c>
      <c r="AZ367" s="577" t="str">
        <f t="shared" si="182"/>
        <v/>
      </c>
      <c r="BA367" s="559" t="str">
        <f t="shared" si="183"/>
        <v>入力済</v>
      </c>
      <c r="BB367" s="632" t="str">
        <f>IFERROR(VLOOKUP(K367,【参考】数式用!$AX$3:$AY$59, 2, FALSE), "")</f>
        <v/>
      </c>
      <c r="BC367" s="577" t="str">
        <f t="shared" si="184"/>
        <v/>
      </c>
      <c r="BD367" s="559" t="str">
        <f t="shared" si="185"/>
        <v>入力済</v>
      </c>
      <c r="BE367" s="559" t="str">
        <f t="shared" si="186"/>
        <v/>
      </c>
      <c r="BF367" s="559" t="str">
        <f t="shared" si="187"/>
        <v/>
      </c>
      <c r="BG367" s="559" t="str">
        <f t="shared" si="188"/>
        <v/>
      </c>
      <c r="BH367" s="559" t="str">
        <f t="shared" si="189"/>
        <v/>
      </c>
      <c r="BI367" s="559" t="str">
        <f t="shared" si="190"/>
        <v/>
      </c>
      <c r="BK367" s="27"/>
      <c r="BL367" s="606" t="str">
        <f t="shared" si="191"/>
        <v/>
      </c>
      <c r="BM367" s="606" t="str">
        <f t="shared" si="192"/>
        <v/>
      </c>
      <c r="BN367" s="606" t="str">
        <f t="shared" si="193"/>
        <v/>
      </c>
      <c r="BO367" s="607" t="str">
        <f>IFERROR(IF(BN367="対象",ROUNDDOWN(L367*VLOOKUP(K367,【参考】数式用!$A$4:$J$42,10,FALSE)*AA367,0),""),"")</f>
        <v/>
      </c>
      <c r="BP367" s="606" t="str">
        <f t="shared" si="197"/>
        <v/>
      </c>
      <c r="BQ367" s="606" t="str">
        <f t="shared" si="194"/>
        <v/>
      </c>
      <c r="BR367" s="608" t="str">
        <f t="shared" si="198"/>
        <v/>
      </c>
      <c r="BS367" s="608" t="str">
        <f t="shared" si="195"/>
        <v/>
      </c>
      <c r="BT367" s="606" t="str">
        <f t="shared" si="196"/>
        <v/>
      </c>
      <c r="BU367" s="607" t="str">
        <f>IFERROR(IF(BT367="Ⅱロ有り",ROUNDDOWN(L367*VLOOKUP(K367,【参考】数式用!$A$4:$J$42,10,FALSE)*AA367,0),""),"")</f>
        <v/>
      </c>
      <c r="BV367" s="606" t="str">
        <f>IFERROR(IF(BT367="Ⅱロなし",ROUNDDOWN(L367*VLOOKUP(K367,【参考】数式用!$A$4:$J$42,8,FALSE)*AA367,0),""),"")</f>
        <v/>
      </c>
    </row>
    <row r="368" spans="1:74" ht="110.1" customHeight="1" thickBot="1">
      <c r="A368" s="333">
        <v>355</v>
      </c>
      <c r="B368" s="1008" t="str">
        <f>IF(基本情報入力シート!B390="","",基本情報入力シート!B390)</f>
        <v/>
      </c>
      <c r="C368" s="1009"/>
      <c r="D368" s="1009"/>
      <c r="E368" s="1009"/>
      <c r="F368" s="1010"/>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24" t="str">
        <f>IF('別紙様式2-2（個票（４、５月））'!M368="","",'別紙様式2-2（個票（４、５月））'!M368)</f>
        <v/>
      </c>
      <c r="N368" s="584" t="str">
        <f>IF('別紙様式2-2（個票（４、５月））'!N368="","",'別紙様式2-2（個票（４、５月））'!N368)</f>
        <v/>
      </c>
      <c r="O368" s="336"/>
      <c r="P368" s="337" t="str">
        <f>IFERROR(VLOOKUP(K368,【参考】数式用!$A$2:$M$57,MATCH(O368,【参考】数式用!$G$3:$M$3,0)+6,0),"")</f>
        <v/>
      </c>
      <c r="Q368" s="338" t="s">
        <v>118</v>
      </c>
      <c r="R368" s="339"/>
      <c r="S368" s="340" t="s">
        <v>183</v>
      </c>
      <c r="T368" s="339"/>
      <c r="U368" s="340" t="s">
        <v>184</v>
      </c>
      <c r="V368" s="339"/>
      <c r="W368" s="340" t="s">
        <v>183</v>
      </c>
      <c r="X368" s="339"/>
      <c r="Y368" s="340" t="s">
        <v>185</v>
      </c>
      <c r="Z368" s="340" t="s">
        <v>186</v>
      </c>
      <c r="AA368" s="340" t="str">
        <f t="shared" si="168"/>
        <v/>
      </c>
      <c r="AB368" s="341" t="s">
        <v>187</v>
      </c>
      <c r="AC368" s="342" t="str">
        <f t="shared" si="169"/>
        <v/>
      </c>
      <c r="AD368" s="509" t="str">
        <f t="shared" si="170"/>
        <v/>
      </c>
      <c r="AE368" s="343" t="str">
        <f>IFERROR(ROUNDDOWN(ROUNDDOWN(ROUND(L368*VLOOKUP(K368,【参考】数式用!$A$2:$M$57,MATCH("処遇改善加算Ⅳ",【参考】数式用!$G$3:$M$3,0)+6,0),0),0)*AA368*0.5,0), "")</f>
        <v/>
      </c>
      <c r="AF368" s="344"/>
      <c r="AG368" s="345"/>
      <c r="AH368" s="345"/>
      <c r="AI368" s="344"/>
      <c r="AJ368" s="382"/>
      <c r="AK368" s="346"/>
      <c r="AL368" s="324" t="str">
        <f t="shared" si="171"/>
        <v/>
      </c>
      <c r="AM368" s="325" t="str">
        <f t="shared" si="172"/>
        <v/>
      </c>
      <c r="AN368" s="255"/>
      <c r="AO368" s="577" t="str">
        <f>IFERROR(VLOOKUP(K368,【参考】数式用!$A$2:$N$57,14,FALSE),"")</f>
        <v/>
      </c>
      <c r="AP368" s="577" t="str">
        <f t="shared" si="173"/>
        <v/>
      </c>
      <c r="AQ368" s="560" t="str">
        <f t="shared" si="174"/>
        <v/>
      </c>
      <c r="AR368" s="560" t="str">
        <f t="shared" si="175"/>
        <v>キャリアパス要件Ⅰ・Ⅱ_</v>
      </c>
      <c r="AS368" s="632" t="str">
        <f t="shared" si="176"/>
        <v>入力済</v>
      </c>
      <c r="AT368" s="577" t="str">
        <f t="shared" si="177"/>
        <v/>
      </c>
      <c r="AU368" s="632" t="str">
        <f t="shared" si="178"/>
        <v>入力済</v>
      </c>
      <c r="AV368" s="632" t="str">
        <f t="shared" si="179"/>
        <v/>
      </c>
      <c r="AW368" s="632" t="str">
        <f t="shared" si="180"/>
        <v/>
      </c>
      <c r="AX368" s="577" t="str">
        <f t="shared" si="181"/>
        <v/>
      </c>
      <c r="AY368" s="632" t="str">
        <f>IFERROR(VLOOKUP(K368,【参考】数式用!$AR$3:$AS$49, 2, FALSE), "")</f>
        <v/>
      </c>
      <c r="AZ368" s="577" t="str">
        <f t="shared" si="182"/>
        <v/>
      </c>
      <c r="BA368" s="559" t="str">
        <f t="shared" si="183"/>
        <v>入力済</v>
      </c>
      <c r="BB368" s="632" t="str">
        <f>IFERROR(VLOOKUP(K368,【参考】数式用!$AX$3:$AY$59, 2, FALSE), "")</f>
        <v/>
      </c>
      <c r="BC368" s="577" t="str">
        <f t="shared" si="184"/>
        <v/>
      </c>
      <c r="BD368" s="559" t="str">
        <f t="shared" si="185"/>
        <v>入力済</v>
      </c>
      <c r="BE368" s="559" t="str">
        <f t="shared" si="186"/>
        <v/>
      </c>
      <c r="BF368" s="559" t="str">
        <f t="shared" si="187"/>
        <v/>
      </c>
      <c r="BG368" s="559" t="str">
        <f t="shared" si="188"/>
        <v/>
      </c>
      <c r="BH368" s="559" t="str">
        <f t="shared" si="189"/>
        <v/>
      </c>
      <c r="BI368" s="559" t="str">
        <f t="shared" si="190"/>
        <v/>
      </c>
      <c r="BK368" s="27"/>
      <c r="BL368" s="606" t="str">
        <f t="shared" si="191"/>
        <v/>
      </c>
      <c r="BM368" s="606" t="str">
        <f t="shared" si="192"/>
        <v/>
      </c>
      <c r="BN368" s="606" t="str">
        <f t="shared" si="193"/>
        <v/>
      </c>
      <c r="BO368" s="607" t="str">
        <f>IFERROR(IF(BN368="対象",ROUNDDOWN(L368*VLOOKUP(K368,【参考】数式用!$A$4:$J$42,10,FALSE)*AA368,0),""),"")</f>
        <v/>
      </c>
      <c r="BP368" s="606" t="str">
        <f t="shared" si="197"/>
        <v/>
      </c>
      <c r="BQ368" s="606" t="str">
        <f t="shared" si="194"/>
        <v/>
      </c>
      <c r="BR368" s="608" t="str">
        <f t="shared" si="198"/>
        <v/>
      </c>
      <c r="BS368" s="608" t="str">
        <f t="shared" si="195"/>
        <v/>
      </c>
      <c r="BT368" s="606" t="str">
        <f t="shared" si="196"/>
        <v/>
      </c>
      <c r="BU368" s="607" t="str">
        <f>IFERROR(IF(BT368="Ⅱロ有り",ROUNDDOWN(L368*VLOOKUP(K368,【参考】数式用!$A$4:$J$42,10,FALSE)*AA368,0),""),"")</f>
        <v/>
      </c>
      <c r="BV368" s="606" t="str">
        <f>IFERROR(IF(BT368="Ⅱロなし",ROUNDDOWN(L368*VLOOKUP(K368,【参考】数式用!$A$4:$J$42,8,FALSE)*AA368,0),""),"")</f>
        <v/>
      </c>
    </row>
    <row r="369" spans="1:74" ht="110.1" customHeight="1" thickBot="1">
      <c r="A369" s="333">
        <v>356</v>
      </c>
      <c r="B369" s="1008" t="str">
        <f>IF(基本情報入力シート!B391="","",基本情報入力シート!B391)</f>
        <v/>
      </c>
      <c r="C369" s="1009"/>
      <c r="D369" s="1009"/>
      <c r="E369" s="1009"/>
      <c r="F369" s="1010"/>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24" t="str">
        <f>IF('別紙様式2-2（個票（４、５月））'!M369="","",'別紙様式2-2（個票（４、５月））'!M369)</f>
        <v/>
      </c>
      <c r="N369" s="584" t="str">
        <f>IF('別紙様式2-2（個票（４、５月））'!N369="","",'別紙様式2-2（個票（４、５月））'!N369)</f>
        <v/>
      </c>
      <c r="O369" s="336"/>
      <c r="P369" s="337" t="str">
        <f>IFERROR(VLOOKUP(K369,【参考】数式用!$A$2:$M$57,MATCH(O369,【参考】数式用!$G$3:$M$3,0)+6,0),"")</f>
        <v/>
      </c>
      <c r="Q369" s="338" t="s">
        <v>118</v>
      </c>
      <c r="R369" s="339"/>
      <c r="S369" s="340" t="s">
        <v>183</v>
      </c>
      <c r="T369" s="339"/>
      <c r="U369" s="340" t="s">
        <v>184</v>
      </c>
      <c r="V369" s="339"/>
      <c r="W369" s="340" t="s">
        <v>183</v>
      </c>
      <c r="X369" s="339"/>
      <c r="Y369" s="340" t="s">
        <v>185</v>
      </c>
      <c r="Z369" s="340" t="s">
        <v>186</v>
      </c>
      <c r="AA369" s="340" t="str">
        <f t="shared" si="168"/>
        <v/>
      </c>
      <c r="AB369" s="341" t="s">
        <v>187</v>
      </c>
      <c r="AC369" s="342" t="str">
        <f t="shared" si="169"/>
        <v/>
      </c>
      <c r="AD369" s="509" t="str">
        <f t="shared" si="170"/>
        <v/>
      </c>
      <c r="AE369" s="343" t="str">
        <f>IFERROR(ROUNDDOWN(ROUNDDOWN(ROUND(L369*VLOOKUP(K369,【参考】数式用!$A$2:$M$57,MATCH("処遇改善加算Ⅳ",【参考】数式用!$G$3:$M$3,0)+6,0),0),0)*AA369*0.5,0), "")</f>
        <v/>
      </c>
      <c r="AF369" s="344"/>
      <c r="AG369" s="345"/>
      <c r="AH369" s="345"/>
      <c r="AI369" s="344"/>
      <c r="AJ369" s="382"/>
      <c r="AK369" s="346"/>
      <c r="AL369" s="324" t="str">
        <f t="shared" si="171"/>
        <v/>
      </c>
      <c r="AM369" s="325" t="str">
        <f t="shared" si="172"/>
        <v/>
      </c>
      <c r="AN369" s="255"/>
      <c r="AO369" s="577" t="str">
        <f>IFERROR(VLOOKUP(K369,【参考】数式用!$A$2:$N$57,14,FALSE),"")</f>
        <v/>
      </c>
      <c r="AP369" s="577" t="str">
        <f t="shared" si="173"/>
        <v/>
      </c>
      <c r="AQ369" s="560" t="str">
        <f t="shared" si="174"/>
        <v/>
      </c>
      <c r="AR369" s="560" t="str">
        <f t="shared" si="175"/>
        <v>キャリアパス要件Ⅰ・Ⅱ_</v>
      </c>
      <c r="AS369" s="632" t="str">
        <f t="shared" si="176"/>
        <v>入力済</v>
      </c>
      <c r="AT369" s="577" t="str">
        <f t="shared" si="177"/>
        <v/>
      </c>
      <c r="AU369" s="632" t="str">
        <f t="shared" si="178"/>
        <v>入力済</v>
      </c>
      <c r="AV369" s="632" t="str">
        <f t="shared" si="179"/>
        <v/>
      </c>
      <c r="AW369" s="632" t="str">
        <f t="shared" si="180"/>
        <v/>
      </c>
      <c r="AX369" s="577" t="str">
        <f t="shared" si="181"/>
        <v/>
      </c>
      <c r="AY369" s="632" t="str">
        <f>IFERROR(VLOOKUP(K369,【参考】数式用!$AR$3:$AS$49, 2, FALSE), "")</f>
        <v/>
      </c>
      <c r="AZ369" s="577" t="str">
        <f t="shared" si="182"/>
        <v/>
      </c>
      <c r="BA369" s="559" t="str">
        <f t="shared" si="183"/>
        <v>入力済</v>
      </c>
      <c r="BB369" s="632" t="str">
        <f>IFERROR(VLOOKUP(K369,【参考】数式用!$AX$3:$AY$59, 2, FALSE), "")</f>
        <v/>
      </c>
      <c r="BC369" s="577" t="str">
        <f t="shared" si="184"/>
        <v/>
      </c>
      <c r="BD369" s="559" t="str">
        <f t="shared" si="185"/>
        <v>入力済</v>
      </c>
      <c r="BE369" s="559" t="str">
        <f t="shared" si="186"/>
        <v/>
      </c>
      <c r="BF369" s="559" t="str">
        <f t="shared" si="187"/>
        <v/>
      </c>
      <c r="BG369" s="559" t="str">
        <f t="shared" si="188"/>
        <v/>
      </c>
      <c r="BH369" s="559" t="str">
        <f t="shared" si="189"/>
        <v/>
      </c>
      <c r="BI369" s="559" t="str">
        <f t="shared" si="190"/>
        <v/>
      </c>
      <c r="BK369" s="27"/>
      <c r="BL369" s="606" t="str">
        <f t="shared" si="191"/>
        <v/>
      </c>
      <c r="BM369" s="606" t="str">
        <f t="shared" si="192"/>
        <v/>
      </c>
      <c r="BN369" s="606" t="str">
        <f t="shared" si="193"/>
        <v/>
      </c>
      <c r="BO369" s="607" t="str">
        <f>IFERROR(IF(BN369="対象",ROUNDDOWN(L369*VLOOKUP(K369,【参考】数式用!$A$4:$J$42,10,FALSE)*AA369,0),""),"")</f>
        <v/>
      </c>
      <c r="BP369" s="606" t="str">
        <f t="shared" si="197"/>
        <v/>
      </c>
      <c r="BQ369" s="606" t="str">
        <f t="shared" si="194"/>
        <v/>
      </c>
      <c r="BR369" s="608" t="str">
        <f t="shared" si="198"/>
        <v/>
      </c>
      <c r="BS369" s="608" t="str">
        <f t="shared" si="195"/>
        <v/>
      </c>
      <c r="BT369" s="606" t="str">
        <f t="shared" si="196"/>
        <v/>
      </c>
      <c r="BU369" s="607" t="str">
        <f>IFERROR(IF(BT369="Ⅱロ有り",ROUNDDOWN(L369*VLOOKUP(K369,【参考】数式用!$A$4:$J$42,10,FALSE)*AA369,0),""),"")</f>
        <v/>
      </c>
      <c r="BV369" s="606" t="str">
        <f>IFERROR(IF(BT369="Ⅱロなし",ROUNDDOWN(L369*VLOOKUP(K369,【参考】数式用!$A$4:$J$42,8,FALSE)*AA369,0),""),"")</f>
        <v/>
      </c>
    </row>
    <row r="370" spans="1:74" ht="110.1" customHeight="1" thickBot="1">
      <c r="A370" s="333">
        <v>357</v>
      </c>
      <c r="B370" s="1008" t="str">
        <f>IF(基本情報入力シート!B392="","",基本情報入力シート!B392)</f>
        <v/>
      </c>
      <c r="C370" s="1009"/>
      <c r="D370" s="1009"/>
      <c r="E370" s="1009"/>
      <c r="F370" s="1010"/>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24" t="str">
        <f>IF('別紙様式2-2（個票（４、５月））'!M370="","",'別紙様式2-2（個票（４、５月））'!M370)</f>
        <v/>
      </c>
      <c r="N370" s="584" t="str">
        <f>IF('別紙様式2-2（個票（４、５月））'!N370="","",'別紙様式2-2（個票（４、５月））'!N370)</f>
        <v/>
      </c>
      <c r="O370" s="336"/>
      <c r="P370" s="337" t="str">
        <f>IFERROR(VLOOKUP(K370,【参考】数式用!$A$2:$M$57,MATCH(O370,【参考】数式用!$G$3:$M$3,0)+6,0),"")</f>
        <v/>
      </c>
      <c r="Q370" s="338" t="s">
        <v>118</v>
      </c>
      <c r="R370" s="339"/>
      <c r="S370" s="340" t="s">
        <v>183</v>
      </c>
      <c r="T370" s="339"/>
      <c r="U370" s="340" t="s">
        <v>184</v>
      </c>
      <c r="V370" s="339"/>
      <c r="W370" s="340" t="s">
        <v>183</v>
      </c>
      <c r="X370" s="339"/>
      <c r="Y370" s="340" t="s">
        <v>185</v>
      </c>
      <c r="Z370" s="340" t="s">
        <v>186</v>
      </c>
      <c r="AA370" s="340" t="str">
        <f t="shared" ref="AA370:AA433" si="199">IF(R370&gt;=1,(V370*12+X370)-(R370*12+T370)+1,"")</f>
        <v/>
      </c>
      <c r="AB370" s="341" t="s">
        <v>187</v>
      </c>
      <c r="AC370" s="342" t="str">
        <f t="shared" ref="AC370:AC433" si="200">IFERROR(ROUNDDOWN(ROUND(L370*P370,0),0)*AA370,"")</f>
        <v/>
      </c>
      <c r="AD370" s="509"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2"/>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77" t="str">
        <f>IFERROR(VLOOKUP(K370,【参考】数式用!$A$2:$N$57,14,FALSE),"")</f>
        <v/>
      </c>
      <c r="AP370" s="577" t="str">
        <f t="shared" ref="AP370:AP433" si="204">IF(AND(K370&lt;&gt;""),"O列に色付け","")</f>
        <v/>
      </c>
      <c r="AQ370" s="560" t="str">
        <f t="shared" ref="AQ370:AQ433" si="205">IF(AND(AE370&lt;&gt;0,AE370&lt;&gt;"",AO370="加算対象"),IF(AF370="○","入力済","未入力"),"")</f>
        <v/>
      </c>
      <c r="AR370" s="560" t="str">
        <f t="shared" ref="AR370:AR433" si="206">"キャリアパス要件Ⅰ・Ⅱ_"&amp;AO370</f>
        <v>キャリアパス要件Ⅰ・Ⅱ_</v>
      </c>
      <c r="AS370" s="632" t="str">
        <f t="shared" ref="AS370:AS433" si="207">IF(AND(O370&lt;&gt;"", AG370=""), "未入力", "入力済")</f>
        <v>入力済</v>
      </c>
      <c r="AT370" s="577" t="str">
        <f t="shared" ref="AT370:AT433" si="208">IF(AND(O370&lt;&gt;"", O370&lt;&gt;"処遇改善加算Ⅳ",AO370="加算対象"),"AH列に色付け","")</f>
        <v/>
      </c>
      <c r="AU370" s="632" t="str">
        <f t="shared" ref="AU370:AU433" si="209">IF(AND(O370&lt;&gt;"", O370&lt;&gt;"処遇改善加算Ⅳ",O370&lt;&gt;"処遇改善加算", AH370=""), "未入力", "入力済")</f>
        <v>入力済</v>
      </c>
      <c r="AV370" s="632" t="str">
        <f t="shared" ref="AV370:AV433" si="210">IF(OR(ISNUMBER(SEARCH("処遇改善加算Ⅰ",O370)),ISNUMBER(SEARCH("処遇改善加算Ⅱ",O370))),"対象","")</f>
        <v/>
      </c>
      <c r="AW370" s="632" t="str">
        <f t="shared" ref="AW370:AW433" si="211">IF(AND(O370&lt;&gt;"", O370&lt;&gt;"処遇改善加算Ⅲ", O370&lt;&gt;"処遇改善加算Ⅳ",O370&lt;&gt;"処遇改善加算"),"対象", "")</f>
        <v/>
      </c>
      <c r="AX370" s="577" t="str">
        <f t="shared" ref="AX370:AX433" si="212">IF(AND(AW370=1, OR(AI370=0,AI370=""),AO370="加算対象"),"AH列に色付け","")</f>
        <v/>
      </c>
      <c r="AY370" s="632" t="str">
        <f>IFERROR(VLOOKUP(K370,【参考】数式用!$AR$3:$AS$49, 2, FALSE), "")</f>
        <v/>
      </c>
      <c r="AZ370" s="577" t="str">
        <f t="shared" ref="AZ370:AZ433" si="213">IF(AND(AO370="加算対象",OR(O370="処遇改善加算Ⅰイ",O370="処遇改善加算Ⅰロ")),"AJ列に色付け","")</f>
        <v/>
      </c>
      <c r="BA370" s="559" t="str">
        <f t="shared" ref="BA370:BA433" si="214">IF(AND(OR(O370="処遇改善加算Ⅰイ",O370="処遇改善加算Ⅰロ"), AJ370=""), "未入力","入力済")</f>
        <v>入力済</v>
      </c>
      <c r="BB370" s="632" t="str">
        <f>IFERROR(VLOOKUP(K370,【参考】数式用!$AX$3:$AY$59, 2, FALSE), "")</f>
        <v/>
      </c>
      <c r="BC370" s="577" t="str">
        <f t="shared" ref="BC370:BC433" si="215">IF(OR(COUNTIF(AG370:AI370,"*令和８年度特例要件を*")&gt;0,ISNUMBER(SEARCH("処遇改善加算Ⅰロ",O370)),ISNUMBER(SEARCH("処遇改善加算Ⅱロ",O370)),AO370="加算対象外"),"AK列に色付け","")</f>
        <v/>
      </c>
      <c r="BD370" s="559" t="str">
        <f t="shared" ref="BD370:BD433" si="216">IF(AND(COUNTIF(AG370:AI370,"*令和８年度特例要件を*")&gt;0,AK370=""), "未入力","入力済")</f>
        <v>入力済</v>
      </c>
      <c r="BE370" s="559" t="str">
        <f t="shared" ref="BE370:BE433" si="217">IF(OR(ISNUMBER(SEARCH("処遇改善加算Ⅰロ",O370)),ISNUMBER(SEARCH("処遇改善加算Ⅱロ",O370))),"",IF(AND(BC370="AK列に色付け",OR(AG370="○",AG370="誓約"),AH370="○",AI370&gt;=1),"AK列色消し",""))</f>
        <v/>
      </c>
      <c r="BF370" s="559" t="str">
        <f t="shared" ref="BF370:BF433" si="218">IF(AND(O370="処遇改善加算",OR(AG370="○",AG370="誓約")),"AK列色消し","")</f>
        <v/>
      </c>
      <c r="BG370" s="559" t="str">
        <f t="shared" ref="BG370:BG433" si="219">IF(OR(TRIM(BC370)="",BE370="AK列色消し",BF370="AK列色消し"),"","入力必要")</f>
        <v/>
      </c>
      <c r="BH370" s="559" t="str">
        <f t="shared" ref="BH370:BH433" si="220">IF(AND(BE370="",BG370="入力必要"),IF(AK370="","未入力","入力済"),"")</f>
        <v/>
      </c>
      <c r="BI370" s="559" t="str">
        <f t="shared" ref="BI370:BI433" si="221">G370</f>
        <v/>
      </c>
      <c r="BK370" s="27"/>
      <c r="BL370" s="606" t="str">
        <f t="shared" ref="BL370:BL433" si="222">IF(AND(K370&lt;&gt;"",K370&lt;&gt;"計画相談支援",K370&lt;&gt;"地域相談支援（地域定着支援）",K370&lt;&gt;"地域相談支援（地域移行支援）",K370&lt;&gt;"障害児相談支援"),"O列に色付け","")</f>
        <v/>
      </c>
      <c r="BM370" s="606" t="str">
        <f t="shared" ref="BM370:BM433" si="223">IF(OR(O370="処遇改善加算Ⅰロ",O370="処遇改善加算Ⅱロ"),"対象","")</f>
        <v/>
      </c>
      <c r="BN370" s="60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607" t="str">
        <f>IFERROR(IF(BN370="対象",ROUNDDOWN(L370*VLOOKUP(K370,【参考】数式用!$A$4:$J$42,10,FALSE)*AA370,0),""),"")</f>
        <v/>
      </c>
      <c r="BP370" s="606" t="str">
        <f t="shared" si="197"/>
        <v/>
      </c>
      <c r="BQ370" s="606" t="str">
        <f t="shared" ref="BQ370:BQ433" si="225">IF(O370="処遇改善加算","対象","")</f>
        <v/>
      </c>
      <c r="BR370" s="608" t="str">
        <f t="shared" si="198"/>
        <v/>
      </c>
      <c r="BS370" s="608" t="str">
        <f t="shared" ref="BS370:BS433" si="226">IF(BM370="対象","",IF(COUNTIF(AF370:AH370,"*令和８年度特例要件を*")&gt;0,"特例要件",""))</f>
        <v/>
      </c>
      <c r="BT370" s="606" t="str">
        <f t="shared" ref="BT370:BT433" si="227">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607" t="str">
        <f>IFERROR(IF(BT370="Ⅱロ有り",ROUNDDOWN(L370*VLOOKUP(K370,【参考】数式用!$A$4:$J$42,10,FALSE)*AA370,0),""),"")</f>
        <v/>
      </c>
      <c r="BV370" s="606" t="str">
        <f>IFERROR(IF(BT370="Ⅱロなし",ROUNDDOWN(L370*VLOOKUP(K370,【参考】数式用!$A$4:$J$42,8,FALSE)*AA370,0),""),"")</f>
        <v/>
      </c>
    </row>
    <row r="371" spans="1:74" ht="110.1" customHeight="1" thickBot="1">
      <c r="A371" s="333">
        <v>358</v>
      </c>
      <c r="B371" s="1008" t="str">
        <f>IF(基本情報入力シート!B393="","",基本情報入力シート!B393)</f>
        <v/>
      </c>
      <c r="C371" s="1009"/>
      <c r="D371" s="1009"/>
      <c r="E371" s="1009"/>
      <c r="F371" s="1010"/>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24" t="str">
        <f>IF('別紙様式2-2（個票（４、５月））'!M371="","",'別紙様式2-2（個票（４、５月））'!M371)</f>
        <v/>
      </c>
      <c r="N371" s="584" t="str">
        <f>IF('別紙様式2-2（個票（４、５月））'!N371="","",'別紙様式2-2（個票（４、５月））'!N371)</f>
        <v/>
      </c>
      <c r="O371" s="336"/>
      <c r="P371" s="337" t="str">
        <f>IFERROR(VLOOKUP(K371,【参考】数式用!$A$2:$M$57,MATCH(O371,【参考】数式用!$G$3:$M$3,0)+6,0),"")</f>
        <v/>
      </c>
      <c r="Q371" s="338" t="s">
        <v>118</v>
      </c>
      <c r="R371" s="339"/>
      <c r="S371" s="340" t="s">
        <v>183</v>
      </c>
      <c r="T371" s="339"/>
      <c r="U371" s="340" t="s">
        <v>184</v>
      </c>
      <c r="V371" s="339"/>
      <c r="W371" s="340" t="s">
        <v>183</v>
      </c>
      <c r="X371" s="339"/>
      <c r="Y371" s="340" t="s">
        <v>185</v>
      </c>
      <c r="Z371" s="340" t="s">
        <v>186</v>
      </c>
      <c r="AA371" s="340" t="str">
        <f t="shared" si="199"/>
        <v/>
      </c>
      <c r="AB371" s="341" t="s">
        <v>187</v>
      </c>
      <c r="AC371" s="342" t="str">
        <f t="shared" si="200"/>
        <v/>
      </c>
      <c r="AD371" s="509" t="str">
        <f t="shared" si="201"/>
        <v/>
      </c>
      <c r="AE371" s="343" t="str">
        <f>IFERROR(ROUNDDOWN(ROUNDDOWN(ROUND(L371*VLOOKUP(K371,【参考】数式用!$A$2:$M$57,MATCH("処遇改善加算Ⅳ",【参考】数式用!$G$3:$M$3,0)+6,0),0),0)*AA371*0.5,0), "")</f>
        <v/>
      </c>
      <c r="AF371" s="344"/>
      <c r="AG371" s="345"/>
      <c r="AH371" s="345"/>
      <c r="AI371" s="344"/>
      <c r="AJ371" s="382"/>
      <c r="AK371" s="346"/>
      <c r="AL371" s="324" t="str">
        <f t="shared" si="202"/>
        <v/>
      </c>
      <c r="AM371" s="325" t="str">
        <f t="shared" si="203"/>
        <v/>
      </c>
      <c r="AN371" s="255"/>
      <c r="AO371" s="577" t="str">
        <f>IFERROR(VLOOKUP(K371,【参考】数式用!$A$2:$N$57,14,FALSE),"")</f>
        <v/>
      </c>
      <c r="AP371" s="577" t="str">
        <f t="shared" si="204"/>
        <v/>
      </c>
      <c r="AQ371" s="560" t="str">
        <f t="shared" si="205"/>
        <v/>
      </c>
      <c r="AR371" s="560" t="str">
        <f t="shared" si="206"/>
        <v>キャリアパス要件Ⅰ・Ⅱ_</v>
      </c>
      <c r="AS371" s="632" t="str">
        <f t="shared" si="207"/>
        <v>入力済</v>
      </c>
      <c r="AT371" s="577" t="str">
        <f t="shared" si="208"/>
        <v/>
      </c>
      <c r="AU371" s="632" t="str">
        <f t="shared" si="209"/>
        <v>入力済</v>
      </c>
      <c r="AV371" s="632" t="str">
        <f t="shared" si="210"/>
        <v/>
      </c>
      <c r="AW371" s="632" t="str">
        <f t="shared" si="211"/>
        <v/>
      </c>
      <c r="AX371" s="577" t="str">
        <f t="shared" si="212"/>
        <v/>
      </c>
      <c r="AY371" s="632" t="str">
        <f>IFERROR(VLOOKUP(K371,【参考】数式用!$AR$3:$AS$49, 2, FALSE), "")</f>
        <v/>
      </c>
      <c r="AZ371" s="577" t="str">
        <f t="shared" si="213"/>
        <v/>
      </c>
      <c r="BA371" s="559" t="str">
        <f t="shared" si="214"/>
        <v>入力済</v>
      </c>
      <c r="BB371" s="632" t="str">
        <f>IFERROR(VLOOKUP(K371,【参考】数式用!$AX$3:$AY$59, 2, FALSE), "")</f>
        <v/>
      </c>
      <c r="BC371" s="577" t="str">
        <f t="shared" si="215"/>
        <v/>
      </c>
      <c r="BD371" s="559" t="str">
        <f t="shared" si="216"/>
        <v>入力済</v>
      </c>
      <c r="BE371" s="559" t="str">
        <f t="shared" si="217"/>
        <v/>
      </c>
      <c r="BF371" s="559" t="str">
        <f t="shared" si="218"/>
        <v/>
      </c>
      <c r="BG371" s="559" t="str">
        <f t="shared" si="219"/>
        <v/>
      </c>
      <c r="BH371" s="559" t="str">
        <f t="shared" si="220"/>
        <v/>
      </c>
      <c r="BI371" s="559" t="str">
        <f t="shared" si="221"/>
        <v/>
      </c>
      <c r="BK371" s="27"/>
      <c r="BL371" s="606" t="str">
        <f t="shared" si="222"/>
        <v/>
      </c>
      <c r="BM371" s="606" t="str">
        <f t="shared" si="223"/>
        <v/>
      </c>
      <c r="BN371" s="606" t="str">
        <f t="shared" si="224"/>
        <v/>
      </c>
      <c r="BO371" s="607" t="str">
        <f>IFERROR(IF(BN371="対象",ROUNDDOWN(L371*VLOOKUP(K371,【参考】数式用!$A$4:$J$42,10,FALSE)*AA371,0),""),"")</f>
        <v/>
      </c>
      <c r="BP371" s="606" t="str">
        <f t="shared" si="197"/>
        <v/>
      </c>
      <c r="BQ371" s="606" t="str">
        <f t="shared" si="225"/>
        <v/>
      </c>
      <c r="BR371" s="608" t="str">
        <f t="shared" si="198"/>
        <v/>
      </c>
      <c r="BS371" s="608" t="str">
        <f t="shared" si="226"/>
        <v/>
      </c>
      <c r="BT371" s="606" t="str">
        <f t="shared" si="227"/>
        <v/>
      </c>
      <c r="BU371" s="607" t="str">
        <f>IFERROR(IF(BT371="Ⅱロ有り",ROUNDDOWN(L371*VLOOKUP(K371,【参考】数式用!$A$4:$J$42,10,FALSE)*AA371,0),""),"")</f>
        <v/>
      </c>
      <c r="BV371" s="606" t="str">
        <f>IFERROR(IF(BT371="Ⅱロなし",ROUNDDOWN(L371*VLOOKUP(K371,【参考】数式用!$A$4:$J$42,8,FALSE)*AA371,0),""),"")</f>
        <v/>
      </c>
    </row>
    <row r="372" spans="1:74" ht="110.1" customHeight="1" thickBot="1">
      <c r="A372" s="333">
        <v>359</v>
      </c>
      <c r="B372" s="1008" t="str">
        <f>IF(基本情報入力シート!B394="","",基本情報入力シート!B394)</f>
        <v/>
      </c>
      <c r="C372" s="1009"/>
      <c r="D372" s="1009"/>
      <c r="E372" s="1009"/>
      <c r="F372" s="1010"/>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24" t="str">
        <f>IF('別紙様式2-2（個票（４、５月））'!M372="","",'別紙様式2-2（個票（４、５月））'!M372)</f>
        <v/>
      </c>
      <c r="N372" s="584" t="str">
        <f>IF('別紙様式2-2（個票（４、５月））'!N372="","",'別紙様式2-2（個票（４、５月））'!N372)</f>
        <v/>
      </c>
      <c r="O372" s="336"/>
      <c r="P372" s="337" t="str">
        <f>IFERROR(VLOOKUP(K372,【参考】数式用!$A$2:$M$57,MATCH(O372,【参考】数式用!$G$3:$M$3,0)+6,0),"")</f>
        <v/>
      </c>
      <c r="Q372" s="338" t="s">
        <v>118</v>
      </c>
      <c r="R372" s="339"/>
      <c r="S372" s="340" t="s">
        <v>183</v>
      </c>
      <c r="T372" s="339"/>
      <c r="U372" s="340" t="s">
        <v>184</v>
      </c>
      <c r="V372" s="339"/>
      <c r="W372" s="340" t="s">
        <v>183</v>
      </c>
      <c r="X372" s="339"/>
      <c r="Y372" s="340" t="s">
        <v>185</v>
      </c>
      <c r="Z372" s="340" t="s">
        <v>186</v>
      </c>
      <c r="AA372" s="340" t="str">
        <f t="shared" si="199"/>
        <v/>
      </c>
      <c r="AB372" s="341" t="s">
        <v>187</v>
      </c>
      <c r="AC372" s="342" t="str">
        <f t="shared" si="200"/>
        <v/>
      </c>
      <c r="AD372" s="509" t="str">
        <f t="shared" si="201"/>
        <v/>
      </c>
      <c r="AE372" s="343" t="str">
        <f>IFERROR(ROUNDDOWN(ROUNDDOWN(ROUND(L372*VLOOKUP(K372,【参考】数式用!$A$2:$M$57,MATCH("処遇改善加算Ⅳ",【参考】数式用!$G$3:$M$3,0)+6,0),0),0)*AA372*0.5,0), "")</f>
        <v/>
      </c>
      <c r="AF372" s="344"/>
      <c r="AG372" s="345"/>
      <c r="AH372" s="345"/>
      <c r="AI372" s="344"/>
      <c r="AJ372" s="382"/>
      <c r="AK372" s="346"/>
      <c r="AL372" s="324" t="str">
        <f t="shared" si="202"/>
        <v/>
      </c>
      <c r="AM372" s="325" t="str">
        <f t="shared" si="203"/>
        <v/>
      </c>
      <c r="AN372" s="255"/>
      <c r="AO372" s="577" t="str">
        <f>IFERROR(VLOOKUP(K372,【参考】数式用!$A$2:$N$57,14,FALSE),"")</f>
        <v/>
      </c>
      <c r="AP372" s="577" t="str">
        <f t="shared" si="204"/>
        <v/>
      </c>
      <c r="AQ372" s="560" t="str">
        <f t="shared" si="205"/>
        <v/>
      </c>
      <c r="AR372" s="560" t="str">
        <f t="shared" si="206"/>
        <v>キャリアパス要件Ⅰ・Ⅱ_</v>
      </c>
      <c r="AS372" s="632" t="str">
        <f t="shared" si="207"/>
        <v>入力済</v>
      </c>
      <c r="AT372" s="577" t="str">
        <f t="shared" si="208"/>
        <v/>
      </c>
      <c r="AU372" s="632" t="str">
        <f t="shared" si="209"/>
        <v>入力済</v>
      </c>
      <c r="AV372" s="632" t="str">
        <f t="shared" si="210"/>
        <v/>
      </c>
      <c r="AW372" s="632" t="str">
        <f t="shared" si="211"/>
        <v/>
      </c>
      <c r="AX372" s="577" t="str">
        <f t="shared" si="212"/>
        <v/>
      </c>
      <c r="AY372" s="632" t="str">
        <f>IFERROR(VLOOKUP(K372,【参考】数式用!$AR$3:$AS$49, 2, FALSE), "")</f>
        <v/>
      </c>
      <c r="AZ372" s="577" t="str">
        <f t="shared" si="213"/>
        <v/>
      </c>
      <c r="BA372" s="559" t="str">
        <f t="shared" si="214"/>
        <v>入力済</v>
      </c>
      <c r="BB372" s="632" t="str">
        <f>IFERROR(VLOOKUP(K372,【参考】数式用!$AX$3:$AY$59, 2, FALSE), "")</f>
        <v/>
      </c>
      <c r="BC372" s="577" t="str">
        <f t="shared" si="215"/>
        <v/>
      </c>
      <c r="BD372" s="559" t="str">
        <f t="shared" si="216"/>
        <v>入力済</v>
      </c>
      <c r="BE372" s="559" t="str">
        <f t="shared" si="217"/>
        <v/>
      </c>
      <c r="BF372" s="559" t="str">
        <f t="shared" si="218"/>
        <v/>
      </c>
      <c r="BG372" s="559" t="str">
        <f t="shared" si="219"/>
        <v/>
      </c>
      <c r="BH372" s="559" t="str">
        <f t="shared" si="220"/>
        <v/>
      </c>
      <c r="BI372" s="559" t="str">
        <f t="shared" si="221"/>
        <v/>
      </c>
      <c r="BK372" s="27"/>
      <c r="BL372" s="606" t="str">
        <f t="shared" si="222"/>
        <v/>
      </c>
      <c r="BM372" s="606" t="str">
        <f t="shared" si="223"/>
        <v/>
      </c>
      <c r="BN372" s="606" t="str">
        <f t="shared" si="224"/>
        <v/>
      </c>
      <c r="BO372" s="607" t="str">
        <f>IFERROR(IF(BN372="対象",ROUNDDOWN(L372*VLOOKUP(K372,【参考】数式用!$A$4:$J$42,10,FALSE)*AA372,0),""),"")</f>
        <v/>
      </c>
      <c r="BP372" s="606" t="str">
        <f t="shared" si="197"/>
        <v/>
      </c>
      <c r="BQ372" s="606" t="str">
        <f t="shared" si="225"/>
        <v/>
      </c>
      <c r="BR372" s="608" t="str">
        <f t="shared" si="198"/>
        <v/>
      </c>
      <c r="BS372" s="608" t="str">
        <f t="shared" si="226"/>
        <v/>
      </c>
      <c r="BT372" s="606" t="str">
        <f t="shared" si="227"/>
        <v/>
      </c>
      <c r="BU372" s="607" t="str">
        <f>IFERROR(IF(BT372="Ⅱロ有り",ROUNDDOWN(L372*VLOOKUP(K372,【参考】数式用!$A$4:$J$42,10,FALSE)*AA372,0),""),"")</f>
        <v/>
      </c>
      <c r="BV372" s="606" t="str">
        <f>IFERROR(IF(BT372="Ⅱロなし",ROUNDDOWN(L372*VLOOKUP(K372,【参考】数式用!$A$4:$J$42,8,FALSE)*AA372,0),""),"")</f>
        <v/>
      </c>
    </row>
    <row r="373" spans="1:74" ht="110.1" customHeight="1" thickBot="1">
      <c r="A373" s="333">
        <v>360</v>
      </c>
      <c r="B373" s="1008" t="str">
        <f>IF(基本情報入力シート!B395="","",基本情報入力シート!B395)</f>
        <v/>
      </c>
      <c r="C373" s="1009"/>
      <c r="D373" s="1009"/>
      <c r="E373" s="1009"/>
      <c r="F373" s="1010"/>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24" t="str">
        <f>IF('別紙様式2-2（個票（４、５月））'!M373="","",'別紙様式2-2（個票（４、５月））'!M373)</f>
        <v/>
      </c>
      <c r="N373" s="584" t="str">
        <f>IF('別紙様式2-2（個票（４、５月））'!N373="","",'別紙様式2-2（個票（４、５月））'!N373)</f>
        <v/>
      </c>
      <c r="O373" s="336"/>
      <c r="P373" s="337" t="str">
        <f>IFERROR(VLOOKUP(K373,【参考】数式用!$A$2:$M$57,MATCH(O373,【参考】数式用!$G$3:$M$3,0)+6,0),"")</f>
        <v/>
      </c>
      <c r="Q373" s="338" t="s">
        <v>118</v>
      </c>
      <c r="R373" s="339"/>
      <c r="S373" s="340" t="s">
        <v>183</v>
      </c>
      <c r="T373" s="339"/>
      <c r="U373" s="340" t="s">
        <v>184</v>
      </c>
      <c r="V373" s="339"/>
      <c r="W373" s="340" t="s">
        <v>183</v>
      </c>
      <c r="X373" s="339"/>
      <c r="Y373" s="340" t="s">
        <v>185</v>
      </c>
      <c r="Z373" s="340" t="s">
        <v>186</v>
      </c>
      <c r="AA373" s="340" t="str">
        <f t="shared" si="199"/>
        <v/>
      </c>
      <c r="AB373" s="341" t="s">
        <v>187</v>
      </c>
      <c r="AC373" s="342" t="str">
        <f t="shared" si="200"/>
        <v/>
      </c>
      <c r="AD373" s="509" t="str">
        <f t="shared" si="201"/>
        <v/>
      </c>
      <c r="AE373" s="343" t="str">
        <f>IFERROR(ROUNDDOWN(ROUNDDOWN(ROUND(L373*VLOOKUP(K373,【参考】数式用!$A$2:$M$57,MATCH("処遇改善加算Ⅳ",【参考】数式用!$G$3:$M$3,0)+6,0),0),0)*AA373*0.5,0), "")</f>
        <v/>
      </c>
      <c r="AF373" s="344"/>
      <c r="AG373" s="345"/>
      <c r="AH373" s="345"/>
      <c r="AI373" s="344"/>
      <c r="AJ373" s="382"/>
      <c r="AK373" s="346"/>
      <c r="AL373" s="324" t="str">
        <f t="shared" si="202"/>
        <v/>
      </c>
      <c r="AM373" s="325" t="str">
        <f t="shared" si="203"/>
        <v/>
      </c>
      <c r="AN373" s="255"/>
      <c r="AO373" s="577" t="str">
        <f>IFERROR(VLOOKUP(K373,【参考】数式用!$A$2:$N$57,14,FALSE),"")</f>
        <v/>
      </c>
      <c r="AP373" s="577" t="str">
        <f t="shared" si="204"/>
        <v/>
      </c>
      <c r="AQ373" s="560" t="str">
        <f t="shared" si="205"/>
        <v/>
      </c>
      <c r="AR373" s="560" t="str">
        <f t="shared" si="206"/>
        <v>キャリアパス要件Ⅰ・Ⅱ_</v>
      </c>
      <c r="AS373" s="632" t="str">
        <f t="shared" si="207"/>
        <v>入力済</v>
      </c>
      <c r="AT373" s="577" t="str">
        <f t="shared" si="208"/>
        <v/>
      </c>
      <c r="AU373" s="632" t="str">
        <f t="shared" si="209"/>
        <v>入力済</v>
      </c>
      <c r="AV373" s="632" t="str">
        <f t="shared" si="210"/>
        <v/>
      </c>
      <c r="AW373" s="632" t="str">
        <f t="shared" si="211"/>
        <v/>
      </c>
      <c r="AX373" s="577" t="str">
        <f t="shared" si="212"/>
        <v/>
      </c>
      <c r="AY373" s="632" t="str">
        <f>IFERROR(VLOOKUP(K373,【参考】数式用!$AR$3:$AS$49, 2, FALSE), "")</f>
        <v/>
      </c>
      <c r="AZ373" s="577" t="str">
        <f t="shared" si="213"/>
        <v/>
      </c>
      <c r="BA373" s="559" t="str">
        <f t="shared" si="214"/>
        <v>入力済</v>
      </c>
      <c r="BB373" s="632" t="str">
        <f>IFERROR(VLOOKUP(K373,【参考】数式用!$AX$3:$AY$59, 2, FALSE), "")</f>
        <v/>
      </c>
      <c r="BC373" s="577" t="str">
        <f t="shared" si="215"/>
        <v/>
      </c>
      <c r="BD373" s="559" t="str">
        <f t="shared" si="216"/>
        <v>入力済</v>
      </c>
      <c r="BE373" s="559" t="str">
        <f t="shared" si="217"/>
        <v/>
      </c>
      <c r="BF373" s="559" t="str">
        <f t="shared" si="218"/>
        <v/>
      </c>
      <c r="BG373" s="559" t="str">
        <f t="shared" si="219"/>
        <v/>
      </c>
      <c r="BH373" s="559" t="str">
        <f t="shared" si="220"/>
        <v/>
      </c>
      <c r="BI373" s="559" t="str">
        <f t="shared" si="221"/>
        <v/>
      </c>
      <c r="BK373" s="27"/>
      <c r="BL373" s="606" t="str">
        <f t="shared" si="222"/>
        <v/>
      </c>
      <c r="BM373" s="606" t="str">
        <f t="shared" si="223"/>
        <v/>
      </c>
      <c r="BN373" s="606" t="str">
        <f t="shared" si="224"/>
        <v/>
      </c>
      <c r="BO373" s="607" t="str">
        <f>IFERROR(IF(BN373="対象",ROUNDDOWN(L373*VLOOKUP(K373,【参考】数式用!$A$4:$J$42,10,FALSE)*AA373,0),""),"")</f>
        <v/>
      </c>
      <c r="BP373" s="606" t="str">
        <f t="shared" si="197"/>
        <v/>
      </c>
      <c r="BQ373" s="606" t="str">
        <f t="shared" si="225"/>
        <v/>
      </c>
      <c r="BR373" s="608" t="str">
        <f t="shared" si="198"/>
        <v/>
      </c>
      <c r="BS373" s="608" t="str">
        <f t="shared" si="226"/>
        <v/>
      </c>
      <c r="BT373" s="606" t="str">
        <f t="shared" si="227"/>
        <v/>
      </c>
      <c r="BU373" s="607" t="str">
        <f>IFERROR(IF(BT373="Ⅱロ有り",ROUNDDOWN(L373*VLOOKUP(K373,【参考】数式用!$A$4:$J$42,10,FALSE)*AA373,0),""),"")</f>
        <v/>
      </c>
      <c r="BV373" s="606" t="str">
        <f>IFERROR(IF(BT373="Ⅱロなし",ROUNDDOWN(L373*VLOOKUP(K373,【参考】数式用!$A$4:$J$42,8,FALSE)*AA373,0),""),"")</f>
        <v/>
      </c>
    </row>
    <row r="374" spans="1:74" ht="110.1" customHeight="1" thickBot="1">
      <c r="A374" s="333">
        <v>361</v>
      </c>
      <c r="B374" s="1008" t="str">
        <f>IF(基本情報入力シート!B396="","",基本情報入力シート!B396)</f>
        <v/>
      </c>
      <c r="C374" s="1009"/>
      <c r="D374" s="1009"/>
      <c r="E374" s="1009"/>
      <c r="F374" s="1010"/>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24" t="str">
        <f>IF('別紙様式2-2（個票（４、５月））'!M374="","",'別紙様式2-2（個票（４、５月））'!M374)</f>
        <v/>
      </c>
      <c r="N374" s="584" t="str">
        <f>IF('別紙様式2-2（個票（４、５月））'!N374="","",'別紙様式2-2（個票（４、５月））'!N374)</f>
        <v/>
      </c>
      <c r="O374" s="336"/>
      <c r="P374" s="337" t="str">
        <f>IFERROR(VLOOKUP(K374,【参考】数式用!$A$2:$M$57,MATCH(O374,【参考】数式用!$G$3:$M$3,0)+6,0),"")</f>
        <v/>
      </c>
      <c r="Q374" s="338" t="s">
        <v>118</v>
      </c>
      <c r="R374" s="339"/>
      <c r="S374" s="340" t="s">
        <v>183</v>
      </c>
      <c r="T374" s="339"/>
      <c r="U374" s="340" t="s">
        <v>184</v>
      </c>
      <c r="V374" s="339"/>
      <c r="W374" s="340" t="s">
        <v>183</v>
      </c>
      <c r="X374" s="339"/>
      <c r="Y374" s="340" t="s">
        <v>185</v>
      </c>
      <c r="Z374" s="340" t="s">
        <v>186</v>
      </c>
      <c r="AA374" s="340" t="str">
        <f t="shared" si="199"/>
        <v/>
      </c>
      <c r="AB374" s="341" t="s">
        <v>187</v>
      </c>
      <c r="AC374" s="342" t="str">
        <f t="shared" si="200"/>
        <v/>
      </c>
      <c r="AD374" s="509" t="str">
        <f t="shared" si="201"/>
        <v/>
      </c>
      <c r="AE374" s="343" t="str">
        <f>IFERROR(ROUNDDOWN(ROUNDDOWN(ROUND(L374*VLOOKUP(K374,【参考】数式用!$A$2:$M$57,MATCH("処遇改善加算Ⅳ",【参考】数式用!$G$3:$M$3,0)+6,0),0),0)*AA374*0.5,0), "")</f>
        <v/>
      </c>
      <c r="AF374" s="344"/>
      <c r="AG374" s="345"/>
      <c r="AH374" s="345"/>
      <c r="AI374" s="344"/>
      <c r="AJ374" s="382"/>
      <c r="AK374" s="346"/>
      <c r="AL374" s="324" t="str">
        <f t="shared" si="202"/>
        <v/>
      </c>
      <c r="AM374" s="325" t="str">
        <f t="shared" si="203"/>
        <v/>
      </c>
      <c r="AN374" s="255"/>
      <c r="AO374" s="577" t="str">
        <f>IFERROR(VLOOKUP(K374,【参考】数式用!$A$2:$N$57,14,FALSE),"")</f>
        <v/>
      </c>
      <c r="AP374" s="577" t="str">
        <f t="shared" si="204"/>
        <v/>
      </c>
      <c r="AQ374" s="560" t="str">
        <f t="shared" si="205"/>
        <v/>
      </c>
      <c r="AR374" s="560" t="str">
        <f t="shared" si="206"/>
        <v>キャリアパス要件Ⅰ・Ⅱ_</v>
      </c>
      <c r="AS374" s="632" t="str">
        <f t="shared" si="207"/>
        <v>入力済</v>
      </c>
      <c r="AT374" s="577" t="str">
        <f t="shared" si="208"/>
        <v/>
      </c>
      <c r="AU374" s="632" t="str">
        <f t="shared" si="209"/>
        <v>入力済</v>
      </c>
      <c r="AV374" s="632" t="str">
        <f t="shared" si="210"/>
        <v/>
      </c>
      <c r="AW374" s="632" t="str">
        <f t="shared" si="211"/>
        <v/>
      </c>
      <c r="AX374" s="577" t="str">
        <f t="shared" si="212"/>
        <v/>
      </c>
      <c r="AY374" s="632" t="str">
        <f>IFERROR(VLOOKUP(K374,【参考】数式用!$AR$3:$AS$49, 2, FALSE), "")</f>
        <v/>
      </c>
      <c r="AZ374" s="577" t="str">
        <f t="shared" si="213"/>
        <v/>
      </c>
      <c r="BA374" s="559" t="str">
        <f t="shared" si="214"/>
        <v>入力済</v>
      </c>
      <c r="BB374" s="632" t="str">
        <f>IFERROR(VLOOKUP(K374,【参考】数式用!$AX$3:$AY$59, 2, FALSE), "")</f>
        <v/>
      </c>
      <c r="BC374" s="577" t="str">
        <f t="shared" si="215"/>
        <v/>
      </c>
      <c r="BD374" s="559" t="str">
        <f t="shared" si="216"/>
        <v>入力済</v>
      </c>
      <c r="BE374" s="559" t="str">
        <f t="shared" si="217"/>
        <v/>
      </c>
      <c r="BF374" s="559" t="str">
        <f t="shared" si="218"/>
        <v/>
      </c>
      <c r="BG374" s="559" t="str">
        <f t="shared" si="219"/>
        <v/>
      </c>
      <c r="BH374" s="559" t="str">
        <f t="shared" si="220"/>
        <v/>
      </c>
      <c r="BI374" s="559" t="str">
        <f t="shared" si="221"/>
        <v/>
      </c>
      <c r="BK374" s="27"/>
      <c r="BL374" s="606" t="str">
        <f t="shared" si="222"/>
        <v/>
      </c>
      <c r="BM374" s="606" t="str">
        <f t="shared" si="223"/>
        <v/>
      </c>
      <c r="BN374" s="606" t="str">
        <f t="shared" si="224"/>
        <v/>
      </c>
      <c r="BO374" s="607" t="str">
        <f>IFERROR(IF(BN374="対象",ROUNDDOWN(L374*VLOOKUP(K374,【参考】数式用!$A$4:$J$42,10,FALSE)*AA374,0),""),"")</f>
        <v/>
      </c>
      <c r="BP374" s="606" t="str">
        <f t="shared" si="197"/>
        <v/>
      </c>
      <c r="BQ374" s="606" t="str">
        <f t="shared" si="225"/>
        <v/>
      </c>
      <c r="BR374" s="608" t="str">
        <f t="shared" si="198"/>
        <v/>
      </c>
      <c r="BS374" s="608" t="str">
        <f t="shared" si="226"/>
        <v/>
      </c>
      <c r="BT374" s="606" t="str">
        <f t="shared" si="227"/>
        <v/>
      </c>
      <c r="BU374" s="607" t="str">
        <f>IFERROR(IF(BT374="Ⅱロ有り",ROUNDDOWN(L374*VLOOKUP(K374,【参考】数式用!$A$4:$J$42,10,FALSE)*AA374,0),""),"")</f>
        <v/>
      </c>
      <c r="BV374" s="606" t="str">
        <f>IFERROR(IF(BT374="Ⅱロなし",ROUNDDOWN(L374*VLOOKUP(K374,【参考】数式用!$A$4:$J$42,8,FALSE)*AA374,0),""),"")</f>
        <v/>
      </c>
    </row>
    <row r="375" spans="1:74" ht="110.1" customHeight="1" thickBot="1">
      <c r="A375" s="333">
        <v>362</v>
      </c>
      <c r="B375" s="1008" t="str">
        <f>IF(基本情報入力シート!B397="","",基本情報入力シート!B397)</f>
        <v/>
      </c>
      <c r="C375" s="1009"/>
      <c r="D375" s="1009"/>
      <c r="E375" s="1009"/>
      <c r="F375" s="1010"/>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24" t="str">
        <f>IF('別紙様式2-2（個票（４、５月））'!M375="","",'別紙様式2-2（個票（４、５月））'!M375)</f>
        <v/>
      </c>
      <c r="N375" s="584" t="str">
        <f>IF('別紙様式2-2（個票（４、５月））'!N375="","",'別紙様式2-2（個票（４、５月））'!N375)</f>
        <v/>
      </c>
      <c r="O375" s="336"/>
      <c r="P375" s="337" t="str">
        <f>IFERROR(VLOOKUP(K375,【参考】数式用!$A$2:$M$57,MATCH(O375,【参考】数式用!$G$3:$M$3,0)+6,0),"")</f>
        <v/>
      </c>
      <c r="Q375" s="338" t="s">
        <v>118</v>
      </c>
      <c r="R375" s="339"/>
      <c r="S375" s="340" t="s">
        <v>183</v>
      </c>
      <c r="T375" s="339"/>
      <c r="U375" s="340" t="s">
        <v>184</v>
      </c>
      <c r="V375" s="339"/>
      <c r="W375" s="340" t="s">
        <v>183</v>
      </c>
      <c r="X375" s="339"/>
      <c r="Y375" s="340" t="s">
        <v>185</v>
      </c>
      <c r="Z375" s="340" t="s">
        <v>186</v>
      </c>
      <c r="AA375" s="340" t="str">
        <f t="shared" si="199"/>
        <v/>
      </c>
      <c r="AB375" s="341" t="s">
        <v>187</v>
      </c>
      <c r="AC375" s="342" t="str">
        <f t="shared" si="200"/>
        <v/>
      </c>
      <c r="AD375" s="509" t="str">
        <f t="shared" si="201"/>
        <v/>
      </c>
      <c r="AE375" s="343" t="str">
        <f>IFERROR(ROUNDDOWN(ROUNDDOWN(ROUND(L375*VLOOKUP(K375,【参考】数式用!$A$2:$M$57,MATCH("処遇改善加算Ⅳ",【参考】数式用!$G$3:$M$3,0)+6,0),0),0)*AA375*0.5,0), "")</f>
        <v/>
      </c>
      <c r="AF375" s="344"/>
      <c r="AG375" s="345"/>
      <c r="AH375" s="345"/>
      <c r="AI375" s="344"/>
      <c r="AJ375" s="382"/>
      <c r="AK375" s="346"/>
      <c r="AL375" s="324" t="str">
        <f t="shared" si="202"/>
        <v/>
      </c>
      <c r="AM375" s="325" t="str">
        <f t="shared" si="203"/>
        <v/>
      </c>
      <c r="AN375" s="255"/>
      <c r="AO375" s="577" t="str">
        <f>IFERROR(VLOOKUP(K375,【参考】数式用!$A$2:$N$57,14,FALSE),"")</f>
        <v/>
      </c>
      <c r="AP375" s="577" t="str">
        <f t="shared" si="204"/>
        <v/>
      </c>
      <c r="AQ375" s="560" t="str">
        <f t="shared" si="205"/>
        <v/>
      </c>
      <c r="AR375" s="560" t="str">
        <f t="shared" si="206"/>
        <v>キャリアパス要件Ⅰ・Ⅱ_</v>
      </c>
      <c r="AS375" s="632" t="str">
        <f t="shared" si="207"/>
        <v>入力済</v>
      </c>
      <c r="AT375" s="577" t="str">
        <f t="shared" si="208"/>
        <v/>
      </c>
      <c r="AU375" s="632" t="str">
        <f t="shared" si="209"/>
        <v>入力済</v>
      </c>
      <c r="AV375" s="632" t="str">
        <f t="shared" si="210"/>
        <v/>
      </c>
      <c r="AW375" s="632" t="str">
        <f t="shared" si="211"/>
        <v/>
      </c>
      <c r="AX375" s="577" t="str">
        <f t="shared" si="212"/>
        <v/>
      </c>
      <c r="AY375" s="632" t="str">
        <f>IFERROR(VLOOKUP(K375,【参考】数式用!$AR$3:$AS$49, 2, FALSE), "")</f>
        <v/>
      </c>
      <c r="AZ375" s="577" t="str">
        <f t="shared" si="213"/>
        <v/>
      </c>
      <c r="BA375" s="559" t="str">
        <f t="shared" si="214"/>
        <v>入力済</v>
      </c>
      <c r="BB375" s="632" t="str">
        <f>IFERROR(VLOOKUP(K375,【参考】数式用!$AX$3:$AY$59, 2, FALSE), "")</f>
        <v/>
      </c>
      <c r="BC375" s="577" t="str">
        <f t="shared" si="215"/>
        <v/>
      </c>
      <c r="BD375" s="559" t="str">
        <f t="shared" si="216"/>
        <v>入力済</v>
      </c>
      <c r="BE375" s="559" t="str">
        <f t="shared" si="217"/>
        <v/>
      </c>
      <c r="BF375" s="559" t="str">
        <f t="shared" si="218"/>
        <v/>
      </c>
      <c r="BG375" s="559" t="str">
        <f t="shared" si="219"/>
        <v/>
      </c>
      <c r="BH375" s="559" t="str">
        <f t="shared" si="220"/>
        <v/>
      </c>
      <c r="BI375" s="559" t="str">
        <f t="shared" si="221"/>
        <v/>
      </c>
      <c r="BK375" s="27"/>
      <c r="BL375" s="606" t="str">
        <f t="shared" si="222"/>
        <v/>
      </c>
      <c r="BM375" s="606" t="str">
        <f t="shared" si="223"/>
        <v/>
      </c>
      <c r="BN375" s="606" t="str">
        <f t="shared" si="224"/>
        <v/>
      </c>
      <c r="BO375" s="607" t="str">
        <f>IFERROR(IF(BN375="対象",ROUNDDOWN(L375*VLOOKUP(K375,【参考】数式用!$A$4:$J$42,10,FALSE)*AA375,0),""),"")</f>
        <v/>
      </c>
      <c r="BP375" s="606" t="str">
        <f t="shared" si="197"/>
        <v/>
      </c>
      <c r="BQ375" s="606" t="str">
        <f t="shared" si="225"/>
        <v/>
      </c>
      <c r="BR375" s="608" t="str">
        <f t="shared" si="198"/>
        <v/>
      </c>
      <c r="BS375" s="608" t="str">
        <f t="shared" si="226"/>
        <v/>
      </c>
      <c r="BT375" s="606" t="str">
        <f t="shared" si="227"/>
        <v/>
      </c>
      <c r="BU375" s="607" t="str">
        <f>IFERROR(IF(BT375="Ⅱロ有り",ROUNDDOWN(L375*VLOOKUP(K375,【参考】数式用!$A$4:$J$42,10,FALSE)*AA375,0),""),"")</f>
        <v/>
      </c>
      <c r="BV375" s="606" t="str">
        <f>IFERROR(IF(BT375="Ⅱロなし",ROUNDDOWN(L375*VLOOKUP(K375,【参考】数式用!$A$4:$J$42,8,FALSE)*AA375,0),""),"")</f>
        <v/>
      </c>
    </row>
    <row r="376" spans="1:74" ht="110.1" customHeight="1" thickBot="1">
      <c r="A376" s="333">
        <v>363</v>
      </c>
      <c r="B376" s="1008" t="str">
        <f>IF(基本情報入力シート!B398="","",基本情報入力シート!B398)</f>
        <v/>
      </c>
      <c r="C376" s="1009"/>
      <c r="D376" s="1009"/>
      <c r="E376" s="1009"/>
      <c r="F376" s="1010"/>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24" t="str">
        <f>IF('別紙様式2-2（個票（４、５月））'!M376="","",'別紙様式2-2（個票（４、５月））'!M376)</f>
        <v/>
      </c>
      <c r="N376" s="584" t="str">
        <f>IF('別紙様式2-2（個票（４、５月））'!N376="","",'別紙様式2-2（個票（４、５月））'!N376)</f>
        <v/>
      </c>
      <c r="O376" s="336"/>
      <c r="P376" s="337" t="str">
        <f>IFERROR(VLOOKUP(K376,【参考】数式用!$A$2:$M$57,MATCH(O376,【参考】数式用!$G$3:$M$3,0)+6,0),"")</f>
        <v/>
      </c>
      <c r="Q376" s="338" t="s">
        <v>118</v>
      </c>
      <c r="R376" s="339"/>
      <c r="S376" s="340" t="s">
        <v>183</v>
      </c>
      <c r="T376" s="339"/>
      <c r="U376" s="340" t="s">
        <v>184</v>
      </c>
      <c r="V376" s="339"/>
      <c r="W376" s="340" t="s">
        <v>183</v>
      </c>
      <c r="X376" s="339"/>
      <c r="Y376" s="340" t="s">
        <v>185</v>
      </c>
      <c r="Z376" s="340" t="s">
        <v>186</v>
      </c>
      <c r="AA376" s="340" t="str">
        <f t="shared" si="199"/>
        <v/>
      </c>
      <c r="AB376" s="341" t="s">
        <v>187</v>
      </c>
      <c r="AC376" s="342" t="str">
        <f t="shared" si="200"/>
        <v/>
      </c>
      <c r="AD376" s="509" t="str">
        <f t="shared" si="201"/>
        <v/>
      </c>
      <c r="AE376" s="343" t="str">
        <f>IFERROR(ROUNDDOWN(ROUNDDOWN(ROUND(L376*VLOOKUP(K376,【参考】数式用!$A$2:$M$57,MATCH("処遇改善加算Ⅳ",【参考】数式用!$G$3:$M$3,0)+6,0),0),0)*AA376*0.5,0), "")</f>
        <v/>
      </c>
      <c r="AF376" s="344"/>
      <c r="AG376" s="345"/>
      <c r="AH376" s="345"/>
      <c r="AI376" s="344"/>
      <c r="AJ376" s="382"/>
      <c r="AK376" s="346"/>
      <c r="AL376" s="324" t="str">
        <f t="shared" si="202"/>
        <v/>
      </c>
      <c r="AM376" s="325" t="str">
        <f t="shared" si="203"/>
        <v/>
      </c>
      <c r="AN376" s="255"/>
      <c r="AO376" s="577" t="str">
        <f>IFERROR(VLOOKUP(K376,【参考】数式用!$A$2:$N$57,14,FALSE),"")</f>
        <v/>
      </c>
      <c r="AP376" s="577" t="str">
        <f t="shared" si="204"/>
        <v/>
      </c>
      <c r="AQ376" s="560" t="str">
        <f t="shared" si="205"/>
        <v/>
      </c>
      <c r="AR376" s="560" t="str">
        <f t="shared" si="206"/>
        <v>キャリアパス要件Ⅰ・Ⅱ_</v>
      </c>
      <c r="AS376" s="632" t="str">
        <f t="shared" si="207"/>
        <v>入力済</v>
      </c>
      <c r="AT376" s="577" t="str">
        <f t="shared" si="208"/>
        <v/>
      </c>
      <c r="AU376" s="632" t="str">
        <f t="shared" si="209"/>
        <v>入力済</v>
      </c>
      <c r="AV376" s="632" t="str">
        <f t="shared" si="210"/>
        <v/>
      </c>
      <c r="AW376" s="632" t="str">
        <f t="shared" si="211"/>
        <v/>
      </c>
      <c r="AX376" s="577" t="str">
        <f t="shared" si="212"/>
        <v/>
      </c>
      <c r="AY376" s="632" t="str">
        <f>IFERROR(VLOOKUP(K376,【参考】数式用!$AR$3:$AS$49, 2, FALSE), "")</f>
        <v/>
      </c>
      <c r="AZ376" s="577" t="str">
        <f t="shared" si="213"/>
        <v/>
      </c>
      <c r="BA376" s="559" t="str">
        <f t="shared" si="214"/>
        <v>入力済</v>
      </c>
      <c r="BB376" s="632" t="str">
        <f>IFERROR(VLOOKUP(K376,【参考】数式用!$AX$3:$AY$59, 2, FALSE), "")</f>
        <v/>
      </c>
      <c r="BC376" s="577" t="str">
        <f t="shared" si="215"/>
        <v/>
      </c>
      <c r="BD376" s="559" t="str">
        <f t="shared" si="216"/>
        <v>入力済</v>
      </c>
      <c r="BE376" s="559" t="str">
        <f t="shared" si="217"/>
        <v/>
      </c>
      <c r="BF376" s="559" t="str">
        <f t="shared" si="218"/>
        <v/>
      </c>
      <c r="BG376" s="559" t="str">
        <f t="shared" si="219"/>
        <v/>
      </c>
      <c r="BH376" s="559" t="str">
        <f t="shared" si="220"/>
        <v/>
      </c>
      <c r="BI376" s="559" t="str">
        <f t="shared" si="221"/>
        <v/>
      </c>
      <c r="BK376" s="27"/>
      <c r="BL376" s="606" t="str">
        <f t="shared" si="222"/>
        <v/>
      </c>
      <c r="BM376" s="606" t="str">
        <f t="shared" si="223"/>
        <v/>
      </c>
      <c r="BN376" s="606" t="str">
        <f t="shared" si="224"/>
        <v/>
      </c>
      <c r="BO376" s="607" t="str">
        <f>IFERROR(IF(BN376="対象",ROUNDDOWN(L376*VLOOKUP(K376,【参考】数式用!$A$4:$J$42,10,FALSE)*AA376,0),""),"")</f>
        <v/>
      </c>
      <c r="BP376" s="606" t="str">
        <f t="shared" si="197"/>
        <v/>
      </c>
      <c r="BQ376" s="606" t="str">
        <f t="shared" si="225"/>
        <v/>
      </c>
      <c r="BR376" s="608" t="str">
        <f t="shared" si="198"/>
        <v/>
      </c>
      <c r="BS376" s="608" t="str">
        <f t="shared" si="226"/>
        <v/>
      </c>
      <c r="BT376" s="606" t="str">
        <f t="shared" si="227"/>
        <v/>
      </c>
      <c r="BU376" s="607" t="str">
        <f>IFERROR(IF(BT376="Ⅱロ有り",ROUNDDOWN(L376*VLOOKUP(K376,【参考】数式用!$A$4:$J$42,10,FALSE)*AA376,0),""),"")</f>
        <v/>
      </c>
      <c r="BV376" s="606" t="str">
        <f>IFERROR(IF(BT376="Ⅱロなし",ROUNDDOWN(L376*VLOOKUP(K376,【参考】数式用!$A$4:$J$42,8,FALSE)*AA376,0),""),"")</f>
        <v/>
      </c>
    </row>
    <row r="377" spans="1:74" ht="110.1" customHeight="1" thickBot="1">
      <c r="A377" s="333">
        <v>364</v>
      </c>
      <c r="B377" s="1008" t="str">
        <f>IF(基本情報入力シート!B399="","",基本情報入力シート!B399)</f>
        <v/>
      </c>
      <c r="C377" s="1009"/>
      <c r="D377" s="1009"/>
      <c r="E377" s="1009"/>
      <c r="F377" s="1010"/>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24" t="str">
        <f>IF('別紙様式2-2（個票（４、５月））'!M377="","",'別紙様式2-2（個票（４、５月））'!M377)</f>
        <v/>
      </c>
      <c r="N377" s="584" t="str">
        <f>IF('別紙様式2-2（個票（４、５月））'!N377="","",'別紙様式2-2（個票（４、５月））'!N377)</f>
        <v/>
      </c>
      <c r="O377" s="336"/>
      <c r="P377" s="337" t="str">
        <f>IFERROR(VLOOKUP(K377,【参考】数式用!$A$2:$M$57,MATCH(O377,【参考】数式用!$G$3:$M$3,0)+6,0),"")</f>
        <v/>
      </c>
      <c r="Q377" s="338" t="s">
        <v>118</v>
      </c>
      <c r="R377" s="339"/>
      <c r="S377" s="340" t="s">
        <v>183</v>
      </c>
      <c r="T377" s="339"/>
      <c r="U377" s="340" t="s">
        <v>184</v>
      </c>
      <c r="V377" s="339"/>
      <c r="W377" s="340" t="s">
        <v>183</v>
      </c>
      <c r="X377" s="339"/>
      <c r="Y377" s="340" t="s">
        <v>185</v>
      </c>
      <c r="Z377" s="340" t="s">
        <v>186</v>
      </c>
      <c r="AA377" s="340" t="str">
        <f t="shared" si="199"/>
        <v/>
      </c>
      <c r="AB377" s="341" t="s">
        <v>187</v>
      </c>
      <c r="AC377" s="342" t="str">
        <f t="shared" si="200"/>
        <v/>
      </c>
      <c r="AD377" s="509" t="str">
        <f t="shared" si="201"/>
        <v/>
      </c>
      <c r="AE377" s="343" t="str">
        <f>IFERROR(ROUNDDOWN(ROUNDDOWN(ROUND(L377*VLOOKUP(K377,【参考】数式用!$A$2:$M$57,MATCH("処遇改善加算Ⅳ",【参考】数式用!$G$3:$M$3,0)+6,0),0),0)*AA377*0.5,0), "")</f>
        <v/>
      </c>
      <c r="AF377" s="344"/>
      <c r="AG377" s="345"/>
      <c r="AH377" s="345"/>
      <c r="AI377" s="344"/>
      <c r="AJ377" s="382"/>
      <c r="AK377" s="346"/>
      <c r="AL377" s="324" t="str">
        <f t="shared" si="202"/>
        <v/>
      </c>
      <c r="AM377" s="325" t="str">
        <f t="shared" si="203"/>
        <v/>
      </c>
      <c r="AN377" s="255"/>
      <c r="AO377" s="577" t="str">
        <f>IFERROR(VLOOKUP(K377,【参考】数式用!$A$2:$N$57,14,FALSE),"")</f>
        <v/>
      </c>
      <c r="AP377" s="577" t="str">
        <f t="shared" si="204"/>
        <v/>
      </c>
      <c r="AQ377" s="560" t="str">
        <f t="shared" si="205"/>
        <v/>
      </c>
      <c r="AR377" s="560" t="str">
        <f t="shared" si="206"/>
        <v>キャリアパス要件Ⅰ・Ⅱ_</v>
      </c>
      <c r="AS377" s="632" t="str">
        <f t="shared" si="207"/>
        <v>入力済</v>
      </c>
      <c r="AT377" s="577" t="str">
        <f t="shared" si="208"/>
        <v/>
      </c>
      <c r="AU377" s="632" t="str">
        <f t="shared" si="209"/>
        <v>入力済</v>
      </c>
      <c r="AV377" s="632" t="str">
        <f t="shared" si="210"/>
        <v/>
      </c>
      <c r="AW377" s="632" t="str">
        <f t="shared" si="211"/>
        <v/>
      </c>
      <c r="AX377" s="577" t="str">
        <f t="shared" si="212"/>
        <v/>
      </c>
      <c r="AY377" s="632" t="str">
        <f>IFERROR(VLOOKUP(K377,【参考】数式用!$AR$3:$AS$49, 2, FALSE), "")</f>
        <v/>
      </c>
      <c r="AZ377" s="577" t="str">
        <f t="shared" si="213"/>
        <v/>
      </c>
      <c r="BA377" s="559" t="str">
        <f t="shared" si="214"/>
        <v>入力済</v>
      </c>
      <c r="BB377" s="632" t="str">
        <f>IFERROR(VLOOKUP(K377,【参考】数式用!$AX$3:$AY$59, 2, FALSE), "")</f>
        <v/>
      </c>
      <c r="BC377" s="577" t="str">
        <f t="shared" si="215"/>
        <v/>
      </c>
      <c r="BD377" s="559" t="str">
        <f t="shared" si="216"/>
        <v>入力済</v>
      </c>
      <c r="BE377" s="559" t="str">
        <f t="shared" si="217"/>
        <v/>
      </c>
      <c r="BF377" s="559" t="str">
        <f t="shared" si="218"/>
        <v/>
      </c>
      <c r="BG377" s="559" t="str">
        <f t="shared" si="219"/>
        <v/>
      </c>
      <c r="BH377" s="559" t="str">
        <f t="shared" si="220"/>
        <v/>
      </c>
      <c r="BI377" s="559" t="str">
        <f t="shared" si="221"/>
        <v/>
      </c>
      <c r="BK377" s="27"/>
      <c r="BL377" s="606" t="str">
        <f t="shared" si="222"/>
        <v/>
      </c>
      <c r="BM377" s="606" t="str">
        <f t="shared" si="223"/>
        <v/>
      </c>
      <c r="BN377" s="606" t="str">
        <f t="shared" si="224"/>
        <v/>
      </c>
      <c r="BO377" s="607" t="str">
        <f>IFERROR(IF(BN377="対象",ROUNDDOWN(L377*VLOOKUP(K377,【参考】数式用!$A$4:$J$42,10,FALSE)*AA377,0),""),"")</f>
        <v/>
      </c>
      <c r="BP377" s="606" t="str">
        <f t="shared" si="197"/>
        <v/>
      </c>
      <c r="BQ377" s="606" t="str">
        <f t="shared" si="225"/>
        <v/>
      </c>
      <c r="BR377" s="608" t="str">
        <f t="shared" si="198"/>
        <v/>
      </c>
      <c r="BS377" s="608" t="str">
        <f t="shared" si="226"/>
        <v/>
      </c>
      <c r="BT377" s="606" t="str">
        <f t="shared" si="227"/>
        <v/>
      </c>
      <c r="BU377" s="607" t="str">
        <f>IFERROR(IF(BT377="Ⅱロ有り",ROUNDDOWN(L377*VLOOKUP(K377,【参考】数式用!$A$4:$J$42,10,FALSE)*AA377,0),""),"")</f>
        <v/>
      </c>
      <c r="BV377" s="606" t="str">
        <f>IFERROR(IF(BT377="Ⅱロなし",ROUNDDOWN(L377*VLOOKUP(K377,【参考】数式用!$A$4:$J$42,8,FALSE)*AA377,0),""),"")</f>
        <v/>
      </c>
    </row>
    <row r="378" spans="1:74" ht="110.1" customHeight="1" thickBot="1">
      <c r="A378" s="333">
        <v>365</v>
      </c>
      <c r="B378" s="1008" t="str">
        <f>IF(基本情報入力シート!B400="","",基本情報入力シート!B400)</f>
        <v/>
      </c>
      <c r="C378" s="1009"/>
      <c r="D378" s="1009"/>
      <c r="E378" s="1009"/>
      <c r="F378" s="1010"/>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24" t="str">
        <f>IF('別紙様式2-2（個票（４、５月））'!M378="","",'別紙様式2-2（個票（４、５月））'!M378)</f>
        <v/>
      </c>
      <c r="N378" s="584" t="str">
        <f>IF('別紙様式2-2（個票（４、５月））'!N378="","",'別紙様式2-2（個票（４、５月））'!N378)</f>
        <v/>
      </c>
      <c r="O378" s="336"/>
      <c r="P378" s="337" t="str">
        <f>IFERROR(VLOOKUP(K378,【参考】数式用!$A$2:$M$57,MATCH(O378,【参考】数式用!$G$3:$M$3,0)+6,0),"")</f>
        <v/>
      </c>
      <c r="Q378" s="338" t="s">
        <v>118</v>
      </c>
      <c r="R378" s="339"/>
      <c r="S378" s="340" t="s">
        <v>183</v>
      </c>
      <c r="T378" s="339"/>
      <c r="U378" s="340" t="s">
        <v>184</v>
      </c>
      <c r="V378" s="339"/>
      <c r="W378" s="340" t="s">
        <v>183</v>
      </c>
      <c r="X378" s="339"/>
      <c r="Y378" s="340" t="s">
        <v>185</v>
      </c>
      <c r="Z378" s="340" t="s">
        <v>186</v>
      </c>
      <c r="AA378" s="340" t="str">
        <f t="shared" si="199"/>
        <v/>
      </c>
      <c r="AB378" s="341" t="s">
        <v>187</v>
      </c>
      <c r="AC378" s="342" t="str">
        <f t="shared" si="200"/>
        <v/>
      </c>
      <c r="AD378" s="509" t="str">
        <f t="shared" si="201"/>
        <v/>
      </c>
      <c r="AE378" s="343" t="str">
        <f>IFERROR(ROUNDDOWN(ROUNDDOWN(ROUND(L378*VLOOKUP(K378,【参考】数式用!$A$2:$M$57,MATCH("処遇改善加算Ⅳ",【参考】数式用!$G$3:$M$3,0)+6,0),0),0)*AA378*0.5,0), "")</f>
        <v/>
      </c>
      <c r="AF378" s="344"/>
      <c r="AG378" s="345"/>
      <c r="AH378" s="345"/>
      <c r="AI378" s="344"/>
      <c r="AJ378" s="382"/>
      <c r="AK378" s="346"/>
      <c r="AL378" s="324" t="str">
        <f t="shared" si="202"/>
        <v/>
      </c>
      <c r="AM378" s="325" t="str">
        <f t="shared" si="203"/>
        <v/>
      </c>
      <c r="AN378" s="255"/>
      <c r="AO378" s="577" t="str">
        <f>IFERROR(VLOOKUP(K378,【参考】数式用!$A$2:$N$57,14,FALSE),"")</f>
        <v/>
      </c>
      <c r="AP378" s="577" t="str">
        <f t="shared" si="204"/>
        <v/>
      </c>
      <c r="AQ378" s="560" t="str">
        <f t="shared" si="205"/>
        <v/>
      </c>
      <c r="AR378" s="560" t="str">
        <f t="shared" si="206"/>
        <v>キャリアパス要件Ⅰ・Ⅱ_</v>
      </c>
      <c r="AS378" s="632" t="str">
        <f t="shared" si="207"/>
        <v>入力済</v>
      </c>
      <c r="AT378" s="577" t="str">
        <f t="shared" si="208"/>
        <v/>
      </c>
      <c r="AU378" s="632" t="str">
        <f t="shared" si="209"/>
        <v>入力済</v>
      </c>
      <c r="AV378" s="632" t="str">
        <f t="shared" si="210"/>
        <v/>
      </c>
      <c r="AW378" s="632" t="str">
        <f t="shared" si="211"/>
        <v/>
      </c>
      <c r="AX378" s="577" t="str">
        <f t="shared" si="212"/>
        <v/>
      </c>
      <c r="AY378" s="632" t="str">
        <f>IFERROR(VLOOKUP(K378,【参考】数式用!$AR$3:$AS$49, 2, FALSE), "")</f>
        <v/>
      </c>
      <c r="AZ378" s="577" t="str">
        <f t="shared" si="213"/>
        <v/>
      </c>
      <c r="BA378" s="559" t="str">
        <f t="shared" si="214"/>
        <v>入力済</v>
      </c>
      <c r="BB378" s="632" t="str">
        <f>IFERROR(VLOOKUP(K378,【参考】数式用!$AX$3:$AY$59, 2, FALSE), "")</f>
        <v/>
      </c>
      <c r="BC378" s="577" t="str">
        <f t="shared" si="215"/>
        <v/>
      </c>
      <c r="BD378" s="559" t="str">
        <f t="shared" si="216"/>
        <v>入力済</v>
      </c>
      <c r="BE378" s="559" t="str">
        <f t="shared" si="217"/>
        <v/>
      </c>
      <c r="BF378" s="559" t="str">
        <f t="shared" si="218"/>
        <v/>
      </c>
      <c r="BG378" s="559" t="str">
        <f t="shared" si="219"/>
        <v/>
      </c>
      <c r="BH378" s="559" t="str">
        <f t="shared" si="220"/>
        <v/>
      </c>
      <c r="BI378" s="559" t="str">
        <f t="shared" si="221"/>
        <v/>
      </c>
      <c r="BK378" s="27"/>
      <c r="BL378" s="606" t="str">
        <f t="shared" si="222"/>
        <v/>
      </c>
      <c r="BM378" s="606" t="str">
        <f t="shared" si="223"/>
        <v/>
      </c>
      <c r="BN378" s="606" t="str">
        <f t="shared" si="224"/>
        <v/>
      </c>
      <c r="BO378" s="607" t="str">
        <f>IFERROR(IF(BN378="対象",ROUNDDOWN(L378*VLOOKUP(K378,【参考】数式用!$A$4:$J$42,10,FALSE)*AA378,0),""),"")</f>
        <v/>
      </c>
      <c r="BP378" s="606" t="str">
        <f t="shared" si="197"/>
        <v/>
      </c>
      <c r="BQ378" s="606" t="str">
        <f t="shared" si="225"/>
        <v/>
      </c>
      <c r="BR378" s="608" t="str">
        <f t="shared" si="198"/>
        <v/>
      </c>
      <c r="BS378" s="608" t="str">
        <f t="shared" si="226"/>
        <v/>
      </c>
      <c r="BT378" s="606" t="str">
        <f t="shared" si="227"/>
        <v/>
      </c>
      <c r="BU378" s="607" t="str">
        <f>IFERROR(IF(BT378="Ⅱロ有り",ROUNDDOWN(L378*VLOOKUP(K378,【参考】数式用!$A$4:$J$42,10,FALSE)*AA378,0),""),"")</f>
        <v/>
      </c>
      <c r="BV378" s="606" t="str">
        <f>IFERROR(IF(BT378="Ⅱロなし",ROUNDDOWN(L378*VLOOKUP(K378,【参考】数式用!$A$4:$J$42,8,FALSE)*AA378,0),""),"")</f>
        <v/>
      </c>
    </row>
    <row r="379" spans="1:74" ht="110.1" customHeight="1" thickBot="1">
      <c r="A379" s="333">
        <v>366</v>
      </c>
      <c r="B379" s="1008" t="str">
        <f>IF(基本情報入力シート!B401="","",基本情報入力シート!B401)</f>
        <v/>
      </c>
      <c r="C379" s="1009"/>
      <c r="D379" s="1009"/>
      <c r="E379" s="1009"/>
      <c r="F379" s="1010"/>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24" t="str">
        <f>IF('別紙様式2-2（個票（４、５月））'!M379="","",'別紙様式2-2（個票（４、５月））'!M379)</f>
        <v/>
      </c>
      <c r="N379" s="584" t="str">
        <f>IF('別紙様式2-2（個票（４、５月））'!N379="","",'別紙様式2-2（個票（４、５月））'!N379)</f>
        <v/>
      </c>
      <c r="O379" s="336"/>
      <c r="P379" s="337" t="str">
        <f>IFERROR(VLOOKUP(K379,【参考】数式用!$A$2:$M$57,MATCH(O379,【参考】数式用!$G$3:$M$3,0)+6,0),"")</f>
        <v/>
      </c>
      <c r="Q379" s="338" t="s">
        <v>118</v>
      </c>
      <c r="R379" s="339"/>
      <c r="S379" s="340" t="s">
        <v>183</v>
      </c>
      <c r="T379" s="339"/>
      <c r="U379" s="340" t="s">
        <v>184</v>
      </c>
      <c r="V379" s="339"/>
      <c r="W379" s="340" t="s">
        <v>183</v>
      </c>
      <c r="X379" s="339"/>
      <c r="Y379" s="340" t="s">
        <v>185</v>
      </c>
      <c r="Z379" s="340" t="s">
        <v>186</v>
      </c>
      <c r="AA379" s="340" t="str">
        <f t="shared" si="199"/>
        <v/>
      </c>
      <c r="AB379" s="341" t="s">
        <v>187</v>
      </c>
      <c r="AC379" s="342" t="str">
        <f t="shared" si="200"/>
        <v/>
      </c>
      <c r="AD379" s="509" t="str">
        <f t="shared" si="201"/>
        <v/>
      </c>
      <c r="AE379" s="343" t="str">
        <f>IFERROR(ROUNDDOWN(ROUNDDOWN(ROUND(L379*VLOOKUP(K379,【参考】数式用!$A$2:$M$57,MATCH("処遇改善加算Ⅳ",【参考】数式用!$G$3:$M$3,0)+6,0),0),0)*AA379*0.5,0), "")</f>
        <v/>
      </c>
      <c r="AF379" s="344"/>
      <c r="AG379" s="345"/>
      <c r="AH379" s="345"/>
      <c r="AI379" s="344"/>
      <c r="AJ379" s="382"/>
      <c r="AK379" s="346"/>
      <c r="AL379" s="324" t="str">
        <f t="shared" si="202"/>
        <v/>
      </c>
      <c r="AM379" s="325" t="str">
        <f t="shared" si="203"/>
        <v/>
      </c>
      <c r="AN379" s="255"/>
      <c r="AO379" s="577" t="str">
        <f>IFERROR(VLOOKUP(K379,【参考】数式用!$A$2:$N$57,14,FALSE),"")</f>
        <v/>
      </c>
      <c r="AP379" s="577" t="str">
        <f t="shared" si="204"/>
        <v/>
      </c>
      <c r="AQ379" s="560" t="str">
        <f t="shared" si="205"/>
        <v/>
      </c>
      <c r="AR379" s="560" t="str">
        <f t="shared" si="206"/>
        <v>キャリアパス要件Ⅰ・Ⅱ_</v>
      </c>
      <c r="AS379" s="632" t="str">
        <f t="shared" si="207"/>
        <v>入力済</v>
      </c>
      <c r="AT379" s="577" t="str">
        <f t="shared" si="208"/>
        <v/>
      </c>
      <c r="AU379" s="632" t="str">
        <f t="shared" si="209"/>
        <v>入力済</v>
      </c>
      <c r="AV379" s="632" t="str">
        <f t="shared" si="210"/>
        <v/>
      </c>
      <c r="AW379" s="632" t="str">
        <f t="shared" si="211"/>
        <v/>
      </c>
      <c r="AX379" s="577" t="str">
        <f t="shared" si="212"/>
        <v/>
      </c>
      <c r="AY379" s="632" t="str">
        <f>IFERROR(VLOOKUP(K379,【参考】数式用!$AR$3:$AS$49, 2, FALSE), "")</f>
        <v/>
      </c>
      <c r="AZ379" s="577" t="str">
        <f t="shared" si="213"/>
        <v/>
      </c>
      <c r="BA379" s="559" t="str">
        <f t="shared" si="214"/>
        <v>入力済</v>
      </c>
      <c r="BB379" s="632" t="str">
        <f>IFERROR(VLOOKUP(K379,【参考】数式用!$AX$3:$AY$59, 2, FALSE), "")</f>
        <v/>
      </c>
      <c r="BC379" s="577" t="str">
        <f t="shared" si="215"/>
        <v/>
      </c>
      <c r="BD379" s="559" t="str">
        <f t="shared" si="216"/>
        <v>入力済</v>
      </c>
      <c r="BE379" s="559" t="str">
        <f t="shared" si="217"/>
        <v/>
      </c>
      <c r="BF379" s="559" t="str">
        <f t="shared" si="218"/>
        <v/>
      </c>
      <c r="BG379" s="559" t="str">
        <f t="shared" si="219"/>
        <v/>
      </c>
      <c r="BH379" s="559" t="str">
        <f t="shared" si="220"/>
        <v/>
      </c>
      <c r="BI379" s="559" t="str">
        <f t="shared" si="221"/>
        <v/>
      </c>
      <c r="BK379" s="27"/>
      <c r="BL379" s="606" t="str">
        <f t="shared" si="222"/>
        <v/>
      </c>
      <c r="BM379" s="606" t="str">
        <f t="shared" si="223"/>
        <v/>
      </c>
      <c r="BN379" s="606" t="str">
        <f t="shared" si="224"/>
        <v/>
      </c>
      <c r="BO379" s="607" t="str">
        <f>IFERROR(IF(BN379="対象",ROUNDDOWN(L379*VLOOKUP(K379,【参考】数式用!$A$4:$J$42,10,FALSE)*AA379,0),""),"")</f>
        <v/>
      </c>
      <c r="BP379" s="606" t="str">
        <f t="shared" si="197"/>
        <v/>
      </c>
      <c r="BQ379" s="606" t="str">
        <f t="shared" si="225"/>
        <v/>
      </c>
      <c r="BR379" s="608" t="str">
        <f t="shared" si="198"/>
        <v/>
      </c>
      <c r="BS379" s="608" t="str">
        <f t="shared" si="226"/>
        <v/>
      </c>
      <c r="BT379" s="606" t="str">
        <f t="shared" si="227"/>
        <v/>
      </c>
      <c r="BU379" s="607" t="str">
        <f>IFERROR(IF(BT379="Ⅱロ有り",ROUNDDOWN(L379*VLOOKUP(K379,【参考】数式用!$A$4:$J$42,10,FALSE)*AA379,0),""),"")</f>
        <v/>
      </c>
      <c r="BV379" s="606" t="str">
        <f>IFERROR(IF(BT379="Ⅱロなし",ROUNDDOWN(L379*VLOOKUP(K379,【参考】数式用!$A$4:$J$42,8,FALSE)*AA379,0),""),"")</f>
        <v/>
      </c>
    </row>
    <row r="380" spans="1:74" ht="110.1" customHeight="1" thickBot="1">
      <c r="A380" s="333">
        <v>367</v>
      </c>
      <c r="B380" s="1008" t="str">
        <f>IF(基本情報入力シート!B402="","",基本情報入力シート!B402)</f>
        <v/>
      </c>
      <c r="C380" s="1009"/>
      <c r="D380" s="1009"/>
      <c r="E380" s="1009"/>
      <c r="F380" s="1010"/>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24" t="str">
        <f>IF('別紙様式2-2（個票（４、５月））'!M380="","",'別紙様式2-2（個票（４、５月））'!M380)</f>
        <v/>
      </c>
      <c r="N380" s="584" t="str">
        <f>IF('別紙様式2-2（個票（４、５月））'!N380="","",'別紙様式2-2（個票（４、５月））'!N380)</f>
        <v/>
      </c>
      <c r="O380" s="336"/>
      <c r="P380" s="337" t="str">
        <f>IFERROR(VLOOKUP(K380,【参考】数式用!$A$2:$M$57,MATCH(O380,【参考】数式用!$G$3:$M$3,0)+6,0),"")</f>
        <v/>
      </c>
      <c r="Q380" s="338" t="s">
        <v>118</v>
      </c>
      <c r="R380" s="339"/>
      <c r="S380" s="340" t="s">
        <v>183</v>
      </c>
      <c r="T380" s="339"/>
      <c r="U380" s="340" t="s">
        <v>184</v>
      </c>
      <c r="V380" s="339"/>
      <c r="W380" s="340" t="s">
        <v>183</v>
      </c>
      <c r="X380" s="339"/>
      <c r="Y380" s="340" t="s">
        <v>185</v>
      </c>
      <c r="Z380" s="340" t="s">
        <v>186</v>
      </c>
      <c r="AA380" s="340" t="str">
        <f t="shared" si="199"/>
        <v/>
      </c>
      <c r="AB380" s="341" t="s">
        <v>187</v>
      </c>
      <c r="AC380" s="342" t="str">
        <f t="shared" si="200"/>
        <v/>
      </c>
      <c r="AD380" s="509" t="str">
        <f t="shared" si="201"/>
        <v/>
      </c>
      <c r="AE380" s="343" t="str">
        <f>IFERROR(ROUNDDOWN(ROUNDDOWN(ROUND(L380*VLOOKUP(K380,【参考】数式用!$A$2:$M$57,MATCH("処遇改善加算Ⅳ",【参考】数式用!$G$3:$M$3,0)+6,0),0),0)*AA380*0.5,0), "")</f>
        <v/>
      </c>
      <c r="AF380" s="344"/>
      <c r="AG380" s="345"/>
      <c r="AH380" s="345"/>
      <c r="AI380" s="344"/>
      <c r="AJ380" s="382"/>
      <c r="AK380" s="346"/>
      <c r="AL380" s="324" t="str">
        <f t="shared" si="202"/>
        <v/>
      </c>
      <c r="AM380" s="325" t="str">
        <f t="shared" si="203"/>
        <v/>
      </c>
      <c r="AN380" s="255"/>
      <c r="AO380" s="577" t="str">
        <f>IFERROR(VLOOKUP(K380,【参考】数式用!$A$2:$N$57,14,FALSE),"")</f>
        <v/>
      </c>
      <c r="AP380" s="577" t="str">
        <f t="shared" si="204"/>
        <v/>
      </c>
      <c r="AQ380" s="560" t="str">
        <f t="shared" si="205"/>
        <v/>
      </c>
      <c r="AR380" s="560" t="str">
        <f t="shared" si="206"/>
        <v>キャリアパス要件Ⅰ・Ⅱ_</v>
      </c>
      <c r="AS380" s="632" t="str">
        <f t="shared" si="207"/>
        <v>入力済</v>
      </c>
      <c r="AT380" s="577" t="str">
        <f t="shared" si="208"/>
        <v/>
      </c>
      <c r="AU380" s="632" t="str">
        <f t="shared" si="209"/>
        <v>入力済</v>
      </c>
      <c r="AV380" s="632" t="str">
        <f t="shared" si="210"/>
        <v/>
      </c>
      <c r="AW380" s="632" t="str">
        <f t="shared" si="211"/>
        <v/>
      </c>
      <c r="AX380" s="577" t="str">
        <f t="shared" si="212"/>
        <v/>
      </c>
      <c r="AY380" s="632" t="str">
        <f>IFERROR(VLOOKUP(K380,【参考】数式用!$AR$3:$AS$49, 2, FALSE), "")</f>
        <v/>
      </c>
      <c r="AZ380" s="577" t="str">
        <f t="shared" si="213"/>
        <v/>
      </c>
      <c r="BA380" s="559" t="str">
        <f t="shared" si="214"/>
        <v>入力済</v>
      </c>
      <c r="BB380" s="632" t="str">
        <f>IFERROR(VLOOKUP(K380,【参考】数式用!$AX$3:$AY$59, 2, FALSE), "")</f>
        <v/>
      </c>
      <c r="BC380" s="577" t="str">
        <f t="shared" si="215"/>
        <v/>
      </c>
      <c r="BD380" s="559" t="str">
        <f t="shared" si="216"/>
        <v>入力済</v>
      </c>
      <c r="BE380" s="559" t="str">
        <f t="shared" si="217"/>
        <v/>
      </c>
      <c r="BF380" s="559" t="str">
        <f t="shared" si="218"/>
        <v/>
      </c>
      <c r="BG380" s="559" t="str">
        <f t="shared" si="219"/>
        <v/>
      </c>
      <c r="BH380" s="559" t="str">
        <f t="shared" si="220"/>
        <v/>
      </c>
      <c r="BI380" s="559" t="str">
        <f t="shared" si="221"/>
        <v/>
      </c>
      <c r="BK380" s="27"/>
      <c r="BL380" s="606" t="str">
        <f t="shared" si="222"/>
        <v/>
      </c>
      <c r="BM380" s="606" t="str">
        <f t="shared" si="223"/>
        <v/>
      </c>
      <c r="BN380" s="606" t="str">
        <f t="shared" si="224"/>
        <v/>
      </c>
      <c r="BO380" s="607" t="str">
        <f>IFERROR(IF(BN380="対象",ROUNDDOWN(L380*VLOOKUP(K380,【参考】数式用!$A$4:$J$42,10,FALSE)*AA380,0),""),"")</f>
        <v/>
      </c>
      <c r="BP380" s="606" t="str">
        <f t="shared" si="197"/>
        <v/>
      </c>
      <c r="BQ380" s="606" t="str">
        <f t="shared" si="225"/>
        <v/>
      </c>
      <c r="BR380" s="608" t="str">
        <f t="shared" si="198"/>
        <v/>
      </c>
      <c r="BS380" s="608" t="str">
        <f t="shared" si="226"/>
        <v/>
      </c>
      <c r="BT380" s="606" t="str">
        <f t="shared" si="227"/>
        <v/>
      </c>
      <c r="BU380" s="607" t="str">
        <f>IFERROR(IF(BT380="Ⅱロ有り",ROUNDDOWN(L380*VLOOKUP(K380,【参考】数式用!$A$4:$J$42,10,FALSE)*AA380,0),""),"")</f>
        <v/>
      </c>
      <c r="BV380" s="606" t="str">
        <f>IFERROR(IF(BT380="Ⅱロなし",ROUNDDOWN(L380*VLOOKUP(K380,【参考】数式用!$A$4:$J$42,8,FALSE)*AA380,0),""),"")</f>
        <v/>
      </c>
    </row>
    <row r="381" spans="1:74" ht="110.1" customHeight="1" thickBot="1">
      <c r="A381" s="333">
        <v>368</v>
      </c>
      <c r="B381" s="1008" t="str">
        <f>IF(基本情報入力シート!B403="","",基本情報入力シート!B403)</f>
        <v/>
      </c>
      <c r="C381" s="1009"/>
      <c r="D381" s="1009"/>
      <c r="E381" s="1009"/>
      <c r="F381" s="1010"/>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24" t="str">
        <f>IF('別紙様式2-2（個票（４、５月））'!M381="","",'別紙様式2-2（個票（４、５月））'!M381)</f>
        <v/>
      </c>
      <c r="N381" s="584" t="str">
        <f>IF('別紙様式2-2（個票（４、５月））'!N381="","",'別紙様式2-2（個票（４、５月））'!N381)</f>
        <v/>
      </c>
      <c r="O381" s="336"/>
      <c r="P381" s="337" t="str">
        <f>IFERROR(VLOOKUP(K381,【参考】数式用!$A$2:$M$57,MATCH(O381,【参考】数式用!$G$3:$M$3,0)+6,0),"")</f>
        <v/>
      </c>
      <c r="Q381" s="338" t="s">
        <v>118</v>
      </c>
      <c r="R381" s="339"/>
      <c r="S381" s="340" t="s">
        <v>183</v>
      </c>
      <c r="T381" s="339"/>
      <c r="U381" s="340" t="s">
        <v>184</v>
      </c>
      <c r="V381" s="339"/>
      <c r="W381" s="340" t="s">
        <v>183</v>
      </c>
      <c r="X381" s="339"/>
      <c r="Y381" s="340" t="s">
        <v>185</v>
      </c>
      <c r="Z381" s="340" t="s">
        <v>186</v>
      </c>
      <c r="AA381" s="340" t="str">
        <f t="shared" si="199"/>
        <v/>
      </c>
      <c r="AB381" s="341" t="s">
        <v>187</v>
      </c>
      <c r="AC381" s="342" t="str">
        <f t="shared" si="200"/>
        <v/>
      </c>
      <c r="AD381" s="509" t="str">
        <f t="shared" si="201"/>
        <v/>
      </c>
      <c r="AE381" s="343" t="str">
        <f>IFERROR(ROUNDDOWN(ROUNDDOWN(ROUND(L381*VLOOKUP(K381,【参考】数式用!$A$2:$M$57,MATCH("処遇改善加算Ⅳ",【参考】数式用!$G$3:$M$3,0)+6,0),0),0)*AA381*0.5,0), "")</f>
        <v/>
      </c>
      <c r="AF381" s="344"/>
      <c r="AG381" s="345"/>
      <c r="AH381" s="345"/>
      <c r="AI381" s="344"/>
      <c r="AJ381" s="382"/>
      <c r="AK381" s="346"/>
      <c r="AL381" s="324" t="str">
        <f t="shared" si="202"/>
        <v/>
      </c>
      <c r="AM381" s="325" t="str">
        <f t="shared" si="203"/>
        <v/>
      </c>
      <c r="AN381" s="255"/>
      <c r="AO381" s="577" t="str">
        <f>IFERROR(VLOOKUP(K381,【参考】数式用!$A$2:$N$57,14,FALSE),"")</f>
        <v/>
      </c>
      <c r="AP381" s="577" t="str">
        <f t="shared" si="204"/>
        <v/>
      </c>
      <c r="AQ381" s="560" t="str">
        <f t="shared" si="205"/>
        <v/>
      </c>
      <c r="AR381" s="560" t="str">
        <f t="shared" si="206"/>
        <v>キャリアパス要件Ⅰ・Ⅱ_</v>
      </c>
      <c r="AS381" s="632" t="str">
        <f t="shared" si="207"/>
        <v>入力済</v>
      </c>
      <c r="AT381" s="577" t="str">
        <f t="shared" si="208"/>
        <v/>
      </c>
      <c r="AU381" s="632" t="str">
        <f t="shared" si="209"/>
        <v>入力済</v>
      </c>
      <c r="AV381" s="632" t="str">
        <f t="shared" si="210"/>
        <v/>
      </c>
      <c r="AW381" s="632" t="str">
        <f t="shared" si="211"/>
        <v/>
      </c>
      <c r="AX381" s="577" t="str">
        <f t="shared" si="212"/>
        <v/>
      </c>
      <c r="AY381" s="632" t="str">
        <f>IFERROR(VLOOKUP(K381,【参考】数式用!$AR$3:$AS$49, 2, FALSE), "")</f>
        <v/>
      </c>
      <c r="AZ381" s="577" t="str">
        <f t="shared" si="213"/>
        <v/>
      </c>
      <c r="BA381" s="559" t="str">
        <f t="shared" si="214"/>
        <v>入力済</v>
      </c>
      <c r="BB381" s="632" t="str">
        <f>IFERROR(VLOOKUP(K381,【参考】数式用!$AX$3:$AY$59, 2, FALSE), "")</f>
        <v/>
      </c>
      <c r="BC381" s="577" t="str">
        <f t="shared" si="215"/>
        <v/>
      </c>
      <c r="BD381" s="559" t="str">
        <f t="shared" si="216"/>
        <v>入力済</v>
      </c>
      <c r="BE381" s="559" t="str">
        <f t="shared" si="217"/>
        <v/>
      </c>
      <c r="BF381" s="559" t="str">
        <f t="shared" si="218"/>
        <v/>
      </c>
      <c r="BG381" s="559" t="str">
        <f t="shared" si="219"/>
        <v/>
      </c>
      <c r="BH381" s="559" t="str">
        <f t="shared" si="220"/>
        <v/>
      </c>
      <c r="BI381" s="559" t="str">
        <f t="shared" si="221"/>
        <v/>
      </c>
      <c r="BK381" s="27"/>
      <c r="BL381" s="606" t="str">
        <f t="shared" si="222"/>
        <v/>
      </c>
      <c r="BM381" s="606" t="str">
        <f t="shared" si="223"/>
        <v/>
      </c>
      <c r="BN381" s="606" t="str">
        <f t="shared" si="224"/>
        <v/>
      </c>
      <c r="BO381" s="607" t="str">
        <f>IFERROR(IF(BN381="対象",ROUNDDOWN(L381*VLOOKUP(K381,【参考】数式用!$A$4:$J$42,10,FALSE)*AA381,0),""),"")</f>
        <v/>
      </c>
      <c r="BP381" s="606" t="str">
        <f t="shared" si="197"/>
        <v/>
      </c>
      <c r="BQ381" s="606" t="str">
        <f t="shared" si="225"/>
        <v/>
      </c>
      <c r="BR381" s="608" t="str">
        <f t="shared" si="198"/>
        <v/>
      </c>
      <c r="BS381" s="608" t="str">
        <f t="shared" si="226"/>
        <v/>
      </c>
      <c r="BT381" s="606" t="str">
        <f t="shared" si="227"/>
        <v/>
      </c>
      <c r="BU381" s="607" t="str">
        <f>IFERROR(IF(BT381="Ⅱロ有り",ROUNDDOWN(L381*VLOOKUP(K381,【参考】数式用!$A$4:$J$42,10,FALSE)*AA381,0),""),"")</f>
        <v/>
      </c>
      <c r="BV381" s="606" t="str">
        <f>IFERROR(IF(BT381="Ⅱロなし",ROUNDDOWN(L381*VLOOKUP(K381,【参考】数式用!$A$4:$J$42,8,FALSE)*AA381,0),""),"")</f>
        <v/>
      </c>
    </row>
    <row r="382" spans="1:74" ht="110.1" customHeight="1" thickBot="1">
      <c r="A382" s="333">
        <v>369</v>
      </c>
      <c r="B382" s="1008" t="str">
        <f>IF(基本情報入力シート!B404="","",基本情報入力シート!B404)</f>
        <v/>
      </c>
      <c r="C382" s="1009"/>
      <c r="D382" s="1009"/>
      <c r="E382" s="1009"/>
      <c r="F382" s="1010"/>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24" t="str">
        <f>IF('別紙様式2-2（個票（４、５月））'!M382="","",'別紙様式2-2（個票（４、５月））'!M382)</f>
        <v/>
      </c>
      <c r="N382" s="584" t="str">
        <f>IF('別紙様式2-2（個票（４、５月））'!N382="","",'別紙様式2-2（個票（４、５月））'!N382)</f>
        <v/>
      </c>
      <c r="O382" s="336"/>
      <c r="P382" s="337" t="str">
        <f>IFERROR(VLOOKUP(K382,【参考】数式用!$A$2:$M$57,MATCH(O382,【参考】数式用!$G$3:$M$3,0)+6,0),"")</f>
        <v/>
      </c>
      <c r="Q382" s="338" t="s">
        <v>118</v>
      </c>
      <c r="R382" s="339"/>
      <c r="S382" s="340" t="s">
        <v>183</v>
      </c>
      <c r="T382" s="339"/>
      <c r="U382" s="340" t="s">
        <v>184</v>
      </c>
      <c r="V382" s="339"/>
      <c r="W382" s="340" t="s">
        <v>183</v>
      </c>
      <c r="X382" s="339"/>
      <c r="Y382" s="340" t="s">
        <v>185</v>
      </c>
      <c r="Z382" s="340" t="s">
        <v>186</v>
      </c>
      <c r="AA382" s="340" t="str">
        <f t="shared" si="199"/>
        <v/>
      </c>
      <c r="AB382" s="341" t="s">
        <v>187</v>
      </c>
      <c r="AC382" s="342" t="str">
        <f t="shared" si="200"/>
        <v/>
      </c>
      <c r="AD382" s="509" t="str">
        <f t="shared" si="201"/>
        <v/>
      </c>
      <c r="AE382" s="343" t="str">
        <f>IFERROR(ROUNDDOWN(ROUNDDOWN(ROUND(L382*VLOOKUP(K382,【参考】数式用!$A$2:$M$57,MATCH("処遇改善加算Ⅳ",【参考】数式用!$G$3:$M$3,0)+6,0),0),0)*AA382*0.5,0), "")</f>
        <v/>
      </c>
      <c r="AF382" s="344"/>
      <c r="AG382" s="345"/>
      <c r="AH382" s="345"/>
      <c r="AI382" s="344"/>
      <c r="AJ382" s="382"/>
      <c r="AK382" s="346"/>
      <c r="AL382" s="324" t="str">
        <f t="shared" si="202"/>
        <v/>
      </c>
      <c r="AM382" s="325" t="str">
        <f t="shared" si="203"/>
        <v/>
      </c>
      <c r="AN382" s="255"/>
      <c r="AO382" s="577" t="str">
        <f>IFERROR(VLOOKUP(K382,【参考】数式用!$A$2:$N$57,14,FALSE),"")</f>
        <v/>
      </c>
      <c r="AP382" s="577" t="str">
        <f t="shared" si="204"/>
        <v/>
      </c>
      <c r="AQ382" s="560" t="str">
        <f t="shared" si="205"/>
        <v/>
      </c>
      <c r="AR382" s="560" t="str">
        <f t="shared" si="206"/>
        <v>キャリアパス要件Ⅰ・Ⅱ_</v>
      </c>
      <c r="AS382" s="632" t="str">
        <f t="shared" si="207"/>
        <v>入力済</v>
      </c>
      <c r="AT382" s="577" t="str">
        <f t="shared" si="208"/>
        <v/>
      </c>
      <c r="AU382" s="632" t="str">
        <f t="shared" si="209"/>
        <v>入力済</v>
      </c>
      <c r="AV382" s="632" t="str">
        <f t="shared" si="210"/>
        <v/>
      </c>
      <c r="AW382" s="632" t="str">
        <f t="shared" si="211"/>
        <v/>
      </c>
      <c r="AX382" s="577" t="str">
        <f t="shared" si="212"/>
        <v/>
      </c>
      <c r="AY382" s="632" t="str">
        <f>IFERROR(VLOOKUP(K382,【参考】数式用!$AR$3:$AS$49, 2, FALSE), "")</f>
        <v/>
      </c>
      <c r="AZ382" s="577" t="str">
        <f t="shared" si="213"/>
        <v/>
      </c>
      <c r="BA382" s="559" t="str">
        <f t="shared" si="214"/>
        <v>入力済</v>
      </c>
      <c r="BB382" s="632" t="str">
        <f>IFERROR(VLOOKUP(K382,【参考】数式用!$AX$3:$AY$59, 2, FALSE), "")</f>
        <v/>
      </c>
      <c r="BC382" s="577" t="str">
        <f t="shared" si="215"/>
        <v/>
      </c>
      <c r="BD382" s="559" t="str">
        <f t="shared" si="216"/>
        <v>入力済</v>
      </c>
      <c r="BE382" s="559" t="str">
        <f t="shared" si="217"/>
        <v/>
      </c>
      <c r="BF382" s="559" t="str">
        <f t="shared" si="218"/>
        <v/>
      </c>
      <c r="BG382" s="559" t="str">
        <f t="shared" si="219"/>
        <v/>
      </c>
      <c r="BH382" s="559" t="str">
        <f t="shared" si="220"/>
        <v/>
      </c>
      <c r="BI382" s="559" t="str">
        <f t="shared" si="221"/>
        <v/>
      </c>
      <c r="BK382" s="27"/>
      <c r="BL382" s="606" t="str">
        <f t="shared" si="222"/>
        <v/>
      </c>
      <c r="BM382" s="606" t="str">
        <f t="shared" si="223"/>
        <v/>
      </c>
      <c r="BN382" s="606" t="str">
        <f t="shared" si="224"/>
        <v/>
      </c>
      <c r="BO382" s="607" t="str">
        <f>IFERROR(IF(BN382="対象",ROUNDDOWN(L382*VLOOKUP(K382,【参考】数式用!$A$4:$J$42,10,FALSE)*AA382,0),""),"")</f>
        <v/>
      </c>
      <c r="BP382" s="606" t="str">
        <f t="shared" si="197"/>
        <v/>
      </c>
      <c r="BQ382" s="606" t="str">
        <f t="shared" si="225"/>
        <v/>
      </c>
      <c r="BR382" s="608" t="str">
        <f t="shared" si="198"/>
        <v/>
      </c>
      <c r="BS382" s="608" t="str">
        <f t="shared" si="226"/>
        <v/>
      </c>
      <c r="BT382" s="606" t="str">
        <f t="shared" si="227"/>
        <v/>
      </c>
      <c r="BU382" s="607" t="str">
        <f>IFERROR(IF(BT382="Ⅱロ有り",ROUNDDOWN(L382*VLOOKUP(K382,【参考】数式用!$A$4:$J$42,10,FALSE)*AA382,0),""),"")</f>
        <v/>
      </c>
      <c r="BV382" s="606" t="str">
        <f>IFERROR(IF(BT382="Ⅱロなし",ROUNDDOWN(L382*VLOOKUP(K382,【参考】数式用!$A$4:$J$42,8,FALSE)*AA382,0),""),"")</f>
        <v/>
      </c>
    </row>
    <row r="383" spans="1:74" ht="110.1" customHeight="1" thickBot="1">
      <c r="A383" s="333">
        <v>370</v>
      </c>
      <c r="B383" s="1008" t="str">
        <f>IF(基本情報入力シート!B405="","",基本情報入力シート!B405)</f>
        <v/>
      </c>
      <c r="C383" s="1009"/>
      <c r="D383" s="1009"/>
      <c r="E383" s="1009"/>
      <c r="F383" s="1010"/>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24" t="str">
        <f>IF('別紙様式2-2（個票（４、５月））'!M383="","",'別紙様式2-2（個票（４、５月））'!M383)</f>
        <v/>
      </c>
      <c r="N383" s="584" t="str">
        <f>IF('別紙様式2-2（個票（４、５月））'!N383="","",'別紙様式2-2（個票（４、５月））'!N383)</f>
        <v/>
      </c>
      <c r="O383" s="336"/>
      <c r="P383" s="337" t="str">
        <f>IFERROR(VLOOKUP(K383,【参考】数式用!$A$2:$M$57,MATCH(O383,【参考】数式用!$G$3:$M$3,0)+6,0),"")</f>
        <v/>
      </c>
      <c r="Q383" s="338" t="s">
        <v>118</v>
      </c>
      <c r="R383" s="339"/>
      <c r="S383" s="340" t="s">
        <v>183</v>
      </c>
      <c r="T383" s="339"/>
      <c r="U383" s="340" t="s">
        <v>184</v>
      </c>
      <c r="V383" s="339"/>
      <c r="W383" s="340" t="s">
        <v>183</v>
      </c>
      <c r="X383" s="339"/>
      <c r="Y383" s="340" t="s">
        <v>185</v>
      </c>
      <c r="Z383" s="340" t="s">
        <v>186</v>
      </c>
      <c r="AA383" s="340" t="str">
        <f t="shared" si="199"/>
        <v/>
      </c>
      <c r="AB383" s="341" t="s">
        <v>187</v>
      </c>
      <c r="AC383" s="342" t="str">
        <f t="shared" si="200"/>
        <v/>
      </c>
      <c r="AD383" s="509" t="str">
        <f t="shared" si="201"/>
        <v/>
      </c>
      <c r="AE383" s="343" t="str">
        <f>IFERROR(ROUNDDOWN(ROUNDDOWN(ROUND(L383*VLOOKUP(K383,【参考】数式用!$A$2:$M$57,MATCH("処遇改善加算Ⅳ",【参考】数式用!$G$3:$M$3,0)+6,0),0),0)*AA383*0.5,0), "")</f>
        <v/>
      </c>
      <c r="AF383" s="344"/>
      <c r="AG383" s="345"/>
      <c r="AH383" s="345"/>
      <c r="AI383" s="344"/>
      <c r="AJ383" s="382"/>
      <c r="AK383" s="346"/>
      <c r="AL383" s="324" t="str">
        <f t="shared" si="202"/>
        <v/>
      </c>
      <c r="AM383" s="325" t="str">
        <f t="shared" si="203"/>
        <v/>
      </c>
      <c r="AN383" s="255"/>
      <c r="AO383" s="577" t="str">
        <f>IFERROR(VLOOKUP(K383,【参考】数式用!$A$2:$N$57,14,FALSE),"")</f>
        <v/>
      </c>
      <c r="AP383" s="577" t="str">
        <f t="shared" si="204"/>
        <v/>
      </c>
      <c r="AQ383" s="560" t="str">
        <f t="shared" si="205"/>
        <v/>
      </c>
      <c r="AR383" s="560" t="str">
        <f t="shared" si="206"/>
        <v>キャリアパス要件Ⅰ・Ⅱ_</v>
      </c>
      <c r="AS383" s="632" t="str">
        <f t="shared" si="207"/>
        <v>入力済</v>
      </c>
      <c r="AT383" s="577" t="str">
        <f t="shared" si="208"/>
        <v/>
      </c>
      <c r="AU383" s="632" t="str">
        <f t="shared" si="209"/>
        <v>入力済</v>
      </c>
      <c r="AV383" s="632" t="str">
        <f t="shared" si="210"/>
        <v/>
      </c>
      <c r="AW383" s="632" t="str">
        <f t="shared" si="211"/>
        <v/>
      </c>
      <c r="AX383" s="577" t="str">
        <f t="shared" si="212"/>
        <v/>
      </c>
      <c r="AY383" s="632" t="str">
        <f>IFERROR(VLOOKUP(K383,【参考】数式用!$AR$3:$AS$49, 2, FALSE), "")</f>
        <v/>
      </c>
      <c r="AZ383" s="577" t="str">
        <f t="shared" si="213"/>
        <v/>
      </c>
      <c r="BA383" s="559" t="str">
        <f t="shared" si="214"/>
        <v>入力済</v>
      </c>
      <c r="BB383" s="632" t="str">
        <f>IFERROR(VLOOKUP(K383,【参考】数式用!$AX$3:$AY$59, 2, FALSE), "")</f>
        <v/>
      </c>
      <c r="BC383" s="577" t="str">
        <f t="shared" si="215"/>
        <v/>
      </c>
      <c r="BD383" s="559" t="str">
        <f t="shared" si="216"/>
        <v>入力済</v>
      </c>
      <c r="BE383" s="559" t="str">
        <f t="shared" si="217"/>
        <v/>
      </c>
      <c r="BF383" s="559" t="str">
        <f t="shared" si="218"/>
        <v/>
      </c>
      <c r="BG383" s="559" t="str">
        <f t="shared" si="219"/>
        <v/>
      </c>
      <c r="BH383" s="559" t="str">
        <f t="shared" si="220"/>
        <v/>
      </c>
      <c r="BI383" s="559" t="str">
        <f t="shared" si="221"/>
        <v/>
      </c>
      <c r="BK383" s="27"/>
      <c r="BL383" s="606" t="str">
        <f t="shared" si="222"/>
        <v/>
      </c>
      <c r="BM383" s="606" t="str">
        <f t="shared" si="223"/>
        <v/>
      </c>
      <c r="BN383" s="606" t="str">
        <f t="shared" si="224"/>
        <v/>
      </c>
      <c r="BO383" s="607" t="str">
        <f>IFERROR(IF(BN383="対象",ROUNDDOWN(L383*VLOOKUP(K383,【参考】数式用!$A$4:$J$42,10,FALSE)*AA383,0),""),"")</f>
        <v/>
      </c>
      <c r="BP383" s="606" t="str">
        <f t="shared" si="197"/>
        <v/>
      </c>
      <c r="BQ383" s="606" t="str">
        <f t="shared" si="225"/>
        <v/>
      </c>
      <c r="BR383" s="608" t="str">
        <f t="shared" si="198"/>
        <v/>
      </c>
      <c r="BS383" s="608" t="str">
        <f t="shared" si="226"/>
        <v/>
      </c>
      <c r="BT383" s="606" t="str">
        <f t="shared" si="227"/>
        <v/>
      </c>
      <c r="BU383" s="607" t="str">
        <f>IFERROR(IF(BT383="Ⅱロ有り",ROUNDDOWN(L383*VLOOKUP(K383,【参考】数式用!$A$4:$J$42,10,FALSE)*AA383,0),""),"")</f>
        <v/>
      </c>
      <c r="BV383" s="606" t="str">
        <f>IFERROR(IF(BT383="Ⅱロなし",ROUNDDOWN(L383*VLOOKUP(K383,【参考】数式用!$A$4:$J$42,8,FALSE)*AA383,0),""),"")</f>
        <v/>
      </c>
    </row>
    <row r="384" spans="1:74" ht="110.1" customHeight="1" thickBot="1">
      <c r="A384" s="333">
        <v>371</v>
      </c>
      <c r="B384" s="1008" t="str">
        <f>IF(基本情報入力シート!B406="","",基本情報入力シート!B406)</f>
        <v/>
      </c>
      <c r="C384" s="1009"/>
      <c r="D384" s="1009"/>
      <c r="E384" s="1009"/>
      <c r="F384" s="1010"/>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24" t="str">
        <f>IF('別紙様式2-2（個票（４、５月））'!M384="","",'別紙様式2-2（個票（４、５月））'!M384)</f>
        <v/>
      </c>
      <c r="N384" s="584" t="str">
        <f>IF('別紙様式2-2（個票（４、５月））'!N384="","",'別紙様式2-2（個票（４、５月））'!N384)</f>
        <v/>
      </c>
      <c r="O384" s="336"/>
      <c r="P384" s="337" t="str">
        <f>IFERROR(VLOOKUP(K384,【参考】数式用!$A$2:$M$57,MATCH(O384,【参考】数式用!$G$3:$M$3,0)+6,0),"")</f>
        <v/>
      </c>
      <c r="Q384" s="338" t="s">
        <v>118</v>
      </c>
      <c r="R384" s="339"/>
      <c r="S384" s="340" t="s">
        <v>183</v>
      </c>
      <c r="T384" s="339"/>
      <c r="U384" s="340" t="s">
        <v>184</v>
      </c>
      <c r="V384" s="339"/>
      <c r="W384" s="340" t="s">
        <v>183</v>
      </c>
      <c r="X384" s="339"/>
      <c r="Y384" s="340" t="s">
        <v>185</v>
      </c>
      <c r="Z384" s="340" t="s">
        <v>186</v>
      </c>
      <c r="AA384" s="340" t="str">
        <f t="shared" si="199"/>
        <v/>
      </c>
      <c r="AB384" s="341" t="s">
        <v>187</v>
      </c>
      <c r="AC384" s="342" t="str">
        <f t="shared" si="200"/>
        <v/>
      </c>
      <c r="AD384" s="509" t="str">
        <f t="shared" si="201"/>
        <v/>
      </c>
      <c r="AE384" s="343" t="str">
        <f>IFERROR(ROUNDDOWN(ROUNDDOWN(ROUND(L384*VLOOKUP(K384,【参考】数式用!$A$2:$M$57,MATCH("処遇改善加算Ⅳ",【参考】数式用!$G$3:$M$3,0)+6,0),0),0)*AA384*0.5,0), "")</f>
        <v/>
      </c>
      <c r="AF384" s="344"/>
      <c r="AG384" s="345"/>
      <c r="AH384" s="345"/>
      <c r="AI384" s="344"/>
      <c r="AJ384" s="382"/>
      <c r="AK384" s="346"/>
      <c r="AL384" s="324" t="str">
        <f t="shared" si="202"/>
        <v/>
      </c>
      <c r="AM384" s="325" t="str">
        <f t="shared" si="203"/>
        <v/>
      </c>
      <c r="AN384" s="255"/>
      <c r="AO384" s="577" t="str">
        <f>IFERROR(VLOOKUP(K384,【参考】数式用!$A$2:$N$57,14,FALSE),"")</f>
        <v/>
      </c>
      <c r="AP384" s="577" t="str">
        <f t="shared" si="204"/>
        <v/>
      </c>
      <c r="AQ384" s="560" t="str">
        <f t="shared" si="205"/>
        <v/>
      </c>
      <c r="AR384" s="560" t="str">
        <f t="shared" si="206"/>
        <v>キャリアパス要件Ⅰ・Ⅱ_</v>
      </c>
      <c r="AS384" s="632" t="str">
        <f t="shared" si="207"/>
        <v>入力済</v>
      </c>
      <c r="AT384" s="577" t="str">
        <f t="shared" si="208"/>
        <v/>
      </c>
      <c r="AU384" s="632" t="str">
        <f t="shared" si="209"/>
        <v>入力済</v>
      </c>
      <c r="AV384" s="632" t="str">
        <f t="shared" si="210"/>
        <v/>
      </c>
      <c r="AW384" s="632" t="str">
        <f t="shared" si="211"/>
        <v/>
      </c>
      <c r="AX384" s="577" t="str">
        <f t="shared" si="212"/>
        <v/>
      </c>
      <c r="AY384" s="632" t="str">
        <f>IFERROR(VLOOKUP(K384,【参考】数式用!$AR$3:$AS$49, 2, FALSE), "")</f>
        <v/>
      </c>
      <c r="AZ384" s="577" t="str">
        <f t="shared" si="213"/>
        <v/>
      </c>
      <c r="BA384" s="559" t="str">
        <f t="shared" si="214"/>
        <v>入力済</v>
      </c>
      <c r="BB384" s="632" t="str">
        <f>IFERROR(VLOOKUP(K384,【参考】数式用!$AX$3:$AY$59, 2, FALSE), "")</f>
        <v/>
      </c>
      <c r="BC384" s="577" t="str">
        <f t="shared" si="215"/>
        <v/>
      </c>
      <c r="BD384" s="559" t="str">
        <f t="shared" si="216"/>
        <v>入力済</v>
      </c>
      <c r="BE384" s="559" t="str">
        <f t="shared" si="217"/>
        <v/>
      </c>
      <c r="BF384" s="559" t="str">
        <f t="shared" si="218"/>
        <v/>
      </c>
      <c r="BG384" s="559" t="str">
        <f t="shared" si="219"/>
        <v/>
      </c>
      <c r="BH384" s="559" t="str">
        <f t="shared" si="220"/>
        <v/>
      </c>
      <c r="BI384" s="559" t="str">
        <f t="shared" si="221"/>
        <v/>
      </c>
      <c r="BK384" s="27"/>
      <c r="BL384" s="606" t="str">
        <f t="shared" si="222"/>
        <v/>
      </c>
      <c r="BM384" s="606" t="str">
        <f t="shared" si="223"/>
        <v/>
      </c>
      <c r="BN384" s="606" t="str">
        <f t="shared" si="224"/>
        <v/>
      </c>
      <c r="BO384" s="607" t="str">
        <f>IFERROR(IF(BN384="対象",ROUNDDOWN(L384*VLOOKUP(K384,【参考】数式用!$A$4:$J$42,10,FALSE)*AA384,0),""),"")</f>
        <v/>
      </c>
      <c r="BP384" s="606" t="str">
        <f t="shared" si="197"/>
        <v/>
      </c>
      <c r="BQ384" s="606" t="str">
        <f t="shared" si="225"/>
        <v/>
      </c>
      <c r="BR384" s="608" t="str">
        <f t="shared" si="198"/>
        <v/>
      </c>
      <c r="BS384" s="608" t="str">
        <f t="shared" si="226"/>
        <v/>
      </c>
      <c r="BT384" s="606" t="str">
        <f t="shared" si="227"/>
        <v/>
      </c>
      <c r="BU384" s="607" t="str">
        <f>IFERROR(IF(BT384="Ⅱロ有り",ROUNDDOWN(L384*VLOOKUP(K384,【参考】数式用!$A$4:$J$42,10,FALSE)*AA384,0),""),"")</f>
        <v/>
      </c>
      <c r="BV384" s="606" t="str">
        <f>IFERROR(IF(BT384="Ⅱロなし",ROUNDDOWN(L384*VLOOKUP(K384,【参考】数式用!$A$4:$J$42,8,FALSE)*AA384,0),""),"")</f>
        <v/>
      </c>
    </row>
    <row r="385" spans="1:74" ht="110.1" customHeight="1" thickBot="1">
      <c r="A385" s="333">
        <v>372</v>
      </c>
      <c r="B385" s="1008" t="str">
        <f>IF(基本情報入力シート!B407="","",基本情報入力シート!B407)</f>
        <v/>
      </c>
      <c r="C385" s="1009"/>
      <c r="D385" s="1009"/>
      <c r="E385" s="1009"/>
      <c r="F385" s="1010"/>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24" t="str">
        <f>IF('別紙様式2-2（個票（４、５月））'!M385="","",'別紙様式2-2（個票（４、５月））'!M385)</f>
        <v/>
      </c>
      <c r="N385" s="584" t="str">
        <f>IF('別紙様式2-2（個票（４、５月））'!N385="","",'別紙様式2-2（個票（４、５月））'!N385)</f>
        <v/>
      </c>
      <c r="O385" s="336"/>
      <c r="P385" s="337" t="str">
        <f>IFERROR(VLOOKUP(K385,【参考】数式用!$A$2:$M$57,MATCH(O385,【参考】数式用!$G$3:$M$3,0)+6,0),"")</f>
        <v/>
      </c>
      <c r="Q385" s="338" t="s">
        <v>118</v>
      </c>
      <c r="R385" s="339"/>
      <c r="S385" s="340" t="s">
        <v>183</v>
      </c>
      <c r="T385" s="339"/>
      <c r="U385" s="340" t="s">
        <v>184</v>
      </c>
      <c r="V385" s="339"/>
      <c r="W385" s="340" t="s">
        <v>183</v>
      </c>
      <c r="X385" s="339"/>
      <c r="Y385" s="340" t="s">
        <v>185</v>
      </c>
      <c r="Z385" s="340" t="s">
        <v>186</v>
      </c>
      <c r="AA385" s="340" t="str">
        <f t="shared" si="199"/>
        <v/>
      </c>
      <c r="AB385" s="341" t="s">
        <v>187</v>
      </c>
      <c r="AC385" s="342" t="str">
        <f t="shared" si="200"/>
        <v/>
      </c>
      <c r="AD385" s="509" t="str">
        <f t="shared" si="201"/>
        <v/>
      </c>
      <c r="AE385" s="343" t="str">
        <f>IFERROR(ROUNDDOWN(ROUNDDOWN(ROUND(L385*VLOOKUP(K385,【参考】数式用!$A$2:$M$57,MATCH("処遇改善加算Ⅳ",【参考】数式用!$G$3:$M$3,0)+6,0),0),0)*AA385*0.5,0), "")</f>
        <v/>
      </c>
      <c r="AF385" s="344"/>
      <c r="AG385" s="345"/>
      <c r="AH385" s="345"/>
      <c r="AI385" s="344"/>
      <c r="AJ385" s="382"/>
      <c r="AK385" s="346"/>
      <c r="AL385" s="324" t="str">
        <f t="shared" si="202"/>
        <v/>
      </c>
      <c r="AM385" s="325" t="str">
        <f t="shared" si="203"/>
        <v/>
      </c>
      <c r="AN385" s="255"/>
      <c r="AO385" s="577" t="str">
        <f>IFERROR(VLOOKUP(K385,【参考】数式用!$A$2:$N$57,14,FALSE),"")</f>
        <v/>
      </c>
      <c r="AP385" s="577" t="str">
        <f t="shared" si="204"/>
        <v/>
      </c>
      <c r="AQ385" s="560" t="str">
        <f t="shared" si="205"/>
        <v/>
      </c>
      <c r="AR385" s="560" t="str">
        <f t="shared" si="206"/>
        <v>キャリアパス要件Ⅰ・Ⅱ_</v>
      </c>
      <c r="AS385" s="632" t="str">
        <f t="shared" si="207"/>
        <v>入力済</v>
      </c>
      <c r="AT385" s="577" t="str">
        <f t="shared" si="208"/>
        <v/>
      </c>
      <c r="AU385" s="632" t="str">
        <f t="shared" si="209"/>
        <v>入力済</v>
      </c>
      <c r="AV385" s="632" t="str">
        <f t="shared" si="210"/>
        <v/>
      </c>
      <c r="AW385" s="632" t="str">
        <f t="shared" si="211"/>
        <v/>
      </c>
      <c r="AX385" s="577" t="str">
        <f t="shared" si="212"/>
        <v/>
      </c>
      <c r="AY385" s="632" t="str">
        <f>IFERROR(VLOOKUP(K385,【参考】数式用!$AR$3:$AS$49, 2, FALSE), "")</f>
        <v/>
      </c>
      <c r="AZ385" s="577" t="str">
        <f t="shared" si="213"/>
        <v/>
      </c>
      <c r="BA385" s="559" t="str">
        <f t="shared" si="214"/>
        <v>入力済</v>
      </c>
      <c r="BB385" s="632" t="str">
        <f>IFERROR(VLOOKUP(K385,【参考】数式用!$AX$3:$AY$59, 2, FALSE), "")</f>
        <v/>
      </c>
      <c r="BC385" s="577" t="str">
        <f t="shared" si="215"/>
        <v/>
      </c>
      <c r="BD385" s="559" t="str">
        <f t="shared" si="216"/>
        <v>入力済</v>
      </c>
      <c r="BE385" s="559" t="str">
        <f t="shared" si="217"/>
        <v/>
      </c>
      <c r="BF385" s="559" t="str">
        <f t="shared" si="218"/>
        <v/>
      </c>
      <c r="BG385" s="559" t="str">
        <f t="shared" si="219"/>
        <v/>
      </c>
      <c r="BH385" s="559" t="str">
        <f t="shared" si="220"/>
        <v/>
      </c>
      <c r="BI385" s="559" t="str">
        <f t="shared" si="221"/>
        <v/>
      </c>
      <c r="BK385" s="27"/>
      <c r="BL385" s="606" t="str">
        <f t="shared" si="222"/>
        <v/>
      </c>
      <c r="BM385" s="606" t="str">
        <f t="shared" si="223"/>
        <v/>
      </c>
      <c r="BN385" s="606" t="str">
        <f t="shared" si="224"/>
        <v/>
      </c>
      <c r="BO385" s="607" t="str">
        <f>IFERROR(IF(BN385="対象",ROUNDDOWN(L385*VLOOKUP(K385,【参考】数式用!$A$4:$J$42,10,FALSE)*AA385,0),""),"")</f>
        <v/>
      </c>
      <c r="BP385" s="606" t="str">
        <f t="shared" si="197"/>
        <v/>
      </c>
      <c r="BQ385" s="606" t="str">
        <f t="shared" si="225"/>
        <v/>
      </c>
      <c r="BR385" s="608" t="str">
        <f t="shared" si="198"/>
        <v/>
      </c>
      <c r="BS385" s="608" t="str">
        <f t="shared" si="226"/>
        <v/>
      </c>
      <c r="BT385" s="606" t="str">
        <f t="shared" si="227"/>
        <v/>
      </c>
      <c r="BU385" s="607" t="str">
        <f>IFERROR(IF(BT385="Ⅱロ有り",ROUNDDOWN(L385*VLOOKUP(K385,【参考】数式用!$A$4:$J$42,10,FALSE)*AA385,0),""),"")</f>
        <v/>
      </c>
      <c r="BV385" s="606" t="str">
        <f>IFERROR(IF(BT385="Ⅱロなし",ROUNDDOWN(L385*VLOOKUP(K385,【参考】数式用!$A$4:$J$42,8,FALSE)*AA385,0),""),"")</f>
        <v/>
      </c>
    </row>
    <row r="386" spans="1:74" ht="110.1" customHeight="1" thickBot="1">
      <c r="A386" s="333">
        <v>373</v>
      </c>
      <c r="B386" s="1008" t="str">
        <f>IF(基本情報入力シート!B408="","",基本情報入力シート!B408)</f>
        <v/>
      </c>
      <c r="C386" s="1009"/>
      <c r="D386" s="1009"/>
      <c r="E386" s="1009"/>
      <c r="F386" s="1010"/>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24" t="str">
        <f>IF('別紙様式2-2（個票（４、５月））'!M386="","",'別紙様式2-2（個票（４、５月））'!M386)</f>
        <v/>
      </c>
      <c r="N386" s="584" t="str">
        <f>IF('別紙様式2-2（個票（４、５月））'!N386="","",'別紙様式2-2（個票（４、５月））'!N386)</f>
        <v/>
      </c>
      <c r="O386" s="336"/>
      <c r="P386" s="337" t="str">
        <f>IFERROR(VLOOKUP(K386,【参考】数式用!$A$2:$M$57,MATCH(O386,【参考】数式用!$G$3:$M$3,0)+6,0),"")</f>
        <v/>
      </c>
      <c r="Q386" s="338" t="s">
        <v>118</v>
      </c>
      <c r="R386" s="339"/>
      <c r="S386" s="340" t="s">
        <v>183</v>
      </c>
      <c r="T386" s="339"/>
      <c r="U386" s="340" t="s">
        <v>184</v>
      </c>
      <c r="V386" s="339"/>
      <c r="W386" s="340" t="s">
        <v>183</v>
      </c>
      <c r="X386" s="339"/>
      <c r="Y386" s="340" t="s">
        <v>185</v>
      </c>
      <c r="Z386" s="340" t="s">
        <v>186</v>
      </c>
      <c r="AA386" s="340" t="str">
        <f t="shared" si="199"/>
        <v/>
      </c>
      <c r="AB386" s="341" t="s">
        <v>187</v>
      </c>
      <c r="AC386" s="342" t="str">
        <f t="shared" si="200"/>
        <v/>
      </c>
      <c r="AD386" s="509" t="str">
        <f t="shared" si="201"/>
        <v/>
      </c>
      <c r="AE386" s="343" t="str">
        <f>IFERROR(ROUNDDOWN(ROUNDDOWN(ROUND(L386*VLOOKUP(K386,【参考】数式用!$A$2:$M$57,MATCH("処遇改善加算Ⅳ",【参考】数式用!$G$3:$M$3,0)+6,0),0),0)*AA386*0.5,0), "")</f>
        <v/>
      </c>
      <c r="AF386" s="344"/>
      <c r="AG386" s="345"/>
      <c r="AH386" s="345"/>
      <c r="AI386" s="344"/>
      <c r="AJ386" s="382"/>
      <c r="AK386" s="346"/>
      <c r="AL386" s="324" t="str">
        <f t="shared" si="202"/>
        <v/>
      </c>
      <c r="AM386" s="325" t="str">
        <f t="shared" si="203"/>
        <v/>
      </c>
      <c r="AN386" s="255"/>
      <c r="AO386" s="577" t="str">
        <f>IFERROR(VLOOKUP(K386,【参考】数式用!$A$2:$N$57,14,FALSE),"")</f>
        <v/>
      </c>
      <c r="AP386" s="577" t="str">
        <f t="shared" si="204"/>
        <v/>
      </c>
      <c r="AQ386" s="560" t="str">
        <f t="shared" si="205"/>
        <v/>
      </c>
      <c r="AR386" s="560" t="str">
        <f t="shared" si="206"/>
        <v>キャリアパス要件Ⅰ・Ⅱ_</v>
      </c>
      <c r="AS386" s="632" t="str">
        <f t="shared" si="207"/>
        <v>入力済</v>
      </c>
      <c r="AT386" s="577" t="str">
        <f t="shared" si="208"/>
        <v/>
      </c>
      <c r="AU386" s="632" t="str">
        <f t="shared" si="209"/>
        <v>入力済</v>
      </c>
      <c r="AV386" s="632" t="str">
        <f t="shared" si="210"/>
        <v/>
      </c>
      <c r="AW386" s="632" t="str">
        <f t="shared" si="211"/>
        <v/>
      </c>
      <c r="AX386" s="577" t="str">
        <f t="shared" si="212"/>
        <v/>
      </c>
      <c r="AY386" s="632" t="str">
        <f>IFERROR(VLOOKUP(K386,【参考】数式用!$AR$3:$AS$49, 2, FALSE), "")</f>
        <v/>
      </c>
      <c r="AZ386" s="577" t="str">
        <f t="shared" si="213"/>
        <v/>
      </c>
      <c r="BA386" s="559" t="str">
        <f t="shared" si="214"/>
        <v>入力済</v>
      </c>
      <c r="BB386" s="632" t="str">
        <f>IFERROR(VLOOKUP(K386,【参考】数式用!$AX$3:$AY$59, 2, FALSE), "")</f>
        <v/>
      </c>
      <c r="BC386" s="577" t="str">
        <f t="shared" si="215"/>
        <v/>
      </c>
      <c r="BD386" s="559" t="str">
        <f t="shared" si="216"/>
        <v>入力済</v>
      </c>
      <c r="BE386" s="559" t="str">
        <f t="shared" si="217"/>
        <v/>
      </c>
      <c r="BF386" s="559" t="str">
        <f t="shared" si="218"/>
        <v/>
      </c>
      <c r="BG386" s="559" t="str">
        <f t="shared" si="219"/>
        <v/>
      </c>
      <c r="BH386" s="559" t="str">
        <f t="shared" si="220"/>
        <v/>
      </c>
      <c r="BI386" s="559" t="str">
        <f t="shared" si="221"/>
        <v/>
      </c>
      <c r="BK386" s="27"/>
      <c r="BL386" s="606" t="str">
        <f t="shared" si="222"/>
        <v/>
      </c>
      <c r="BM386" s="606" t="str">
        <f t="shared" si="223"/>
        <v/>
      </c>
      <c r="BN386" s="606" t="str">
        <f t="shared" si="224"/>
        <v/>
      </c>
      <c r="BO386" s="607" t="str">
        <f>IFERROR(IF(BN386="対象",ROUNDDOWN(L386*VLOOKUP(K386,【参考】数式用!$A$4:$J$42,10,FALSE)*AA386,0),""),"")</f>
        <v/>
      </c>
      <c r="BP386" s="606" t="str">
        <f t="shared" si="197"/>
        <v/>
      </c>
      <c r="BQ386" s="606" t="str">
        <f t="shared" si="225"/>
        <v/>
      </c>
      <c r="BR386" s="608" t="str">
        <f t="shared" si="198"/>
        <v/>
      </c>
      <c r="BS386" s="608" t="str">
        <f t="shared" si="226"/>
        <v/>
      </c>
      <c r="BT386" s="606" t="str">
        <f t="shared" si="227"/>
        <v/>
      </c>
      <c r="BU386" s="607" t="str">
        <f>IFERROR(IF(BT386="Ⅱロ有り",ROUNDDOWN(L386*VLOOKUP(K386,【参考】数式用!$A$4:$J$42,10,FALSE)*AA386,0),""),"")</f>
        <v/>
      </c>
      <c r="BV386" s="606" t="str">
        <f>IFERROR(IF(BT386="Ⅱロなし",ROUNDDOWN(L386*VLOOKUP(K386,【参考】数式用!$A$4:$J$42,8,FALSE)*AA386,0),""),"")</f>
        <v/>
      </c>
    </row>
    <row r="387" spans="1:74" ht="110.1" customHeight="1" thickBot="1">
      <c r="A387" s="333">
        <v>374</v>
      </c>
      <c r="B387" s="1008" t="str">
        <f>IF(基本情報入力シート!B409="","",基本情報入力シート!B409)</f>
        <v/>
      </c>
      <c r="C387" s="1009"/>
      <c r="D387" s="1009"/>
      <c r="E387" s="1009"/>
      <c r="F387" s="1010"/>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24" t="str">
        <f>IF('別紙様式2-2（個票（４、５月））'!M387="","",'別紙様式2-2（個票（４、５月））'!M387)</f>
        <v/>
      </c>
      <c r="N387" s="584" t="str">
        <f>IF('別紙様式2-2（個票（４、５月））'!N387="","",'別紙様式2-2（個票（４、５月））'!N387)</f>
        <v/>
      </c>
      <c r="O387" s="336"/>
      <c r="P387" s="337" t="str">
        <f>IFERROR(VLOOKUP(K387,【参考】数式用!$A$2:$M$57,MATCH(O387,【参考】数式用!$G$3:$M$3,0)+6,0),"")</f>
        <v/>
      </c>
      <c r="Q387" s="338" t="s">
        <v>118</v>
      </c>
      <c r="R387" s="339"/>
      <c r="S387" s="340" t="s">
        <v>183</v>
      </c>
      <c r="T387" s="339"/>
      <c r="U387" s="340" t="s">
        <v>184</v>
      </c>
      <c r="V387" s="339"/>
      <c r="W387" s="340" t="s">
        <v>183</v>
      </c>
      <c r="X387" s="339"/>
      <c r="Y387" s="340" t="s">
        <v>185</v>
      </c>
      <c r="Z387" s="340" t="s">
        <v>186</v>
      </c>
      <c r="AA387" s="340" t="str">
        <f t="shared" si="199"/>
        <v/>
      </c>
      <c r="AB387" s="341" t="s">
        <v>187</v>
      </c>
      <c r="AC387" s="342" t="str">
        <f t="shared" si="200"/>
        <v/>
      </c>
      <c r="AD387" s="509" t="str">
        <f t="shared" si="201"/>
        <v/>
      </c>
      <c r="AE387" s="343" t="str">
        <f>IFERROR(ROUNDDOWN(ROUNDDOWN(ROUND(L387*VLOOKUP(K387,【参考】数式用!$A$2:$M$57,MATCH("処遇改善加算Ⅳ",【参考】数式用!$G$3:$M$3,0)+6,0),0),0)*AA387*0.5,0), "")</f>
        <v/>
      </c>
      <c r="AF387" s="344"/>
      <c r="AG387" s="345"/>
      <c r="AH387" s="345"/>
      <c r="AI387" s="344"/>
      <c r="AJ387" s="382"/>
      <c r="AK387" s="346"/>
      <c r="AL387" s="324" t="str">
        <f t="shared" si="202"/>
        <v/>
      </c>
      <c r="AM387" s="325" t="str">
        <f t="shared" si="203"/>
        <v/>
      </c>
      <c r="AN387" s="255"/>
      <c r="AO387" s="577" t="str">
        <f>IFERROR(VLOOKUP(K387,【参考】数式用!$A$2:$N$57,14,FALSE),"")</f>
        <v/>
      </c>
      <c r="AP387" s="577" t="str">
        <f t="shared" si="204"/>
        <v/>
      </c>
      <c r="AQ387" s="560" t="str">
        <f t="shared" si="205"/>
        <v/>
      </c>
      <c r="AR387" s="560" t="str">
        <f t="shared" si="206"/>
        <v>キャリアパス要件Ⅰ・Ⅱ_</v>
      </c>
      <c r="AS387" s="632" t="str">
        <f t="shared" si="207"/>
        <v>入力済</v>
      </c>
      <c r="AT387" s="577" t="str">
        <f t="shared" si="208"/>
        <v/>
      </c>
      <c r="AU387" s="632" t="str">
        <f t="shared" si="209"/>
        <v>入力済</v>
      </c>
      <c r="AV387" s="632" t="str">
        <f t="shared" si="210"/>
        <v/>
      </c>
      <c r="AW387" s="632" t="str">
        <f t="shared" si="211"/>
        <v/>
      </c>
      <c r="AX387" s="577" t="str">
        <f t="shared" si="212"/>
        <v/>
      </c>
      <c r="AY387" s="632" t="str">
        <f>IFERROR(VLOOKUP(K387,【参考】数式用!$AR$3:$AS$49, 2, FALSE), "")</f>
        <v/>
      </c>
      <c r="AZ387" s="577" t="str">
        <f t="shared" si="213"/>
        <v/>
      </c>
      <c r="BA387" s="559" t="str">
        <f t="shared" si="214"/>
        <v>入力済</v>
      </c>
      <c r="BB387" s="632" t="str">
        <f>IFERROR(VLOOKUP(K387,【参考】数式用!$AX$3:$AY$59, 2, FALSE), "")</f>
        <v/>
      </c>
      <c r="BC387" s="577" t="str">
        <f t="shared" si="215"/>
        <v/>
      </c>
      <c r="BD387" s="559" t="str">
        <f t="shared" si="216"/>
        <v>入力済</v>
      </c>
      <c r="BE387" s="559" t="str">
        <f t="shared" si="217"/>
        <v/>
      </c>
      <c r="BF387" s="559" t="str">
        <f t="shared" si="218"/>
        <v/>
      </c>
      <c r="BG387" s="559" t="str">
        <f t="shared" si="219"/>
        <v/>
      </c>
      <c r="BH387" s="559" t="str">
        <f t="shared" si="220"/>
        <v/>
      </c>
      <c r="BI387" s="559" t="str">
        <f t="shared" si="221"/>
        <v/>
      </c>
      <c r="BK387" s="27"/>
      <c r="BL387" s="606" t="str">
        <f t="shared" si="222"/>
        <v/>
      </c>
      <c r="BM387" s="606" t="str">
        <f t="shared" si="223"/>
        <v/>
      </c>
      <c r="BN387" s="606" t="str">
        <f t="shared" si="224"/>
        <v/>
      </c>
      <c r="BO387" s="607" t="str">
        <f>IFERROR(IF(BN387="対象",ROUNDDOWN(L387*VLOOKUP(K387,【参考】数式用!$A$4:$J$42,10,FALSE)*AA387,0),""),"")</f>
        <v/>
      </c>
      <c r="BP387" s="606" t="str">
        <f t="shared" si="197"/>
        <v/>
      </c>
      <c r="BQ387" s="606" t="str">
        <f t="shared" si="225"/>
        <v/>
      </c>
      <c r="BR387" s="608" t="str">
        <f t="shared" si="198"/>
        <v/>
      </c>
      <c r="BS387" s="608" t="str">
        <f t="shared" si="226"/>
        <v/>
      </c>
      <c r="BT387" s="606" t="str">
        <f t="shared" si="227"/>
        <v/>
      </c>
      <c r="BU387" s="607" t="str">
        <f>IFERROR(IF(BT387="Ⅱロ有り",ROUNDDOWN(L387*VLOOKUP(K387,【参考】数式用!$A$4:$J$42,10,FALSE)*AA387,0),""),"")</f>
        <v/>
      </c>
      <c r="BV387" s="606" t="str">
        <f>IFERROR(IF(BT387="Ⅱロなし",ROUNDDOWN(L387*VLOOKUP(K387,【参考】数式用!$A$4:$J$42,8,FALSE)*AA387,0),""),"")</f>
        <v/>
      </c>
    </row>
    <row r="388" spans="1:74" ht="110.1" customHeight="1" thickBot="1">
      <c r="A388" s="333">
        <v>375</v>
      </c>
      <c r="B388" s="1008" t="str">
        <f>IF(基本情報入力シート!B410="","",基本情報入力シート!B410)</f>
        <v/>
      </c>
      <c r="C388" s="1009"/>
      <c r="D388" s="1009"/>
      <c r="E388" s="1009"/>
      <c r="F388" s="1010"/>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24" t="str">
        <f>IF('別紙様式2-2（個票（４、５月））'!M388="","",'別紙様式2-2（個票（４、５月））'!M388)</f>
        <v/>
      </c>
      <c r="N388" s="584" t="str">
        <f>IF('別紙様式2-2（個票（４、５月））'!N388="","",'別紙様式2-2（個票（４、５月））'!N388)</f>
        <v/>
      </c>
      <c r="O388" s="336"/>
      <c r="P388" s="337" t="str">
        <f>IFERROR(VLOOKUP(K388,【参考】数式用!$A$2:$M$57,MATCH(O388,【参考】数式用!$G$3:$M$3,0)+6,0),"")</f>
        <v/>
      </c>
      <c r="Q388" s="338" t="s">
        <v>118</v>
      </c>
      <c r="R388" s="339"/>
      <c r="S388" s="340" t="s">
        <v>183</v>
      </c>
      <c r="T388" s="339"/>
      <c r="U388" s="340" t="s">
        <v>184</v>
      </c>
      <c r="V388" s="339"/>
      <c r="W388" s="340" t="s">
        <v>183</v>
      </c>
      <c r="X388" s="339"/>
      <c r="Y388" s="340" t="s">
        <v>185</v>
      </c>
      <c r="Z388" s="340" t="s">
        <v>186</v>
      </c>
      <c r="AA388" s="340" t="str">
        <f t="shared" si="199"/>
        <v/>
      </c>
      <c r="AB388" s="341" t="s">
        <v>187</v>
      </c>
      <c r="AC388" s="342" t="str">
        <f t="shared" si="200"/>
        <v/>
      </c>
      <c r="AD388" s="509" t="str">
        <f t="shared" si="201"/>
        <v/>
      </c>
      <c r="AE388" s="343" t="str">
        <f>IFERROR(ROUNDDOWN(ROUNDDOWN(ROUND(L388*VLOOKUP(K388,【参考】数式用!$A$2:$M$57,MATCH("処遇改善加算Ⅳ",【参考】数式用!$G$3:$M$3,0)+6,0),0),0)*AA388*0.5,0), "")</f>
        <v/>
      </c>
      <c r="AF388" s="344"/>
      <c r="AG388" s="345"/>
      <c r="AH388" s="345"/>
      <c r="AI388" s="344"/>
      <c r="AJ388" s="382"/>
      <c r="AK388" s="346"/>
      <c r="AL388" s="324" t="str">
        <f t="shared" si="202"/>
        <v/>
      </c>
      <c r="AM388" s="325" t="str">
        <f t="shared" si="203"/>
        <v/>
      </c>
      <c r="AN388" s="255"/>
      <c r="AO388" s="577" t="str">
        <f>IFERROR(VLOOKUP(K388,【参考】数式用!$A$2:$N$57,14,FALSE),"")</f>
        <v/>
      </c>
      <c r="AP388" s="577" t="str">
        <f t="shared" si="204"/>
        <v/>
      </c>
      <c r="AQ388" s="560" t="str">
        <f t="shared" si="205"/>
        <v/>
      </c>
      <c r="AR388" s="560" t="str">
        <f t="shared" si="206"/>
        <v>キャリアパス要件Ⅰ・Ⅱ_</v>
      </c>
      <c r="AS388" s="632" t="str">
        <f t="shared" si="207"/>
        <v>入力済</v>
      </c>
      <c r="AT388" s="577" t="str">
        <f t="shared" si="208"/>
        <v/>
      </c>
      <c r="AU388" s="632" t="str">
        <f t="shared" si="209"/>
        <v>入力済</v>
      </c>
      <c r="AV388" s="632" t="str">
        <f t="shared" si="210"/>
        <v/>
      </c>
      <c r="AW388" s="632" t="str">
        <f t="shared" si="211"/>
        <v/>
      </c>
      <c r="AX388" s="577" t="str">
        <f t="shared" si="212"/>
        <v/>
      </c>
      <c r="AY388" s="632" t="str">
        <f>IFERROR(VLOOKUP(K388,【参考】数式用!$AR$3:$AS$49, 2, FALSE), "")</f>
        <v/>
      </c>
      <c r="AZ388" s="577" t="str">
        <f t="shared" si="213"/>
        <v/>
      </c>
      <c r="BA388" s="559" t="str">
        <f t="shared" si="214"/>
        <v>入力済</v>
      </c>
      <c r="BB388" s="632" t="str">
        <f>IFERROR(VLOOKUP(K388,【参考】数式用!$AX$3:$AY$59, 2, FALSE), "")</f>
        <v/>
      </c>
      <c r="BC388" s="577" t="str">
        <f t="shared" si="215"/>
        <v/>
      </c>
      <c r="BD388" s="559" t="str">
        <f t="shared" si="216"/>
        <v>入力済</v>
      </c>
      <c r="BE388" s="559" t="str">
        <f t="shared" si="217"/>
        <v/>
      </c>
      <c r="BF388" s="559" t="str">
        <f t="shared" si="218"/>
        <v/>
      </c>
      <c r="BG388" s="559" t="str">
        <f t="shared" si="219"/>
        <v/>
      </c>
      <c r="BH388" s="559" t="str">
        <f t="shared" si="220"/>
        <v/>
      </c>
      <c r="BI388" s="559" t="str">
        <f t="shared" si="221"/>
        <v/>
      </c>
      <c r="BK388" s="27"/>
      <c r="BL388" s="606" t="str">
        <f t="shared" si="222"/>
        <v/>
      </c>
      <c r="BM388" s="606" t="str">
        <f t="shared" si="223"/>
        <v/>
      </c>
      <c r="BN388" s="606" t="str">
        <f t="shared" si="224"/>
        <v/>
      </c>
      <c r="BO388" s="607" t="str">
        <f>IFERROR(IF(BN388="対象",ROUNDDOWN(L388*VLOOKUP(K388,【参考】数式用!$A$4:$J$42,10,FALSE)*AA388,0),""),"")</f>
        <v/>
      </c>
      <c r="BP388" s="606" t="str">
        <f t="shared" si="197"/>
        <v/>
      </c>
      <c r="BQ388" s="606" t="str">
        <f t="shared" si="225"/>
        <v/>
      </c>
      <c r="BR388" s="608" t="str">
        <f t="shared" si="198"/>
        <v/>
      </c>
      <c r="BS388" s="608" t="str">
        <f t="shared" si="226"/>
        <v/>
      </c>
      <c r="BT388" s="606" t="str">
        <f t="shared" si="227"/>
        <v/>
      </c>
      <c r="BU388" s="607" t="str">
        <f>IFERROR(IF(BT388="Ⅱロ有り",ROUNDDOWN(L388*VLOOKUP(K388,【参考】数式用!$A$4:$J$42,10,FALSE)*AA388,0),""),"")</f>
        <v/>
      </c>
      <c r="BV388" s="606" t="str">
        <f>IFERROR(IF(BT388="Ⅱロなし",ROUNDDOWN(L388*VLOOKUP(K388,【参考】数式用!$A$4:$J$42,8,FALSE)*AA388,0),""),"")</f>
        <v/>
      </c>
    </row>
    <row r="389" spans="1:74" ht="110.1" customHeight="1" thickBot="1">
      <c r="A389" s="333">
        <v>376</v>
      </c>
      <c r="B389" s="1008" t="str">
        <f>IF(基本情報入力シート!B411="","",基本情報入力シート!B411)</f>
        <v/>
      </c>
      <c r="C389" s="1009"/>
      <c r="D389" s="1009"/>
      <c r="E389" s="1009"/>
      <c r="F389" s="1010"/>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24" t="str">
        <f>IF('別紙様式2-2（個票（４、５月））'!M389="","",'別紙様式2-2（個票（４、５月））'!M389)</f>
        <v/>
      </c>
      <c r="N389" s="584" t="str">
        <f>IF('別紙様式2-2（個票（４、５月））'!N389="","",'別紙様式2-2（個票（４、５月））'!N389)</f>
        <v/>
      </c>
      <c r="O389" s="336"/>
      <c r="P389" s="337" t="str">
        <f>IFERROR(VLOOKUP(K389,【参考】数式用!$A$2:$M$57,MATCH(O389,【参考】数式用!$G$3:$M$3,0)+6,0),"")</f>
        <v/>
      </c>
      <c r="Q389" s="338" t="s">
        <v>118</v>
      </c>
      <c r="R389" s="339"/>
      <c r="S389" s="340" t="s">
        <v>183</v>
      </c>
      <c r="T389" s="339"/>
      <c r="U389" s="340" t="s">
        <v>184</v>
      </c>
      <c r="V389" s="339"/>
      <c r="W389" s="340" t="s">
        <v>183</v>
      </c>
      <c r="X389" s="339"/>
      <c r="Y389" s="340" t="s">
        <v>185</v>
      </c>
      <c r="Z389" s="340" t="s">
        <v>186</v>
      </c>
      <c r="AA389" s="340" t="str">
        <f t="shared" si="199"/>
        <v/>
      </c>
      <c r="AB389" s="341" t="s">
        <v>187</v>
      </c>
      <c r="AC389" s="342" t="str">
        <f t="shared" si="200"/>
        <v/>
      </c>
      <c r="AD389" s="509" t="str">
        <f t="shared" si="201"/>
        <v/>
      </c>
      <c r="AE389" s="343" t="str">
        <f>IFERROR(ROUNDDOWN(ROUNDDOWN(ROUND(L389*VLOOKUP(K389,【参考】数式用!$A$2:$M$57,MATCH("処遇改善加算Ⅳ",【参考】数式用!$G$3:$M$3,0)+6,0),0),0)*AA389*0.5,0), "")</f>
        <v/>
      </c>
      <c r="AF389" s="344"/>
      <c r="AG389" s="345"/>
      <c r="AH389" s="345"/>
      <c r="AI389" s="344"/>
      <c r="AJ389" s="382"/>
      <c r="AK389" s="346"/>
      <c r="AL389" s="324" t="str">
        <f t="shared" si="202"/>
        <v/>
      </c>
      <c r="AM389" s="325" t="str">
        <f t="shared" si="203"/>
        <v/>
      </c>
      <c r="AN389" s="255"/>
      <c r="AO389" s="577" t="str">
        <f>IFERROR(VLOOKUP(K389,【参考】数式用!$A$2:$N$57,14,FALSE),"")</f>
        <v/>
      </c>
      <c r="AP389" s="577" t="str">
        <f t="shared" si="204"/>
        <v/>
      </c>
      <c r="AQ389" s="560" t="str">
        <f t="shared" si="205"/>
        <v/>
      </c>
      <c r="AR389" s="560" t="str">
        <f t="shared" si="206"/>
        <v>キャリアパス要件Ⅰ・Ⅱ_</v>
      </c>
      <c r="AS389" s="632" t="str">
        <f t="shared" si="207"/>
        <v>入力済</v>
      </c>
      <c r="AT389" s="577" t="str">
        <f t="shared" si="208"/>
        <v/>
      </c>
      <c r="AU389" s="632" t="str">
        <f t="shared" si="209"/>
        <v>入力済</v>
      </c>
      <c r="AV389" s="632" t="str">
        <f t="shared" si="210"/>
        <v/>
      </c>
      <c r="AW389" s="632" t="str">
        <f t="shared" si="211"/>
        <v/>
      </c>
      <c r="AX389" s="577" t="str">
        <f t="shared" si="212"/>
        <v/>
      </c>
      <c r="AY389" s="632" t="str">
        <f>IFERROR(VLOOKUP(K389,【参考】数式用!$AR$3:$AS$49, 2, FALSE), "")</f>
        <v/>
      </c>
      <c r="AZ389" s="577" t="str">
        <f t="shared" si="213"/>
        <v/>
      </c>
      <c r="BA389" s="559" t="str">
        <f t="shared" si="214"/>
        <v>入力済</v>
      </c>
      <c r="BB389" s="632" t="str">
        <f>IFERROR(VLOOKUP(K389,【参考】数式用!$AX$3:$AY$59, 2, FALSE), "")</f>
        <v/>
      </c>
      <c r="BC389" s="577" t="str">
        <f t="shared" si="215"/>
        <v/>
      </c>
      <c r="BD389" s="559" t="str">
        <f t="shared" si="216"/>
        <v>入力済</v>
      </c>
      <c r="BE389" s="559" t="str">
        <f t="shared" si="217"/>
        <v/>
      </c>
      <c r="BF389" s="559" t="str">
        <f t="shared" si="218"/>
        <v/>
      </c>
      <c r="BG389" s="559" t="str">
        <f t="shared" si="219"/>
        <v/>
      </c>
      <c r="BH389" s="559" t="str">
        <f t="shared" si="220"/>
        <v/>
      </c>
      <c r="BI389" s="559" t="str">
        <f t="shared" si="221"/>
        <v/>
      </c>
      <c r="BK389" s="27"/>
      <c r="BL389" s="606" t="str">
        <f t="shared" si="222"/>
        <v/>
      </c>
      <c r="BM389" s="606" t="str">
        <f t="shared" si="223"/>
        <v/>
      </c>
      <c r="BN389" s="606" t="str">
        <f t="shared" si="224"/>
        <v/>
      </c>
      <c r="BO389" s="607" t="str">
        <f>IFERROR(IF(BN389="対象",ROUNDDOWN(L389*VLOOKUP(K389,【参考】数式用!$A$4:$J$42,10,FALSE)*AA389,0),""),"")</f>
        <v/>
      </c>
      <c r="BP389" s="606" t="str">
        <f t="shared" si="197"/>
        <v/>
      </c>
      <c r="BQ389" s="606" t="str">
        <f t="shared" si="225"/>
        <v/>
      </c>
      <c r="BR389" s="608" t="str">
        <f t="shared" si="198"/>
        <v/>
      </c>
      <c r="BS389" s="608" t="str">
        <f t="shared" si="226"/>
        <v/>
      </c>
      <c r="BT389" s="606" t="str">
        <f t="shared" si="227"/>
        <v/>
      </c>
      <c r="BU389" s="607" t="str">
        <f>IFERROR(IF(BT389="Ⅱロ有り",ROUNDDOWN(L389*VLOOKUP(K389,【参考】数式用!$A$4:$J$42,10,FALSE)*AA389,0),""),"")</f>
        <v/>
      </c>
      <c r="BV389" s="606" t="str">
        <f>IFERROR(IF(BT389="Ⅱロなし",ROUNDDOWN(L389*VLOOKUP(K389,【参考】数式用!$A$4:$J$42,8,FALSE)*AA389,0),""),"")</f>
        <v/>
      </c>
    </row>
    <row r="390" spans="1:74" ht="110.1" customHeight="1" thickBot="1">
      <c r="A390" s="333">
        <v>377</v>
      </c>
      <c r="B390" s="1008" t="str">
        <f>IF(基本情報入力シート!B412="","",基本情報入力シート!B412)</f>
        <v/>
      </c>
      <c r="C390" s="1009"/>
      <c r="D390" s="1009"/>
      <c r="E390" s="1009"/>
      <c r="F390" s="1010"/>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24" t="str">
        <f>IF('別紙様式2-2（個票（４、５月））'!M390="","",'別紙様式2-2（個票（４、５月））'!M390)</f>
        <v/>
      </c>
      <c r="N390" s="584" t="str">
        <f>IF('別紙様式2-2（個票（４、５月））'!N390="","",'別紙様式2-2（個票（４、５月））'!N390)</f>
        <v/>
      </c>
      <c r="O390" s="336"/>
      <c r="P390" s="337" t="str">
        <f>IFERROR(VLOOKUP(K390,【参考】数式用!$A$2:$M$57,MATCH(O390,【参考】数式用!$G$3:$M$3,0)+6,0),"")</f>
        <v/>
      </c>
      <c r="Q390" s="338" t="s">
        <v>118</v>
      </c>
      <c r="R390" s="339"/>
      <c r="S390" s="340" t="s">
        <v>183</v>
      </c>
      <c r="T390" s="339"/>
      <c r="U390" s="340" t="s">
        <v>184</v>
      </c>
      <c r="V390" s="339"/>
      <c r="W390" s="340" t="s">
        <v>183</v>
      </c>
      <c r="X390" s="339"/>
      <c r="Y390" s="340" t="s">
        <v>185</v>
      </c>
      <c r="Z390" s="340" t="s">
        <v>186</v>
      </c>
      <c r="AA390" s="340" t="str">
        <f t="shared" si="199"/>
        <v/>
      </c>
      <c r="AB390" s="341" t="s">
        <v>187</v>
      </c>
      <c r="AC390" s="342" t="str">
        <f t="shared" si="200"/>
        <v/>
      </c>
      <c r="AD390" s="509" t="str">
        <f t="shared" si="201"/>
        <v/>
      </c>
      <c r="AE390" s="343" t="str">
        <f>IFERROR(ROUNDDOWN(ROUNDDOWN(ROUND(L390*VLOOKUP(K390,【参考】数式用!$A$2:$M$57,MATCH("処遇改善加算Ⅳ",【参考】数式用!$G$3:$M$3,0)+6,0),0),0)*AA390*0.5,0), "")</f>
        <v/>
      </c>
      <c r="AF390" s="344"/>
      <c r="AG390" s="345"/>
      <c r="AH390" s="345"/>
      <c r="AI390" s="344"/>
      <c r="AJ390" s="382"/>
      <c r="AK390" s="346"/>
      <c r="AL390" s="324" t="str">
        <f t="shared" si="202"/>
        <v/>
      </c>
      <c r="AM390" s="325" t="str">
        <f t="shared" si="203"/>
        <v/>
      </c>
      <c r="AN390" s="255"/>
      <c r="AO390" s="577" t="str">
        <f>IFERROR(VLOOKUP(K390,【参考】数式用!$A$2:$N$57,14,FALSE),"")</f>
        <v/>
      </c>
      <c r="AP390" s="577" t="str">
        <f t="shared" si="204"/>
        <v/>
      </c>
      <c r="AQ390" s="560" t="str">
        <f t="shared" si="205"/>
        <v/>
      </c>
      <c r="AR390" s="560" t="str">
        <f t="shared" si="206"/>
        <v>キャリアパス要件Ⅰ・Ⅱ_</v>
      </c>
      <c r="AS390" s="632" t="str">
        <f t="shared" si="207"/>
        <v>入力済</v>
      </c>
      <c r="AT390" s="577" t="str">
        <f t="shared" si="208"/>
        <v/>
      </c>
      <c r="AU390" s="632" t="str">
        <f t="shared" si="209"/>
        <v>入力済</v>
      </c>
      <c r="AV390" s="632" t="str">
        <f t="shared" si="210"/>
        <v/>
      </c>
      <c r="AW390" s="632" t="str">
        <f t="shared" si="211"/>
        <v/>
      </c>
      <c r="AX390" s="577" t="str">
        <f t="shared" si="212"/>
        <v/>
      </c>
      <c r="AY390" s="632" t="str">
        <f>IFERROR(VLOOKUP(K390,【参考】数式用!$AR$3:$AS$49, 2, FALSE), "")</f>
        <v/>
      </c>
      <c r="AZ390" s="577" t="str">
        <f t="shared" si="213"/>
        <v/>
      </c>
      <c r="BA390" s="559" t="str">
        <f t="shared" si="214"/>
        <v>入力済</v>
      </c>
      <c r="BB390" s="632" t="str">
        <f>IFERROR(VLOOKUP(K390,【参考】数式用!$AX$3:$AY$59, 2, FALSE), "")</f>
        <v/>
      </c>
      <c r="BC390" s="577" t="str">
        <f t="shared" si="215"/>
        <v/>
      </c>
      <c r="BD390" s="559" t="str">
        <f t="shared" si="216"/>
        <v>入力済</v>
      </c>
      <c r="BE390" s="559" t="str">
        <f t="shared" si="217"/>
        <v/>
      </c>
      <c r="BF390" s="559" t="str">
        <f t="shared" si="218"/>
        <v/>
      </c>
      <c r="BG390" s="559" t="str">
        <f t="shared" si="219"/>
        <v/>
      </c>
      <c r="BH390" s="559" t="str">
        <f t="shared" si="220"/>
        <v/>
      </c>
      <c r="BI390" s="559" t="str">
        <f t="shared" si="221"/>
        <v/>
      </c>
      <c r="BK390" s="27"/>
      <c r="BL390" s="606" t="str">
        <f t="shared" si="222"/>
        <v/>
      </c>
      <c r="BM390" s="606" t="str">
        <f t="shared" si="223"/>
        <v/>
      </c>
      <c r="BN390" s="606" t="str">
        <f t="shared" si="224"/>
        <v/>
      </c>
      <c r="BO390" s="607" t="str">
        <f>IFERROR(IF(BN390="対象",ROUNDDOWN(L390*VLOOKUP(K390,【参考】数式用!$A$4:$J$42,10,FALSE)*AA390,0),""),"")</f>
        <v/>
      </c>
      <c r="BP390" s="606" t="str">
        <f t="shared" si="197"/>
        <v/>
      </c>
      <c r="BQ390" s="606" t="str">
        <f t="shared" si="225"/>
        <v/>
      </c>
      <c r="BR390" s="608" t="str">
        <f t="shared" si="198"/>
        <v/>
      </c>
      <c r="BS390" s="608" t="str">
        <f t="shared" si="226"/>
        <v/>
      </c>
      <c r="BT390" s="606" t="str">
        <f t="shared" si="227"/>
        <v/>
      </c>
      <c r="BU390" s="607" t="str">
        <f>IFERROR(IF(BT390="Ⅱロ有り",ROUNDDOWN(L390*VLOOKUP(K390,【参考】数式用!$A$4:$J$42,10,FALSE)*AA390,0),""),"")</f>
        <v/>
      </c>
      <c r="BV390" s="606" t="str">
        <f>IFERROR(IF(BT390="Ⅱロなし",ROUNDDOWN(L390*VLOOKUP(K390,【参考】数式用!$A$4:$J$42,8,FALSE)*AA390,0),""),"")</f>
        <v/>
      </c>
    </row>
    <row r="391" spans="1:74" ht="110.1" customHeight="1" thickBot="1">
      <c r="A391" s="333">
        <v>378</v>
      </c>
      <c r="B391" s="1008" t="str">
        <f>IF(基本情報入力シート!B413="","",基本情報入力シート!B413)</f>
        <v/>
      </c>
      <c r="C391" s="1009"/>
      <c r="D391" s="1009"/>
      <c r="E391" s="1009"/>
      <c r="F391" s="1010"/>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24" t="str">
        <f>IF('別紙様式2-2（個票（４、５月））'!M391="","",'別紙様式2-2（個票（４、５月））'!M391)</f>
        <v/>
      </c>
      <c r="N391" s="584" t="str">
        <f>IF('別紙様式2-2（個票（４、５月））'!N391="","",'別紙様式2-2（個票（４、５月））'!N391)</f>
        <v/>
      </c>
      <c r="O391" s="336"/>
      <c r="P391" s="337" t="str">
        <f>IFERROR(VLOOKUP(K391,【参考】数式用!$A$2:$M$57,MATCH(O391,【参考】数式用!$G$3:$M$3,0)+6,0),"")</f>
        <v/>
      </c>
      <c r="Q391" s="338" t="s">
        <v>118</v>
      </c>
      <c r="R391" s="339"/>
      <c r="S391" s="340" t="s">
        <v>183</v>
      </c>
      <c r="T391" s="339"/>
      <c r="U391" s="340" t="s">
        <v>184</v>
      </c>
      <c r="V391" s="339"/>
      <c r="W391" s="340" t="s">
        <v>183</v>
      </c>
      <c r="X391" s="339"/>
      <c r="Y391" s="340" t="s">
        <v>185</v>
      </c>
      <c r="Z391" s="340" t="s">
        <v>186</v>
      </c>
      <c r="AA391" s="340" t="str">
        <f t="shared" si="199"/>
        <v/>
      </c>
      <c r="AB391" s="341" t="s">
        <v>187</v>
      </c>
      <c r="AC391" s="342" t="str">
        <f t="shared" si="200"/>
        <v/>
      </c>
      <c r="AD391" s="509" t="str">
        <f t="shared" si="201"/>
        <v/>
      </c>
      <c r="AE391" s="343" t="str">
        <f>IFERROR(ROUNDDOWN(ROUNDDOWN(ROUND(L391*VLOOKUP(K391,【参考】数式用!$A$2:$M$57,MATCH("処遇改善加算Ⅳ",【参考】数式用!$G$3:$M$3,0)+6,0),0),0)*AA391*0.5,0), "")</f>
        <v/>
      </c>
      <c r="AF391" s="344"/>
      <c r="AG391" s="345"/>
      <c r="AH391" s="345"/>
      <c r="AI391" s="344"/>
      <c r="AJ391" s="382"/>
      <c r="AK391" s="346"/>
      <c r="AL391" s="324" t="str">
        <f t="shared" si="202"/>
        <v/>
      </c>
      <c r="AM391" s="325" t="str">
        <f t="shared" si="203"/>
        <v/>
      </c>
      <c r="AN391" s="255"/>
      <c r="AO391" s="577" t="str">
        <f>IFERROR(VLOOKUP(K391,【参考】数式用!$A$2:$N$57,14,FALSE),"")</f>
        <v/>
      </c>
      <c r="AP391" s="577" t="str">
        <f t="shared" si="204"/>
        <v/>
      </c>
      <c r="AQ391" s="560" t="str">
        <f t="shared" si="205"/>
        <v/>
      </c>
      <c r="AR391" s="560" t="str">
        <f t="shared" si="206"/>
        <v>キャリアパス要件Ⅰ・Ⅱ_</v>
      </c>
      <c r="AS391" s="632" t="str">
        <f t="shared" si="207"/>
        <v>入力済</v>
      </c>
      <c r="AT391" s="577" t="str">
        <f t="shared" si="208"/>
        <v/>
      </c>
      <c r="AU391" s="632" t="str">
        <f t="shared" si="209"/>
        <v>入力済</v>
      </c>
      <c r="AV391" s="632" t="str">
        <f t="shared" si="210"/>
        <v/>
      </c>
      <c r="AW391" s="632" t="str">
        <f t="shared" si="211"/>
        <v/>
      </c>
      <c r="AX391" s="577" t="str">
        <f t="shared" si="212"/>
        <v/>
      </c>
      <c r="AY391" s="632" t="str">
        <f>IFERROR(VLOOKUP(K391,【参考】数式用!$AR$3:$AS$49, 2, FALSE), "")</f>
        <v/>
      </c>
      <c r="AZ391" s="577" t="str">
        <f t="shared" si="213"/>
        <v/>
      </c>
      <c r="BA391" s="559" t="str">
        <f t="shared" si="214"/>
        <v>入力済</v>
      </c>
      <c r="BB391" s="632" t="str">
        <f>IFERROR(VLOOKUP(K391,【参考】数式用!$AX$3:$AY$59, 2, FALSE), "")</f>
        <v/>
      </c>
      <c r="BC391" s="577" t="str">
        <f t="shared" si="215"/>
        <v/>
      </c>
      <c r="BD391" s="559" t="str">
        <f t="shared" si="216"/>
        <v>入力済</v>
      </c>
      <c r="BE391" s="559" t="str">
        <f t="shared" si="217"/>
        <v/>
      </c>
      <c r="BF391" s="559" t="str">
        <f t="shared" si="218"/>
        <v/>
      </c>
      <c r="BG391" s="559" t="str">
        <f t="shared" si="219"/>
        <v/>
      </c>
      <c r="BH391" s="559" t="str">
        <f t="shared" si="220"/>
        <v/>
      </c>
      <c r="BI391" s="559" t="str">
        <f t="shared" si="221"/>
        <v/>
      </c>
      <c r="BK391" s="27"/>
      <c r="BL391" s="606" t="str">
        <f t="shared" si="222"/>
        <v/>
      </c>
      <c r="BM391" s="606" t="str">
        <f t="shared" si="223"/>
        <v/>
      </c>
      <c r="BN391" s="606" t="str">
        <f t="shared" si="224"/>
        <v/>
      </c>
      <c r="BO391" s="607" t="str">
        <f>IFERROR(IF(BN391="対象",ROUNDDOWN(L391*VLOOKUP(K391,【参考】数式用!$A$4:$J$42,10,FALSE)*AA391,0),""),"")</f>
        <v/>
      </c>
      <c r="BP391" s="606" t="str">
        <f t="shared" si="197"/>
        <v/>
      </c>
      <c r="BQ391" s="606" t="str">
        <f t="shared" si="225"/>
        <v/>
      </c>
      <c r="BR391" s="608" t="str">
        <f t="shared" si="198"/>
        <v/>
      </c>
      <c r="BS391" s="608" t="str">
        <f t="shared" si="226"/>
        <v/>
      </c>
      <c r="BT391" s="606" t="str">
        <f t="shared" si="227"/>
        <v/>
      </c>
      <c r="BU391" s="607" t="str">
        <f>IFERROR(IF(BT391="Ⅱロ有り",ROUNDDOWN(L391*VLOOKUP(K391,【参考】数式用!$A$4:$J$42,10,FALSE)*AA391,0),""),"")</f>
        <v/>
      </c>
      <c r="BV391" s="606" t="str">
        <f>IFERROR(IF(BT391="Ⅱロなし",ROUNDDOWN(L391*VLOOKUP(K391,【参考】数式用!$A$4:$J$42,8,FALSE)*AA391,0),""),"")</f>
        <v/>
      </c>
    </row>
    <row r="392" spans="1:74" ht="110.1" customHeight="1" thickBot="1">
      <c r="A392" s="333">
        <v>379</v>
      </c>
      <c r="B392" s="1008" t="str">
        <f>IF(基本情報入力シート!B414="","",基本情報入力シート!B414)</f>
        <v/>
      </c>
      <c r="C392" s="1009"/>
      <c r="D392" s="1009"/>
      <c r="E392" s="1009"/>
      <c r="F392" s="1010"/>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24" t="str">
        <f>IF('別紙様式2-2（個票（４、５月））'!M392="","",'別紙様式2-2（個票（４、５月））'!M392)</f>
        <v/>
      </c>
      <c r="N392" s="584" t="str">
        <f>IF('別紙様式2-2（個票（４、５月））'!N392="","",'別紙様式2-2（個票（４、５月））'!N392)</f>
        <v/>
      </c>
      <c r="O392" s="336"/>
      <c r="P392" s="337" t="str">
        <f>IFERROR(VLOOKUP(K392,【参考】数式用!$A$2:$M$57,MATCH(O392,【参考】数式用!$G$3:$M$3,0)+6,0),"")</f>
        <v/>
      </c>
      <c r="Q392" s="338" t="s">
        <v>118</v>
      </c>
      <c r="R392" s="339"/>
      <c r="S392" s="340" t="s">
        <v>183</v>
      </c>
      <c r="T392" s="339"/>
      <c r="U392" s="340" t="s">
        <v>184</v>
      </c>
      <c r="V392" s="339"/>
      <c r="W392" s="340" t="s">
        <v>183</v>
      </c>
      <c r="X392" s="339"/>
      <c r="Y392" s="340" t="s">
        <v>185</v>
      </c>
      <c r="Z392" s="340" t="s">
        <v>186</v>
      </c>
      <c r="AA392" s="340" t="str">
        <f t="shared" si="199"/>
        <v/>
      </c>
      <c r="AB392" s="341" t="s">
        <v>187</v>
      </c>
      <c r="AC392" s="342" t="str">
        <f t="shared" si="200"/>
        <v/>
      </c>
      <c r="AD392" s="509" t="str">
        <f t="shared" si="201"/>
        <v/>
      </c>
      <c r="AE392" s="343" t="str">
        <f>IFERROR(ROUNDDOWN(ROUNDDOWN(ROUND(L392*VLOOKUP(K392,【参考】数式用!$A$2:$M$57,MATCH("処遇改善加算Ⅳ",【参考】数式用!$G$3:$M$3,0)+6,0),0),0)*AA392*0.5,0), "")</f>
        <v/>
      </c>
      <c r="AF392" s="344"/>
      <c r="AG392" s="345"/>
      <c r="AH392" s="345"/>
      <c r="AI392" s="344"/>
      <c r="AJ392" s="382"/>
      <c r="AK392" s="346"/>
      <c r="AL392" s="324" t="str">
        <f t="shared" si="202"/>
        <v/>
      </c>
      <c r="AM392" s="325" t="str">
        <f t="shared" si="203"/>
        <v/>
      </c>
      <c r="AN392" s="255"/>
      <c r="AO392" s="577" t="str">
        <f>IFERROR(VLOOKUP(K392,【参考】数式用!$A$2:$N$57,14,FALSE),"")</f>
        <v/>
      </c>
      <c r="AP392" s="577" t="str">
        <f t="shared" si="204"/>
        <v/>
      </c>
      <c r="AQ392" s="560" t="str">
        <f t="shared" si="205"/>
        <v/>
      </c>
      <c r="AR392" s="560" t="str">
        <f t="shared" si="206"/>
        <v>キャリアパス要件Ⅰ・Ⅱ_</v>
      </c>
      <c r="AS392" s="632" t="str">
        <f t="shared" si="207"/>
        <v>入力済</v>
      </c>
      <c r="AT392" s="577" t="str">
        <f t="shared" si="208"/>
        <v/>
      </c>
      <c r="AU392" s="632" t="str">
        <f t="shared" si="209"/>
        <v>入力済</v>
      </c>
      <c r="AV392" s="632" t="str">
        <f t="shared" si="210"/>
        <v/>
      </c>
      <c r="AW392" s="632" t="str">
        <f t="shared" si="211"/>
        <v/>
      </c>
      <c r="AX392" s="577" t="str">
        <f t="shared" si="212"/>
        <v/>
      </c>
      <c r="AY392" s="632" t="str">
        <f>IFERROR(VLOOKUP(K392,【参考】数式用!$AR$3:$AS$49, 2, FALSE), "")</f>
        <v/>
      </c>
      <c r="AZ392" s="577" t="str">
        <f t="shared" si="213"/>
        <v/>
      </c>
      <c r="BA392" s="559" t="str">
        <f t="shared" si="214"/>
        <v>入力済</v>
      </c>
      <c r="BB392" s="632" t="str">
        <f>IFERROR(VLOOKUP(K392,【参考】数式用!$AX$3:$AY$59, 2, FALSE), "")</f>
        <v/>
      </c>
      <c r="BC392" s="577" t="str">
        <f t="shared" si="215"/>
        <v/>
      </c>
      <c r="BD392" s="559" t="str">
        <f t="shared" si="216"/>
        <v>入力済</v>
      </c>
      <c r="BE392" s="559" t="str">
        <f t="shared" si="217"/>
        <v/>
      </c>
      <c r="BF392" s="559" t="str">
        <f t="shared" si="218"/>
        <v/>
      </c>
      <c r="BG392" s="559" t="str">
        <f t="shared" si="219"/>
        <v/>
      </c>
      <c r="BH392" s="559" t="str">
        <f t="shared" si="220"/>
        <v/>
      </c>
      <c r="BI392" s="559" t="str">
        <f t="shared" si="221"/>
        <v/>
      </c>
      <c r="BK392" s="27"/>
      <c r="BL392" s="606" t="str">
        <f t="shared" si="222"/>
        <v/>
      </c>
      <c r="BM392" s="606" t="str">
        <f t="shared" si="223"/>
        <v/>
      </c>
      <c r="BN392" s="606" t="str">
        <f t="shared" si="224"/>
        <v/>
      </c>
      <c r="BO392" s="607" t="str">
        <f>IFERROR(IF(BN392="対象",ROUNDDOWN(L392*VLOOKUP(K392,【参考】数式用!$A$4:$J$42,10,FALSE)*AA392,0),""),"")</f>
        <v/>
      </c>
      <c r="BP392" s="606" t="str">
        <f t="shared" si="197"/>
        <v/>
      </c>
      <c r="BQ392" s="606" t="str">
        <f t="shared" si="225"/>
        <v/>
      </c>
      <c r="BR392" s="608" t="str">
        <f t="shared" si="198"/>
        <v/>
      </c>
      <c r="BS392" s="608" t="str">
        <f t="shared" si="226"/>
        <v/>
      </c>
      <c r="BT392" s="606" t="str">
        <f t="shared" si="227"/>
        <v/>
      </c>
      <c r="BU392" s="607" t="str">
        <f>IFERROR(IF(BT392="Ⅱロ有り",ROUNDDOWN(L392*VLOOKUP(K392,【参考】数式用!$A$4:$J$42,10,FALSE)*AA392,0),""),"")</f>
        <v/>
      </c>
      <c r="BV392" s="606" t="str">
        <f>IFERROR(IF(BT392="Ⅱロなし",ROUNDDOWN(L392*VLOOKUP(K392,【参考】数式用!$A$4:$J$42,8,FALSE)*AA392,0),""),"")</f>
        <v/>
      </c>
    </row>
    <row r="393" spans="1:74" ht="110.1" customHeight="1" thickBot="1">
      <c r="A393" s="333">
        <v>380</v>
      </c>
      <c r="B393" s="1008" t="str">
        <f>IF(基本情報入力シート!B415="","",基本情報入力シート!B415)</f>
        <v/>
      </c>
      <c r="C393" s="1009"/>
      <c r="D393" s="1009"/>
      <c r="E393" s="1009"/>
      <c r="F393" s="1010"/>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24" t="str">
        <f>IF('別紙様式2-2（個票（４、５月））'!M393="","",'別紙様式2-2（個票（４、５月））'!M393)</f>
        <v/>
      </c>
      <c r="N393" s="584" t="str">
        <f>IF('別紙様式2-2（個票（４、５月））'!N393="","",'別紙様式2-2（個票（４、５月））'!N393)</f>
        <v/>
      </c>
      <c r="O393" s="336"/>
      <c r="P393" s="337" t="str">
        <f>IFERROR(VLOOKUP(K393,【参考】数式用!$A$2:$M$57,MATCH(O393,【参考】数式用!$G$3:$M$3,0)+6,0),"")</f>
        <v/>
      </c>
      <c r="Q393" s="338" t="s">
        <v>118</v>
      </c>
      <c r="R393" s="339"/>
      <c r="S393" s="340" t="s">
        <v>183</v>
      </c>
      <c r="T393" s="339"/>
      <c r="U393" s="340" t="s">
        <v>184</v>
      </c>
      <c r="V393" s="339"/>
      <c r="W393" s="340" t="s">
        <v>183</v>
      </c>
      <c r="X393" s="339"/>
      <c r="Y393" s="340" t="s">
        <v>185</v>
      </c>
      <c r="Z393" s="340" t="s">
        <v>186</v>
      </c>
      <c r="AA393" s="340" t="str">
        <f t="shared" si="199"/>
        <v/>
      </c>
      <c r="AB393" s="341" t="s">
        <v>187</v>
      </c>
      <c r="AC393" s="342" t="str">
        <f t="shared" si="200"/>
        <v/>
      </c>
      <c r="AD393" s="509" t="str">
        <f t="shared" si="201"/>
        <v/>
      </c>
      <c r="AE393" s="343" t="str">
        <f>IFERROR(ROUNDDOWN(ROUNDDOWN(ROUND(L393*VLOOKUP(K393,【参考】数式用!$A$2:$M$57,MATCH("処遇改善加算Ⅳ",【参考】数式用!$G$3:$M$3,0)+6,0),0),0)*AA393*0.5,0), "")</f>
        <v/>
      </c>
      <c r="AF393" s="344"/>
      <c r="AG393" s="345"/>
      <c r="AH393" s="345"/>
      <c r="AI393" s="344"/>
      <c r="AJ393" s="382"/>
      <c r="AK393" s="346"/>
      <c r="AL393" s="324" t="str">
        <f t="shared" si="202"/>
        <v/>
      </c>
      <c r="AM393" s="325" t="str">
        <f t="shared" si="203"/>
        <v/>
      </c>
      <c r="AN393" s="255"/>
      <c r="AO393" s="577" t="str">
        <f>IFERROR(VLOOKUP(K393,【参考】数式用!$A$2:$N$57,14,FALSE),"")</f>
        <v/>
      </c>
      <c r="AP393" s="577" t="str">
        <f t="shared" si="204"/>
        <v/>
      </c>
      <c r="AQ393" s="560" t="str">
        <f t="shared" si="205"/>
        <v/>
      </c>
      <c r="AR393" s="560" t="str">
        <f t="shared" si="206"/>
        <v>キャリアパス要件Ⅰ・Ⅱ_</v>
      </c>
      <c r="AS393" s="632" t="str">
        <f t="shared" si="207"/>
        <v>入力済</v>
      </c>
      <c r="AT393" s="577" t="str">
        <f t="shared" si="208"/>
        <v/>
      </c>
      <c r="AU393" s="632" t="str">
        <f t="shared" si="209"/>
        <v>入力済</v>
      </c>
      <c r="AV393" s="632" t="str">
        <f t="shared" si="210"/>
        <v/>
      </c>
      <c r="AW393" s="632" t="str">
        <f t="shared" si="211"/>
        <v/>
      </c>
      <c r="AX393" s="577" t="str">
        <f t="shared" si="212"/>
        <v/>
      </c>
      <c r="AY393" s="632" t="str">
        <f>IFERROR(VLOOKUP(K393,【参考】数式用!$AR$3:$AS$49, 2, FALSE), "")</f>
        <v/>
      </c>
      <c r="AZ393" s="577" t="str">
        <f t="shared" si="213"/>
        <v/>
      </c>
      <c r="BA393" s="559" t="str">
        <f t="shared" si="214"/>
        <v>入力済</v>
      </c>
      <c r="BB393" s="632" t="str">
        <f>IFERROR(VLOOKUP(K393,【参考】数式用!$AX$3:$AY$59, 2, FALSE), "")</f>
        <v/>
      </c>
      <c r="BC393" s="577" t="str">
        <f t="shared" si="215"/>
        <v/>
      </c>
      <c r="BD393" s="559" t="str">
        <f t="shared" si="216"/>
        <v>入力済</v>
      </c>
      <c r="BE393" s="559" t="str">
        <f t="shared" si="217"/>
        <v/>
      </c>
      <c r="BF393" s="559" t="str">
        <f t="shared" si="218"/>
        <v/>
      </c>
      <c r="BG393" s="559" t="str">
        <f t="shared" si="219"/>
        <v/>
      </c>
      <c r="BH393" s="559" t="str">
        <f t="shared" si="220"/>
        <v/>
      </c>
      <c r="BI393" s="559" t="str">
        <f t="shared" si="221"/>
        <v/>
      </c>
      <c r="BK393" s="27"/>
      <c r="BL393" s="606" t="str">
        <f t="shared" si="222"/>
        <v/>
      </c>
      <c r="BM393" s="606" t="str">
        <f t="shared" si="223"/>
        <v/>
      </c>
      <c r="BN393" s="606" t="str">
        <f t="shared" si="224"/>
        <v/>
      </c>
      <c r="BO393" s="607" t="str">
        <f>IFERROR(IF(BN393="対象",ROUNDDOWN(L393*VLOOKUP(K393,【参考】数式用!$A$4:$J$42,10,FALSE)*AA393,0),""),"")</f>
        <v/>
      </c>
      <c r="BP393" s="606" t="str">
        <f t="shared" si="197"/>
        <v/>
      </c>
      <c r="BQ393" s="606" t="str">
        <f t="shared" si="225"/>
        <v/>
      </c>
      <c r="BR393" s="608" t="str">
        <f t="shared" si="198"/>
        <v/>
      </c>
      <c r="BS393" s="608" t="str">
        <f t="shared" si="226"/>
        <v/>
      </c>
      <c r="BT393" s="606" t="str">
        <f t="shared" si="227"/>
        <v/>
      </c>
      <c r="BU393" s="607" t="str">
        <f>IFERROR(IF(BT393="Ⅱロ有り",ROUNDDOWN(L393*VLOOKUP(K393,【参考】数式用!$A$4:$J$42,10,FALSE)*AA393,0),""),"")</f>
        <v/>
      </c>
      <c r="BV393" s="606" t="str">
        <f>IFERROR(IF(BT393="Ⅱロなし",ROUNDDOWN(L393*VLOOKUP(K393,【参考】数式用!$A$4:$J$42,8,FALSE)*AA393,0),""),"")</f>
        <v/>
      </c>
    </row>
    <row r="394" spans="1:74" ht="110.1" customHeight="1" thickBot="1">
      <c r="A394" s="333">
        <v>381</v>
      </c>
      <c r="B394" s="1008" t="str">
        <f>IF(基本情報入力シート!B416="","",基本情報入力シート!B416)</f>
        <v/>
      </c>
      <c r="C394" s="1009"/>
      <c r="D394" s="1009"/>
      <c r="E394" s="1009"/>
      <c r="F394" s="1010"/>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24" t="str">
        <f>IF('別紙様式2-2（個票（４、５月））'!M394="","",'別紙様式2-2（個票（４、５月））'!M394)</f>
        <v/>
      </c>
      <c r="N394" s="584" t="str">
        <f>IF('別紙様式2-2（個票（４、５月））'!N394="","",'別紙様式2-2（個票（４、５月））'!N394)</f>
        <v/>
      </c>
      <c r="O394" s="336"/>
      <c r="P394" s="337" t="str">
        <f>IFERROR(VLOOKUP(K394,【参考】数式用!$A$2:$M$57,MATCH(O394,【参考】数式用!$G$3:$M$3,0)+6,0),"")</f>
        <v/>
      </c>
      <c r="Q394" s="338" t="s">
        <v>118</v>
      </c>
      <c r="R394" s="339"/>
      <c r="S394" s="340" t="s">
        <v>183</v>
      </c>
      <c r="T394" s="339"/>
      <c r="U394" s="340" t="s">
        <v>184</v>
      </c>
      <c r="V394" s="339"/>
      <c r="W394" s="340" t="s">
        <v>183</v>
      </c>
      <c r="X394" s="339"/>
      <c r="Y394" s="340" t="s">
        <v>185</v>
      </c>
      <c r="Z394" s="340" t="s">
        <v>186</v>
      </c>
      <c r="AA394" s="340" t="str">
        <f t="shared" si="199"/>
        <v/>
      </c>
      <c r="AB394" s="341" t="s">
        <v>187</v>
      </c>
      <c r="AC394" s="342" t="str">
        <f t="shared" si="200"/>
        <v/>
      </c>
      <c r="AD394" s="509" t="str">
        <f t="shared" si="201"/>
        <v/>
      </c>
      <c r="AE394" s="343" t="str">
        <f>IFERROR(ROUNDDOWN(ROUNDDOWN(ROUND(L394*VLOOKUP(K394,【参考】数式用!$A$2:$M$57,MATCH("処遇改善加算Ⅳ",【参考】数式用!$G$3:$M$3,0)+6,0),0),0)*AA394*0.5,0), "")</f>
        <v/>
      </c>
      <c r="AF394" s="344"/>
      <c r="AG394" s="345"/>
      <c r="AH394" s="345"/>
      <c r="AI394" s="344"/>
      <c r="AJ394" s="382"/>
      <c r="AK394" s="346"/>
      <c r="AL394" s="324" t="str">
        <f t="shared" si="202"/>
        <v/>
      </c>
      <c r="AM394" s="325" t="str">
        <f t="shared" si="203"/>
        <v/>
      </c>
      <c r="AN394" s="255"/>
      <c r="AO394" s="577" t="str">
        <f>IFERROR(VLOOKUP(K394,【参考】数式用!$A$2:$N$57,14,FALSE),"")</f>
        <v/>
      </c>
      <c r="AP394" s="577" t="str">
        <f t="shared" si="204"/>
        <v/>
      </c>
      <c r="AQ394" s="560" t="str">
        <f t="shared" si="205"/>
        <v/>
      </c>
      <c r="AR394" s="560" t="str">
        <f t="shared" si="206"/>
        <v>キャリアパス要件Ⅰ・Ⅱ_</v>
      </c>
      <c r="AS394" s="632" t="str">
        <f t="shared" si="207"/>
        <v>入力済</v>
      </c>
      <c r="AT394" s="577" t="str">
        <f t="shared" si="208"/>
        <v/>
      </c>
      <c r="AU394" s="632" t="str">
        <f t="shared" si="209"/>
        <v>入力済</v>
      </c>
      <c r="AV394" s="632" t="str">
        <f t="shared" si="210"/>
        <v/>
      </c>
      <c r="AW394" s="632" t="str">
        <f t="shared" si="211"/>
        <v/>
      </c>
      <c r="AX394" s="577" t="str">
        <f t="shared" si="212"/>
        <v/>
      </c>
      <c r="AY394" s="632" t="str">
        <f>IFERROR(VLOOKUP(K394,【参考】数式用!$AR$3:$AS$49, 2, FALSE), "")</f>
        <v/>
      </c>
      <c r="AZ394" s="577" t="str">
        <f t="shared" si="213"/>
        <v/>
      </c>
      <c r="BA394" s="559" t="str">
        <f t="shared" si="214"/>
        <v>入力済</v>
      </c>
      <c r="BB394" s="632" t="str">
        <f>IFERROR(VLOOKUP(K394,【参考】数式用!$AX$3:$AY$59, 2, FALSE), "")</f>
        <v/>
      </c>
      <c r="BC394" s="577" t="str">
        <f t="shared" si="215"/>
        <v/>
      </c>
      <c r="BD394" s="559" t="str">
        <f t="shared" si="216"/>
        <v>入力済</v>
      </c>
      <c r="BE394" s="559" t="str">
        <f t="shared" si="217"/>
        <v/>
      </c>
      <c r="BF394" s="559" t="str">
        <f t="shared" si="218"/>
        <v/>
      </c>
      <c r="BG394" s="559" t="str">
        <f t="shared" si="219"/>
        <v/>
      </c>
      <c r="BH394" s="559" t="str">
        <f t="shared" si="220"/>
        <v/>
      </c>
      <c r="BI394" s="559" t="str">
        <f t="shared" si="221"/>
        <v/>
      </c>
      <c r="BK394" s="27"/>
      <c r="BL394" s="606" t="str">
        <f t="shared" si="222"/>
        <v/>
      </c>
      <c r="BM394" s="606" t="str">
        <f t="shared" si="223"/>
        <v/>
      </c>
      <c r="BN394" s="606" t="str">
        <f t="shared" si="224"/>
        <v/>
      </c>
      <c r="BO394" s="607" t="str">
        <f>IFERROR(IF(BN394="対象",ROUNDDOWN(L394*VLOOKUP(K394,【参考】数式用!$A$4:$J$42,10,FALSE)*AA394,0),""),"")</f>
        <v/>
      </c>
      <c r="BP394" s="606" t="str">
        <f t="shared" si="197"/>
        <v/>
      </c>
      <c r="BQ394" s="606" t="str">
        <f t="shared" si="225"/>
        <v/>
      </c>
      <c r="BR394" s="608" t="str">
        <f t="shared" si="198"/>
        <v/>
      </c>
      <c r="BS394" s="608" t="str">
        <f t="shared" si="226"/>
        <v/>
      </c>
      <c r="BT394" s="606" t="str">
        <f t="shared" si="227"/>
        <v/>
      </c>
      <c r="BU394" s="607" t="str">
        <f>IFERROR(IF(BT394="Ⅱロ有り",ROUNDDOWN(L394*VLOOKUP(K394,【参考】数式用!$A$4:$J$42,10,FALSE)*AA394,0),""),"")</f>
        <v/>
      </c>
      <c r="BV394" s="606" t="str">
        <f>IFERROR(IF(BT394="Ⅱロなし",ROUNDDOWN(L394*VLOOKUP(K394,【参考】数式用!$A$4:$J$42,8,FALSE)*AA394,0),""),"")</f>
        <v/>
      </c>
    </row>
    <row r="395" spans="1:74" ht="110.1" customHeight="1" thickBot="1">
      <c r="A395" s="333">
        <v>382</v>
      </c>
      <c r="B395" s="1008" t="str">
        <f>IF(基本情報入力シート!B417="","",基本情報入力シート!B417)</f>
        <v/>
      </c>
      <c r="C395" s="1009"/>
      <c r="D395" s="1009"/>
      <c r="E395" s="1009"/>
      <c r="F395" s="1010"/>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24" t="str">
        <f>IF('別紙様式2-2（個票（４、５月））'!M395="","",'別紙様式2-2（個票（４、５月））'!M395)</f>
        <v/>
      </c>
      <c r="N395" s="584" t="str">
        <f>IF('別紙様式2-2（個票（４、５月））'!N395="","",'別紙様式2-2（個票（４、５月））'!N395)</f>
        <v/>
      </c>
      <c r="O395" s="336"/>
      <c r="P395" s="337" t="str">
        <f>IFERROR(VLOOKUP(K395,【参考】数式用!$A$2:$M$57,MATCH(O395,【参考】数式用!$G$3:$M$3,0)+6,0),"")</f>
        <v/>
      </c>
      <c r="Q395" s="338" t="s">
        <v>118</v>
      </c>
      <c r="R395" s="339"/>
      <c r="S395" s="340" t="s">
        <v>183</v>
      </c>
      <c r="T395" s="339"/>
      <c r="U395" s="340" t="s">
        <v>184</v>
      </c>
      <c r="V395" s="339"/>
      <c r="W395" s="340" t="s">
        <v>183</v>
      </c>
      <c r="X395" s="339"/>
      <c r="Y395" s="340" t="s">
        <v>185</v>
      </c>
      <c r="Z395" s="340" t="s">
        <v>186</v>
      </c>
      <c r="AA395" s="340" t="str">
        <f t="shared" si="199"/>
        <v/>
      </c>
      <c r="AB395" s="341" t="s">
        <v>187</v>
      </c>
      <c r="AC395" s="342" t="str">
        <f t="shared" si="200"/>
        <v/>
      </c>
      <c r="AD395" s="509" t="str">
        <f t="shared" si="201"/>
        <v/>
      </c>
      <c r="AE395" s="343" t="str">
        <f>IFERROR(ROUNDDOWN(ROUNDDOWN(ROUND(L395*VLOOKUP(K395,【参考】数式用!$A$2:$M$57,MATCH("処遇改善加算Ⅳ",【参考】数式用!$G$3:$M$3,0)+6,0),0),0)*AA395*0.5,0), "")</f>
        <v/>
      </c>
      <c r="AF395" s="344"/>
      <c r="AG395" s="345"/>
      <c r="AH395" s="345"/>
      <c r="AI395" s="344"/>
      <c r="AJ395" s="382"/>
      <c r="AK395" s="346"/>
      <c r="AL395" s="324" t="str">
        <f t="shared" si="202"/>
        <v/>
      </c>
      <c r="AM395" s="325" t="str">
        <f t="shared" si="203"/>
        <v/>
      </c>
      <c r="AN395" s="255"/>
      <c r="AO395" s="577" t="str">
        <f>IFERROR(VLOOKUP(K395,【参考】数式用!$A$2:$N$57,14,FALSE),"")</f>
        <v/>
      </c>
      <c r="AP395" s="577" t="str">
        <f t="shared" si="204"/>
        <v/>
      </c>
      <c r="AQ395" s="560" t="str">
        <f t="shared" si="205"/>
        <v/>
      </c>
      <c r="AR395" s="560" t="str">
        <f t="shared" si="206"/>
        <v>キャリアパス要件Ⅰ・Ⅱ_</v>
      </c>
      <c r="AS395" s="632" t="str">
        <f t="shared" si="207"/>
        <v>入力済</v>
      </c>
      <c r="AT395" s="577" t="str">
        <f t="shared" si="208"/>
        <v/>
      </c>
      <c r="AU395" s="632" t="str">
        <f t="shared" si="209"/>
        <v>入力済</v>
      </c>
      <c r="AV395" s="632" t="str">
        <f t="shared" si="210"/>
        <v/>
      </c>
      <c r="AW395" s="632" t="str">
        <f t="shared" si="211"/>
        <v/>
      </c>
      <c r="AX395" s="577" t="str">
        <f t="shared" si="212"/>
        <v/>
      </c>
      <c r="AY395" s="632" t="str">
        <f>IFERROR(VLOOKUP(K395,【参考】数式用!$AR$3:$AS$49, 2, FALSE), "")</f>
        <v/>
      </c>
      <c r="AZ395" s="577" t="str">
        <f t="shared" si="213"/>
        <v/>
      </c>
      <c r="BA395" s="559" t="str">
        <f t="shared" si="214"/>
        <v>入力済</v>
      </c>
      <c r="BB395" s="632" t="str">
        <f>IFERROR(VLOOKUP(K395,【参考】数式用!$AX$3:$AY$59, 2, FALSE), "")</f>
        <v/>
      </c>
      <c r="BC395" s="577" t="str">
        <f t="shared" si="215"/>
        <v/>
      </c>
      <c r="BD395" s="559" t="str">
        <f t="shared" si="216"/>
        <v>入力済</v>
      </c>
      <c r="BE395" s="559" t="str">
        <f t="shared" si="217"/>
        <v/>
      </c>
      <c r="BF395" s="559" t="str">
        <f t="shared" si="218"/>
        <v/>
      </c>
      <c r="BG395" s="559" t="str">
        <f t="shared" si="219"/>
        <v/>
      </c>
      <c r="BH395" s="559" t="str">
        <f t="shared" si="220"/>
        <v/>
      </c>
      <c r="BI395" s="559" t="str">
        <f t="shared" si="221"/>
        <v/>
      </c>
      <c r="BK395" s="27"/>
      <c r="BL395" s="606" t="str">
        <f t="shared" si="222"/>
        <v/>
      </c>
      <c r="BM395" s="606" t="str">
        <f t="shared" si="223"/>
        <v/>
      </c>
      <c r="BN395" s="606" t="str">
        <f t="shared" si="224"/>
        <v/>
      </c>
      <c r="BO395" s="607" t="str">
        <f>IFERROR(IF(BN395="対象",ROUNDDOWN(L395*VLOOKUP(K395,【参考】数式用!$A$4:$J$42,10,FALSE)*AA395,0),""),"")</f>
        <v/>
      </c>
      <c r="BP395" s="606" t="str">
        <f t="shared" si="197"/>
        <v/>
      </c>
      <c r="BQ395" s="606" t="str">
        <f t="shared" si="225"/>
        <v/>
      </c>
      <c r="BR395" s="608" t="str">
        <f t="shared" si="198"/>
        <v/>
      </c>
      <c r="BS395" s="608" t="str">
        <f t="shared" si="226"/>
        <v/>
      </c>
      <c r="BT395" s="606" t="str">
        <f t="shared" si="227"/>
        <v/>
      </c>
      <c r="BU395" s="607" t="str">
        <f>IFERROR(IF(BT395="Ⅱロ有り",ROUNDDOWN(L395*VLOOKUP(K395,【参考】数式用!$A$4:$J$42,10,FALSE)*AA395,0),""),"")</f>
        <v/>
      </c>
      <c r="BV395" s="606" t="str">
        <f>IFERROR(IF(BT395="Ⅱロなし",ROUNDDOWN(L395*VLOOKUP(K395,【参考】数式用!$A$4:$J$42,8,FALSE)*AA395,0),""),"")</f>
        <v/>
      </c>
    </row>
    <row r="396" spans="1:74" ht="110.1" customHeight="1" thickBot="1">
      <c r="A396" s="333">
        <v>383</v>
      </c>
      <c r="B396" s="1008" t="str">
        <f>IF(基本情報入力シート!B418="","",基本情報入力シート!B418)</f>
        <v/>
      </c>
      <c r="C396" s="1009"/>
      <c r="D396" s="1009"/>
      <c r="E396" s="1009"/>
      <c r="F396" s="1010"/>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24" t="str">
        <f>IF('別紙様式2-2（個票（４、５月））'!M396="","",'別紙様式2-2（個票（４、５月））'!M396)</f>
        <v/>
      </c>
      <c r="N396" s="584" t="str">
        <f>IF('別紙様式2-2（個票（４、５月））'!N396="","",'別紙様式2-2（個票（４、５月））'!N396)</f>
        <v/>
      </c>
      <c r="O396" s="336"/>
      <c r="P396" s="337" t="str">
        <f>IFERROR(VLOOKUP(K396,【参考】数式用!$A$2:$M$57,MATCH(O396,【参考】数式用!$G$3:$M$3,0)+6,0),"")</f>
        <v/>
      </c>
      <c r="Q396" s="338" t="s">
        <v>118</v>
      </c>
      <c r="R396" s="339"/>
      <c r="S396" s="340" t="s">
        <v>183</v>
      </c>
      <c r="T396" s="339"/>
      <c r="U396" s="340" t="s">
        <v>184</v>
      </c>
      <c r="V396" s="339"/>
      <c r="W396" s="340" t="s">
        <v>183</v>
      </c>
      <c r="X396" s="339"/>
      <c r="Y396" s="340" t="s">
        <v>185</v>
      </c>
      <c r="Z396" s="340" t="s">
        <v>186</v>
      </c>
      <c r="AA396" s="340" t="str">
        <f t="shared" si="199"/>
        <v/>
      </c>
      <c r="AB396" s="341" t="s">
        <v>187</v>
      </c>
      <c r="AC396" s="342" t="str">
        <f t="shared" si="200"/>
        <v/>
      </c>
      <c r="AD396" s="509" t="str">
        <f t="shared" si="201"/>
        <v/>
      </c>
      <c r="AE396" s="343" t="str">
        <f>IFERROR(ROUNDDOWN(ROUNDDOWN(ROUND(L396*VLOOKUP(K396,【参考】数式用!$A$2:$M$57,MATCH("処遇改善加算Ⅳ",【参考】数式用!$G$3:$M$3,0)+6,0),0),0)*AA396*0.5,0), "")</f>
        <v/>
      </c>
      <c r="AF396" s="344"/>
      <c r="AG396" s="345"/>
      <c r="AH396" s="345"/>
      <c r="AI396" s="344"/>
      <c r="AJ396" s="382"/>
      <c r="AK396" s="346"/>
      <c r="AL396" s="324" t="str">
        <f t="shared" si="202"/>
        <v/>
      </c>
      <c r="AM396" s="325" t="str">
        <f t="shared" si="203"/>
        <v/>
      </c>
      <c r="AN396" s="255"/>
      <c r="AO396" s="577" t="str">
        <f>IFERROR(VLOOKUP(K396,【参考】数式用!$A$2:$N$57,14,FALSE),"")</f>
        <v/>
      </c>
      <c r="AP396" s="577" t="str">
        <f t="shared" si="204"/>
        <v/>
      </c>
      <c r="AQ396" s="560" t="str">
        <f t="shared" si="205"/>
        <v/>
      </c>
      <c r="AR396" s="560" t="str">
        <f t="shared" si="206"/>
        <v>キャリアパス要件Ⅰ・Ⅱ_</v>
      </c>
      <c r="AS396" s="632" t="str">
        <f t="shared" si="207"/>
        <v>入力済</v>
      </c>
      <c r="AT396" s="577" t="str">
        <f t="shared" si="208"/>
        <v/>
      </c>
      <c r="AU396" s="632" t="str">
        <f t="shared" si="209"/>
        <v>入力済</v>
      </c>
      <c r="AV396" s="632" t="str">
        <f t="shared" si="210"/>
        <v/>
      </c>
      <c r="AW396" s="632" t="str">
        <f t="shared" si="211"/>
        <v/>
      </c>
      <c r="AX396" s="577" t="str">
        <f t="shared" si="212"/>
        <v/>
      </c>
      <c r="AY396" s="632" t="str">
        <f>IFERROR(VLOOKUP(K396,【参考】数式用!$AR$3:$AS$49, 2, FALSE), "")</f>
        <v/>
      </c>
      <c r="AZ396" s="577" t="str">
        <f t="shared" si="213"/>
        <v/>
      </c>
      <c r="BA396" s="559" t="str">
        <f t="shared" si="214"/>
        <v>入力済</v>
      </c>
      <c r="BB396" s="632" t="str">
        <f>IFERROR(VLOOKUP(K396,【参考】数式用!$AX$3:$AY$59, 2, FALSE), "")</f>
        <v/>
      </c>
      <c r="BC396" s="577" t="str">
        <f t="shared" si="215"/>
        <v/>
      </c>
      <c r="BD396" s="559" t="str">
        <f t="shared" si="216"/>
        <v>入力済</v>
      </c>
      <c r="BE396" s="559" t="str">
        <f t="shared" si="217"/>
        <v/>
      </c>
      <c r="BF396" s="559" t="str">
        <f t="shared" si="218"/>
        <v/>
      </c>
      <c r="BG396" s="559" t="str">
        <f t="shared" si="219"/>
        <v/>
      </c>
      <c r="BH396" s="559" t="str">
        <f t="shared" si="220"/>
        <v/>
      </c>
      <c r="BI396" s="559" t="str">
        <f t="shared" si="221"/>
        <v/>
      </c>
      <c r="BK396" s="27"/>
      <c r="BL396" s="606" t="str">
        <f t="shared" si="222"/>
        <v/>
      </c>
      <c r="BM396" s="606" t="str">
        <f t="shared" si="223"/>
        <v/>
      </c>
      <c r="BN396" s="606" t="str">
        <f t="shared" si="224"/>
        <v/>
      </c>
      <c r="BO396" s="607" t="str">
        <f>IFERROR(IF(BN396="対象",ROUNDDOWN(L396*VLOOKUP(K396,【参考】数式用!$A$4:$J$42,10,FALSE)*AA396,0),""),"")</f>
        <v/>
      </c>
      <c r="BP396" s="606" t="str">
        <f t="shared" si="197"/>
        <v/>
      </c>
      <c r="BQ396" s="606" t="str">
        <f t="shared" si="225"/>
        <v/>
      </c>
      <c r="BR396" s="608" t="str">
        <f t="shared" si="198"/>
        <v/>
      </c>
      <c r="BS396" s="608" t="str">
        <f t="shared" si="226"/>
        <v/>
      </c>
      <c r="BT396" s="606" t="str">
        <f t="shared" si="227"/>
        <v/>
      </c>
      <c r="BU396" s="607" t="str">
        <f>IFERROR(IF(BT396="Ⅱロ有り",ROUNDDOWN(L396*VLOOKUP(K396,【参考】数式用!$A$4:$J$42,10,FALSE)*AA396,0),""),"")</f>
        <v/>
      </c>
      <c r="BV396" s="606" t="str">
        <f>IFERROR(IF(BT396="Ⅱロなし",ROUNDDOWN(L396*VLOOKUP(K396,【参考】数式用!$A$4:$J$42,8,FALSE)*AA396,0),""),"")</f>
        <v/>
      </c>
    </row>
    <row r="397" spans="1:74" ht="110.1" customHeight="1" thickBot="1">
      <c r="A397" s="333">
        <v>384</v>
      </c>
      <c r="B397" s="1008" t="str">
        <f>IF(基本情報入力シート!B419="","",基本情報入力シート!B419)</f>
        <v/>
      </c>
      <c r="C397" s="1009"/>
      <c r="D397" s="1009"/>
      <c r="E397" s="1009"/>
      <c r="F397" s="1010"/>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24" t="str">
        <f>IF('別紙様式2-2（個票（４、５月））'!M397="","",'別紙様式2-2（個票（４、５月））'!M397)</f>
        <v/>
      </c>
      <c r="N397" s="584" t="str">
        <f>IF('別紙様式2-2（個票（４、５月））'!N397="","",'別紙様式2-2（個票（４、５月））'!N397)</f>
        <v/>
      </c>
      <c r="O397" s="336"/>
      <c r="P397" s="337" t="str">
        <f>IFERROR(VLOOKUP(K397,【参考】数式用!$A$2:$M$57,MATCH(O397,【参考】数式用!$G$3:$M$3,0)+6,0),"")</f>
        <v/>
      </c>
      <c r="Q397" s="338" t="s">
        <v>118</v>
      </c>
      <c r="R397" s="339"/>
      <c r="S397" s="340" t="s">
        <v>183</v>
      </c>
      <c r="T397" s="339"/>
      <c r="U397" s="340" t="s">
        <v>184</v>
      </c>
      <c r="V397" s="339"/>
      <c r="W397" s="340" t="s">
        <v>183</v>
      </c>
      <c r="X397" s="339"/>
      <c r="Y397" s="340" t="s">
        <v>185</v>
      </c>
      <c r="Z397" s="340" t="s">
        <v>186</v>
      </c>
      <c r="AA397" s="340" t="str">
        <f t="shared" si="199"/>
        <v/>
      </c>
      <c r="AB397" s="341" t="s">
        <v>187</v>
      </c>
      <c r="AC397" s="342" t="str">
        <f t="shared" si="200"/>
        <v/>
      </c>
      <c r="AD397" s="509" t="str">
        <f t="shared" si="201"/>
        <v/>
      </c>
      <c r="AE397" s="343" t="str">
        <f>IFERROR(ROUNDDOWN(ROUNDDOWN(ROUND(L397*VLOOKUP(K397,【参考】数式用!$A$2:$M$57,MATCH("処遇改善加算Ⅳ",【参考】数式用!$G$3:$M$3,0)+6,0),0),0)*AA397*0.5,0), "")</f>
        <v/>
      </c>
      <c r="AF397" s="344"/>
      <c r="AG397" s="345"/>
      <c r="AH397" s="345"/>
      <c r="AI397" s="344"/>
      <c r="AJ397" s="382"/>
      <c r="AK397" s="346"/>
      <c r="AL397" s="324" t="str">
        <f t="shared" si="202"/>
        <v/>
      </c>
      <c r="AM397" s="325" t="str">
        <f t="shared" si="203"/>
        <v/>
      </c>
      <c r="AN397" s="255"/>
      <c r="AO397" s="577" t="str">
        <f>IFERROR(VLOOKUP(K397,【参考】数式用!$A$2:$N$57,14,FALSE),"")</f>
        <v/>
      </c>
      <c r="AP397" s="577" t="str">
        <f t="shared" si="204"/>
        <v/>
      </c>
      <c r="AQ397" s="560" t="str">
        <f t="shared" si="205"/>
        <v/>
      </c>
      <c r="AR397" s="560" t="str">
        <f t="shared" si="206"/>
        <v>キャリアパス要件Ⅰ・Ⅱ_</v>
      </c>
      <c r="AS397" s="632" t="str">
        <f t="shared" si="207"/>
        <v>入力済</v>
      </c>
      <c r="AT397" s="577" t="str">
        <f t="shared" si="208"/>
        <v/>
      </c>
      <c r="AU397" s="632" t="str">
        <f t="shared" si="209"/>
        <v>入力済</v>
      </c>
      <c r="AV397" s="632" t="str">
        <f t="shared" si="210"/>
        <v/>
      </c>
      <c r="AW397" s="632" t="str">
        <f t="shared" si="211"/>
        <v/>
      </c>
      <c r="AX397" s="577" t="str">
        <f t="shared" si="212"/>
        <v/>
      </c>
      <c r="AY397" s="632" t="str">
        <f>IFERROR(VLOOKUP(K397,【参考】数式用!$AR$3:$AS$49, 2, FALSE), "")</f>
        <v/>
      </c>
      <c r="AZ397" s="577" t="str">
        <f t="shared" si="213"/>
        <v/>
      </c>
      <c r="BA397" s="559" t="str">
        <f t="shared" si="214"/>
        <v>入力済</v>
      </c>
      <c r="BB397" s="632" t="str">
        <f>IFERROR(VLOOKUP(K397,【参考】数式用!$AX$3:$AY$59, 2, FALSE), "")</f>
        <v/>
      </c>
      <c r="BC397" s="577" t="str">
        <f t="shared" si="215"/>
        <v/>
      </c>
      <c r="BD397" s="559" t="str">
        <f t="shared" si="216"/>
        <v>入力済</v>
      </c>
      <c r="BE397" s="559" t="str">
        <f t="shared" si="217"/>
        <v/>
      </c>
      <c r="BF397" s="559" t="str">
        <f t="shared" si="218"/>
        <v/>
      </c>
      <c r="BG397" s="559" t="str">
        <f t="shared" si="219"/>
        <v/>
      </c>
      <c r="BH397" s="559" t="str">
        <f t="shared" si="220"/>
        <v/>
      </c>
      <c r="BI397" s="559" t="str">
        <f t="shared" si="221"/>
        <v/>
      </c>
      <c r="BK397" s="27"/>
      <c r="BL397" s="606" t="str">
        <f t="shared" si="222"/>
        <v/>
      </c>
      <c r="BM397" s="606" t="str">
        <f t="shared" si="223"/>
        <v/>
      </c>
      <c r="BN397" s="606" t="str">
        <f t="shared" si="224"/>
        <v/>
      </c>
      <c r="BO397" s="607" t="str">
        <f>IFERROR(IF(BN397="対象",ROUNDDOWN(L397*VLOOKUP(K397,【参考】数式用!$A$4:$J$42,10,FALSE)*AA397,0),""),"")</f>
        <v/>
      </c>
      <c r="BP397" s="606" t="str">
        <f t="shared" si="197"/>
        <v/>
      </c>
      <c r="BQ397" s="606" t="str">
        <f t="shared" si="225"/>
        <v/>
      </c>
      <c r="BR397" s="608" t="str">
        <f t="shared" si="198"/>
        <v/>
      </c>
      <c r="BS397" s="608" t="str">
        <f t="shared" si="226"/>
        <v/>
      </c>
      <c r="BT397" s="606" t="str">
        <f t="shared" si="227"/>
        <v/>
      </c>
      <c r="BU397" s="607" t="str">
        <f>IFERROR(IF(BT397="Ⅱロ有り",ROUNDDOWN(L397*VLOOKUP(K397,【参考】数式用!$A$4:$J$42,10,FALSE)*AA397,0),""),"")</f>
        <v/>
      </c>
      <c r="BV397" s="606" t="str">
        <f>IFERROR(IF(BT397="Ⅱロなし",ROUNDDOWN(L397*VLOOKUP(K397,【参考】数式用!$A$4:$J$42,8,FALSE)*AA397,0),""),"")</f>
        <v/>
      </c>
    </row>
    <row r="398" spans="1:74" ht="110.1" customHeight="1" thickBot="1">
      <c r="A398" s="333">
        <v>385</v>
      </c>
      <c r="B398" s="1008" t="str">
        <f>IF(基本情報入力シート!B420="","",基本情報入力シート!B420)</f>
        <v/>
      </c>
      <c r="C398" s="1009"/>
      <c r="D398" s="1009"/>
      <c r="E398" s="1009"/>
      <c r="F398" s="1010"/>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24" t="str">
        <f>IF('別紙様式2-2（個票（４、５月））'!M398="","",'別紙様式2-2（個票（４、５月））'!M398)</f>
        <v/>
      </c>
      <c r="N398" s="584" t="str">
        <f>IF('別紙様式2-2（個票（４、５月））'!N398="","",'別紙様式2-2（個票（４、５月））'!N398)</f>
        <v/>
      </c>
      <c r="O398" s="336"/>
      <c r="P398" s="337" t="str">
        <f>IFERROR(VLOOKUP(K398,【参考】数式用!$A$2:$M$57,MATCH(O398,【参考】数式用!$G$3:$M$3,0)+6,0),"")</f>
        <v/>
      </c>
      <c r="Q398" s="338" t="s">
        <v>118</v>
      </c>
      <c r="R398" s="339"/>
      <c r="S398" s="340" t="s">
        <v>183</v>
      </c>
      <c r="T398" s="339"/>
      <c r="U398" s="340" t="s">
        <v>184</v>
      </c>
      <c r="V398" s="339"/>
      <c r="W398" s="340" t="s">
        <v>183</v>
      </c>
      <c r="X398" s="339"/>
      <c r="Y398" s="340" t="s">
        <v>185</v>
      </c>
      <c r="Z398" s="340" t="s">
        <v>186</v>
      </c>
      <c r="AA398" s="340" t="str">
        <f t="shared" si="199"/>
        <v/>
      </c>
      <c r="AB398" s="341" t="s">
        <v>187</v>
      </c>
      <c r="AC398" s="342" t="str">
        <f t="shared" si="200"/>
        <v/>
      </c>
      <c r="AD398" s="509" t="str">
        <f t="shared" si="201"/>
        <v/>
      </c>
      <c r="AE398" s="343" t="str">
        <f>IFERROR(ROUNDDOWN(ROUNDDOWN(ROUND(L398*VLOOKUP(K398,【参考】数式用!$A$2:$M$57,MATCH("処遇改善加算Ⅳ",【参考】数式用!$G$3:$M$3,0)+6,0),0),0)*AA398*0.5,0), "")</f>
        <v/>
      </c>
      <c r="AF398" s="344"/>
      <c r="AG398" s="345"/>
      <c r="AH398" s="345"/>
      <c r="AI398" s="344"/>
      <c r="AJ398" s="382"/>
      <c r="AK398" s="346"/>
      <c r="AL398" s="324" t="str">
        <f t="shared" si="202"/>
        <v/>
      </c>
      <c r="AM398" s="325" t="str">
        <f t="shared" si="203"/>
        <v/>
      </c>
      <c r="AN398" s="255"/>
      <c r="AO398" s="577" t="str">
        <f>IFERROR(VLOOKUP(K398,【参考】数式用!$A$2:$N$57,14,FALSE),"")</f>
        <v/>
      </c>
      <c r="AP398" s="577" t="str">
        <f t="shared" si="204"/>
        <v/>
      </c>
      <c r="AQ398" s="560" t="str">
        <f t="shared" si="205"/>
        <v/>
      </c>
      <c r="AR398" s="560" t="str">
        <f t="shared" si="206"/>
        <v>キャリアパス要件Ⅰ・Ⅱ_</v>
      </c>
      <c r="AS398" s="632" t="str">
        <f t="shared" si="207"/>
        <v>入力済</v>
      </c>
      <c r="AT398" s="577" t="str">
        <f t="shared" si="208"/>
        <v/>
      </c>
      <c r="AU398" s="632" t="str">
        <f t="shared" si="209"/>
        <v>入力済</v>
      </c>
      <c r="AV398" s="632" t="str">
        <f t="shared" si="210"/>
        <v/>
      </c>
      <c r="AW398" s="632" t="str">
        <f t="shared" si="211"/>
        <v/>
      </c>
      <c r="AX398" s="577" t="str">
        <f t="shared" si="212"/>
        <v/>
      </c>
      <c r="AY398" s="632" t="str">
        <f>IFERROR(VLOOKUP(K398,【参考】数式用!$AR$3:$AS$49, 2, FALSE), "")</f>
        <v/>
      </c>
      <c r="AZ398" s="577" t="str">
        <f t="shared" si="213"/>
        <v/>
      </c>
      <c r="BA398" s="559" t="str">
        <f t="shared" si="214"/>
        <v>入力済</v>
      </c>
      <c r="BB398" s="632" t="str">
        <f>IFERROR(VLOOKUP(K398,【参考】数式用!$AX$3:$AY$59, 2, FALSE), "")</f>
        <v/>
      </c>
      <c r="BC398" s="577" t="str">
        <f t="shared" si="215"/>
        <v/>
      </c>
      <c r="BD398" s="559" t="str">
        <f t="shared" si="216"/>
        <v>入力済</v>
      </c>
      <c r="BE398" s="559" t="str">
        <f t="shared" si="217"/>
        <v/>
      </c>
      <c r="BF398" s="559" t="str">
        <f t="shared" si="218"/>
        <v/>
      </c>
      <c r="BG398" s="559" t="str">
        <f t="shared" si="219"/>
        <v/>
      </c>
      <c r="BH398" s="559" t="str">
        <f t="shared" si="220"/>
        <v/>
      </c>
      <c r="BI398" s="559" t="str">
        <f t="shared" si="221"/>
        <v/>
      </c>
      <c r="BK398" s="27"/>
      <c r="BL398" s="606" t="str">
        <f t="shared" si="222"/>
        <v/>
      </c>
      <c r="BM398" s="606" t="str">
        <f t="shared" si="223"/>
        <v/>
      </c>
      <c r="BN398" s="606" t="str">
        <f t="shared" si="224"/>
        <v/>
      </c>
      <c r="BO398" s="607" t="str">
        <f>IFERROR(IF(BN398="対象",ROUNDDOWN(L398*VLOOKUP(K398,【参考】数式用!$A$4:$J$42,10,FALSE)*AA398,0),""),"")</f>
        <v/>
      </c>
      <c r="BP398" s="606" t="str">
        <f t="shared" ref="BP398:BP461" si="228">IFERROR(IF(BN398="特例",AC398,""),"")</f>
        <v/>
      </c>
      <c r="BQ398" s="606" t="str">
        <f t="shared" si="225"/>
        <v/>
      </c>
      <c r="BR398" s="608" t="str">
        <f t="shared" ref="BR398:BR461" si="229">IF(BQ398="","",IF(OR(AG398="○",AG398="誓約"),"対象",""))</f>
        <v/>
      </c>
      <c r="BS398" s="608" t="str">
        <f t="shared" si="226"/>
        <v/>
      </c>
      <c r="BT398" s="606" t="str">
        <f t="shared" si="227"/>
        <v/>
      </c>
      <c r="BU398" s="607" t="str">
        <f>IFERROR(IF(BT398="Ⅱロ有り",ROUNDDOWN(L398*VLOOKUP(K398,【参考】数式用!$A$4:$J$42,10,FALSE)*AA398,0),""),"")</f>
        <v/>
      </c>
      <c r="BV398" s="606" t="str">
        <f>IFERROR(IF(BT398="Ⅱロなし",ROUNDDOWN(L398*VLOOKUP(K398,【参考】数式用!$A$4:$J$42,8,FALSE)*AA398,0),""),"")</f>
        <v/>
      </c>
    </row>
    <row r="399" spans="1:74" ht="110.1" customHeight="1" thickBot="1">
      <c r="A399" s="333">
        <v>386</v>
      </c>
      <c r="B399" s="1008" t="str">
        <f>IF(基本情報入力シート!B421="","",基本情報入力シート!B421)</f>
        <v/>
      </c>
      <c r="C399" s="1009"/>
      <c r="D399" s="1009"/>
      <c r="E399" s="1009"/>
      <c r="F399" s="1010"/>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24" t="str">
        <f>IF('別紙様式2-2（個票（４、５月））'!M399="","",'別紙様式2-2（個票（４、５月））'!M399)</f>
        <v/>
      </c>
      <c r="N399" s="584" t="str">
        <f>IF('別紙様式2-2（個票（４、５月））'!N399="","",'別紙様式2-2（個票（４、５月））'!N399)</f>
        <v/>
      </c>
      <c r="O399" s="336"/>
      <c r="P399" s="337" t="str">
        <f>IFERROR(VLOOKUP(K399,【参考】数式用!$A$2:$M$57,MATCH(O399,【参考】数式用!$G$3:$M$3,0)+6,0),"")</f>
        <v/>
      </c>
      <c r="Q399" s="338" t="s">
        <v>118</v>
      </c>
      <c r="R399" s="339"/>
      <c r="S399" s="340" t="s">
        <v>183</v>
      </c>
      <c r="T399" s="339"/>
      <c r="U399" s="340" t="s">
        <v>184</v>
      </c>
      <c r="V399" s="339"/>
      <c r="W399" s="340" t="s">
        <v>183</v>
      </c>
      <c r="X399" s="339"/>
      <c r="Y399" s="340" t="s">
        <v>185</v>
      </c>
      <c r="Z399" s="340" t="s">
        <v>186</v>
      </c>
      <c r="AA399" s="340" t="str">
        <f t="shared" si="199"/>
        <v/>
      </c>
      <c r="AB399" s="341" t="s">
        <v>187</v>
      </c>
      <c r="AC399" s="342" t="str">
        <f t="shared" si="200"/>
        <v/>
      </c>
      <c r="AD399" s="509" t="str">
        <f t="shared" si="201"/>
        <v/>
      </c>
      <c r="AE399" s="343" t="str">
        <f>IFERROR(ROUNDDOWN(ROUNDDOWN(ROUND(L399*VLOOKUP(K399,【参考】数式用!$A$2:$M$57,MATCH("処遇改善加算Ⅳ",【参考】数式用!$G$3:$M$3,0)+6,0),0),0)*AA399*0.5,0), "")</f>
        <v/>
      </c>
      <c r="AF399" s="344"/>
      <c r="AG399" s="345"/>
      <c r="AH399" s="345"/>
      <c r="AI399" s="344"/>
      <c r="AJ399" s="382"/>
      <c r="AK399" s="346"/>
      <c r="AL399" s="324" t="str">
        <f t="shared" si="202"/>
        <v/>
      </c>
      <c r="AM399" s="325" t="str">
        <f t="shared" si="203"/>
        <v/>
      </c>
      <c r="AN399" s="255"/>
      <c r="AO399" s="577" t="str">
        <f>IFERROR(VLOOKUP(K399,【参考】数式用!$A$2:$N$57,14,FALSE),"")</f>
        <v/>
      </c>
      <c r="AP399" s="577" t="str">
        <f t="shared" si="204"/>
        <v/>
      </c>
      <c r="AQ399" s="560" t="str">
        <f t="shared" si="205"/>
        <v/>
      </c>
      <c r="AR399" s="560" t="str">
        <f t="shared" si="206"/>
        <v>キャリアパス要件Ⅰ・Ⅱ_</v>
      </c>
      <c r="AS399" s="632" t="str">
        <f t="shared" si="207"/>
        <v>入力済</v>
      </c>
      <c r="AT399" s="577" t="str">
        <f t="shared" si="208"/>
        <v/>
      </c>
      <c r="AU399" s="632" t="str">
        <f t="shared" si="209"/>
        <v>入力済</v>
      </c>
      <c r="AV399" s="632" t="str">
        <f t="shared" si="210"/>
        <v/>
      </c>
      <c r="AW399" s="632" t="str">
        <f t="shared" si="211"/>
        <v/>
      </c>
      <c r="AX399" s="577" t="str">
        <f t="shared" si="212"/>
        <v/>
      </c>
      <c r="AY399" s="632" t="str">
        <f>IFERROR(VLOOKUP(K399,【参考】数式用!$AR$3:$AS$49, 2, FALSE), "")</f>
        <v/>
      </c>
      <c r="AZ399" s="577" t="str">
        <f t="shared" si="213"/>
        <v/>
      </c>
      <c r="BA399" s="559" t="str">
        <f t="shared" si="214"/>
        <v>入力済</v>
      </c>
      <c r="BB399" s="632" t="str">
        <f>IFERROR(VLOOKUP(K399,【参考】数式用!$AX$3:$AY$59, 2, FALSE), "")</f>
        <v/>
      </c>
      <c r="BC399" s="577" t="str">
        <f t="shared" si="215"/>
        <v/>
      </c>
      <c r="BD399" s="559" t="str">
        <f t="shared" si="216"/>
        <v>入力済</v>
      </c>
      <c r="BE399" s="559" t="str">
        <f t="shared" si="217"/>
        <v/>
      </c>
      <c r="BF399" s="559" t="str">
        <f t="shared" si="218"/>
        <v/>
      </c>
      <c r="BG399" s="559" t="str">
        <f t="shared" si="219"/>
        <v/>
      </c>
      <c r="BH399" s="559" t="str">
        <f t="shared" si="220"/>
        <v/>
      </c>
      <c r="BI399" s="559" t="str">
        <f t="shared" si="221"/>
        <v/>
      </c>
      <c r="BK399" s="27"/>
      <c r="BL399" s="606" t="str">
        <f t="shared" si="222"/>
        <v/>
      </c>
      <c r="BM399" s="606" t="str">
        <f t="shared" si="223"/>
        <v/>
      </c>
      <c r="BN399" s="606" t="str">
        <f t="shared" si="224"/>
        <v/>
      </c>
      <c r="BO399" s="607" t="str">
        <f>IFERROR(IF(BN399="対象",ROUNDDOWN(L399*VLOOKUP(K399,【参考】数式用!$A$4:$J$42,10,FALSE)*AA399,0),""),"")</f>
        <v/>
      </c>
      <c r="BP399" s="606" t="str">
        <f t="shared" si="228"/>
        <v/>
      </c>
      <c r="BQ399" s="606" t="str">
        <f t="shared" si="225"/>
        <v/>
      </c>
      <c r="BR399" s="608" t="str">
        <f t="shared" si="229"/>
        <v/>
      </c>
      <c r="BS399" s="608" t="str">
        <f t="shared" si="226"/>
        <v/>
      </c>
      <c r="BT399" s="606" t="str">
        <f t="shared" si="227"/>
        <v/>
      </c>
      <c r="BU399" s="607" t="str">
        <f>IFERROR(IF(BT399="Ⅱロ有り",ROUNDDOWN(L399*VLOOKUP(K399,【参考】数式用!$A$4:$J$42,10,FALSE)*AA399,0),""),"")</f>
        <v/>
      </c>
      <c r="BV399" s="606" t="str">
        <f>IFERROR(IF(BT399="Ⅱロなし",ROUNDDOWN(L399*VLOOKUP(K399,【参考】数式用!$A$4:$J$42,8,FALSE)*AA399,0),""),"")</f>
        <v/>
      </c>
    </row>
    <row r="400" spans="1:74" ht="110.1" customHeight="1" thickBot="1">
      <c r="A400" s="333">
        <v>387</v>
      </c>
      <c r="B400" s="1008" t="str">
        <f>IF(基本情報入力シート!B422="","",基本情報入力シート!B422)</f>
        <v/>
      </c>
      <c r="C400" s="1009"/>
      <c r="D400" s="1009"/>
      <c r="E400" s="1009"/>
      <c r="F400" s="1010"/>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24" t="str">
        <f>IF('別紙様式2-2（個票（４、５月））'!M400="","",'別紙様式2-2（個票（４、５月））'!M400)</f>
        <v/>
      </c>
      <c r="N400" s="584" t="str">
        <f>IF('別紙様式2-2（個票（４、５月））'!N400="","",'別紙様式2-2（個票（４、５月））'!N400)</f>
        <v/>
      </c>
      <c r="O400" s="336"/>
      <c r="P400" s="337" t="str">
        <f>IFERROR(VLOOKUP(K400,【参考】数式用!$A$2:$M$57,MATCH(O400,【参考】数式用!$G$3:$M$3,0)+6,0),"")</f>
        <v/>
      </c>
      <c r="Q400" s="338" t="s">
        <v>118</v>
      </c>
      <c r="R400" s="339"/>
      <c r="S400" s="340" t="s">
        <v>183</v>
      </c>
      <c r="T400" s="339"/>
      <c r="U400" s="340" t="s">
        <v>184</v>
      </c>
      <c r="V400" s="339"/>
      <c r="W400" s="340" t="s">
        <v>183</v>
      </c>
      <c r="X400" s="339"/>
      <c r="Y400" s="340" t="s">
        <v>185</v>
      </c>
      <c r="Z400" s="340" t="s">
        <v>186</v>
      </c>
      <c r="AA400" s="340" t="str">
        <f t="shared" si="199"/>
        <v/>
      </c>
      <c r="AB400" s="341" t="s">
        <v>187</v>
      </c>
      <c r="AC400" s="342" t="str">
        <f t="shared" si="200"/>
        <v/>
      </c>
      <c r="AD400" s="509" t="str">
        <f t="shared" si="201"/>
        <v/>
      </c>
      <c r="AE400" s="343" t="str">
        <f>IFERROR(ROUNDDOWN(ROUNDDOWN(ROUND(L400*VLOOKUP(K400,【参考】数式用!$A$2:$M$57,MATCH("処遇改善加算Ⅳ",【参考】数式用!$G$3:$M$3,0)+6,0),0),0)*AA400*0.5,0), "")</f>
        <v/>
      </c>
      <c r="AF400" s="344"/>
      <c r="AG400" s="345"/>
      <c r="AH400" s="345"/>
      <c r="AI400" s="344"/>
      <c r="AJ400" s="382"/>
      <c r="AK400" s="346"/>
      <c r="AL400" s="324" t="str">
        <f t="shared" si="202"/>
        <v/>
      </c>
      <c r="AM400" s="325" t="str">
        <f t="shared" si="203"/>
        <v/>
      </c>
      <c r="AN400" s="255"/>
      <c r="AO400" s="577" t="str">
        <f>IFERROR(VLOOKUP(K400,【参考】数式用!$A$2:$N$57,14,FALSE),"")</f>
        <v/>
      </c>
      <c r="AP400" s="577" t="str">
        <f t="shared" si="204"/>
        <v/>
      </c>
      <c r="AQ400" s="560" t="str">
        <f t="shared" si="205"/>
        <v/>
      </c>
      <c r="AR400" s="560" t="str">
        <f t="shared" si="206"/>
        <v>キャリアパス要件Ⅰ・Ⅱ_</v>
      </c>
      <c r="AS400" s="632" t="str">
        <f t="shared" si="207"/>
        <v>入力済</v>
      </c>
      <c r="AT400" s="577" t="str">
        <f t="shared" si="208"/>
        <v/>
      </c>
      <c r="AU400" s="632" t="str">
        <f t="shared" si="209"/>
        <v>入力済</v>
      </c>
      <c r="AV400" s="632" t="str">
        <f t="shared" si="210"/>
        <v/>
      </c>
      <c r="AW400" s="632" t="str">
        <f t="shared" si="211"/>
        <v/>
      </c>
      <c r="AX400" s="577" t="str">
        <f t="shared" si="212"/>
        <v/>
      </c>
      <c r="AY400" s="632" t="str">
        <f>IFERROR(VLOOKUP(K400,【参考】数式用!$AR$3:$AS$49, 2, FALSE), "")</f>
        <v/>
      </c>
      <c r="AZ400" s="577" t="str">
        <f t="shared" si="213"/>
        <v/>
      </c>
      <c r="BA400" s="559" t="str">
        <f t="shared" si="214"/>
        <v>入力済</v>
      </c>
      <c r="BB400" s="632" t="str">
        <f>IFERROR(VLOOKUP(K400,【参考】数式用!$AX$3:$AY$59, 2, FALSE), "")</f>
        <v/>
      </c>
      <c r="BC400" s="577" t="str">
        <f t="shared" si="215"/>
        <v/>
      </c>
      <c r="BD400" s="559" t="str">
        <f t="shared" si="216"/>
        <v>入力済</v>
      </c>
      <c r="BE400" s="559" t="str">
        <f t="shared" si="217"/>
        <v/>
      </c>
      <c r="BF400" s="559" t="str">
        <f t="shared" si="218"/>
        <v/>
      </c>
      <c r="BG400" s="559" t="str">
        <f t="shared" si="219"/>
        <v/>
      </c>
      <c r="BH400" s="559" t="str">
        <f t="shared" si="220"/>
        <v/>
      </c>
      <c r="BI400" s="559" t="str">
        <f t="shared" si="221"/>
        <v/>
      </c>
      <c r="BK400" s="27"/>
      <c r="BL400" s="606" t="str">
        <f t="shared" si="222"/>
        <v/>
      </c>
      <c r="BM400" s="606" t="str">
        <f t="shared" si="223"/>
        <v/>
      </c>
      <c r="BN400" s="606" t="str">
        <f t="shared" si="224"/>
        <v/>
      </c>
      <c r="BO400" s="607" t="str">
        <f>IFERROR(IF(BN400="対象",ROUNDDOWN(L400*VLOOKUP(K400,【参考】数式用!$A$4:$J$42,10,FALSE)*AA400,0),""),"")</f>
        <v/>
      </c>
      <c r="BP400" s="606" t="str">
        <f t="shared" si="228"/>
        <v/>
      </c>
      <c r="BQ400" s="606" t="str">
        <f t="shared" si="225"/>
        <v/>
      </c>
      <c r="BR400" s="608" t="str">
        <f t="shared" si="229"/>
        <v/>
      </c>
      <c r="BS400" s="608" t="str">
        <f t="shared" si="226"/>
        <v/>
      </c>
      <c r="BT400" s="606" t="str">
        <f t="shared" si="227"/>
        <v/>
      </c>
      <c r="BU400" s="607" t="str">
        <f>IFERROR(IF(BT400="Ⅱロ有り",ROUNDDOWN(L400*VLOOKUP(K400,【参考】数式用!$A$4:$J$42,10,FALSE)*AA400,0),""),"")</f>
        <v/>
      </c>
      <c r="BV400" s="606" t="str">
        <f>IFERROR(IF(BT400="Ⅱロなし",ROUNDDOWN(L400*VLOOKUP(K400,【参考】数式用!$A$4:$J$42,8,FALSE)*AA400,0),""),"")</f>
        <v/>
      </c>
    </row>
    <row r="401" spans="1:74" ht="110.1" customHeight="1" thickBot="1">
      <c r="A401" s="333">
        <v>388</v>
      </c>
      <c r="B401" s="1008" t="str">
        <f>IF(基本情報入力シート!B423="","",基本情報入力シート!B423)</f>
        <v/>
      </c>
      <c r="C401" s="1009"/>
      <c r="D401" s="1009"/>
      <c r="E401" s="1009"/>
      <c r="F401" s="1010"/>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24" t="str">
        <f>IF('別紙様式2-2（個票（４、５月））'!M401="","",'別紙様式2-2（個票（４、５月））'!M401)</f>
        <v/>
      </c>
      <c r="N401" s="584" t="str">
        <f>IF('別紙様式2-2（個票（４、５月））'!N401="","",'別紙様式2-2（個票（４、５月））'!N401)</f>
        <v/>
      </c>
      <c r="O401" s="336"/>
      <c r="P401" s="337" t="str">
        <f>IFERROR(VLOOKUP(K401,【参考】数式用!$A$2:$M$57,MATCH(O401,【参考】数式用!$G$3:$M$3,0)+6,0),"")</f>
        <v/>
      </c>
      <c r="Q401" s="338" t="s">
        <v>118</v>
      </c>
      <c r="R401" s="339"/>
      <c r="S401" s="340" t="s">
        <v>183</v>
      </c>
      <c r="T401" s="339"/>
      <c r="U401" s="340" t="s">
        <v>184</v>
      </c>
      <c r="V401" s="339"/>
      <c r="W401" s="340" t="s">
        <v>183</v>
      </c>
      <c r="X401" s="339"/>
      <c r="Y401" s="340" t="s">
        <v>185</v>
      </c>
      <c r="Z401" s="340" t="s">
        <v>186</v>
      </c>
      <c r="AA401" s="340" t="str">
        <f t="shared" si="199"/>
        <v/>
      </c>
      <c r="AB401" s="341" t="s">
        <v>187</v>
      </c>
      <c r="AC401" s="342" t="str">
        <f t="shared" si="200"/>
        <v/>
      </c>
      <c r="AD401" s="509" t="str">
        <f t="shared" si="201"/>
        <v/>
      </c>
      <c r="AE401" s="343" t="str">
        <f>IFERROR(ROUNDDOWN(ROUNDDOWN(ROUND(L401*VLOOKUP(K401,【参考】数式用!$A$2:$M$57,MATCH("処遇改善加算Ⅳ",【参考】数式用!$G$3:$M$3,0)+6,0),0),0)*AA401*0.5,0), "")</f>
        <v/>
      </c>
      <c r="AF401" s="344"/>
      <c r="AG401" s="345"/>
      <c r="AH401" s="345"/>
      <c r="AI401" s="344"/>
      <c r="AJ401" s="382"/>
      <c r="AK401" s="346"/>
      <c r="AL401" s="324" t="str">
        <f t="shared" si="202"/>
        <v/>
      </c>
      <c r="AM401" s="325" t="str">
        <f t="shared" si="203"/>
        <v/>
      </c>
      <c r="AN401" s="255"/>
      <c r="AO401" s="577" t="str">
        <f>IFERROR(VLOOKUP(K401,【参考】数式用!$A$2:$N$57,14,FALSE),"")</f>
        <v/>
      </c>
      <c r="AP401" s="577" t="str">
        <f t="shared" si="204"/>
        <v/>
      </c>
      <c r="AQ401" s="560" t="str">
        <f t="shared" si="205"/>
        <v/>
      </c>
      <c r="AR401" s="560" t="str">
        <f t="shared" si="206"/>
        <v>キャリアパス要件Ⅰ・Ⅱ_</v>
      </c>
      <c r="AS401" s="632" t="str">
        <f t="shared" si="207"/>
        <v>入力済</v>
      </c>
      <c r="AT401" s="577" t="str">
        <f t="shared" si="208"/>
        <v/>
      </c>
      <c r="AU401" s="632" t="str">
        <f t="shared" si="209"/>
        <v>入力済</v>
      </c>
      <c r="AV401" s="632" t="str">
        <f t="shared" si="210"/>
        <v/>
      </c>
      <c r="AW401" s="632" t="str">
        <f t="shared" si="211"/>
        <v/>
      </c>
      <c r="AX401" s="577" t="str">
        <f t="shared" si="212"/>
        <v/>
      </c>
      <c r="AY401" s="632" t="str">
        <f>IFERROR(VLOOKUP(K401,【参考】数式用!$AR$3:$AS$49, 2, FALSE), "")</f>
        <v/>
      </c>
      <c r="AZ401" s="577" t="str">
        <f t="shared" si="213"/>
        <v/>
      </c>
      <c r="BA401" s="559" t="str">
        <f t="shared" si="214"/>
        <v>入力済</v>
      </c>
      <c r="BB401" s="632" t="str">
        <f>IFERROR(VLOOKUP(K401,【参考】数式用!$AX$3:$AY$59, 2, FALSE), "")</f>
        <v/>
      </c>
      <c r="BC401" s="577" t="str">
        <f t="shared" si="215"/>
        <v/>
      </c>
      <c r="BD401" s="559" t="str">
        <f t="shared" si="216"/>
        <v>入力済</v>
      </c>
      <c r="BE401" s="559" t="str">
        <f t="shared" si="217"/>
        <v/>
      </c>
      <c r="BF401" s="559" t="str">
        <f t="shared" si="218"/>
        <v/>
      </c>
      <c r="BG401" s="559" t="str">
        <f t="shared" si="219"/>
        <v/>
      </c>
      <c r="BH401" s="559" t="str">
        <f t="shared" si="220"/>
        <v/>
      </c>
      <c r="BI401" s="559" t="str">
        <f t="shared" si="221"/>
        <v/>
      </c>
      <c r="BK401" s="27"/>
      <c r="BL401" s="606" t="str">
        <f t="shared" si="222"/>
        <v/>
      </c>
      <c r="BM401" s="606" t="str">
        <f t="shared" si="223"/>
        <v/>
      </c>
      <c r="BN401" s="606" t="str">
        <f t="shared" si="224"/>
        <v/>
      </c>
      <c r="BO401" s="607" t="str">
        <f>IFERROR(IF(BN401="対象",ROUNDDOWN(L401*VLOOKUP(K401,【参考】数式用!$A$4:$J$42,10,FALSE)*AA401,0),""),"")</f>
        <v/>
      </c>
      <c r="BP401" s="606" t="str">
        <f t="shared" si="228"/>
        <v/>
      </c>
      <c r="BQ401" s="606" t="str">
        <f t="shared" si="225"/>
        <v/>
      </c>
      <c r="BR401" s="608" t="str">
        <f t="shared" si="229"/>
        <v/>
      </c>
      <c r="BS401" s="608" t="str">
        <f t="shared" si="226"/>
        <v/>
      </c>
      <c r="BT401" s="606" t="str">
        <f t="shared" si="227"/>
        <v/>
      </c>
      <c r="BU401" s="607" t="str">
        <f>IFERROR(IF(BT401="Ⅱロ有り",ROUNDDOWN(L401*VLOOKUP(K401,【参考】数式用!$A$4:$J$42,10,FALSE)*AA401,0),""),"")</f>
        <v/>
      </c>
      <c r="BV401" s="606" t="str">
        <f>IFERROR(IF(BT401="Ⅱロなし",ROUNDDOWN(L401*VLOOKUP(K401,【参考】数式用!$A$4:$J$42,8,FALSE)*AA401,0),""),"")</f>
        <v/>
      </c>
    </row>
    <row r="402" spans="1:74" ht="110.1" customHeight="1" thickBot="1">
      <c r="A402" s="333">
        <v>389</v>
      </c>
      <c r="B402" s="1008" t="str">
        <f>IF(基本情報入力シート!B424="","",基本情報入力シート!B424)</f>
        <v/>
      </c>
      <c r="C402" s="1009"/>
      <c r="D402" s="1009"/>
      <c r="E402" s="1009"/>
      <c r="F402" s="1010"/>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24" t="str">
        <f>IF('別紙様式2-2（個票（４、５月））'!M402="","",'別紙様式2-2（個票（４、５月））'!M402)</f>
        <v/>
      </c>
      <c r="N402" s="584" t="str">
        <f>IF('別紙様式2-2（個票（４、５月））'!N402="","",'別紙様式2-2（個票（４、５月））'!N402)</f>
        <v/>
      </c>
      <c r="O402" s="336"/>
      <c r="P402" s="337" t="str">
        <f>IFERROR(VLOOKUP(K402,【参考】数式用!$A$2:$M$57,MATCH(O402,【参考】数式用!$G$3:$M$3,0)+6,0),"")</f>
        <v/>
      </c>
      <c r="Q402" s="338" t="s">
        <v>118</v>
      </c>
      <c r="R402" s="339"/>
      <c r="S402" s="340" t="s">
        <v>183</v>
      </c>
      <c r="T402" s="339"/>
      <c r="U402" s="340" t="s">
        <v>184</v>
      </c>
      <c r="V402" s="339"/>
      <c r="W402" s="340" t="s">
        <v>183</v>
      </c>
      <c r="X402" s="339"/>
      <c r="Y402" s="340" t="s">
        <v>185</v>
      </c>
      <c r="Z402" s="340" t="s">
        <v>186</v>
      </c>
      <c r="AA402" s="340" t="str">
        <f t="shared" si="199"/>
        <v/>
      </c>
      <c r="AB402" s="341" t="s">
        <v>187</v>
      </c>
      <c r="AC402" s="342" t="str">
        <f t="shared" si="200"/>
        <v/>
      </c>
      <c r="AD402" s="509" t="str">
        <f t="shared" si="201"/>
        <v/>
      </c>
      <c r="AE402" s="343" t="str">
        <f>IFERROR(ROUNDDOWN(ROUNDDOWN(ROUND(L402*VLOOKUP(K402,【参考】数式用!$A$2:$M$57,MATCH("処遇改善加算Ⅳ",【参考】数式用!$G$3:$M$3,0)+6,0),0),0)*AA402*0.5,0), "")</f>
        <v/>
      </c>
      <c r="AF402" s="344"/>
      <c r="AG402" s="345"/>
      <c r="AH402" s="345"/>
      <c r="AI402" s="344"/>
      <c r="AJ402" s="382"/>
      <c r="AK402" s="346"/>
      <c r="AL402" s="324" t="str">
        <f t="shared" si="202"/>
        <v/>
      </c>
      <c r="AM402" s="325" t="str">
        <f t="shared" si="203"/>
        <v/>
      </c>
      <c r="AN402" s="255"/>
      <c r="AO402" s="577" t="str">
        <f>IFERROR(VLOOKUP(K402,【参考】数式用!$A$2:$N$57,14,FALSE),"")</f>
        <v/>
      </c>
      <c r="AP402" s="577" t="str">
        <f t="shared" si="204"/>
        <v/>
      </c>
      <c r="AQ402" s="560" t="str">
        <f t="shared" si="205"/>
        <v/>
      </c>
      <c r="AR402" s="560" t="str">
        <f t="shared" si="206"/>
        <v>キャリアパス要件Ⅰ・Ⅱ_</v>
      </c>
      <c r="AS402" s="632" t="str">
        <f t="shared" si="207"/>
        <v>入力済</v>
      </c>
      <c r="AT402" s="577" t="str">
        <f t="shared" si="208"/>
        <v/>
      </c>
      <c r="AU402" s="632" t="str">
        <f t="shared" si="209"/>
        <v>入力済</v>
      </c>
      <c r="AV402" s="632" t="str">
        <f t="shared" si="210"/>
        <v/>
      </c>
      <c r="AW402" s="632" t="str">
        <f t="shared" si="211"/>
        <v/>
      </c>
      <c r="AX402" s="577" t="str">
        <f t="shared" si="212"/>
        <v/>
      </c>
      <c r="AY402" s="632" t="str">
        <f>IFERROR(VLOOKUP(K402,【参考】数式用!$AR$3:$AS$49, 2, FALSE), "")</f>
        <v/>
      </c>
      <c r="AZ402" s="577" t="str">
        <f t="shared" si="213"/>
        <v/>
      </c>
      <c r="BA402" s="559" t="str">
        <f t="shared" si="214"/>
        <v>入力済</v>
      </c>
      <c r="BB402" s="632" t="str">
        <f>IFERROR(VLOOKUP(K402,【参考】数式用!$AX$3:$AY$59, 2, FALSE), "")</f>
        <v/>
      </c>
      <c r="BC402" s="577" t="str">
        <f t="shared" si="215"/>
        <v/>
      </c>
      <c r="BD402" s="559" t="str">
        <f t="shared" si="216"/>
        <v>入力済</v>
      </c>
      <c r="BE402" s="559" t="str">
        <f t="shared" si="217"/>
        <v/>
      </c>
      <c r="BF402" s="559" t="str">
        <f t="shared" si="218"/>
        <v/>
      </c>
      <c r="BG402" s="559" t="str">
        <f t="shared" si="219"/>
        <v/>
      </c>
      <c r="BH402" s="559" t="str">
        <f t="shared" si="220"/>
        <v/>
      </c>
      <c r="BI402" s="559" t="str">
        <f t="shared" si="221"/>
        <v/>
      </c>
      <c r="BK402" s="27"/>
      <c r="BL402" s="606" t="str">
        <f t="shared" si="222"/>
        <v/>
      </c>
      <c r="BM402" s="606" t="str">
        <f t="shared" si="223"/>
        <v/>
      </c>
      <c r="BN402" s="606" t="str">
        <f t="shared" si="224"/>
        <v/>
      </c>
      <c r="BO402" s="607" t="str">
        <f>IFERROR(IF(BN402="対象",ROUNDDOWN(L402*VLOOKUP(K402,【参考】数式用!$A$4:$J$42,10,FALSE)*AA402,0),""),"")</f>
        <v/>
      </c>
      <c r="BP402" s="606" t="str">
        <f t="shared" si="228"/>
        <v/>
      </c>
      <c r="BQ402" s="606" t="str">
        <f t="shared" si="225"/>
        <v/>
      </c>
      <c r="BR402" s="608" t="str">
        <f t="shared" si="229"/>
        <v/>
      </c>
      <c r="BS402" s="608" t="str">
        <f t="shared" si="226"/>
        <v/>
      </c>
      <c r="BT402" s="606" t="str">
        <f t="shared" si="227"/>
        <v/>
      </c>
      <c r="BU402" s="607" t="str">
        <f>IFERROR(IF(BT402="Ⅱロ有り",ROUNDDOWN(L402*VLOOKUP(K402,【参考】数式用!$A$4:$J$42,10,FALSE)*AA402,0),""),"")</f>
        <v/>
      </c>
      <c r="BV402" s="606" t="str">
        <f>IFERROR(IF(BT402="Ⅱロなし",ROUNDDOWN(L402*VLOOKUP(K402,【参考】数式用!$A$4:$J$42,8,FALSE)*AA402,0),""),"")</f>
        <v/>
      </c>
    </row>
    <row r="403" spans="1:74" ht="110.1" customHeight="1" thickBot="1">
      <c r="A403" s="333">
        <v>390</v>
      </c>
      <c r="B403" s="1008" t="str">
        <f>IF(基本情報入力シート!B425="","",基本情報入力シート!B425)</f>
        <v/>
      </c>
      <c r="C403" s="1009"/>
      <c r="D403" s="1009"/>
      <c r="E403" s="1009"/>
      <c r="F403" s="1010"/>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24" t="str">
        <f>IF('別紙様式2-2（個票（４、５月））'!M403="","",'別紙様式2-2（個票（４、５月））'!M403)</f>
        <v/>
      </c>
      <c r="N403" s="584" t="str">
        <f>IF('別紙様式2-2（個票（４、５月））'!N403="","",'別紙様式2-2（個票（４、５月））'!N403)</f>
        <v/>
      </c>
      <c r="O403" s="336"/>
      <c r="P403" s="337" t="str">
        <f>IFERROR(VLOOKUP(K403,【参考】数式用!$A$2:$M$57,MATCH(O403,【参考】数式用!$G$3:$M$3,0)+6,0),"")</f>
        <v/>
      </c>
      <c r="Q403" s="338" t="s">
        <v>118</v>
      </c>
      <c r="R403" s="339"/>
      <c r="S403" s="340" t="s">
        <v>183</v>
      </c>
      <c r="T403" s="339"/>
      <c r="U403" s="340" t="s">
        <v>184</v>
      </c>
      <c r="V403" s="339"/>
      <c r="W403" s="340" t="s">
        <v>183</v>
      </c>
      <c r="X403" s="339"/>
      <c r="Y403" s="340" t="s">
        <v>185</v>
      </c>
      <c r="Z403" s="340" t="s">
        <v>186</v>
      </c>
      <c r="AA403" s="340" t="str">
        <f t="shared" si="199"/>
        <v/>
      </c>
      <c r="AB403" s="341" t="s">
        <v>187</v>
      </c>
      <c r="AC403" s="342" t="str">
        <f t="shared" si="200"/>
        <v/>
      </c>
      <c r="AD403" s="509" t="str">
        <f t="shared" si="201"/>
        <v/>
      </c>
      <c r="AE403" s="343" t="str">
        <f>IFERROR(ROUNDDOWN(ROUNDDOWN(ROUND(L403*VLOOKUP(K403,【参考】数式用!$A$2:$M$57,MATCH("処遇改善加算Ⅳ",【参考】数式用!$G$3:$M$3,0)+6,0),0),0)*AA403*0.5,0), "")</f>
        <v/>
      </c>
      <c r="AF403" s="344"/>
      <c r="AG403" s="345"/>
      <c r="AH403" s="345"/>
      <c r="AI403" s="344"/>
      <c r="AJ403" s="382"/>
      <c r="AK403" s="346"/>
      <c r="AL403" s="324" t="str">
        <f t="shared" si="202"/>
        <v/>
      </c>
      <c r="AM403" s="325" t="str">
        <f t="shared" si="203"/>
        <v/>
      </c>
      <c r="AN403" s="255"/>
      <c r="AO403" s="577" t="str">
        <f>IFERROR(VLOOKUP(K403,【参考】数式用!$A$2:$N$57,14,FALSE),"")</f>
        <v/>
      </c>
      <c r="AP403" s="577" t="str">
        <f t="shared" si="204"/>
        <v/>
      </c>
      <c r="AQ403" s="560" t="str">
        <f t="shared" si="205"/>
        <v/>
      </c>
      <c r="AR403" s="560" t="str">
        <f t="shared" si="206"/>
        <v>キャリアパス要件Ⅰ・Ⅱ_</v>
      </c>
      <c r="AS403" s="632" t="str">
        <f t="shared" si="207"/>
        <v>入力済</v>
      </c>
      <c r="AT403" s="577" t="str">
        <f t="shared" si="208"/>
        <v/>
      </c>
      <c r="AU403" s="632" t="str">
        <f t="shared" si="209"/>
        <v>入力済</v>
      </c>
      <c r="AV403" s="632" t="str">
        <f t="shared" si="210"/>
        <v/>
      </c>
      <c r="AW403" s="632" t="str">
        <f t="shared" si="211"/>
        <v/>
      </c>
      <c r="AX403" s="577" t="str">
        <f t="shared" si="212"/>
        <v/>
      </c>
      <c r="AY403" s="632" t="str">
        <f>IFERROR(VLOOKUP(K403,【参考】数式用!$AR$3:$AS$49, 2, FALSE), "")</f>
        <v/>
      </c>
      <c r="AZ403" s="577" t="str">
        <f t="shared" si="213"/>
        <v/>
      </c>
      <c r="BA403" s="559" t="str">
        <f t="shared" si="214"/>
        <v>入力済</v>
      </c>
      <c r="BB403" s="632" t="str">
        <f>IFERROR(VLOOKUP(K403,【参考】数式用!$AX$3:$AY$59, 2, FALSE), "")</f>
        <v/>
      </c>
      <c r="BC403" s="577" t="str">
        <f t="shared" si="215"/>
        <v/>
      </c>
      <c r="BD403" s="559" t="str">
        <f t="shared" si="216"/>
        <v>入力済</v>
      </c>
      <c r="BE403" s="559" t="str">
        <f t="shared" si="217"/>
        <v/>
      </c>
      <c r="BF403" s="559" t="str">
        <f t="shared" si="218"/>
        <v/>
      </c>
      <c r="BG403" s="559" t="str">
        <f t="shared" si="219"/>
        <v/>
      </c>
      <c r="BH403" s="559" t="str">
        <f t="shared" si="220"/>
        <v/>
      </c>
      <c r="BI403" s="559" t="str">
        <f t="shared" si="221"/>
        <v/>
      </c>
      <c r="BK403" s="27"/>
      <c r="BL403" s="606" t="str">
        <f t="shared" si="222"/>
        <v/>
      </c>
      <c r="BM403" s="606" t="str">
        <f t="shared" si="223"/>
        <v/>
      </c>
      <c r="BN403" s="606" t="str">
        <f t="shared" si="224"/>
        <v/>
      </c>
      <c r="BO403" s="607" t="str">
        <f>IFERROR(IF(BN403="対象",ROUNDDOWN(L403*VLOOKUP(K403,【参考】数式用!$A$4:$J$42,10,FALSE)*AA403,0),""),"")</f>
        <v/>
      </c>
      <c r="BP403" s="606" t="str">
        <f t="shared" si="228"/>
        <v/>
      </c>
      <c r="BQ403" s="606" t="str">
        <f t="shared" si="225"/>
        <v/>
      </c>
      <c r="BR403" s="608" t="str">
        <f t="shared" si="229"/>
        <v/>
      </c>
      <c r="BS403" s="608" t="str">
        <f t="shared" si="226"/>
        <v/>
      </c>
      <c r="BT403" s="606" t="str">
        <f t="shared" si="227"/>
        <v/>
      </c>
      <c r="BU403" s="607" t="str">
        <f>IFERROR(IF(BT403="Ⅱロ有り",ROUNDDOWN(L403*VLOOKUP(K403,【参考】数式用!$A$4:$J$42,10,FALSE)*AA403,0),""),"")</f>
        <v/>
      </c>
      <c r="BV403" s="606" t="str">
        <f>IFERROR(IF(BT403="Ⅱロなし",ROUNDDOWN(L403*VLOOKUP(K403,【参考】数式用!$A$4:$J$42,8,FALSE)*AA403,0),""),"")</f>
        <v/>
      </c>
    </row>
    <row r="404" spans="1:74" ht="110.1" customHeight="1" thickBot="1">
      <c r="A404" s="333">
        <v>391</v>
      </c>
      <c r="B404" s="1008" t="str">
        <f>IF(基本情報入力シート!B426="","",基本情報入力シート!B426)</f>
        <v/>
      </c>
      <c r="C404" s="1009"/>
      <c r="D404" s="1009"/>
      <c r="E404" s="1009"/>
      <c r="F404" s="1010"/>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24" t="str">
        <f>IF('別紙様式2-2（個票（４、５月））'!M404="","",'別紙様式2-2（個票（４、５月））'!M404)</f>
        <v/>
      </c>
      <c r="N404" s="584" t="str">
        <f>IF('別紙様式2-2（個票（４、５月））'!N404="","",'別紙様式2-2（個票（４、５月））'!N404)</f>
        <v/>
      </c>
      <c r="O404" s="336"/>
      <c r="P404" s="337" t="str">
        <f>IFERROR(VLOOKUP(K404,【参考】数式用!$A$2:$M$57,MATCH(O404,【参考】数式用!$G$3:$M$3,0)+6,0),"")</f>
        <v/>
      </c>
      <c r="Q404" s="338" t="s">
        <v>118</v>
      </c>
      <c r="R404" s="339"/>
      <c r="S404" s="340" t="s">
        <v>183</v>
      </c>
      <c r="T404" s="339"/>
      <c r="U404" s="340" t="s">
        <v>184</v>
      </c>
      <c r="V404" s="339"/>
      <c r="W404" s="340" t="s">
        <v>183</v>
      </c>
      <c r="X404" s="339"/>
      <c r="Y404" s="340" t="s">
        <v>185</v>
      </c>
      <c r="Z404" s="340" t="s">
        <v>186</v>
      </c>
      <c r="AA404" s="340" t="str">
        <f t="shared" si="199"/>
        <v/>
      </c>
      <c r="AB404" s="341" t="s">
        <v>187</v>
      </c>
      <c r="AC404" s="342" t="str">
        <f t="shared" si="200"/>
        <v/>
      </c>
      <c r="AD404" s="509" t="str">
        <f t="shared" si="201"/>
        <v/>
      </c>
      <c r="AE404" s="343" t="str">
        <f>IFERROR(ROUNDDOWN(ROUNDDOWN(ROUND(L404*VLOOKUP(K404,【参考】数式用!$A$2:$M$57,MATCH("処遇改善加算Ⅳ",【参考】数式用!$G$3:$M$3,0)+6,0),0),0)*AA404*0.5,0), "")</f>
        <v/>
      </c>
      <c r="AF404" s="344"/>
      <c r="AG404" s="345"/>
      <c r="AH404" s="345"/>
      <c r="AI404" s="344"/>
      <c r="AJ404" s="382"/>
      <c r="AK404" s="346"/>
      <c r="AL404" s="324" t="str">
        <f t="shared" si="202"/>
        <v/>
      </c>
      <c r="AM404" s="325" t="str">
        <f t="shared" si="203"/>
        <v/>
      </c>
      <c r="AN404" s="255"/>
      <c r="AO404" s="577" t="str">
        <f>IFERROR(VLOOKUP(K404,【参考】数式用!$A$2:$N$57,14,FALSE),"")</f>
        <v/>
      </c>
      <c r="AP404" s="577" t="str">
        <f t="shared" si="204"/>
        <v/>
      </c>
      <c r="AQ404" s="560" t="str">
        <f t="shared" si="205"/>
        <v/>
      </c>
      <c r="AR404" s="560" t="str">
        <f t="shared" si="206"/>
        <v>キャリアパス要件Ⅰ・Ⅱ_</v>
      </c>
      <c r="AS404" s="632" t="str">
        <f t="shared" si="207"/>
        <v>入力済</v>
      </c>
      <c r="AT404" s="577" t="str">
        <f t="shared" si="208"/>
        <v/>
      </c>
      <c r="AU404" s="632" t="str">
        <f t="shared" si="209"/>
        <v>入力済</v>
      </c>
      <c r="AV404" s="632" t="str">
        <f t="shared" si="210"/>
        <v/>
      </c>
      <c r="AW404" s="632" t="str">
        <f t="shared" si="211"/>
        <v/>
      </c>
      <c r="AX404" s="577" t="str">
        <f t="shared" si="212"/>
        <v/>
      </c>
      <c r="AY404" s="632" t="str">
        <f>IFERROR(VLOOKUP(K404,【参考】数式用!$AR$3:$AS$49, 2, FALSE), "")</f>
        <v/>
      </c>
      <c r="AZ404" s="577" t="str">
        <f t="shared" si="213"/>
        <v/>
      </c>
      <c r="BA404" s="559" t="str">
        <f t="shared" si="214"/>
        <v>入力済</v>
      </c>
      <c r="BB404" s="632" t="str">
        <f>IFERROR(VLOOKUP(K404,【参考】数式用!$AX$3:$AY$59, 2, FALSE), "")</f>
        <v/>
      </c>
      <c r="BC404" s="577" t="str">
        <f t="shared" si="215"/>
        <v/>
      </c>
      <c r="BD404" s="559" t="str">
        <f t="shared" si="216"/>
        <v>入力済</v>
      </c>
      <c r="BE404" s="559" t="str">
        <f t="shared" si="217"/>
        <v/>
      </c>
      <c r="BF404" s="559" t="str">
        <f t="shared" si="218"/>
        <v/>
      </c>
      <c r="BG404" s="559" t="str">
        <f t="shared" si="219"/>
        <v/>
      </c>
      <c r="BH404" s="559" t="str">
        <f t="shared" si="220"/>
        <v/>
      </c>
      <c r="BI404" s="559" t="str">
        <f t="shared" si="221"/>
        <v/>
      </c>
      <c r="BK404" s="27"/>
      <c r="BL404" s="606" t="str">
        <f t="shared" si="222"/>
        <v/>
      </c>
      <c r="BM404" s="606" t="str">
        <f t="shared" si="223"/>
        <v/>
      </c>
      <c r="BN404" s="606" t="str">
        <f t="shared" si="224"/>
        <v/>
      </c>
      <c r="BO404" s="607" t="str">
        <f>IFERROR(IF(BN404="対象",ROUNDDOWN(L404*VLOOKUP(K404,【参考】数式用!$A$4:$J$42,10,FALSE)*AA404,0),""),"")</f>
        <v/>
      </c>
      <c r="BP404" s="606" t="str">
        <f t="shared" si="228"/>
        <v/>
      </c>
      <c r="BQ404" s="606" t="str">
        <f t="shared" si="225"/>
        <v/>
      </c>
      <c r="BR404" s="608" t="str">
        <f t="shared" si="229"/>
        <v/>
      </c>
      <c r="BS404" s="608" t="str">
        <f t="shared" si="226"/>
        <v/>
      </c>
      <c r="BT404" s="606" t="str">
        <f t="shared" si="227"/>
        <v/>
      </c>
      <c r="BU404" s="607" t="str">
        <f>IFERROR(IF(BT404="Ⅱロ有り",ROUNDDOWN(L404*VLOOKUP(K404,【参考】数式用!$A$4:$J$42,10,FALSE)*AA404,0),""),"")</f>
        <v/>
      </c>
      <c r="BV404" s="606" t="str">
        <f>IFERROR(IF(BT404="Ⅱロなし",ROUNDDOWN(L404*VLOOKUP(K404,【参考】数式用!$A$4:$J$42,8,FALSE)*AA404,0),""),"")</f>
        <v/>
      </c>
    </row>
    <row r="405" spans="1:74" ht="110.1" customHeight="1" thickBot="1">
      <c r="A405" s="333">
        <v>392</v>
      </c>
      <c r="B405" s="1008" t="str">
        <f>IF(基本情報入力シート!B427="","",基本情報入力シート!B427)</f>
        <v/>
      </c>
      <c r="C405" s="1009"/>
      <c r="D405" s="1009"/>
      <c r="E405" s="1009"/>
      <c r="F405" s="1010"/>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24" t="str">
        <f>IF('別紙様式2-2（個票（４、５月））'!M405="","",'別紙様式2-2（個票（４、５月））'!M405)</f>
        <v/>
      </c>
      <c r="N405" s="584" t="str">
        <f>IF('別紙様式2-2（個票（４、５月））'!N405="","",'別紙様式2-2（個票（４、５月））'!N405)</f>
        <v/>
      </c>
      <c r="O405" s="336"/>
      <c r="P405" s="337" t="str">
        <f>IFERROR(VLOOKUP(K405,【参考】数式用!$A$2:$M$57,MATCH(O405,【参考】数式用!$G$3:$M$3,0)+6,0),"")</f>
        <v/>
      </c>
      <c r="Q405" s="338" t="s">
        <v>118</v>
      </c>
      <c r="R405" s="339"/>
      <c r="S405" s="340" t="s">
        <v>183</v>
      </c>
      <c r="T405" s="339"/>
      <c r="U405" s="340" t="s">
        <v>184</v>
      </c>
      <c r="V405" s="339"/>
      <c r="W405" s="340" t="s">
        <v>183</v>
      </c>
      <c r="X405" s="339"/>
      <c r="Y405" s="340" t="s">
        <v>185</v>
      </c>
      <c r="Z405" s="340" t="s">
        <v>186</v>
      </c>
      <c r="AA405" s="340" t="str">
        <f t="shared" si="199"/>
        <v/>
      </c>
      <c r="AB405" s="341" t="s">
        <v>187</v>
      </c>
      <c r="AC405" s="342" t="str">
        <f t="shared" si="200"/>
        <v/>
      </c>
      <c r="AD405" s="509" t="str">
        <f t="shared" si="201"/>
        <v/>
      </c>
      <c r="AE405" s="343" t="str">
        <f>IFERROR(ROUNDDOWN(ROUNDDOWN(ROUND(L405*VLOOKUP(K405,【参考】数式用!$A$2:$M$57,MATCH("処遇改善加算Ⅳ",【参考】数式用!$G$3:$M$3,0)+6,0),0),0)*AA405*0.5,0), "")</f>
        <v/>
      </c>
      <c r="AF405" s="344"/>
      <c r="AG405" s="345"/>
      <c r="AH405" s="345"/>
      <c r="AI405" s="344"/>
      <c r="AJ405" s="382"/>
      <c r="AK405" s="346"/>
      <c r="AL405" s="324" t="str">
        <f t="shared" si="202"/>
        <v/>
      </c>
      <c r="AM405" s="325" t="str">
        <f t="shared" si="203"/>
        <v/>
      </c>
      <c r="AN405" s="255"/>
      <c r="AO405" s="577" t="str">
        <f>IFERROR(VLOOKUP(K405,【参考】数式用!$A$2:$N$57,14,FALSE),"")</f>
        <v/>
      </c>
      <c r="AP405" s="577" t="str">
        <f t="shared" si="204"/>
        <v/>
      </c>
      <c r="AQ405" s="560" t="str">
        <f t="shared" si="205"/>
        <v/>
      </c>
      <c r="AR405" s="560" t="str">
        <f t="shared" si="206"/>
        <v>キャリアパス要件Ⅰ・Ⅱ_</v>
      </c>
      <c r="AS405" s="632" t="str">
        <f t="shared" si="207"/>
        <v>入力済</v>
      </c>
      <c r="AT405" s="577" t="str">
        <f t="shared" si="208"/>
        <v/>
      </c>
      <c r="AU405" s="632" t="str">
        <f t="shared" si="209"/>
        <v>入力済</v>
      </c>
      <c r="AV405" s="632" t="str">
        <f t="shared" si="210"/>
        <v/>
      </c>
      <c r="AW405" s="632" t="str">
        <f t="shared" si="211"/>
        <v/>
      </c>
      <c r="AX405" s="577" t="str">
        <f t="shared" si="212"/>
        <v/>
      </c>
      <c r="AY405" s="632" t="str">
        <f>IFERROR(VLOOKUP(K405,【参考】数式用!$AR$3:$AS$49, 2, FALSE), "")</f>
        <v/>
      </c>
      <c r="AZ405" s="577" t="str">
        <f t="shared" si="213"/>
        <v/>
      </c>
      <c r="BA405" s="559" t="str">
        <f t="shared" si="214"/>
        <v>入力済</v>
      </c>
      <c r="BB405" s="632" t="str">
        <f>IFERROR(VLOOKUP(K405,【参考】数式用!$AX$3:$AY$59, 2, FALSE), "")</f>
        <v/>
      </c>
      <c r="BC405" s="577" t="str">
        <f t="shared" si="215"/>
        <v/>
      </c>
      <c r="BD405" s="559" t="str">
        <f t="shared" si="216"/>
        <v>入力済</v>
      </c>
      <c r="BE405" s="559" t="str">
        <f t="shared" si="217"/>
        <v/>
      </c>
      <c r="BF405" s="559" t="str">
        <f t="shared" si="218"/>
        <v/>
      </c>
      <c r="BG405" s="559" t="str">
        <f t="shared" si="219"/>
        <v/>
      </c>
      <c r="BH405" s="559" t="str">
        <f t="shared" si="220"/>
        <v/>
      </c>
      <c r="BI405" s="559" t="str">
        <f t="shared" si="221"/>
        <v/>
      </c>
      <c r="BK405" s="27"/>
      <c r="BL405" s="606" t="str">
        <f t="shared" si="222"/>
        <v/>
      </c>
      <c r="BM405" s="606" t="str">
        <f t="shared" si="223"/>
        <v/>
      </c>
      <c r="BN405" s="606" t="str">
        <f t="shared" si="224"/>
        <v/>
      </c>
      <c r="BO405" s="607" t="str">
        <f>IFERROR(IF(BN405="対象",ROUNDDOWN(L405*VLOOKUP(K405,【参考】数式用!$A$4:$J$42,10,FALSE)*AA405,0),""),"")</f>
        <v/>
      </c>
      <c r="BP405" s="606" t="str">
        <f t="shared" si="228"/>
        <v/>
      </c>
      <c r="BQ405" s="606" t="str">
        <f t="shared" si="225"/>
        <v/>
      </c>
      <c r="BR405" s="608" t="str">
        <f t="shared" si="229"/>
        <v/>
      </c>
      <c r="BS405" s="608" t="str">
        <f t="shared" si="226"/>
        <v/>
      </c>
      <c r="BT405" s="606" t="str">
        <f t="shared" si="227"/>
        <v/>
      </c>
      <c r="BU405" s="607" t="str">
        <f>IFERROR(IF(BT405="Ⅱロ有り",ROUNDDOWN(L405*VLOOKUP(K405,【参考】数式用!$A$4:$J$42,10,FALSE)*AA405,0),""),"")</f>
        <v/>
      </c>
      <c r="BV405" s="606" t="str">
        <f>IFERROR(IF(BT405="Ⅱロなし",ROUNDDOWN(L405*VLOOKUP(K405,【参考】数式用!$A$4:$J$42,8,FALSE)*AA405,0),""),"")</f>
        <v/>
      </c>
    </row>
    <row r="406" spans="1:74" ht="110.1" customHeight="1" thickBot="1">
      <c r="A406" s="333">
        <v>393</v>
      </c>
      <c r="B406" s="1008" t="str">
        <f>IF(基本情報入力シート!B428="","",基本情報入力シート!B428)</f>
        <v/>
      </c>
      <c r="C406" s="1009"/>
      <c r="D406" s="1009"/>
      <c r="E406" s="1009"/>
      <c r="F406" s="1010"/>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24" t="str">
        <f>IF('別紙様式2-2（個票（４、５月））'!M406="","",'別紙様式2-2（個票（４、５月））'!M406)</f>
        <v/>
      </c>
      <c r="N406" s="584" t="str">
        <f>IF('別紙様式2-2（個票（４、５月））'!N406="","",'別紙様式2-2（個票（４、５月））'!N406)</f>
        <v/>
      </c>
      <c r="O406" s="336"/>
      <c r="P406" s="337" t="str">
        <f>IFERROR(VLOOKUP(K406,【参考】数式用!$A$2:$M$57,MATCH(O406,【参考】数式用!$G$3:$M$3,0)+6,0),"")</f>
        <v/>
      </c>
      <c r="Q406" s="338" t="s">
        <v>118</v>
      </c>
      <c r="R406" s="339"/>
      <c r="S406" s="340" t="s">
        <v>183</v>
      </c>
      <c r="T406" s="339"/>
      <c r="U406" s="340" t="s">
        <v>184</v>
      </c>
      <c r="V406" s="339"/>
      <c r="W406" s="340" t="s">
        <v>183</v>
      </c>
      <c r="X406" s="339"/>
      <c r="Y406" s="340" t="s">
        <v>185</v>
      </c>
      <c r="Z406" s="340" t="s">
        <v>186</v>
      </c>
      <c r="AA406" s="340" t="str">
        <f t="shared" si="199"/>
        <v/>
      </c>
      <c r="AB406" s="341" t="s">
        <v>187</v>
      </c>
      <c r="AC406" s="342" t="str">
        <f t="shared" si="200"/>
        <v/>
      </c>
      <c r="AD406" s="509" t="str">
        <f t="shared" si="201"/>
        <v/>
      </c>
      <c r="AE406" s="343" t="str">
        <f>IFERROR(ROUNDDOWN(ROUNDDOWN(ROUND(L406*VLOOKUP(K406,【参考】数式用!$A$2:$M$57,MATCH("処遇改善加算Ⅳ",【参考】数式用!$G$3:$M$3,0)+6,0),0),0)*AA406*0.5,0), "")</f>
        <v/>
      </c>
      <c r="AF406" s="344"/>
      <c r="AG406" s="345"/>
      <c r="AH406" s="345"/>
      <c r="AI406" s="344"/>
      <c r="AJ406" s="382"/>
      <c r="AK406" s="346"/>
      <c r="AL406" s="324" t="str">
        <f t="shared" si="202"/>
        <v/>
      </c>
      <c r="AM406" s="325" t="str">
        <f t="shared" si="203"/>
        <v/>
      </c>
      <c r="AN406" s="255"/>
      <c r="AO406" s="577" t="str">
        <f>IFERROR(VLOOKUP(K406,【参考】数式用!$A$2:$N$57,14,FALSE),"")</f>
        <v/>
      </c>
      <c r="AP406" s="577" t="str">
        <f t="shared" si="204"/>
        <v/>
      </c>
      <c r="AQ406" s="560" t="str">
        <f t="shared" si="205"/>
        <v/>
      </c>
      <c r="AR406" s="560" t="str">
        <f t="shared" si="206"/>
        <v>キャリアパス要件Ⅰ・Ⅱ_</v>
      </c>
      <c r="AS406" s="632" t="str">
        <f t="shared" si="207"/>
        <v>入力済</v>
      </c>
      <c r="AT406" s="577" t="str">
        <f t="shared" si="208"/>
        <v/>
      </c>
      <c r="AU406" s="632" t="str">
        <f t="shared" si="209"/>
        <v>入力済</v>
      </c>
      <c r="AV406" s="632" t="str">
        <f t="shared" si="210"/>
        <v/>
      </c>
      <c r="AW406" s="632" t="str">
        <f t="shared" si="211"/>
        <v/>
      </c>
      <c r="AX406" s="577" t="str">
        <f t="shared" si="212"/>
        <v/>
      </c>
      <c r="AY406" s="632" t="str">
        <f>IFERROR(VLOOKUP(K406,【参考】数式用!$AR$3:$AS$49, 2, FALSE), "")</f>
        <v/>
      </c>
      <c r="AZ406" s="577" t="str">
        <f t="shared" si="213"/>
        <v/>
      </c>
      <c r="BA406" s="559" t="str">
        <f t="shared" si="214"/>
        <v>入力済</v>
      </c>
      <c r="BB406" s="632" t="str">
        <f>IFERROR(VLOOKUP(K406,【参考】数式用!$AX$3:$AY$59, 2, FALSE), "")</f>
        <v/>
      </c>
      <c r="BC406" s="577" t="str">
        <f t="shared" si="215"/>
        <v/>
      </c>
      <c r="BD406" s="559" t="str">
        <f t="shared" si="216"/>
        <v>入力済</v>
      </c>
      <c r="BE406" s="559" t="str">
        <f t="shared" si="217"/>
        <v/>
      </c>
      <c r="BF406" s="559" t="str">
        <f t="shared" si="218"/>
        <v/>
      </c>
      <c r="BG406" s="559" t="str">
        <f t="shared" si="219"/>
        <v/>
      </c>
      <c r="BH406" s="559" t="str">
        <f t="shared" si="220"/>
        <v/>
      </c>
      <c r="BI406" s="559" t="str">
        <f t="shared" si="221"/>
        <v/>
      </c>
      <c r="BK406" s="27"/>
      <c r="BL406" s="606" t="str">
        <f t="shared" si="222"/>
        <v/>
      </c>
      <c r="BM406" s="606" t="str">
        <f t="shared" si="223"/>
        <v/>
      </c>
      <c r="BN406" s="606" t="str">
        <f t="shared" si="224"/>
        <v/>
      </c>
      <c r="BO406" s="607" t="str">
        <f>IFERROR(IF(BN406="対象",ROUNDDOWN(L406*VLOOKUP(K406,【参考】数式用!$A$4:$J$42,10,FALSE)*AA406,0),""),"")</f>
        <v/>
      </c>
      <c r="BP406" s="606" t="str">
        <f t="shared" si="228"/>
        <v/>
      </c>
      <c r="BQ406" s="606" t="str">
        <f t="shared" si="225"/>
        <v/>
      </c>
      <c r="BR406" s="608" t="str">
        <f t="shared" si="229"/>
        <v/>
      </c>
      <c r="BS406" s="608" t="str">
        <f t="shared" si="226"/>
        <v/>
      </c>
      <c r="BT406" s="606" t="str">
        <f t="shared" si="227"/>
        <v/>
      </c>
      <c r="BU406" s="607" t="str">
        <f>IFERROR(IF(BT406="Ⅱロ有り",ROUNDDOWN(L406*VLOOKUP(K406,【参考】数式用!$A$4:$J$42,10,FALSE)*AA406,0),""),"")</f>
        <v/>
      </c>
      <c r="BV406" s="606" t="str">
        <f>IFERROR(IF(BT406="Ⅱロなし",ROUNDDOWN(L406*VLOOKUP(K406,【参考】数式用!$A$4:$J$42,8,FALSE)*AA406,0),""),"")</f>
        <v/>
      </c>
    </row>
    <row r="407" spans="1:74" ht="110.1" customHeight="1" thickBot="1">
      <c r="A407" s="333">
        <v>394</v>
      </c>
      <c r="B407" s="1008" t="str">
        <f>IF(基本情報入力シート!B429="","",基本情報入力シート!B429)</f>
        <v/>
      </c>
      <c r="C407" s="1009"/>
      <c r="D407" s="1009"/>
      <c r="E407" s="1009"/>
      <c r="F407" s="1010"/>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24" t="str">
        <f>IF('別紙様式2-2（個票（４、５月））'!M407="","",'別紙様式2-2（個票（４、５月））'!M407)</f>
        <v/>
      </c>
      <c r="N407" s="584" t="str">
        <f>IF('別紙様式2-2（個票（４、５月））'!N407="","",'別紙様式2-2（個票（４、５月））'!N407)</f>
        <v/>
      </c>
      <c r="O407" s="336"/>
      <c r="P407" s="337" t="str">
        <f>IFERROR(VLOOKUP(K407,【参考】数式用!$A$2:$M$57,MATCH(O407,【参考】数式用!$G$3:$M$3,0)+6,0),"")</f>
        <v/>
      </c>
      <c r="Q407" s="338" t="s">
        <v>118</v>
      </c>
      <c r="R407" s="339"/>
      <c r="S407" s="340" t="s">
        <v>183</v>
      </c>
      <c r="T407" s="339"/>
      <c r="U407" s="340" t="s">
        <v>184</v>
      </c>
      <c r="V407" s="339"/>
      <c r="W407" s="340" t="s">
        <v>183</v>
      </c>
      <c r="X407" s="339"/>
      <c r="Y407" s="340" t="s">
        <v>185</v>
      </c>
      <c r="Z407" s="340" t="s">
        <v>186</v>
      </c>
      <c r="AA407" s="340" t="str">
        <f t="shared" si="199"/>
        <v/>
      </c>
      <c r="AB407" s="341" t="s">
        <v>187</v>
      </c>
      <c r="AC407" s="342" t="str">
        <f t="shared" si="200"/>
        <v/>
      </c>
      <c r="AD407" s="509" t="str">
        <f t="shared" si="201"/>
        <v/>
      </c>
      <c r="AE407" s="343" t="str">
        <f>IFERROR(ROUNDDOWN(ROUNDDOWN(ROUND(L407*VLOOKUP(K407,【参考】数式用!$A$2:$M$57,MATCH("処遇改善加算Ⅳ",【参考】数式用!$G$3:$M$3,0)+6,0),0),0)*AA407*0.5,0), "")</f>
        <v/>
      </c>
      <c r="AF407" s="344"/>
      <c r="AG407" s="345"/>
      <c r="AH407" s="345"/>
      <c r="AI407" s="344"/>
      <c r="AJ407" s="382"/>
      <c r="AK407" s="346"/>
      <c r="AL407" s="324" t="str">
        <f t="shared" si="202"/>
        <v/>
      </c>
      <c r="AM407" s="325" t="str">
        <f t="shared" si="203"/>
        <v/>
      </c>
      <c r="AN407" s="255"/>
      <c r="AO407" s="577" t="str">
        <f>IFERROR(VLOOKUP(K407,【参考】数式用!$A$2:$N$57,14,FALSE),"")</f>
        <v/>
      </c>
      <c r="AP407" s="577" t="str">
        <f t="shared" si="204"/>
        <v/>
      </c>
      <c r="AQ407" s="560" t="str">
        <f t="shared" si="205"/>
        <v/>
      </c>
      <c r="AR407" s="560" t="str">
        <f t="shared" si="206"/>
        <v>キャリアパス要件Ⅰ・Ⅱ_</v>
      </c>
      <c r="AS407" s="632" t="str">
        <f t="shared" si="207"/>
        <v>入力済</v>
      </c>
      <c r="AT407" s="577" t="str">
        <f t="shared" si="208"/>
        <v/>
      </c>
      <c r="AU407" s="632" t="str">
        <f t="shared" si="209"/>
        <v>入力済</v>
      </c>
      <c r="AV407" s="632" t="str">
        <f t="shared" si="210"/>
        <v/>
      </c>
      <c r="AW407" s="632" t="str">
        <f t="shared" si="211"/>
        <v/>
      </c>
      <c r="AX407" s="577" t="str">
        <f t="shared" si="212"/>
        <v/>
      </c>
      <c r="AY407" s="632" t="str">
        <f>IFERROR(VLOOKUP(K407,【参考】数式用!$AR$3:$AS$49, 2, FALSE), "")</f>
        <v/>
      </c>
      <c r="AZ407" s="577" t="str">
        <f t="shared" si="213"/>
        <v/>
      </c>
      <c r="BA407" s="559" t="str">
        <f t="shared" si="214"/>
        <v>入力済</v>
      </c>
      <c r="BB407" s="632" t="str">
        <f>IFERROR(VLOOKUP(K407,【参考】数式用!$AX$3:$AY$59, 2, FALSE), "")</f>
        <v/>
      </c>
      <c r="BC407" s="577" t="str">
        <f t="shared" si="215"/>
        <v/>
      </c>
      <c r="BD407" s="559" t="str">
        <f t="shared" si="216"/>
        <v>入力済</v>
      </c>
      <c r="BE407" s="559" t="str">
        <f t="shared" si="217"/>
        <v/>
      </c>
      <c r="BF407" s="559" t="str">
        <f t="shared" si="218"/>
        <v/>
      </c>
      <c r="BG407" s="559" t="str">
        <f t="shared" si="219"/>
        <v/>
      </c>
      <c r="BH407" s="559" t="str">
        <f t="shared" si="220"/>
        <v/>
      </c>
      <c r="BI407" s="559" t="str">
        <f t="shared" si="221"/>
        <v/>
      </c>
      <c r="BK407" s="27"/>
      <c r="BL407" s="606" t="str">
        <f t="shared" si="222"/>
        <v/>
      </c>
      <c r="BM407" s="606" t="str">
        <f t="shared" si="223"/>
        <v/>
      </c>
      <c r="BN407" s="606" t="str">
        <f t="shared" si="224"/>
        <v/>
      </c>
      <c r="BO407" s="607" t="str">
        <f>IFERROR(IF(BN407="対象",ROUNDDOWN(L407*VLOOKUP(K407,【参考】数式用!$A$4:$J$42,10,FALSE)*AA407,0),""),"")</f>
        <v/>
      </c>
      <c r="BP407" s="606" t="str">
        <f t="shared" si="228"/>
        <v/>
      </c>
      <c r="BQ407" s="606" t="str">
        <f t="shared" si="225"/>
        <v/>
      </c>
      <c r="BR407" s="608" t="str">
        <f t="shared" si="229"/>
        <v/>
      </c>
      <c r="BS407" s="608" t="str">
        <f t="shared" si="226"/>
        <v/>
      </c>
      <c r="BT407" s="606" t="str">
        <f t="shared" si="227"/>
        <v/>
      </c>
      <c r="BU407" s="607" t="str">
        <f>IFERROR(IF(BT407="Ⅱロ有り",ROUNDDOWN(L407*VLOOKUP(K407,【参考】数式用!$A$4:$J$42,10,FALSE)*AA407,0),""),"")</f>
        <v/>
      </c>
      <c r="BV407" s="606" t="str">
        <f>IFERROR(IF(BT407="Ⅱロなし",ROUNDDOWN(L407*VLOOKUP(K407,【参考】数式用!$A$4:$J$42,8,FALSE)*AA407,0),""),"")</f>
        <v/>
      </c>
    </row>
    <row r="408" spans="1:74" ht="110.1" customHeight="1" thickBot="1">
      <c r="A408" s="333">
        <v>395</v>
      </c>
      <c r="B408" s="1008" t="str">
        <f>IF(基本情報入力シート!B430="","",基本情報入力シート!B430)</f>
        <v/>
      </c>
      <c r="C408" s="1009"/>
      <c r="D408" s="1009"/>
      <c r="E408" s="1009"/>
      <c r="F408" s="1010"/>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24" t="str">
        <f>IF('別紙様式2-2（個票（４、５月））'!M408="","",'別紙様式2-2（個票（４、５月））'!M408)</f>
        <v/>
      </c>
      <c r="N408" s="584" t="str">
        <f>IF('別紙様式2-2（個票（４、５月））'!N408="","",'別紙様式2-2（個票（４、５月））'!N408)</f>
        <v/>
      </c>
      <c r="O408" s="336"/>
      <c r="P408" s="337" t="str">
        <f>IFERROR(VLOOKUP(K408,【参考】数式用!$A$2:$M$57,MATCH(O408,【参考】数式用!$G$3:$M$3,0)+6,0),"")</f>
        <v/>
      </c>
      <c r="Q408" s="338" t="s">
        <v>118</v>
      </c>
      <c r="R408" s="339"/>
      <c r="S408" s="340" t="s">
        <v>183</v>
      </c>
      <c r="T408" s="339"/>
      <c r="U408" s="340" t="s">
        <v>184</v>
      </c>
      <c r="V408" s="339"/>
      <c r="W408" s="340" t="s">
        <v>183</v>
      </c>
      <c r="X408" s="339"/>
      <c r="Y408" s="340" t="s">
        <v>185</v>
      </c>
      <c r="Z408" s="340" t="s">
        <v>186</v>
      </c>
      <c r="AA408" s="340" t="str">
        <f t="shared" si="199"/>
        <v/>
      </c>
      <c r="AB408" s="341" t="s">
        <v>187</v>
      </c>
      <c r="AC408" s="342" t="str">
        <f t="shared" si="200"/>
        <v/>
      </c>
      <c r="AD408" s="509" t="str">
        <f t="shared" si="201"/>
        <v/>
      </c>
      <c r="AE408" s="343" t="str">
        <f>IFERROR(ROUNDDOWN(ROUNDDOWN(ROUND(L408*VLOOKUP(K408,【参考】数式用!$A$2:$M$57,MATCH("処遇改善加算Ⅳ",【参考】数式用!$G$3:$M$3,0)+6,0),0),0)*AA408*0.5,0), "")</f>
        <v/>
      </c>
      <c r="AF408" s="344"/>
      <c r="AG408" s="345"/>
      <c r="AH408" s="345"/>
      <c r="AI408" s="344"/>
      <c r="AJ408" s="382"/>
      <c r="AK408" s="346"/>
      <c r="AL408" s="324" t="str">
        <f t="shared" si="202"/>
        <v/>
      </c>
      <c r="AM408" s="325" t="str">
        <f t="shared" si="203"/>
        <v/>
      </c>
      <c r="AN408" s="255"/>
      <c r="AO408" s="577" t="str">
        <f>IFERROR(VLOOKUP(K408,【参考】数式用!$A$2:$N$57,14,FALSE),"")</f>
        <v/>
      </c>
      <c r="AP408" s="577" t="str">
        <f t="shared" si="204"/>
        <v/>
      </c>
      <c r="AQ408" s="560" t="str">
        <f t="shared" si="205"/>
        <v/>
      </c>
      <c r="AR408" s="560" t="str">
        <f t="shared" si="206"/>
        <v>キャリアパス要件Ⅰ・Ⅱ_</v>
      </c>
      <c r="AS408" s="632" t="str">
        <f t="shared" si="207"/>
        <v>入力済</v>
      </c>
      <c r="AT408" s="577" t="str">
        <f t="shared" si="208"/>
        <v/>
      </c>
      <c r="AU408" s="632" t="str">
        <f t="shared" si="209"/>
        <v>入力済</v>
      </c>
      <c r="AV408" s="632" t="str">
        <f t="shared" si="210"/>
        <v/>
      </c>
      <c r="AW408" s="632" t="str">
        <f t="shared" si="211"/>
        <v/>
      </c>
      <c r="AX408" s="577" t="str">
        <f t="shared" si="212"/>
        <v/>
      </c>
      <c r="AY408" s="632" t="str">
        <f>IFERROR(VLOOKUP(K408,【参考】数式用!$AR$3:$AS$49, 2, FALSE), "")</f>
        <v/>
      </c>
      <c r="AZ408" s="577" t="str">
        <f t="shared" si="213"/>
        <v/>
      </c>
      <c r="BA408" s="559" t="str">
        <f t="shared" si="214"/>
        <v>入力済</v>
      </c>
      <c r="BB408" s="632" t="str">
        <f>IFERROR(VLOOKUP(K408,【参考】数式用!$AX$3:$AY$59, 2, FALSE), "")</f>
        <v/>
      </c>
      <c r="BC408" s="577" t="str">
        <f t="shared" si="215"/>
        <v/>
      </c>
      <c r="BD408" s="559" t="str">
        <f t="shared" si="216"/>
        <v>入力済</v>
      </c>
      <c r="BE408" s="559" t="str">
        <f t="shared" si="217"/>
        <v/>
      </c>
      <c r="BF408" s="559" t="str">
        <f t="shared" si="218"/>
        <v/>
      </c>
      <c r="BG408" s="559" t="str">
        <f t="shared" si="219"/>
        <v/>
      </c>
      <c r="BH408" s="559" t="str">
        <f t="shared" si="220"/>
        <v/>
      </c>
      <c r="BI408" s="559" t="str">
        <f t="shared" si="221"/>
        <v/>
      </c>
      <c r="BK408" s="27"/>
      <c r="BL408" s="606" t="str">
        <f t="shared" si="222"/>
        <v/>
      </c>
      <c r="BM408" s="606" t="str">
        <f t="shared" si="223"/>
        <v/>
      </c>
      <c r="BN408" s="606" t="str">
        <f t="shared" si="224"/>
        <v/>
      </c>
      <c r="BO408" s="607" t="str">
        <f>IFERROR(IF(BN408="対象",ROUNDDOWN(L408*VLOOKUP(K408,【参考】数式用!$A$4:$J$42,10,FALSE)*AA408,0),""),"")</f>
        <v/>
      </c>
      <c r="BP408" s="606" t="str">
        <f t="shared" si="228"/>
        <v/>
      </c>
      <c r="BQ408" s="606" t="str">
        <f t="shared" si="225"/>
        <v/>
      </c>
      <c r="BR408" s="608" t="str">
        <f t="shared" si="229"/>
        <v/>
      </c>
      <c r="BS408" s="608" t="str">
        <f t="shared" si="226"/>
        <v/>
      </c>
      <c r="BT408" s="606" t="str">
        <f t="shared" si="227"/>
        <v/>
      </c>
      <c r="BU408" s="607" t="str">
        <f>IFERROR(IF(BT408="Ⅱロ有り",ROUNDDOWN(L408*VLOOKUP(K408,【参考】数式用!$A$4:$J$42,10,FALSE)*AA408,0),""),"")</f>
        <v/>
      </c>
      <c r="BV408" s="606" t="str">
        <f>IFERROR(IF(BT408="Ⅱロなし",ROUNDDOWN(L408*VLOOKUP(K408,【参考】数式用!$A$4:$J$42,8,FALSE)*AA408,0),""),"")</f>
        <v/>
      </c>
    </row>
    <row r="409" spans="1:74" ht="110.1" customHeight="1" thickBot="1">
      <c r="A409" s="333">
        <v>396</v>
      </c>
      <c r="B409" s="1008" t="str">
        <f>IF(基本情報入力シート!B431="","",基本情報入力シート!B431)</f>
        <v/>
      </c>
      <c r="C409" s="1009"/>
      <c r="D409" s="1009"/>
      <c r="E409" s="1009"/>
      <c r="F409" s="1010"/>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24" t="str">
        <f>IF('別紙様式2-2（個票（４、５月））'!M409="","",'別紙様式2-2（個票（４、５月））'!M409)</f>
        <v/>
      </c>
      <c r="N409" s="584" t="str">
        <f>IF('別紙様式2-2（個票（４、５月））'!N409="","",'別紙様式2-2（個票（４、５月））'!N409)</f>
        <v/>
      </c>
      <c r="O409" s="336"/>
      <c r="P409" s="337" t="str">
        <f>IFERROR(VLOOKUP(K409,【参考】数式用!$A$2:$M$57,MATCH(O409,【参考】数式用!$G$3:$M$3,0)+6,0),"")</f>
        <v/>
      </c>
      <c r="Q409" s="338" t="s">
        <v>118</v>
      </c>
      <c r="R409" s="339"/>
      <c r="S409" s="340" t="s">
        <v>183</v>
      </c>
      <c r="T409" s="339"/>
      <c r="U409" s="340" t="s">
        <v>184</v>
      </c>
      <c r="V409" s="339"/>
      <c r="W409" s="340" t="s">
        <v>183</v>
      </c>
      <c r="X409" s="339"/>
      <c r="Y409" s="340" t="s">
        <v>185</v>
      </c>
      <c r="Z409" s="340" t="s">
        <v>186</v>
      </c>
      <c r="AA409" s="340" t="str">
        <f t="shared" si="199"/>
        <v/>
      </c>
      <c r="AB409" s="341" t="s">
        <v>187</v>
      </c>
      <c r="AC409" s="342" t="str">
        <f t="shared" si="200"/>
        <v/>
      </c>
      <c r="AD409" s="509" t="str">
        <f t="shared" si="201"/>
        <v/>
      </c>
      <c r="AE409" s="343" t="str">
        <f>IFERROR(ROUNDDOWN(ROUNDDOWN(ROUND(L409*VLOOKUP(K409,【参考】数式用!$A$2:$M$57,MATCH("処遇改善加算Ⅳ",【参考】数式用!$G$3:$M$3,0)+6,0),0),0)*AA409*0.5,0), "")</f>
        <v/>
      </c>
      <c r="AF409" s="344"/>
      <c r="AG409" s="345"/>
      <c r="AH409" s="345"/>
      <c r="AI409" s="344"/>
      <c r="AJ409" s="382"/>
      <c r="AK409" s="346"/>
      <c r="AL409" s="324" t="str">
        <f t="shared" si="202"/>
        <v/>
      </c>
      <c r="AM409" s="325" t="str">
        <f t="shared" si="203"/>
        <v/>
      </c>
      <c r="AN409" s="255"/>
      <c r="AO409" s="577" t="str">
        <f>IFERROR(VLOOKUP(K409,【参考】数式用!$A$2:$N$57,14,FALSE),"")</f>
        <v/>
      </c>
      <c r="AP409" s="577" t="str">
        <f t="shared" si="204"/>
        <v/>
      </c>
      <c r="AQ409" s="560" t="str">
        <f t="shared" si="205"/>
        <v/>
      </c>
      <c r="AR409" s="560" t="str">
        <f t="shared" si="206"/>
        <v>キャリアパス要件Ⅰ・Ⅱ_</v>
      </c>
      <c r="AS409" s="632" t="str">
        <f t="shared" si="207"/>
        <v>入力済</v>
      </c>
      <c r="AT409" s="577" t="str">
        <f t="shared" si="208"/>
        <v/>
      </c>
      <c r="AU409" s="632" t="str">
        <f t="shared" si="209"/>
        <v>入力済</v>
      </c>
      <c r="AV409" s="632" t="str">
        <f t="shared" si="210"/>
        <v/>
      </c>
      <c r="AW409" s="632" t="str">
        <f t="shared" si="211"/>
        <v/>
      </c>
      <c r="AX409" s="577" t="str">
        <f t="shared" si="212"/>
        <v/>
      </c>
      <c r="AY409" s="632" t="str">
        <f>IFERROR(VLOOKUP(K409,【参考】数式用!$AR$3:$AS$49, 2, FALSE), "")</f>
        <v/>
      </c>
      <c r="AZ409" s="577" t="str">
        <f t="shared" si="213"/>
        <v/>
      </c>
      <c r="BA409" s="559" t="str">
        <f t="shared" si="214"/>
        <v>入力済</v>
      </c>
      <c r="BB409" s="632" t="str">
        <f>IFERROR(VLOOKUP(K409,【参考】数式用!$AX$3:$AY$59, 2, FALSE), "")</f>
        <v/>
      </c>
      <c r="BC409" s="577" t="str">
        <f t="shared" si="215"/>
        <v/>
      </c>
      <c r="BD409" s="559" t="str">
        <f t="shared" si="216"/>
        <v>入力済</v>
      </c>
      <c r="BE409" s="559" t="str">
        <f t="shared" si="217"/>
        <v/>
      </c>
      <c r="BF409" s="559" t="str">
        <f t="shared" si="218"/>
        <v/>
      </c>
      <c r="BG409" s="559" t="str">
        <f t="shared" si="219"/>
        <v/>
      </c>
      <c r="BH409" s="559" t="str">
        <f t="shared" si="220"/>
        <v/>
      </c>
      <c r="BI409" s="559" t="str">
        <f t="shared" si="221"/>
        <v/>
      </c>
      <c r="BK409" s="27"/>
      <c r="BL409" s="606" t="str">
        <f t="shared" si="222"/>
        <v/>
      </c>
      <c r="BM409" s="606" t="str">
        <f t="shared" si="223"/>
        <v/>
      </c>
      <c r="BN409" s="606" t="str">
        <f t="shared" si="224"/>
        <v/>
      </c>
      <c r="BO409" s="607" t="str">
        <f>IFERROR(IF(BN409="対象",ROUNDDOWN(L409*VLOOKUP(K409,【参考】数式用!$A$4:$J$42,10,FALSE)*AA409,0),""),"")</f>
        <v/>
      </c>
      <c r="BP409" s="606" t="str">
        <f t="shared" si="228"/>
        <v/>
      </c>
      <c r="BQ409" s="606" t="str">
        <f t="shared" si="225"/>
        <v/>
      </c>
      <c r="BR409" s="608" t="str">
        <f t="shared" si="229"/>
        <v/>
      </c>
      <c r="BS409" s="608" t="str">
        <f t="shared" si="226"/>
        <v/>
      </c>
      <c r="BT409" s="606" t="str">
        <f t="shared" si="227"/>
        <v/>
      </c>
      <c r="BU409" s="607" t="str">
        <f>IFERROR(IF(BT409="Ⅱロ有り",ROUNDDOWN(L409*VLOOKUP(K409,【参考】数式用!$A$4:$J$42,10,FALSE)*AA409,0),""),"")</f>
        <v/>
      </c>
      <c r="BV409" s="606" t="str">
        <f>IFERROR(IF(BT409="Ⅱロなし",ROUNDDOWN(L409*VLOOKUP(K409,【参考】数式用!$A$4:$J$42,8,FALSE)*AA409,0),""),"")</f>
        <v/>
      </c>
    </row>
    <row r="410" spans="1:74" ht="110.1" customHeight="1" thickBot="1">
      <c r="A410" s="333">
        <v>397</v>
      </c>
      <c r="B410" s="1008" t="str">
        <f>IF(基本情報入力シート!B432="","",基本情報入力シート!B432)</f>
        <v/>
      </c>
      <c r="C410" s="1009"/>
      <c r="D410" s="1009"/>
      <c r="E410" s="1009"/>
      <c r="F410" s="1010"/>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24" t="str">
        <f>IF('別紙様式2-2（個票（４、５月））'!M410="","",'別紙様式2-2（個票（４、５月））'!M410)</f>
        <v/>
      </c>
      <c r="N410" s="584" t="str">
        <f>IF('別紙様式2-2（個票（４、５月））'!N410="","",'別紙様式2-2（個票（４、５月））'!N410)</f>
        <v/>
      </c>
      <c r="O410" s="336"/>
      <c r="P410" s="337" t="str">
        <f>IFERROR(VLOOKUP(K410,【参考】数式用!$A$2:$M$57,MATCH(O410,【参考】数式用!$G$3:$M$3,0)+6,0),"")</f>
        <v/>
      </c>
      <c r="Q410" s="338" t="s">
        <v>118</v>
      </c>
      <c r="R410" s="339"/>
      <c r="S410" s="340" t="s">
        <v>183</v>
      </c>
      <c r="T410" s="339"/>
      <c r="U410" s="340" t="s">
        <v>184</v>
      </c>
      <c r="V410" s="339"/>
      <c r="W410" s="340" t="s">
        <v>183</v>
      </c>
      <c r="X410" s="339"/>
      <c r="Y410" s="340" t="s">
        <v>185</v>
      </c>
      <c r="Z410" s="340" t="s">
        <v>186</v>
      </c>
      <c r="AA410" s="340" t="str">
        <f t="shared" si="199"/>
        <v/>
      </c>
      <c r="AB410" s="341" t="s">
        <v>187</v>
      </c>
      <c r="AC410" s="342" t="str">
        <f t="shared" si="200"/>
        <v/>
      </c>
      <c r="AD410" s="509" t="str">
        <f t="shared" si="201"/>
        <v/>
      </c>
      <c r="AE410" s="343" t="str">
        <f>IFERROR(ROUNDDOWN(ROUNDDOWN(ROUND(L410*VLOOKUP(K410,【参考】数式用!$A$2:$M$57,MATCH("処遇改善加算Ⅳ",【参考】数式用!$G$3:$M$3,0)+6,0),0),0)*AA410*0.5,0), "")</f>
        <v/>
      </c>
      <c r="AF410" s="344"/>
      <c r="AG410" s="345"/>
      <c r="AH410" s="345"/>
      <c r="AI410" s="344"/>
      <c r="AJ410" s="382"/>
      <c r="AK410" s="346"/>
      <c r="AL410" s="324" t="str">
        <f t="shared" si="202"/>
        <v/>
      </c>
      <c r="AM410" s="325" t="str">
        <f t="shared" si="203"/>
        <v/>
      </c>
      <c r="AN410" s="255"/>
      <c r="AO410" s="577" t="str">
        <f>IFERROR(VLOOKUP(K410,【参考】数式用!$A$2:$N$57,14,FALSE),"")</f>
        <v/>
      </c>
      <c r="AP410" s="577" t="str">
        <f t="shared" si="204"/>
        <v/>
      </c>
      <c r="AQ410" s="560" t="str">
        <f t="shared" si="205"/>
        <v/>
      </c>
      <c r="AR410" s="560" t="str">
        <f t="shared" si="206"/>
        <v>キャリアパス要件Ⅰ・Ⅱ_</v>
      </c>
      <c r="AS410" s="632" t="str">
        <f t="shared" si="207"/>
        <v>入力済</v>
      </c>
      <c r="AT410" s="577" t="str">
        <f t="shared" si="208"/>
        <v/>
      </c>
      <c r="AU410" s="632" t="str">
        <f t="shared" si="209"/>
        <v>入力済</v>
      </c>
      <c r="AV410" s="632" t="str">
        <f t="shared" si="210"/>
        <v/>
      </c>
      <c r="AW410" s="632" t="str">
        <f t="shared" si="211"/>
        <v/>
      </c>
      <c r="AX410" s="577" t="str">
        <f t="shared" si="212"/>
        <v/>
      </c>
      <c r="AY410" s="632" t="str">
        <f>IFERROR(VLOOKUP(K410,【参考】数式用!$AR$3:$AS$49, 2, FALSE), "")</f>
        <v/>
      </c>
      <c r="AZ410" s="577" t="str">
        <f t="shared" si="213"/>
        <v/>
      </c>
      <c r="BA410" s="559" t="str">
        <f t="shared" si="214"/>
        <v>入力済</v>
      </c>
      <c r="BB410" s="632" t="str">
        <f>IFERROR(VLOOKUP(K410,【参考】数式用!$AX$3:$AY$59, 2, FALSE), "")</f>
        <v/>
      </c>
      <c r="BC410" s="577" t="str">
        <f t="shared" si="215"/>
        <v/>
      </c>
      <c r="BD410" s="559" t="str">
        <f t="shared" si="216"/>
        <v>入力済</v>
      </c>
      <c r="BE410" s="559" t="str">
        <f t="shared" si="217"/>
        <v/>
      </c>
      <c r="BF410" s="559" t="str">
        <f t="shared" si="218"/>
        <v/>
      </c>
      <c r="BG410" s="559" t="str">
        <f t="shared" si="219"/>
        <v/>
      </c>
      <c r="BH410" s="559" t="str">
        <f t="shared" si="220"/>
        <v/>
      </c>
      <c r="BI410" s="559" t="str">
        <f t="shared" si="221"/>
        <v/>
      </c>
      <c r="BK410" s="27"/>
      <c r="BL410" s="606" t="str">
        <f t="shared" si="222"/>
        <v/>
      </c>
      <c r="BM410" s="606" t="str">
        <f t="shared" si="223"/>
        <v/>
      </c>
      <c r="BN410" s="606" t="str">
        <f t="shared" si="224"/>
        <v/>
      </c>
      <c r="BO410" s="607" t="str">
        <f>IFERROR(IF(BN410="対象",ROUNDDOWN(L410*VLOOKUP(K410,【参考】数式用!$A$4:$J$42,10,FALSE)*AA410,0),""),"")</f>
        <v/>
      </c>
      <c r="BP410" s="606" t="str">
        <f t="shared" si="228"/>
        <v/>
      </c>
      <c r="BQ410" s="606" t="str">
        <f t="shared" si="225"/>
        <v/>
      </c>
      <c r="BR410" s="608" t="str">
        <f t="shared" si="229"/>
        <v/>
      </c>
      <c r="BS410" s="608" t="str">
        <f t="shared" si="226"/>
        <v/>
      </c>
      <c r="BT410" s="606" t="str">
        <f t="shared" si="227"/>
        <v/>
      </c>
      <c r="BU410" s="607" t="str">
        <f>IFERROR(IF(BT410="Ⅱロ有り",ROUNDDOWN(L410*VLOOKUP(K410,【参考】数式用!$A$4:$J$42,10,FALSE)*AA410,0),""),"")</f>
        <v/>
      </c>
      <c r="BV410" s="606" t="str">
        <f>IFERROR(IF(BT410="Ⅱロなし",ROUNDDOWN(L410*VLOOKUP(K410,【参考】数式用!$A$4:$J$42,8,FALSE)*AA410,0),""),"")</f>
        <v/>
      </c>
    </row>
    <row r="411" spans="1:74" ht="110.1" customHeight="1" thickBot="1">
      <c r="A411" s="333">
        <v>398</v>
      </c>
      <c r="B411" s="1008" t="str">
        <f>IF(基本情報入力シート!B433="","",基本情報入力シート!B433)</f>
        <v/>
      </c>
      <c r="C411" s="1009"/>
      <c r="D411" s="1009"/>
      <c r="E411" s="1009"/>
      <c r="F411" s="1010"/>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24" t="str">
        <f>IF('別紙様式2-2（個票（４、５月））'!M411="","",'別紙様式2-2（個票（４、５月））'!M411)</f>
        <v/>
      </c>
      <c r="N411" s="584" t="str">
        <f>IF('別紙様式2-2（個票（４、５月））'!N411="","",'別紙様式2-2（個票（４、５月））'!N411)</f>
        <v/>
      </c>
      <c r="O411" s="336"/>
      <c r="P411" s="337" t="str">
        <f>IFERROR(VLOOKUP(K411,【参考】数式用!$A$2:$M$57,MATCH(O411,【参考】数式用!$G$3:$M$3,0)+6,0),"")</f>
        <v/>
      </c>
      <c r="Q411" s="338" t="s">
        <v>118</v>
      </c>
      <c r="R411" s="339"/>
      <c r="S411" s="340" t="s">
        <v>183</v>
      </c>
      <c r="T411" s="339"/>
      <c r="U411" s="340" t="s">
        <v>184</v>
      </c>
      <c r="V411" s="339"/>
      <c r="W411" s="340" t="s">
        <v>183</v>
      </c>
      <c r="X411" s="339"/>
      <c r="Y411" s="340" t="s">
        <v>185</v>
      </c>
      <c r="Z411" s="340" t="s">
        <v>186</v>
      </c>
      <c r="AA411" s="340" t="str">
        <f t="shared" si="199"/>
        <v/>
      </c>
      <c r="AB411" s="341" t="s">
        <v>187</v>
      </c>
      <c r="AC411" s="342" t="str">
        <f t="shared" si="200"/>
        <v/>
      </c>
      <c r="AD411" s="509" t="str">
        <f t="shared" si="201"/>
        <v/>
      </c>
      <c r="AE411" s="343" t="str">
        <f>IFERROR(ROUNDDOWN(ROUNDDOWN(ROUND(L411*VLOOKUP(K411,【参考】数式用!$A$2:$M$57,MATCH("処遇改善加算Ⅳ",【参考】数式用!$G$3:$M$3,0)+6,0),0),0)*AA411*0.5,0), "")</f>
        <v/>
      </c>
      <c r="AF411" s="344"/>
      <c r="AG411" s="345"/>
      <c r="AH411" s="345"/>
      <c r="AI411" s="344"/>
      <c r="AJ411" s="382"/>
      <c r="AK411" s="346"/>
      <c r="AL411" s="324" t="str">
        <f t="shared" si="202"/>
        <v/>
      </c>
      <c r="AM411" s="325" t="str">
        <f t="shared" si="203"/>
        <v/>
      </c>
      <c r="AN411" s="255"/>
      <c r="AO411" s="577" t="str">
        <f>IFERROR(VLOOKUP(K411,【参考】数式用!$A$2:$N$57,14,FALSE),"")</f>
        <v/>
      </c>
      <c r="AP411" s="577" t="str">
        <f t="shared" si="204"/>
        <v/>
      </c>
      <c r="AQ411" s="560" t="str">
        <f t="shared" si="205"/>
        <v/>
      </c>
      <c r="AR411" s="560" t="str">
        <f t="shared" si="206"/>
        <v>キャリアパス要件Ⅰ・Ⅱ_</v>
      </c>
      <c r="AS411" s="632" t="str">
        <f t="shared" si="207"/>
        <v>入力済</v>
      </c>
      <c r="AT411" s="577" t="str">
        <f t="shared" si="208"/>
        <v/>
      </c>
      <c r="AU411" s="632" t="str">
        <f t="shared" si="209"/>
        <v>入力済</v>
      </c>
      <c r="AV411" s="632" t="str">
        <f t="shared" si="210"/>
        <v/>
      </c>
      <c r="AW411" s="632" t="str">
        <f t="shared" si="211"/>
        <v/>
      </c>
      <c r="AX411" s="577" t="str">
        <f t="shared" si="212"/>
        <v/>
      </c>
      <c r="AY411" s="632" t="str">
        <f>IFERROR(VLOOKUP(K411,【参考】数式用!$AR$3:$AS$49, 2, FALSE), "")</f>
        <v/>
      </c>
      <c r="AZ411" s="577" t="str">
        <f t="shared" si="213"/>
        <v/>
      </c>
      <c r="BA411" s="559" t="str">
        <f t="shared" si="214"/>
        <v>入力済</v>
      </c>
      <c r="BB411" s="632" t="str">
        <f>IFERROR(VLOOKUP(K411,【参考】数式用!$AX$3:$AY$59, 2, FALSE), "")</f>
        <v/>
      </c>
      <c r="BC411" s="577" t="str">
        <f t="shared" si="215"/>
        <v/>
      </c>
      <c r="BD411" s="559" t="str">
        <f t="shared" si="216"/>
        <v>入力済</v>
      </c>
      <c r="BE411" s="559" t="str">
        <f t="shared" si="217"/>
        <v/>
      </c>
      <c r="BF411" s="559" t="str">
        <f t="shared" si="218"/>
        <v/>
      </c>
      <c r="BG411" s="559" t="str">
        <f t="shared" si="219"/>
        <v/>
      </c>
      <c r="BH411" s="559" t="str">
        <f t="shared" si="220"/>
        <v/>
      </c>
      <c r="BI411" s="559" t="str">
        <f t="shared" si="221"/>
        <v/>
      </c>
      <c r="BK411" s="27"/>
      <c r="BL411" s="606" t="str">
        <f t="shared" si="222"/>
        <v/>
      </c>
      <c r="BM411" s="606" t="str">
        <f t="shared" si="223"/>
        <v/>
      </c>
      <c r="BN411" s="606" t="str">
        <f t="shared" si="224"/>
        <v/>
      </c>
      <c r="BO411" s="607" t="str">
        <f>IFERROR(IF(BN411="対象",ROUNDDOWN(L411*VLOOKUP(K411,【参考】数式用!$A$4:$J$42,10,FALSE)*AA411,0),""),"")</f>
        <v/>
      </c>
      <c r="BP411" s="606" t="str">
        <f t="shared" si="228"/>
        <v/>
      </c>
      <c r="BQ411" s="606" t="str">
        <f t="shared" si="225"/>
        <v/>
      </c>
      <c r="BR411" s="608" t="str">
        <f t="shared" si="229"/>
        <v/>
      </c>
      <c r="BS411" s="608" t="str">
        <f t="shared" si="226"/>
        <v/>
      </c>
      <c r="BT411" s="606" t="str">
        <f t="shared" si="227"/>
        <v/>
      </c>
      <c r="BU411" s="607" t="str">
        <f>IFERROR(IF(BT411="Ⅱロ有り",ROUNDDOWN(L411*VLOOKUP(K411,【参考】数式用!$A$4:$J$42,10,FALSE)*AA411,0),""),"")</f>
        <v/>
      </c>
      <c r="BV411" s="606" t="str">
        <f>IFERROR(IF(BT411="Ⅱロなし",ROUNDDOWN(L411*VLOOKUP(K411,【参考】数式用!$A$4:$J$42,8,FALSE)*AA411,0),""),"")</f>
        <v/>
      </c>
    </row>
    <row r="412" spans="1:74" ht="110.1" customHeight="1" thickBot="1">
      <c r="A412" s="333">
        <v>399</v>
      </c>
      <c r="B412" s="1008" t="str">
        <f>IF(基本情報入力シート!B434="","",基本情報入力シート!B434)</f>
        <v/>
      </c>
      <c r="C412" s="1009"/>
      <c r="D412" s="1009"/>
      <c r="E412" s="1009"/>
      <c r="F412" s="1010"/>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24" t="str">
        <f>IF('別紙様式2-2（個票（４、５月））'!M412="","",'別紙様式2-2（個票（４、５月））'!M412)</f>
        <v/>
      </c>
      <c r="N412" s="584" t="str">
        <f>IF('別紙様式2-2（個票（４、５月））'!N412="","",'別紙様式2-2（個票（４、５月））'!N412)</f>
        <v/>
      </c>
      <c r="O412" s="336"/>
      <c r="P412" s="337" t="str">
        <f>IFERROR(VLOOKUP(K412,【参考】数式用!$A$2:$M$57,MATCH(O412,【参考】数式用!$G$3:$M$3,0)+6,0),"")</f>
        <v/>
      </c>
      <c r="Q412" s="338" t="s">
        <v>118</v>
      </c>
      <c r="R412" s="339"/>
      <c r="S412" s="340" t="s">
        <v>183</v>
      </c>
      <c r="T412" s="339"/>
      <c r="U412" s="340" t="s">
        <v>184</v>
      </c>
      <c r="V412" s="339"/>
      <c r="W412" s="340" t="s">
        <v>183</v>
      </c>
      <c r="X412" s="339"/>
      <c r="Y412" s="340" t="s">
        <v>185</v>
      </c>
      <c r="Z412" s="340" t="s">
        <v>186</v>
      </c>
      <c r="AA412" s="340" t="str">
        <f t="shared" si="199"/>
        <v/>
      </c>
      <c r="AB412" s="341" t="s">
        <v>187</v>
      </c>
      <c r="AC412" s="342" t="str">
        <f t="shared" si="200"/>
        <v/>
      </c>
      <c r="AD412" s="509" t="str">
        <f t="shared" si="201"/>
        <v/>
      </c>
      <c r="AE412" s="343" t="str">
        <f>IFERROR(ROUNDDOWN(ROUNDDOWN(ROUND(L412*VLOOKUP(K412,【参考】数式用!$A$2:$M$57,MATCH("処遇改善加算Ⅳ",【参考】数式用!$G$3:$M$3,0)+6,0),0),0)*AA412*0.5,0), "")</f>
        <v/>
      </c>
      <c r="AF412" s="344"/>
      <c r="AG412" s="345"/>
      <c r="AH412" s="345"/>
      <c r="AI412" s="344"/>
      <c r="AJ412" s="382"/>
      <c r="AK412" s="346"/>
      <c r="AL412" s="324" t="str">
        <f t="shared" si="202"/>
        <v/>
      </c>
      <c r="AM412" s="325" t="str">
        <f t="shared" si="203"/>
        <v/>
      </c>
      <c r="AN412" s="255"/>
      <c r="AO412" s="577" t="str">
        <f>IFERROR(VLOOKUP(K412,【参考】数式用!$A$2:$N$57,14,FALSE),"")</f>
        <v/>
      </c>
      <c r="AP412" s="577" t="str">
        <f t="shared" si="204"/>
        <v/>
      </c>
      <c r="AQ412" s="560" t="str">
        <f t="shared" si="205"/>
        <v/>
      </c>
      <c r="AR412" s="560" t="str">
        <f t="shared" si="206"/>
        <v>キャリアパス要件Ⅰ・Ⅱ_</v>
      </c>
      <c r="AS412" s="632" t="str">
        <f t="shared" si="207"/>
        <v>入力済</v>
      </c>
      <c r="AT412" s="577" t="str">
        <f t="shared" si="208"/>
        <v/>
      </c>
      <c r="AU412" s="632" t="str">
        <f t="shared" si="209"/>
        <v>入力済</v>
      </c>
      <c r="AV412" s="632" t="str">
        <f t="shared" si="210"/>
        <v/>
      </c>
      <c r="AW412" s="632" t="str">
        <f t="shared" si="211"/>
        <v/>
      </c>
      <c r="AX412" s="577" t="str">
        <f t="shared" si="212"/>
        <v/>
      </c>
      <c r="AY412" s="632" t="str">
        <f>IFERROR(VLOOKUP(K412,【参考】数式用!$AR$3:$AS$49, 2, FALSE), "")</f>
        <v/>
      </c>
      <c r="AZ412" s="577" t="str">
        <f t="shared" si="213"/>
        <v/>
      </c>
      <c r="BA412" s="559" t="str">
        <f t="shared" si="214"/>
        <v>入力済</v>
      </c>
      <c r="BB412" s="632" t="str">
        <f>IFERROR(VLOOKUP(K412,【参考】数式用!$AX$3:$AY$59, 2, FALSE), "")</f>
        <v/>
      </c>
      <c r="BC412" s="577" t="str">
        <f t="shared" si="215"/>
        <v/>
      </c>
      <c r="BD412" s="559" t="str">
        <f t="shared" si="216"/>
        <v>入力済</v>
      </c>
      <c r="BE412" s="559" t="str">
        <f t="shared" si="217"/>
        <v/>
      </c>
      <c r="BF412" s="559" t="str">
        <f t="shared" si="218"/>
        <v/>
      </c>
      <c r="BG412" s="559" t="str">
        <f t="shared" si="219"/>
        <v/>
      </c>
      <c r="BH412" s="559" t="str">
        <f t="shared" si="220"/>
        <v/>
      </c>
      <c r="BI412" s="559" t="str">
        <f t="shared" si="221"/>
        <v/>
      </c>
      <c r="BK412" s="27"/>
      <c r="BL412" s="606" t="str">
        <f t="shared" si="222"/>
        <v/>
      </c>
      <c r="BM412" s="606" t="str">
        <f t="shared" si="223"/>
        <v/>
      </c>
      <c r="BN412" s="606" t="str">
        <f t="shared" si="224"/>
        <v/>
      </c>
      <c r="BO412" s="607" t="str">
        <f>IFERROR(IF(BN412="対象",ROUNDDOWN(L412*VLOOKUP(K412,【参考】数式用!$A$4:$J$42,10,FALSE)*AA412,0),""),"")</f>
        <v/>
      </c>
      <c r="BP412" s="606" t="str">
        <f t="shared" si="228"/>
        <v/>
      </c>
      <c r="BQ412" s="606" t="str">
        <f t="shared" si="225"/>
        <v/>
      </c>
      <c r="BR412" s="608" t="str">
        <f t="shared" si="229"/>
        <v/>
      </c>
      <c r="BS412" s="608" t="str">
        <f t="shared" si="226"/>
        <v/>
      </c>
      <c r="BT412" s="606" t="str">
        <f t="shared" si="227"/>
        <v/>
      </c>
      <c r="BU412" s="607" t="str">
        <f>IFERROR(IF(BT412="Ⅱロ有り",ROUNDDOWN(L412*VLOOKUP(K412,【参考】数式用!$A$4:$J$42,10,FALSE)*AA412,0),""),"")</f>
        <v/>
      </c>
      <c r="BV412" s="606" t="str">
        <f>IFERROR(IF(BT412="Ⅱロなし",ROUNDDOWN(L412*VLOOKUP(K412,【参考】数式用!$A$4:$J$42,8,FALSE)*AA412,0),""),"")</f>
        <v/>
      </c>
    </row>
    <row r="413" spans="1:74" ht="110.1" customHeight="1" thickBot="1">
      <c r="A413" s="333">
        <v>400</v>
      </c>
      <c r="B413" s="1008" t="str">
        <f>IF(基本情報入力シート!B435="","",基本情報入力シート!B435)</f>
        <v/>
      </c>
      <c r="C413" s="1009"/>
      <c r="D413" s="1009"/>
      <c r="E413" s="1009"/>
      <c r="F413" s="1010"/>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24" t="str">
        <f>IF('別紙様式2-2（個票（４、５月））'!M413="","",'別紙様式2-2（個票（４、５月））'!M413)</f>
        <v/>
      </c>
      <c r="N413" s="584" t="str">
        <f>IF('別紙様式2-2（個票（４、５月））'!N413="","",'別紙様式2-2（個票（４、５月））'!N413)</f>
        <v/>
      </c>
      <c r="O413" s="336"/>
      <c r="P413" s="337" t="str">
        <f>IFERROR(VLOOKUP(K413,【参考】数式用!$A$2:$M$57,MATCH(O413,【参考】数式用!$G$3:$M$3,0)+6,0),"")</f>
        <v/>
      </c>
      <c r="Q413" s="338" t="s">
        <v>118</v>
      </c>
      <c r="R413" s="339"/>
      <c r="S413" s="340" t="s">
        <v>183</v>
      </c>
      <c r="T413" s="339"/>
      <c r="U413" s="340" t="s">
        <v>184</v>
      </c>
      <c r="V413" s="339"/>
      <c r="W413" s="340" t="s">
        <v>183</v>
      </c>
      <c r="X413" s="339"/>
      <c r="Y413" s="340" t="s">
        <v>185</v>
      </c>
      <c r="Z413" s="340" t="s">
        <v>186</v>
      </c>
      <c r="AA413" s="340" t="str">
        <f t="shared" si="199"/>
        <v/>
      </c>
      <c r="AB413" s="341" t="s">
        <v>187</v>
      </c>
      <c r="AC413" s="342" t="str">
        <f t="shared" si="200"/>
        <v/>
      </c>
      <c r="AD413" s="509" t="str">
        <f t="shared" si="201"/>
        <v/>
      </c>
      <c r="AE413" s="343" t="str">
        <f>IFERROR(ROUNDDOWN(ROUNDDOWN(ROUND(L413*VLOOKUP(K413,【参考】数式用!$A$2:$M$57,MATCH("処遇改善加算Ⅳ",【参考】数式用!$G$3:$M$3,0)+6,0),0),0)*AA413*0.5,0), "")</f>
        <v/>
      </c>
      <c r="AF413" s="344"/>
      <c r="AG413" s="345"/>
      <c r="AH413" s="345"/>
      <c r="AI413" s="344"/>
      <c r="AJ413" s="382"/>
      <c r="AK413" s="346"/>
      <c r="AL413" s="324" t="str">
        <f t="shared" si="202"/>
        <v/>
      </c>
      <c r="AM413" s="325" t="str">
        <f t="shared" si="203"/>
        <v/>
      </c>
      <c r="AN413" s="255"/>
      <c r="AO413" s="577" t="str">
        <f>IFERROR(VLOOKUP(K413,【参考】数式用!$A$2:$N$57,14,FALSE),"")</f>
        <v/>
      </c>
      <c r="AP413" s="577" t="str">
        <f t="shared" si="204"/>
        <v/>
      </c>
      <c r="AQ413" s="560" t="str">
        <f t="shared" si="205"/>
        <v/>
      </c>
      <c r="AR413" s="560" t="str">
        <f t="shared" si="206"/>
        <v>キャリアパス要件Ⅰ・Ⅱ_</v>
      </c>
      <c r="AS413" s="632" t="str">
        <f t="shared" si="207"/>
        <v>入力済</v>
      </c>
      <c r="AT413" s="577" t="str">
        <f t="shared" si="208"/>
        <v/>
      </c>
      <c r="AU413" s="632" t="str">
        <f t="shared" si="209"/>
        <v>入力済</v>
      </c>
      <c r="AV413" s="632" t="str">
        <f t="shared" si="210"/>
        <v/>
      </c>
      <c r="AW413" s="632" t="str">
        <f t="shared" si="211"/>
        <v/>
      </c>
      <c r="AX413" s="577" t="str">
        <f t="shared" si="212"/>
        <v/>
      </c>
      <c r="AY413" s="632" t="str">
        <f>IFERROR(VLOOKUP(K413,【参考】数式用!$AR$3:$AS$49, 2, FALSE), "")</f>
        <v/>
      </c>
      <c r="AZ413" s="577" t="str">
        <f t="shared" si="213"/>
        <v/>
      </c>
      <c r="BA413" s="559" t="str">
        <f t="shared" si="214"/>
        <v>入力済</v>
      </c>
      <c r="BB413" s="632" t="str">
        <f>IFERROR(VLOOKUP(K413,【参考】数式用!$AX$3:$AY$59, 2, FALSE), "")</f>
        <v/>
      </c>
      <c r="BC413" s="577" t="str">
        <f t="shared" si="215"/>
        <v/>
      </c>
      <c r="BD413" s="559" t="str">
        <f t="shared" si="216"/>
        <v>入力済</v>
      </c>
      <c r="BE413" s="559" t="str">
        <f t="shared" si="217"/>
        <v/>
      </c>
      <c r="BF413" s="559" t="str">
        <f t="shared" si="218"/>
        <v/>
      </c>
      <c r="BG413" s="559" t="str">
        <f t="shared" si="219"/>
        <v/>
      </c>
      <c r="BH413" s="559" t="str">
        <f t="shared" si="220"/>
        <v/>
      </c>
      <c r="BI413" s="559" t="str">
        <f t="shared" si="221"/>
        <v/>
      </c>
      <c r="BK413" s="27"/>
      <c r="BL413" s="606" t="str">
        <f t="shared" si="222"/>
        <v/>
      </c>
      <c r="BM413" s="606" t="str">
        <f t="shared" si="223"/>
        <v/>
      </c>
      <c r="BN413" s="606" t="str">
        <f t="shared" si="224"/>
        <v/>
      </c>
      <c r="BO413" s="607" t="str">
        <f>IFERROR(IF(BN413="対象",ROUNDDOWN(L413*VLOOKUP(K413,【参考】数式用!$A$4:$J$42,10,FALSE)*AA413,0),""),"")</f>
        <v/>
      </c>
      <c r="BP413" s="606" t="str">
        <f t="shared" si="228"/>
        <v/>
      </c>
      <c r="BQ413" s="606" t="str">
        <f t="shared" si="225"/>
        <v/>
      </c>
      <c r="BR413" s="608" t="str">
        <f t="shared" si="229"/>
        <v/>
      </c>
      <c r="BS413" s="608" t="str">
        <f t="shared" si="226"/>
        <v/>
      </c>
      <c r="BT413" s="606" t="str">
        <f t="shared" si="227"/>
        <v/>
      </c>
      <c r="BU413" s="607" t="str">
        <f>IFERROR(IF(BT413="Ⅱロ有り",ROUNDDOWN(L413*VLOOKUP(K413,【参考】数式用!$A$4:$J$42,10,FALSE)*AA413,0),""),"")</f>
        <v/>
      </c>
      <c r="BV413" s="606" t="str">
        <f>IFERROR(IF(BT413="Ⅱロなし",ROUNDDOWN(L413*VLOOKUP(K413,【参考】数式用!$A$4:$J$42,8,FALSE)*AA413,0),""),"")</f>
        <v/>
      </c>
    </row>
    <row r="414" spans="1:74" ht="110.1" customHeight="1" thickBot="1">
      <c r="A414" s="333">
        <v>401</v>
      </c>
      <c r="B414" s="1008" t="str">
        <f>IF(基本情報入力シート!B436="","",基本情報入力シート!B436)</f>
        <v/>
      </c>
      <c r="C414" s="1009"/>
      <c r="D414" s="1009"/>
      <c r="E414" s="1009"/>
      <c r="F414" s="1010"/>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24" t="str">
        <f>IF('別紙様式2-2（個票（４、５月））'!M414="","",'別紙様式2-2（個票（４、５月））'!M414)</f>
        <v/>
      </c>
      <c r="N414" s="584" t="str">
        <f>IF('別紙様式2-2（個票（４、５月））'!N414="","",'別紙様式2-2（個票（４、５月））'!N414)</f>
        <v/>
      </c>
      <c r="O414" s="336"/>
      <c r="P414" s="337" t="str">
        <f>IFERROR(VLOOKUP(K414,【参考】数式用!$A$2:$M$57,MATCH(O414,【参考】数式用!$G$3:$M$3,0)+6,0),"")</f>
        <v/>
      </c>
      <c r="Q414" s="338" t="s">
        <v>118</v>
      </c>
      <c r="R414" s="339"/>
      <c r="S414" s="340" t="s">
        <v>183</v>
      </c>
      <c r="T414" s="339"/>
      <c r="U414" s="340" t="s">
        <v>184</v>
      </c>
      <c r="V414" s="339"/>
      <c r="W414" s="340" t="s">
        <v>183</v>
      </c>
      <c r="X414" s="339"/>
      <c r="Y414" s="340" t="s">
        <v>185</v>
      </c>
      <c r="Z414" s="340" t="s">
        <v>186</v>
      </c>
      <c r="AA414" s="340" t="str">
        <f t="shared" si="199"/>
        <v/>
      </c>
      <c r="AB414" s="341" t="s">
        <v>187</v>
      </c>
      <c r="AC414" s="342" t="str">
        <f t="shared" si="200"/>
        <v/>
      </c>
      <c r="AD414" s="509" t="str">
        <f t="shared" si="201"/>
        <v/>
      </c>
      <c r="AE414" s="343" t="str">
        <f>IFERROR(ROUNDDOWN(ROUNDDOWN(ROUND(L414*VLOOKUP(K414,【参考】数式用!$A$2:$M$57,MATCH("処遇改善加算Ⅳ",【参考】数式用!$G$3:$M$3,0)+6,0),0),0)*AA414*0.5,0), "")</f>
        <v/>
      </c>
      <c r="AF414" s="344"/>
      <c r="AG414" s="345"/>
      <c r="AH414" s="345"/>
      <c r="AI414" s="344"/>
      <c r="AJ414" s="382"/>
      <c r="AK414" s="346"/>
      <c r="AL414" s="324" t="str">
        <f t="shared" si="202"/>
        <v/>
      </c>
      <c r="AM414" s="325" t="str">
        <f t="shared" si="203"/>
        <v/>
      </c>
      <c r="AN414" s="255"/>
      <c r="AO414" s="577" t="str">
        <f>IFERROR(VLOOKUP(K414,【参考】数式用!$A$2:$N$57,14,FALSE),"")</f>
        <v/>
      </c>
      <c r="AP414" s="577" t="str">
        <f t="shared" si="204"/>
        <v/>
      </c>
      <c r="AQ414" s="560" t="str">
        <f t="shared" si="205"/>
        <v/>
      </c>
      <c r="AR414" s="560" t="str">
        <f t="shared" si="206"/>
        <v>キャリアパス要件Ⅰ・Ⅱ_</v>
      </c>
      <c r="AS414" s="632" t="str">
        <f t="shared" si="207"/>
        <v>入力済</v>
      </c>
      <c r="AT414" s="577" t="str">
        <f t="shared" si="208"/>
        <v/>
      </c>
      <c r="AU414" s="632" t="str">
        <f t="shared" si="209"/>
        <v>入力済</v>
      </c>
      <c r="AV414" s="632" t="str">
        <f t="shared" si="210"/>
        <v/>
      </c>
      <c r="AW414" s="632" t="str">
        <f t="shared" si="211"/>
        <v/>
      </c>
      <c r="AX414" s="577" t="str">
        <f t="shared" si="212"/>
        <v/>
      </c>
      <c r="AY414" s="632" t="str">
        <f>IFERROR(VLOOKUP(K414,【参考】数式用!$AR$3:$AS$49, 2, FALSE), "")</f>
        <v/>
      </c>
      <c r="AZ414" s="577" t="str">
        <f t="shared" si="213"/>
        <v/>
      </c>
      <c r="BA414" s="559" t="str">
        <f t="shared" si="214"/>
        <v>入力済</v>
      </c>
      <c r="BB414" s="632" t="str">
        <f>IFERROR(VLOOKUP(K414,【参考】数式用!$AX$3:$AY$59, 2, FALSE), "")</f>
        <v/>
      </c>
      <c r="BC414" s="577" t="str">
        <f t="shared" si="215"/>
        <v/>
      </c>
      <c r="BD414" s="559" t="str">
        <f t="shared" si="216"/>
        <v>入力済</v>
      </c>
      <c r="BE414" s="559" t="str">
        <f t="shared" si="217"/>
        <v/>
      </c>
      <c r="BF414" s="559" t="str">
        <f t="shared" si="218"/>
        <v/>
      </c>
      <c r="BG414" s="559" t="str">
        <f t="shared" si="219"/>
        <v/>
      </c>
      <c r="BH414" s="559" t="str">
        <f t="shared" si="220"/>
        <v/>
      </c>
      <c r="BI414" s="559" t="str">
        <f t="shared" si="221"/>
        <v/>
      </c>
      <c r="BK414" s="27"/>
      <c r="BL414" s="606" t="str">
        <f t="shared" si="222"/>
        <v/>
      </c>
      <c r="BM414" s="606" t="str">
        <f t="shared" si="223"/>
        <v/>
      </c>
      <c r="BN414" s="606" t="str">
        <f t="shared" si="224"/>
        <v/>
      </c>
      <c r="BO414" s="607" t="str">
        <f>IFERROR(IF(BN414="対象",ROUNDDOWN(L414*VLOOKUP(K414,【参考】数式用!$A$4:$J$42,10,FALSE)*AA414,0),""),"")</f>
        <v/>
      </c>
      <c r="BP414" s="606" t="str">
        <f t="shared" si="228"/>
        <v/>
      </c>
      <c r="BQ414" s="606" t="str">
        <f t="shared" si="225"/>
        <v/>
      </c>
      <c r="BR414" s="608" t="str">
        <f t="shared" si="229"/>
        <v/>
      </c>
      <c r="BS414" s="608" t="str">
        <f t="shared" si="226"/>
        <v/>
      </c>
      <c r="BT414" s="606" t="str">
        <f t="shared" si="227"/>
        <v/>
      </c>
      <c r="BU414" s="607" t="str">
        <f>IFERROR(IF(BT414="Ⅱロ有り",ROUNDDOWN(L414*VLOOKUP(K414,【参考】数式用!$A$4:$J$42,10,FALSE)*AA414,0),""),"")</f>
        <v/>
      </c>
      <c r="BV414" s="606" t="str">
        <f>IFERROR(IF(BT414="Ⅱロなし",ROUNDDOWN(L414*VLOOKUP(K414,【参考】数式用!$A$4:$J$42,8,FALSE)*AA414,0),""),"")</f>
        <v/>
      </c>
    </row>
    <row r="415" spans="1:74" ht="110.1" customHeight="1" thickBot="1">
      <c r="A415" s="333">
        <v>402</v>
      </c>
      <c r="B415" s="1008" t="str">
        <f>IF(基本情報入力シート!B437="","",基本情報入力シート!B437)</f>
        <v/>
      </c>
      <c r="C415" s="1009"/>
      <c r="D415" s="1009"/>
      <c r="E415" s="1009"/>
      <c r="F415" s="1010"/>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24" t="str">
        <f>IF('別紙様式2-2（個票（４、５月））'!M415="","",'別紙様式2-2（個票（４、５月））'!M415)</f>
        <v/>
      </c>
      <c r="N415" s="584" t="str">
        <f>IF('別紙様式2-2（個票（４、５月））'!N415="","",'別紙様式2-2（個票（４、５月））'!N415)</f>
        <v/>
      </c>
      <c r="O415" s="336"/>
      <c r="P415" s="337" t="str">
        <f>IFERROR(VLOOKUP(K415,【参考】数式用!$A$2:$M$57,MATCH(O415,【参考】数式用!$G$3:$M$3,0)+6,0),"")</f>
        <v/>
      </c>
      <c r="Q415" s="338" t="s">
        <v>118</v>
      </c>
      <c r="R415" s="339"/>
      <c r="S415" s="340" t="s">
        <v>183</v>
      </c>
      <c r="T415" s="339"/>
      <c r="U415" s="340" t="s">
        <v>184</v>
      </c>
      <c r="V415" s="339"/>
      <c r="W415" s="340" t="s">
        <v>183</v>
      </c>
      <c r="X415" s="339"/>
      <c r="Y415" s="340" t="s">
        <v>185</v>
      </c>
      <c r="Z415" s="340" t="s">
        <v>186</v>
      </c>
      <c r="AA415" s="340" t="str">
        <f t="shared" si="199"/>
        <v/>
      </c>
      <c r="AB415" s="341" t="s">
        <v>187</v>
      </c>
      <c r="AC415" s="342" t="str">
        <f t="shared" si="200"/>
        <v/>
      </c>
      <c r="AD415" s="509" t="str">
        <f t="shared" si="201"/>
        <v/>
      </c>
      <c r="AE415" s="343" t="str">
        <f>IFERROR(ROUNDDOWN(ROUNDDOWN(ROUND(L415*VLOOKUP(K415,【参考】数式用!$A$2:$M$57,MATCH("処遇改善加算Ⅳ",【参考】数式用!$G$3:$M$3,0)+6,0),0),0)*AA415*0.5,0), "")</f>
        <v/>
      </c>
      <c r="AF415" s="344"/>
      <c r="AG415" s="345"/>
      <c r="AH415" s="345"/>
      <c r="AI415" s="344"/>
      <c r="AJ415" s="382"/>
      <c r="AK415" s="346"/>
      <c r="AL415" s="324" t="str">
        <f t="shared" si="202"/>
        <v/>
      </c>
      <c r="AM415" s="325" t="str">
        <f t="shared" si="203"/>
        <v/>
      </c>
      <c r="AN415" s="255"/>
      <c r="AO415" s="577" t="str">
        <f>IFERROR(VLOOKUP(K415,【参考】数式用!$A$2:$N$57,14,FALSE),"")</f>
        <v/>
      </c>
      <c r="AP415" s="577" t="str">
        <f t="shared" si="204"/>
        <v/>
      </c>
      <c r="AQ415" s="560" t="str">
        <f t="shared" si="205"/>
        <v/>
      </c>
      <c r="AR415" s="560" t="str">
        <f t="shared" si="206"/>
        <v>キャリアパス要件Ⅰ・Ⅱ_</v>
      </c>
      <c r="AS415" s="632" t="str">
        <f t="shared" si="207"/>
        <v>入力済</v>
      </c>
      <c r="AT415" s="577" t="str">
        <f t="shared" si="208"/>
        <v/>
      </c>
      <c r="AU415" s="632" t="str">
        <f t="shared" si="209"/>
        <v>入力済</v>
      </c>
      <c r="AV415" s="632" t="str">
        <f t="shared" si="210"/>
        <v/>
      </c>
      <c r="AW415" s="632" t="str">
        <f t="shared" si="211"/>
        <v/>
      </c>
      <c r="AX415" s="577" t="str">
        <f t="shared" si="212"/>
        <v/>
      </c>
      <c r="AY415" s="632" t="str">
        <f>IFERROR(VLOOKUP(K415,【参考】数式用!$AR$3:$AS$49, 2, FALSE), "")</f>
        <v/>
      </c>
      <c r="AZ415" s="577" t="str">
        <f t="shared" si="213"/>
        <v/>
      </c>
      <c r="BA415" s="559" t="str">
        <f t="shared" si="214"/>
        <v>入力済</v>
      </c>
      <c r="BB415" s="632" t="str">
        <f>IFERROR(VLOOKUP(K415,【参考】数式用!$AX$3:$AY$59, 2, FALSE), "")</f>
        <v/>
      </c>
      <c r="BC415" s="577" t="str">
        <f t="shared" si="215"/>
        <v/>
      </c>
      <c r="BD415" s="559" t="str">
        <f t="shared" si="216"/>
        <v>入力済</v>
      </c>
      <c r="BE415" s="559" t="str">
        <f t="shared" si="217"/>
        <v/>
      </c>
      <c r="BF415" s="559" t="str">
        <f t="shared" si="218"/>
        <v/>
      </c>
      <c r="BG415" s="559" t="str">
        <f t="shared" si="219"/>
        <v/>
      </c>
      <c r="BH415" s="559" t="str">
        <f t="shared" si="220"/>
        <v/>
      </c>
      <c r="BI415" s="559" t="str">
        <f t="shared" si="221"/>
        <v/>
      </c>
      <c r="BK415" s="27"/>
      <c r="BL415" s="606" t="str">
        <f t="shared" si="222"/>
        <v/>
      </c>
      <c r="BM415" s="606" t="str">
        <f t="shared" si="223"/>
        <v/>
      </c>
      <c r="BN415" s="606" t="str">
        <f t="shared" si="224"/>
        <v/>
      </c>
      <c r="BO415" s="607" t="str">
        <f>IFERROR(IF(BN415="対象",ROUNDDOWN(L415*VLOOKUP(K415,【参考】数式用!$A$4:$J$42,10,FALSE)*AA415,0),""),"")</f>
        <v/>
      </c>
      <c r="BP415" s="606" t="str">
        <f t="shared" si="228"/>
        <v/>
      </c>
      <c r="BQ415" s="606" t="str">
        <f t="shared" si="225"/>
        <v/>
      </c>
      <c r="BR415" s="608" t="str">
        <f t="shared" si="229"/>
        <v/>
      </c>
      <c r="BS415" s="608" t="str">
        <f t="shared" si="226"/>
        <v/>
      </c>
      <c r="BT415" s="606" t="str">
        <f t="shared" si="227"/>
        <v/>
      </c>
      <c r="BU415" s="607" t="str">
        <f>IFERROR(IF(BT415="Ⅱロ有り",ROUNDDOWN(L415*VLOOKUP(K415,【参考】数式用!$A$4:$J$42,10,FALSE)*AA415,0),""),"")</f>
        <v/>
      </c>
      <c r="BV415" s="606" t="str">
        <f>IFERROR(IF(BT415="Ⅱロなし",ROUNDDOWN(L415*VLOOKUP(K415,【参考】数式用!$A$4:$J$42,8,FALSE)*AA415,0),""),"")</f>
        <v/>
      </c>
    </row>
    <row r="416" spans="1:74" ht="110.1" customHeight="1" thickBot="1">
      <c r="A416" s="333">
        <v>403</v>
      </c>
      <c r="B416" s="1008" t="str">
        <f>IF(基本情報入力シート!B438="","",基本情報入力シート!B438)</f>
        <v/>
      </c>
      <c r="C416" s="1009"/>
      <c r="D416" s="1009"/>
      <c r="E416" s="1009"/>
      <c r="F416" s="1010"/>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24" t="str">
        <f>IF('別紙様式2-2（個票（４、５月））'!M416="","",'別紙様式2-2（個票（４、５月））'!M416)</f>
        <v/>
      </c>
      <c r="N416" s="584" t="str">
        <f>IF('別紙様式2-2（個票（４、５月））'!N416="","",'別紙様式2-2（個票（４、５月））'!N416)</f>
        <v/>
      </c>
      <c r="O416" s="336"/>
      <c r="P416" s="337" t="str">
        <f>IFERROR(VLOOKUP(K416,【参考】数式用!$A$2:$M$57,MATCH(O416,【参考】数式用!$G$3:$M$3,0)+6,0),"")</f>
        <v/>
      </c>
      <c r="Q416" s="338" t="s">
        <v>118</v>
      </c>
      <c r="R416" s="339"/>
      <c r="S416" s="340" t="s">
        <v>183</v>
      </c>
      <c r="T416" s="339"/>
      <c r="U416" s="340" t="s">
        <v>184</v>
      </c>
      <c r="V416" s="339"/>
      <c r="W416" s="340" t="s">
        <v>183</v>
      </c>
      <c r="X416" s="339"/>
      <c r="Y416" s="340" t="s">
        <v>185</v>
      </c>
      <c r="Z416" s="340" t="s">
        <v>186</v>
      </c>
      <c r="AA416" s="340" t="str">
        <f t="shared" si="199"/>
        <v/>
      </c>
      <c r="AB416" s="341" t="s">
        <v>187</v>
      </c>
      <c r="AC416" s="342" t="str">
        <f t="shared" si="200"/>
        <v/>
      </c>
      <c r="AD416" s="509" t="str">
        <f t="shared" si="201"/>
        <v/>
      </c>
      <c r="AE416" s="343" t="str">
        <f>IFERROR(ROUNDDOWN(ROUNDDOWN(ROUND(L416*VLOOKUP(K416,【参考】数式用!$A$2:$M$57,MATCH("処遇改善加算Ⅳ",【参考】数式用!$G$3:$M$3,0)+6,0),0),0)*AA416*0.5,0), "")</f>
        <v/>
      </c>
      <c r="AF416" s="344"/>
      <c r="AG416" s="345"/>
      <c r="AH416" s="345"/>
      <c r="AI416" s="344"/>
      <c r="AJ416" s="382"/>
      <c r="AK416" s="346"/>
      <c r="AL416" s="324" t="str">
        <f t="shared" si="202"/>
        <v/>
      </c>
      <c r="AM416" s="325" t="str">
        <f t="shared" si="203"/>
        <v/>
      </c>
      <c r="AN416" s="255"/>
      <c r="AO416" s="577" t="str">
        <f>IFERROR(VLOOKUP(K416,【参考】数式用!$A$2:$N$57,14,FALSE),"")</f>
        <v/>
      </c>
      <c r="AP416" s="577" t="str">
        <f t="shared" si="204"/>
        <v/>
      </c>
      <c r="AQ416" s="560" t="str">
        <f t="shared" si="205"/>
        <v/>
      </c>
      <c r="AR416" s="560" t="str">
        <f t="shared" si="206"/>
        <v>キャリアパス要件Ⅰ・Ⅱ_</v>
      </c>
      <c r="AS416" s="632" t="str">
        <f t="shared" si="207"/>
        <v>入力済</v>
      </c>
      <c r="AT416" s="577" t="str">
        <f t="shared" si="208"/>
        <v/>
      </c>
      <c r="AU416" s="632" t="str">
        <f t="shared" si="209"/>
        <v>入力済</v>
      </c>
      <c r="AV416" s="632" t="str">
        <f t="shared" si="210"/>
        <v/>
      </c>
      <c r="AW416" s="632" t="str">
        <f t="shared" si="211"/>
        <v/>
      </c>
      <c r="AX416" s="577" t="str">
        <f t="shared" si="212"/>
        <v/>
      </c>
      <c r="AY416" s="632" t="str">
        <f>IFERROR(VLOOKUP(K416,【参考】数式用!$AR$3:$AS$49, 2, FALSE), "")</f>
        <v/>
      </c>
      <c r="AZ416" s="577" t="str">
        <f t="shared" si="213"/>
        <v/>
      </c>
      <c r="BA416" s="559" t="str">
        <f t="shared" si="214"/>
        <v>入力済</v>
      </c>
      <c r="BB416" s="632" t="str">
        <f>IFERROR(VLOOKUP(K416,【参考】数式用!$AX$3:$AY$59, 2, FALSE), "")</f>
        <v/>
      </c>
      <c r="BC416" s="577" t="str">
        <f t="shared" si="215"/>
        <v/>
      </c>
      <c r="BD416" s="559" t="str">
        <f t="shared" si="216"/>
        <v>入力済</v>
      </c>
      <c r="BE416" s="559" t="str">
        <f t="shared" si="217"/>
        <v/>
      </c>
      <c r="BF416" s="559" t="str">
        <f t="shared" si="218"/>
        <v/>
      </c>
      <c r="BG416" s="559" t="str">
        <f t="shared" si="219"/>
        <v/>
      </c>
      <c r="BH416" s="559" t="str">
        <f t="shared" si="220"/>
        <v/>
      </c>
      <c r="BI416" s="559" t="str">
        <f t="shared" si="221"/>
        <v/>
      </c>
      <c r="BK416" s="27"/>
      <c r="BL416" s="606" t="str">
        <f t="shared" si="222"/>
        <v/>
      </c>
      <c r="BM416" s="606" t="str">
        <f t="shared" si="223"/>
        <v/>
      </c>
      <c r="BN416" s="606" t="str">
        <f t="shared" si="224"/>
        <v/>
      </c>
      <c r="BO416" s="607" t="str">
        <f>IFERROR(IF(BN416="対象",ROUNDDOWN(L416*VLOOKUP(K416,【参考】数式用!$A$4:$J$42,10,FALSE)*AA416,0),""),"")</f>
        <v/>
      </c>
      <c r="BP416" s="606" t="str">
        <f t="shared" si="228"/>
        <v/>
      </c>
      <c r="BQ416" s="606" t="str">
        <f t="shared" si="225"/>
        <v/>
      </c>
      <c r="BR416" s="608" t="str">
        <f t="shared" si="229"/>
        <v/>
      </c>
      <c r="BS416" s="608" t="str">
        <f t="shared" si="226"/>
        <v/>
      </c>
      <c r="BT416" s="606" t="str">
        <f t="shared" si="227"/>
        <v/>
      </c>
      <c r="BU416" s="607" t="str">
        <f>IFERROR(IF(BT416="Ⅱロ有り",ROUNDDOWN(L416*VLOOKUP(K416,【参考】数式用!$A$4:$J$42,10,FALSE)*AA416,0),""),"")</f>
        <v/>
      </c>
      <c r="BV416" s="606" t="str">
        <f>IFERROR(IF(BT416="Ⅱロなし",ROUNDDOWN(L416*VLOOKUP(K416,【参考】数式用!$A$4:$J$42,8,FALSE)*AA416,0),""),"")</f>
        <v/>
      </c>
    </row>
    <row r="417" spans="1:74" ht="110.1" customHeight="1" thickBot="1">
      <c r="A417" s="333">
        <v>404</v>
      </c>
      <c r="B417" s="1008" t="str">
        <f>IF(基本情報入力シート!B439="","",基本情報入力シート!B439)</f>
        <v/>
      </c>
      <c r="C417" s="1009"/>
      <c r="D417" s="1009"/>
      <c r="E417" s="1009"/>
      <c r="F417" s="1010"/>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24" t="str">
        <f>IF('別紙様式2-2（個票（４、５月））'!M417="","",'別紙様式2-2（個票（４、５月））'!M417)</f>
        <v/>
      </c>
      <c r="N417" s="584" t="str">
        <f>IF('別紙様式2-2（個票（４、５月））'!N417="","",'別紙様式2-2（個票（４、５月））'!N417)</f>
        <v/>
      </c>
      <c r="O417" s="336"/>
      <c r="P417" s="337" t="str">
        <f>IFERROR(VLOOKUP(K417,【参考】数式用!$A$2:$M$57,MATCH(O417,【参考】数式用!$G$3:$M$3,0)+6,0),"")</f>
        <v/>
      </c>
      <c r="Q417" s="338" t="s">
        <v>118</v>
      </c>
      <c r="R417" s="339"/>
      <c r="S417" s="340" t="s">
        <v>183</v>
      </c>
      <c r="T417" s="339"/>
      <c r="U417" s="340" t="s">
        <v>184</v>
      </c>
      <c r="V417" s="339"/>
      <c r="W417" s="340" t="s">
        <v>183</v>
      </c>
      <c r="X417" s="339"/>
      <c r="Y417" s="340" t="s">
        <v>185</v>
      </c>
      <c r="Z417" s="340" t="s">
        <v>186</v>
      </c>
      <c r="AA417" s="340" t="str">
        <f t="shared" si="199"/>
        <v/>
      </c>
      <c r="AB417" s="341" t="s">
        <v>187</v>
      </c>
      <c r="AC417" s="342" t="str">
        <f t="shared" si="200"/>
        <v/>
      </c>
      <c r="AD417" s="509" t="str">
        <f t="shared" si="201"/>
        <v/>
      </c>
      <c r="AE417" s="343" t="str">
        <f>IFERROR(ROUNDDOWN(ROUNDDOWN(ROUND(L417*VLOOKUP(K417,【参考】数式用!$A$2:$M$57,MATCH("処遇改善加算Ⅳ",【参考】数式用!$G$3:$M$3,0)+6,0),0),0)*AA417*0.5,0), "")</f>
        <v/>
      </c>
      <c r="AF417" s="344"/>
      <c r="AG417" s="345"/>
      <c r="AH417" s="345"/>
      <c r="AI417" s="344"/>
      <c r="AJ417" s="382"/>
      <c r="AK417" s="346"/>
      <c r="AL417" s="324" t="str">
        <f t="shared" si="202"/>
        <v/>
      </c>
      <c r="AM417" s="325" t="str">
        <f t="shared" si="203"/>
        <v/>
      </c>
      <c r="AN417" s="255"/>
      <c r="AO417" s="577" t="str">
        <f>IFERROR(VLOOKUP(K417,【参考】数式用!$A$2:$N$57,14,FALSE),"")</f>
        <v/>
      </c>
      <c r="AP417" s="577" t="str">
        <f t="shared" si="204"/>
        <v/>
      </c>
      <c r="AQ417" s="560" t="str">
        <f t="shared" si="205"/>
        <v/>
      </c>
      <c r="AR417" s="560" t="str">
        <f t="shared" si="206"/>
        <v>キャリアパス要件Ⅰ・Ⅱ_</v>
      </c>
      <c r="AS417" s="632" t="str">
        <f t="shared" si="207"/>
        <v>入力済</v>
      </c>
      <c r="AT417" s="577" t="str">
        <f t="shared" si="208"/>
        <v/>
      </c>
      <c r="AU417" s="632" t="str">
        <f t="shared" si="209"/>
        <v>入力済</v>
      </c>
      <c r="AV417" s="632" t="str">
        <f t="shared" si="210"/>
        <v/>
      </c>
      <c r="AW417" s="632" t="str">
        <f t="shared" si="211"/>
        <v/>
      </c>
      <c r="AX417" s="577" t="str">
        <f t="shared" si="212"/>
        <v/>
      </c>
      <c r="AY417" s="632" t="str">
        <f>IFERROR(VLOOKUP(K417,【参考】数式用!$AR$3:$AS$49, 2, FALSE), "")</f>
        <v/>
      </c>
      <c r="AZ417" s="577" t="str">
        <f t="shared" si="213"/>
        <v/>
      </c>
      <c r="BA417" s="559" t="str">
        <f t="shared" si="214"/>
        <v>入力済</v>
      </c>
      <c r="BB417" s="632" t="str">
        <f>IFERROR(VLOOKUP(K417,【参考】数式用!$AX$3:$AY$59, 2, FALSE), "")</f>
        <v/>
      </c>
      <c r="BC417" s="577" t="str">
        <f t="shared" si="215"/>
        <v/>
      </c>
      <c r="BD417" s="559" t="str">
        <f t="shared" si="216"/>
        <v>入力済</v>
      </c>
      <c r="BE417" s="559" t="str">
        <f t="shared" si="217"/>
        <v/>
      </c>
      <c r="BF417" s="559" t="str">
        <f t="shared" si="218"/>
        <v/>
      </c>
      <c r="BG417" s="559" t="str">
        <f t="shared" si="219"/>
        <v/>
      </c>
      <c r="BH417" s="559" t="str">
        <f t="shared" si="220"/>
        <v/>
      </c>
      <c r="BI417" s="559" t="str">
        <f t="shared" si="221"/>
        <v/>
      </c>
      <c r="BK417" s="27"/>
      <c r="BL417" s="606" t="str">
        <f t="shared" si="222"/>
        <v/>
      </c>
      <c r="BM417" s="606" t="str">
        <f t="shared" si="223"/>
        <v/>
      </c>
      <c r="BN417" s="606" t="str">
        <f t="shared" si="224"/>
        <v/>
      </c>
      <c r="BO417" s="607" t="str">
        <f>IFERROR(IF(BN417="対象",ROUNDDOWN(L417*VLOOKUP(K417,【参考】数式用!$A$4:$J$42,10,FALSE)*AA417,0),""),"")</f>
        <v/>
      </c>
      <c r="BP417" s="606" t="str">
        <f t="shared" si="228"/>
        <v/>
      </c>
      <c r="BQ417" s="606" t="str">
        <f t="shared" si="225"/>
        <v/>
      </c>
      <c r="BR417" s="608" t="str">
        <f t="shared" si="229"/>
        <v/>
      </c>
      <c r="BS417" s="608" t="str">
        <f t="shared" si="226"/>
        <v/>
      </c>
      <c r="BT417" s="606" t="str">
        <f t="shared" si="227"/>
        <v/>
      </c>
      <c r="BU417" s="607" t="str">
        <f>IFERROR(IF(BT417="Ⅱロ有り",ROUNDDOWN(L417*VLOOKUP(K417,【参考】数式用!$A$4:$J$42,10,FALSE)*AA417,0),""),"")</f>
        <v/>
      </c>
      <c r="BV417" s="606" t="str">
        <f>IFERROR(IF(BT417="Ⅱロなし",ROUNDDOWN(L417*VLOOKUP(K417,【参考】数式用!$A$4:$J$42,8,FALSE)*AA417,0),""),"")</f>
        <v/>
      </c>
    </row>
    <row r="418" spans="1:74" ht="110.1" customHeight="1" thickBot="1">
      <c r="A418" s="333">
        <v>405</v>
      </c>
      <c r="B418" s="1008" t="str">
        <f>IF(基本情報入力シート!B440="","",基本情報入力シート!B440)</f>
        <v/>
      </c>
      <c r="C418" s="1009"/>
      <c r="D418" s="1009"/>
      <c r="E418" s="1009"/>
      <c r="F418" s="1010"/>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24" t="str">
        <f>IF('別紙様式2-2（個票（４、５月））'!M418="","",'別紙様式2-2（個票（４、５月））'!M418)</f>
        <v/>
      </c>
      <c r="N418" s="584" t="str">
        <f>IF('別紙様式2-2（個票（４、５月））'!N418="","",'別紙様式2-2（個票（４、５月））'!N418)</f>
        <v/>
      </c>
      <c r="O418" s="336"/>
      <c r="P418" s="337" t="str">
        <f>IFERROR(VLOOKUP(K418,【参考】数式用!$A$2:$M$57,MATCH(O418,【参考】数式用!$G$3:$M$3,0)+6,0),"")</f>
        <v/>
      </c>
      <c r="Q418" s="338" t="s">
        <v>118</v>
      </c>
      <c r="R418" s="339"/>
      <c r="S418" s="340" t="s">
        <v>183</v>
      </c>
      <c r="T418" s="339"/>
      <c r="U418" s="340" t="s">
        <v>184</v>
      </c>
      <c r="V418" s="339"/>
      <c r="W418" s="340" t="s">
        <v>183</v>
      </c>
      <c r="X418" s="339"/>
      <c r="Y418" s="340" t="s">
        <v>185</v>
      </c>
      <c r="Z418" s="340" t="s">
        <v>186</v>
      </c>
      <c r="AA418" s="340" t="str">
        <f t="shared" si="199"/>
        <v/>
      </c>
      <c r="AB418" s="341" t="s">
        <v>187</v>
      </c>
      <c r="AC418" s="342" t="str">
        <f t="shared" si="200"/>
        <v/>
      </c>
      <c r="AD418" s="509" t="str">
        <f t="shared" si="201"/>
        <v/>
      </c>
      <c r="AE418" s="343" t="str">
        <f>IFERROR(ROUNDDOWN(ROUNDDOWN(ROUND(L418*VLOOKUP(K418,【参考】数式用!$A$2:$M$57,MATCH("処遇改善加算Ⅳ",【参考】数式用!$G$3:$M$3,0)+6,0),0),0)*AA418*0.5,0), "")</f>
        <v/>
      </c>
      <c r="AF418" s="344"/>
      <c r="AG418" s="345"/>
      <c r="AH418" s="345"/>
      <c r="AI418" s="344"/>
      <c r="AJ418" s="382"/>
      <c r="AK418" s="346"/>
      <c r="AL418" s="324" t="str">
        <f t="shared" si="202"/>
        <v/>
      </c>
      <c r="AM418" s="325" t="str">
        <f t="shared" si="203"/>
        <v/>
      </c>
      <c r="AN418" s="255"/>
      <c r="AO418" s="577" t="str">
        <f>IFERROR(VLOOKUP(K418,【参考】数式用!$A$2:$N$57,14,FALSE),"")</f>
        <v/>
      </c>
      <c r="AP418" s="577" t="str">
        <f t="shared" si="204"/>
        <v/>
      </c>
      <c r="AQ418" s="560" t="str">
        <f t="shared" si="205"/>
        <v/>
      </c>
      <c r="AR418" s="560" t="str">
        <f t="shared" si="206"/>
        <v>キャリアパス要件Ⅰ・Ⅱ_</v>
      </c>
      <c r="AS418" s="632" t="str">
        <f t="shared" si="207"/>
        <v>入力済</v>
      </c>
      <c r="AT418" s="577" t="str">
        <f t="shared" si="208"/>
        <v/>
      </c>
      <c r="AU418" s="632" t="str">
        <f t="shared" si="209"/>
        <v>入力済</v>
      </c>
      <c r="AV418" s="632" t="str">
        <f t="shared" si="210"/>
        <v/>
      </c>
      <c r="AW418" s="632" t="str">
        <f t="shared" si="211"/>
        <v/>
      </c>
      <c r="AX418" s="577" t="str">
        <f t="shared" si="212"/>
        <v/>
      </c>
      <c r="AY418" s="632" t="str">
        <f>IFERROR(VLOOKUP(K418,【参考】数式用!$AR$3:$AS$49, 2, FALSE), "")</f>
        <v/>
      </c>
      <c r="AZ418" s="577" t="str">
        <f t="shared" si="213"/>
        <v/>
      </c>
      <c r="BA418" s="559" t="str">
        <f t="shared" si="214"/>
        <v>入力済</v>
      </c>
      <c r="BB418" s="632" t="str">
        <f>IFERROR(VLOOKUP(K418,【参考】数式用!$AX$3:$AY$59, 2, FALSE), "")</f>
        <v/>
      </c>
      <c r="BC418" s="577" t="str">
        <f t="shared" si="215"/>
        <v/>
      </c>
      <c r="BD418" s="559" t="str">
        <f t="shared" si="216"/>
        <v>入力済</v>
      </c>
      <c r="BE418" s="559" t="str">
        <f t="shared" si="217"/>
        <v/>
      </c>
      <c r="BF418" s="559" t="str">
        <f t="shared" si="218"/>
        <v/>
      </c>
      <c r="BG418" s="559" t="str">
        <f t="shared" si="219"/>
        <v/>
      </c>
      <c r="BH418" s="559" t="str">
        <f t="shared" si="220"/>
        <v/>
      </c>
      <c r="BI418" s="559" t="str">
        <f t="shared" si="221"/>
        <v/>
      </c>
      <c r="BK418" s="27"/>
      <c r="BL418" s="606" t="str">
        <f t="shared" si="222"/>
        <v/>
      </c>
      <c r="BM418" s="606" t="str">
        <f t="shared" si="223"/>
        <v/>
      </c>
      <c r="BN418" s="606" t="str">
        <f t="shared" si="224"/>
        <v/>
      </c>
      <c r="BO418" s="607" t="str">
        <f>IFERROR(IF(BN418="対象",ROUNDDOWN(L418*VLOOKUP(K418,【参考】数式用!$A$4:$J$42,10,FALSE)*AA418,0),""),"")</f>
        <v/>
      </c>
      <c r="BP418" s="606" t="str">
        <f t="shared" si="228"/>
        <v/>
      </c>
      <c r="BQ418" s="606" t="str">
        <f t="shared" si="225"/>
        <v/>
      </c>
      <c r="BR418" s="608" t="str">
        <f t="shared" si="229"/>
        <v/>
      </c>
      <c r="BS418" s="608" t="str">
        <f t="shared" si="226"/>
        <v/>
      </c>
      <c r="BT418" s="606" t="str">
        <f t="shared" si="227"/>
        <v/>
      </c>
      <c r="BU418" s="607" t="str">
        <f>IFERROR(IF(BT418="Ⅱロ有り",ROUNDDOWN(L418*VLOOKUP(K418,【参考】数式用!$A$4:$J$42,10,FALSE)*AA418,0),""),"")</f>
        <v/>
      </c>
      <c r="BV418" s="606" t="str">
        <f>IFERROR(IF(BT418="Ⅱロなし",ROUNDDOWN(L418*VLOOKUP(K418,【参考】数式用!$A$4:$J$42,8,FALSE)*AA418,0),""),"")</f>
        <v/>
      </c>
    </row>
    <row r="419" spans="1:74" ht="110.1" customHeight="1" thickBot="1">
      <c r="A419" s="333">
        <v>406</v>
      </c>
      <c r="B419" s="1008" t="str">
        <f>IF(基本情報入力シート!B441="","",基本情報入力シート!B441)</f>
        <v/>
      </c>
      <c r="C419" s="1009"/>
      <c r="D419" s="1009"/>
      <c r="E419" s="1009"/>
      <c r="F419" s="1010"/>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24" t="str">
        <f>IF('別紙様式2-2（個票（４、５月））'!M419="","",'別紙様式2-2（個票（４、５月））'!M419)</f>
        <v/>
      </c>
      <c r="N419" s="584" t="str">
        <f>IF('別紙様式2-2（個票（４、５月））'!N419="","",'別紙様式2-2（個票（４、５月））'!N419)</f>
        <v/>
      </c>
      <c r="O419" s="336"/>
      <c r="P419" s="337" t="str">
        <f>IFERROR(VLOOKUP(K419,【参考】数式用!$A$2:$M$57,MATCH(O419,【参考】数式用!$G$3:$M$3,0)+6,0),"")</f>
        <v/>
      </c>
      <c r="Q419" s="338" t="s">
        <v>118</v>
      </c>
      <c r="R419" s="339"/>
      <c r="S419" s="340" t="s">
        <v>183</v>
      </c>
      <c r="T419" s="339"/>
      <c r="U419" s="340" t="s">
        <v>184</v>
      </c>
      <c r="V419" s="339"/>
      <c r="W419" s="340" t="s">
        <v>183</v>
      </c>
      <c r="X419" s="339"/>
      <c r="Y419" s="340" t="s">
        <v>185</v>
      </c>
      <c r="Z419" s="340" t="s">
        <v>186</v>
      </c>
      <c r="AA419" s="340" t="str">
        <f t="shared" si="199"/>
        <v/>
      </c>
      <c r="AB419" s="341" t="s">
        <v>187</v>
      </c>
      <c r="AC419" s="342" t="str">
        <f t="shared" si="200"/>
        <v/>
      </c>
      <c r="AD419" s="509" t="str">
        <f t="shared" si="201"/>
        <v/>
      </c>
      <c r="AE419" s="343" t="str">
        <f>IFERROR(ROUNDDOWN(ROUNDDOWN(ROUND(L419*VLOOKUP(K419,【参考】数式用!$A$2:$M$57,MATCH("処遇改善加算Ⅳ",【参考】数式用!$G$3:$M$3,0)+6,0),0),0)*AA419*0.5,0), "")</f>
        <v/>
      </c>
      <c r="AF419" s="344"/>
      <c r="AG419" s="345"/>
      <c r="AH419" s="345"/>
      <c r="AI419" s="344"/>
      <c r="AJ419" s="382"/>
      <c r="AK419" s="346"/>
      <c r="AL419" s="324" t="str">
        <f t="shared" si="202"/>
        <v/>
      </c>
      <c r="AM419" s="325" t="str">
        <f t="shared" si="203"/>
        <v/>
      </c>
      <c r="AN419" s="255"/>
      <c r="AO419" s="577" t="str">
        <f>IFERROR(VLOOKUP(K419,【参考】数式用!$A$2:$N$57,14,FALSE),"")</f>
        <v/>
      </c>
      <c r="AP419" s="577" t="str">
        <f t="shared" si="204"/>
        <v/>
      </c>
      <c r="AQ419" s="560" t="str">
        <f t="shared" si="205"/>
        <v/>
      </c>
      <c r="AR419" s="560" t="str">
        <f t="shared" si="206"/>
        <v>キャリアパス要件Ⅰ・Ⅱ_</v>
      </c>
      <c r="AS419" s="632" t="str">
        <f t="shared" si="207"/>
        <v>入力済</v>
      </c>
      <c r="AT419" s="577" t="str">
        <f t="shared" si="208"/>
        <v/>
      </c>
      <c r="AU419" s="632" t="str">
        <f t="shared" si="209"/>
        <v>入力済</v>
      </c>
      <c r="AV419" s="632" t="str">
        <f t="shared" si="210"/>
        <v/>
      </c>
      <c r="AW419" s="632" t="str">
        <f t="shared" si="211"/>
        <v/>
      </c>
      <c r="AX419" s="577" t="str">
        <f t="shared" si="212"/>
        <v/>
      </c>
      <c r="AY419" s="632" t="str">
        <f>IFERROR(VLOOKUP(K419,【参考】数式用!$AR$3:$AS$49, 2, FALSE), "")</f>
        <v/>
      </c>
      <c r="AZ419" s="577" t="str">
        <f t="shared" si="213"/>
        <v/>
      </c>
      <c r="BA419" s="559" t="str">
        <f t="shared" si="214"/>
        <v>入力済</v>
      </c>
      <c r="BB419" s="632" t="str">
        <f>IFERROR(VLOOKUP(K419,【参考】数式用!$AX$3:$AY$59, 2, FALSE), "")</f>
        <v/>
      </c>
      <c r="BC419" s="577" t="str">
        <f t="shared" si="215"/>
        <v/>
      </c>
      <c r="BD419" s="559" t="str">
        <f t="shared" si="216"/>
        <v>入力済</v>
      </c>
      <c r="BE419" s="559" t="str">
        <f t="shared" si="217"/>
        <v/>
      </c>
      <c r="BF419" s="559" t="str">
        <f t="shared" si="218"/>
        <v/>
      </c>
      <c r="BG419" s="559" t="str">
        <f t="shared" si="219"/>
        <v/>
      </c>
      <c r="BH419" s="559" t="str">
        <f t="shared" si="220"/>
        <v/>
      </c>
      <c r="BI419" s="559" t="str">
        <f t="shared" si="221"/>
        <v/>
      </c>
      <c r="BK419" s="27"/>
      <c r="BL419" s="606" t="str">
        <f t="shared" si="222"/>
        <v/>
      </c>
      <c r="BM419" s="606" t="str">
        <f t="shared" si="223"/>
        <v/>
      </c>
      <c r="BN419" s="606" t="str">
        <f t="shared" si="224"/>
        <v/>
      </c>
      <c r="BO419" s="607" t="str">
        <f>IFERROR(IF(BN419="対象",ROUNDDOWN(L419*VLOOKUP(K419,【参考】数式用!$A$4:$J$42,10,FALSE)*AA419,0),""),"")</f>
        <v/>
      </c>
      <c r="BP419" s="606" t="str">
        <f t="shared" si="228"/>
        <v/>
      </c>
      <c r="BQ419" s="606" t="str">
        <f t="shared" si="225"/>
        <v/>
      </c>
      <c r="BR419" s="608" t="str">
        <f t="shared" si="229"/>
        <v/>
      </c>
      <c r="BS419" s="608" t="str">
        <f t="shared" si="226"/>
        <v/>
      </c>
      <c r="BT419" s="606" t="str">
        <f t="shared" si="227"/>
        <v/>
      </c>
      <c r="BU419" s="607" t="str">
        <f>IFERROR(IF(BT419="Ⅱロ有り",ROUNDDOWN(L419*VLOOKUP(K419,【参考】数式用!$A$4:$J$42,10,FALSE)*AA419,0),""),"")</f>
        <v/>
      </c>
      <c r="BV419" s="606" t="str">
        <f>IFERROR(IF(BT419="Ⅱロなし",ROUNDDOWN(L419*VLOOKUP(K419,【参考】数式用!$A$4:$J$42,8,FALSE)*AA419,0),""),"")</f>
        <v/>
      </c>
    </row>
    <row r="420" spans="1:74" ht="110.1" customHeight="1" thickBot="1">
      <c r="A420" s="333">
        <v>407</v>
      </c>
      <c r="B420" s="1008" t="str">
        <f>IF(基本情報入力シート!B442="","",基本情報入力シート!B442)</f>
        <v/>
      </c>
      <c r="C420" s="1009"/>
      <c r="D420" s="1009"/>
      <c r="E420" s="1009"/>
      <c r="F420" s="1010"/>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24" t="str">
        <f>IF('別紙様式2-2（個票（４、５月））'!M420="","",'別紙様式2-2（個票（４、５月））'!M420)</f>
        <v/>
      </c>
      <c r="N420" s="584" t="str">
        <f>IF('別紙様式2-2（個票（４、５月））'!N420="","",'別紙様式2-2（個票（４、５月））'!N420)</f>
        <v/>
      </c>
      <c r="O420" s="336"/>
      <c r="P420" s="337" t="str">
        <f>IFERROR(VLOOKUP(K420,【参考】数式用!$A$2:$M$57,MATCH(O420,【参考】数式用!$G$3:$M$3,0)+6,0),"")</f>
        <v/>
      </c>
      <c r="Q420" s="338" t="s">
        <v>118</v>
      </c>
      <c r="R420" s="339"/>
      <c r="S420" s="340" t="s">
        <v>183</v>
      </c>
      <c r="T420" s="339"/>
      <c r="U420" s="340" t="s">
        <v>184</v>
      </c>
      <c r="V420" s="339"/>
      <c r="W420" s="340" t="s">
        <v>183</v>
      </c>
      <c r="X420" s="339"/>
      <c r="Y420" s="340" t="s">
        <v>185</v>
      </c>
      <c r="Z420" s="340" t="s">
        <v>186</v>
      </c>
      <c r="AA420" s="340" t="str">
        <f t="shared" si="199"/>
        <v/>
      </c>
      <c r="AB420" s="341" t="s">
        <v>187</v>
      </c>
      <c r="AC420" s="342" t="str">
        <f t="shared" si="200"/>
        <v/>
      </c>
      <c r="AD420" s="509" t="str">
        <f t="shared" si="201"/>
        <v/>
      </c>
      <c r="AE420" s="343" t="str">
        <f>IFERROR(ROUNDDOWN(ROUNDDOWN(ROUND(L420*VLOOKUP(K420,【参考】数式用!$A$2:$M$57,MATCH("処遇改善加算Ⅳ",【参考】数式用!$G$3:$M$3,0)+6,0),0),0)*AA420*0.5,0), "")</f>
        <v/>
      </c>
      <c r="AF420" s="344"/>
      <c r="AG420" s="345"/>
      <c r="AH420" s="345"/>
      <c r="AI420" s="344"/>
      <c r="AJ420" s="382"/>
      <c r="AK420" s="346"/>
      <c r="AL420" s="324" t="str">
        <f t="shared" si="202"/>
        <v/>
      </c>
      <c r="AM420" s="325" t="str">
        <f t="shared" si="203"/>
        <v/>
      </c>
      <c r="AN420" s="255"/>
      <c r="AO420" s="577" t="str">
        <f>IFERROR(VLOOKUP(K420,【参考】数式用!$A$2:$N$57,14,FALSE),"")</f>
        <v/>
      </c>
      <c r="AP420" s="577" t="str">
        <f t="shared" si="204"/>
        <v/>
      </c>
      <c r="AQ420" s="560" t="str">
        <f t="shared" si="205"/>
        <v/>
      </c>
      <c r="AR420" s="560" t="str">
        <f t="shared" si="206"/>
        <v>キャリアパス要件Ⅰ・Ⅱ_</v>
      </c>
      <c r="AS420" s="632" t="str">
        <f t="shared" si="207"/>
        <v>入力済</v>
      </c>
      <c r="AT420" s="577" t="str">
        <f t="shared" si="208"/>
        <v/>
      </c>
      <c r="AU420" s="632" t="str">
        <f t="shared" si="209"/>
        <v>入力済</v>
      </c>
      <c r="AV420" s="632" t="str">
        <f t="shared" si="210"/>
        <v/>
      </c>
      <c r="AW420" s="632" t="str">
        <f t="shared" si="211"/>
        <v/>
      </c>
      <c r="AX420" s="577" t="str">
        <f t="shared" si="212"/>
        <v/>
      </c>
      <c r="AY420" s="632" t="str">
        <f>IFERROR(VLOOKUP(K420,【参考】数式用!$AR$3:$AS$49, 2, FALSE), "")</f>
        <v/>
      </c>
      <c r="AZ420" s="577" t="str">
        <f t="shared" si="213"/>
        <v/>
      </c>
      <c r="BA420" s="559" t="str">
        <f t="shared" si="214"/>
        <v>入力済</v>
      </c>
      <c r="BB420" s="632" t="str">
        <f>IFERROR(VLOOKUP(K420,【参考】数式用!$AX$3:$AY$59, 2, FALSE), "")</f>
        <v/>
      </c>
      <c r="BC420" s="577" t="str">
        <f t="shared" si="215"/>
        <v/>
      </c>
      <c r="BD420" s="559" t="str">
        <f t="shared" si="216"/>
        <v>入力済</v>
      </c>
      <c r="BE420" s="559" t="str">
        <f t="shared" si="217"/>
        <v/>
      </c>
      <c r="BF420" s="559" t="str">
        <f t="shared" si="218"/>
        <v/>
      </c>
      <c r="BG420" s="559" t="str">
        <f t="shared" si="219"/>
        <v/>
      </c>
      <c r="BH420" s="559" t="str">
        <f t="shared" si="220"/>
        <v/>
      </c>
      <c r="BI420" s="559" t="str">
        <f t="shared" si="221"/>
        <v/>
      </c>
      <c r="BK420" s="27"/>
      <c r="BL420" s="606" t="str">
        <f t="shared" si="222"/>
        <v/>
      </c>
      <c r="BM420" s="606" t="str">
        <f t="shared" si="223"/>
        <v/>
      </c>
      <c r="BN420" s="606" t="str">
        <f t="shared" si="224"/>
        <v/>
      </c>
      <c r="BO420" s="607" t="str">
        <f>IFERROR(IF(BN420="対象",ROUNDDOWN(L420*VLOOKUP(K420,【参考】数式用!$A$4:$J$42,10,FALSE)*AA420,0),""),"")</f>
        <v/>
      </c>
      <c r="BP420" s="606" t="str">
        <f t="shared" si="228"/>
        <v/>
      </c>
      <c r="BQ420" s="606" t="str">
        <f t="shared" si="225"/>
        <v/>
      </c>
      <c r="BR420" s="608" t="str">
        <f t="shared" si="229"/>
        <v/>
      </c>
      <c r="BS420" s="608" t="str">
        <f t="shared" si="226"/>
        <v/>
      </c>
      <c r="BT420" s="606" t="str">
        <f t="shared" si="227"/>
        <v/>
      </c>
      <c r="BU420" s="607" t="str">
        <f>IFERROR(IF(BT420="Ⅱロ有り",ROUNDDOWN(L420*VLOOKUP(K420,【参考】数式用!$A$4:$J$42,10,FALSE)*AA420,0),""),"")</f>
        <v/>
      </c>
      <c r="BV420" s="606" t="str">
        <f>IFERROR(IF(BT420="Ⅱロなし",ROUNDDOWN(L420*VLOOKUP(K420,【参考】数式用!$A$4:$J$42,8,FALSE)*AA420,0),""),"")</f>
        <v/>
      </c>
    </row>
    <row r="421" spans="1:74" ht="110.1" customHeight="1" thickBot="1">
      <c r="A421" s="333">
        <v>408</v>
      </c>
      <c r="B421" s="1008" t="str">
        <f>IF(基本情報入力シート!B443="","",基本情報入力シート!B443)</f>
        <v/>
      </c>
      <c r="C421" s="1009"/>
      <c r="D421" s="1009"/>
      <c r="E421" s="1009"/>
      <c r="F421" s="1010"/>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24" t="str">
        <f>IF('別紙様式2-2（個票（４、５月））'!M421="","",'別紙様式2-2（個票（４、５月））'!M421)</f>
        <v/>
      </c>
      <c r="N421" s="584" t="str">
        <f>IF('別紙様式2-2（個票（４、５月））'!N421="","",'別紙様式2-2（個票（４、５月））'!N421)</f>
        <v/>
      </c>
      <c r="O421" s="336"/>
      <c r="P421" s="337" t="str">
        <f>IFERROR(VLOOKUP(K421,【参考】数式用!$A$2:$M$57,MATCH(O421,【参考】数式用!$G$3:$M$3,0)+6,0),"")</f>
        <v/>
      </c>
      <c r="Q421" s="338" t="s">
        <v>118</v>
      </c>
      <c r="R421" s="339"/>
      <c r="S421" s="340" t="s">
        <v>183</v>
      </c>
      <c r="T421" s="339"/>
      <c r="U421" s="340" t="s">
        <v>184</v>
      </c>
      <c r="V421" s="339"/>
      <c r="W421" s="340" t="s">
        <v>183</v>
      </c>
      <c r="X421" s="339"/>
      <c r="Y421" s="340" t="s">
        <v>185</v>
      </c>
      <c r="Z421" s="340" t="s">
        <v>186</v>
      </c>
      <c r="AA421" s="340" t="str">
        <f t="shared" si="199"/>
        <v/>
      </c>
      <c r="AB421" s="341" t="s">
        <v>187</v>
      </c>
      <c r="AC421" s="342" t="str">
        <f t="shared" si="200"/>
        <v/>
      </c>
      <c r="AD421" s="509" t="str">
        <f t="shared" si="201"/>
        <v/>
      </c>
      <c r="AE421" s="343" t="str">
        <f>IFERROR(ROUNDDOWN(ROUNDDOWN(ROUND(L421*VLOOKUP(K421,【参考】数式用!$A$2:$M$57,MATCH("処遇改善加算Ⅳ",【参考】数式用!$G$3:$M$3,0)+6,0),0),0)*AA421*0.5,0), "")</f>
        <v/>
      </c>
      <c r="AF421" s="344"/>
      <c r="AG421" s="345"/>
      <c r="AH421" s="345"/>
      <c r="AI421" s="344"/>
      <c r="AJ421" s="382"/>
      <c r="AK421" s="346"/>
      <c r="AL421" s="324" t="str">
        <f t="shared" si="202"/>
        <v/>
      </c>
      <c r="AM421" s="325" t="str">
        <f t="shared" si="203"/>
        <v/>
      </c>
      <c r="AN421" s="255"/>
      <c r="AO421" s="577" t="str">
        <f>IFERROR(VLOOKUP(K421,【参考】数式用!$A$2:$N$57,14,FALSE),"")</f>
        <v/>
      </c>
      <c r="AP421" s="577" t="str">
        <f t="shared" si="204"/>
        <v/>
      </c>
      <c r="AQ421" s="560" t="str">
        <f t="shared" si="205"/>
        <v/>
      </c>
      <c r="AR421" s="560" t="str">
        <f t="shared" si="206"/>
        <v>キャリアパス要件Ⅰ・Ⅱ_</v>
      </c>
      <c r="AS421" s="632" t="str">
        <f t="shared" si="207"/>
        <v>入力済</v>
      </c>
      <c r="AT421" s="577" t="str">
        <f t="shared" si="208"/>
        <v/>
      </c>
      <c r="AU421" s="632" t="str">
        <f t="shared" si="209"/>
        <v>入力済</v>
      </c>
      <c r="AV421" s="632" t="str">
        <f t="shared" si="210"/>
        <v/>
      </c>
      <c r="AW421" s="632" t="str">
        <f t="shared" si="211"/>
        <v/>
      </c>
      <c r="AX421" s="577" t="str">
        <f t="shared" si="212"/>
        <v/>
      </c>
      <c r="AY421" s="632" t="str">
        <f>IFERROR(VLOOKUP(K421,【参考】数式用!$AR$3:$AS$49, 2, FALSE), "")</f>
        <v/>
      </c>
      <c r="AZ421" s="577" t="str">
        <f t="shared" si="213"/>
        <v/>
      </c>
      <c r="BA421" s="559" t="str">
        <f t="shared" si="214"/>
        <v>入力済</v>
      </c>
      <c r="BB421" s="632" t="str">
        <f>IFERROR(VLOOKUP(K421,【参考】数式用!$AX$3:$AY$59, 2, FALSE), "")</f>
        <v/>
      </c>
      <c r="BC421" s="577" t="str">
        <f t="shared" si="215"/>
        <v/>
      </c>
      <c r="BD421" s="559" t="str">
        <f t="shared" si="216"/>
        <v>入力済</v>
      </c>
      <c r="BE421" s="559" t="str">
        <f t="shared" si="217"/>
        <v/>
      </c>
      <c r="BF421" s="559" t="str">
        <f t="shared" si="218"/>
        <v/>
      </c>
      <c r="BG421" s="559" t="str">
        <f t="shared" si="219"/>
        <v/>
      </c>
      <c r="BH421" s="559" t="str">
        <f t="shared" si="220"/>
        <v/>
      </c>
      <c r="BI421" s="559" t="str">
        <f t="shared" si="221"/>
        <v/>
      </c>
      <c r="BK421" s="27"/>
      <c r="BL421" s="606" t="str">
        <f t="shared" si="222"/>
        <v/>
      </c>
      <c r="BM421" s="606" t="str">
        <f t="shared" si="223"/>
        <v/>
      </c>
      <c r="BN421" s="606" t="str">
        <f t="shared" si="224"/>
        <v/>
      </c>
      <c r="BO421" s="607" t="str">
        <f>IFERROR(IF(BN421="対象",ROUNDDOWN(L421*VLOOKUP(K421,【参考】数式用!$A$4:$J$42,10,FALSE)*AA421,0),""),"")</f>
        <v/>
      </c>
      <c r="BP421" s="606" t="str">
        <f t="shared" si="228"/>
        <v/>
      </c>
      <c r="BQ421" s="606" t="str">
        <f t="shared" si="225"/>
        <v/>
      </c>
      <c r="BR421" s="608" t="str">
        <f t="shared" si="229"/>
        <v/>
      </c>
      <c r="BS421" s="608" t="str">
        <f t="shared" si="226"/>
        <v/>
      </c>
      <c r="BT421" s="606" t="str">
        <f t="shared" si="227"/>
        <v/>
      </c>
      <c r="BU421" s="607" t="str">
        <f>IFERROR(IF(BT421="Ⅱロ有り",ROUNDDOWN(L421*VLOOKUP(K421,【参考】数式用!$A$4:$J$42,10,FALSE)*AA421,0),""),"")</f>
        <v/>
      </c>
      <c r="BV421" s="606" t="str">
        <f>IFERROR(IF(BT421="Ⅱロなし",ROUNDDOWN(L421*VLOOKUP(K421,【参考】数式用!$A$4:$J$42,8,FALSE)*AA421,0),""),"")</f>
        <v/>
      </c>
    </row>
    <row r="422" spans="1:74" ht="110.1" customHeight="1" thickBot="1">
      <c r="A422" s="333">
        <v>409</v>
      </c>
      <c r="B422" s="1008" t="str">
        <f>IF(基本情報入力シート!B444="","",基本情報入力シート!B444)</f>
        <v/>
      </c>
      <c r="C422" s="1009"/>
      <c r="D422" s="1009"/>
      <c r="E422" s="1009"/>
      <c r="F422" s="1010"/>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24" t="str">
        <f>IF('別紙様式2-2（個票（４、５月））'!M422="","",'別紙様式2-2（個票（４、５月））'!M422)</f>
        <v/>
      </c>
      <c r="N422" s="584" t="str">
        <f>IF('別紙様式2-2（個票（４、５月））'!N422="","",'別紙様式2-2（個票（４、５月））'!N422)</f>
        <v/>
      </c>
      <c r="O422" s="336"/>
      <c r="P422" s="337" t="str">
        <f>IFERROR(VLOOKUP(K422,【参考】数式用!$A$2:$M$57,MATCH(O422,【参考】数式用!$G$3:$M$3,0)+6,0),"")</f>
        <v/>
      </c>
      <c r="Q422" s="338" t="s">
        <v>118</v>
      </c>
      <c r="R422" s="339"/>
      <c r="S422" s="340" t="s">
        <v>183</v>
      </c>
      <c r="T422" s="339"/>
      <c r="U422" s="340" t="s">
        <v>184</v>
      </c>
      <c r="V422" s="339"/>
      <c r="W422" s="340" t="s">
        <v>183</v>
      </c>
      <c r="X422" s="339"/>
      <c r="Y422" s="340" t="s">
        <v>185</v>
      </c>
      <c r="Z422" s="340" t="s">
        <v>186</v>
      </c>
      <c r="AA422" s="340" t="str">
        <f t="shared" si="199"/>
        <v/>
      </c>
      <c r="AB422" s="341" t="s">
        <v>187</v>
      </c>
      <c r="AC422" s="342" t="str">
        <f t="shared" si="200"/>
        <v/>
      </c>
      <c r="AD422" s="509" t="str">
        <f t="shared" si="201"/>
        <v/>
      </c>
      <c r="AE422" s="343" t="str">
        <f>IFERROR(ROUNDDOWN(ROUNDDOWN(ROUND(L422*VLOOKUP(K422,【参考】数式用!$A$2:$M$57,MATCH("処遇改善加算Ⅳ",【参考】数式用!$G$3:$M$3,0)+6,0),0),0)*AA422*0.5,0), "")</f>
        <v/>
      </c>
      <c r="AF422" s="344"/>
      <c r="AG422" s="345"/>
      <c r="AH422" s="345"/>
      <c r="AI422" s="344"/>
      <c r="AJ422" s="382"/>
      <c r="AK422" s="346"/>
      <c r="AL422" s="324" t="str">
        <f t="shared" si="202"/>
        <v/>
      </c>
      <c r="AM422" s="325" t="str">
        <f t="shared" si="203"/>
        <v/>
      </c>
      <c r="AN422" s="255"/>
      <c r="AO422" s="577" t="str">
        <f>IFERROR(VLOOKUP(K422,【参考】数式用!$A$2:$N$57,14,FALSE),"")</f>
        <v/>
      </c>
      <c r="AP422" s="577" t="str">
        <f t="shared" si="204"/>
        <v/>
      </c>
      <c r="AQ422" s="560" t="str">
        <f t="shared" si="205"/>
        <v/>
      </c>
      <c r="AR422" s="560" t="str">
        <f t="shared" si="206"/>
        <v>キャリアパス要件Ⅰ・Ⅱ_</v>
      </c>
      <c r="AS422" s="632" t="str">
        <f t="shared" si="207"/>
        <v>入力済</v>
      </c>
      <c r="AT422" s="577" t="str">
        <f t="shared" si="208"/>
        <v/>
      </c>
      <c r="AU422" s="632" t="str">
        <f t="shared" si="209"/>
        <v>入力済</v>
      </c>
      <c r="AV422" s="632" t="str">
        <f t="shared" si="210"/>
        <v/>
      </c>
      <c r="AW422" s="632" t="str">
        <f t="shared" si="211"/>
        <v/>
      </c>
      <c r="AX422" s="577" t="str">
        <f t="shared" si="212"/>
        <v/>
      </c>
      <c r="AY422" s="632" t="str">
        <f>IFERROR(VLOOKUP(K422,【参考】数式用!$AR$3:$AS$49, 2, FALSE), "")</f>
        <v/>
      </c>
      <c r="AZ422" s="577" t="str">
        <f t="shared" si="213"/>
        <v/>
      </c>
      <c r="BA422" s="559" t="str">
        <f t="shared" si="214"/>
        <v>入力済</v>
      </c>
      <c r="BB422" s="632" t="str">
        <f>IFERROR(VLOOKUP(K422,【参考】数式用!$AX$3:$AY$59, 2, FALSE), "")</f>
        <v/>
      </c>
      <c r="BC422" s="577" t="str">
        <f t="shared" si="215"/>
        <v/>
      </c>
      <c r="BD422" s="559" t="str">
        <f t="shared" si="216"/>
        <v>入力済</v>
      </c>
      <c r="BE422" s="559" t="str">
        <f t="shared" si="217"/>
        <v/>
      </c>
      <c r="BF422" s="559" t="str">
        <f t="shared" si="218"/>
        <v/>
      </c>
      <c r="BG422" s="559" t="str">
        <f t="shared" si="219"/>
        <v/>
      </c>
      <c r="BH422" s="559" t="str">
        <f t="shared" si="220"/>
        <v/>
      </c>
      <c r="BI422" s="559" t="str">
        <f t="shared" si="221"/>
        <v/>
      </c>
      <c r="BK422" s="27"/>
      <c r="BL422" s="606" t="str">
        <f t="shared" si="222"/>
        <v/>
      </c>
      <c r="BM422" s="606" t="str">
        <f t="shared" si="223"/>
        <v/>
      </c>
      <c r="BN422" s="606" t="str">
        <f t="shared" si="224"/>
        <v/>
      </c>
      <c r="BO422" s="607" t="str">
        <f>IFERROR(IF(BN422="対象",ROUNDDOWN(L422*VLOOKUP(K422,【参考】数式用!$A$4:$J$42,10,FALSE)*AA422,0),""),"")</f>
        <v/>
      </c>
      <c r="BP422" s="606" t="str">
        <f t="shared" si="228"/>
        <v/>
      </c>
      <c r="BQ422" s="606" t="str">
        <f t="shared" si="225"/>
        <v/>
      </c>
      <c r="BR422" s="608" t="str">
        <f t="shared" si="229"/>
        <v/>
      </c>
      <c r="BS422" s="608" t="str">
        <f t="shared" si="226"/>
        <v/>
      </c>
      <c r="BT422" s="606" t="str">
        <f t="shared" si="227"/>
        <v/>
      </c>
      <c r="BU422" s="607" t="str">
        <f>IFERROR(IF(BT422="Ⅱロ有り",ROUNDDOWN(L422*VLOOKUP(K422,【参考】数式用!$A$4:$J$42,10,FALSE)*AA422,0),""),"")</f>
        <v/>
      </c>
      <c r="BV422" s="606" t="str">
        <f>IFERROR(IF(BT422="Ⅱロなし",ROUNDDOWN(L422*VLOOKUP(K422,【参考】数式用!$A$4:$J$42,8,FALSE)*AA422,0),""),"")</f>
        <v/>
      </c>
    </row>
    <row r="423" spans="1:74" ht="110.1" customHeight="1" thickBot="1">
      <c r="A423" s="333">
        <v>410</v>
      </c>
      <c r="B423" s="1008" t="str">
        <f>IF(基本情報入力シート!B445="","",基本情報入力シート!B445)</f>
        <v/>
      </c>
      <c r="C423" s="1009"/>
      <c r="D423" s="1009"/>
      <c r="E423" s="1009"/>
      <c r="F423" s="1010"/>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24" t="str">
        <f>IF('別紙様式2-2（個票（４、５月））'!M423="","",'別紙様式2-2（個票（４、５月））'!M423)</f>
        <v/>
      </c>
      <c r="N423" s="584" t="str">
        <f>IF('別紙様式2-2（個票（４、５月））'!N423="","",'別紙様式2-2（個票（４、５月））'!N423)</f>
        <v/>
      </c>
      <c r="O423" s="336"/>
      <c r="P423" s="337" t="str">
        <f>IFERROR(VLOOKUP(K423,【参考】数式用!$A$2:$M$57,MATCH(O423,【参考】数式用!$G$3:$M$3,0)+6,0),"")</f>
        <v/>
      </c>
      <c r="Q423" s="338" t="s">
        <v>118</v>
      </c>
      <c r="R423" s="339"/>
      <c r="S423" s="340" t="s">
        <v>183</v>
      </c>
      <c r="T423" s="339"/>
      <c r="U423" s="340" t="s">
        <v>184</v>
      </c>
      <c r="V423" s="339"/>
      <c r="W423" s="340" t="s">
        <v>183</v>
      </c>
      <c r="X423" s="339"/>
      <c r="Y423" s="340" t="s">
        <v>185</v>
      </c>
      <c r="Z423" s="340" t="s">
        <v>186</v>
      </c>
      <c r="AA423" s="340" t="str">
        <f t="shared" si="199"/>
        <v/>
      </c>
      <c r="AB423" s="341" t="s">
        <v>187</v>
      </c>
      <c r="AC423" s="342" t="str">
        <f t="shared" si="200"/>
        <v/>
      </c>
      <c r="AD423" s="509" t="str">
        <f t="shared" si="201"/>
        <v/>
      </c>
      <c r="AE423" s="343" t="str">
        <f>IFERROR(ROUNDDOWN(ROUNDDOWN(ROUND(L423*VLOOKUP(K423,【参考】数式用!$A$2:$M$57,MATCH("処遇改善加算Ⅳ",【参考】数式用!$G$3:$M$3,0)+6,0),0),0)*AA423*0.5,0), "")</f>
        <v/>
      </c>
      <c r="AF423" s="344"/>
      <c r="AG423" s="345"/>
      <c r="AH423" s="345"/>
      <c r="AI423" s="344"/>
      <c r="AJ423" s="382"/>
      <c r="AK423" s="346"/>
      <c r="AL423" s="324" t="str">
        <f t="shared" si="202"/>
        <v/>
      </c>
      <c r="AM423" s="325" t="str">
        <f t="shared" si="203"/>
        <v/>
      </c>
      <c r="AN423" s="255"/>
      <c r="AO423" s="577" t="str">
        <f>IFERROR(VLOOKUP(K423,【参考】数式用!$A$2:$N$57,14,FALSE),"")</f>
        <v/>
      </c>
      <c r="AP423" s="577" t="str">
        <f t="shared" si="204"/>
        <v/>
      </c>
      <c r="AQ423" s="560" t="str">
        <f t="shared" si="205"/>
        <v/>
      </c>
      <c r="AR423" s="560" t="str">
        <f t="shared" si="206"/>
        <v>キャリアパス要件Ⅰ・Ⅱ_</v>
      </c>
      <c r="AS423" s="632" t="str">
        <f t="shared" si="207"/>
        <v>入力済</v>
      </c>
      <c r="AT423" s="577" t="str">
        <f t="shared" si="208"/>
        <v/>
      </c>
      <c r="AU423" s="632" t="str">
        <f t="shared" si="209"/>
        <v>入力済</v>
      </c>
      <c r="AV423" s="632" t="str">
        <f t="shared" si="210"/>
        <v/>
      </c>
      <c r="AW423" s="632" t="str">
        <f t="shared" si="211"/>
        <v/>
      </c>
      <c r="AX423" s="577" t="str">
        <f t="shared" si="212"/>
        <v/>
      </c>
      <c r="AY423" s="632" t="str">
        <f>IFERROR(VLOOKUP(K423,【参考】数式用!$AR$3:$AS$49, 2, FALSE), "")</f>
        <v/>
      </c>
      <c r="AZ423" s="577" t="str">
        <f t="shared" si="213"/>
        <v/>
      </c>
      <c r="BA423" s="559" t="str">
        <f t="shared" si="214"/>
        <v>入力済</v>
      </c>
      <c r="BB423" s="632" t="str">
        <f>IFERROR(VLOOKUP(K423,【参考】数式用!$AX$3:$AY$59, 2, FALSE), "")</f>
        <v/>
      </c>
      <c r="BC423" s="577" t="str">
        <f t="shared" si="215"/>
        <v/>
      </c>
      <c r="BD423" s="559" t="str">
        <f t="shared" si="216"/>
        <v>入力済</v>
      </c>
      <c r="BE423" s="559" t="str">
        <f t="shared" si="217"/>
        <v/>
      </c>
      <c r="BF423" s="559" t="str">
        <f t="shared" si="218"/>
        <v/>
      </c>
      <c r="BG423" s="559" t="str">
        <f t="shared" si="219"/>
        <v/>
      </c>
      <c r="BH423" s="559" t="str">
        <f t="shared" si="220"/>
        <v/>
      </c>
      <c r="BI423" s="559" t="str">
        <f t="shared" si="221"/>
        <v/>
      </c>
      <c r="BK423" s="27"/>
      <c r="BL423" s="606" t="str">
        <f t="shared" si="222"/>
        <v/>
      </c>
      <c r="BM423" s="606" t="str">
        <f t="shared" si="223"/>
        <v/>
      </c>
      <c r="BN423" s="606" t="str">
        <f t="shared" si="224"/>
        <v/>
      </c>
      <c r="BO423" s="607" t="str">
        <f>IFERROR(IF(BN423="対象",ROUNDDOWN(L423*VLOOKUP(K423,【参考】数式用!$A$4:$J$42,10,FALSE)*AA423,0),""),"")</f>
        <v/>
      </c>
      <c r="BP423" s="606" t="str">
        <f t="shared" si="228"/>
        <v/>
      </c>
      <c r="BQ423" s="606" t="str">
        <f t="shared" si="225"/>
        <v/>
      </c>
      <c r="BR423" s="608" t="str">
        <f t="shared" si="229"/>
        <v/>
      </c>
      <c r="BS423" s="608" t="str">
        <f t="shared" si="226"/>
        <v/>
      </c>
      <c r="BT423" s="606" t="str">
        <f t="shared" si="227"/>
        <v/>
      </c>
      <c r="BU423" s="607" t="str">
        <f>IFERROR(IF(BT423="Ⅱロ有り",ROUNDDOWN(L423*VLOOKUP(K423,【参考】数式用!$A$4:$J$42,10,FALSE)*AA423,0),""),"")</f>
        <v/>
      </c>
      <c r="BV423" s="606" t="str">
        <f>IFERROR(IF(BT423="Ⅱロなし",ROUNDDOWN(L423*VLOOKUP(K423,【参考】数式用!$A$4:$J$42,8,FALSE)*AA423,0),""),"")</f>
        <v/>
      </c>
    </row>
    <row r="424" spans="1:74" ht="110.1" customHeight="1" thickBot="1">
      <c r="A424" s="333">
        <v>411</v>
      </c>
      <c r="B424" s="1008" t="str">
        <f>IF(基本情報入力シート!B446="","",基本情報入力シート!B446)</f>
        <v/>
      </c>
      <c r="C424" s="1009"/>
      <c r="D424" s="1009"/>
      <c r="E424" s="1009"/>
      <c r="F424" s="1010"/>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24" t="str">
        <f>IF('別紙様式2-2（個票（４、５月））'!M424="","",'別紙様式2-2（個票（４、５月））'!M424)</f>
        <v/>
      </c>
      <c r="N424" s="584" t="str">
        <f>IF('別紙様式2-2（個票（４、５月））'!N424="","",'別紙様式2-2（個票（４、５月））'!N424)</f>
        <v/>
      </c>
      <c r="O424" s="336"/>
      <c r="P424" s="337" t="str">
        <f>IFERROR(VLOOKUP(K424,【参考】数式用!$A$2:$M$57,MATCH(O424,【参考】数式用!$G$3:$M$3,0)+6,0),"")</f>
        <v/>
      </c>
      <c r="Q424" s="338" t="s">
        <v>118</v>
      </c>
      <c r="R424" s="339"/>
      <c r="S424" s="340" t="s">
        <v>183</v>
      </c>
      <c r="T424" s="339"/>
      <c r="U424" s="340" t="s">
        <v>184</v>
      </c>
      <c r="V424" s="339"/>
      <c r="W424" s="340" t="s">
        <v>183</v>
      </c>
      <c r="X424" s="339"/>
      <c r="Y424" s="340" t="s">
        <v>185</v>
      </c>
      <c r="Z424" s="340" t="s">
        <v>186</v>
      </c>
      <c r="AA424" s="340" t="str">
        <f t="shared" si="199"/>
        <v/>
      </c>
      <c r="AB424" s="341" t="s">
        <v>187</v>
      </c>
      <c r="AC424" s="342" t="str">
        <f t="shared" si="200"/>
        <v/>
      </c>
      <c r="AD424" s="509" t="str">
        <f t="shared" si="201"/>
        <v/>
      </c>
      <c r="AE424" s="343" t="str">
        <f>IFERROR(ROUNDDOWN(ROUNDDOWN(ROUND(L424*VLOOKUP(K424,【参考】数式用!$A$2:$M$57,MATCH("処遇改善加算Ⅳ",【参考】数式用!$G$3:$M$3,0)+6,0),0),0)*AA424*0.5,0), "")</f>
        <v/>
      </c>
      <c r="AF424" s="344"/>
      <c r="AG424" s="345"/>
      <c r="AH424" s="345"/>
      <c r="AI424" s="344"/>
      <c r="AJ424" s="382"/>
      <c r="AK424" s="346"/>
      <c r="AL424" s="324" t="str">
        <f t="shared" si="202"/>
        <v/>
      </c>
      <c r="AM424" s="325" t="str">
        <f t="shared" si="203"/>
        <v/>
      </c>
      <c r="AN424" s="255"/>
      <c r="AO424" s="577" t="str">
        <f>IFERROR(VLOOKUP(K424,【参考】数式用!$A$2:$N$57,14,FALSE),"")</f>
        <v/>
      </c>
      <c r="AP424" s="577" t="str">
        <f t="shared" si="204"/>
        <v/>
      </c>
      <c r="AQ424" s="560" t="str">
        <f t="shared" si="205"/>
        <v/>
      </c>
      <c r="AR424" s="560" t="str">
        <f t="shared" si="206"/>
        <v>キャリアパス要件Ⅰ・Ⅱ_</v>
      </c>
      <c r="AS424" s="632" t="str">
        <f t="shared" si="207"/>
        <v>入力済</v>
      </c>
      <c r="AT424" s="577" t="str">
        <f t="shared" si="208"/>
        <v/>
      </c>
      <c r="AU424" s="632" t="str">
        <f t="shared" si="209"/>
        <v>入力済</v>
      </c>
      <c r="AV424" s="632" t="str">
        <f t="shared" si="210"/>
        <v/>
      </c>
      <c r="AW424" s="632" t="str">
        <f t="shared" si="211"/>
        <v/>
      </c>
      <c r="AX424" s="577" t="str">
        <f t="shared" si="212"/>
        <v/>
      </c>
      <c r="AY424" s="632" t="str">
        <f>IFERROR(VLOOKUP(K424,【参考】数式用!$AR$3:$AS$49, 2, FALSE), "")</f>
        <v/>
      </c>
      <c r="AZ424" s="577" t="str">
        <f t="shared" si="213"/>
        <v/>
      </c>
      <c r="BA424" s="559" t="str">
        <f t="shared" si="214"/>
        <v>入力済</v>
      </c>
      <c r="BB424" s="632" t="str">
        <f>IFERROR(VLOOKUP(K424,【参考】数式用!$AX$3:$AY$59, 2, FALSE), "")</f>
        <v/>
      </c>
      <c r="BC424" s="577" t="str">
        <f t="shared" si="215"/>
        <v/>
      </c>
      <c r="BD424" s="559" t="str">
        <f t="shared" si="216"/>
        <v>入力済</v>
      </c>
      <c r="BE424" s="559" t="str">
        <f t="shared" si="217"/>
        <v/>
      </c>
      <c r="BF424" s="559" t="str">
        <f t="shared" si="218"/>
        <v/>
      </c>
      <c r="BG424" s="559" t="str">
        <f t="shared" si="219"/>
        <v/>
      </c>
      <c r="BH424" s="559" t="str">
        <f t="shared" si="220"/>
        <v/>
      </c>
      <c r="BI424" s="559" t="str">
        <f t="shared" si="221"/>
        <v/>
      </c>
      <c r="BK424" s="27"/>
      <c r="BL424" s="606" t="str">
        <f t="shared" si="222"/>
        <v/>
      </c>
      <c r="BM424" s="606" t="str">
        <f t="shared" si="223"/>
        <v/>
      </c>
      <c r="BN424" s="606" t="str">
        <f t="shared" si="224"/>
        <v/>
      </c>
      <c r="BO424" s="607" t="str">
        <f>IFERROR(IF(BN424="対象",ROUNDDOWN(L424*VLOOKUP(K424,【参考】数式用!$A$4:$J$42,10,FALSE)*AA424,0),""),"")</f>
        <v/>
      </c>
      <c r="BP424" s="606" t="str">
        <f t="shared" si="228"/>
        <v/>
      </c>
      <c r="BQ424" s="606" t="str">
        <f t="shared" si="225"/>
        <v/>
      </c>
      <c r="BR424" s="608" t="str">
        <f t="shared" si="229"/>
        <v/>
      </c>
      <c r="BS424" s="608" t="str">
        <f t="shared" si="226"/>
        <v/>
      </c>
      <c r="BT424" s="606" t="str">
        <f t="shared" si="227"/>
        <v/>
      </c>
      <c r="BU424" s="607" t="str">
        <f>IFERROR(IF(BT424="Ⅱロ有り",ROUNDDOWN(L424*VLOOKUP(K424,【参考】数式用!$A$4:$J$42,10,FALSE)*AA424,0),""),"")</f>
        <v/>
      </c>
      <c r="BV424" s="606" t="str">
        <f>IFERROR(IF(BT424="Ⅱロなし",ROUNDDOWN(L424*VLOOKUP(K424,【参考】数式用!$A$4:$J$42,8,FALSE)*AA424,0),""),"")</f>
        <v/>
      </c>
    </row>
    <row r="425" spans="1:74" ht="110.1" customHeight="1" thickBot="1">
      <c r="A425" s="333">
        <v>412</v>
      </c>
      <c r="B425" s="1008" t="str">
        <f>IF(基本情報入力シート!B447="","",基本情報入力シート!B447)</f>
        <v/>
      </c>
      <c r="C425" s="1009"/>
      <c r="D425" s="1009"/>
      <c r="E425" s="1009"/>
      <c r="F425" s="1010"/>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24" t="str">
        <f>IF('別紙様式2-2（個票（４、５月））'!M425="","",'別紙様式2-2（個票（４、５月））'!M425)</f>
        <v/>
      </c>
      <c r="N425" s="584" t="str">
        <f>IF('別紙様式2-2（個票（４、５月））'!N425="","",'別紙様式2-2（個票（４、５月））'!N425)</f>
        <v/>
      </c>
      <c r="O425" s="336"/>
      <c r="P425" s="337" t="str">
        <f>IFERROR(VLOOKUP(K425,【参考】数式用!$A$2:$M$57,MATCH(O425,【参考】数式用!$G$3:$M$3,0)+6,0),"")</f>
        <v/>
      </c>
      <c r="Q425" s="338" t="s">
        <v>118</v>
      </c>
      <c r="R425" s="339"/>
      <c r="S425" s="340" t="s">
        <v>183</v>
      </c>
      <c r="T425" s="339"/>
      <c r="U425" s="340" t="s">
        <v>184</v>
      </c>
      <c r="V425" s="339"/>
      <c r="W425" s="340" t="s">
        <v>183</v>
      </c>
      <c r="X425" s="339"/>
      <c r="Y425" s="340" t="s">
        <v>185</v>
      </c>
      <c r="Z425" s="340" t="s">
        <v>186</v>
      </c>
      <c r="AA425" s="340" t="str">
        <f t="shared" si="199"/>
        <v/>
      </c>
      <c r="AB425" s="341" t="s">
        <v>187</v>
      </c>
      <c r="AC425" s="342" t="str">
        <f t="shared" si="200"/>
        <v/>
      </c>
      <c r="AD425" s="509" t="str">
        <f t="shared" si="201"/>
        <v/>
      </c>
      <c r="AE425" s="343" t="str">
        <f>IFERROR(ROUNDDOWN(ROUNDDOWN(ROUND(L425*VLOOKUP(K425,【参考】数式用!$A$2:$M$57,MATCH("処遇改善加算Ⅳ",【参考】数式用!$G$3:$M$3,0)+6,0),0),0)*AA425*0.5,0), "")</f>
        <v/>
      </c>
      <c r="AF425" s="344"/>
      <c r="AG425" s="345"/>
      <c r="AH425" s="345"/>
      <c r="AI425" s="344"/>
      <c r="AJ425" s="382"/>
      <c r="AK425" s="346"/>
      <c r="AL425" s="324" t="str">
        <f t="shared" si="202"/>
        <v/>
      </c>
      <c r="AM425" s="325" t="str">
        <f t="shared" si="203"/>
        <v/>
      </c>
      <c r="AN425" s="255"/>
      <c r="AO425" s="577" t="str">
        <f>IFERROR(VLOOKUP(K425,【参考】数式用!$A$2:$N$57,14,FALSE),"")</f>
        <v/>
      </c>
      <c r="AP425" s="577" t="str">
        <f t="shared" si="204"/>
        <v/>
      </c>
      <c r="AQ425" s="560" t="str">
        <f t="shared" si="205"/>
        <v/>
      </c>
      <c r="AR425" s="560" t="str">
        <f t="shared" si="206"/>
        <v>キャリアパス要件Ⅰ・Ⅱ_</v>
      </c>
      <c r="AS425" s="632" t="str">
        <f t="shared" si="207"/>
        <v>入力済</v>
      </c>
      <c r="AT425" s="577" t="str">
        <f t="shared" si="208"/>
        <v/>
      </c>
      <c r="AU425" s="632" t="str">
        <f t="shared" si="209"/>
        <v>入力済</v>
      </c>
      <c r="AV425" s="632" t="str">
        <f t="shared" si="210"/>
        <v/>
      </c>
      <c r="AW425" s="632" t="str">
        <f t="shared" si="211"/>
        <v/>
      </c>
      <c r="AX425" s="577" t="str">
        <f t="shared" si="212"/>
        <v/>
      </c>
      <c r="AY425" s="632" t="str">
        <f>IFERROR(VLOOKUP(K425,【参考】数式用!$AR$3:$AS$49, 2, FALSE), "")</f>
        <v/>
      </c>
      <c r="AZ425" s="577" t="str">
        <f t="shared" si="213"/>
        <v/>
      </c>
      <c r="BA425" s="559" t="str">
        <f t="shared" si="214"/>
        <v>入力済</v>
      </c>
      <c r="BB425" s="632" t="str">
        <f>IFERROR(VLOOKUP(K425,【参考】数式用!$AX$3:$AY$59, 2, FALSE), "")</f>
        <v/>
      </c>
      <c r="BC425" s="577" t="str">
        <f t="shared" si="215"/>
        <v/>
      </c>
      <c r="BD425" s="559" t="str">
        <f t="shared" si="216"/>
        <v>入力済</v>
      </c>
      <c r="BE425" s="559" t="str">
        <f t="shared" si="217"/>
        <v/>
      </c>
      <c r="BF425" s="559" t="str">
        <f t="shared" si="218"/>
        <v/>
      </c>
      <c r="BG425" s="559" t="str">
        <f t="shared" si="219"/>
        <v/>
      </c>
      <c r="BH425" s="559" t="str">
        <f t="shared" si="220"/>
        <v/>
      </c>
      <c r="BI425" s="559" t="str">
        <f t="shared" si="221"/>
        <v/>
      </c>
      <c r="BK425" s="27"/>
      <c r="BL425" s="606" t="str">
        <f t="shared" si="222"/>
        <v/>
      </c>
      <c r="BM425" s="606" t="str">
        <f t="shared" si="223"/>
        <v/>
      </c>
      <c r="BN425" s="606" t="str">
        <f t="shared" si="224"/>
        <v/>
      </c>
      <c r="BO425" s="607" t="str">
        <f>IFERROR(IF(BN425="対象",ROUNDDOWN(L425*VLOOKUP(K425,【参考】数式用!$A$4:$J$42,10,FALSE)*AA425,0),""),"")</f>
        <v/>
      </c>
      <c r="BP425" s="606" t="str">
        <f t="shared" si="228"/>
        <v/>
      </c>
      <c r="BQ425" s="606" t="str">
        <f t="shared" si="225"/>
        <v/>
      </c>
      <c r="BR425" s="608" t="str">
        <f t="shared" si="229"/>
        <v/>
      </c>
      <c r="BS425" s="608" t="str">
        <f t="shared" si="226"/>
        <v/>
      </c>
      <c r="BT425" s="606" t="str">
        <f t="shared" si="227"/>
        <v/>
      </c>
      <c r="BU425" s="607" t="str">
        <f>IFERROR(IF(BT425="Ⅱロ有り",ROUNDDOWN(L425*VLOOKUP(K425,【参考】数式用!$A$4:$J$42,10,FALSE)*AA425,0),""),"")</f>
        <v/>
      </c>
      <c r="BV425" s="606" t="str">
        <f>IFERROR(IF(BT425="Ⅱロなし",ROUNDDOWN(L425*VLOOKUP(K425,【参考】数式用!$A$4:$J$42,8,FALSE)*AA425,0),""),"")</f>
        <v/>
      </c>
    </row>
    <row r="426" spans="1:74" ht="110.1" customHeight="1" thickBot="1">
      <c r="A426" s="333">
        <v>413</v>
      </c>
      <c r="B426" s="1008" t="str">
        <f>IF(基本情報入力シート!B448="","",基本情報入力シート!B448)</f>
        <v/>
      </c>
      <c r="C426" s="1009"/>
      <c r="D426" s="1009"/>
      <c r="E426" s="1009"/>
      <c r="F426" s="1010"/>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24" t="str">
        <f>IF('別紙様式2-2（個票（４、５月））'!M426="","",'別紙様式2-2（個票（４、５月））'!M426)</f>
        <v/>
      </c>
      <c r="N426" s="584" t="str">
        <f>IF('別紙様式2-2（個票（４、５月））'!N426="","",'別紙様式2-2（個票（４、５月））'!N426)</f>
        <v/>
      </c>
      <c r="O426" s="336"/>
      <c r="P426" s="337" t="str">
        <f>IFERROR(VLOOKUP(K426,【参考】数式用!$A$2:$M$57,MATCH(O426,【参考】数式用!$G$3:$M$3,0)+6,0),"")</f>
        <v/>
      </c>
      <c r="Q426" s="338" t="s">
        <v>118</v>
      </c>
      <c r="R426" s="339"/>
      <c r="S426" s="340" t="s">
        <v>183</v>
      </c>
      <c r="T426" s="339"/>
      <c r="U426" s="340" t="s">
        <v>184</v>
      </c>
      <c r="V426" s="339"/>
      <c r="W426" s="340" t="s">
        <v>183</v>
      </c>
      <c r="X426" s="339"/>
      <c r="Y426" s="340" t="s">
        <v>185</v>
      </c>
      <c r="Z426" s="340" t="s">
        <v>186</v>
      </c>
      <c r="AA426" s="340" t="str">
        <f t="shared" si="199"/>
        <v/>
      </c>
      <c r="AB426" s="341" t="s">
        <v>187</v>
      </c>
      <c r="AC426" s="342" t="str">
        <f t="shared" si="200"/>
        <v/>
      </c>
      <c r="AD426" s="509" t="str">
        <f t="shared" si="201"/>
        <v/>
      </c>
      <c r="AE426" s="343" t="str">
        <f>IFERROR(ROUNDDOWN(ROUNDDOWN(ROUND(L426*VLOOKUP(K426,【参考】数式用!$A$2:$M$57,MATCH("処遇改善加算Ⅳ",【参考】数式用!$G$3:$M$3,0)+6,0),0),0)*AA426*0.5,0), "")</f>
        <v/>
      </c>
      <c r="AF426" s="344"/>
      <c r="AG426" s="345"/>
      <c r="AH426" s="345"/>
      <c r="AI426" s="344"/>
      <c r="AJ426" s="382"/>
      <c r="AK426" s="346"/>
      <c r="AL426" s="324" t="str">
        <f t="shared" si="202"/>
        <v/>
      </c>
      <c r="AM426" s="325" t="str">
        <f t="shared" si="203"/>
        <v/>
      </c>
      <c r="AN426" s="255"/>
      <c r="AO426" s="577" t="str">
        <f>IFERROR(VLOOKUP(K426,【参考】数式用!$A$2:$N$57,14,FALSE),"")</f>
        <v/>
      </c>
      <c r="AP426" s="577" t="str">
        <f t="shared" si="204"/>
        <v/>
      </c>
      <c r="AQ426" s="560" t="str">
        <f t="shared" si="205"/>
        <v/>
      </c>
      <c r="AR426" s="560" t="str">
        <f t="shared" si="206"/>
        <v>キャリアパス要件Ⅰ・Ⅱ_</v>
      </c>
      <c r="AS426" s="632" t="str">
        <f t="shared" si="207"/>
        <v>入力済</v>
      </c>
      <c r="AT426" s="577" t="str">
        <f t="shared" si="208"/>
        <v/>
      </c>
      <c r="AU426" s="632" t="str">
        <f t="shared" si="209"/>
        <v>入力済</v>
      </c>
      <c r="AV426" s="632" t="str">
        <f t="shared" si="210"/>
        <v/>
      </c>
      <c r="AW426" s="632" t="str">
        <f t="shared" si="211"/>
        <v/>
      </c>
      <c r="AX426" s="577" t="str">
        <f t="shared" si="212"/>
        <v/>
      </c>
      <c r="AY426" s="632" t="str">
        <f>IFERROR(VLOOKUP(K426,【参考】数式用!$AR$3:$AS$49, 2, FALSE), "")</f>
        <v/>
      </c>
      <c r="AZ426" s="577" t="str">
        <f t="shared" si="213"/>
        <v/>
      </c>
      <c r="BA426" s="559" t="str">
        <f t="shared" si="214"/>
        <v>入力済</v>
      </c>
      <c r="BB426" s="632" t="str">
        <f>IFERROR(VLOOKUP(K426,【参考】数式用!$AX$3:$AY$59, 2, FALSE), "")</f>
        <v/>
      </c>
      <c r="BC426" s="577" t="str">
        <f t="shared" si="215"/>
        <v/>
      </c>
      <c r="BD426" s="559" t="str">
        <f t="shared" si="216"/>
        <v>入力済</v>
      </c>
      <c r="BE426" s="559" t="str">
        <f t="shared" si="217"/>
        <v/>
      </c>
      <c r="BF426" s="559" t="str">
        <f t="shared" si="218"/>
        <v/>
      </c>
      <c r="BG426" s="559" t="str">
        <f t="shared" si="219"/>
        <v/>
      </c>
      <c r="BH426" s="559" t="str">
        <f t="shared" si="220"/>
        <v/>
      </c>
      <c r="BI426" s="559" t="str">
        <f t="shared" si="221"/>
        <v/>
      </c>
      <c r="BK426" s="27"/>
      <c r="BL426" s="606" t="str">
        <f t="shared" si="222"/>
        <v/>
      </c>
      <c r="BM426" s="606" t="str">
        <f t="shared" si="223"/>
        <v/>
      </c>
      <c r="BN426" s="606" t="str">
        <f t="shared" si="224"/>
        <v/>
      </c>
      <c r="BO426" s="607" t="str">
        <f>IFERROR(IF(BN426="対象",ROUNDDOWN(L426*VLOOKUP(K426,【参考】数式用!$A$4:$J$42,10,FALSE)*AA426,0),""),"")</f>
        <v/>
      </c>
      <c r="BP426" s="606" t="str">
        <f t="shared" si="228"/>
        <v/>
      </c>
      <c r="BQ426" s="606" t="str">
        <f t="shared" si="225"/>
        <v/>
      </c>
      <c r="BR426" s="608" t="str">
        <f t="shared" si="229"/>
        <v/>
      </c>
      <c r="BS426" s="608" t="str">
        <f t="shared" si="226"/>
        <v/>
      </c>
      <c r="BT426" s="606" t="str">
        <f t="shared" si="227"/>
        <v/>
      </c>
      <c r="BU426" s="607" t="str">
        <f>IFERROR(IF(BT426="Ⅱロ有り",ROUNDDOWN(L426*VLOOKUP(K426,【参考】数式用!$A$4:$J$42,10,FALSE)*AA426,0),""),"")</f>
        <v/>
      </c>
      <c r="BV426" s="606" t="str">
        <f>IFERROR(IF(BT426="Ⅱロなし",ROUNDDOWN(L426*VLOOKUP(K426,【参考】数式用!$A$4:$J$42,8,FALSE)*AA426,0),""),"")</f>
        <v/>
      </c>
    </row>
    <row r="427" spans="1:74" ht="110.1" customHeight="1" thickBot="1">
      <c r="A427" s="333">
        <v>414</v>
      </c>
      <c r="B427" s="1008" t="str">
        <f>IF(基本情報入力シート!B449="","",基本情報入力シート!B449)</f>
        <v/>
      </c>
      <c r="C427" s="1009"/>
      <c r="D427" s="1009"/>
      <c r="E427" s="1009"/>
      <c r="F427" s="1010"/>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24" t="str">
        <f>IF('別紙様式2-2（個票（４、５月））'!M427="","",'別紙様式2-2（個票（４、５月））'!M427)</f>
        <v/>
      </c>
      <c r="N427" s="584" t="str">
        <f>IF('別紙様式2-2（個票（４、５月））'!N427="","",'別紙様式2-2（個票（４、５月））'!N427)</f>
        <v/>
      </c>
      <c r="O427" s="336"/>
      <c r="P427" s="337" t="str">
        <f>IFERROR(VLOOKUP(K427,【参考】数式用!$A$2:$M$57,MATCH(O427,【参考】数式用!$G$3:$M$3,0)+6,0),"")</f>
        <v/>
      </c>
      <c r="Q427" s="338" t="s">
        <v>118</v>
      </c>
      <c r="R427" s="339"/>
      <c r="S427" s="340" t="s">
        <v>183</v>
      </c>
      <c r="T427" s="339"/>
      <c r="U427" s="340" t="s">
        <v>184</v>
      </c>
      <c r="V427" s="339"/>
      <c r="W427" s="340" t="s">
        <v>183</v>
      </c>
      <c r="X427" s="339"/>
      <c r="Y427" s="340" t="s">
        <v>185</v>
      </c>
      <c r="Z427" s="340" t="s">
        <v>186</v>
      </c>
      <c r="AA427" s="340" t="str">
        <f t="shared" si="199"/>
        <v/>
      </c>
      <c r="AB427" s="341" t="s">
        <v>187</v>
      </c>
      <c r="AC427" s="342" t="str">
        <f t="shared" si="200"/>
        <v/>
      </c>
      <c r="AD427" s="509" t="str">
        <f t="shared" si="201"/>
        <v/>
      </c>
      <c r="AE427" s="343" t="str">
        <f>IFERROR(ROUNDDOWN(ROUNDDOWN(ROUND(L427*VLOOKUP(K427,【参考】数式用!$A$2:$M$57,MATCH("処遇改善加算Ⅳ",【参考】数式用!$G$3:$M$3,0)+6,0),0),0)*AA427*0.5,0), "")</f>
        <v/>
      </c>
      <c r="AF427" s="344"/>
      <c r="AG427" s="345"/>
      <c r="AH427" s="345"/>
      <c r="AI427" s="344"/>
      <c r="AJ427" s="382"/>
      <c r="AK427" s="346"/>
      <c r="AL427" s="324" t="str">
        <f t="shared" si="202"/>
        <v/>
      </c>
      <c r="AM427" s="325" t="str">
        <f t="shared" si="203"/>
        <v/>
      </c>
      <c r="AN427" s="255"/>
      <c r="AO427" s="577" t="str">
        <f>IFERROR(VLOOKUP(K427,【参考】数式用!$A$2:$N$57,14,FALSE),"")</f>
        <v/>
      </c>
      <c r="AP427" s="577" t="str">
        <f t="shared" si="204"/>
        <v/>
      </c>
      <c r="AQ427" s="560" t="str">
        <f t="shared" si="205"/>
        <v/>
      </c>
      <c r="AR427" s="560" t="str">
        <f t="shared" si="206"/>
        <v>キャリアパス要件Ⅰ・Ⅱ_</v>
      </c>
      <c r="AS427" s="632" t="str">
        <f t="shared" si="207"/>
        <v>入力済</v>
      </c>
      <c r="AT427" s="577" t="str">
        <f t="shared" si="208"/>
        <v/>
      </c>
      <c r="AU427" s="632" t="str">
        <f t="shared" si="209"/>
        <v>入力済</v>
      </c>
      <c r="AV427" s="632" t="str">
        <f t="shared" si="210"/>
        <v/>
      </c>
      <c r="AW427" s="632" t="str">
        <f t="shared" si="211"/>
        <v/>
      </c>
      <c r="AX427" s="577" t="str">
        <f t="shared" si="212"/>
        <v/>
      </c>
      <c r="AY427" s="632" t="str">
        <f>IFERROR(VLOOKUP(K427,【参考】数式用!$AR$3:$AS$49, 2, FALSE), "")</f>
        <v/>
      </c>
      <c r="AZ427" s="577" t="str">
        <f t="shared" si="213"/>
        <v/>
      </c>
      <c r="BA427" s="559" t="str">
        <f t="shared" si="214"/>
        <v>入力済</v>
      </c>
      <c r="BB427" s="632" t="str">
        <f>IFERROR(VLOOKUP(K427,【参考】数式用!$AX$3:$AY$59, 2, FALSE), "")</f>
        <v/>
      </c>
      <c r="BC427" s="577" t="str">
        <f t="shared" si="215"/>
        <v/>
      </c>
      <c r="BD427" s="559" t="str">
        <f t="shared" si="216"/>
        <v>入力済</v>
      </c>
      <c r="BE427" s="559" t="str">
        <f t="shared" si="217"/>
        <v/>
      </c>
      <c r="BF427" s="559" t="str">
        <f t="shared" si="218"/>
        <v/>
      </c>
      <c r="BG427" s="559" t="str">
        <f t="shared" si="219"/>
        <v/>
      </c>
      <c r="BH427" s="559" t="str">
        <f t="shared" si="220"/>
        <v/>
      </c>
      <c r="BI427" s="559" t="str">
        <f t="shared" si="221"/>
        <v/>
      </c>
      <c r="BK427" s="27"/>
      <c r="BL427" s="606" t="str">
        <f t="shared" si="222"/>
        <v/>
      </c>
      <c r="BM427" s="606" t="str">
        <f t="shared" si="223"/>
        <v/>
      </c>
      <c r="BN427" s="606" t="str">
        <f t="shared" si="224"/>
        <v/>
      </c>
      <c r="BO427" s="607" t="str">
        <f>IFERROR(IF(BN427="対象",ROUNDDOWN(L427*VLOOKUP(K427,【参考】数式用!$A$4:$J$42,10,FALSE)*AA427,0),""),"")</f>
        <v/>
      </c>
      <c r="BP427" s="606" t="str">
        <f t="shared" si="228"/>
        <v/>
      </c>
      <c r="BQ427" s="606" t="str">
        <f t="shared" si="225"/>
        <v/>
      </c>
      <c r="BR427" s="608" t="str">
        <f t="shared" si="229"/>
        <v/>
      </c>
      <c r="BS427" s="608" t="str">
        <f t="shared" si="226"/>
        <v/>
      </c>
      <c r="BT427" s="606" t="str">
        <f t="shared" si="227"/>
        <v/>
      </c>
      <c r="BU427" s="607" t="str">
        <f>IFERROR(IF(BT427="Ⅱロ有り",ROUNDDOWN(L427*VLOOKUP(K427,【参考】数式用!$A$4:$J$42,10,FALSE)*AA427,0),""),"")</f>
        <v/>
      </c>
      <c r="BV427" s="606" t="str">
        <f>IFERROR(IF(BT427="Ⅱロなし",ROUNDDOWN(L427*VLOOKUP(K427,【参考】数式用!$A$4:$J$42,8,FALSE)*AA427,0),""),"")</f>
        <v/>
      </c>
    </row>
    <row r="428" spans="1:74" ht="110.1" customHeight="1" thickBot="1">
      <c r="A428" s="333">
        <v>415</v>
      </c>
      <c r="B428" s="1008" t="str">
        <f>IF(基本情報入力シート!B450="","",基本情報入力シート!B450)</f>
        <v/>
      </c>
      <c r="C428" s="1009"/>
      <c r="D428" s="1009"/>
      <c r="E428" s="1009"/>
      <c r="F428" s="1010"/>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24" t="str">
        <f>IF('別紙様式2-2（個票（４、５月））'!M428="","",'別紙様式2-2（個票（４、５月））'!M428)</f>
        <v/>
      </c>
      <c r="N428" s="584" t="str">
        <f>IF('別紙様式2-2（個票（４、５月））'!N428="","",'別紙様式2-2（個票（４、５月））'!N428)</f>
        <v/>
      </c>
      <c r="O428" s="336"/>
      <c r="P428" s="337" t="str">
        <f>IFERROR(VLOOKUP(K428,【参考】数式用!$A$2:$M$57,MATCH(O428,【参考】数式用!$G$3:$M$3,0)+6,0),"")</f>
        <v/>
      </c>
      <c r="Q428" s="338" t="s">
        <v>118</v>
      </c>
      <c r="R428" s="339"/>
      <c r="S428" s="340" t="s">
        <v>183</v>
      </c>
      <c r="T428" s="339"/>
      <c r="U428" s="340" t="s">
        <v>184</v>
      </c>
      <c r="V428" s="339"/>
      <c r="W428" s="340" t="s">
        <v>183</v>
      </c>
      <c r="X428" s="339"/>
      <c r="Y428" s="340" t="s">
        <v>185</v>
      </c>
      <c r="Z428" s="340" t="s">
        <v>186</v>
      </c>
      <c r="AA428" s="340" t="str">
        <f t="shared" si="199"/>
        <v/>
      </c>
      <c r="AB428" s="341" t="s">
        <v>187</v>
      </c>
      <c r="AC428" s="342" t="str">
        <f t="shared" si="200"/>
        <v/>
      </c>
      <c r="AD428" s="509" t="str">
        <f t="shared" si="201"/>
        <v/>
      </c>
      <c r="AE428" s="343" t="str">
        <f>IFERROR(ROUNDDOWN(ROUNDDOWN(ROUND(L428*VLOOKUP(K428,【参考】数式用!$A$2:$M$57,MATCH("処遇改善加算Ⅳ",【参考】数式用!$G$3:$M$3,0)+6,0),0),0)*AA428*0.5,0), "")</f>
        <v/>
      </c>
      <c r="AF428" s="344"/>
      <c r="AG428" s="345"/>
      <c r="AH428" s="345"/>
      <c r="AI428" s="344"/>
      <c r="AJ428" s="382"/>
      <c r="AK428" s="346"/>
      <c r="AL428" s="324" t="str">
        <f t="shared" si="202"/>
        <v/>
      </c>
      <c r="AM428" s="325" t="str">
        <f t="shared" si="203"/>
        <v/>
      </c>
      <c r="AN428" s="255"/>
      <c r="AO428" s="577" t="str">
        <f>IFERROR(VLOOKUP(K428,【参考】数式用!$A$2:$N$57,14,FALSE),"")</f>
        <v/>
      </c>
      <c r="AP428" s="577" t="str">
        <f t="shared" si="204"/>
        <v/>
      </c>
      <c r="AQ428" s="560" t="str">
        <f t="shared" si="205"/>
        <v/>
      </c>
      <c r="AR428" s="560" t="str">
        <f t="shared" si="206"/>
        <v>キャリアパス要件Ⅰ・Ⅱ_</v>
      </c>
      <c r="AS428" s="632" t="str">
        <f t="shared" si="207"/>
        <v>入力済</v>
      </c>
      <c r="AT428" s="577" t="str">
        <f t="shared" si="208"/>
        <v/>
      </c>
      <c r="AU428" s="632" t="str">
        <f t="shared" si="209"/>
        <v>入力済</v>
      </c>
      <c r="AV428" s="632" t="str">
        <f t="shared" si="210"/>
        <v/>
      </c>
      <c r="AW428" s="632" t="str">
        <f t="shared" si="211"/>
        <v/>
      </c>
      <c r="AX428" s="577" t="str">
        <f t="shared" si="212"/>
        <v/>
      </c>
      <c r="AY428" s="632" t="str">
        <f>IFERROR(VLOOKUP(K428,【参考】数式用!$AR$3:$AS$49, 2, FALSE), "")</f>
        <v/>
      </c>
      <c r="AZ428" s="577" t="str">
        <f t="shared" si="213"/>
        <v/>
      </c>
      <c r="BA428" s="559" t="str">
        <f t="shared" si="214"/>
        <v>入力済</v>
      </c>
      <c r="BB428" s="632" t="str">
        <f>IFERROR(VLOOKUP(K428,【参考】数式用!$AX$3:$AY$59, 2, FALSE), "")</f>
        <v/>
      </c>
      <c r="BC428" s="577" t="str">
        <f t="shared" si="215"/>
        <v/>
      </c>
      <c r="BD428" s="559" t="str">
        <f t="shared" si="216"/>
        <v>入力済</v>
      </c>
      <c r="BE428" s="559" t="str">
        <f t="shared" si="217"/>
        <v/>
      </c>
      <c r="BF428" s="559" t="str">
        <f t="shared" si="218"/>
        <v/>
      </c>
      <c r="BG428" s="559" t="str">
        <f t="shared" si="219"/>
        <v/>
      </c>
      <c r="BH428" s="559" t="str">
        <f t="shared" si="220"/>
        <v/>
      </c>
      <c r="BI428" s="559" t="str">
        <f t="shared" si="221"/>
        <v/>
      </c>
      <c r="BK428" s="27"/>
      <c r="BL428" s="606" t="str">
        <f t="shared" si="222"/>
        <v/>
      </c>
      <c r="BM428" s="606" t="str">
        <f t="shared" si="223"/>
        <v/>
      </c>
      <c r="BN428" s="606" t="str">
        <f t="shared" si="224"/>
        <v/>
      </c>
      <c r="BO428" s="607" t="str">
        <f>IFERROR(IF(BN428="対象",ROUNDDOWN(L428*VLOOKUP(K428,【参考】数式用!$A$4:$J$42,10,FALSE)*AA428,0),""),"")</f>
        <v/>
      </c>
      <c r="BP428" s="606" t="str">
        <f t="shared" si="228"/>
        <v/>
      </c>
      <c r="BQ428" s="606" t="str">
        <f t="shared" si="225"/>
        <v/>
      </c>
      <c r="BR428" s="608" t="str">
        <f t="shared" si="229"/>
        <v/>
      </c>
      <c r="BS428" s="608" t="str">
        <f t="shared" si="226"/>
        <v/>
      </c>
      <c r="BT428" s="606" t="str">
        <f t="shared" si="227"/>
        <v/>
      </c>
      <c r="BU428" s="607" t="str">
        <f>IFERROR(IF(BT428="Ⅱロ有り",ROUNDDOWN(L428*VLOOKUP(K428,【参考】数式用!$A$4:$J$42,10,FALSE)*AA428,0),""),"")</f>
        <v/>
      </c>
      <c r="BV428" s="606" t="str">
        <f>IFERROR(IF(BT428="Ⅱロなし",ROUNDDOWN(L428*VLOOKUP(K428,【参考】数式用!$A$4:$J$42,8,FALSE)*AA428,0),""),"")</f>
        <v/>
      </c>
    </row>
    <row r="429" spans="1:74" ht="110.1" customHeight="1" thickBot="1">
      <c r="A429" s="333">
        <v>416</v>
      </c>
      <c r="B429" s="1008" t="str">
        <f>IF(基本情報入力シート!B451="","",基本情報入力シート!B451)</f>
        <v/>
      </c>
      <c r="C429" s="1009"/>
      <c r="D429" s="1009"/>
      <c r="E429" s="1009"/>
      <c r="F429" s="1010"/>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24" t="str">
        <f>IF('別紙様式2-2（個票（４、５月））'!M429="","",'別紙様式2-2（個票（４、５月））'!M429)</f>
        <v/>
      </c>
      <c r="N429" s="584" t="str">
        <f>IF('別紙様式2-2（個票（４、５月））'!N429="","",'別紙様式2-2（個票（４、５月））'!N429)</f>
        <v/>
      </c>
      <c r="O429" s="336"/>
      <c r="P429" s="337" t="str">
        <f>IFERROR(VLOOKUP(K429,【参考】数式用!$A$2:$M$57,MATCH(O429,【参考】数式用!$G$3:$M$3,0)+6,0),"")</f>
        <v/>
      </c>
      <c r="Q429" s="338" t="s">
        <v>118</v>
      </c>
      <c r="R429" s="339"/>
      <c r="S429" s="340" t="s">
        <v>183</v>
      </c>
      <c r="T429" s="339"/>
      <c r="U429" s="340" t="s">
        <v>184</v>
      </c>
      <c r="V429" s="339"/>
      <c r="W429" s="340" t="s">
        <v>183</v>
      </c>
      <c r="X429" s="339"/>
      <c r="Y429" s="340" t="s">
        <v>185</v>
      </c>
      <c r="Z429" s="340" t="s">
        <v>186</v>
      </c>
      <c r="AA429" s="340" t="str">
        <f t="shared" si="199"/>
        <v/>
      </c>
      <c r="AB429" s="341" t="s">
        <v>187</v>
      </c>
      <c r="AC429" s="342" t="str">
        <f t="shared" si="200"/>
        <v/>
      </c>
      <c r="AD429" s="509" t="str">
        <f t="shared" si="201"/>
        <v/>
      </c>
      <c r="AE429" s="343" t="str">
        <f>IFERROR(ROUNDDOWN(ROUNDDOWN(ROUND(L429*VLOOKUP(K429,【参考】数式用!$A$2:$M$57,MATCH("処遇改善加算Ⅳ",【参考】数式用!$G$3:$M$3,0)+6,0),0),0)*AA429*0.5,0), "")</f>
        <v/>
      </c>
      <c r="AF429" s="344"/>
      <c r="AG429" s="345"/>
      <c r="AH429" s="345"/>
      <c r="AI429" s="344"/>
      <c r="AJ429" s="382"/>
      <c r="AK429" s="346"/>
      <c r="AL429" s="324" t="str">
        <f t="shared" si="202"/>
        <v/>
      </c>
      <c r="AM429" s="325" t="str">
        <f t="shared" si="203"/>
        <v/>
      </c>
      <c r="AN429" s="255"/>
      <c r="AO429" s="577" t="str">
        <f>IFERROR(VLOOKUP(K429,【参考】数式用!$A$2:$N$57,14,FALSE),"")</f>
        <v/>
      </c>
      <c r="AP429" s="577" t="str">
        <f t="shared" si="204"/>
        <v/>
      </c>
      <c r="AQ429" s="560" t="str">
        <f t="shared" si="205"/>
        <v/>
      </c>
      <c r="AR429" s="560" t="str">
        <f t="shared" si="206"/>
        <v>キャリアパス要件Ⅰ・Ⅱ_</v>
      </c>
      <c r="AS429" s="632" t="str">
        <f t="shared" si="207"/>
        <v>入力済</v>
      </c>
      <c r="AT429" s="577" t="str">
        <f t="shared" si="208"/>
        <v/>
      </c>
      <c r="AU429" s="632" t="str">
        <f t="shared" si="209"/>
        <v>入力済</v>
      </c>
      <c r="AV429" s="632" t="str">
        <f t="shared" si="210"/>
        <v/>
      </c>
      <c r="AW429" s="632" t="str">
        <f t="shared" si="211"/>
        <v/>
      </c>
      <c r="AX429" s="577" t="str">
        <f t="shared" si="212"/>
        <v/>
      </c>
      <c r="AY429" s="632" t="str">
        <f>IFERROR(VLOOKUP(K429,【参考】数式用!$AR$3:$AS$49, 2, FALSE), "")</f>
        <v/>
      </c>
      <c r="AZ429" s="577" t="str">
        <f t="shared" si="213"/>
        <v/>
      </c>
      <c r="BA429" s="559" t="str">
        <f t="shared" si="214"/>
        <v>入力済</v>
      </c>
      <c r="BB429" s="632" t="str">
        <f>IFERROR(VLOOKUP(K429,【参考】数式用!$AX$3:$AY$59, 2, FALSE), "")</f>
        <v/>
      </c>
      <c r="BC429" s="577" t="str">
        <f t="shared" si="215"/>
        <v/>
      </c>
      <c r="BD429" s="559" t="str">
        <f t="shared" si="216"/>
        <v>入力済</v>
      </c>
      <c r="BE429" s="559" t="str">
        <f t="shared" si="217"/>
        <v/>
      </c>
      <c r="BF429" s="559" t="str">
        <f t="shared" si="218"/>
        <v/>
      </c>
      <c r="BG429" s="559" t="str">
        <f t="shared" si="219"/>
        <v/>
      </c>
      <c r="BH429" s="559" t="str">
        <f t="shared" si="220"/>
        <v/>
      </c>
      <c r="BI429" s="559" t="str">
        <f t="shared" si="221"/>
        <v/>
      </c>
      <c r="BK429" s="27"/>
      <c r="BL429" s="606" t="str">
        <f t="shared" si="222"/>
        <v/>
      </c>
      <c r="BM429" s="606" t="str">
        <f t="shared" si="223"/>
        <v/>
      </c>
      <c r="BN429" s="606" t="str">
        <f t="shared" si="224"/>
        <v/>
      </c>
      <c r="BO429" s="607" t="str">
        <f>IFERROR(IF(BN429="対象",ROUNDDOWN(L429*VLOOKUP(K429,【参考】数式用!$A$4:$J$42,10,FALSE)*AA429,0),""),"")</f>
        <v/>
      </c>
      <c r="BP429" s="606" t="str">
        <f t="shared" si="228"/>
        <v/>
      </c>
      <c r="BQ429" s="606" t="str">
        <f t="shared" si="225"/>
        <v/>
      </c>
      <c r="BR429" s="608" t="str">
        <f t="shared" si="229"/>
        <v/>
      </c>
      <c r="BS429" s="608" t="str">
        <f t="shared" si="226"/>
        <v/>
      </c>
      <c r="BT429" s="606" t="str">
        <f t="shared" si="227"/>
        <v/>
      </c>
      <c r="BU429" s="607" t="str">
        <f>IFERROR(IF(BT429="Ⅱロ有り",ROUNDDOWN(L429*VLOOKUP(K429,【参考】数式用!$A$4:$J$42,10,FALSE)*AA429,0),""),"")</f>
        <v/>
      </c>
      <c r="BV429" s="606" t="str">
        <f>IFERROR(IF(BT429="Ⅱロなし",ROUNDDOWN(L429*VLOOKUP(K429,【参考】数式用!$A$4:$J$42,8,FALSE)*AA429,0),""),"")</f>
        <v/>
      </c>
    </row>
    <row r="430" spans="1:74" ht="110.1" customHeight="1" thickBot="1">
      <c r="A430" s="333">
        <v>417</v>
      </c>
      <c r="B430" s="1008" t="str">
        <f>IF(基本情報入力シート!B452="","",基本情報入力シート!B452)</f>
        <v/>
      </c>
      <c r="C430" s="1009"/>
      <c r="D430" s="1009"/>
      <c r="E430" s="1009"/>
      <c r="F430" s="1010"/>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24" t="str">
        <f>IF('別紙様式2-2（個票（４、５月））'!M430="","",'別紙様式2-2（個票（４、５月））'!M430)</f>
        <v/>
      </c>
      <c r="N430" s="584" t="str">
        <f>IF('別紙様式2-2（個票（４、５月））'!N430="","",'別紙様式2-2（個票（４、５月））'!N430)</f>
        <v/>
      </c>
      <c r="O430" s="336"/>
      <c r="P430" s="337" t="str">
        <f>IFERROR(VLOOKUP(K430,【参考】数式用!$A$2:$M$57,MATCH(O430,【参考】数式用!$G$3:$M$3,0)+6,0),"")</f>
        <v/>
      </c>
      <c r="Q430" s="338" t="s">
        <v>118</v>
      </c>
      <c r="R430" s="339"/>
      <c r="S430" s="340" t="s">
        <v>183</v>
      </c>
      <c r="T430" s="339"/>
      <c r="U430" s="340" t="s">
        <v>184</v>
      </c>
      <c r="V430" s="339"/>
      <c r="W430" s="340" t="s">
        <v>183</v>
      </c>
      <c r="X430" s="339"/>
      <c r="Y430" s="340" t="s">
        <v>185</v>
      </c>
      <c r="Z430" s="340" t="s">
        <v>186</v>
      </c>
      <c r="AA430" s="340" t="str">
        <f t="shared" si="199"/>
        <v/>
      </c>
      <c r="AB430" s="341" t="s">
        <v>187</v>
      </c>
      <c r="AC430" s="342" t="str">
        <f t="shared" si="200"/>
        <v/>
      </c>
      <c r="AD430" s="509" t="str">
        <f t="shared" si="201"/>
        <v/>
      </c>
      <c r="AE430" s="343" t="str">
        <f>IFERROR(ROUNDDOWN(ROUNDDOWN(ROUND(L430*VLOOKUP(K430,【参考】数式用!$A$2:$M$57,MATCH("処遇改善加算Ⅳ",【参考】数式用!$G$3:$M$3,0)+6,0),0),0)*AA430*0.5,0), "")</f>
        <v/>
      </c>
      <c r="AF430" s="344"/>
      <c r="AG430" s="345"/>
      <c r="AH430" s="345"/>
      <c r="AI430" s="344"/>
      <c r="AJ430" s="382"/>
      <c r="AK430" s="346"/>
      <c r="AL430" s="324" t="str">
        <f t="shared" si="202"/>
        <v/>
      </c>
      <c r="AM430" s="325" t="str">
        <f t="shared" si="203"/>
        <v/>
      </c>
      <c r="AN430" s="255"/>
      <c r="AO430" s="577" t="str">
        <f>IFERROR(VLOOKUP(K430,【参考】数式用!$A$2:$N$57,14,FALSE),"")</f>
        <v/>
      </c>
      <c r="AP430" s="577" t="str">
        <f t="shared" si="204"/>
        <v/>
      </c>
      <c r="AQ430" s="560" t="str">
        <f t="shared" si="205"/>
        <v/>
      </c>
      <c r="AR430" s="560" t="str">
        <f t="shared" si="206"/>
        <v>キャリアパス要件Ⅰ・Ⅱ_</v>
      </c>
      <c r="AS430" s="632" t="str">
        <f t="shared" si="207"/>
        <v>入力済</v>
      </c>
      <c r="AT430" s="577" t="str">
        <f t="shared" si="208"/>
        <v/>
      </c>
      <c r="AU430" s="632" t="str">
        <f t="shared" si="209"/>
        <v>入力済</v>
      </c>
      <c r="AV430" s="632" t="str">
        <f t="shared" si="210"/>
        <v/>
      </c>
      <c r="AW430" s="632" t="str">
        <f t="shared" si="211"/>
        <v/>
      </c>
      <c r="AX430" s="577" t="str">
        <f t="shared" si="212"/>
        <v/>
      </c>
      <c r="AY430" s="632" t="str">
        <f>IFERROR(VLOOKUP(K430,【参考】数式用!$AR$3:$AS$49, 2, FALSE), "")</f>
        <v/>
      </c>
      <c r="AZ430" s="577" t="str">
        <f t="shared" si="213"/>
        <v/>
      </c>
      <c r="BA430" s="559" t="str">
        <f t="shared" si="214"/>
        <v>入力済</v>
      </c>
      <c r="BB430" s="632" t="str">
        <f>IFERROR(VLOOKUP(K430,【参考】数式用!$AX$3:$AY$59, 2, FALSE), "")</f>
        <v/>
      </c>
      <c r="BC430" s="577" t="str">
        <f t="shared" si="215"/>
        <v/>
      </c>
      <c r="BD430" s="559" t="str">
        <f t="shared" si="216"/>
        <v>入力済</v>
      </c>
      <c r="BE430" s="559" t="str">
        <f t="shared" si="217"/>
        <v/>
      </c>
      <c r="BF430" s="559" t="str">
        <f t="shared" si="218"/>
        <v/>
      </c>
      <c r="BG430" s="559" t="str">
        <f t="shared" si="219"/>
        <v/>
      </c>
      <c r="BH430" s="559" t="str">
        <f t="shared" si="220"/>
        <v/>
      </c>
      <c r="BI430" s="559" t="str">
        <f t="shared" si="221"/>
        <v/>
      </c>
      <c r="BK430" s="27"/>
      <c r="BL430" s="606" t="str">
        <f t="shared" si="222"/>
        <v/>
      </c>
      <c r="BM430" s="606" t="str">
        <f t="shared" si="223"/>
        <v/>
      </c>
      <c r="BN430" s="606" t="str">
        <f t="shared" si="224"/>
        <v/>
      </c>
      <c r="BO430" s="607" t="str">
        <f>IFERROR(IF(BN430="対象",ROUNDDOWN(L430*VLOOKUP(K430,【参考】数式用!$A$4:$J$42,10,FALSE)*AA430,0),""),"")</f>
        <v/>
      </c>
      <c r="BP430" s="606" t="str">
        <f t="shared" si="228"/>
        <v/>
      </c>
      <c r="BQ430" s="606" t="str">
        <f t="shared" si="225"/>
        <v/>
      </c>
      <c r="BR430" s="608" t="str">
        <f t="shared" si="229"/>
        <v/>
      </c>
      <c r="BS430" s="608" t="str">
        <f t="shared" si="226"/>
        <v/>
      </c>
      <c r="BT430" s="606" t="str">
        <f t="shared" si="227"/>
        <v/>
      </c>
      <c r="BU430" s="607" t="str">
        <f>IFERROR(IF(BT430="Ⅱロ有り",ROUNDDOWN(L430*VLOOKUP(K430,【参考】数式用!$A$4:$J$42,10,FALSE)*AA430,0),""),"")</f>
        <v/>
      </c>
      <c r="BV430" s="606" t="str">
        <f>IFERROR(IF(BT430="Ⅱロなし",ROUNDDOWN(L430*VLOOKUP(K430,【参考】数式用!$A$4:$J$42,8,FALSE)*AA430,0),""),"")</f>
        <v/>
      </c>
    </row>
    <row r="431" spans="1:74" ht="110.1" customHeight="1" thickBot="1">
      <c r="A431" s="333">
        <v>418</v>
      </c>
      <c r="B431" s="1008" t="str">
        <f>IF(基本情報入力シート!B453="","",基本情報入力シート!B453)</f>
        <v/>
      </c>
      <c r="C431" s="1009"/>
      <c r="D431" s="1009"/>
      <c r="E431" s="1009"/>
      <c r="F431" s="1010"/>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24" t="str">
        <f>IF('別紙様式2-2（個票（４、５月））'!M431="","",'別紙様式2-2（個票（４、５月））'!M431)</f>
        <v/>
      </c>
      <c r="N431" s="584" t="str">
        <f>IF('別紙様式2-2（個票（４、５月））'!N431="","",'別紙様式2-2（個票（４、５月））'!N431)</f>
        <v/>
      </c>
      <c r="O431" s="336"/>
      <c r="P431" s="337" t="str">
        <f>IFERROR(VLOOKUP(K431,【参考】数式用!$A$2:$M$57,MATCH(O431,【参考】数式用!$G$3:$M$3,0)+6,0),"")</f>
        <v/>
      </c>
      <c r="Q431" s="338" t="s">
        <v>118</v>
      </c>
      <c r="R431" s="339"/>
      <c r="S431" s="340" t="s">
        <v>183</v>
      </c>
      <c r="T431" s="339"/>
      <c r="U431" s="340" t="s">
        <v>184</v>
      </c>
      <c r="V431" s="339"/>
      <c r="W431" s="340" t="s">
        <v>183</v>
      </c>
      <c r="X431" s="339"/>
      <c r="Y431" s="340" t="s">
        <v>185</v>
      </c>
      <c r="Z431" s="340" t="s">
        <v>186</v>
      </c>
      <c r="AA431" s="340" t="str">
        <f t="shared" si="199"/>
        <v/>
      </c>
      <c r="AB431" s="341" t="s">
        <v>187</v>
      </c>
      <c r="AC431" s="342" t="str">
        <f t="shared" si="200"/>
        <v/>
      </c>
      <c r="AD431" s="509" t="str">
        <f t="shared" si="201"/>
        <v/>
      </c>
      <c r="AE431" s="343" t="str">
        <f>IFERROR(ROUNDDOWN(ROUNDDOWN(ROUND(L431*VLOOKUP(K431,【参考】数式用!$A$2:$M$57,MATCH("処遇改善加算Ⅳ",【参考】数式用!$G$3:$M$3,0)+6,0),0),0)*AA431*0.5,0), "")</f>
        <v/>
      </c>
      <c r="AF431" s="344"/>
      <c r="AG431" s="345"/>
      <c r="AH431" s="345"/>
      <c r="AI431" s="344"/>
      <c r="AJ431" s="382"/>
      <c r="AK431" s="346"/>
      <c r="AL431" s="324" t="str">
        <f t="shared" si="202"/>
        <v/>
      </c>
      <c r="AM431" s="325" t="str">
        <f t="shared" si="203"/>
        <v/>
      </c>
      <c r="AN431" s="255"/>
      <c r="AO431" s="577" t="str">
        <f>IFERROR(VLOOKUP(K431,【参考】数式用!$A$2:$N$57,14,FALSE),"")</f>
        <v/>
      </c>
      <c r="AP431" s="577" t="str">
        <f t="shared" si="204"/>
        <v/>
      </c>
      <c r="AQ431" s="560" t="str">
        <f t="shared" si="205"/>
        <v/>
      </c>
      <c r="AR431" s="560" t="str">
        <f t="shared" si="206"/>
        <v>キャリアパス要件Ⅰ・Ⅱ_</v>
      </c>
      <c r="AS431" s="632" t="str">
        <f t="shared" si="207"/>
        <v>入力済</v>
      </c>
      <c r="AT431" s="577" t="str">
        <f t="shared" si="208"/>
        <v/>
      </c>
      <c r="AU431" s="632" t="str">
        <f t="shared" si="209"/>
        <v>入力済</v>
      </c>
      <c r="AV431" s="632" t="str">
        <f t="shared" si="210"/>
        <v/>
      </c>
      <c r="AW431" s="632" t="str">
        <f t="shared" si="211"/>
        <v/>
      </c>
      <c r="AX431" s="577" t="str">
        <f t="shared" si="212"/>
        <v/>
      </c>
      <c r="AY431" s="632" t="str">
        <f>IFERROR(VLOOKUP(K431,【参考】数式用!$AR$3:$AS$49, 2, FALSE), "")</f>
        <v/>
      </c>
      <c r="AZ431" s="577" t="str">
        <f t="shared" si="213"/>
        <v/>
      </c>
      <c r="BA431" s="559" t="str">
        <f t="shared" si="214"/>
        <v>入力済</v>
      </c>
      <c r="BB431" s="632" t="str">
        <f>IFERROR(VLOOKUP(K431,【参考】数式用!$AX$3:$AY$59, 2, FALSE), "")</f>
        <v/>
      </c>
      <c r="BC431" s="577" t="str">
        <f t="shared" si="215"/>
        <v/>
      </c>
      <c r="BD431" s="559" t="str">
        <f t="shared" si="216"/>
        <v>入力済</v>
      </c>
      <c r="BE431" s="559" t="str">
        <f t="shared" si="217"/>
        <v/>
      </c>
      <c r="BF431" s="559" t="str">
        <f t="shared" si="218"/>
        <v/>
      </c>
      <c r="BG431" s="559" t="str">
        <f t="shared" si="219"/>
        <v/>
      </c>
      <c r="BH431" s="559" t="str">
        <f t="shared" si="220"/>
        <v/>
      </c>
      <c r="BI431" s="559" t="str">
        <f t="shared" si="221"/>
        <v/>
      </c>
      <c r="BK431" s="27"/>
      <c r="BL431" s="606" t="str">
        <f t="shared" si="222"/>
        <v/>
      </c>
      <c r="BM431" s="606" t="str">
        <f t="shared" si="223"/>
        <v/>
      </c>
      <c r="BN431" s="606" t="str">
        <f t="shared" si="224"/>
        <v/>
      </c>
      <c r="BO431" s="607" t="str">
        <f>IFERROR(IF(BN431="対象",ROUNDDOWN(L431*VLOOKUP(K431,【参考】数式用!$A$4:$J$42,10,FALSE)*AA431,0),""),"")</f>
        <v/>
      </c>
      <c r="BP431" s="606" t="str">
        <f t="shared" si="228"/>
        <v/>
      </c>
      <c r="BQ431" s="606" t="str">
        <f t="shared" si="225"/>
        <v/>
      </c>
      <c r="BR431" s="608" t="str">
        <f t="shared" si="229"/>
        <v/>
      </c>
      <c r="BS431" s="608" t="str">
        <f t="shared" si="226"/>
        <v/>
      </c>
      <c r="BT431" s="606" t="str">
        <f t="shared" si="227"/>
        <v/>
      </c>
      <c r="BU431" s="607" t="str">
        <f>IFERROR(IF(BT431="Ⅱロ有り",ROUNDDOWN(L431*VLOOKUP(K431,【参考】数式用!$A$4:$J$42,10,FALSE)*AA431,0),""),"")</f>
        <v/>
      </c>
      <c r="BV431" s="606" t="str">
        <f>IFERROR(IF(BT431="Ⅱロなし",ROUNDDOWN(L431*VLOOKUP(K431,【参考】数式用!$A$4:$J$42,8,FALSE)*AA431,0),""),"")</f>
        <v/>
      </c>
    </row>
    <row r="432" spans="1:74" ht="110.1" customHeight="1" thickBot="1">
      <c r="A432" s="333">
        <v>419</v>
      </c>
      <c r="B432" s="1008" t="str">
        <f>IF(基本情報入力シート!B454="","",基本情報入力シート!B454)</f>
        <v/>
      </c>
      <c r="C432" s="1009"/>
      <c r="D432" s="1009"/>
      <c r="E432" s="1009"/>
      <c r="F432" s="1010"/>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24" t="str">
        <f>IF('別紙様式2-2（個票（４、５月））'!M432="","",'別紙様式2-2（個票（４、５月））'!M432)</f>
        <v/>
      </c>
      <c r="N432" s="584" t="str">
        <f>IF('別紙様式2-2（個票（４、５月））'!N432="","",'別紙様式2-2（個票（４、５月））'!N432)</f>
        <v/>
      </c>
      <c r="O432" s="336"/>
      <c r="P432" s="337" t="str">
        <f>IFERROR(VLOOKUP(K432,【参考】数式用!$A$2:$M$57,MATCH(O432,【参考】数式用!$G$3:$M$3,0)+6,0),"")</f>
        <v/>
      </c>
      <c r="Q432" s="338" t="s">
        <v>118</v>
      </c>
      <c r="R432" s="339"/>
      <c r="S432" s="340" t="s">
        <v>183</v>
      </c>
      <c r="T432" s="339"/>
      <c r="U432" s="340" t="s">
        <v>184</v>
      </c>
      <c r="V432" s="339"/>
      <c r="W432" s="340" t="s">
        <v>183</v>
      </c>
      <c r="X432" s="339"/>
      <c r="Y432" s="340" t="s">
        <v>185</v>
      </c>
      <c r="Z432" s="340" t="s">
        <v>186</v>
      </c>
      <c r="AA432" s="340" t="str">
        <f t="shared" si="199"/>
        <v/>
      </c>
      <c r="AB432" s="341" t="s">
        <v>187</v>
      </c>
      <c r="AC432" s="342" t="str">
        <f t="shared" si="200"/>
        <v/>
      </c>
      <c r="AD432" s="509" t="str">
        <f t="shared" si="201"/>
        <v/>
      </c>
      <c r="AE432" s="343" t="str">
        <f>IFERROR(ROUNDDOWN(ROUNDDOWN(ROUND(L432*VLOOKUP(K432,【参考】数式用!$A$2:$M$57,MATCH("処遇改善加算Ⅳ",【参考】数式用!$G$3:$M$3,0)+6,0),0),0)*AA432*0.5,0), "")</f>
        <v/>
      </c>
      <c r="AF432" s="344"/>
      <c r="AG432" s="345"/>
      <c r="AH432" s="345"/>
      <c r="AI432" s="344"/>
      <c r="AJ432" s="382"/>
      <c r="AK432" s="346"/>
      <c r="AL432" s="324" t="str">
        <f t="shared" si="202"/>
        <v/>
      </c>
      <c r="AM432" s="325" t="str">
        <f t="shared" si="203"/>
        <v/>
      </c>
      <c r="AN432" s="255"/>
      <c r="AO432" s="577" t="str">
        <f>IFERROR(VLOOKUP(K432,【参考】数式用!$A$2:$N$57,14,FALSE),"")</f>
        <v/>
      </c>
      <c r="AP432" s="577" t="str">
        <f t="shared" si="204"/>
        <v/>
      </c>
      <c r="AQ432" s="560" t="str">
        <f t="shared" si="205"/>
        <v/>
      </c>
      <c r="AR432" s="560" t="str">
        <f t="shared" si="206"/>
        <v>キャリアパス要件Ⅰ・Ⅱ_</v>
      </c>
      <c r="AS432" s="632" t="str">
        <f t="shared" si="207"/>
        <v>入力済</v>
      </c>
      <c r="AT432" s="577" t="str">
        <f t="shared" si="208"/>
        <v/>
      </c>
      <c r="AU432" s="632" t="str">
        <f t="shared" si="209"/>
        <v>入力済</v>
      </c>
      <c r="AV432" s="632" t="str">
        <f t="shared" si="210"/>
        <v/>
      </c>
      <c r="AW432" s="632" t="str">
        <f t="shared" si="211"/>
        <v/>
      </c>
      <c r="AX432" s="577" t="str">
        <f t="shared" si="212"/>
        <v/>
      </c>
      <c r="AY432" s="632" t="str">
        <f>IFERROR(VLOOKUP(K432,【参考】数式用!$AR$3:$AS$49, 2, FALSE), "")</f>
        <v/>
      </c>
      <c r="AZ432" s="577" t="str">
        <f t="shared" si="213"/>
        <v/>
      </c>
      <c r="BA432" s="559" t="str">
        <f t="shared" si="214"/>
        <v>入力済</v>
      </c>
      <c r="BB432" s="632" t="str">
        <f>IFERROR(VLOOKUP(K432,【参考】数式用!$AX$3:$AY$59, 2, FALSE), "")</f>
        <v/>
      </c>
      <c r="BC432" s="577" t="str">
        <f t="shared" si="215"/>
        <v/>
      </c>
      <c r="BD432" s="559" t="str">
        <f t="shared" si="216"/>
        <v>入力済</v>
      </c>
      <c r="BE432" s="559" t="str">
        <f t="shared" si="217"/>
        <v/>
      </c>
      <c r="BF432" s="559" t="str">
        <f t="shared" si="218"/>
        <v/>
      </c>
      <c r="BG432" s="559" t="str">
        <f t="shared" si="219"/>
        <v/>
      </c>
      <c r="BH432" s="559" t="str">
        <f t="shared" si="220"/>
        <v/>
      </c>
      <c r="BI432" s="559" t="str">
        <f t="shared" si="221"/>
        <v/>
      </c>
      <c r="BK432" s="27"/>
      <c r="BL432" s="606" t="str">
        <f t="shared" si="222"/>
        <v/>
      </c>
      <c r="BM432" s="606" t="str">
        <f t="shared" si="223"/>
        <v/>
      </c>
      <c r="BN432" s="606" t="str">
        <f t="shared" si="224"/>
        <v/>
      </c>
      <c r="BO432" s="607" t="str">
        <f>IFERROR(IF(BN432="対象",ROUNDDOWN(L432*VLOOKUP(K432,【参考】数式用!$A$4:$J$42,10,FALSE)*AA432,0),""),"")</f>
        <v/>
      </c>
      <c r="BP432" s="606" t="str">
        <f t="shared" si="228"/>
        <v/>
      </c>
      <c r="BQ432" s="606" t="str">
        <f t="shared" si="225"/>
        <v/>
      </c>
      <c r="BR432" s="608" t="str">
        <f t="shared" si="229"/>
        <v/>
      </c>
      <c r="BS432" s="608" t="str">
        <f t="shared" si="226"/>
        <v/>
      </c>
      <c r="BT432" s="606" t="str">
        <f t="shared" si="227"/>
        <v/>
      </c>
      <c r="BU432" s="607" t="str">
        <f>IFERROR(IF(BT432="Ⅱロ有り",ROUNDDOWN(L432*VLOOKUP(K432,【参考】数式用!$A$4:$J$42,10,FALSE)*AA432,0),""),"")</f>
        <v/>
      </c>
      <c r="BV432" s="606" t="str">
        <f>IFERROR(IF(BT432="Ⅱロなし",ROUNDDOWN(L432*VLOOKUP(K432,【参考】数式用!$A$4:$J$42,8,FALSE)*AA432,0),""),"")</f>
        <v/>
      </c>
    </row>
    <row r="433" spans="1:74" ht="110.1" customHeight="1" thickBot="1">
      <c r="A433" s="333">
        <v>420</v>
      </c>
      <c r="B433" s="1008" t="str">
        <f>IF(基本情報入力シート!B455="","",基本情報入力シート!B455)</f>
        <v/>
      </c>
      <c r="C433" s="1009"/>
      <c r="D433" s="1009"/>
      <c r="E433" s="1009"/>
      <c r="F433" s="1010"/>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24" t="str">
        <f>IF('別紙様式2-2（個票（４、５月））'!M433="","",'別紙様式2-2（個票（４、５月））'!M433)</f>
        <v/>
      </c>
      <c r="N433" s="584" t="str">
        <f>IF('別紙様式2-2（個票（４、５月））'!N433="","",'別紙様式2-2（個票（４、５月））'!N433)</f>
        <v/>
      </c>
      <c r="O433" s="336"/>
      <c r="P433" s="337" t="str">
        <f>IFERROR(VLOOKUP(K433,【参考】数式用!$A$2:$M$57,MATCH(O433,【参考】数式用!$G$3:$M$3,0)+6,0),"")</f>
        <v/>
      </c>
      <c r="Q433" s="338" t="s">
        <v>118</v>
      </c>
      <c r="R433" s="339"/>
      <c r="S433" s="340" t="s">
        <v>183</v>
      </c>
      <c r="T433" s="339"/>
      <c r="U433" s="340" t="s">
        <v>184</v>
      </c>
      <c r="V433" s="339"/>
      <c r="W433" s="340" t="s">
        <v>183</v>
      </c>
      <c r="X433" s="339"/>
      <c r="Y433" s="340" t="s">
        <v>185</v>
      </c>
      <c r="Z433" s="340" t="s">
        <v>186</v>
      </c>
      <c r="AA433" s="340" t="str">
        <f t="shared" si="199"/>
        <v/>
      </c>
      <c r="AB433" s="341" t="s">
        <v>187</v>
      </c>
      <c r="AC433" s="342" t="str">
        <f t="shared" si="200"/>
        <v/>
      </c>
      <c r="AD433" s="509" t="str">
        <f t="shared" si="201"/>
        <v/>
      </c>
      <c r="AE433" s="343" t="str">
        <f>IFERROR(ROUNDDOWN(ROUNDDOWN(ROUND(L433*VLOOKUP(K433,【参考】数式用!$A$2:$M$57,MATCH("処遇改善加算Ⅳ",【参考】数式用!$G$3:$M$3,0)+6,0),0),0)*AA433*0.5,0), "")</f>
        <v/>
      </c>
      <c r="AF433" s="344"/>
      <c r="AG433" s="345"/>
      <c r="AH433" s="345"/>
      <c r="AI433" s="344"/>
      <c r="AJ433" s="382"/>
      <c r="AK433" s="346"/>
      <c r="AL433" s="324" t="str">
        <f t="shared" si="202"/>
        <v/>
      </c>
      <c r="AM433" s="325" t="str">
        <f t="shared" si="203"/>
        <v/>
      </c>
      <c r="AN433" s="255"/>
      <c r="AO433" s="577" t="str">
        <f>IFERROR(VLOOKUP(K433,【参考】数式用!$A$2:$N$57,14,FALSE),"")</f>
        <v/>
      </c>
      <c r="AP433" s="577" t="str">
        <f t="shared" si="204"/>
        <v/>
      </c>
      <c r="AQ433" s="560" t="str">
        <f t="shared" si="205"/>
        <v/>
      </c>
      <c r="AR433" s="560" t="str">
        <f t="shared" si="206"/>
        <v>キャリアパス要件Ⅰ・Ⅱ_</v>
      </c>
      <c r="AS433" s="632" t="str">
        <f t="shared" si="207"/>
        <v>入力済</v>
      </c>
      <c r="AT433" s="577" t="str">
        <f t="shared" si="208"/>
        <v/>
      </c>
      <c r="AU433" s="632" t="str">
        <f t="shared" si="209"/>
        <v>入力済</v>
      </c>
      <c r="AV433" s="632" t="str">
        <f t="shared" si="210"/>
        <v/>
      </c>
      <c r="AW433" s="632" t="str">
        <f t="shared" si="211"/>
        <v/>
      </c>
      <c r="AX433" s="577" t="str">
        <f t="shared" si="212"/>
        <v/>
      </c>
      <c r="AY433" s="632" t="str">
        <f>IFERROR(VLOOKUP(K433,【参考】数式用!$AR$3:$AS$49, 2, FALSE), "")</f>
        <v/>
      </c>
      <c r="AZ433" s="577" t="str">
        <f t="shared" si="213"/>
        <v/>
      </c>
      <c r="BA433" s="559" t="str">
        <f t="shared" si="214"/>
        <v>入力済</v>
      </c>
      <c r="BB433" s="632" t="str">
        <f>IFERROR(VLOOKUP(K433,【参考】数式用!$AX$3:$AY$59, 2, FALSE), "")</f>
        <v/>
      </c>
      <c r="BC433" s="577" t="str">
        <f t="shared" si="215"/>
        <v/>
      </c>
      <c r="BD433" s="559" t="str">
        <f t="shared" si="216"/>
        <v>入力済</v>
      </c>
      <c r="BE433" s="559" t="str">
        <f t="shared" si="217"/>
        <v/>
      </c>
      <c r="BF433" s="559" t="str">
        <f t="shared" si="218"/>
        <v/>
      </c>
      <c r="BG433" s="559" t="str">
        <f t="shared" si="219"/>
        <v/>
      </c>
      <c r="BH433" s="559" t="str">
        <f t="shared" si="220"/>
        <v/>
      </c>
      <c r="BI433" s="559" t="str">
        <f t="shared" si="221"/>
        <v/>
      </c>
      <c r="BK433" s="27"/>
      <c r="BL433" s="606" t="str">
        <f t="shared" si="222"/>
        <v/>
      </c>
      <c r="BM433" s="606" t="str">
        <f t="shared" si="223"/>
        <v/>
      </c>
      <c r="BN433" s="606" t="str">
        <f t="shared" si="224"/>
        <v/>
      </c>
      <c r="BO433" s="607" t="str">
        <f>IFERROR(IF(BN433="対象",ROUNDDOWN(L433*VLOOKUP(K433,【参考】数式用!$A$4:$J$42,10,FALSE)*AA433,0),""),"")</f>
        <v/>
      </c>
      <c r="BP433" s="606" t="str">
        <f t="shared" si="228"/>
        <v/>
      </c>
      <c r="BQ433" s="606" t="str">
        <f t="shared" si="225"/>
        <v/>
      </c>
      <c r="BR433" s="608" t="str">
        <f t="shared" si="229"/>
        <v/>
      </c>
      <c r="BS433" s="608" t="str">
        <f t="shared" si="226"/>
        <v/>
      </c>
      <c r="BT433" s="606" t="str">
        <f t="shared" si="227"/>
        <v/>
      </c>
      <c r="BU433" s="607" t="str">
        <f>IFERROR(IF(BT433="Ⅱロ有り",ROUNDDOWN(L433*VLOOKUP(K433,【参考】数式用!$A$4:$J$42,10,FALSE)*AA433,0),""),"")</f>
        <v/>
      </c>
      <c r="BV433" s="606" t="str">
        <f>IFERROR(IF(BT433="Ⅱロなし",ROUNDDOWN(L433*VLOOKUP(K433,【参考】数式用!$A$4:$J$42,8,FALSE)*AA433,0),""),"")</f>
        <v/>
      </c>
    </row>
    <row r="434" spans="1:74" ht="110.1" customHeight="1" thickBot="1">
      <c r="A434" s="333">
        <v>421</v>
      </c>
      <c r="B434" s="1008" t="str">
        <f>IF(基本情報入力シート!B456="","",基本情報入力シート!B456)</f>
        <v/>
      </c>
      <c r="C434" s="1009"/>
      <c r="D434" s="1009"/>
      <c r="E434" s="1009"/>
      <c r="F434" s="1010"/>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24" t="str">
        <f>IF('別紙様式2-2（個票（４、５月））'!M434="","",'別紙様式2-2（個票（４、５月））'!M434)</f>
        <v/>
      </c>
      <c r="N434" s="584" t="str">
        <f>IF('別紙様式2-2（個票（４、５月））'!N434="","",'別紙様式2-2（個票（４、５月））'!N434)</f>
        <v/>
      </c>
      <c r="O434" s="336"/>
      <c r="P434" s="337" t="str">
        <f>IFERROR(VLOOKUP(K434,【参考】数式用!$A$2:$M$57,MATCH(O434,【参考】数式用!$G$3:$M$3,0)+6,0),"")</f>
        <v/>
      </c>
      <c r="Q434" s="338" t="s">
        <v>118</v>
      </c>
      <c r="R434" s="339"/>
      <c r="S434" s="340" t="s">
        <v>183</v>
      </c>
      <c r="T434" s="339"/>
      <c r="U434" s="340" t="s">
        <v>184</v>
      </c>
      <c r="V434" s="339"/>
      <c r="W434" s="340" t="s">
        <v>183</v>
      </c>
      <c r="X434" s="339"/>
      <c r="Y434" s="340" t="s">
        <v>185</v>
      </c>
      <c r="Z434" s="340" t="s">
        <v>186</v>
      </c>
      <c r="AA434" s="340" t="str">
        <f t="shared" ref="AA434:AA497" si="230">IF(R434&gt;=1,(V434*12+X434)-(R434*12+T434)+1,"")</f>
        <v/>
      </c>
      <c r="AB434" s="341" t="s">
        <v>187</v>
      </c>
      <c r="AC434" s="342" t="str">
        <f t="shared" ref="AC434:AC497" si="231">IFERROR(ROUNDDOWN(ROUND(L434*P434,0),0)*AA434,"")</f>
        <v/>
      </c>
      <c r="AD434" s="509"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2"/>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77" t="str">
        <f>IFERROR(VLOOKUP(K434,【参考】数式用!$A$2:$N$57,14,FALSE),"")</f>
        <v/>
      </c>
      <c r="AP434" s="577" t="str">
        <f t="shared" ref="AP434:AP497" si="235">IF(AND(K434&lt;&gt;""),"O列に色付け","")</f>
        <v/>
      </c>
      <c r="AQ434" s="560" t="str">
        <f t="shared" ref="AQ434:AQ497" si="236">IF(AND(AE434&lt;&gt;0,AE434&lt;&gt;"",AO434="加算対象"),IF(AF434="○","入力済","未入力"),"")</f>
        <v/>
      </c>
      <c r="AR434" s="560" t="str">
        <f t="shared" ref="AR434:AR497" si="237">"キャリアパス要件Ⅰ・Ⅱ_"&amp;AO434</f>
        <v>キャリアパス要件Ⅰ・Ⅱ_</v>
      </c>
      <c r="AS434" s="632" t="str">
        <f t="shared" ref="AS434:AS497" si="238">IF(AND(O434&lt;&gt;"", AG434=""), "未入力", "入力済")</f>
        <v>入力済</v>
      </c>
      <c r="AT434" s="577" t="str">
        <f t="shared" ref="AT434:AT497" si="239">IF(AND(O434&lt;&gt;"", O434&lt;&gt;"処遇改善加算Ⅳ",AO434="加算対象"),"AH列に色付け","")</f>
        <v/>
      </c>
      <c r="AU434" s="632" t="str">
        <f t="shared" ref="AU434:AU497" si="240">IF(AND(O434&lt;&gt;"", O434&lt;&gt;"処遇改善加算Ⅳ",O434&lt;&gt;"処遇改善加算", AH434=""), "未入力", "入力済")</f>
        <v>入力済</v>
      </c>
      <c r="AV434" s="632" t="str">
        <f t="shared" ref="AV434:AV497" si="241">IF(OR(ISNUMBER(SEARCH("処遇改善加算Ⅰ",O434)),ISNUMBER(SEARCH("処遇改善加算Ⅱ",O434))),"対象","")</f>
        <v/>
      </c>
      <c r="AW434" s="632" t="str">
        <f t="shared" ref="AW434:AW497" si="242">IF(AND(O434&lt;&gt;"", O434&lt;&gt;"処遇改善加算Ⅲ", O434&lt;&gt;"処遇改善加算Ⅳ",O434&lt;&gt;"処遇改善加算"),"対象", "")</f>
        <v/>
      </c>
      <c r="AX434" s="577" t="str">
        <f t="shared" ref="AX434:AX497" si="243">IF(AND(AW434=1, OR(AI434=0,AI434=""),AO434="加算対象"),"AH列に色付け","")</f>
        <v/>
      </c>
      <c r="AY434" s="632" t="str">
        <f>IFERROR(VLOOKUP(K434,【参考】数式用!$AR$3:$AS$49, 2, FALSE), "")</f>
        <v/>
      </c>
      <c r="AZ434" s="577" t="str">
        <f t="shared" ref="AZ434:AZ497" si="244">IF(AND(AO434="加算対象",OR(O434="処遇改善加算Ⅰイ",O434="処遇改善加算Ⅰロ")),"AJ列に色付け","")</f>
        <v/>
      </c>
      <c r="BA434" s="559" t="str">
        <f t="shared" ref="BA434:BA497" si="245">IF(AND(OR(O434="処遇改善加算Ⅰイ",O434="処遇改善加算Ⅰロ"), AJ434=""), "未入力","入力済")</f>
        <v>入力済</v>
      </c>
      <c r="BB434" s="632" t="str">
        <f>IFERROR(VLOOKUP(K434,【参考】数式用!$AX$3:$AY$59, 2, FALSE), "")</f>
        <v/>
      </c>
      <c r="BC434" s="577" t="str">
        <f t="shared" ref="BC434:BC497" si="246">IF(OR(COUNTIF(AG434:AI434,"*令和８年度特例要件を*")&gt;0,ISNUMBER(SEARCH("処遇改善加算Ⅰロ",O434)),ISNUMBER(SEARCH("処遇改善加算Ⅱロ",O434)),AO434="加算対象外"),"AK列に色付け","")</f>
        <v/>
      </c>
      <c r="BD434" s="559" t="str">
        <f t="shared" ref="BD434:BD497" si="247">IF(AND(COUNTIF(AG434:AI434,"*令和８年度特例要件を*")&gt;0,AK434=""), "未入力","入力済")</f>
        <v>入力済</v>
      </c>
      <c r="BE434" s="559" t="str">
        <f t="shared" ref="BE434:BE497" si="248">IF(OR(ISNUMBER(SEARCH("処遇改善加算Ⅰロ",O434)),ISNUMBER(SEARCH("処遇改善加算Ⅱロ",O434))),"",IF(AND(BC434="AK列に色付け",OR(AG434="○",AG434="誓約"),AH434="○",AI434&gt;=1),"AK列色消し",""))</f>
        <v/>
      </c>
      <c r="BF434" s="559" t="str">
        <f t="shared" ref="BF434:BF497" si="249">IF(AND(O434="処遇改善加算",OR(AG434="○",AG434="誓約")),"AK列色消し","")</f>
        <v/>
      </c>
      <c r="BG434" s="559" t="str">
        <f t="shared" ref="BG434:BG497" si="250">IF(OR(TRIM(BC434)="",BE434="AK列色消し",BF434="AK列色消し"),"","入力必要")</f>
        <v/>
      </c>
      <c r="BH434" s="559" t="str">
        <f t="shared" ref="BH434:BH497" si="251">IF(AND(BE434="",BG434="入力必要"),IF(AK434="","未入力","入力済"),"")</f>
        <v/>
      </c>
      <c r="BI434" s="559" t="str">
        <f t="shared" ref="BI434:BI497" si="252">G434</f>
        <v/>
      </c>
      <c r="BK434" s="27"/>
      <c r="BL434" s="606" t="str">
        <f t="shared" ref="BL434:BL497" si="253">IF(AND(K434&lt;&gt;"",K434&lt;&gt;"計画相談支援",K434&lt;&gt;"地域相談支援（地域定着支援）",K434&lt;&gt;"地域相談支援（地域移行支援）",K434&lt;&gt;"障害児相談支援"),"O列に色付け","")</f>
        <v/>
      </c>
      <c r="BM434" s="606" t="str">
        <f t="shared" ref="BM434:BM497" si="254">IF(OR(O434="処遇改善加算Ⅰロ",O434="処遇改善加算Ⅱロ"),"対象","")</f>
        <v/>
      </c>
      <c r="BN434" s="60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607" t="str">
        <f>IFERROR(IF(BN434="対象",ROUNDDOWN(L434*VLOOKUP(K434,【参考】数式用!$A$4:$J$42,10,FALSE)*AA434,0),""),"")</f>
        <v/>
      </c>
      <c r="BP434" s="606" t="str">
        <f t="shared" si="228"/>
        <v/>
      </c>
      <c r="BQ434" s="606" t="str">
        <f t="shared" ref="BQ434:BQ497" si="256">IF(O434="処遇改善加算","対象","")</f>
        <v/>
      </c>
      <c r="BR434" s="608" t="str">
        <f t="shared" si="229"/>
        <v/>
      </c>
      <c r="BS434" s="608" t="str">
        <f t="shared" ref="BS434:BS497" si="257">IF(BM434="対象","",IF(COUNTIF(AF434:AH434,"*令和８年度特例要件を*")&gt;0,"特例要件",""))</f>
        <v/>
      </c>
      <c r="BT434" s="606" t="str">
        <f t="shared" ref="BT434:BT497" si="258">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607" t="str">
        <f>IFERROR(IF(BT434="Ⅱロ有り",ROUNDDOWN(L434*VLOOKUP(K434,【参考】数式用!$A$4:$J$42,10,FALSE)*AA434,0),""),"")</f>
        <v/>
      </c>
      <c r="BV434" s="606" t="str">
        <f>IFERROR(IF(BT434="Ⅱロなし",ROUNDDOWN(L434*VLOOKUP(K434,【参考】数式用!$A$4:$J$42,8,FALSE)*AA434,0),""),"")</f>
        <v/>
      </c>
    </row>
    <row r="435" spans="1:74" ht="110.1" customHeight="1" thickBot="1">
      <c r="A435" s="333">
        <v>422</v>
      </c>
      <c r="B435" s="1008" t="str">
        <f>IF(基本情報入力シート!B457="","",基本情報入力シート!B457)</f>
        <v/>
      </c>
      <c r="C435" s="1009"/>
      <c r="D435" s="1009"/>
      <c r="E435" s="1009"/>
      <c r="F435" s="1010"/>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24" t="str">
        <f>IF('別紙様式2-2（個票（４、５月））'!M435="","",'別紙様式2-2（個票（４、５月））'!M435)</f>
        <v/>
      </c>
      <c r="N435" s="584" t="str">
        <f>IF('別紙様式2-2（個票（４、５月））'!N435="","",'別紙様式2-2（個票（４、５月））'!N435)</f>
        <v/>
      </c>
      <c r="O435" s="336"/>
      <c r="P435" s="337" t="str">
        <f>IFERROR(VLOOKUP(K435,【参考】数式用!$A$2:$M$57,MATCH(O435,【参考】数式用!$G$3:$M$3,0)+6,0),"")</f>
        <v/>
      </c>
      <c r="Q435" s="338" t="s">
        <v>118</v>
      </c>
      <c r="R435" s="339"/>
      <c r="S435" s="340" t="s">
        <v>183</v>
      </c>
      <c r="T435" s="339"/>
      <c r="U435" s="340" t="s">
        <v>184</v>
      </c>
      <c r="V435" s="339"/>
      <c r="W435" s="340" t="s">
        <v>183</v>
      </c>
      <c r="X435" s="339"/>
      <c r="Y435" s="340" t="s">
        <v>185</v>
      </c>
      <c r="Z435" s="340" t="s">
        <v>186</v>
      </c>
      <c r="AA435" s="340" t="str">
        <f t="shared" si="230"/>
        <v/>
      </c>
      <c r="AB435" s="341" t="s">
        <v>187</v>
      </c>
      <c r="AC435" s="342" t="str">
        <f t="shared" si="231"/>
        <v/>
      </c>
      <c r="AD435" s="509" t="str">
        <f t="shared" si="232"/>
        <v/>
      </c>
      <c r="AE435" s="343" t="str">
        <f>IFERROR(ROUNDDOWN(ROUNDDOWN(ROUND(L435*VLOOKUP(K435,【参考】数式用!$A$2:$M$57,MATCH("処遇改善加算Ⅳ",【参考】数式用!$G$3:$M$3,0)+6,0),0),0)*AA435*0.5,0), "")</f>
        <v/>
      </c>
      <c r="AF435" s="344"/>
      <c r="AG435" s="345"/>
      <c r="AH435" s="345"/>
      <c r="AI435" s="344"/>
      <c r="AJ435" s="382"/>
      <c r="AK435" s="346"/>
      <c r="AL435" s="324" t="str">
        <f t="shared" si="233"/>
        <v/>
      </c>
      <c r="AM435" s="325" t="str">
        <f t="shared" si="234"/>
        <v/>
      </c>
      <c r="AN435" s="255"/>
      <c r="AO435" s="577" t="str">
        <f>IFERROR(VLOOKUP(K435,【参考】数式用!$A$2:$N$57,14,FALSE),"")</f>
        <v/>
      </c>
      <c r="AP435" s="577" t="str">
        <f t="shared" si="235"/>
        <v/>
      </c>
      <c r="AQ435" s="560" t="str">
        <f t="shared" si="236"/>
        <v/>
      </c>
      <c r="AR435" s="560" t="str">
        <f t="shared" si="237"/>
        <v>キャリアパス要件Ⅰ・Ⅱ_</v>
      </c>
      <c r="AS435" s="632" t="str">
        <f t="shared" si="238"/>
        <v>入力済</v>
      </c>
      <c r="AT435" s="577" t="str">
        <f t="shared" si="239"/>
        <v/>
      </c>
      <c r="AU435" s="632" t="str">
        <f t="shared" si="240"/>
        <v>入力済</v>
      </c>
      <c r="AV435" s="632" t="str">
        <f t="shared" si="241"/>
        <v/>
      </c>
      <c r="AW435" s="632" t="str">
        <f t="shared" si="242"/>
        <v/>
      </c>
      <c r="AX435" s="577" t="str">
        <f t="shared" si="243"/>
        <v/>
      </c>
      <c r="AY435" s="632" t="str">
        <f>IFERROR(VLOOKUP(K435,【参考】数式用!$AR$3:$AS$49, 2, FALSE), "")</f>
        <v/>
      </c>
      <c r="AZ435" s="577" t="str">
        <f t="shared" si="244"/>
        <v/>
      </c>
      <c r="BA435" s="559" t="str">
        <f t="shared" si="245"/>
        <v>入力済</v>
      </c>
      <c r="BB435" s="632" t="str">
        <f>IFERROR(VLOOKUP(K435,【参考】数式用!$AX$3:$AY$59, 2, FALSE), "")</f>
        <v/>
      </c>
      <c r="BC435" s="577" t="str">
        <f t="shared" si="246"/>
        <v/>
      </c>
      <c r="BD435" s="559" t="str">
        <f t="shared" si="247"/>
        <v>入力済</v>
      </c>
      <c r="BE435" s="559" t="str">
        <f t="shared" si="248"/>
        <v/>
      </c>
      <c r="BF435" s="559" t="str">
        <f t="shared" si="249"/>
        <v/>
      </c>
      <c r="BG435" s="559" t="str">
        <f t="shared" si="250"/>
        <v/>
      </c>
      <c r="BH435" s="559" t="str">
        <f t="shared" si="251"/>
        <v/>
      </c>
      <c r="BI435" s="559" t="str">
        <f t="shared" si="252"/>
        <v/>
      </c>
      <c r="BK435" s="27"/>
      <c r="BL435" s="606" t="str">
        <f t="shared" si="253"/>
        <v/>
      </c>
      <c r="BM435" s="606" t="str">
        <f t="shared" si="254"/>
        <v/>
      </c>
      <c r="BN435" s="606" t="str">
        <f t="shared" si="255"/>
        <v/>
      </c>
      <c r="BO435" s="607" t="str">
        <f>IFERROR(IF(BN435="対象",ROUNDDOWN(L435*VLOOKUP(K435,【参考】数式用!$A$4:$J$42,10,FALSE)*AA435,0),""),"")</f>
        <v/>
      </c>
      <c r="BP435" s="606" t="str">
        <f t="shared" si="228"/>
        <v/>
      </c>
      <c r="BQ435" s="606" t="str">
        <f t="shared" si="256"/>
        <v/>
      </c>
      <c r="BR435" s="608" t="str">
        <f t="shared" si="229"/>
        <v/>
      </c>
      <c r="BS435" s="608" t="str">
        <f t="shared" si="257"/>
        <v/>
      </c>
      <c r="BT435" s="606" t="str">
        <f t="shared" si="258"/>
        <v/>
      </c>
      <c r="BU435" s="607" t="str">
        <f>IFERROR(IF(BT435="Ⅱロ有り",ROUNDDOWN(L435*VLOOKUP(K435,【参考】数式用!$A$4:$J$42,10,FALSE)*AA435,0),""),"")</f>
        <v/>
      </c>
      <c r="BV435" s="606" t="str">
        <f>IFERROR(IF(BT435="Ⅱロなし",ROUNDDOWN(L435*VLOOKUP(K435,【参考】数式用!$A$4:$J$42,8,FALSE)*AA435,0),""),"")</f>
        <v/>
      </c>
    </row>
    <row r="436" spans="1:74" ht="110.1" customHeight="1" thickBot="1">
      <c r="A436" s="333">
        <v>423</v>
      </c>
      <c r="B436" s="1008" t="str">
        <f>IF(基本情報入力シート!B458="","",基本情報入力シート!B458)</f>
        <v/>
      </c>
      <c r="C436" s="1009"/>
      <c r="D436" s="1009"/>
      <c r="E436" s="1009"/>
      <c r="F436" s="1010"/>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24" t="str">
        <f>IF('別紙様式2-2（個票（４、５月））'!M436="","",'別紙様式2-2（個票（４、５月））'!M436)</f>
        <v/>
      </c>
      <c r="N436" s="584" t="str">
        <f>IF('別紙様式2-2（個票（４、５月））'!N436="","",'別紙様式2-2（個票（４、５月））'!N436)</f>
        <v/>
      </c>
      <c r="O436" s="336"/>
      <c r="P436" s="337" t="str">
        <f>IFERROR(VLOOKUP(K436,【参考】数式用!$A$2:$M$57,MATCH(O436,【参考】数式用!$G$3:$M$3,0)+6,0),"")</f>
        <v/>
      </c>
      <c r="Q436" s="338" t="s">
        <v>118</v>
      </c>
      <c r="R436" s="339"/>
      <c r="S436" s="340" t="s">
        <v>183</v>
      </c>
      <c r="T436" s="339"/>
      <c r="U436" s="340" t="s">
        <v>184</v>
      </c>
      <c r="V436" s="339"/>
      <c r="W436" s="340" t="s">
        <v>183</v>
      </c>
      <c r="X436" s="339"/>
      <c r="Y436" s="340" t="s">
        <v>185</v>
      </c>
      <c r="Z436" s="340" t="s">
        <v>186</v>
      </c>
      <c r="AA436" s="340" t="str">
        <f t="shared" si="230"/>
        <v/>
      </c>
      <c r="AB436" s="341" t="s">
        <v>187</v>
      </c>
      <c r="AC436" s="342" t="str">
        <f t="shared" si="231"/>
        <v/>
      </c>
      <c r="AD436" s="509" t="str">
        <f t="shared" si="232"/>
        <v/>
      </c>
      <c r="AE436" s="343" t="str">
        <f>IFERROR(ROUNDDOWN(ROUNDDOWN(ROUND(L436*VLOOKUP(K436,【参考】数式用!$A$2:$M$57,MATCH("処遇改善加算Ⅳ",【参考】数式用!$G$3:$M$3,0)+6,0),0),0)*AA436*0.5,0), "")</f>
        <v/>
      </c>
      <c r="AF436" s="344"/>
      <c r="AG436" s="345"/>
      <c r="AH436" s="345"/>
      <c r="AI436" s="344"/>
      <c r="AJ436" s="382"/>
      <c r="AK436" s="346"/>
      <c r="AL436" s="324" t="str">
        <f t="shared" si="233"/>
        <v/>
      </c>
      <c r="AM436" s="325" t="str">
        <f t="shared" si="234"/>
        <v/>
      </c>
      <c r="AN436" s="255"/>
      <c r="AO436" s="577" t="str">
        <f>IFERROR(VLOOKUP(K436,【参考】数式用!$A$2:$N$57,14,FALSE),"")</f>
        <v/>
      </c>
      <c r="AP436" s="577" t="str">
        <f t="shared" si="235"/>
        <v/>
      </c>
      <c r="AQ436" s="560" t="str">
        <f t="shared" si="236"/>
        <v/>
      </c>
      <c r="AR436" s="560" t="str">
        <f t="shared" si="237"/>
        <v>キャリアパス要件Ⅰ・Ⅱ_</v>
      </c>
      <c r="AS436" s="632" t="str">
        <f t="shared" si="238"/>
        <v>入力済</v>
      </c>
      <c r="AT436" s="577" t="str">
        <f t="shared" si="239"/>
        <v/>
      </c>
      <c r="AU436" s="632" t="str">
        <f t="shared" si="240"/>
        <v>入力済</v>
      </c>
      <c r="AV436" s="632" t="str">
        <f t="shared" si="241"/>
        <v/>
      </c>
      <c r="AW436" s="632" t="str">
        <f t="shared" si="242"/>
        <v/>
      </c>
      <c r="AX436" s="577" t="str">
        <f t="shared" si="243"/>
        <v/>
      </c>
      <c r="AY436" s="632" t="str">
        <f>IFERROR(VLOOKUP(K436,【参考】数式用!$AR$3:$AS$49, 2, FALSE), "")</f>
        <v/>
      </c>
      <c r="AZ436" s="577" t="str">
        <f t="shared" si="244"/>
        <v/>
      </c>
      <c r="BA436" s="559" t="str">
        <f t="shared" si="245"/>
        <v>入力済</v>
      </c>
      <c r="BB436" s="632" t="str">
        <f>IFERROR(VLOOKUP(K436,【参考】数式用!$AX$3:$AY$59, 2, FALSE), "")</f>
        <v/>
      </c>
      <c r="BC436" s="577" t="str">
        <f t="shared" si="246"/>
        <v/>
      </c>
      <c r="BD436" s="559" t="str">
        <f t="shared" si="247"/>
        <v>入力済</v>
      </c>
      <c r="BE436" s="559" t="str">
        <f t="shared" si="248"/>
        <v/>
      </c>
      <c r="BF436" s="559" t="str">
        <f t="shared" si="249"/>
        <v/>
      </c>
      <c r="BG436" s="559" t="str">
        <f t="shared" si="250"/>
        <v/>
      </c>
      <c r="BH436" s="559" t="str">
        <f t="shared" si="251"/>
        <v/>
      </c>
      <c r="BI436" s="559" t="str">
        <f t="shared" si="252"/>
        <v/>
      </c>
      <c r="BK436" s="27"/>
      <c r="BL436" s="606" t="str">
        <f t="shared" si="253"/>
        <v/>
      </c>
      <c r="BM436" s="606" t="str">
        <f t="shared" si="254"/>
        <v/>
      </c>
      <c r="BN436" s="606" t="str">
        <f t="shared" si="255"/>
        <v/>
      </c>
      <c r="BO436" s="607" t="str">
        <f>IFERROR(IF(BN436="対象",ROUNDDOWN(L436*VLOOKUP(K436,【参考】数式用!$A$4:$J$42,10,FALSE)*AA436,0),""),"")</f>
        <v/>
      </c>
      <c r="BP436" s="606" t="str">
        <f t="shared" si="228"/>
        <v/>
      </c>
      <c r="BQ436" s="606" t="str">
        <f t="shared" si="256"/>
        <v/>
      </c>
      <c r="BR436" s="608" t="str">
        <f t="shared" si="229"/>
        <v/>
      </c>
      <c r="BS436" s="608" t="str">
        <f t="shared" si="257"/>
        <v/>
      </c>
      <c r="BT436" s="606" t="str">
        <f t="shared" si="258"/>
        <v/>
      </c>
      <c r="BU436" s="607" t="str">
        <f>IFERROR(IF(BT436="Ⅱロ有り",ROUNDDOWN(L436*VLOOKUP(K436,【参考】数式用!$A$4:$J$42,10,FALSE)*AA436,0),""),"")</f>
        <v/>
      </c>
      <c r="BV436" s="606" t="str">
        <f>IFERROR(IF(BT436="Ⅱロなし",ROUNDDOWN(L436*VLOOKUP(K436,【参考】数式用!$A$4:$J$42,8,FALSE)*AA436,0),""),"")</f>
        <v/>
      </c>
    </row>
    <row r="437" spans="1:74" ht="110.1" customHeight="1" thickBot="1">
      <c r="A437" s="333">
        <v>424</v>
      </c>
      <c r="B437" s="1008" t="str">
        <f>IF(基本情報入力シート!B459="","",基本情報入力シート!B459)</f>
        <v/>
      </c>
      <c r="C437" s="1009"/>
      <c r="D437" s="1009"/>
      <c r="E437" s="1009"/>
      <c r="F437" s="1010"/>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24" t="str">
        <f>IF('別紙様式2-2（個票（４、５月））'!M437="","",'別紙様式2-2（個票（４、５月））'!M437)</f>
        <v/>
      </c>
      <c r="N437" s="584" t="str">
        <f>IF('別紙様式2-2（個票（４、５月））'!N437="","",'別紙様式2-2（個票（４、５月））'!N437)</f>
        <v/>
      </c>
      <c r="O437" s="336"/>
      <c r="P437" s="337" t="str">
        <f>IFERROR(VLOOKUP(K437,【参考】数式用!$A$2:$M$57,MATCH(O437,【参考】数式用!$G$3:$M$3,0)+6,0),"")</f>
        <v/>
      </c>
      <c r="Q437" s="338" t="s">
        <v>118</v>
      </c>
      <c r="R437" s="339"/>
      <c r="S437" s="340" t="s">
        <v>183</v>
      </c>
      <c r="T437" s="339"/>
      <c r="U437" s="340" t="s">
        <v>184</v>
      </c>
      <c r="V437" s="339"/>
      <c r="W437" s="340" t="s">
        <v>183</v>
      </c>
      <c r="X437" s="339"/>
      <c r="Y437" s="340" t="s">
        <v>185</v>
      </c>
      <c r="Z437" s="340" t="s">
        <v>186</v>
      </c>
      <c r="AA437" s="340" t="str">
        <f t="shared" si="230"/>
        <v/>
      </c>
      <c r="AB437" s="341" t="s">
        <v>187</v>
      </c>
      <c r="AC437" s="342" t="str">
        <f t="shared" si="231"/>
        <v/>
      </c>
      <c r="AD437" s="509" t="str">
        <f t="shared" si="232"/>
        <v/>
      </c>
      <c r="AE437" s="343" t="str">
        <f>IFERROR(ROUNDDOWN(ROUNDDOWN(ROUND(L437*VLOOKUP(K437,【参考】数式用!$A$2:$M$57,MATCH("処遇改善加算Ⅳ",【参考】数式用!$G$3:$M$3,0)+6,0),0),0)*AA437*0.5,0), "")</f>
        <v/>
      </c>
      <c r="AF437" s="344"/>
      <c r="AG437" s="345"/>
      <c r="AH437" s="345"/>
      <c r="AI437" s="344"/>
      <c r="AJ437" s="382"/>
      <c r="AK437" s="346"/>
      <c r="AL437" s="324" t="str">
        <f t="shared" si="233"/>
        <v/>
      </c>
      <c r="AM437" s="325" t="str">
        <f t="shared" si="234"/>
        <v/>
      </c>
      <c r="AN437" s="255"/>
      <c r="AO437" s="577" t="str">
        <f>IFERROR(VLOOKUP(K437,【参考】数式用!$A$2:$N$57,14,FALSE),"")</f>
        <v/>
      </c>
      <c r="AP437" s="577" t="str">
        <f t="shared" si="235"/>
        <v/>
      </c>
      <c r="AQ437" s="560" t="str">
        <f t="shared" si="236"/>
        <v/>
      </c>
      <c r="AR437" s="560" t="str">
        <f t="shared" si="237"/>
        <v>キャリアパス要件Ⅰ・Ⅱ_</v>
      </c>
      <c r="AS437" s="632" t="str">
        <f t="shared" si="238"/>
        <v>入力済</v>
      </c>
      <c r="AT437" s="577" t="str">
        <f t="shared" si="239"/>
        <v/>
      </c>
      <c r="AU437" s="632" t="str">
        <f t="shared" si="240"/>
        <v>入力済</v>
      </c>
      <c r="AV437" s="632" t="str">
        <f t="shared" si="241"/>
        <v/>
      </c>
      <c r="AW437" s="632" t="str">
        <f t="shared" si="242"/>
        <v/>
      </c>
      <c r="AX437" s="577" t="str">
        <f t="shared" si="243"/>
        <v/>
      </c>
      <c r="AY437" s="632" t="str">
        <f>IFERROR(VLOOKUP(K437,【参考】数式用!$AR$3:$AS$49, 2, FALSE), "")</f>
        <v/>
      </c>
      <c r="AZ437" s="577" t="str">
        <f t="shared" si="244"/>
        <v/>
      </c>
      <c r="BA437" s="559" t="str">
        <f t="shared" si="245"/>
        <v>入力済</v>
      </c>
      <c r="BB437" s="632" t="str">
        <f>IFERROR(VLOOKUP(K437,【参考】数式用!$AX$3:$AY$59, 2, FALSE), "")</f>
        <v/>
      </c>
      <c r="BC437" s="577" t="str">
        <f t="shared" si="246"/>
        <v/>
      </c>
      <c r="BD437" s="559" t="str">
        <f t="shared" si="247"/>
        <v>入力済</v>
      </c>
      <c r="BE437" s="559" t="str">
        <f t="shared" si="248"/>
        <v/>
      </c>
      <c r="BF437" s="559" t="str">
        <f t="shared" si="249"/>
        <v/>
      </c>
      <c r="BG437" s="559" t="str">
        <f t="shared" si="250"/>
        <v/>
      </c>
      <c r="BH437" s="559" t="str">
        <f t="shared" si="251"/>
        <v/>
      </c>
      <c r="BI437" s="559" t="str">
        <f t="shared" si="252"/>
        <v/>
      </c>
      <c r="BK437" s="27"/>
      <c r="BL437" s="606" t="str">
        <f t="shared" si="253"/>
        <v/>
      </c>
      <c r="BM437" s="606" t="str">
        <f t="shared" si="254"/>
        <v/>
      </c>
      <c r="BN437" s="606" t="str">
        <f t="shared" si="255"/>
        <v/>
      </c>
      <c r="BO437" s="607" t="str">
        <f>IFERROR(IF(BN437="対象",ROUNDDOWN(L437*VLOOKUP(K437,【参考】数式用!$A$4:$J$42,10,FALSE)*AA437,0),""),"")</f>
        <v/>
      </c>
      <c r="BP437" s="606" t="str">
        <f t="shared" si="228"/>
        <v/>
      </c>
      <c r="BQ437" s="606" t="str">
        <f t="shared" si="256"/>
        <v/>
      </c>
      <c r="BR437" s="608" t="str">
        <f t="shared" si="229"/>
        <v/>
      </c>
      <c r="BS437" s="608" t="str">
        <f t="shared" si="257"/>
        <v/>
      </c>
      <c r="BT437" s="606" t="str">
        <f t="shared" si="258"/>
        <v/>
      </c>
      <c r="BU437" s="607" t="str">
        <f>IFERROR(IF(BT437="Ⅱロ有り",ROUNDDOWN(L437*VLOOKUP(K437,【参考】数式用!$A$4:$J$42,10,FALSE)*AA437,0),""),"")</f>
        <v/>
      </c>
      <c r="BV437" s="606" t="str">
        <f>IFERROR(IF(BT437="Ⅱロなし",ROUNDDOWN(L437*VLOOKUP(K437,【参考】数式用!$A$4:$J$42,8,FALSE)*AA437,0),""),"")</f>
        <v/>
      </c>
    </row>
    <row r="438" spans="1:74" ht="110.1" customHeight="1" thickBot="1">
      <c r="A438" s="333">
        <v>425</v>
      </c>
      <c r="B438" s="1008" t="str">
        <f>IF(基本情報入力シート!B460="","",基本情報入力シート!B460)</f>
        <v/>
      </c>
      <c r="C438" s="1009"/>
      <c r="D438" s="1009"/>
      <c r="E438" s="1009"/>
      <c r="F438" s="1010"/>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24" t="str">
        <f>IF('別紙様式2-2（個票（４、５月））'!M438="","",'別紙様式2-2（個票（４、５月））'!M438)</f>
        <v/>
      </c>
      <c r="N438" s="584" t="str">
        <f>IF('別紙様式2-2（個票（４、５月））'!N438="","",'別紙様式2-2（個票（４、５月））'!N438)</f>
        <v/>
      </c>
      <c r="O438" s="336"/>
      <c r="P438" s="337" t="str">
        <f>IFERROR(VLOOKUP(K438,【参考】数式用!$A$2:$M$57,MATCH(O438,【参考】数式用!$G$3:$M$3,0)+6,0),"")</f>
        <v/>
      </c>
      <c r="Q438" s="338" t="s">
        <v>118</v>
      </c>
      <c r="R438" s="339"/>
      <c r="S438" s="340" t="s">
        <v>183</v>
      </c>
      <c r="T438" s="339"/>
      <c r="U438" s="340" t="s">
        <v>184</v>
      </c>
      <c r="V438" s="339"/>
      <c r="W438" s="340" t="s">
        <v>183</v>
      </c>
      <c r="X438" s="339"/>
      <c r="Y438" s="340" t="s">
        <v>185</v>
      </c>
      <c r="Z438" s="340" t="s">
        <v>186</v>
      </c>
      <c r="AA438" s="340" t="str">
        <f t="shared" si="230"/>
        <v/>
      </c>
      <c r="AB438" s="341" t="s">
        <v>187</v>
      </c>
      <c r="AC438" s="342" t="str">
        <f t="shared" si="231"/>
        <v/>
      </c>
      <c r="AD438" s="509" t="str">
        <f t="shared" si="232"/>
        <v/>
      </c>
      <c r="AE438" s="343" t="str">
        <f>IFERROR(ROUNDDOWN(ROUNDDOWN(ROUND(L438*VLOOKUP(K438,【参考】数式用!$A$2:$M$57,MATCH("処遇改善加算Ⅳ",【参考】数式用!$G$3:$M$3,0)+6,0),0),0)*AA438*0.5,0), "")</f>
        <v/>
      </c>
      <c r="AF438" s="344"/>
      <c r="AG438" s="345"/>
      <c r="AH438" s="345"/>
      <c r="AI438" s="344"/>
      <c r="AJ438" s="382"/>
      <c r="AK438" s="346"/>
      <c r="AL438" s="324" t="str">
        <f t="shared" si="233"/>
        <v/>
      </c>
      <c r="AM438" s="325" t="str">
        <f t="shared" si="234"/>
        <v/>
      </c>
      <c r="AN438" s="255"/>
      <c r="AO438" s="577" t="str">
        <f>IFERROR(VLOOKUP(K438,【参考】数式用!$A$2:$N$57,14,FALSE),"")</f>
        <v/>
      </c>
      <c r="AP438" s="577" t="str">
        <f t="shared" si="235"/>
        <v/>
      </c>
      <c r="AQ438" s="560" t="str">
        <f t="shared" si="236"/>
        <v/>
      </c>
      <c r="AR438" s="560" t="str">
        <f t="shared" si="237"/>
        <v>キャリアパス要件Ⅰ・Ⅱ_</v>
      </c>
      <c r="AS438" s="632" t="str">
        <f t="shared" si="238"/>
        <v>入力済</v>
      </c>
      <c r="AT438" s="577" t="str">
        <f t="shared" si="239"/>
        <v/>
      </c>
      <c r="AU438" s="632" t="str">
        <f t="shared" si="240"/>
        <v>入力済</v>
      </c>
      <c r="AV438" s="632" t="str">
        <f t="shared" si="241"/>
        <v/>
      </c>
      <c r="AW438" s="632" t="str">
        <f t="shared" si="242"/>
        <v/>
      </c>
      <c r="AX438" s="577" t="str">
        <f t="shared" si="243"/>
        <v/>
      </c>
      <c r="AY438" s="632" t="str">
        <f>IFERROR(VLOOKUP(K438,【参考】数式用!$AR$3:$AS$49, 2, FALSE), "")</f>
        <v/>
      </c>
      <c r="AZ438" s="577" t="str">
        <f t="shared" si="244"/>
        <v/>
      </c>
      <c r="BA438" s="559" t="str">
        <f t="shared" si="245"/>
        <v>入力済</v>
      </c>
      <c r="BB438" s="632" t="str">
        <f>IFERROR(VLOOKUP(K438,【参考】数式用!$AX$3:$AY$59, 2, FALSE), "")</f>
        <v/>
      </c>
      <c r="BC438" s="577" t="str">
        <f t="shared" si="246"/>
        <v/>
      </c>
      <c r="BD438" s="559" t="str">
        <f t="shared" si="247"/>
        <v>入力済</v>
      </c>
      <c r="BE438" s="559" t="str">
        <f t="shared" si="248"/>
        <v/>
      </c>
      <c r="BF438" s="559" t="str">
        <f t="shared" si="249"/>
        <v/>
      </c>
      <c r="BG438" s="559" t="str">
        <f t="shared" si="250"/>
        <v/>
      </c>
      <c r="BH438" s="559" t="str">
        <f t="shared" si="251"/>
        <v/>
      </c>
      <c r="BI438" s="559" t="str">
        <f t="shared" si="252"/>
        <v/>
      </c>
      <c r="BK438" s="27"/>
      <c r="BL438" s="606" t="str">
        <f t="shared" si="253"/>
        <v/>
      </c>
      <c r="BM438" s="606" t="str">
        <f t="shared" si="254"/>
        <v/>
      </c>
      <c r="BN438" s="606" t="str">
        <f t="shared" si="255"/>
        <v/>
      </c>
      <c r="BO438" s="607" t="str">
        <f>IFERROR(IF(BN438="対象",ROUNDDOWN(L438*VLOOKUP(K438,【参考】数式用!$A$4:$J$42,10,FALSE)*AA438,0),""),"")</f>
        <v/>
      </c>
      <c r="BP438" s="606" t="str">
        <f t="shared" si="228"/>
        <v/>
      </c>
      <c r="BQ438" s="606" t="str">
        <f t="shared" si="256"/>
        <v/>
      </c>
      <c r="BR438" s="608" t="str">
        <f t="shared" si="229"/>
        <v/>
      </c>
      <c r="BS438" s="608" t="str">
        <f t="shared" si="257"/>
        <v/>
      </c>
      <c r="BT438" s="606" t="str">
        <f t="shared" si="258"/>
        <v/>
      </c>
      <c r="BU438" s="607" t="str">
        <f>IFERROR(IF(BT438="Ⅱロ有り",ROUNDDOWN(L438*VLOOKUP(K438,【参考】数式用!$A$4:$J$42,10,FALSE)*AA438,0),""),"")</f>
        <v/>
      </c>
      <c r="BV438" s="606" t="str">
        <f>IFERROR(IF(BT438="Ⅱロなし",ROUNDDOWN(L438*VLOOKUP(K438,【参考】数式用!$A$4:$J$42,8,FALSE)*AA438,0),""),"")</f>
        <v/>
      </c>
    </row>
    <row r="439" spans="1:74" ht="110.1" customHeight="1" thickBot="1">
      <c r="A439" s="333">
        <v>426</v>
      </c>
      <c r="B439" s="1008" t="str">
        <f>IF(基本情報入力シート!B461="","",基本情報入力シート!B461)</f>
        <v/>
      </c>
      <c r="C439" s="1009"/>
      <c r="D439" s="1009"/>
      <c r="E439" s="1009"/>
      <c r="F439" s="1010"/>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24" t="str">
        <f>IF('別紙様式2-2（個票（４、５月））'!M439="","",'別紙様式2-2（個票（４、５月））'!M439)</f>
        <v/>
      </c>
      <c r="N439" s="584" t="str">
        <f>IF('別紙様式2-2（個票（４、５月））'!N439="","",'別紙様式2-2（個票（４、５月））'!N439)</f>
        <v/>
      </c>
      <c r="O439" s="336"/>
      <c r="P439" s="337" t="str">
        <f>IFERROR(VLOOKUP(K439,【参考】数式用!$A$2:$M$57,MATCH(O439,【参考】数式用!$G$3:$M$3,0)+6,0),"")</f>
        <v/>
      </c>
      <c r="Q439" s="338" t="s">
        <v>118</v>
      </c>
      <c r="R439" s="339"/>
      <c r="S439" s="340" t="s">
        <v>183</v>
      </c>
      <c r="T439" s="339"/>
      <c r="U439" s="340" t="s">
        <v>184</v>
      </c>
      <c r="V439" s="339"/>
      <c r="W439" s="340" t="s">
        <v>183</v>
      </c>
      <c r="X439" s="339"/>
      <c r="Y439" s="340" t="s">
        <v>185</v>
      </c>
      <c r="Z439" s="340" t="s">
        <v>186</v>
      </c>
      <c r="AA439" s="340" t="str">
        <f t="shared" si="230"/>
        <v/>
      </c>
      <c r="AB439" s="341" t="s">
        <v>187</v>
      </c>
      <c r="AC439" s="342" t="str">
        <f t="shared" si="231"/>
        <v/>
      </c>
      <c r="AD439" s="509" t="str">
        <f t="shared" si="232"/>
        <v/>
      </c>
      <c r="AE439" s="343" t="str">
        <f>IFERROR(ROUNDDOWN(ROUNDDOWN(ROUND(L439*VLOOKUP(K439,【参考】数式用!$A$2:$M$57,MATCH("処遇改善加算Ⅳ",【参考】数式用!$G$3:$M$3,0)+6,0),0),0)*AA439*0.5,0), "")</f>
        <v/>
      </c>
      <c r="AF439" s="344"/>
      <c r="AG439" s="345"/>
      <c r="AH439" s="345"/>
      <c r="AI439" s="344"/>
      <c r="AJ439" s="382"/>
      <c r="AK439" s="346"/>
      <c r="AL439" s="324" t="str">
        <f t="shared" si="233"/>
        <v/>
      </c>
      <c r="AM439" s="325" t="str">
        <f t="shared" si="234"/>
        <v/>
      </c>
      <c r="AN439" s="255"/>
      <c r="AO439" s="577" t="str">
        <f>IFERROR(VLOOKUP(K439,【参考】数式用!$A$2:$N$57,14,FALSE),"")</f>
        <v/>
      </c>
      <c r="AP439" s="577" t="str">
        <f t="shared" si="235"/>
        <v/>
      </c>
      <c r="AQ439" s="560" t="str">
        <f t="shared" si="236"/>
        <v/>
      </c>
      <c r="AR439" s="560" t="str">
        <f t="shared" si="237"/>
        <v>キャリアパス要件Ⅰ・Ⅱ_</v>
      </c>
      <c r="AS439" s="632" t="str">
        <f t="shared" si="238"/>
        <v>入力済</v>
      </c>
      <c r="AT439" s="577" t="str">
        <f t="shared" si="239"/>
        <v/>
      </c>
      <c r="AU439" s="632" t="str">
        <f t="shared" si="240"/>
        <v>入力済</v>
      </c>
      <c r="AV439" s="632" t="str">
        <f t="shared" si="241"/>
        <v/>
      </c>
      <c r="AW439" s="632" t="str">
        <f t="shared" si="242"/>
        <v/>
      </c>
      <c r="AX439" s="577" t="str">
        <f t="shared" si="243"/>
        <v/>
      </c>
      <c r="AY439" s="632" t="str">
        <f>IFERROR(VLOOKUP(K439,【参考】数式用!$AR$3:$AS$49, 2, FALSE), "")</f>
        <v/>
      </c>
      <c r="AZ439" s="577" t="str">
        <f t="shared" si="244"/>
        <v/>
      </c>
      <c r="BA439" s="559" t="str">
        <f t="shared" si="245"/>
        <v>入力済</v>
      </c>
      <c r="BB439" s="632" t="str">
        <f>IFERROR(VLOOKUP(K439,【参考】数式用!$AX$3:$AY$59, 2, FALSE), "")</f>
        <v/>
      </c>
      <c r="BC439" s="577" t="str">
        <f t="shared" si="246"/>
        <v/>
      </c>
      <c r="BD439" s="559" t="str">
        <f t="shared" si="247"/>
        <v>入力済</v>
      </c>
      <c r="BE439" s="559" t="str">
        <f t="shared" si="248"/>
        <v/>
      </c>
      <c r="BF439" s="559" t="str">
        <f t="shared" si="249"/>
        <v/>
      </c>
      <c r="BG439" s="559" t="str">
        <f t="shared" si="250"/>
        <v/>
      </c>
      <c r="BH439" s="559" t="str">
        <f t="shared" si="251"/>
        <v/>
      </c>
      <c r="BI439" s="559" t="str">
        <f t="shared" si="252"/>
        <v/>
      </c>
      <c r="BK439" s="27"/>
      <c r="BL439" s="606" t="str">
        <f t="shared" si="253"/>
        <v/>
      </c>
      <c r="BM439" s="606" t="str">
        <f t="shared" si="254"/>
        <v/>
      </c>
      <c r="BN439" s="606" t="str">
        <f t="shared" si="255"/>
        <v/>
      </c>
      <c r="BO439" s="607" t="str">
        <f>IFERROR(IF(BN439="対象",ROUNDDOWN(L439*VLOOKUP(K439,【参考】数式用!$A$4:$J$42,10,FALSE)*AA439,0),""),"")</f>
        <v/>
      </c>
      <c r="BP439" s="606" t="str">
        <f t="shared" si="228"/>
        <v/>
      </c>
      <c r="BQ439" s="606" t="str">
        <f t="shared" si="256"/>
        <v/>
      </c>
      <c r="BR439" s="608" t="str">
        <f t="shared" si="229"/>
        <v/>
      </c>
      <c r="BS439" s="608" t="str">
        <f t="shared" si="257"/>
        <v/>
      </c>
      <c r="BT439" s="606" t="str">
        <f t="shared" si="258"/>
        <v/>
      </c>
      <c r="BU439" s="607" t="str">
        <f>IFERROR(IF(BT439="Ⅱロ有り",ROUNDDOWN(L439*VLOOKUP(K439,【参考】数式用!$A$4:$J$42,10,FALSE)*AA439,0),""),"")</f>
        <v/>
      </c>
      <c r="BV439" s="606" t="str">
        <f>IFERROR(IF(BT439="Ⅱロなし",ROUNDDOWN(L439*VLOOKUP(K439,【参考】数式用!$A$4:$J$42,8,FALSE)*AA439,0),""),"")</f>
        <v/>
      </c>
    </row>
    <row r="440" spans="1:74" ht="110.1" customHeight="1" thickBot="1">
      <c r="A440" s="333">
        <v>427</v>
      </c>
      <c r="B440" s="1008" t="str">
        <f>IF(基本情報入力シート!B462="","",基本情報入力シート!B462)</f>
        <v/>
      </c>
      <c r="C440" s="1009"/>
      <c r="D440" s="1009"/>
      <c r="E440" s="1009"/>
      <c r="F440" s="1010"/>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24" t="str">
        <f>IF('別紙様式2-2（個票（４、５月））'!M440="","",'別紙様式2-2（個票（４、５月））'!M440)</f>
        <v/>
      </c>
      <c r="N440" s="584" t="str">
        <f>IF('別紙様式2-2（個票（４、５月））'!N440="","",'別紙様式2-2（個票（４、５月））'!N440)</f>
        <v/>
      </c>
      <c r="O440" s="336"/>
      <c r="P440" s="337" t="str">
        <f>IFERROR(VLOOKUP(K440,【参考】数式用!$A$2:$M$57,MATCH(O440,【参考】数式用!$G$3:$M$3,0)+6,0),"")</f>
        <v/>
      </c>
      <c r="Q440" s="338" t="s">
        <v>118</v>
      </c>
      <c r="R440" s="339"/>
      <c r="S440" s="340" t="s">
        <v>183</v>
      </c>
      <c r="T440" s="339"/>
      <c r="U440" s="340" t="s">
        <v>184</v>
      </c>
      <c r="V440" s="339"/>
      <c r="W440" s="340" t="s">
        <v>183</v>
      </c>
      <c r="X440" s="339"/>
      <c r="Y440" s="340" t="s">
        <v>185</v>
      </c>
      <c r="Z440" s="340" t="s">
        <v>186</v>
      </c>
      <c r="AA440" s="340" t="str">
        <f t="shared" si="230"/>
        <v/>
      </c>
      <c r="AB440" s="341" t="s">
        <v>187</v>
      </c>
      <c r="AC440" s="342" t="str">
        <f t="shared" si="231"/>
        <v/>
      </c>
      <c r="AD440" s="509" t="str">
        <f t="shared" si="232"/>
        <v/>
      </c>
      <c r="AE440" s="343" t="str">
        <f>IFERROR(ROUNDDOWN(ROUNDDOWN(ROUND(L440*VLOOKUP(K440,【参考】数式用!$A$2:$M$57,MATCH("処遇改善加算Ⅳ",【参考】数式用!$G$3:$M$3,0)+6,0),0),0)*AA440*0.5,0), "")</f>
        <v/>
      </c>
      <c r="AF440" s="344"/>
      <c r="AG440" s="345"/>
      <c r="AH440" s="345"/>
      <c r="AI440" s="344"/>
      <c r="AJ440" s="382"/>
      <c r="AK440" s="346"/>
      <c r="AL440" s="324" t="str">
        <f t="shared" si="233"/>
        <v/>
      </c>
      <c r="AM440" s="325" t="str">
        <f t="shared" si="234"/>
        <v/>
      </c>
      <c r="AN440" s="255"/>
      <c r="AO440" s="577" t="str">
        <f>IFERROR(VLOOKUP(K440,【参考】数式用!$A$2:$N$57,14,FALSE),"")</f>
        <v/>
      </c>
      <c r="AP440" s="577" t="str">
        <f t="shared" si="235"/>
        <v/>
      </c>
      <c r="AQ440" s="560" t="str">
        <f t="shared" si="236"/>
        <v/>
      </c>
      <c r="AR440" s="560" t="str">
        <f t="shared" si="237"/>
        <v>キャリアパス要件Ⅰ・Ⅱ_</v>
      </c>
      <c r="AS440" s="632" t="str">
        <f t="shared" si="238"/>
        <v>入力済</v>
      </c>
      <c r="AT440" s="577" t="str">
        <f t="shared" si="239"/>
        <v/>
      </c>
      <c r="AU440" s="632" t="str">
        <f t="shared" si="240"/>
        <v>入力済</v>
      </c>
      <c r="AV440" s="632" t="str">
        <f t="shared" si="241"/>
        <v/>
      </c>
      <c r="AW440" s="632" t="str">
        <f t="shared" si="242"/>
        <v/>
      </c>
      <c r="AX440" s="577" t="str">
        <f t="shared" si="243"/>
        <v/>
      </c>
      <c r="AY440" s="632" t="str">
        <f>IFERROR(VLOOKUP(K440,【参考】数式用!$AR$3:$AS$49, 2, FALSE), "")</f>
        <v/>
      </c>
      <c r="AZ440" s="577" t="str">
        <f t="shared" si="244"/>
        <v/>
      </c>
      <c r="BA440" s="559" t="str">
        <f t="shared" si="245"/>
        <v>入力済</v>
      </c>
      <c r="BB440" s="632" t="str">
        <f>IFERROR(VLOOKUP(K440,【参考】数式用!$AX$3:$AY$59, 2, FALSE), "")</f>
        <v/>
      </c>
      <c r="BC440" s="577" t="str">
        <f t="shared" si="246"/>
        <v/>
      </c>
      <c r="BD440" s="559" t="str">
        <f t="shared" si="247"/>
        <v>入力済</v>
      </c>
      <c r="BE440" s="559" t="str">
        <f t="shared" si="248"/>
        <v/>
      </c>
      <c r="BF440" s="559" t="str">
        <f t="shared" si="249"/>
        <v/>
      </c>
      <c r="BG440" s="559" t="str">
        <f t="shared" si="250"/>
        <v/>
      </c>
      <c r="BH440" s="559" t="str">
        <f t="shared" si="251"/>
        <v/>
      </c>
      <c r="BI440" s="559" t="str">
        <f t="shared" si="252"/>
        <v/>
      </c>
      <c r="BK440" s="27"/>
      <c r="BL440" s="606" t="str">
        <f t="shared" si="253"/>
        <v/>
      </c>
      <c r="BM440" s="606" t="str">
        <f t="shared" si="254"/>
        <v/>
      </c>
      <c r="BN440" s="606" t="str">
        <f t="shared" si="255"/>
        <v/>
      </c>
      <c r="BO440" s="607" t="str">
        <f>IFERROR(IF(BN440="対象",ROUNDDOWN(L440*VLOOKUP(K440,【参考】数式用!$A$4:$J$42,10,FALSE)*AA440,0),""),"")</f>
        <v/>
      </c>
      <c r="BP440" s="606" t="str">
        <f t="shared" si="228"/>
        <v/>
      </c>
      <c r="BQ440" s="606" t="str">
        <f t="shared" si="256"/>
        <v/>
      </c>
      <c r="BR440" s="608" t="str">
        <f t="shared" si="229"/>
        <v/>
      </c>
      <c r="BS440" s="608" t="str">
        <f t="shared" si="257"/>
        <v/>
      </c>
      <c r="BT440" s="606" t="str">
        <f t="shared" si="258"/>
        <v/>
      </c>
      <c r="BU440" s="607" t="str">
        <f>IFERROR(IF(BT440="Ⅱロ有り",ROUNDDOWN(L440*VLOOKUP(K440,【参考】数式用!$A$4:$J$42,10,FALSE)*AA440,0),""),"")</f>
        <v/>
      </c>
      <c r="BV440" s="606" t="str">
        <f>IFERROR(IF(BT440="Ⅱロなし",ROUNDDOWN(L440*VLOOKUP(K440,【参考】数式用!$A$4:$J$42,8,FALSE)*AA440,0),""),"")</f>
        <v/>
      </c>
    </row>
    <row r="441" spans="1:74" ht="110.1" customHeight="1" thickBot="1">
      <c r="A441" s="333">
        <v>428</v>
      </c>
      <c r="B441" s="1008" t="str">
        <f>IF(基本情報入力シート!B463="","",基本情報入力シート!B463)</f>
        <v/>
      </c>
      <c r="C441" s="1009"/>
      <c r="D441" s="1009"/>
      <c r="E441" s="1009"/>
      <c r="F441" s="1010"/>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24" t="str">
        <f>IF('別紙様式2-2（個票（４、５月））'!M441="","",'別紙様式2-2（個票（４、５月））'!M441)</f>
        <v/>
      </c>
      <c r="N441" s="584" t="str">
        <f>IF('別紙様式2-2（個票（４、５月））'!N441="","",'別紙様式2-2（個票（４、５月））'!N441)</f>
        <v/>
      </c>
      <c r="O441" s="336"/>
      <c r="P441" s="337" t="str">
        <f>IFERROR(VLOOKUP(K441,【参考】数式用!$A$2:$M$57,MATCH(O441,【参考】数式用!$G$3:$M$3,0)+6,0),"")</f>
        <v/>
      </c>
      <c r="Q441" s="338" t="s">
        <v>118</v>
      </c>
      <c r="R441" s="339"/>
      <c r="S441" s="340" t="s">
        <v>183</v>
      </c>
      <c r="T441" s="339"/>
      <c r="U441" s="340" t="s">
        <v>184</v>
      </c>
      <c r="V441" s="339"/>
      <c r="W441" s="340" t="s">
        <v>183</v>
      </c>
      <c r="X441" s="339"/>
      <c r="Y441" s="340" t="s">
        <v>185</v>
      </c>
      <c r="Z441" s="340" t="s">
        <v>186</v>
      </c>
      <c r="AA441" s="340" t="str">
        <f t="shared" si="230"/>
        <v/>
      </c>
      <c r="AB441" s="341" t="s">
        <v>187</v>
      </c>
      <c r="AC441" s="342" t="str">
        <f t="shared" si="231"/>
        <v/>
      </c>
      <c r="AD441" s="509" t="str">
        <f t="shared" si="232"/>
        <v/>
      </c>
      <c r="AE441" s="343" t="str">
        <f>IFERROR(ROUNDDOWN(ROUNDDOWN(ROUND(L441*VLOOKUP(K441,【参考】数式用!$A$2:$M$57,MATCH("処遇改善加算Ⅳ",【参考】数式用!$G$3:$M$3,0)+6,0),0),0)*AA441*0.5,0), "")</f>
        <v/>
      </c>
      <c r="AF441" s="344"/>
      <c r="AG441" s="345"/>
      <c r="AH441" s="345"/>
      <c r="AI441" s="344"/>
      <c r="AJ441" s="382"/>
      <c r="AK441" s="346"/>
      <c r="AL441" s="324" t="str">
        <f t="shared" si="233"/>
        <v/>
      </c>
      <c r="AM441" s="325" t="str">
        <f t="shared" si="234"/>
        <v/>
      </c>
      <c r="AN441" s="255"/>
      <c r="AO441" s="577" t="str">
        <f>IFERROR(VLOOKUP(K441,【参考】数式用!$A$2:$N$57,14,FALSE),"")</f>
        <v/>
      </c>
      <c r="AP441" s="577" t="str">
        <f t="shared" si="235"/>
        <v/>
      </c>
      <c r="AQ441" s="560" t="str">
        <f t="shared" si="236"/>
        <v/>
      </c>
      <c r="AR441" s="560" t="str">
        <f t="shared" si="237"/>
        <v>キャリアパス要件Ⅰ・Ⅱ_</v>
      </c>
      <c r="AS441" s="632" t="str">
        <f t="shared" si="238"/>
        <v>入力済</v>
      </c>
      <c r="AT441" s="577" t="str">
        <f t="shared" si="239"/>
        <v/>
      </c>
      <c r="AU441" s="632" t="str">
        <f t="shared" si="240"/>
        <v>入力済</v>
      </c>
      <c r="AV441" s="632" t="str">
        <f t="shared" si="241"/>
        <v/>
      </c>
      <c r="AW441" s="632" t="str">
        <f t="shared" si="242"/>
        <v/>
      </c>
      <c r="AX441" s="577" t="str">
        <f t="shared" si="243"/>
        <v/>
      </c>
      <c r="AY441" s="632" t="str">
        <f>IFERROR(VLOOKUP(K441,【参考】数式用!$AR$3:$AS$49, 2, FALSE), "")</f>
        <v/>
      </c>
      <c r="AZ441" s="577" t="str">
        <f t="shared" si="244"/>
        <v/>
      </c>
      <c r="BA441" s="559" t="str">
        <f t="shared" si="245"/>
        <v>入力済</v>
      </c>
      <c r="BB441" s="632" t="str">
        <f>IFERROR(VLOOKUP(K441,【参考】数式用!$AX$3:$AY$59, 2, FALSE), "")</f>
        <v/>
      </c>
      <c r="BC441" s="577" t="str">
        <f t="shared" si="246"/>
        <v/>
      </c>
      <c r="BD441" s="559" t="str">
        <f t="shared" si="247"/>
        <v>入力済</v>
      </c>
      <c r="BE441" s="559" t="str">
        <f t="shared" si="248"/>
        <v/>
      </c>
      <c r="BF441" s="559" t="str">
        <f t="shared" si="249"/>
        <v/>
      </c>
      <c r="BG441" s="559" t="str">
        <f t="shared" si="250"/>
        <v/>
      </c>
      <c r="BH441" s="559" t="str">
        <f t="shared" si="251"/>
        <v/>
      </c>
      <c r="BI441" s="559" t="str">
        <f t="shared" si="252"/>
        <v/>
      </c>
      <c r="BK441" s="27"/>
      <c r="BL441" s="606" t="str">
        <f t="shared" si="253"/>
        <v/>
      </c>
      <c r="BM441" s="606" t="str">
        <f t="shared" si="254"/>
        <v/>
      </c>
      <c r="BN441" s="606" t="str">
        <f t="shared" si="255"/>
        <v/>
      </c>
      <c r="BO441" s="607" t="str">
        <f>IFERROR(IF(BN441="対象",ROUNDDOWN(L441*VLOOKUP(K441,【参考】数式用!$A$4:$J$42,10,FALSE)*AA441,0),""),"")</f>
        <v/>
      </c>
      <c r="BP441" s="606" t="str">
        <f t="shared" si="228"/>
        <v/>
      </c>
      <c r="BQ441" s="606" t="str">
        <f t="shared" si="256"/>
        <v/>
      </c>
      <c r="BR441" s="608" t="str">
        <f t="shared" si="229"/>
        <v/>
      </c>
      <c r="BS441" s="608" t="str">
        <f t="shared" si="257"/>
        <v/>
      </c>
      <c r="BT441" s="606" t="str">
        <f t="shared" si="258"/>
        <v/>
      </c>
      <c r="BU441" s="607" t="str">
        <f>IFERROR(IF(BT441="Ⅱロ有り",ROUNDDOWN(L441*VLOOKUP(K441,【参考】数式用!$A$4:$J$42,10,FALSE)*AA441,0),""),"")</f>
        <v/>
      </c>
      <c r="BV441" s="606" t="str">
        <f>IFERROR(IF(BT441="Ⅱロなし",ROUNDDOWN(L441*VLOOKUP(K441,【参考】数式用!$A$4:$J$42,8,FALSE)*AA441,0),""),"")</f>
        <v/>
      </c>
    </row>
    <row r="442" spans="1:74" ht="110.1" customHeight="1" thickBot="1">
      <c r="A442" s="333">
        <v>429</v>
      </c>
      <c r="B442" s="1008" t="str">
        <f>IF(基本情報入力シート!B464="","",基本情報入力シート!B464)</f>
        <v/>
      </c>
      <c r="C442" s="1009"/>
      <c r="D442" s="1009"/>
      <c r="E442" s="1009"/>
      <c r="F442" s="1010"/>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24" t="str">
        <f>IF('別紙様式2-2（個票（４、５月））'!M442="","",'別紙様式2-2（個票（４、５月））'!M442)</f>
        <v/>
      </c>
      <c r="N442" s="584" t="str">
        <f>IF('別紙様式2-2（個票（４、５月））'!N442="","",'別紙様式2-2（個票（４、５月））'!N442)</f>
        <v/>
      </c>
      <c r="O442" s="336"/>
      <c r="P442" s="337" t="str">
        <f>IFERROR(VLOOKUP(K442,【参考】数式用!$A$2:$M$57,MATCH(O442,【参考】数式用!$G$3:$M$3,0)+6,0),"")</f>
        <v/>
      </c>
      <c r="Q442" s="338" t="s">
        <v>118</v>
      </c>
      <c r="R442" s="339"/>
      <c r="S442" s="340" t="s">
        <v>183</v>
      </c>
      <c r="T442" s="339"/>
      <c r="U442" s="340" t="s">
        <v>184</v>
      </c>
      <c r="V442" s="339"/>
      <c r="W442" s="340" t="s">
        <v>183</v>
      </c>
      <c r="X442" s="339"/>
      <c r="Y442" s="340" t="s">
        <v>185</v>
      </c>
      <c r="Z442" s="340" t="s">
        <v>186</v>
      </c>
      <c r="AA442" s="340" t="str">
        <f t="shared" si="230"/>
        <v/>
      </c>
      <c r="AB442" s="341" t="s">
        <v>187</v>
      </c>
      <c r="AC442" s="342" t="str">
        <f t="shared" si="231"/>
        <v/>
      </c>
      <c r="AD442" s="509" t="str">
        <f t="shared" si="232"/>
        <v/>
      </c>
      <c r="AE442" s="343" t="str">
        <f>IFERROR(ROUNDDOWN(ROUNDDOWN(ROUND(L442*VLOOKUP(K442,【参考】数式用!$A$2:$M$57,MATCH("処遇改善加算Ⅳ",【参考】数式用!$G$3:$M$3,0)+6,0),0),0)*AA442*0.5,0), "")</f>
        <v/>
      </c>
      <c r="AF442" s="344"/>
      <c r="AG442" s="345"/>
      <c r="AH442" s="345"/>
      <c r="AI442" s="344"/>
      <c r="AJ442" s="382"/>
      <c r="AK442" s="346"/>
      <c r="AL442" s="324" t="str">
        <f t="shared" si="233"/>
        <v/>
      </c>
      <c r="AM442" s="325" t="str">
        <f t="shared" si="234"/>
        <v/>
      </c>
      <c r="AN442" s="255"/>
      <c r="AO442" s="577" t="str">
        <f>IFERROR(VLOOKUP(K442,【参考】数式用!$A$2:$N$57,14,FALSE),"")</f>
        <v/>
      </c>
      <c r="AP442" s="577" t="str">
        <f t="shared" si="235"/>
        <v/>
      </c>
      <c r="AQ442" s="560" t="str">
        <f t="shared" si="236"/>
        <v/>
      </c>
      <c r="AR442" s="560" t="str">
        <f t="shared" si="237"/>
        <v>キャリアパス要件Ⅰ・Ⅱ_</v>
      </c>
      <c r="AS442" s="632" t="str">
        <f t="shared" si="238"/>
        <v>入力済</v>
      </c>
      <c r="AT442" s="577" t="str">
        <f t="shared" si="239"/>
        <v/>
      </c>
      <c r="AU442" s="632" t="str">
        <f t="shared" si="240"/>
        <v>入力済</v>
      </c>
      <c r="AV442" s="632" t="str">
        <f t="shared" si="241"/>
        <v/>
      </c>
      <c r="AW442" s="632" t="str">
        <f t="shared" si="242"/>
        <v/>
      </c>
      <c r="AX442" s="577" t="str">
        <f t="shared" si="243"/>
        <v/>
      </c>
      <c r="AY442" s="632" t="str">
        <f>IFERROR(VLOOKUP(K442,【参考】数式用!$AR$3:$AS$49, 2, FALSE), "")</f>
        <v/>
      </c>
      <c r="AZ442" s="577" t="str">
        <f t="shared" si="244"/>
        <v/>
      </c>
      <c r="BA442" s="559" t="str">
        <f t="shared" si="245"/>
        <v>入力済</v>
      </c>
      <c r="BB442" s="632" t="str">
        <f>IFERROR(VLOOKUP(K442,【参考】数式用!$AX$3:$AY$59, 2, FALSE), "")</f>
        <v/>
      </c>
      <c r="BC442" s="577" t="str">
        <f t="shared" si="246"/>
        <v/>
      </c>
      <c r="BD442" s="559" t="str">
        <f t="shared" si="247"/>
        <v>入力済</v>
      </c>
      <c r="BE442" s="559" t="str">
        <f t="shared" si="248"/>
        <v/>
      </c>
      <c r="BF442" s="559" t="str">
        <f t="shared" si="249"/>
        <v/>
      </c>
      <c r="BG442" s="559" t="str">
        <f t="shared" si="250"/>
        <v/>
      </c>
      <c r="BH442" s="559" t="str">
        <f t="shared" si="251"/>
        <v/>
      </c>
      <c r="BI442" s="559" t="str">
        <f t="shared" si="252"/>
        <v/>
      </c>
      <c r="BK442" s="27"/>
      <c r="BL442" s="606" t="str">
        <f t="shared" si="253"/>
        <v/>
      </c>
      <c r="BM442" s="606" t="str">
        <f t="shared" si="254"/>
        <v/>
      </c>
      <c r="BN442" s="606" t="str">
        <f t="shared" si="255"/>
        <v/>
      </c>
      <c r="BO442" s="607" t="str">
        <f>IFERROR(IF(BN442="対象",ROUNDDOWN(L442*VLOOKUP(K442,【参考】数式用!$A$4:$J$42,10,FALSE)*AA442,0),""),"")</f>
        <v/>
      </c>
      <c r="BP442" s="606" t="str">
        <f t="shared" si="228"/>
        <v/>
      </c>
      <c r="BQ442" s="606" t="str">
        <f t="shared" si="256"/>
        <v/>
      </c>
      <c r="BR442" s="608" t="str">
        <f t="shared" si="229"/>
        <v/>
      </c>
      <c r="BS442" s="608" t="str">
        <f t="shared" si="257"/>
        <v/>
      </c>
      <c r="BT442" s="606" t="str">
        <f t="shared" si="258"/>
        <v/>
      </c>
      <c r="BU442" s="607" t="str">
        <f>IFERROR(IF(BT442="Ⅱロ有り",ROUNDDOWN(L442*VLOOKUP(K442,【参考】数式用!$A$4:$J$42,10,FALSE)*AA442,0),""),"")</f>
        <v/>
      </c>
      <c r="BV442" s="606" t="str">
        <f>IFERROR(IF(BT442="Ⅱロなし",ROUNDDOWN(L442*VLOOKUP(K442,【参考】数式用!$A$4:$J$42,8,FALSE)*AA442,0),""),"")</f>
        <v/>
      </c>
    </row>
    <row r="443" spans="1:74" ht="110.1" customHeight="1" thickBot="1">
      <c r="A443" s="333">
        <v>430</v>
      </c>
      <c r="B443" s="1008" t="str">
        <f>IF(基本情報入力シート!B465="","",基本情報入力シート!B465)</f>
        <v/>
      </c>
      <c r="C443" s="1009"/>
      <c r="D443" s="1009"/>
      <c r="E443" s="1009"/>
      <c r="F443" s="1010"/>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24" t="str">
        <f>IF('別紙様式2-2（個票（４、５月））'!M443="","",'別紙様式2-2（個票（４、５月））'!M443)</f>
        <v/>
      </c>
      <c r="N443" s="584" t="str">
        <f>IF('別紙様式2-2（個票（４、５月））'!N443="","",'別紙様式2-2（個票（４、５月））'!N443)</f>
        <v/>
      </c>
      <c r="O443" s="336"/>
      <c r="P443" s="337" t="str">
        <f>IFERROR(VLOOKUP(K443,【参考】数式用!$A$2:$M$57,MATCH(O443,【参考】数式用!$G$3:$M$3,0)+6,0),"")</f>
        <v/>
      </c>
      <c r="Q443" s="338" t="s">
        <v>118</v>
      </c>
      <c r="R443" s="339"/>
      <c r="S443" s="340" t="s">
        <v>183</v>
      </c>
      <c r="T443" s="339"/>
      <c r="U443" s="340" t="s">
        <v>184</v>
      </c>
      <c r="V443" s="339"/>
      <c r="W443" s="340" t="s">
        <v>183</v>
      </c>
      <c r="X443" s="339"/>
      <c r="Y443" s="340" t="s">
        <v>185</v>
      </c>
      <c r="Z443" s="340" t="s">
        <v>186</v>
      </c>
      <c r="AA443" s="340" t="str">
        <f t="shared" si="230"/>
        <v/>
      </c>
      <c r="AB443" s="341" t="s">
        <v>187</v>
      </c>
      <c r="AC443" s="342" t="str">
        <f t="shared" si="231"/>
        <v/>
      </c>
      <c r="AD443" s="509" t="str">
        <f t="shared" si="232"/>
        <v/>
      </c>
      <c r="AE443" s="343" t="str">
        <f>IFERROR(ROUNDDOWN(ROUNDDOWN(ROUND(L443*VLOOKUP(K443,【参考】数式用!$A$2:$M$57,MATCH("処遇改善加算Ⅳ",【参考】数式用!$G$3:$M$3,0)+6,0),0),0)*AA443*0.5,0), "")</f>
        <v/>
      </c>
      <c r="AF443" s="344"/>
      <c r="AG443" s="345"/>
      <c r="AH443" s="345"/>
      <c r="AI443" s="344"/>
      <c r="AJ443" s="382"/>
      <c r="AK443" s="346"/>
      <c r="AL443" s="324" t="str">
        <f t="shared" si="233"/>
        <v/>
      </c>
      <c r="AM443" s="325" t="str">
        <f t="shared" si="234"/>
        <v/>
      </c>
      <c r="AN443" s="255"/>
      <c r="AO443" s="577" t="str">
        <f>IFERROR(VLOOKUP(K443,【参考】数式用!$A$2:$N$57,14,FALSE),"")</f>
        <v/>
      </c>
      <c r="AP443" s="577" t="str">
        <f t="shared" si="235"/>
        <v/>
      </c>
      <c r="AQ443" s="560" t="str">
        <f t="shared" si="236"/>
        <v/>
      </c>
      <c r="AR443" s="560" t="str">
        <f t="shared" si="237"/>
        <v>キャリアパス要件Ⅰ・Ⅱ_</v>
      </c>
      <c r="AS443" s="632" t="str">
        <f t="shared" si="238"/>
        <v>入力済</v>
      </c>
      <c r="AT443" s="577" t="str">
        <f t="shared" si="239"/>
        <v/>
      </c>
      <c r="AU443" s="632" t="str">
        <f t="shared" si="240"/>
        <v>入力済</v>
      </c>
      <c r="AV443" s="632" t="str">
        <f t="shared" si="241"/>
        <v/>
      </c>
      <c r="AW443" s="632" t="str">
        <f t="shared" si="242"/>
        <v/>
      </c>
      <c r="AX443" s="577" t="str">
        <f t="shared" si="243"/>
        <v/>
      </c>
      <c r="AY443" s="632" t="str">
        <f>IFERROR(VLOOKUP(K443,【参考】数式用!$AR$3:$AS$49, 2, FALSE), "")</f>
        <v/>
      </c>
      <c r="AZ443" s="577" t="str">
        <f t="shared" si="244"/>
        <v/>
      </c>
      <c r="BA443" s="559" t="str">
        <f t="shared" si="245"/>
        <v>入力済</v>
      </c>
      <c r="BB443" s="632" t="str">
        <f>IFERROR(VLOOKUP(K443,【参考】数式用!$AX$3:$AY$59, 2, FALSE), "")</f>
        <v/>
      </c>
      <c r="BC443" s="577" t="str">
        <f t="shared" si="246"/>
        <v/>
      </c>
      <c r="BD443" s="559" t="str">
        <f t="shared" si="247"/>
        <v>入力済</v>
      </c>
      <c r="BE443" s="559" t="str">
        <f t="shared" si="248"/>
        <v/>
      </c>
      <c r="BF443" s="559" t="str">
        <f t="shared" si="249"/>
        <v/>
      </c>
      <c r="BG443" s="559" t="str">
        <f t="shared" si="250"/>
        <v/>
      </c>
      <c r="BH443" s="559" t="str">
        <f t="shared" si="251"/>
        <v/>
      </c>
      <c r="BI443" s="559" t="str">
        <f t="shared" si="252"/>
        <v/>
      </c>
      <c r="BK443" s="27"/>
      <c r="BL443" s="606" t="str">
        <f t="shared" si="253"/>
        <v/>
      </c>
      <c r="BM443" s="606" t="str">
        <f t="shared" si="254"/>
        <v/>
      </c>
      <c r="BN443" s="606" t="str">
        <f t="shared" si="255"/>
        <v/>
      </c>
      <c r="BO443" s="607" t="str">
        <f>IFERROR(IF(BN443="対象",ROUNDDOWN(L443*VLOOKUP(K443,【参考】数式用!$A$4:$J$42,10,FALSE)*AA443,0),""),"")</f>
        <v/>
      </c>
      <c r="BP443" s="606" t="str">
        <f t="shared" si="228"/>
        <v/>
      </c>
      <c r="BQ443" s="606" t="str">
        <f t="shared" si="256"/>
        <v/>
      </c>
      <c r="BR443" s="608" t="str">
        <f t="shared" si="229"/>
        <v/>
      </c>
      <c r="BS443" s="608" t="str">
        <f t="shared" si="257"/>
        <v/>
      </c>
      <c r="BT443" s="606" t="str">
        <f t="shared" si="258"/>
        <v/>
      </c>
      <c r="BU443" s="607" t="str">
        <f>IFERROR(IF(BT443="Ⅱロ有り",ROUNDDOWN(L443*VLOOKUP(K443,【参考】数式用!$A$4:$J$42,10,FALSE)*AA443,0),""),"")</f>
        <v/>
      </c>
      <c r="BV443" s="606" t="str">
        <f>IFERROR(IF(BT443="Ⅱロなし",ROUNDDOWN(L443*VLOOKUP(K443,【参考】数式用!$A$4:$J$42,8,FALSE)*AA443,0),""),"")</f>
        <v/>
      </c>
    </row>
    <row r="444" spans="1:74" ht="110.1" customHeight="1" thickBot="1">
      <c r="A444" s="333">
        <v>431</v>
      </c>
      <c r="B444" s="1008" t="str">
        <f>IF(基本情報入力シート!B466="","",基本情報入力シート!B466)</f>
        <v/>
      </c>
      <c r="C444" s="1009"/>
      <c r="D444" s="1009"/>
      <c r="E444" s="1009"/>
      <c r="F444" s="1010"/>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24" t="str">
        <f>IF('別紙様式2-2（個票（４、５月））'!M444="","",'別紙様式2-2（個票（４、５月））'!M444)</f>
        <v/>
      </c>
      <c r="N444" s="584" t="str">
        <f>IF('別紙様式2-2（個票（４、５月））'!N444="","",'別紙様式2-2（個票（４、５月））'!N444)</f>
        <v/>
      </c>
      <c r="O444" s="336"/>
      <c r="P444" s="337" t="str">
        <f>IFERROR(VLOOKUP(K444,【参考】数式用!$A$2:$M$57,MATCH(O444,【参考】数式用!$G$3:$M$3,0)+6,0),"")</f>
        <v/>
      </c>
      <c r="Q444" s="338" t="s">
        <v>118</v>
      </c>
      <c r="R444" s="339"/>
      <c r="S444" s="340" t="s">
        <v>183</v>
      </c>
      <c r="T444" s="339"/>
      <c r="U444" s="340" t="s">
        <v>184</v>
      </c>
      <c r="V444" s="339"/>
      <c r="W444" s="340" t="s">
        <v>183</v>
      </c>
      <c r="X444" s="339"/>
      <c r="Y444" s="340" t="s">
        <v>185</v>
      </c>
      <c r="Z444" s="340" t="s">
        <v>186</v>
      </c>
      <c r="AA444" s="340" t="str">
        <f t="shared" si="230"/>
        <v/>
      </c>
      <c r="AB444" s="341" t="s">
        <v>187</v>
      </c>
      <c r="AC444" s="342" t="str">
        <f t="shared" si="231"/>
        <v/>
      </c>
      <c r="AD444" s="509" t="str">
        <f t="shared" si="232"/>
        <v/>
      </c>
      <c r="AE444" s="343" t="str">
        <f>IFERROR(ROUNDDOWN(ROUNDDOWN(ROUND(L444*VLOOKUP(K444,【参考】数式用!$A$2:$M$57,MATCH("処遇改善加算Ⅳ",【参考】数式用!$G$3:$M$3,0)+6,0),0),0)*AA444*0.5,0), "")</f>
        <v/>
      </c>
      <c r="AF444" s="344"/>
      <c r="AG444" s="345"/>
      <c r="AH444" s="345"/>
      <c r="AI444" s="344"/>
      <c r="AJ444" s="382"/>
      <c r="AK444" s="346"/>
      <c r="AL444" s="324" t="str">
        <f t="shared" si="233"/>
        <v/>
      </c>
      <c r="AM444" s="325" t="str">
        <f t="shared" si="234"/>
        <v/>
      </c>
      <c r="AN444" s="255"/>
      <c r="AO444" s="577" t="str">
        <f>IFERROR(VLOOKUP(K444,【参考】数式用!$A$2:$N$57,14,FALSE),"")</f>
        <v/>
      </c>
      <c r="AP444" s="577" t="str">
        <f t="shared" si="235"/>
        <v/>
      </c>
      <c r="AQ444" s="560" t="str">
        <f t="shared" si="236"/>
        <v/>
      </c>
      <c r="AR444" s="560" t="str">
        <f t="shared" si="237"/>
        <v>キャリアパス要件Ⅰ・Ⅱ_</v>
      </c>
      <c r="AS444" s="632" t="str">
        <f t="shared" si="238"/>
        <v>入力済</v>
      </c>
      <c r="AT444" s="577" t="str">
        <f t="shared" si="239"/>
        <v/>
      </c>
      <c r="AU444" s="632" t="str">
        <f t="shared" si="240"/>
        <v>入力済</v>
      </c>
      <c r="AV444" s="632" t="str">
        <f t="shared" si="241"/>
        <v/>
      </c>
      <c r="AW444" s="632" t="str">
        <f t="shared" si="242"/>
        <v/>
      </c>
      <c r="AX444" s="577" t="str">
        <f t="shared" si="243"/>
        <v/>
      </c>
      <c r="AY444" s="632" t="str">
        <f>IFERROR(VLOOKUP(K444,【参考】数式用!$AR$3:$AS$49, 2, FALSE), "")</f>
        <v/>
      </c>
      <c r="AZ444" s="577" t="str">
        <f t="shared" si="244"/>
        <v/>
      </c>
      <c r="BA444" s="559" t="str">
        <f t="shared" si="245"/>
        <v>入力済</v>
      </c>
      <c r="BB444" s="632" t="str">
        <f>IFERROR(VLOOKUP(K444,【参考】数式用!$AX$3:$AY$59, 2, FALSE), "")</f>
        <v/>
      </c>
      <c r="BC444" s="577" t="str">
        <f t="shared" si="246"/>
        <v/>
      </c>
      <c r="BD444" s="559" t="str">
        <f t="shared" si="247"/>
        <v>入力済</v>
      </c>
      <c r="BE444" s="559" t="str">
        <f t="shared" si="248"/>
        <v/>
      </c>
      <c r="BF444" s="559" t="str">
        <f t="shared" si="249"/>
        <v/>
      </c>
      <c r="BG444" s="559" t="str">
        <f t="shared" si="250"/>
        <v/>
      </c>
      <c r="BH444" s="559" t="str">
        <f t="shared" si="251"/>
        <v/>
      </c>
      <c r="BI444" s="559" t="str">
        <f t="shared" si="252"/>
        <v/>
      </c>
      <c r="BK444" s="27"/>
      <c r="BL444" s="606" t="str">
        <f t="shared" si="253"/>
        <v/>
      </c>
      <c r="BM444" s="606" t="str">
        <f t="shared" si="254"/>
        <v/>
      </c>
      <c r="BN444" s="606" t="str">
        <f t="shared" si="255"/>
        <v/>
      </c>
      <c r="BO444" s="607" t="str">
        <f>IFERROR(IF(BN444="対象",ROUNDDOWN(L444*VLOOKUP(K444,【参考】数式用!$A$4:$J$42,10,FALSE)*AA444,0),""),"")</f>
        <v/>
      </c>
      <c r="BP444" s="606" t="str">
        <f t="shared" si="228"/>
        <v/>
      </c>
      <c r="BQ444" s="606" t="str">
        <f t="shared" si="256"/>
        <v/>
      </c>
      <c r="BR444" s="608" t="str">
        <f t="shared" si="229"/>
        <v/>
      </c>
      <c r="BS444" s="608" t="str">
        <f t="shared" si="257"/>
        <v/>
      </c>
      <c r="BT444" s="606" t="str">
        <f t="shared" si="258"/>
        <v/>
      </c>
      <c r="BU444" s="607" t="str">
        <f>IFERROR(IF(BT444="Ⅱロ有り",ROUNDDOWN(L444*VLOOKUP(K444,【参考】数式用!$A$4:$J$42,10,FALSE)*AA444,0),""),"")</f>
        <v/>
      </c>
      <c r="BV444" s="606" t="str">
        <f>IFERROR(IF(BT444="Ⅱロなし",ROUNDDOWN(L444*VLOOKUP(K444,【参考】数式用!$A$4:$J$42,8,FALSE)*AA444,0),""),"")</f>
        <v/>
      </c>
    </row>
    <row r="445" spans="1:74" ht="110.1" customHeight="1" thickBot="1">
      <c r="A445" s="333">
        <v>432</v>
      </c>
      <c r="B445" s="1008" t="str">
        <f>IF(基本情報入力シート!B467="","",基本情報入力シート!B467)</f>
        <v/>
      </c>
      <c r="C445" s="1009"/>
      <c r="D445" s="1009"/>
      <c r="E445" s="1009"/>
      <c r="F445" s="1010"/>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24" t="str">
        <f>IF('別紙様式2-2（個票（４、５月））'!M445="","",'別紙様式2-2（個票（４、５月））'!M445)</f>
        <v/>
      </c>
      <c r="N445" s="584" t="str">
        <f>IF('別紙様式2-2（個票（４、５月））'!N445="","",'別紙様式2-2（個票（４、５月））'!N445)</f>
        <v/>
      </c>
      <c r="O445" s="336"/>
      <c r="P445" s="337" t="str">
        <f>IFERROR(VLOOKUP(K445,【参考】数式用!$A$2:$M$57,MATCH(O445,【参考】数式用!$G$3:$M$3,0)+6,0),"")</f>
        <v/>
      </c>
      <c r="Q445" s="338" t="s">
        <v>118</v>
      </c>
      <c r="R445" s="339"/>
      <c r="S445" s="340" t="s">
        <v>183</v>
      </c>
      <c r="T445" s="339"/>
      <c r="U445" s="340" t="s">
        <v>184</v>
      </c>
      <c r="V445" s="339"/>
      <c r="W445" s="340" t="s">
        <v>183</v>
      </c>
      <c r="X445" s="339"/>
      <c r="Y445" s="340" t="s">
        <v>185</v>
      </c>
      <c r="Z445" s="340" t="s">
        <v>186</v>
      </c>
      <c r="AA445" s="340" t="str">
        <f t="shared" si="230"/>
        <v/>
      </c>
      <c r="AB445" s="341" t="s">
        <v>187</v>
      </c>
      <c r="AC445" s="342" t="str">
        <f t="shared" si="231"/>
        <v/>
      </c>
      <c r="AD445" s="509" t="str">
        <f t="shared" si="232"/>
        <v/>
      </c>
      <c r="AE445" s="343" t="str">
        <f>IFERROR(ROUNDDOWN(ROUNDDOWN(ROUND(L445*VLOOKUP(K445,【参考】数式用!$A$2:$M$57,MATCH("処遇改善加算Ⅳ",【参考】数式用!$G$3:$M$3,0)+6,0),0),0)*AA445*0.5,0), "")</f>
        <v/>
      </c>
      <c r="AF445" s="344"/>
      <c r="AG445" s="345"/>
      <c r="AH445" s="345"/>
      <c r="AI445" s="344"/>
      <c r="AJ445" s="382"/>
      <c r="AK445" s="346"/>
      <c r="AL445" s="324" t="str">
        <f t="shared" si="233"/>
        <v/>
      </c>
      <c r="AM445" s="325" t="str">
        <f t="shared" si="234"/>
        <v/>
      </c>
      <c r="AN445" s="255"/>
      <c r="AO445" s="577" t="str">
        <f>IFERROR(VLOOKUP(K445,【参考】数式用!$A$2:$N$57,14,FALSE),"")</f>
        <v/>
      </c>
      <c r="AP445" s="577" t="str">
        <f t="shared" si="235"/>
        <v/>
      </c>
      <c r="AQ445" s="560" t="str">
        <f t="shared" si="236"/>
        <v/>
      </c>
      <c r="AR445" s="560" t="str">
        <f t="shared" si="237"/>
        <v>キャリアパス要件Ⅰ・Ⅱ_</v>
      </c>
      <c r="AS445" s="632" t="str">
        <f t="shared" si="238"/>
        <v>入力済</v>
      </c>
      <c r="AT445" s="577" t="str">
        <f t="shared" si="239"/>
        <v/>
      </c>
      <c r="AU445" s="632" t="str">
        <f t="shared" si="240"/>
        <v>入力済</v>
      </c>
      <c r="AV445" s="632" t="str">
        <f t="shared" si="241"/>
        <v/>
      </c>
      <c r="AW445" s="632" t="str">
        <f t="shared" si="242"/>
        <v/>
      </c>
      <c r="AX445" s="577" t="str">
        <f t="shared" si="243"/>
        <v/>
      </c>
      <c r="AY445" s="632" t="str">
        <f>IFERROR(VLOOKUP(K445,【参考】数式用!$AR$3:$AS$49, 2, FALSE), "")</f>
        <v/>
      </c>
      <c r="AZ445" s="577" t="str">
        <f t="shared" si="244"/>
        <v/>
      </c>
      <c r="BA445" s="559" t="str">
        <f t="shared" si="245"/>
        <v>入力済</v>
      </c>
      <c r="BB445" s="632" t="str">
        <f>IFERROR(VLOOKUP(K445,【参考】数式用!$AX$3:$AY$59, 2, FALSE), "")</f>
        <v/>
      </c>
      <c r="BC445" s="577" t="str">
        <f t="shared" si="246"/>
        <v/>
      </c>
      <c r="BD445" s="559" t="str">
        <f t="shared" si="247"/>
        <v>入力済</v>
      </c>
      <c r="BE445" s="559" t="str">
        <f t="shared" si="248"/>
        <v/>
      </c>
      <c r="BF445" s="559" t="str">
        <f t="shared" si="249"/>
        <v/>
      </c>
      <c r="BG445" s="559" t="str">
        <f t="shared" si="250"/>
        <v/>
      </c>
      <c r="BH445" s="559" t="str">
        <f t="shared" si="251"/>
        <v/>
      </c>
      <c r="BI445" s="559" t="str">
        <f t="shared" si="252"/>
        <v/>
      </c>
      <c r="BK445" s="27"/>
      <c r="BL445" s="606" t="str">
        <f t="shared" si="253"/>
        <v/>
      </c>
      <c r="BM445" s="606" t="str">
        <f t="shared" si="254"/>
        <v/>
      </c>
      <c r="BN445" s="606" t="str">
        <f t="shared" si="255"/>
        <v/>
      </c>
      <c r="BO445" s="607" t="str">
        <f>IFERROR(IF(BN445="対象",ROUNDDOWN(L445*VLOOKUP(K445,【参考】数式用!$A$4:$J$42,10,FALSE)*AA445,0),""),"")</f>
        <v/>
      </c>
      <c r="BP445" s="606" t="str">
        <f t="shared" si="228"/>
        <v/>
      </c>
      <c r="BQ445" s="606" t="str">
        <f t="shared" si="256"/>
        <v/>
      </c>
      <c r="BR445" s="608" t="str">
        <f t="shared" si="229"/>
        <v/>
      </c>
      <c r="BS445" s="608" t="str">
        <f t="shared" si="257"/>
        <v/>
      </c>
      <c r="BT445" s="606" t="str">
        <f t="shared" si="258"/>
        <v/>
      </c>
      <c r="BU445" s="607" t="str">
        <f>IFERROR(IF(BT445="Ⅱロ有り",ROUNDDOWN(L445*VLOOKUP(K445,【参考】数式用!$A$4:$J$42,10,FALSE)*AA445,0),""),"")</f>
        <v/>
      </c>
      <c r="BV445" s="606" t="str">
        <f>IFERROR(IF(BT445="Ⅱロなし",ROUNDDOWN(L445*VLOOKUP(K445,【参考】数式用!$A$4:$J$42,8,FALSE)*AA445,0),""),"")</f>
        <v/>
      </c>
    </row>
    <row r="446" spans="1:74" ht="110.1" customHeight="1" thickBot="1">
      <c r="A446" s="333">
        <v>433</v>
      </c>
      <c r="B446" s="1008" t="str">
        <f>IF(基本情報入力シート!B468="","",基本情報入力シート!B468)</f>
        <v/>
      </c>
      <c r="C446" s="1009"/>
      <c r="D446" s="1009"/>
      <c r="E446" s="1009"/>
      <c r="F446" s="1010"/>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24" t="str">
        <f>IF('別紙様式2-2（個票（４、５月））'!M446="","",'別紙様式2-2（個票（４、５月））'!M446)</f>
        <v/>
      </c>
      <c r="N446" s="584" t="str">
        <f>IF('別紙様式2-2（個票（４、５月））'!N446="","",'別紙様式2-2（個票（４、５月））'!N446)</f>
        <v/>
      </c>
      <c r="O446" s="336"/>
      <c r="P446" s="337" t="str">
        <f>IFERROR(VLOOKUP(K446,【参考】数式用!$A$2:$M$57,MATCH(O446,【参考】数式用!$G$3:$M$3,0)+6,0),"")</f>
        <v/>
      </c>
      <c r="Q446" s="338" t="s">
        <v>118</v>
      </c>
      <c r="R446" s="339"/>
      <c r="S446" s="340" t="s">
        <v>183</v>
      </c>
      <c r="T446" s="339"/>
      <c r="U446" s="340" t="s">
        <v>184</v>
      </c>
      <c r="V446" s="339"/>
      <c r="W446" s="340" t="s">
        <v>183</v>
      </c>
      <c r="X446" s="339"/>
      <c r="Y446" s="340" t="s">
        <v>185</v>
      </c>
      <c r="Z446" s="340" t="s">
        <v>186</v>
      </c>
      <c r="AA446" s="340" t="str">
        <f t="shared" si="230"/>
        <v/>
      </c>
      <c r="AB446" s="341" t="s">
        <v>187</v>
      </c>
      <c r="AC446" s="342" t="str">
        <f t="shared" si="231"/>
        <v/>
      </c>
      <c r="AD446" s="509" t="str">
        <f t="shared" si="232"/>
        <v/>
      </c>
      <c r="AE446" s="343" t="str">
        <f>IFERROR(ROUNDDOWN(ROUNDDOWN(ROUND(L446*VLOOKUP(K446,【参考】数式用!$A$2:$M$57,MATCH("処遇改善加算Ⅳ",【参考】数式用!$G$3:$M$3,0)+6,0),0),0)*AA446*0.5,0), "")</f>
        <v/>
      </c>
      <c r="AF446" s="344"/>
      <c r="AG446" s="345"/>
      <c r="AH446" s="345"/>
      <c r="AI446" s="344"/>
      <c r="AJ446" s="382"/>
      <c r="AK446" s="346"/>
      <c r="AL446" s="324" t="str">
        <f t="shared" si="233"/>
        <v/>
      </c>
      <c r="AM446" s="325" t="str">
        <f t="shared" si="234"/>
        <v/>
      </c>
      <c r="AN446" s="255"/>
      <c r="AO446" s="577" t="str">
        <f>IFERROR(VLOOKUP(K446,【参考】数式用!$A$2:$N$57,14,FALSE),"")</f>
        <v/>
      </c>
      <c r="AP446" s="577" t="str">
        <f t="shared" si="235"/>
        <v/>
      </c>
      <c r="AQ446" s="560" t="str">
        <f t="shared" si="236"/>
        <v/>
      </c>
      <c r="AR446" s="560" t="str">
        <f t="shared" si="237"/>
        <v>キャリアパス要件Ⅰ・Ⅱ_</v>
      </c>
      <c r="AS446" s="632" t="str">
        <f t="shared" si="238"/>
        <v>入力済</v>
      </c>
      <c r="AT446" s="577" t="str">
        <f t="shared" si="239"/>
        <v/>
      </c>
      <c r="AU446" s="632" t="str">
        <f t="shared" si="240"/>
        <v>入力済</v>
      </c>
      <c r="AV446" s="632" t="str">
        <f t="shared" si="241"/>
        <v/>
      </c>
      <c r="AW446" s="632" t="str">
        <f t="shared" si="242"/>
        <v/>
      </c>
      <c r="AX446" s="577" t="str">
        <f t="shared" si="243"/>
        <v/>
      </c>
      <c r="AY446" s="632" t="str">
        <f>IFERROR(VLOOKUP(K446,【参考】数式用!$AR$3:$AS$49, 2, FALSE), "")</f>
        <v/>
      </c>
      <c r="AZ446" s="577" t="str">
        <f t="shared" si="244"/>
        <v/>
      </c>
      <c r="BA446" s="559" t="str">
        <f t="shared" si="245"/>
        <v>入力済</v>
      </c>
      <c r="BB446" s="632" t="str">
        <f>IFERROR(VLOOKUP(K446,【参考】数式用!$AX$3:$AY$59, 2, FALSE), "")</f>
        <v/>
      </c>
      <c r="BC446" s="577" t="str">
        <f t="shared" si="246"/>
        <v/>
      </c>
      <c r="BD446" s="559" t="str">
        <f t="shared" si="247"/>
        <v>入力済</v>
      </c>
      <c r="BE446" s="559" t="str">
        <f t="shared" si="248"/>
        <v/>
      </c>
      <c r="BF446" s="559" t="str">
        <f t="shared" si="249"/>
        <v/>
      </c>
      <c r="BG446" s="559" t="str">
        <f t="shared" si="250"/>
        <v/>
      </c>
      <c r="BH446" s="559" t="str">
        <f t="shared" si="251"/>
        <v/>
      </c>
      <c r="BI446" s="559" t="str">
        <f t="shared" si="252"/>
        <v/>
      </c>
      <c r="BK446" s="27"/>
      <c r="BL446" s="606" t="str">
        <f t="shared" si="253"/>
        <v/>
      </c>
      <c r="BM446" s="606" t="str">
        <f t="shared" si="254"/>
        <v/>
      </c>
      <c r="BN446" s="606" t="str">
        <f t="shared" si="255"/>
        <v/>
      </c>
      <c r="BO446" s="607" t="str">
        <f>IFERROR(IF(BN446="対象",ROUNDDOWN(L446*VLOOKUP(K446,【参考】数式用!$A$4:$J$42,10,FALSE)*AA446,0),""),"")</f>
        <v/>
      </c>
      <c r="BP446" s="606" t="str">
        <f t="shared" si="228"/>
        <v/>
      </c>
      <c r="BQ446" s="606" t="str">
        <f t="shared" si="256"/>
        <v/>
      </c>
      <c r="BR446" s="608" t="str">
        <f t="shared" si="229"/>
        <v/>
      </c>
      <c r="BS446" s="608" t="str">
        <f t="shared" si="257"/>
        <v/>
      </c>
      <c r="BT446" s="606" t="str">
        <f t="shared" si="258"/>
        <v/>
      </c>
      <c r="BU446" s="607" t="str">
        <f>IFERROR(IF(BT446="Ⅱロ有り",ROUNDDOWN(L446*VLOOKUP(K446,【参考】数式用!$A$4:$J$42,10,FALSE)*AA446,0),""),"")</f>
        <v/>
      </c>
      <c r="BV446" s="606" t="str">
        <f>IFERROR(IF(BT446="Ⅱロなし",ROUNDDOWN(L446*VLOOKUP(K446,【参考】数式用!$A$4:$J$42,8,FALSE)*AA446,0),""),"")</f>
        <v/>
      </c>
    </row>
    <row r="447" spans="1:74" ht="110.1" customHeight="1" thickBot="1">
      <c r="A447" s="333">
        <v>434</v>
      </c>
      <c r="B447" s="1008" t="str">
        <f>IF(基本情報入力シート!B469="","",基本情報入力シート!B469)</f>
        <v/>
      </c>
      <c r="C447" s="1009"/>
      <c r="D447" s="1009"/>
      <c r="E447" s="1009"/>
      <c r="F447" s="1010"/>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24" t="str">
        <f>IF('別紙様式2-2（個票（４、５月））'!M447="","",'別紙様式2-2（個票（４、５月））'!M447)</f>
        <v/>
      </c>
      <c r="N447" s="584" t="str">
        <f>IF('別紙様式2-2（個票（４、５月））'!N447="","",'別紙様式2-2（個票（４、５月））'!N447)</f>
        <v/>
      </c>
      <c r="O447" s="336"/>
      <c r="P447" s="337" t="str">
        <f>IFERROR(VLOOKUP(K447,【参考】数式用!$A$2:$M$57,MATCH(O447,【参考】数式用!$G$3:$M$3,0)+6,0),"")</f>
        <v/>
      </c>
      <c r="Q447" s="338" t="s">
        <v>118</v>
      </c>
      <c r="R447" s="339"/>
      <c r="S447" s="340" t="s">
        <v>183</v>
      </c>
      <c r="T447" s="339"/>
      <c r="U447" s="340" t="s">
        <v>184</v>
      </c>
      <c r="V447" s="339"/>
      <c r="W447" s="340" t="s">
        <v>183</v>
      </c>
      <c r="X447" s="339"/>
      <c r="Y447" s="340" t="s">
        <v>185</v>
      </c>
      <c r="Z447" s="340" t="s">
        <v>186</v>
      </c>
      <c r="AA447" s="340" t="str">
        <f t="shared" si="230"/>
        <v/>
      </c>
      <c r="AB447" s="341" t="s">
        <v>187</v>
      </c>
      <c r="AC447" s="342" t="str">
        <f t="shared" si="231"/>
        <v/>
      </c>
      <c r="AD447" s="509" t="str">
        <f t="shared" si="232"/>
        <v/>
      </c>
      <c r="AE447" s="343" t="str">
        <f>IFERROR(ROUNDDOWN(ROUNDDOWN(ROUND(L447*VLOOKUP(K447,【参考】数式用!$A$2:$M$57,MATCH("処遇改善加算Ⅳ",【参考】数式用!$G$3:$M$3,0)+6,0),0),0)*AA447*0.5,0), "")</f>
        <v/>
      </c>
      <c r="AF447" s="344"/>
      <c r="AG447" s="345"/>
      <c r="AH447" s="345"/>
      <c r="AI447" s="344"/>
      <c r="AJ447" s="382"/>
      <c r="AK447" s="346"/>
      <c r="AL447" s="324" t="str">
        <f t="shared" si="233"/>
        <v/>
      </c>
      <c r="AM447" s="325" t="str">
        <f t="shared" si="234"/>
        <v/>
      </c>
      <c r="AN447" s="255"/>
      <c r="AO447" s="577" t="str">
        <f>IFERROR(VLOOKUP(K447,【参考】数式用!$A$2:$N$57,14,FALSE),"")</f>
        <v/>
      </c>
      <c r="AP447" s="577" t="str">
        <f t="shared" si="235"/>
        <v/>
      </c>
      <c r="AQ447" s="560" t="str">
        <f t="shared" si="236"/>
        <v/>
      </c>
      <c r="AR447" s="560" t="str">
        <f t="shared" si="237"/>
        <v>キャリアパス要件Ⅰ・Ⅱ_</v>
      </c>
      <c r="AS447" s="632" t="str">
        <f t="shared" si="238"/>
        <v>入力済</v>
      </c>
      <c r="AT447" s="577" t="str">
        <f t="shared" si="239"/>
        <v/>
      </c>
      <c r="AU447" s="632" t="str">
        <f t="shared" si="240"/>
        <v>入力済</v>
      </c>
      <c r="AV447" s="632" t="str">
        <f t="shared" si="241"/>
        <v/>
      </c>
      <c r="AW447" s="632" t="str">
        <f t="shared" si="242"/>
        <v/>
      </c>
      <c r="AX447" s="577" t="str">
        <f t="shared" si="243"/>
        <v/>
      </c>
      <c r="AY447" s="632" t="str">
        <f>IFERROR(VLOOKUP(K447,【参考】数式用!$AR$3:$AS$49, 2, FALSE), "")</f>
        <v/>
      </c>
      <c r="AZ447" s="577" t="str">
        <f t="shared" si="244"/>
        <v/>
      </c>
      <c r="BA447" s="559" t="str">
        <f t="shared" si="245"/>
        <v>入力済</v>
      </c>
      <c r="BB447" s="632" t="str">
        <f>IFERROR(VLOOKUP(K447,【参考】数式用!$AX$3:$AY$59, 2, FALSE), "")</f>
        <v/>
      </c>
      <c r="BC447" s="577" t="str">
        <f t="shared" si="246"/>
        <v/>
      </c>
      <c r="BD447" s="559" t="str">
        <f t="shared" si="247"/>
        <v>入力済</v>
      </c>
      <c r="BE447" s="559" t="str">
        <f t="shared" si="248"/>
        <v/>
      </c>
      <c r="BF447" s="559" t="str">
        <f t="shared" si="249"/>
        <v/>
      </c>
      <c r="BG447" s="559" t="str">
        <f t="shared" si="250"/>
        <v/>
      </c>
      <c r="BH447" s="559" t="str">
        <f t="shared" si="251"/>
        <v/>
      </c>
      <c r="BI447" s="559" t="str">
        <f t="shared" si="252"/>
        <v/>
      </c>
      <c r="BK447" s="27"/>
      <c r="BL447" s="606" t="str">
        <f t="shared" si="253"/>
        <v/>
      </c>
      <c r="BM447" s="606" t="str">
        <f t="shared" si="254"/>
        <v/>
      </c>
      <c r="BN447" s="606" t="str">
        <f t="shared" si="255"/>
        <v/>
      </c>
      <c r="BO447" s="607" t="str">
        <f>IFERROR(IF(BN447="対象",ROUNDDOWN(L447*VLOOKUP(K447,【参考】数式用!$A$4:$J$42,10,FALSE)*AA447,0),""),"")</f>
        <v/>
      </c>
      <c r="BP447" s="606" t="str">
        <f t="shared" si="228"/>
        <v/>
      </c>
      <c r="BQ447" s="606" t="str">
        <f t="shared" si="256"/>
        <v/>
      </c>
      <c r="BR447" s="608" t="str">
        <f t="shared" si="229"/>
        <v/>
      </c>
      <c r="BS447" s="608" t="str">
        <f t="shared" si="257"/>
        <v/>
      </c>
      <c r="BT447" s="606" t="str">
        <f t="shared" si="258"/>
        <v/>
      </c>
      <c r="BU447" s="607" t="str">
        <f>IFERROR(IF(BT447="Ⅱロ有り",ROUNDDOWN(L447*VLOOKUP(K447,【参考】数式用!$A$4:$J$42,10,FALSE)*AA447,0),""),"")</f>
        <v/>
      </c>
      <c r="BV447" s="606" t="str">
        <f>IFERROR(IF(BT447="Ⅱロなし",ROUNDDOWN(L447*VLOOKUP(K447,【参考】数式用!$A$4:$J$42,8,FALSE)*AA447,0),""),"")</f>
        <v/>
      </c>
    </row>
    <row r="448" spans="1:74" ht="110.1" customHeight="1" thickBot="1">
      <c r="A448" s="333">
        <v>435</v>
      </c>
      <c r="B448" s="1008" t="str">
        <f>IF(基本情報入力シート!B470="","",基本情報入力シート!B470)</f>
        <v/>
      </c>
      <c r="C448" s="1009"/>
      <c r="D448" s="1009"/>
      <c r="E448" s="1009"/>
      <c r="F448" s="1010"/>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24" t="str">
        <f>IF('別紙様式2-2（個票（４、５月））'!M448="","",'別紙様式2-2（個票（４、５月））'!M448)</f>
        <v/>
      </c>
      <c r="N448" s="584" t="str">
        <f>IF('別紙様式2-2（個票（４、５月））'!N448="","",'別紙様式2-2（個票（４、５月））'!N448)</f>
        <v/>
      </c>
      <c r="O448" s="336"/>
      <c r="P448" s="337" t="str">
        <f>IFERROR(VLOOKUP(K448,【参考】数式用!$A$2:$M$57,MATCH(O448,【参考】数式用!$G$3:$M$3,0)+6,0),"")</f>
        <v/>
      </c>
      <c r="Q448" s="338" t="s">
        <v>118</v>
      </c>
      <c r="R448" s="339"/>
      <c r="S448" s="340" t="s">
        <v>183</v>
      </c>
      <c r="T448" s="339"/>
      <c r="U448" s="340" t="s">
        <v>184</v>
      </c>
      <c r="V448" s="339"/>
      <c r="W448" s="340" t="s">
        <v>183</v>
      </c>
      <c r="X448" s="339"/>
      <c r="Y448" s="340" t="s">
        <v>185</v>
      </c>
      <c r="Z448" s="340" t="s">
        <v>186</v>
      </c>
      <c r="AA448" s="340" t="str">
        <f t="shared" si="230"/>
        <v/>
      </c>
      <c r="AB448" s="341" t="s">
        <v>187</v>
      </c>
      <c r="AC448" s="342" t="str">
        <f t="shared" si="231"/>
        <v/>
      </c>
      <c r="AD448" s="509" t="str">
        <f t="shared" si="232"/>
        <v/>
      </c>
      <c r="AE448" s="343" t="str">
        <f>IFERROR(ROUNDDOWN(ROUNDDOWN(ROUND(L448*VLOOKUP(K448,【参考】数式用!$A$2:$M$57,MATCH("処遇改善加算Ⅳ",【参考】数式用!$G$3:$M$3,0)+6,0),0),0)*AA448*0.5,0), "")</f>
        <v/>
      </c>
      <c r="AF448" s="344"/>
      <c r="AG448" s="345"/>
      <c r="AH448" s="345"/>
      <c r="AI448" s="344"/>
      <c r="AJ448" s="382"/>
      <c r="AK448" s="346"/>
      <c r="AL448" s="324" t="str">
        <f t="shared" si="233"/>
        <v/>
      </c>
      <c r="AM448" s="325" t="str">
        <f t="shared" si="234"/>
        <v/>
      </c>
      <c r="AN448" s="255"/>
      <c r="AO448" s="577" t="str">
        <f>IFERROR(VLOOKUP(K448,【参考】数式用!$A$2:$N$57,14,FALSE),"")</f>
        <v/>
      </c>
      <c r="AP448" s="577" t="str">
        <f t="shared" si="235"/>
        <v/>
      </c>
      <c r="AQ448" s="560" t="str">
        <f t="shared" si="236"/>
        <v/>
      </c>
      <c r="AR448" s="560" t="str">
        <f t="shared" si="237"/>
        <v>キャリアパス要件Ⅰ・Ⅱ_</v>
      </c>
      <c r="AS448" s="632" t="str">
        <f t="shared" si="238"/>
        <v>入力済</v>
      </c>
      <c r="AT448" s="577" t="str">
        <f t="shared" si="239"/>
        <v/>
      </c>
      <c r="AU448" s="632" t="str">
        <f t="shared" si="240"/>
        <v>入力済</v>
      </c>
      <c r="AV448" s="632" t="str">
        <f t="shared" si="241"/>
        <v/>
      </c>
      <c r="AW448" s="632" t="str">
        <f t="shared" si="242"/>
        <v/>
      </c>
      <c r="AX448" s="577" t="str">
        <f t="shared" si="243"/>
        <v/>
      </c>
      <c r="AY448" s="632" t="str">
        <f>IFERROR(VLOOKUP(K448,【参考】数式用!$AR$3:$AS$49, 2, FALSE), "")</f>
        <v/>
      </c>
      <c r="AZ448" s="577" t="str">
        <f t="shared" si="244"/>
        <v/>
      </c>
      <c r="BA448" s="559" t="str">
        <f t="shared" si="245"/>
        <v>入力済</v>
      </c>
      <c r="BB448" s="632" t="str">
        <f>IFERROR(VLOOKUP(K448,【参考】数式用!$AX$3:$AY$59, 2, FALSE), "")</f>
        <v/>
      </c>
      <c r="BC448" s="577" t="str">
        <f t="shared" si="246"/>
        <v/>
      </c>
      <c r="BD448" s="559" t="str">
        <f t="shared" si="247"/>
        <v>入力済</v>
      </c>
      <c r="BE448" s="559" t="str">
        <f t="shared" si="248"/>
        <v/>
      </c>
      <c r="BF448" s="559" t="str">
        <f t="shared" si="249"/>
        <v/>
      </c>
      <c r="BG448" s="559" t="str">
        <f t="shared" si="250"/>
        <v/>
      </c>
      <c r="BH448" s="559" t="str">
        <f t="shared" si="251"/>
        <v/>
      </c>
      <c r="BI448" s="559" t="str">
        <f t="shared" si="252"/>
        <v/>
      </c>
      <c r="BK448" s="27"/>
      <c r="BL448" s="606" t="str">
        <f t="shared" si="253"/>
        <v/>
      </c>
      <c r="BM448" s="606" t="str">
        <f t="shared" si="254"/>
        <v/>
      </c>
      <c r="BN448" s="606" t="str">
        <f t="shared" si="255"/>
        <v/>
      </c>
      <c r="BO448" s="607" t="str">
        <f>IFERROR(IF(BN448="対象",ROUNDDOWN(L448*VLOOKUP(K448,【参考】数式用!$A$4:$J$42,10,FALSE)*AA448,0),""),"")</f>
        <v/>
      </c>
      <c r="BP448" s="606" t="str">
        <f t="shared" si="228"/>
        <v/>
      </c>
      <c r="BQ448" s="606" t="str">
        <f t="shared" si="256"/>
        <v/>
      </c>
      <c r="BR448" s="608" t="str">
        <f t="shared" si="229"/>
        <v/>
      </c>
      <c r="BS448" s="608" t="str">
        <f t="shared" si="257"/>
        <v/>
      </c>
      <c r="BT448" s="606" t="str">
        <f t="shared" si="258"/>
        <v/>
      </c>
      <c r="BU448" s="607" t="str">
        <f>IFERROR(IF(BT448="Ⅱロ有り",ROUNDDOWN(L448*VLOOKUP(K448,【参考】数式用!$A$4:$J$42,10,FALSE)*AA448,0),""),"")</f>
        <v/>
      </c>
      <c r="BV448" s="606" t="str">
        <f>IFERROR(IF(BT448="Ⅱロなし",ROUNDDOWN(L448*VLOOKUP(K448,【参考】数式用!$A$4:$J$42,8,FALSE)*AA448,0),""),"")</f>
        <v/>
      </c>
    </row>
    <row r="449" spans="1:74" ht="110.1" customHeight="1" thickBot="1">
      <c r="A449" s="333">
        <v>436</v>
      </c>
      <c r="B449" s="1008" t="str">
        <f>IF(基本情報入力シート!B471="","",基本情報入力シート!B471)</f>
        <v/>
      </c>
      <c r="C449" s="1009"/>
      <c r="D449" s="1009"/>
      <c r="E449" s="1009"/>
      <c r="F449" s="1010"/>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24" t="str">
        <f>IF('別紙様式2-2（個票（４、５月））'!M449="","",'別紙様式2-2（個票（４、５月））'!M449)</f>
        <v/>
      </c>
      <c r="N449" s="584" t="str">
        <f>IF('別紙様式2-2（個票（４、５月））'!N449="","",'別紙様式2-2（個票（４、５月））'!N449)</f>
        <v/>
      </c>
      <c r="O449" s="336"/>
      <c r="P449" s="337" t="str">
        <f>IFERROR(VLOOKUP(K449,【参考】数式用!$A$2:$M$57,MATCH(O449,【参考】数式用!$G$3:$M$3,0)+6,0),"")</f>
        <v/>
      </c>
      <c r="Q449" s="338" t="s">
        <v>118</v>
      </c>
      <c r="R449" s="339"/>
      <c r="S449" s="340" t="s">
        <v>183</v>
      </c>
      <c r="T449" s="339"/>
      <c r="U449" s="340" t="s">
        <v>184</v>
      </c>
      <c r="V449" s="339"/>
      <c r="W449" s="340" t="s">
        <v>183</v>
      </c>
      <c r="X449" s="339"/>
      <c r="Y449" s="340" t="s">
        <v>185</v>
      </c>
      <c r="Z449" s="340" t="s">
        <v>186</v>
      </c>
      <c r="AA449" s="340" t="str">
        <f t="shared" si="230"/>
        <v/>
      </c>
      <c r="AB449" s="341" t="s">
        <v>187</v>
      </c>
      <c r="AC449" s="342" t="str">
        <f t="shared" si="231"/>
        <v/>
      </c>
      <c r="AD449" s="509" t="str">
        <f t="shared" si="232"/>
        <v/>
      </c>
      <c r="AE449" s="343" t="str">
        <f>IFERROR(ROUNDDOWN(ROUNDDOWN(ROUND(L449*VLOOKUP(K449,【参考】数式用!$A$2:$M$57,MATCH("処遇改善加算Ⅳ",【参考】数式用!$G$3:$M$3,0)+6,0),0),0)*AA449*0.5,0), "")</f>
        <v/>
      </c>
      <c r="AF449" s="344"/>
      <c r="AG449" s="345"/>
      <c r="AH449" s="345"/>
      <c r="AI449" s="344"/>
      <c r="AJ449" s="382"/>
      <c r="AK449" s="346"/>
      <c r="AL449" s="324" t="str">
        <f t="shared" si="233"/>
        <v/>
      </c>
      <c r="AM449" s="325" t="str">
        <f t="shared" si="234"/>
        <v/>
      </c>
      <c r="AN449" s="255"/>
      <c r="AO449" s="577" t="str">
        <f>IFERROR(VLOOKUP(K449,【参考】数式用!$A$2:$N$57,14,FALSE),"")</f>
        <v/>
      </c>
      <c r="AP449" s="577" t="str">
        <f t="shared" si="235"/>
        <v/>
      </c>
      <c r="AQ449" s="560" t="str">
        <f t="shared" si="236"/>
        <v/>
      </c>
      <c r="AR449" s="560" t="str">
        <f t="shared" si="237"/>
        <v>キャリアパス要件Ⅰ・Ⅱ_</v>
      </c>
      <c r="AS449" s="632" t="str">
        <f t="shared" si="238"/>
        <v>入力済</v>
      </c>
      <c r="AT449" s="577" t="str">
        <f t="shared" si="239"/>
        <v/>
      </c>
      <c r="AU449" s="632" t="str">
        <f t="shared" si="240"/>
        <v>入力済</v>
      </c>
      <c r="AV449" s="632" t="str">
        <f t="shared" si="241"/>
        <v/>
      </c>
      <c r="AW449" s="632" t="str">
        <f t="shared" si="242"/>
        <v/>
      </c>
      <c r="AX449" s="577" t="str">
        <f t="shared" si="243"/>
        <v/>
      </c>
      <c r="AY449" s="632" t="str">
        <f>IFERROR(VLOOKUP(K449,【参考】数式用!$AR$3:$AS$49, 2, FALSE), "")</f>
        <v/>
      </c>
      <c r="AZ449" s="577" t="str">
        <f t="shared" si="244"/>
        <v/>
      </c>
      <c r="BA449" s="559" t="str">
        <f t="shared" si="245"/>
        <v>入力済</v>
      </c>
      <c r="BB449" s="632" t="str">
        <f>IFERROR(VLOOKUP(K449,【参考】数式用!$AX$3:$AY$59, 2, FALSE), "")</f>
        <v/>
      </c>
      <c r="BC449" s="577" t="str">
        <f t="shared" si="246"/>
        <v/>
      </c>
      <c r="BD449" s="559" t="str">
        <f t="shared" si="247"/>
        <v>入力済</v>
      </c>
      <c r="BE449" s="559" t="str">
        <f t="shared" si="248"/>
        <v/>
      </c>
      <c r="BF449" s="559" t="str">
        <f t="shared" si="249"/>
        <v/>
      </c>
      <c r="BG449" s="559" t="str">
        <f t="shared" si="250"/>
        <v/>
      </c>
      <c r="BH449" s="559" t="str">
        <f t="shared" si="251"/>
        <v/>
      </c>
      <c r="BI449" s="559" t="str">
        <f t="shared" si="252"/>
        <v/>
      </c>
      <c r="BK449" s="27"/>
      <c r="BL449" s="606" t="str">
        <f t="shared" si="253"/>
        <v/>
      </c>
      <c r="BM449" s="606" t="str">
        <f t="shared" si="254"/>
        <v/>
      </c>
      <c r="BN449" s="606" t="str">
        <f t="shared" si="255"/>
        <v/>
      </c>
      <c r="BO449" s="607" t="str">
        <f>IFERROR(IF(BN449="対象",ROUNDDOWN(L449*VLOOKUP(K449,【参考】数式用!$A$4:$J$42,10,FALSE)*AA449,0),""),"")</f>
        <v/>
      </c>
      <c r="BP449" s="606" t="str">
        <f t="shared" si="228"/>
        <v/>
      </c>
      <c r="BQ449" s="606" t="str">
        <f t="shared" si="256"/>
        <v/>
      </c>
      <c r="BR449" s="608" t="str">
        <f t="shared" si="229"/>
        <v/>
      </c>
      <c r="BS449" s="608" t="str">
        <f t="shared" si="257"/>
        <v/>
      </c>
      <c r="BT449" s="606" t="str">
        <f t="shared" si="258"/>
        <v/>
      </c>
      <c r="BU449" s="607" t="str">
        <f>IFERROR(IF(BT449="Ⅱロ有り",ROUNDDOWN(L449*VLOOKUP(K449,【参考】数式用!$A$4:$J$42,10,FALSE)*AA449,0),""),"")</f>
        <v/>
      </c>
      <c r="BV449" s="606" t="str">
        <f>IFERROR(IF(BT449="Ⅱロなし",ROUNDDOWN(L449*VLOOKUP(K449,【参考】数式用!$A$4:$J$42,8,FALSE)*AA449,0),""),"")</f>
        <v/>
      </c>
    </row>
    <row r="450" spans="1:74" ht="110.1" customHeight="1" thickBot="1">
      <c r="A450" s="333">
        <v>437</v>
      </c>
      <c r="B450" s="1008" t="str">
        <f>IF(基本情報入力シート!B472="","",基本情報入力シート!B472)</f>
        <v/>
      </c>
      <c r="C450" s="1009"/>
      <c r="D450" s="1009"/>
      <c r="E450" s="1009"/>
      <c r="F450" s="1010"/>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24" t="str">
        <f>IF('別紙様式2-2（個票（４、５月））'!M450="","",'別紙様式2-2（個票（４、５月））'!M450)</f>
        <v/>
      </c>
      <c r="N450" s="584" t="str">
        <f>IF('別紙様式2-2（個票（４、５月））'!N450="","",'別紙様式2-2（個票（４、５月））'!N450)</f>
        <v/>
      </c>
      <c r="O450" s="336"/>
      <c r="P450" s="337" t="str">
        <f>IFERROR(VLOOKUP(K450,【参考】数式用!$A$2:$M$57,MATCH(O450,【参考】数式用!$G$3:$M$3,0)+6,0),"")</f>
        <v/>
      </c>
      <c r="Q450" s="338" t="s">
        <v>118</v>
      </c>
      <c r="R450" s="339"/>
      <c r="S450" s="340" t="s">
        <v>183</v>
      </c>
      <c r="T450" s="339"/>
      <c r="U450" s="340" t="s">
        <v>184</v>
      </c>
      <c r="V450" s="339"/>
      <c r="W450" s="340" t="s">
        <v>183</v>
      </c>
      <c r="X450" s="339"/>
      <c r="Y450" s="340" t="s">
        <v>185</v>
      </c>
      <c r="Z450" s="340" t="s">
        <v>186</v>
      </c>
      <c r="AA450" s="340" t="str">
        <f t="shared" si="230"/>
        <v/>
      </c>
      <c r="AB450" s="341" t="s">
        <v>187</v>
      </c>
      <c r="AC450" s="342" t="str">
        <f t="shared" si="231"/>
        <v/>
      </c>
      <c r="AD450" s="509" t="str">
        <f t="shared" si="232"/>
        <v/>
      </c>
      <c r="AE450" s="343" t="str">
        <f>IFERROR(ROUNDDOWN(ROUNDDOWN(ROUND(L450*VLOOKUP(K450,【参考】数式用!$A$2:$M$57,MATCH("処遇改善加算Ⅳ",【参考】数式用!$G$3:$M$3,0)+6,0),0),0)*AA450*0.5,0), "")</f>
        <v/>
      </c>
      <c r="AF450" s="344"/>
      <c r="AG450" s="345"/>
      <c r="AH450" s="345"/>
      <c r="AI450" s="344"/>
      <c r="AJ450" s="382"/>
      <c r="AK450" s="346"/>
      <c r="AL450" s="324" t="str">
        <f t="shared" si="233"/>
        <v/>
      </c>
      <c r="AM450" s="325" t="str">
        <f t="shared" si="234"/>
        <v/>
      </c>
      <c r="AN450" s="255"/>
      <c r="AO450" s="577" t="str">
        <f>IFERROR(VLOOKUP(K450,【参考】数式用!$A$2:$N$57,14,FALSE),"")</f>
        <v/>
      </c>
      <c r="AP450" s="577" t="str">
        <f t="shared" si="235"/>
        <v/>
      </c>
      <c r="AQ450" s="560" t="str">
        <f t="shared" si="236"/>
        <v/>
      </c>
      <c r="AR450" s="560" t="str">
        <f t="shared" si="237"/>
        <v>キャリアパス要件Ⅰ・Ⅱ_</v>
      </c>
      <c r="AS450" s="632" t="str">
        <f t="shared" si="238"/>
        <v>入力済</v>
      </c>
      <c r="AT450" s="577" t="str">
        <f t="shared" si="239"/>
        <v/>
      </c>
      <c r="AU450" s="632" t="str">
        <f t="shared" si="240"/>
        <v>入力済</v>
      </c>
      <c r="AV450" s="632" t="str">
        <f t="shared" si="241"/>
        <v/>
      </c>
      <c r="AW450" s="632" t="str">
        <f t="shared" si="242"/>
        <v/>
      </c>
      <c r="AX450" s="577" t="str">
        <f t="shared" si="243"/>
        <v/>
      </c>
      <c r="AY450" s="632" t="str">
        <f>IFERROR(VLOOKUP(K450,【参考】数式用!$AR$3:$AS$49, 2, FALSE), "")</f>
        <v/>
      </c>
      <c r="AZ450" s="577" t="str">
        <f t="shared" si="244"/>
        <v/>
      </c>
      <c r="BA450" s="559" t="str">
        <f t="shared" si="245"/>
        <v>入力済</v>
      </c>
      <c r="BB450" s="632" t="str">
        <f>IFERROR(VLOOKUP(K450,【参考】数式用!$AX$3:$AY$59, 2, FALSE), "")</f>
        <v/>
      </c>
      <c r="BC450" s="577" t="str">
        <f t="shared" si="246"/>
        <v/>
      </c>
      <c r="BD450" s="559" t="str">
        <f t="shared" si="247"/>
        <v>入力済</v>
      </c>
      <c r="BE450" s="559" t="str">
        <f t="shared" si="248"/>
        <v/>
      </c>
      <c r="BF450" s="559" t="str">
        <f t="shared" si="249"/>
        <v/>
      </c>
      <c r="BG450" s="559" t="str">
        <f t="shared" si="250"/>
        <v/>
      </c>
      <c r="BH450" s="559" t="str">
        <f t="shared" si="251"/>
        <v/>
      </c>
      <c r="BI450" s="559" t="str">
        <f t="shared" si="252"/>
        <v/>
      </c>
      <c r="BK450" s="27"/>
      <c r="BL450" s="606" t="str">
        <f t="shared" si="253"/>
        <v/>
      </c>
      <c r="BM450" s="606" t="str">
        <f t="shared" si="254"/>
        <v/>
      </c>
      <c r="BN450" s="606" t="str">
        <f t="shared" si="255"/>
        <v/>
      </c>
      <c r="BO450" s="607" t="str">
        <f>IFERROR(IF(BN450="対象",ROUNDDOWN(L450*VLOOKUP(K450,【参考】数式用!$A$4:$J$42,10,FALSE)*AA450,0),""),"")</f>
        <v/>
      </c>
      <c r="BP450" s="606" t="str">
        <f t="shared" si="228"/>
        <v/>
      </c>
      <c r="BQ450" s="606" t="str">
        <f t="shared" si="256"/>
        <v/>
      </c>
      <c r="BR450" s="608" t="str">
        <f t="shared" si="229"/>
        <v/>
      </c>
      <c r="BS450" s="608" t="str">
        <f t="shared" si="257"/>
        <v/>
      </c>
      <c r="BT450" s="606" t="str">
        <f t="shared" si="258"/>
        <v/>
      </c>
      <c r="BU450" s="607" t="str">
        <f>IFERROR(IF(BT450="Ⅱロ有り",ROUNDDOWN(L450*VLOOKUP(K450,【参考】数式用!$A$4:$J$42,10,FALSE)*AA450,0),""),"")</f>
        <v/>
      </c>
      <c r="BV450" s="606" t="str">
        <f>IFERROR(IF(BT450="Ⅱロなし",ROUNDDOWN(L450*VLOOKUP(K450,【参考】数式用!$A$4:$J$42,8,FALSE)*AA450,0),""),"")</f>
        <v/>
      </c>
    </row>
    <row r="451" spans="1:74" ht="110.1" customHeight="1" thickBot="1">
      <c r="A451" s="333">
        <v>438</v>
      </c>
      <c r="B451" s="1008" t="str">
        <f>IF(基本情報入力シート!B473="","",基本情報入力シート!B473)</f>
        <v/>
      </c>
      <c r="C451" s="1009"/>
      <c r="D451" s="1009"/>
      <c r="E451" s="1009"/>
      <c r="F451" s="1010"/>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24" t="str">
        <f>IF('別紙様式2-2（個票（４、５月））'!M451="","",'別紙様式2-2（個票（４、５月））'!M451)</f>
        <v/>
      </c>
      <c r="N451" s="584" t="str">
        <f>IF('別紙様式2-2（個票（４、５月））'!N451="","",'別紙様式2-2（個票（４、５月））'!N451)</f>
        <v/>
      </c>
      <c r="O451" s="336"/>
      <c r="P451" s="337" t="str">
        <f>IFERROR(VLOOKUP(K451,【参考】数式用!$A$2:$M$57,MATCH(O451,【参考】数式用!$G$3:$M$3,0)+6,0),"")</f>
        <v/>
      </c>
      <c r="Q451" s="338" t="s">
        <v>118</v>
      </c>
      <c r="R451" s="339"/>
      <c r="S451" s="340" t="s">
        <v>183</v>
      </c>
      <c r="T451" s="339"/>
      <c r="U451" s="340" t="s">
        <v>184</v>
      </c>
      <c r="V451" s="339"/>
      <c r="W451" s="340" t="s">
        <v>183</v>
      </c>
      <c r="X451" s="339"/>
      <c r="Y451" s="340" t="s">
        <v>185</v>
      </c>
      <c r="Z451" s="340" t="s">
        <v>186</v>
      </c>
      <c r="AA451" s="340" t="str">
        <f t="shared" si="230"/>
        <v/>
      </c>
      <c r="AB451" s="341" t="s">
        <v>187</v>
      </c>
      <c r="AC451" s="342" t="str">
        <f t="shared" si="231"/>
        <v/>
      </c>
      <c r="AD451" s="509" t="str">
        <f t="shared" si="232"/>
        <v/>
      </c>
      <c r="AE451" s="343" t="str">
        <f>IFERROR(ROUNDDOWN(ROUNDDOWN(ROUND(L451*VLOOKUP(K451,【参考】数式用!$A$2:$M$57,MATCH("処遇改善加算Ⅳ",【参考】数式用!$G$3:$M$3,0)+6,0),0),0)*AA451*0.5,0), "")</f>
        <v/>
      </c>
      <c r="AF451" s="344"/>
      <c r="AG451" s="345"/>
      <c r="AH451" s="345"/>
      <c r="AI451" s="344"/>
      <c r="AJ451" s="382"/>
      <c r="AK451" s="346"/>
      <c r="AL451" s="324" t="str">
        <f t="shared" si="233"/>
        <v/>
      </c>
      <c r="AM451" s="325" t="str">
        <f t="shared" si="234"/>
        <v/>
      </c>
      <c r="AN451" s="255"/>
      <c r="AO451" s="577" t="str">
        <f>IFERROR(VLOOKUP(K451,【参考】数式用!$A$2:$N$57,14,FALSE),"")</f>
        <v/>
      </c>
      <c r="AP451" s="577" t="str">
        <f t="shared" si="235"/>
        <v/>
      </c>
      <c r="AQ451" s="560" t="str">
        <f t="shared" si="236"/>
        <v/>
      </c>
      <c r="AR451" s="560" t="str">
        <f t="shared" si="237"/>
        <v>キャリアパス要件Ⅰ・Ⅱ_</v>
      </c>
      <c r="AS451" s="632" t="str">
        <f t="shared" si="238"/>
        <v>入力済</v>
      </c>
      <c r="AT451" s="577" t="str">
        <f t="shared" si="239"/>
        <v/>
      </c>
      <c r="AU451" s="632" t="str">
        <f t="shared" si="240"/>
        <v>入力済</v>
      </c>
      <c r="AV451" s="632" t="str">
        <f t="shared" si="241"/>
        <v/>
      </c>
      <c r="AW451" s="632" t="str">
        <f t="shared" si="242"/>
        <v/>
      </c>
      <c r="AX451" s="577" t="str">
        <f t="shared" si="243"/>
        <v/>
      </c>
      <c r="AY451" s="632" t="str">
        <f>IFERROR(VLOOKUP(K451,【参考】数式用!$AR$3:$AS$49, 2, FALSE), "")</f>
        <v/>
      </c>
      <c r="AZ451" s="577" t="str">
        <f t="shared" si="244"/>
        <v/>
      </c>
      <c r="BA451" s="559" t="str">
        <f t="shared" si="245"/>
        <v>入力済</v>
      </c>
      <c r="BB451" s="632" t="str">
        <f>IFERROR(VLOOKUP(K451,【参考】数式用!$AX$3:$AY$59, 2, FALSE), "")</f>
        <v/>
      </c>
      <c r="BC451" s="577" t="str">
        <f t="shared" si="246"/>
        <v/>
      </c>
      <c r="BD451" s="559" t="str">
        <f t="shared" si="247"/>
        <v>入力済</v>
      </c>
      <c r="BE451" s="559" t="str">
        <f t="shared" si="248"/>
        <v/>
      </c>
      <c r="BF451" s="559" t="str">
        <f t="shared" si="249"/>
        <v/>
      </c>
      <c r="BG451" s="559" t="str">
        <f t="shared" si="250"/>
        <v/>
      </c>
      <c r="BH451" s="559" t="str">
        <f t="shared" si="251"/>
        <v/>
      </c>
      <c r="BI451" s="559" t="str">
        <f t="shared" si="252"/>
        <v/>
      </c>
      <c r="BK451" s="27"/>
      <c r="BL451" s="606" t="str">
        <f t="shared" si="253"/>
        <v/>
      </c>
      <c r="BM451" s="606" t="str">
        <f t="shared" si="254"/>
        <v/>
      </c>
      <c r="BN451" s="606" t="str">
        <f t="shared" si="255"/>
        <v/>
      </c>
      <c r="BO451" s="607" t="str">
        <f>IFERROR(IF(BN451="対象",ROUNDDOWN(L451*VLOOKUP(K451,【参考】数式用!$A$4:$J$42,10,FALSE)*AA451,0),""),"")</f>
        <v/>
      </c>
      <c r="BP451" s="606" t="str">
        <f t="shared" si="228"/>
        <v/>
      </c>
      <c r="BQ451" s="606" t="str">
        <f t="shared" si="256"/>
        <v/>
      </c>
      <c r="BR451" s="608" t="str">
        <f t="shared" si="229"/>
        <v/>
      </c>
      <c r="BS451" s="608" t="str">
        <f t="shared" si="257"/>
        <v/>
      </c>
      <c r="BT451" s="606" t="str">
        <f t="shared" si="258"/>
        <v/>
      </c>
      <c r="BU451" s="607" t="str">
        <f>IFERROR(IF(BT451="Ⅱロ有り",ROUNDDOWN(L451*VLOOKUP(K451,【参考】数式用!$A$4:$J$42,10,FALSE)*AA451,0),""),"")</f>
        <v/>
      </c>
      <c r="BV451" s="606" t="str">
        <f>IFERROR(IF(BT451="Ⅱロなし",ROUNDDOWN(L451*VLOOKUP(K451,【参考】数式用!$A$4:$J$42,8,FALSE)*AA451,0),""),"")</f>
        <v/>
      </c>
    </row>
    <row r="452" spans="1:74" ht="110.1" customHeight="1" thickBot="1">
      <c r="A452" s="333">
        <v>439</v>
      </c>
      <c r="B452" s="1008" t="str">
        <f>IF(基本情報入力シート!B474="","",基本情報入力シート!B474)</f>
        <v/>
      </c>
      <c r="C452" s="1009"/>
      <c r="D452" s="1009"/>
      <c r="E452" s="1009"/>
      <c r="F452" s="1010"/>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24" t="str">
        <f>IF('別紙様式2-2（個票（４、５月））'!M452="","",'別紙様式2-2（個票（４、５月））'!M452)</f>
        <v/>
      </c>
      <c r="N452" s="584" t="str">
        <f>IF('別紙様式2-2（個票（４、５月））'!N452="","",'別紙様式2-2（個票（４、５月））'!N452)</f>
        <v/>
      </c>
      <c r="O452" s="336"/>
      <c r="P452" s="337" t="str">
        <f>IFERROR(VLOOKUP(K452,【参考】数式用!$A$2:$M$57,MATCH(O452,【参考】数式用!$G$3:$M$3,0)+6,0),"")</f>
        <v/>
      </c>
      <c r="Q452" s="338" t="s">
        <v>118</v>
      </c>
      <c r="R452" s="339"/>
      <c r="S452" s="340" t="s">
        <v>183</v>
      </c>
      <c r="T452" s="339"/>
      <c r="U452" s="340" t="s">
        <v>184</v>
      </c>
      <c r="V452" s="339"/>
      <c r="W452" s="340" t="s">
        <v>183</v>
      </c>
      <c r="X452" s="339"/>
      <c r="Y452" s="340" t="s">
        <v>185</v>
      </c>
      <c r="Z452" s="340" t="s">
        <v>186</v>
      </c>
      <c r="AA452" s="340" t="str">
        <f t="shared" si="230"/>
        <v/>
      </c>
      <c r="AB452" s="341" t="s">
        <v>187</v>
      </c>
      <c r="AC452" s="342" t="str">
        <f t="shared" si="231"/>
        <v/>
      </c>
      <c r="AD452" s="509" t="str">
        <f t="shared" si="232"/>
        <v/>
      </c>
      <c r="AE452" s="343" t="str">
        <f>IFERROR(ROUNDDOWN(ROUNDDOWN(ROUND(L452*VLOOKUP(K452,【参考】数式用!$A$2:$M$57,MATCH("処遇改善加算Ⅳ",【参考】数式用!$G$3:$M$3,0)+6,0),0),0)*AA452*0.5,0), "")</f>
        <v/>
      </c>
      <c r="AF452" s="344"/>
      <c r="AG452" s="345"/>
      <c r="AH452" s="345"/>
      <c r="AI452" s="344"/>
      <c r="AJ452" s="382"/>
      <c r="AK452" s="346"/>
      <c r="AL452" s="324" t="str">
        <f t="shared" si="233"/>
        <v/>
      </c>
      <c r="AM452" s="325" t="str">
        <f t="shared" si="234"/>
        <v/>
      </c>
      <c r="AN452" s="255"/>
      <c r="AO452" s="577" t="str">
        <f>IFERROR(VLOOKUP(K452,【参考】数式用!$A$2:$N$57,14,FALSE),"")</f>
        <v/>
      </c>
      <c r="AP452" s="577" t="str">
        <f t="shared" si="235"/>
        <v/>
      </c>
      <c r="AQ452" s="560" t="str">
        <f t="shared" si="236"/>
        <v/>
      </c>
      <c r="AR452" s="560" t="str">
        <f t="shared" si="237"/>
        <v>キャリアパス要件Ⅰ・Ⅱ_</v>
      </c>
      <c r="AS452" s="632" t="str">
        <f t="shared" si="238"/>
        <v>入力済</v>
      </c>
      <c r="AT452" s="577" t="str">
        <f t="shared" si="239"/>
        <v/>
      </c>
      <c r="AU452" s="632" t="str">
        <f t="shared" si="240"/>
        <v>入力済</v>
      </c>
      <c r="AV452" s="632" t="str">
        <f t="shared" si="241"/>
        <v/>
      </c>
      <c r="AW452" s="632" t="str">
        <f t="shared" si="242"/>
        <v/>
      </c>
      <c r="AX452" s="577" t="str">
        <f t="shared" si="243"/>
        <v/>
      </c>
      <c r="AY452" s="632" t="str">
        <f>IFERROR(VLOOKUP(K452,【参考】数式用!$AR$3:$AS$49, 2, FALSE), "")</f>
        <v/>
      </c>
      <c r="AZ452" s="577" t="str">
        <f t="shared" si="244"/>
        <v/>
      </c>
      <c r="BA452" s="559" t="str">
        <f t="shared" si="245"/>
        <v>入力済</v>
      </c>
      <c r="BB452" s="632" t="str">
        <f>IFERROR(VLOOKUP(K452,【参考】数式用!$AX$3:$AY$59, 2, FALSE), "")</f>
        <v/>
      </c>
      <c r="BC452" s="577" t="str">
        <f t="shared" si="246"/>
        <v/>
      </c>
      <c r="BD452" s="559" t="str">
        <f t="shared" si="247"/>
        <v>入力済</v>
      </c>
      <c r="BE452" s="559" t="str">
        <f t="shared" si="248"/>
        <v/>
      </c>
      <c r="BF452" s="559" t="str">
        <f t="shared" si="249"/>
        <v/>
      </c>
      <c r="BG452" s="559" t="str">
        <f t="shared" si="250"/>
        <v/>
      </c>
      <c r="BH452" s="559" t="str">
        <f t="shared" si="251"/>
        <v/>
      </c>
      <c r="BI452" s="559" t="str">
        <f t="shared" si="252"/>
        <v/>
      </c>
      <c r="BK452" s="27"/>
      <c r="BL452" s="606" t="str">
        <f t="shared" si="253"/>
        <v/>
      </c>
      <c r="BM452" s="606" t="str">
        <f t="shared" si="254"/>
        <v/>
      </c>
      <c r="BN452" s="606" t="str">
        <f t="shared" si="255"/>
        <v/>
      </c>
      <c r="BO452" s="607" t="str">
        <f>IFERROR(IF(BN452="対象",ROUNDDOWN(L452*VLOOKUP(K452,【参考】数式用!$A$4:$J$42,10,FALSE)*AA452,0),""),"")</f>
        <v/>
      </c>
      <c r="BP452" s="606" t="str">
        <f t="shared" si="228"/>
        <v/>
      </c>
      <c r="BQ452" s="606" t="str">
        <f t="shared" si="256"/>
        <v/>
      </c>
      <c r="BR452" s="608" t="str">
        <f t="shared" si="229"/>
        <v/>
      </c>
      <c r="BS452" s="608" t="str">
        <f t="shared" si="257"/>
        <v/>
      </c>
      <c r="BT452" s="606" t="str">
        <f t="shared" si="258"/>
        <v/>
      </c>
      <c r="BU452" s="607" t="str">
        <f>IFERROR(IF(BT452="Ⅱロ有り",ROUNDDOWN(L452*VLOOKUP(K452,【参考】数式用!$A$4:$J$42,10,FALSE)*AA452,0),""),"")</f>
        <v/>
      </c>
      <c r="BV452" s="606" t="str">
        <f>IFERROR(IF(BT452="Ⅱロなし",ROUNDDOWN(L452*VLOOKUP(K452,【参考】数式用!$A$4:$J$42,8,FALSE)*AA452,0),""),"")</f>
        <v/>
      </c>
    </row>
    <row r="453" spans="1:74" ht="110.1" customHeight="1" thickBot="1">
      <c r="A453" s="333">
        <v>440</v>
      </c>
      <c r="B453" s="1008" t="str">
        <f>IF(基本情報入力シート!B475="","",基本情報入力シート!B475)</f>
        <v/>
      </c>
      <c r="C453" s="1009"/>
      <c r="D453" s="1009"/>
      <c r="E453" s="1009"/>
      <c r="F453" s="1010"/>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24" t="str">
        <f>IF('別紙様式2-2（個票（４、５月））'!M453="","",'別紙様式2-2（個票（４、５月））'!M453)</f>
        <v/>
      </c>
      <c r="N453" s="584" t="str">
        <f>IF('別紙様式2-2（個票（４、５月））'!N453="","",'別紙様式2-2（個票（４、５月））'!N453)</f>
        <v/>
      </c>
      <c r="O453" s="336"/>
      <c r="P453" s="337" t="str">
        <f>IFERROR(VLOOKUP(K453,【参考】数式用!$A$2:$M$57,MATCH(O453,【参考】数式用!$G$3:$M$3,0)+6,0),"")</f>
        <v/>
      </c>
      <c r="Q453" s="338" t="s">
        <v>118</v>
      </c>
      <c r="R453" s="339"/>
      <c r="S453" s="340" t="s">
        <v>183</v>
      </c>
      <c r="T453" s="339"/>
      <c r="U453" s="340" t="s">
        <v>184</v>
      </c>
      <c r="V453" s="339"/>
      <c r="W453" s="340" t="s">
        <v>183</v>
      </c>
      <c r="X453" s="339"/>
      <c r="Y453" s="340" t="s">
        <v>185</v>
      </c>
      <c r="Z453" s="340" t="s">
        <v>186</v>
      </c>
      <c r="AA453" s="340" t="str">
        <f t="shared" si="230"/>
        <v/>
      </c>
      <c r="AB453" s="341" t="s">
        <v>187</v>
      </c>
      <c r="AC453" s="342" t="str">
        <f t="shared" si="231"/>
        <v/>
      </c>
      <c r="AD453" s="509" t="str">
        <f t="shared" si="232"/>
        <v/>
      </c>
      <c r="AE453" s="343" t="str">
        <f>IFERROR(ROUNDDOWN(ROUNDDOWN(ROUND(L453*VLOOKUP(K453,【参考】数式用!$A$2:$M$57,MATCH("処遇改善加算Ⅳ",【参考】数式用!$G$3:$M$3,0)+6,0),0),0)*AA453*0.5,0), "")</f>
        <v/>
      </c>
      <c r="AF453" s="344"/>
      <c r="AG453" s="345"/>
      <c r="AH453" s="345"/>
      <c r="AI453" s="344"/>
      <c r="AJ453" s="382"/>
      <c r="AK453" s="346"/>
      <c r="AL453" s="324" t="str">
        <f t="shared" si="233"/>
        <v/>
      </c>
      <c r="AM453" s="325" t="str">
        <f t="shared" si="234"/>
        <v/>
      </c>
      <c r="AN453" s="255"/>
      <c r="AO453" s="577" t="str">
        <f>IFERROR(VLOOKUP(K453,【参考】数式用!$A$2:$N$57,14,FALSE),"")</f>
        <v/>
      </c>
      <c r="AP453" s="577" t="str">
        <f t="shared" si="235"/>
        <v/>
      </c>
      <c r="AQ453" s="560" t="str">
        <f t="shared" si="236"/>
        <v/>
      </c>
      <c r="AR453" s="560" t="str">
        <f t="shared" si="237"/>
        <v>キャリアパス要件Ⅰ・Ⅱ_</v>
      </c>
      <c r="AS453" s="632" t="str">
        <f t="shared" si="238"/>
        <v>入力済</v>
      </c>
      <c r="AT453" s="577" t="str">
        <f t="shared" si="239"/>
        <v/>
      </c>
      <c r="AU453" s="632" t="str">
        <f t="shared" si="240"/>
        <v>入力済</v>
      </c>
      <c r="AV453" s="632" t="str">
        <f t="shared" si="241"/>
        <v/>
      </c>
      <c r="AW453" s="632" t="str">
        <f t="shared" si="242"/>
        <v/>
      </c>
      <c r="AX453" s="577" t="str">
        <f t="shared" si="243"/>
        <v/>
      </c>
      <c r="AY453" s="632" t="str">
        <f>IFERROR(VLOOKUP(K453,【参考】数式用!$AR$3:$AS$49, 2, FALSE), "")</f>
        <v/>
      </c>
      <c r="AZ453" s="577" t="str">
        <f t="shared" si="244"/>
        <v/>
      </c>
      <c r="BA453" s="559" t="str">
        <f t="shared" si="245"/>
        <v>入力済</v>
      </c>
      <c r="BB453" s="632" t="str">
        <f>IFERROR(VLOOKUP(K453,【参考】数式用!$AX$3:$AY$59, 2, FALSE), "")</f>
        <v/>
      </c>
      <c r="BC453" s="577" t="str">
        <f t="shared" si="246"/>
        <v/>
      </c>
      <c r="BD453" s="559" t="str">
        <f t="shared" si="247"/>
        <v>入力済</v>
      </c>
      <c r="BE453" s="559" t="str">
        <f t="shared" si="248"/>
        <v/>
      </c>
      <c r="BF453" s="559" t="str">
        <f t="shared" si="249"/>
        <v/>
      </c>
      <c r="BG453" s="559" t="str">
        <f t="shared" si="250"/>
        <v/>
      </c>
      <c r="BH453" s="559" t="str">
        <f t="shared" si="251"/>
        <v/>
      </c>
      <c r="BI453" s="559" t="str">
        <f t="shared" si="252"/>
        <v/>
      </c>
      <c r="BK453" s="27"/>
      <c r="BL453" s="606" t="str">
        <f t="shared" si="253"/>
        <v/>
      </c>
      <c r="BM453" s="606" t="str">
        <f t="shared" si="254"/>
        <v/>
      </c>
      <c r="BN453" s="606" t="str">
        <f t="shared" si="255"/>
        <v/>
      </c>
      <c r="BO453" s="607" t="str">
        <f>IFERROR(IF(BN453="対象",ROUNDDOWN(L453*VLOOKUP(K453,【参考】数式用!$A$4:$J$42,10,FALSE)*AA453,0),""),"")</f>
        <v/>
      </c>
      <c r="BP453" s="606" t="str">
        <f t="shared" si="228"/>
        <v/>
      </c>
      <c r="BQ453" s="606" t="str">
        <f t="shared" si="256"/>
        <v/>
      </c>
      <c r="BR453" s="608" t="str">
        <f t="shared" si="229"/>
        <v/>
      </c>
      <c r="BS453" s="608" t="str">
        <f t="shared" si="257"/>
        <v/>
      </c>
      <c r="BT453" s="606" t="str">
        <f t="shared" si="258"/>
        <v/>
      </c>
      <c r="BU453" s="607" t="str">
        <f>IFERROR(IF(BT453="Ⅱロ有り",ROUNDDOWN(L453*VLOOKUP(K453,【参考】数式用!$A$4:$J$42,10,FALSE)*AA453,0),""),"")</f>
        <v/>
      </c>
      <c r="BV453" s="606" t="str">
        <f>IFERROR(IF(BT453="Ⅱロなし",ROUNDDOWN(L453*VLOOKUP(K453,【参考】数式用!$A$4:$J$42,8,FALSE)*AA453,0),""),"")</f>
        <v/>
      </c>
    </row>
    <row r="454" spans="1:74" ht="110.1" customHeight="1" thickBot="1">
      <c r="A454" s="333">
        <v>441</v>
      </c>
      <c r="B454" s="1008" t="str">
        <f>IF(基本情報入力シート!B476="","",基本情報入力シート!B476)</f>
        <v/>
      </c>
      <c r="C454" s="1009"/>
      <c r="D454" s="1009"/>
      <c r="E454" s="1009"/>
      <c r="F454" s="1010"/>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24" t="str">
        <f>IF('別紙様式2-2（個票（４、５月））'!M454="","",'別紙様式2-2（個票（４、５月））'!M454)</f>
        <v/>
      </c>
      <c r="N454" s="584" t="str">
        <f>IF('別紙様式2-2（個票（４、５月））'!N454="","",'別紙様式2-2（個票（４、５月））'!N454)</f>
        <v/>
      </c>
      <c r="O454" s="336"/>
      <c r="P454" s="337" t="str">
        <f>IFERROR(VLOOKUP(K454,【参考】数式用!$A$2:$M$57,MATCH(O454,【参考】数式用!$G$3:$M$3,0)+6,0),"")</f>
        <v/>
      </c>
      <c r="Q454" s="338" t="s">
        <v>118</v>
      </c>
      <c r="R454" s="339"/>
      <c r="S454" s="340" t="s">
        <v>183</v>
      </c>
      <c r="T454" s="339"/>
      <c r="U454" s="340" t="s">
        <v>184</v>
      </c>
      <c r="V454" s="339"/>
      <c r="W454" s="340" t="s">
        <v>183</v>
      </c>
      <c r="X454" s="339"/>
      <c r="Y454" s="340" t="s">
        <v>185</v>
      </c>
      <c r="Z454" s="340" t="s">
        <v>186</v>
      </c>
      <c r="AA454" s="340" t="str">
        <f t="shared" si="230"/>
        <v/>
      </c>
      <c r="AB454" s="341" t="s">
        <v>187</v>
      </c>
      <c r="AC454" s="342" t="str">
        <f t="shared" si="231"/>
        <v/>
      </c>
      <c r="AD454" s="509" t="str">
        <f t="shared" si="232"/>
        <v/>
      </c>
      <c r="AE454" s="343" t="str">
        <f>IFERROR(ROUNDDOWN(ROUNDDOWN(ROUND(L454*VLOOKUP(K454,【参考】数式用!$A$2:$M$57,MATCH("処遇改善加算Ⅳ",【参考】数式用!$G$3:$M$3,0)+6,0),0),0)*AA454*0.5,0), "")</f>
        <v/>
      </c>
      <c r="AF454" s="344"/>
      <c r="AG454" s="345"/>
      <c r="AH454" s="345"/>
      <c r="AI454" s="344"/>
      <c r="AJ454" s="382"/>
      <c r="AK454" s="346"/>
      <c r="AL454" s="324" t="str">
        <f t="shared" si="233"/>
        <v/>
      </c>
      <c r="AM454" s="325" t="str">
        <f t="shared" si="234"/>
        <v/>
      </c>
      <c r="AN454" s="255"/>
      <c r="AO454" s="577" t="str">
        <f>IFERROR(VLOOKUP(K454,【参考】数式用!$A$2:$N$57,14,FALSE),"")</f>
        <v/>
      </c>
      <c r="AP454" s="577" t="str">
        <f t="shared" si="235"/>
        <v/>
      </c>
      <c r="AQ454" s="560" t="str">
        <f t="shared" si="236"/>
        <v/>
      </c>
      <c r="AR454" s="560" t="str">
        <f t="shared" si="237"/>
        <v>キャリアパス要件Ⅰ・Ⅱ_</v>
      </c>
      <c r="AS454" s="632" t="str">
        <f t="shared" si="238"/>
        <v>入力済</v>
      </c>
      <c r="AT454" s="577" t="str">
        <f t="shared" si="239"/>
        <v/>
      </c>
      <c r="AU454" s="632" t="str">
        <f t="shared" si="240"/>
        <v>入力済</v>
      </c>
      <c r="AV454" s="632" t="str">
        <f t="shared" si="241"/>
        <v/>
      </c>
      <c r="AW454" s="632" t="str">
        <f t="shared" si="242"/>
        <v/>
      </c>
      <c r="AX454" s="577" t="str">
        <f t="shared" si="243"/>
        <v/>
      </c>
      <c r="AY454" s="632" t="str">
        <f>IFERROR(VLOOKUP(K454,【参考】数式用!$AR$3:$AS$49, 2, FALSE), "")</f>
        <v/>
      </c>
      <c r="AZ454" s="577" t="str">
        <f t="shared" si="244"/>
        <v/>
      </c>
      <c r="BA454" s="559" t="str">
        <f t="shared" si="245"/>
        <v>入力済</v>
      </c>
      <c r="BB454" s="632" t="str">
        <f>IFERROR(VLOOKUP(K454,【参考】数式用!$AX$3:$AY$59, 2, FALSE), "")</f>
        <v/>
      </c>
      <c r="BC454" s="577" t="str">
        <f t="shared" si="246"/>
        <v/>
      </c>
      <c r="BD454" s="559" t="str">
        <f t="shared" si="247"/>
        <v>入力済</v>
      </c>
      <c r="BE454" s="559" t="str">
        <f t="shared" si="248"/>
        <v/>
      </c>
      <c r="BF454" s="559" t="str">
        <f t="shared" si="249"/>
        <v/>
      </c>
      <c r="BG454" s="559" t="str">
        <f t="shared" si="250"/>
        <v/>
      </c>
      <c r="BH454" s="559" t="str">
        <f t="shared" si="251"/>
        <v/>
      </c>
      <c r="BI454" s="559" t="str">
        <f t="shared" si="252"/>
        <v/>
      </c>
      <c r="BK454" s="27"/>
      <c r="BL454" s="606" t="str">
        <f t="shared" si="253"/>
        <v/>
      </c>
      <c r="BM454" s="606" t="str">
        <f t="shared" si="254"/>
        <v/>
      </c>
      <c r="BN454" s="606" t="str">
        <f t="shared" si="255"/>
        <v/>
      </c>
      <c r="BO454" s="607" t="str">
        <f>IFERROR(IF(BN454="対象",ROUNDDOWN(L454*VLOOKUP(K454,【参考】数式用!$A$4:$J$42,10,FALSE)*AA454,0),""),"")</f>
        <v/>
      </c>
      <c r="BP454" s="606" t="str">
        <f t="shared" si="228"/>
        <v/>
      </c>
      <c r="BQ454" s="606" t="str">
        <f t="shared" si="256"/>
        <v/>
      </c>
      <c r="BR454" s="608" t="str">
        <f t="shared" si="229"/>
        <v/>
      </c>
      <c r="BS454" s="608" t="str">
        <f t="shared" si="257"/>
        <v/>
      </c>
      <c r="BT454" s="606" t="str">
        <f t="shared" si="258"/>
        <v/>
      </c>
      <c r="BU454" s="607" t="str">
        <f>IFERROR(IF(BT454="Ⅱロ有り",ROUNDDOWN(L454*VLOOKUP(K454,【参考】数式用!$A$4:$J$42,10,FALSE)*AA454,0),""),"")</f>
        <v/>
      </c>
      <c r="BV454" s="606" t="str">
        <f>IFERROR(IF(BT454="Ⅱロなし",ROUNDDOWN(L454*VLOOKUP(K454,【参考】数式用!$A$4:$J$42,8,FALSE)*AA454,0),""),"")</f>
        <v/>
      </c>
    </row>
    <row r="455" spans="1:74" ht="110.1" customHeight="1" thickBot="1">
      <c r="A455" s="333">
        <v>442</v>
      </c>
      <c r="B455" s="1008" t="str">
        <f>IF(基本情報入力シート!B477="","",基本情報入力シート!B477)</f>
        <v/>
      </c>
      <c r="C455" s="1009"/>
      <c r="D455" s="1009"/>
      <c r="E455" s="1009"/>
      <c r="F455" s="1010"/>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24" t="str">
        <f>IF('別紙様式2-2（個票（４、５月））'!M455="","",'別紙様式2-2（個票（４、５月））'!M455)</f>
        <v/>
      </c>
      <c r="N455" s="584" t="str">
        <f>IF('別紙様式2-2（個票（４、５月））'!N455="","",'別紙様式2-2（個票（４、５月））'!N455)</f>
        <v/>
      </c>
      <c r="O455" s="336"/>
      <c r="P455" s="337" t="str">
        <f>IFERROR(VLOOKUP(K455,【参考】数式用!$A$2:$M$57,MATCH(O455,【参考】数式用!$G$3:$M$3,0)+6,0),"")</f>
        <v/>
      </c>
      <c r="Q455" s="338" t="s">
        <v>118</v>
      </c>
      <c r="R455" s="339"/>
      <c r="S455" s="340" t="s">
        <v>183</v>
      </c>
      <c r="T455" s="339"/>
      <c r="U455" s="340" t="s">
        <v>184</v>
      </c>
      <c r="V455" s="339"/>
      <c r="W455" s="340" t="s">
        <v>183</v>
      </c>
      <c r="X455" s="339"/>
      <c r="Y455" s="340" t="s">
        <v>185</v>
      </c>
      <c r="Z455" s="340" t="s">
        <v>186</v>
      </c>
      <c r="AA455" s="340" t="str">
        <f t="shared" si="230"/>
        <v/>
      </c>
      <c r="AB455" s="341" t="s">
        <v>187</v>
      </c>
      <c r="AC455" s="342" t="str">
        <f t="shared" si="231"/>
        <v/>
      </c>
      <c r="AD455" s="509" t="str">
        <f t="shared" si="232"/>
        <v/>
      </c>
      <c r="AE455" s="343" t="str">
        <f>IFERROR(ROUNDDOWN(ROUNDDOWN(ROUND(L455*VLOOKUP(K455,【参考】数式用!$A$2:$M$57,MATCH("処遇改善加算Ⅳ",【参考】数式用!$G$3:$M$3,0)+6,0),0),0)*AA455*0.5,0), "")</f>
        <v/>
      </c>
      <c r="AF455" s="344"/>
      <c r="AG455" s="345"/>
      <c r="AH455" s="345"/>
      <c r="AI455" s="344"/>
      <c r="AJ455" s="382"/>
      <c r="AK455" s="346"/>
      <c r="AL455" s="324" t="str">
        <f t="shared" si="233"/>
        <v/>
      </c>
      <c r="AM455" s="325" t="str">
        <f t="shared" si="234"/>
        <v/>
      </c>
      <c r="AN455" s="255"/>
      <c r="AO455" s="577" t="str">
        <f>IFERROR(VLOOKUP(K455,【参考】数式用!$A$2:$N$57,14,FALSE),"")</f>
        <v/>
      </c>
      <c r="AP455" s="577" t="str">
        <f t="shared" si="235"/>
        <v/>
      </c>
      <c r="AQ455" s="560" t="str">
        <f t="shared" si="236"/>
        <v/>
      </c>
      <c r="AR455" s="560" t="str">
        <f t="shared" si="237"/>
        <v>キャリアパス要件Ⅰ・Ⅱ_</v>
      </c>
      <c r="AS455" s="632" t="str">
        <f t="shared" si="238"/>
        <v>入力済</v>
      </c>
      <c r="AT455" s="577" t="str">
        <f t="shared" si="239"/>
        <v/>
      </c>
      <c r="AU455" s="632" t="str">
        <f t="shared" si="240"/>
        <v>入力済</v>
      </c>
      <c r="AV455" s="632" t="str">
        <f t="shared" si="241"/>
        <v/>
      </c>
      <c r="AW455" s="632" t="str">
        <f t="shared" si="242"/>
        <v/>
      </c>
      <c r="AX455" s="577" t="str">
        <f t="shared" si="243"/>
        <v/>
      </c>
      <c r="AY455" s="632" t="str">
        <f>IFERROR(VLOOKUP(K455,【参考】数式用!$AR$3:$AS$49, 2, FALSE), "")</f>
        <v/>
      </c>
      <c r="AZ455" s="577" t="str">
        <f t="shared" si="244"/>
        <v/>
      </c>
      <c r="BA455" s="559" t="str">
        <f t="shared" si="245"/>
        <v>入力済</v>
      </c>
      <c r="BB455" s="632" t="str">
        <f>IFERROR(VLOOKUP(K455,【参考】数式用!$AX$3:$AY$59, 2, FALSE), "")</f>
        <v/>
      </c>
      <c r="BC455" s="577" t="str">
        <f t="shared" si="246"/>
        <v/>
      </c>
      <c r="BD455" s="559" t="str">
        <f t="shared" si="247"/>
        <v>入力済</v>
      </c>
      <c r="BE455" s="559" t="str">
        <f t="shared" si="248"/>
        <v/>
      </c>
      <c r="BF455" s="559" t="str">
        <f t="shared" si="249"/>
        <v/>
      </c>
      <c r="BG455" s="559" t="str">
        <f t="shared" si="250"/>
        <v/>
      </c>
      <c r="BH455" s="559" t="str">
        <f t="shared" si="251"/>
        <v/>
      </c>
      <c r="BI455" s="559" t="str">
        <f t="shared" si="252"/>
        <v/>
      </c>
      <c r="BK455" s="27"/>
      <c r="BL455" s="606" t="str">
        <f t="shared" si="253"/>
        <v/>
      </c>
      <c r="BM455" s="606" t="str">
        <f t="shared" si="254"/>
        <v/>
      </c>
      <c r="BN455" s="606" t="str">
        <f t="shared" si="255"/>
        <v/>
      </c>
      <c r="BO455" s="607" t="str">
        <f>IFERROR(IF(BN455="対象",ROUNDDOWN(L455*VLOOKUP(K455,【参考】数式用!$A$4:$J$42,10,FALSE)*AA455,0),""),"")</f>
        <v/>
      </c>
      <c r="BP455" s="606" t="str">
        <f t="shared" si="228"/>
        <v/>
      </c>
      <c r="BQ455" s="606" t="str">
        <f t="shared" si="256"/>
        <v/>
      </c>
      <c r="BR455" s="608" t="str">
        <f t="shared" si="229"/>
        <v/>
      </c>
      <c r="BS455" s="608" t="str">
        <f t="shared" si="257"/>
        <v/>
      </c>
      <c r="BT455" s="606" t="str">
        <f t="shared" si="258"/>
        <v/>
      </c>
      <c r="BU455" s="607" t="str">
        <f>IFERROR(IF(BT455="Ⅱロ有り",ROUNDDOWN(L455*VLOOKUP(K455,【参考】数式用!$A$4:$J$42,10,FALSE)*AA455,0),""),"")</f>
        <v/>
      </c>
      <c r="BV455" s="606" t="str">
        <f>IFERROR(IF(BT455="Ⅱロなし",ROUNDDOWN(L455*VLOOKUP(K455,【参考】数式用!$A$4:$J$42,8,FALSE)*AA455,0),""),"")</f>
        <v/>
      </c>
    </row>
    <row r="456" spans="1:74" ht="110.1" customHeight="1" thickBot="1">
      <c r="A456" s="333">
        <v>443</v>
      </c>
      <c r="B456" s="1008" t="str">
        <f>IF(基本情報入力シート!B478="","",基本情報入力シート!B478)</f>
        <v/>
      </c>
      <c r="C456" s="1009"/>
      <c r="D456" s="1009"/>
      <c r="E456" s="1009"/>
      <c r="F456" s="1010"/>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24" t="str">
        <f>IF('別紙様式2-2（個票（４、５月））'!M456="","",'別紙様式2-2（個票（４、５月））'!M456)</f>
        <v/>
      </c>
      <c r="N456" s="584" t="str">
        <f>IF('別紙様式2-2（個票（４、５月））'!N456="","",'別紙様式2-2（個票（４、５月））'!N456)</f>
        <v/>
      </c>
      <c r="O456" s="336"/>
      <c r="P456" s="337" t="str">
        <f>IFERROR(VLOOKUP(K456,【参考】数式用!$A$2:$M$57,MATCH(O456,【参考】数式用!$G$3:$M$3,0)+6,0),"")</f>
        <v/>
      </c>
      <c r="Q456" s="338" t="s">
        <v>118</v>
      </c>
      <c r="R456" s="339"/>
      <c r="S456" s="340" t="s">
        <v>183</v>
      </c>
      <c r="T456" s="339"/>
      <c r="U456" s="340" t="s">
        <v>184</v>
      </c>
      <c r="V456" s="339"/>
      <c r="W456" s="340" t="s">
        <v>183</v>
      </c>
      <c r="X456" s="339"/>
      <c r="Y456" s="340" t="s">
        <v>185</v>
      </c>
      <c r="Z456" s="340" t="s">
        <v>186</v>
      </c>
      <c r="AA456" s="340" t="str">
        <f t="shared" si="230"/>
        <v/>
      </c>
      <c r="AB456" s="341" t="s">
        <v>187</v>
      </c>
      <c r="AC456" s="342" t="str">
        <f t="shared" si="231"/>
        <v/>
      </c>
      <c r="AD456" s="509" t="str">
        <f t="shared" si="232"/>
        <v/>
      </c>
      <c r="AE456" s="343" t="str">
        <f>IFERROR(ROUNDDOWN(ROUNDDOWN(ROUND(L456*VLOOKUP(K456,【参考】数式用!$A$2:$M$57,MATCH("処遇改善加算Ⅳ",【参考】数式用!$G$3:$M$3,0)+6,0),0),0)*AA456*0.5,0), "")</f>
        <v/>
      </c>
      <c r="AF456" s="344"/>
      <c r="AG456" s="345"/>
      <c r="AH456" s="345"/>
      <c r="AI456" s="344"/>
      <c r="AJ456" s="382"/>
      <c r="AK456" s="346"/>
      <c r="AL456" s="324" t="str">
        <f t="shared" si="233"/>
        <v/>
      </c>
      <c r="AM456" s="325" t="str">
        <f t="shared" si="234"/>
        <v/>
      </c>
      <c r="AN456" s="255"/>
      <c r="AO456" s="577" t="str">
        <f>IFERROR(VLOOKUP(K456,【参考】数式用!$A$2:$N$57,14,FALSE),"")</f>
        <v/>
      </c>
      <c r="AP456" s="577" t="str">
        <f t="shared" si="235"/>
        <v/>
      </c>
      <c r="AQ456" s="560" t="str">
        <f t="shared" si="236"/>
        <v/>
      </c>
      <c r="AR456" s="560" t="str">
        <f t="shared" si="237"/>
        <v>キャリアパス要件Ⅰ・Ⅱ_</v>
      </c>
      <c r="AS456" s="632" t="str">
        <f t="shared" si="238"/>
        <v>入力済</v>
      </c>
      <c r="AT456" s="577" t="str">
        <f t="shared" si="239"/>
        <v/>
      </c>
      <c r="AU456" s="632" t="str">
        <f t="shared" si="240"/>
        <v>入力済</v>
      </c>
      <c r="AV456" s="632" t="str">
        <f t="shared" si="241"/>
        <v/>
      </c>
      <c r="AW456" s="632" t="str">
        <f t="shared" si="242"/>
        <v/>
      </c>
      <c r="AX456" s="577" t="str">
        <f t="shared" si="243"/>
        <v/>
      </c>
      <c r="AY456" s="632" t="str">
        <f>IFERROR(VLOOKUP(K456,【参考】数式用!$AR$3:$AS$49, 2, FALSE), "")</f>
        <v/>
      </c>
      <c r="AZ456" s="577" t="str">
        <f t="shared" si="244"/>
        <v/>
      </c>
      <c r="BA456" s="559" t="str">
        <f t="shared" si="245"/>
        <v>入力済</v>
      </c>
      <c r="BB456" s="632" t="str">
        <f>IFERROR(VLOOKUP(K456,【参考】数式用!$AX$3:$AY$59, 2, FALSE), "")</f>
        <v/>
      </c>
      <c r="BC456" s="577" t="str">
        <f t="shared" si="246"/>
        <v/>
      </c>
      <c r="BD456" s="559" t="str">
        <f t="shared" si="247"/>
        <v>入力済</v>
      </c>
      <c r="BE456" s="559" t="str">
        <f t="shared" si="248"/>
        <v/>
      </c>
      <c r="BF456" s="559" t="str">
        <f t="shared" si="249"/>
        <v/>
      </c>
      <c r="BG456" s="559" t="str">
        <f t="shared" si="250"/>
        <v/>
      </c>
      <c r="BH456" s="559" t="str">
        <f t="shared" si="251"/>
        <v/>
      </c>
      <c r="BI456" s="559" t="str">
        <f t="shared" si="252"/>
        <v/>
      </c>
      <c r="BK456" s="27"/>
      <c r="BL456" s="606" t="str">
        <f t="shared" si="253"/>
        <v/>
      </c>
      <c r="BM456" s="606" t="str">
        <f t="shared" si="254"/>
        <v/>
      </c>
      <c r="BN456" s="606" t="str">
        <f t="shared" si="255"/>
        <v/>
      </c>
      <c r="BO456" s="607" t="str">
        <f>IFERROR(IF(BN456="対象",ROUNDDOWN(L456*VLOOKUP(K456,【参考】数式用!$A$4:$J$42,10,FALSE)*AA456,0),""),"")</f>
        <v/>
      </c>
      <c r="BP456" s="606" t="str">
        <f t="shared" si="228"/>
        <v/>
      </c>
      <c r="BQ456" s="606" t="str">
        <f t="shared" si="256"/>
        <v/>
      </c>
      <c r="BR456" s="608" t="str">
        <f t="shared" si="229"/>
        <v/>
      </c>
      <c r="BS456" s="608" t="str">
        <f t="shared" si="257"/>
        <v/>
      </c>
      <c r="BT456" s="606" t="str">
        <f t="shared" si="258"/>
        <v/>
      </c>
      <c r="BU456" s="607" t="str">
        <f>IFERROR(IF(BT456="Ⅱロ有り",ROUNDDOWN(L456*VLOOKUP(K456,【参考】数式用!$A$4:$J$42,10,FALSE)*AA456,0),""),"")</f>
        <v/>
      </c>
      <c r="BV456" s="606" t="str">
        <f>IFERROR(IF(BT456="Ⅱロなし",ROUNDDOWN(L456*VLOOKUP(K456,【参考】数式用!$A$4:$J$42,8,FALSE)*AA456,0),""),"")</f>
        <v/>
      </c>
    </row>
    <row r="457" spans="1:74" ht="110.1" customHeight="1" thickBot="1">
      <c r="A457" s="333">
        <v>444</v>
      </c>
      <c r="B457" s="1008" t="str">
        <f>IF(基本情報入力シート!B479="","",基本情報入力シート!B479)</f>
        <v/>
      </c>
      <c r="C457" s="1009"/>
      <c r="D457" s="1009"/>
      <c r="E457" s="1009"/>
      <c r="F457" s="1010"/>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24" t="str">
        <f>IF('別紙様式2-2（個票（４、５月））'!M457="","",'別紙様式2-2（個票（４、５月））'!M457)</f>
        <v/>
      </c>
      <c r="N457" s="584" t="str">
        <f>IF('別紙様式2-2（個票（４、５月））'!N457="","",'別紙様式2-2（個票（４、５月））'!N457)</f>
        <v/>
      </c>
      <c r="O457" s="336"/>
      <c r="P457" s="337" t="str">
        <f>IFERROR(VLOOKUP(K457,【参考】数式用!$A$2:$M$57,MATCH(O457,【参考】数式用!$G$3:$M$3,0)+6,0),"")</f>
        <v/>
      </c>
      <c r="Q457" s="338" t="s">
        <v>118</v>
      </c>
      <c r="R457" s="339"/>
      <c r="S457" s="340" t="s">
        <v>183</v>
      </c>
      <c r="T457" s="339"/>
      <c r="U457" s="340" t="s">
        <v>184</v>
      </c>
      <c r="V457" s="339"/>
      <c r="W457" s="340" t="s">
        <v>183</v>
      </c>
      <c r="X457" s="339"/>
      <c r="Y457" s="340" t="s">
        <v>185</v>
      </c>
      <c r="Z457" s="340" t="s">
        <v>186</v>
      </c>
      <c r="AA457" s="340" t="str">
        <f t="shared" si="230"/>
        <v/>
      </c>
      <c r="AB457" s="341" t="s">
        <v>187</v>
      </c>
      <c r="AC457" s="342" t="str">
        <f t="shared" si="231"/>
        <v/>
      </c>
      <c r="AD457" s="509" t="str">
        <f t="shared" si="232"/>
        <v/>
      </c>
      <c r="AE457" s="343" t="str">
        <f>IFERROR(ROUNDDOWN(ROUNDDOWN(ROUND(L457*VLOOKUP(K457,【参考】数式用!$A$2:$M$57,MATCH("処遇改善加算Ⅳ",【参考】数式用!$G$3:$M$3,0)+6,0),0),0)*AA457*0.5,0), "")</f>
        <v/>
      </c>
      <c r="AF457" s="344"/>
      <c r="AG457" s="345"/>
      <c r="AH457" s="345"/>
      <c r="AI457" s="344"/>
      <c r="AJ457" s="382"/>
      <c r="AK457" s="346"/>
      <c r="AL457" s="324" t="str">
        <f t="shared" si="233"/>
        <v/>
      </c>
      <c r="AM457" s="325" t="str">
        <f t="shared" si="234"/>
        <v/>
      </c>
      <c r="AN457" s="255"/>
      <c r="AO457" s="577" t="str">
        <f>IFERROR(VLOOKUP(K457,【参考】数式用!$A$2:$N$57,14,FALSE),"")</f>
        <v/>
      </c>
      <c r="AP457" s="577" t="str">
        <f t="shared" si="235"/>
        <v/>
      </c>
      <c r="AQ457" s="560" t="str">
        <f t="shared" si="236"/>
        <v/>
      </c>
      <c r="AR457" s="560" t="str">
        <f t="shared" si="237"/>
        <v>キャリアパス要件Ⅰ・Ⅱ_</v>
      </c>
      <c r="AS457" s="632" t="str">
        <f t="shared" si="238"/>
        <v>入力済</v>
      </c>
      <c r="AT457" s="577" t="str">
        <f t="shared" si="239"/>
        <v/>
      </c>
      <c r="AU457" s="632" t="str">
        <f t="shared" si="240"/>
        <v>入力済</v>
      </c>
      <c r="AV457" s="632" t="str">
        <f t="shared" si="241"/>
        <v/>
      </c>
      <c r="AW457" s="632" t="str">
        <f t="shared" si="242"/>
        <v/>
      </c>
      <c r="AX457" s="577" t="str">
        <f t="shared" si="243"/>
        <v/>
      </c>
      <c r="AY457" s="632" t="str">
        <f>IFERROR(VLOOKUP(K457,【参考】数式用!$AR$3:$AS$49, 2, FALSE), "")</f>
        <v/>
      </c>
      <c r="AZ457" s="577" t="str">
        <f t="shared" si="244"/>
        <v/>
      </c>
      <c r="BA457" s="559" t="str">
        <f t="shared" si="245"/>
        <v>入力済</v>
      </c>
      <c r="BB457" s="632" t="str">
        <f>IFERROR(VLOOKUP(K457,【参考】数式用!$AX$3:$AY$59, 2, FALSE), "")</f>
        <v/>
      </c>
      <c r="BC457" s="577" t="str">
        <f t="shared" si="246"/>
        <v/>
      </c>
      <c r="BD457" s="559" t="str">
        <f t="shared" si="247"/>
        <v>入力済</v>
      </c>
      <c r="BE457" s="559" t="str">
        <f t="shared" si="248"/>
        <v/>
      </c>
      <c r="BF457" s="559" t="str">
        <f t="shared" si="249"/>
        <v/>
      </c>
      <c r="BG457" s="559" t="str">
        <f t="shared" si="250"/>
        <v/>
      </c>
      <c r="BH457" s="559" t="str">
        <f t="shared" si="251"/>
        <v/>
      </c>
      <c r="BI457" s="559" t="str">
        <f t="shared" si="252"/>
        <v/>
      </c>
      <c r="BK457" s="27"/>
      <c r="BL457" s="606" t="str">
        <f t="shared" si="253"/>
        <v/>
      </c>
      <c r="BM457" s="606" t="str">
        <f t="shared" si="254"/>
        <v/>
      </c>
      <c r="BN457" s="606" t="str">
        <f t="shared" si="255"/>
        <v/>
      </c>
      <c r="BO457" s="607" t="str">
        <f>IFERROR(IF(BN457="対象",ROUNDDOWN(L457*VLOOKUP(K457,【参考】数式用!$A$4:$J$42,10,FALSE)*AA457,0),""),"")</f>
        <v/>
      </c>
      <c r="BP457" s="606" t="str">
        <f t="shared" si="228"/>
        <v/>
      </c>
      <c r="BQ457" s="606" t="str">
        <f t="shared" si="256"/>
        <v/>
      </c>
      <c r="BR457" s="608" t="str">
        <f t="shared" si="229"/>
        <v/>
      </c>
      <c r="BS457" s="608" t="str">
        <f t="shared" si="257"/>
        <v/>
      </c>
      <c r="BT457" s="606" t="str">
        <f t="shared" si="258"/>
        <v/>
      </c>
      <c r="BU457" s="607" t="str">
        <f>IFERROR(IF(BT457="Ⅱロ有り",ROUNDDOWN(L457*VLOOKUP(K457,【参考】数式用!$A$4:$J$42,10,FALSE)*AA457,0),""),"")</f>
        <v/>
      </c>
      <c r="BV457" s="606" t="str">
        <f>IFERROR(IF(BT457="Ⅱロなし",ROUNDDOWN(L457*VLOOKUP(K457,【参考】数式用!$A$4:$J$42,8,FALSE)*AA457,0),""),"")</f>
        <v/>
      </c>
    </row>
    <row r="458" spans="1:74" ht="110.1" customHeight="1" thickBot="1">
      <c r="A458" s="333">
        <v>445</v>
      </c>
      <c r="B458" s="1008" t="str">
        <f>IF(基本情報入力シート!B480="","",基本情報入力シート!B480)</f>
        <v/>
      </c>
      <c r="C458" s="1009"/>
      <c r="D458" s="1009"/>
      <c r="E458" s="1009"/>
      <c r="F458" s="1010"/>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24" t="str">
        <f>IF('別紙様式2-2（個票（４、５月））'!M458="","",'別紙様式2-2（個票（４、５月））'!M458)</f>
        <v/>
      </c>
      <c r="N458" s="584" t="str">
        <f>IF('別紙様式2-2（個票（４、５月））'!N458="","",'別紙様式2-2（個票（４、５月））'!N458)</f>
        <v/>
      </c>
      <c r="O458" s="336"/>
      <c r="P458" s="337" t="str">
        <f>IFERROR(VLOOKUP(K458,【参考】数式用!$A$2:$M$57,MATCH(O458,【参考】数式用!$G$3:$M$3,0)+6,0),"")</f>
        <v/>
      </c>
      <c r="Q458" s="338" t="s">
        <v>118</v>
      </c>
      <c r="R458" s="339"/>
      <c r="S458" s="340" t="s">
        <v>183</v>
      </c>
      <c r="T458" s="339"/>
      <c r="U458" s="340" t="s">
        <v>184</v>
      </c>
      <c r="V458" s="339"/>
      <c r="W458" s="340" t="s">
        <v>183</v>
      </c>
      <c r="X458" s="339"/>
      <c r="Y458" s="340" t="s">
        <v>185</v>
      </c>
      <c r="Z458" s="340" t="s">
        <v>186</v>
      </c>
      <c r="AA458" s="340" t="str">
        <f t="shared" si="230"/>
        <v/>
      </c>
      <c r="AB458" s="341" t="s">
        <v>187</v>
      </c>
      <c r="AC458" s="342" t="str">
        <f t="shared" si="231"/>
        <v/>
      </c>
      <c r="AD458" s="509" t="str">
        <f t="shared" si="232"/>
        <v/>
      </c>
      <c r="AE458" s="343" t="str">
        <f>IFERROR(ROUNDDOWN(ROUNDDOWN(ROUND(L458*VLOOKUP(K458,【参考】数式用!$A$2:$M$57,MATCH("処遇改善加算Ⅳ",【参考】数式用!$G$3:$M$3,0)+6,0),0),0)*AA458*0.5,0), "")</f>
        <v/>
      </c>
      <c r="AF458" s="344"/>
      <c r="AG458" s="345"/>
      <c r="AH458" s="345"/>
      <c r="AI458" s="344"/>
      <c r="AJ458" s="382"/>
      <c r="AK458" s="346"/>
      <c r="AL458" s="324" t="str">
        <f t="shared" si="233"/>
        <v/>
      </c>
      <c r="AM458" s="325" t="str">
        <f t="shared" si="234"/>
        <v/>
      </c>
      <c r="AN458" s="255"/>
      <c r="AO458" s="577" t="str">
        <f>IFERROR(VLOOKUP(K458,【参考】数式用!$A$2:$N$57,14,FALSE),"")</f>
        <v/>
      </c>
      <c r="AP458" s="577" t="str">
        <f t="shared" si="235"/>
        <v/>
      </c>
      <c r="AQ458" s="560" t="str">
        <f t="shared" si="236"/>
        <v/>
      </c>
      <c r="AR458" s="560" t="str">
        <f t="shared" si="237"/>
        <v>キャリアパス要件Ⅰ・Ⅱ_</v>
      </c>
      <c r="AS458" s="632" t="str">
        <f t="shared" si="238"/>
        <v>入力済</v>
      </c>
      <c r="AT458" s="577" t="str">
        <f t="shared" si="239"/>
        <v/>
      </c>
      <c r="AU458" s="632" t="str">
        <f t="shared" si="240"/>
        <v>入力済</v>
      </c>
      <c r="AV458" s="632" t="str">
        <f t="shared" si="241"/>
        <v/>
      </c>
      <c r="AW458" s="632" t="str">
        <f t="shared" si="242"/>
        <v/>
      </c>
      <c r="AX458" s="577" t="str">
        <f t="shared" si="243"/>
        <v/>
      </c>
      <c r="AY458" s="632" t="str">
        <f>IFERROR(VLOOKUP(K458,【参考】数式用!$AR$3:$AS$49, 2, FALSE), "")</f>
        <v/>
      </c>
      <c r="AZ458" s="577" t="str">
        <f t="shared" si="244"/>
        <v/>
      </c>
      <c r="BA458" s="559" t="str">
        <f t="shared" si="245"/>
        <v>入力済</v>
      </c>
      <c r="BB458" s="632" t="str">
        <f>IFERROR(VLOOKUP(K458,【参考】数式用!$AX$3:$AY$59, 2, FALSE), "")</f>
        <v/>
      </c>
      <c r="BC458" s="577" t="str">
        <f t="shared" si="246"/>
        <v/>
      </c>
      <c r="BD458" s="559" t="str">
        <f t="shared" si="247"/>
        <v>入力済</v>
      </c>
      <c r="BE458" s="559" t="str">
        <f t="shared" si="248"/>
        <v/>
      </c>
      <c r="BF458" s="559" t="str">
        <f t="shared" si="249"/>
        <v/>
      </c>
      <c r="BG458" s="559" t="str">
        <f t="shared" si="250"/>
        <v/>
      </c>
      <c r="BH458" s="559" t="str">
        <f t="shared" si="251"/>
        <v/>
      </c>
      <c r="BI458" s="559" t="str">
        <f t="shared" si="252"/>
        <v/>
      </c>
      <c r="BK458" s="27"/>
      <c r="BL458" s="606" t="str">
        <f t="shared" si="253"/>
        <v/>
      </c>
      <c r="BM458" s="606" t="str">
        <f t="shared" si="254"/>
        <v/>
      </c>
      <c r="BN458" s="606" t="str">
        <f t="shared" si="255"/>
        <v/>
      </c>
      <c r="BO458" s="607" t="str">
        <f>IFERROR(IF(BN458="対象",ROUNDDOWN(L458*VLOOKUP(K458,【参考】数式用!$A$4:$J$42,10,FALSE)*AA458,0),""),"")</f>
        <v/>
      </c>
      <c r="BP458" s="606" t="str">
        <f t="shared" si="228"/>
        <v/>
      </c>
      <c r="BQ458" s="606" t="str">
        <f t="shared" si="256"/>
        <v/>
      </c>
      <c r="BR458" s="608" t="str">
        <f t="shared" si="229"/>
        <v/>
      </c>
      <c r="BS458" s="608" t="str">
        <f t="shared" si="257"/>
        <v/>
      </c>
      <c r="BT458" s="606" t="str">
        <f t="shared" si="258"/>
        <v/>
      </c>
      <c r="BU458" s="607" t="str">
        <f>IFERROR(IF(BT458="Ⅱロ有り",ROUNDDOWN(L458*VLOOKUP(K458,【参考】数式用!$A$4:$J$42,10,FALSE)*AA458,0),""),"")</f>
        <v/>
      </c>
      <c r="BV458" s="606" t="str">
        <f>IFERROR(IF(BT458="Ⅱロなし",ROUNDDOWN(L458*VLOOKUP(K458,【参考】数式用!$A$4:$J$42,8,FALSE)*AA458,0),""),"")</f>
        <v/>
      </c>
    </row>
    <row r="459" spans="1:74" ht="110.1" customHeight="1" thickBot="1">
      <c r="A459" s="333">
        <v>446</v>
      </c>
      <c r="B459" s="1008" t="str">
        <f>IF(基本情報入力シート!B481="","",基本情報入力シート!B481)</f>
        <v/>
      </c>
      <c r="C459" s="1009"/>
      <c r="D459" s="1009"/>
      <c r="E459" s="1009"/>
      <c r="F459" s="1010"/>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24" t="str">
        <f>IF('別紙様式2-2（個票（４、５月））'!M459="","",'別紙様式2-2（個票（４、５月））'!M459)</f>
        <v/>
      </c>
      <c r="N459" s="584" t="str">
        <f>IF('別紙様式2-2（個票（４、５月））'!N459="","",'別紙様式2-2（個票（４、５月））'!N459)</f>
        <v/>
      </c>
      <c r="O459" s="336"/>
      <c r="P459" s="337" t="str">
        <f>IFERROR(VLOOKUP(K459,【参考】数式用!$A$2:$M$57,MATCH(O459,【参考】数式用!$G$3:$M$3,0)+6,0),"")</f>
        <v/>
      </c>
      <c r="Q459" s="338" t="s">
        <v>118</v>
      </c>
      <c r="R459" s="339"/>
      <c r="S459" s="340" t="s">
        <v>183</v>
      </c>
      <c r="T459" s="339"/>
      <c r="U459" s="340" t="s">
        <v>184</v>
      </c>
      <c r="V459" s="339"/>
      <c r="W459" s="340" t="s">
        <v>183</v>
      </c>
      <c r="X459" s="339"/>
      <c r="Y459" s="340" t="s">
        <v>185</v>
      </c>
      <c r="Z459" s="340" t="s">
        <v>186</v>
      </c>
      <c r="AA459" s="340" t="str">
        <f t="shared" si="230"/>
        <v/>
      </c>
      <c r="AB459" s="341" t="s">
        <v>187</v>
      </c>
      <c r="AC459" s="342" t="str">
        <f t="shared" si="231"/>
        <v/>
      </c>
      <c r="AD459" s="509" t="str">
        <f t="shared" si="232"/>
        <v/>
      </c>
      <c r="AE459" s="343" t="str">
        <f>IFERROR(ROUNDDOWN(ROUNDDOWN(ROUND(L459*VLOOKUP(K459,【参考】数式用!$A$2:$M$57,MATCH("処遇改善加算Ⅳ",【参考】数式用!$G$3:$M$3,0)+6,0),0),0)*AA459*0.5,0), "")</f>
        <v/>
      </c>
      <c r="AF459" s="344"/>
      <c r="AG459" s="345"/>
      <c r="AH459" s="345"/>
      <c r="AI459" s="344"/>
      <c r="AJ459" s="382"/>
      <c r="AK459" s="346"/>
      <c r="AL459" s="324" t="str">
        <f t="shared" si="233"/>
        <v/>
      </c>
      <c r="AM459" s="325" t="str">
        <f t="shared" si="234"/>
        <v/>
      </c>
      <c r="AN459" s="255"/>
      <c r="AO459" s="577" t="str">
        <f>IFERROR(VLOOKUP(K459,【参考】数式用!$A$2:$N$57,14,FALSE),"")</f>
        <v/>
      </c>
      <c r="AP459" s="577" t="str">
        <f t="shared" si="235"/>
        <v/>
      </c>
      <c r="AQ459" s="560" t="str">
        <f t="shared" si="236"/>
        <v/>
      </c>
      <c r="AR459" s="560" t="str">
        <f t="shared" si="237"/>
        <v>キャリアパス要件Ⅰ・Ⅱ_</v>
      </c>
      <c r="AS459" s="632" t="str">
        <f t="shared" si="238"/>
        <v>入力済</v>
      </c>
      <c r="AT459" s="577" t="str">
        <f t="shared" si="239"/>
        <v/>
      </c>
      <c r="AU459" s="632" t="str">
        <f t="shared" si="240"/>
        <v>入力済</v>
      </c>
      <c r="AV459" s="632" t="str">
        <f t="shared" si="241"/>
        <v/>
      </c>
      <c r="AW459" s="632" t="str">
        <f t="shared" si="242"/>
        <v/>
      </c>
      <c r="AX459" s="577" t="str">
        <f t="shared" si="243"/>
        <v/>
      </c>
      <c r="AY459" s="632" t="str">
        <f>IFERROR(VLOOKUP(K459,【参考】数式用!$AR$3:$AS$49, 2, FALSE), "")</f>
        <v/>
      </c>
      <c r="AZ459" s="577" t="str">
        <f t="shared" si="244"/>
        <v/>
      </c>
      <c r="BA459" s="559" t="str">
        <f t="shared" si="245"/>
        <v>入力済</v>
      </c>
      <c r="BB459" s="632" t="str">
        <f>IFERROR(VLOOKUP(K459,【参考】数式用!$AX$3:$AY$59, 2, FALSE), "")</f>
        <v/>
      </c>
      <c r="BC459" s="577" t="str">
        <f t="shared" si="246"/>
        <v/>
      </c>
      <c r="BD459" s="559" t="str">
        <f t="shared" si="247"/>
        <v>入力済</v>
      </c>
      <c r="BE459" s="559" t="str">
        <f t="shared" si="248"/>
        <v/>
      </c>
      <c r="BF459" s="559" t="str">
        <f t="shared" si="249"/>
        <v/>
      </c>
      <c r="BG459" s="559" t="str">
        <f t="shared" si="250"/>
        <v/>
      </c>
      <c r="BH459" s="559" t="str">
        <f t="shared" si="251"/>
        <v/>
      </c>
      <c r="BI459" s="559" t="str">
        <f t="shared" si="252"/>
        <v/>
      </c>
      <c r="BK459" s="27"/>
      <c r="BL459" s="606" t="str">
        <f t="shared" si="253"/>
        <v/>
      </c>
      <c r="BM459" s="606" t="str">
        <f t="shared" si="254"/>
        <v/>
      </c>
      <c r="BN459" s="606" t="str">
        <f t="shared" si="255"/>
        <v/>
      </c>
      <c r="BO459" s="607" t="str">
        <f>IFERROR(IF(BN459="対象",ROUNDDOWN(L459*VLOOKUP(K459,【参考】数式用!$A$4:$J$42,10,FALSE)*AA459,0),""),"")</f>
        <v/>
      </c>
      <c r="BP459" s="606" t="str">
        <f t="shared" si="228"/>
        <v/>
      </c>
      <c r="BQ459" s="606" t="str">
        <f t="shared" si="256"/>
        <v/>
      </c>
      <c r="BR459" s="608" t="str">
        <f t="shared" si="229"/>
        <v/>
      </c>
      <c r="BS459" s="608" t="str">
        <f t="shared" si="257"/>
        <v/>
      </c>
      <c r="BT459" s="606" t="str">
        <f t="shared" si="258"/>
        <v/>
      </c>
      <c r="BU459" s="607" t="str">
        <f>IFERROR(IF(BT459="Ⅱロ有り",ROUNDDOWN(L459*VLOOKUP(K459,【参考】数式用!$A$4:$J$42,10,FALSE)*AA459,0),""),"")</f>
        <v/>
      </c>
      <c r="BV459" s="606" t="str">
        <f>IFERROR(IF(BT459="Ⅱロなし",ROUNDDOWN(L459*VLOOKUP(K459,【参考】数式用!$A$4:$J$42,8,FALSE)*AA459,0),""),"")</f>
        <v/>
      </c>
    </row>
    <row r="460" spans="1:74" ht="110.1" customHeight="1" thickBot="1">
      <c r="A460" s="333">
        <v>447</v>
      </c>
      <c r="B460" s="1008" t="str">
        <f>IF(基本情報入力シート!B482="","",基本情報入力シート!B482)</f>
        <v/>
      </c>
      <c r="C460" s="1009"/>
      <c r="D460" s="1009"/>
      <c r="E460" s="1009"/>
      <c r="F460" s="1010"/>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24" t="str">
        <f>IF('別紙様式2-2（個票（４、５月））'!M460="","",'別紙様式2-2（個票（４、５月））'!M460)</f>
        <v/>
      </c>
      <c r="N460" s="584" t="str">
        <f>IF('別紙様式2-2（個票（４、５月））'!N460="","",'別紙様式2-2（個票（４、５月））'!N460)</f>
        <v/>
      </c>
      <c r="O460" s="336"/>
      <c r="P460" s="337" t="str">
        <f>IFERROR(VLOOKUP(K460,【参考】数式用!$A$2:$M$57,MATCH(O460,【参考】数式用!$G$3:$M$3,0)+6,0),"")</f>
        <v/>
      </c>
      <c r="Q460" s="338" t="s">
        <v>118</v>
      </c>
      <c r="R460" s="339"/>
      <c r="S460" s="340" t="s">
        <v>183</v>
      </c>
      <c r="T460" s="339"/>
      <c r="U460" s="340" t="s">
        <v>184</v>
      </c>
      <c r="V460" s="339"/>
      <c r="W460" s="340" t="s">
        <v>183</v>
      </c>
      <c r="X460" s="339"/>
      <c r="Y460" s="340" t="s">
        <v>185</v>
      </c>
      <c r="Z460" s="340" t="s">
        <v>186</v>
      </c>
      <c r="AA460" s="340" t="str">
        <f t="shared" si="230"/>
        <v/>
      </c>
      <c r="AB460" s="341" t="s">
        <v>187</v>
      </c>
      <c r="AC460" s="342" t="str">
        <f t="shared" si="231"/>
        <v/>
      </c>
      <c r="AD460" s="509" t="str">
        <f t="shared" si="232"/>
        <v/>
      </c>
      <c r="AE460" s="343" t="str">
        <f>IFERROR(ROUNDDOWN(ROUNDDOWN(ROUND(L460*VLOOKUP(K460,【参考】数式用!$A$2:$M$57,MATCH("処遇改善加算Ⅳ",【参考】数式用!$G$3:$M$3,0)+6,0),0),0)*AA460*0.5,0), "")</f>
        <v/>
      </c>
      <c r="AF460" s="344"/>
      <c r="AG460" s="345"/>
      <c r="AH460" s="345"/>
      <c r="AI460" s="344"/>
      <c r="AJ460" s="382"/>
      <c r="AK460" s="346"/>
      <c r="AL460" s="324" t="str">
        <f t="shared" si="233"/>
        <v/>
      </c>
      <c r="AM460" s="325" t="str">
        <f t="shared" si="234"/>
        <v/>
      </c>
      <c r="AN460" s="255"/>
      <c r="AO460" s="577" t="str">
        <f>IFERROR(VLOOKUP(K460,【参考】数式用!$A$2:$N$57,14,FALSE),"")</f>
        <v/>
      </c>
      <c r="AP460" s="577" t="str">
        <f t="shared" si="235"/>
        <v/>
      </c>
      <c r="AQ460" s="560" t="str">
        <f t="shared" si="236"/>
        <v/>
      </c>
      <c r="AR460" s="560" t="str">
        <f t="shared" si="237"/>
        <v>キャリアパス要件Ⅰ・Ⅱ_</v>
      </c>
      <c r="AS460" s="632" t="str">
        <f t="shared" si="238"/>
        <v>入力済</v>
      </c>
      <c r="AT460" s="577" t="str">
        <f t="shared" si="239"/>
        <v/>
      </c>
      <c r="AU460" s="632" t="str">
        <f t="shared" si="240"/>
        <v>入力済</v>
      </c>
      <c r="AV460" s="632" t="str">
        <f t="shared" si="241"/>
        <v/>
      </c>
      <c r="AW460" s="632" t="str">
        <f t="shared" si="242"/>
        <v/>
      </c>
      <c r="AX460" s="577" t="str">
        <f t="shared" si="243"/>
        <v/>
      </c>
      <c r="AY460" s="632" t="str">
        <f>IFERROR(VLOOKUP(K460,【参考】数式用!$AR$3:$AS$49, 2, FALSE), "")</f>
        <v/>
      </c>
      <c r="AZ460" s="577" t="str">
        <f t="shared" si="244"/>
        <v/>
      </c>
      <c r="BA460" s="559" t="str">
        <f t="shared" si="245"/>
        <v>入力済</v>
      </c>
      <c r="BB460" s="632" t="str">
        <f>IFERROR(VLOOKUP(K460,【参考】数式用!$AX$3:$AY$59, 2, FALSE), "")</f>
        <v/>
      </c>
      <c r="BC460" s="577" t="str">
        <f t="shared" si="246"/>
        <v/>
      </c>
      <c r="BD460" s="559" t="str">
        <f t="shared" si="247"/>
        <v>入力済</v>
      </c>
      <c r="BE460" s="559" t="str">
        <f t="shared" si="248"/>
        <v/>
      </c>
      <c r="BF460" s="559" t="str">
        <f t="shared" si="249"/>
        <v/>
      </c>
      <c r="BG460" s="559" t="str">
        <f t="shared" si="250"/>
        <v/>
      </c>
      <c r="BH460" s="559" t="str">
        <f t="shared" si="251"/>
        <v/>
      </c>
      <c r="BI460" s="559" t="str">
        <f t="shared" si="252"/>
        <v/>
      </c>
      <c r="BK460" s="27"/>
      <c r="BL460" s="606" t="str">
        <f t="shared" si="253"/>
        <v/>
      </c>
      <c r="BM460" s="606" t="str">
        <f t="shared" si="254"/>
        <v/>
      </c>
      <c r="BN460" s="606" t="str">
        <f t="shared" si="255"/>
        <v/>
      </c>
      <c r="BO460" s="607" t="str">
        <f>IFERROR(IF(BN460="対象",ROUNDDOWN(L460*VLOOKUP(K460,【参考】数式用!$A$4:$J$42,10,FALSE)*AA460,0),""),"")</f>
        <v/>
      </c>
      <c r="BP460" s="606" t="str">
        <f t="shared" si="228"/>
        <v/>
      </c>
      <c r="BQ460" s="606" t="str">
        <f t="shared" si="256"/>
        <v/>
      </c>
      <c r="BR460" s="608" t="str">
        <f t="shared" si="229"/>
        <v/>
      </c>
      <c r="BS460" s="608" t="str">
        <f t="shared" si="257"/>
        <v/>
      </c>
      <c r="BT460" s="606" t="str">
        <f t="shared" si="258"/>
        <v/>
      </c>
      <c r="BU460" s="607" t="str">
        <f>IFERROR(IF(BT460="Ⅱロ有り",ROUNDDOWN(L460*VLOOKUP(K460,【参考】数式用!$A$4:$J$42,10,FALSE)*AA460,0),""),"")</f>
        <v/>
      </c>
      <c r="BV460" s="606" t="str">
        <f>IFERROR(IF(BT460="Ⅱロなし",ROUNDDOWN(L460*VLOOKUP(K460,【参考】数式用!$A$4:$J$42,8,FALSE)*AA460,0),""),"")</f>
        <v/>
      </c>
    </row>
    <row r="461" spans="1:74" ht="110.1" customHeight="1" thickBot="1">
      <c r="A461" s="333">
        <v>448</v>
      </c>
      <c r="B461" s="1008" t="str">
        <f>IF(基本情報入力シート!B483="","",基本情報入力シート!B483)</f>
        <v/>
      </c>
      <c r="C461" s="1009"/>
      <c r="D461" s="1009"/>
      <c r="E461" s="1009"/>
      <c r="F461" s="1010"/>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24" t="str">
        <f>IF('別紙様式2-2（個票（４、５月））'!M461="","",'別紙様式2-2（個票（４、５月））'!M461)</f>
        <v/>
      </c>
      <c r="N461" s="584" t="str">
        <f>IF('別紙様式2-2（個票（４、５月））'!N461="","",'別紙様式2-2（個票（４、５月））'!N461)</f>
        <v/>
      </c>
      <c r="O461" s="336"/>
      <c r="P461" s="337" t="str">
        <f>IFERROR(VLOOKUP(K461,【参考】数式用!$A$2:$M$57,MATCH(O461,【参考】数式用!$G$3:$M$3,0)+6,0),"")</f>
        <v/>
      </c>
      <c r="Q461" s="338" t="s">
        <v>118</v>
      </c>
      <c r="R461" s="339"/>
      <c r="S461" s="340" t="s">
        <v>183</v>
      </c>
      <c r="T461" s="339"/>
      <c r="U461" s="340" t="s">
        <v>184</v>
      </c>
      <c r="V461" s="339"/>
      <c r="W461" s="340" t="s">
        <v>183</v>
      </c>
      <c r="X461" s="339"/>
      <c r="Y461" s="340" t="s">
        <v>185</v>
      </c>
      <c r="Z461" s="340" t="s">
        <v>186</v>
      </c>
      <c r="AA461" s="340" t="str">
        <f t="shared" si="230"/>
        <v/>
      </c>
      <c r="AB461" s="341" t="s">
        <v>187</v>
      </c>
      <c r="AC461" s="342" t="str">
        <f t="shared" si="231"/>
        <v/>
      </c>
      <c r="AD461" s="509" t="str">
        <f t="shared" si="232"/>
        <v/>
      </c>
      <c r="AE461" s="343" t="str">
        <f>IFERROR(ROUNDDOWN(ROUNDDOWN(ROUND(L461*VLOOKUP(K461,【参考】数式用!$A$2:$M$57,MATCH("処遇改善加算Ⅳ",【参考】数式用!$G$3:$M$3,0)+6,0),0),0)*AA461*0.5,0), "")</f>
        <v/>
      </c>
      <c r="AF461" s="344"/>
      <c r="AG461" s="345"/>
      <c r="AH461" s="345"/>
      <c r="AI461" s="344"/>
      <c r="AJ461" s="382"/>
      <c r="AK461" s="346"/>
      <c r="AL461" s="324" t="str">
        <f t="shared" si="233"/>
        <v/>
      </c>
      <c r="AM461" s="325" t="str">
        <f t="shared" si="234"/>
        <v/>
      </c>
      <c r="AN461" s="255"/>
      <c r="AO461" s="577" t="str">
        <f>IFERROR(VLOOKUP(K461,【参考】数式用!$A$2:$N$57,14,FALSE),"")</f>
        <v/>
      </c>
      <c r="AP461" s="577" t="str">
        <f t="shared" si="235"/>
        <v/>
      </c>
      <c r="AQ461" s="560" t="str">
        <f t="shared" si="236"/>
        <v/>
      </c>
      <c r="AR461" s="560" t="str">
        <f t="shared" si="237"/>
        <v>キャリアパス要件Ⅰ・Ⅱ_</v>
      </c>
      <c r="AS461" s="632" t="str">
        <f t="shared" si="238"/>
        <v>入力済</v>
      </c>
      <c r="AT461" s="577" t="str">
        <f t="shared" si="239"/>
        <v/>
      </c>
      <c r="AU461" s="632" t="str">
        <f t="shared" si="240"/>
        <v>入力済</v>
      </c>
      <c r="AV461" s="632" t="str">
        <f t="shared" si="241"/>
        <v/>
      </c>
      <c r="AW461" s="632" t="str">
        <f t="shared" si="242"/>
        <v/>
      </c>
      <c r="AX461" s="577" t="str">
        <f t="shared" si="243"/>
        <v/>
      </c>
      <c r="AY461" s="632" t="str">
        <f>IFERROR(VLOOKUP(K461,【参考】数式用!$AR$3:$AS$49, 2, FALSE), "")</f>
        <v/>
      </c>
      <c r="AZ461" s="577" t="str">
        <f t="shared" si="244"/>
        <v/>
      </c>
      <c r="BA461" s="559" t="str">
        <f t="shared" si="245"/>
        <v>入力済</v>
      </c>
      <c r="BB461" s="632" t="str">
        <f>IFERROR(VLOOKUP(K461,【参考】数式用!$AX$3:$AY$59, 2, FALSE), "")</f>
        <v/>
      </c>
      <c r="BC461" s="577" t="str">
        <f t="shared" si="246"/>
        <v/>
      </c>
      <c r="BD461" s="559" t="str">
        <f t="shared" si="247"/>
        <v>入力済</v>
      </c>
      <c r="BE461" s="559" t="str">
        <f t="shared" si="248"/>
        <v/>
      </c>
      <c r="BF461" s="559" t="str">
        <f t="shared" si="249"/>
        <v/>
      </c>
      <c r="BG461" s="559" t="str">
        <f t="shared" si="250"/>
        <v/>
      </c>
      <c r="BH461" s="559" t="str">
        <f t="shared" si="251"/>
        <v/>
      </c>
      <c r="BI461" s="559" t="str">
        <f t="shared" si="252"/>
        <v/>
      </c>
      <c r="BK461" s="27"/>
      <c r="BL461" s="606" t="str">
        <f t="shared" si="253"/>
        <v/>
      </c>
      <c r="BM461" s="606" t="str">
        <f t="shared" si="254"/>
        <v/>
      </c>
      <c r="BN461" s="606" t="str">
        <f t="shared" si="255"/>
        <v/>
      </c>
      <c r="BO461" s="607" t="str">
        <f>IFERROR(IF(BN461="対象",ROUNDDOWN(L461*VLOOKUP(K461,【参考】数式用!$A$4:$J$42,10,FALSE)*AA461,0),""),"")</f>
        <v/>
      </c>
      <c r="BP461" s="606" t="str">
        <f t="shared" si="228"/>
        <v/>
      </c>
      <c r="BQ461" s="606" t="str">
        <f t="shared" si="256"/>
        <v/>
      </c>
      <c r="BR461" s="608" t="str">
        <f t="shared" si="229"/>
        <v/>
      </c>
      <c r="BS461" s="608" t="str">
        <f t="shared" si="257"/>
        <v/>
      </c>
      <c r="BT461" s="606" t="str">
        <f t="shared" si="258"/>
        <v/>
      </c>
      <c r="BU461" s="607" t="str">
        <f>IFERROR(IF(BT461="Ⅱロ有り",ROUNDDOWN(L461*VLOOKUP(K461,【参考】数式用!$A$4:$J$42,10,FALSE)*AA461,0),""),"")</f>
        <v/>
      </c>
      <c r="BV461" s="606" t="str">
        <f>IFERROR(IF(BT461="Ⅱロなし",ROUNDDOWN(L461*VLOOKUP(K461,【参考】数式用!$A$4:$J$42,8,FALSE)*AA461,0),""),"")</f>
        <v/>
      </c>
    </row>
    <row r="462" spans="1:74" ht="110.1" customHeight="1" thickBot="1">
      <c r="A462" s="333">
        <v>449</v>
      </c>
      <c r="B462" s="1008" t="str">
        <f>IF(基本情報入力シート!B484="","",基本情報入力シート!B484)</f>
        <v/>
      </c>
      <c r="C462" s="1009"/>
      <c r="D462" s="1009"/>
      <c r="E462" s="1009"/>
      <c r="F462" s="1010"/>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24" t="str">
        <f>IF('別紙様式2-2（個票（４、５月））'!M462="","",'別紙様式2-2（個票（４、５月））'!M462)</f>
        <v/>
      </c>
      <c r="N462" s="584" t="str">
        <f>IF('別紙様式2-2（個票（４、５月））'!N462="","",'別紙様式2-2（個票（４、５月））'!N462)</f>
        <v/>
      </c>
      <c r="O462" s="336"/>
      <c r="P462" s="337" t="str">
        <f>IFERROR(VLOOKUP(K462,【参考】数式用!$A$2:$M$57,MATCH(O462,【参考】数式用!$G$3:$M$3,0)+6,0),"")</f>
        <v/>
      </c>
      <c r="Q462" s="338" t="s">
        <v>118</v>
      </c>
      <c r="R462" s="339"/>
      <c r="S462" s="340" t="s">
        <v>183</v>
      </c>
      <c r="T462" s="339"/>
      <c r="U462" s="340" t="s">
        <v>184</v>
      </c>
      <c r="V462" s="339"/>
      <c r="W462" s="340" t="s">
        <v>183</v>
      </c>
      <c r="X462" s="339"/>
      <c r="Y462" s="340" t="s">
        <v>185</v>
      </c>
      <c r="Z462" s="340" t="s">
        <v>186</v>
      </c>
      <c r="AA462" s="340" t="str">
        <f t="shared" si="230"/>
        <v/>
      </c>
      <c r="AB462" s="341" t="s">
        <v>187</v>
      </c>
      <c r="AC462" s="342" t="str">
        <f t="shared" si="231"/>
        <v/>
      </c>
      <c r="AD462" s="509" t="str">
        <f t="shared" si="232"/>
        <v/>
      </c>
      <c r="AE462" s="343" t="str">
        <f>IFERROR(ROUNDDOWN(ROUNDDOWN(ROUND(L462*VLOOKUP(K462,【参考】数式用!$A$2:$M$57,MATCH("処遇改善加算Ⅳ",【参考】数式用!$G$3:$M$3,0)+6,0),0),0)*AA462*0.5,0), "")</f>
        <v/>
      </c>
      <c r="AF462" s="344"/>
      <c r="AG462" s="345"/>
      <c r="AH462" s="345"/>
      <c r="AI462" s="344"/>
      <c r="AJ462" s="382"/>
      <c r="AK462" s="346"/>
      <c r="AL462" s="324" t="str">
        <f t="shared" si="233"/>
        <v/>
      </c>
      <c r="AM462" s="325" t="str">
        <f t="shared" si="234"/>
        <v/>
      </c>
      <c r="AN462" s="255"/>
      <c r="AO462" s="577" t="str">
        <f>IFERROR(VLOOKUP(K462,【参考】数式用!$A$2:$N$57,14,FALSE),"")</f>
        <v/>
      </c>
      <c r="AP462" s="577" t="str">
        <f t="shared" si="235"/>
        <v/>
      </c>
      <c r="AQ462" s="560" t="str">
        <f t="shared" si="236"/>
        <v/>
      </c>
      <c r="AR462" s="560" t="str">
        <f t="shared" si="237"/>
        <v>キャリアパス要件Ⅰ・Ⅱ_</v>
      </c>
      <c r="AS462" s="632" t="str">
        <f t="shared" si="238"/>
        <v>入力済</v>
      </c>
      <c r="AT462" s="577" t="str">
        <f t="shared" si="239"/>
        <v/>
      </c>
      <c r="AU462" s="632" t="str">
        <f t="shared" si="240"/>
        <v>入力済</v>
      </c>
      <c r="AV462" s="632" t="str">
        <f t="shared" si="241"/>
        <v/>
      </c>
      <c r="AW462" s="632" t="str">
        <f t="shared" si="242"/>
        <v/>
      </c>
      <c r="AX462" s="577" t="str">
        <f t="shared" si="243"/>
        <v/>
      </c>
      <c r="AY462" s="632" t="str">
        <f>IFERROR(VLOOKUP(K462,【参考】数式用!$AR$3:$AS$49, 2, FALSE), "")</f>
        <v/>
      </c>
      <c r="AZ462" s="577" t="str">
        <f t="shared" si="244"/>
        <v/>
      </c>
      <c r="BA462" s="559" t="str">
        <f t="shared" si="245"/>
        <v>入力済</v>
      </c>
      <c r="BB462" s="632" t="str">
        <f>IFERROR(VLOOKUP(K462,【参考】数式用!$AX$3:$AY$59, 2, FALSE), "")</f>
        <v/>
      </c>
      <c r="BC462" s="577" t="str">
        <f t="shared" si="246"/>
        <v/>
      </c>
      <c r="BD462" s="559" t="str">
        <f t="shared" si="247"/>
        <v>入力済</v>
      </c>
      <c r="BE462" s="559" t="str">
        <f t="shared" si="248"/>
        <v/>
      </c>
      <c r="BF462" s="559" t="str">
        <f t="shared" si="249"/>
        <v/>
      </c>
      <c r="BG462" s="559" t="str">
        <f t="shared" si="250"/>
        <v/>
      </c>
      <c r="BH462" s="559" t="str">
        <f t="shared" si="251"/>
        <v/>
      </c>
      <c r="BI462" s="559" t="str">
        <f t="shared" si="252"/>
        <v/>
      </c>
      <c r="BK462" s="27"/>
      <c r="BL462" s="606" t="str">
        <f t="shared" si="253"/>
        <v/>
      </c>
      <c r="BM462" s="606" t="str">
        <f t="shared" si="254"/>
        <v/>
      </c>
      <c r="BN462" s="606" t="str">
        <f t="shared" si="255"/>
        <v/>
      </c>
      <c r="BO462" s="607" t="str">
        <f>IFERROR(IF(BN462="対象",ROUNDDOWN(L462*VLOOKUP(K462,【参考】数式用!$A$4:$J$42,10,FALSE)*AA462,0),""),"")</f>
        <v/>
      </c>
      <c r="BP462" s="606" t="str">
        <f t="shared" ref="BP462:BP525" si="259">IFERROR(IF(BN462="特例",AC462,""),"")</f>
        <v/>
      </c>
      <c r="BQ462" s="606" t="str">
        <f t="shared" si="256"/>
        <v/>
      </c>
      <c r="BR462" s="608" t="str">
        <f t="shared" ref="BR462:BR525" si="260">IF(BQ462="","",IF(OR(AG462="○",AG462="誓約"),"対象",""))</f>
        <v/>
      </c>
      <c r="BS462" s="608" t="str">
        <f t="shared" si="257"/>
        <v/>
      </c>
      <c r="BT462" s="606" t="str">
        <f t="shared" si="258"/>
        <v/>
      </c>
      <c r="BU462" s="607" t="str">
        <f>IFERROR(IF(BT462="Ⅱロ有り",ROUNDDOWN(L462*VLOOKUP(K462,【参考】数式用!$A$4:$J$42,10,FALSE)*AA462,0),""),"")</f>
        <v/>
      </c>
      <c r="BV462" s="606" t="str">
        <f>IFERROR(IF(BT462="Ⅱロなし",ROUNDDOWN(L462*VLOOKUP(K462,【参考】数式用!$A$4:$J$42,8,FALSE)*AA462,0),""),"")</f>
        <v/>
      </c>
    </row>
    <row r="463" spans="1:74" ht="110.1" customHeight="1" thickBot="1">
      <c r="A463" s="333">
        <v>450</v>
      </c>
      <c r="B463" s="1008" t="str">
        <f>IF(基本情報入力シート!B485="","",基本情報入力シート!B485)</f>
        <v/>
      </c>
      <c r="C463" s="1009"/>
      <c r="D463" s="1009"/>
      <c r="E463" s="1009"/>
      <c r="F463" s="1010"/>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24" t="str">
        <f>IF('別紙様式2-2（個票（４、５月））'!M463="","",'別紙様式2-2（個票（４、５月））'!M463)</f>
        <v/>
      </c>
      <c r="N463" s="584" t="str">
        <f>IF('別紙様式2-2（個票（４、５月））'!N463="","",'別紙様式2-2（個票（４、５月））'!N463)</f>
        <v/>
      </c>
      <c r="O463" s="336"/>
      <c r="P463" s="337" t="str">
        <f>IFERROR(VLOOKUP(K463,【参考】数式用!$A$2:$M$57,MATCH(O463,【参考】数式用!$G$3:$M$3,0)+6,0),"")</f>
        <v/>
      </c>
      <c r="Q463" s="338" t="s">
        <v>118</v>
      </c>
      <c r="R463" s="339"/>
      <c r="S463" s="340" t="s">
        <v>183</v>
      </c>
      <c r="T463" s="339"/>
      <c r="U463" s="340" t="s">
        <v>184</v>
      </c>
      <c r="V463" s="339"/>
      <c r="W463" s="340" t="s">
        <v>183</v>
      </c>
      <c r="X463" s="339"/>
      <c r="Y463" s="340" t="s">
        <v>185</v>
      </c>
      <c r="Z463" s="340" t="s">
        <v>186</v>
      </c>
      <c r="AA463" s="340" t="str">
        <f t="shared" si="230"/>
        <v/>
      </c>
      <c r="AB463" s="341" t="s">
        <v>187</v>
      </c>
      <c r="AC463" s="342" t="str">
        <f t="shared" si="231"/>
        <v/>
      </c>
      <c r="AD463" s="509" t="str">
        <f t="shared" si="232"/>
        <v/>
      </c>
      <c r="AE463" s="343" t="str">
        <f>IFERROR(ROUNDDOWN(ROUNDDOWN(ROUND(L463*VLOOKUP(K463,【参考】数式用!$A$2:$M$57,MATCH("処遇改善加算Ⅳ",【参考】数式用!$G$3:$M$3,0)+6,0),0),0)*AA463*0.5,0), "")</f>
        <v/>
      </c>
      <c r="AF463" s="344"/>
      <c r="AG463" s="345"/>
      <c r="AH463" s="345"/>
      <c r="AI463" s="344"/>
      <c r="AJ463" s="382"/>
      <c r="AK463" s="346"/>
      <c r="AL463" s="324" t="str">
        <f t="shared" si="233"/>
        <v/>
      </c>
      <c r="AM463" s="325" t="str">
        <f t="shared" si="234"/>
        <v/>
      </c>
      <c r="AN463" s="255"/>
      <c r="AO463" s="577" t="str">
        <f>IFERROR(VLOOKUP(K463,【参考】数式用!$A$2:$N$57,14,FALSE),"")</f>
        <v/>
      </c>
      <c r="AP463" s="577" t="str">
        <f t="shared" si="235"/>
        <v/>
      </c>
      <c r="AQ463" s="560" t="str">
        <f t="shared" si="236"/>
        <v/>
      </c>
      <c r="AR463" s="560" t="str">
        <f t="shared" si="237"/>
        <v>キャリアパス要件Ⅰ・Ⅱ_</v>
      </c>
      <c r="AS463" s="632" t="str">
        <f t="shared" si="238"/>
        <v>入力済</v>
      </c>
      <c r="AT463" s="577" t="str">
        <f t="shared" si="239"/>
        <v/>
      </c>
      <c r="AU463" s="632" t="str">
        <f t="shared" si="240"/>
        <v>入力済</v>
      </c>
      <c r="AV463" s="632" t="str">
        <f t="shared" si="241"/>
        <v/>
      </c>
      <c r="AW463" s="632" t="str">
        <f t="shared" si="242"/>
        <v/>
      </c>
      <c r="AX463" s="577" t="str">
        <f t="shared" si="243"/>
        <v/>
      </c>
      <c r="AY463" s="632" t="str">
        <f>IFERROR(VLOOKUP(K463,【参考】数式用!$AR$3:$AS$49, 2, FALSE), "")</f>
        <v/>
      </c>
      <c r="AZ463" s="577" t="str">
        <f t="shared" si="244"/>
        <v/>
      </c>
      <c r="BA463" s="559" t="str">
        <f t="shared" si="245"/>
        <v>入力済</v>
      </c>
      <c r="BB463" s="632" t="str">
        <f>IFERROR(VLOOKUP(K463,【参考】数式用!$AX$3:$AY$59, 2, FALSE), "")</f>
        <v/>
      </c>
      <c r="BC463" s="577" t="str">
        <f t="shared" si="246"/>
        <v/>
      </c>
      <c r="BD463" s="559" t="str">
        <f t="shared" si="247"/>
        <v>入力済</v>
      </c>
      <c r="BE463" s="559" t="str">
        <f t="shared" si="248"/>
        <v/>
      </c>
      <c r="BF463" s="559" t="str">
        <f t="shared" si="249"/>
        <v/>
      </c>
      <c r="BG463" s="559" t="str">
        <f t="shared" si="250"/>
        <v/>
      </c>
      <c r="BH463" s="559" t="str">
        <f t="shared" si="251"/>
        <v/>
      </c>
      <c r="BI463" s="559" t="str">
        <f t="shared" si="252"/>
        <v/>
      </c>
      <c r="BK463" s="27"/>
      <c r="BL463" s="606" t="str">
        <f t="shared" si="253"/>
        <v/>
      </c>
      <c r="BM463" s="606" t="str">
        <f t="shared" si="254"/>
        <v/>
      </c>
      <c r="BN463" s="606" t="str">
        <f t="shared" si="255"/>
        <v/>
      </c>
      <c r="BO463" s="607" t="str">
        <f>IFERROR(IF(BN463="対象",ROUNDDOWN(L463*VLOOKUP(K463,【参考】数式用!$A$4:$J$42,10,FALSE)*AA463,0),""),"")</f>
        <v/>
      </c>
      <c r="BP463" s="606" t="str">
        <f t="shared" si="259"/>
        <v/>
      </c>
      <c r="BQ463" s="606" t="str">
        <f t="shared" si="256"/>
        <v/>
      </c>
      <c r="BR463" s="608" t="str">
        <f t="shared" si="260"/>
        <v/>
      </c>
      <c r="BS463" s="608" t="str">
        <f t="shared" si="257"/>
        <v/>
      </c>
      <c r="BT463" s="606" t="str">
        <f t="shared" si="258"/>
        <v/>
      </c>
      <c r="BU463" s="607" t="str">
        <f>IFERROR(IF(BT463="Ⅱロ有り",ROUNDDOWN(L463*VLOOKUP(K463,【参考】数式用!$A$4:$J$42,10,FALSE)*AA463,0),""),"")</f>
        <v/>
      </c>
      <c r="BV463" s="606" t="str">
        <f>IFERROR(IF(BT463="Ⅱロなし",ROUNDDOWN(L463*VLOOKUP(K463,【参考】数式用!$A$4:$J$42,8,FALSE)*AA463,0),""),"")</f>
        <v/>
      </c>
    </row>
    <row r="464" spans="1:74" ht="110.1" customHeight="1" thickBot="1">
      <c r="A464" s="333">
        <v>451</v>
      </c>
      <c r="B464" s="1008" t="str">
        <f>IF(基本情報入力シート!B486="","",基本情報入力シート!B486)</f>
        <v/>
      </c>
      <c r="C464" s="1009"/>
      <c r="D464" s="1009"/>
      <c r="E464" s="1009"/>
      <c r="F464" s="1010"/>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24" t="str">
        <f>IF('別紙様式2-2（個票（４、５月））'!M464="","",'別紙様式2-2（個票（４、５月））'!M464)</f>
        <v/>
      </c>
      <c r="N464" s="584" t="str">
        <f>IF('別紙様式2-2（個票（４、５月））'!N464="","",'別紙様式2-2（個票（４、５月））'!N464)</f>
        <v/>
      </c>
      <c r="O464" s="336"/>
      <c r="P464" s="337" t="str">
        <f>IFERROR(VLOOKUP(K464,【参考】数式用!$A$2:$M$57,MATCH(O464,【参考】数式用!$G$3:$M$3,0)+6,0),"")</f>
        <v/>
      </c>
      <c r="Q464" s="338" t="s">
        <v>118</v>
      </c>
      <c r="R464" s="339"/>
      <c r="S464" s="340" t="s">
        <v>183</v>
      </c>
      <c r="T464" s="339"/>
      <c r="U464" s="340" t="s">
        <v>184</v>
      </c>
      <c r="V464" s="339"/>
      <c r="W464" s="340" t="s">
        <v>183</v>
      </c>
      <c r="X464" s="339"/>
      <c r="Y464" s="340" t="s">
        <v>185</v>
      </c>
      <c r="Z464" s="340" t="s">
        <v>186</v>
      </c>
      <c r="AA464" s="340" t="str">
        <f t="shared" si="230"/>
        <v/>
      </c>
      <c r="AB464" s="341" t="s">
        <v>187</v>
      </c>
      <c r="AC464" s="342" t="str">
        <f t="shared" si="231"/>
        <v/>
      </c>
      <c r="AD464" s="509" t="str">
        <f t="shared" si="232"/>
        <v/>
      </c>
      <c r="AE464" s="343" t="str">
        <f>IFERROR(ROUNDDOWN(ROUNDDOWN(ROUND(L464*VLOOKUP(K464,【参考】数式用!$A$2:$M$57,MATCH("処遇改善加算Ⅳ",【参考】数式用!$G$3:$M$3,0)+6,0),0),0)*AA464*0.5,0), "")</f>
        <v/>
      </c>
      <c r="AF464" s="344"/>
      <c r="AG464" s="345"/>
      <c r="AH464" s="345"/>
      <c r="AI464" s="344"/>
      <c r="AJ464" s="382"/>
      <c r="AK464" s="346"/>
      <c r="AL464" s="324" t="str">
        <f t="shared" si="233"/>
        <v/>
      </c>
      <c r="AM464" s="325" t="str">
        <f t="shared" si="234"/>
        <v/>
      </c>
      <c r="AN464" s="255"/>
      <c r="AO464" s="577" t="str">
        <f>IFERROR(VLOOKUP(K464,【参考】数式用!$A$2:$N$57,14,FALSE),"")</f>
        <v/>
      </c>
      <c r="AP464" s="577" t="str">
        <f t="shared" si="235"/>
        <v/>
      </c>
      <c r="AQ464" s="560" t="str">
        <f t="shared" si="236"/>
        <v/>
      </c>
      <c r="AR464" s="560" t="str">
        <f t="shared" si="237"/>
        <v>キャリアパス要件Ⅰ・Ⅱ_</v>
      </c>
      <c r="AS464" s="632" t="str">
        <f t="shared" si="238"/>
        <v>入力済</v>
      </c>
      <c r="AT464" s="577" t="str">
        <f t="shared" si="239"/>
        <v/>
      </c>
      <c r="AU464" s="632" t="str">
        <f t="shared" si="240"/>
        <v>入力済</v>
      </c>
      <c r="AV464" s="632" t="str">
        <f t="shared" si="241"/>
        <v/>
      </c>
      <c r="AW464" s="632" t="str">
        <f t="shared" si="242"/>
        <v/>
      </c>
      <c r="AX464" s="577" t="str">
        <f t="shared" si="243"/>
        <v/>
      </c>
      <c r="AY464" s="632" t="str">
        <f>IFERROR(VLOOKUP(K464,【参考】数式用!$AR$3:$AS$49, 2, FALSE), "")</f>
        <v/>
      </c>
      <c r="AZ464" s="577" t="str">
        <f t="shared" si="244"/>
        <v/>
      </c>
      <c r="BA464" s="559" t="str">
        <f t="shared" si="245"/>
        <v>入力済</v>
      </c>
      <c r="BB464" s="632" t="str">
        <f>IFERROR(VLOOKUP(K464,【参考】数式用!$AX$3:$AY$59, 2, FALSE), "")</f>
        <v/>
      </c>
      <c r="BC464" s="577" t="str">
        <f t="shared" si="246"/>
        <v/>
      </c>
      <c r="BD464" s="559" t="str">
        <f t="shared" si="247"/>
        <v>入力済</v>
      </c>
      <c r="BE464" s="559" t="str">
        <f t="shared" si="248"/>
        <v/>
      </c>
      <c r="BF464" s="559" t="str">
        <f t="shared" si="249"/>
        <v/>
      </c>
      <c r="BG464" s="559" t="str">
        <f t="shared" si="250"/>
        <v/>
      </c>
      <c r="BH464" s="559" t="str">
        <f t="shared" si="251"/>
        <v/>
      </c>
      <c r="BI464" s="559" t="str">
        <f t="shared" si="252"/>
        <v/>
      </c>
      <c r="BK464" s="27"/>
      <c r="BL464" s="606" t="str">
        <f t="shared" si="253"/>
        <v/>
      </c>
      <c r="BM464" s="606" t="str">
        <f t="shared" si="254"/>
        <v/>
      </c>
      <c r="BN464" s="606" t="str">
        <f t="shared" si="255"/>
        <v/>
      </c>
      <c r="BO464" s="607" t="str">
        <f>IFERROR(IF(BN464="対象",ROUNDDOWN(L464*VLOOKUP(K464,【参考】数式用!$A$4:$J$42,10,FALSE)*AA464,0),""),"")</f>
        <v/>
      </c>
      <c r="BP464" s="606" t="str">
        <f t="shared" si="259"/>
        <v/>
      </c>
      <c r="BQ464" s="606" t="str">
        <f t="shared" si="256"/>
        <v/>
      </c>
      <c r="BR464" s="608" t="str">
        <f t="shared" si="260"/>
        <v/>
      </c>
      <c r="BS464" s="608" t="str">
        <f t="shared" si="257"/>
        <v/>
      </c>
      <c r="BT464" s="606" t="str">
        <f t="shared" si="258"/>
        <v/>
      </c>
      <c r="BU464" s="607" t="str">
        <f>IFERROR(IF(BT464="Ⅱロ有り",ROUNDDOWN(L464*VLOOKUP(K464,【参考】数式用!$A$4:$J$42,10,FALSE)*AA464,0),""),"")</f>
        <v/>
      </c>
      <c r="BV464" s="606" t="str">
        <f>IFERROR(IF(BT464="Ⅱロなし",ROUNDDOWN(L464*VLOOKUP(K464,【参考】数式用!$A$4:$J$42,8,FALSE)*AA464,0),""),"")</f>
        <v/>
      </c>
    </row>
    <row r="465" spans="1:74" ht="110.1" customHeight="1" thickBot="1">
      <c r="A465" s="333">
        <v>452</v>
      </c>
      <c r="B465" s="1008" t="str">
        <f>IF(基本情報入力シート!B487="","",基本情報入力シート!B487)</f>
        <v/>
      </c>
      <c r="C465" s="1009"/>
      <c r="D465" s="1009"/>
      <c r="E465" s="1009"/>
      <c r="F465" s="1010"/>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24" t="str">
        <f>IF('別紙様式2-2（個票（４、５月））'!M465="","",'別紙様式2-2（個票（４、５月））'!M465)</f>
        <v/>
      </c>
      <c r="N465" s="584" t="str">
        <f>IF('別紙様式2-2（個票（４、５月））'!N465="","",'別紙様式2-2（個票（４、５月））'!N465)</f>
        <v/>
      </c>
      <c r="O465" s="336"/>
      <c r="P465" s="337" t="str">
        <f>IFERROR(VLOOKUP(K465,【参考】数式用!$A$2:$M$57,MATCH(O465,【参考】数式用!$G$3:$M$3,0)+6,0),"")</f>
        <v/>
      </c>
      <c r="Q465" s="338" t="s">
        <v>118</v>
      </c>
      <c r="R465" s="339"/>
      <c r="S465" s="340" t="s">
        <v>183</v>
      </c>
      <c r="T465" s="339"/>
      <c r="U465" s="340" t="s">
        <v>184</v>
      </c>
      <c r="V465" s="339"/>
      <c r="W465" s="340" t="s">
        <v>183</v>
      </c>
      <c r="X465" s="339"/>
      <c r="Y465" s="340" t="s">
        <v>185</v>
      </c>
      <c r="Z465" s="340" t="s">
        <v>186</v>
      </c>
      <c r="AA465" s="340" t="str">
        <f t="shared" si="230"/>
        <v/>
      </c>
      <c r="AB465" s="341" t="s">
        <v>187</v>
      </c>
      <c r="AC465" s="342" t="str">
        <f t="shared" si="231"/>
        <v/>
      </c>
      <c r="AD465" s="509" t="str">
        <f t="shared" si="232"/>
        <v/>
      </c>
      <c r="AE465" s="343" t="str">
        <f>IFERROR(ROUNDDOWN(ROUNDDOWN(ROUND(L465*VLOOKUP(K465,【参考】数式用!$A$2:$M$57,MATCH("処遇改善加算Ⅳ",【参考】数式用!$G$3:$M$3,0)+6,0),0),0)*AA465*0.5,0), "")</f>
        <v/>
      </c>
      <c r="AF465" s="344"/>
      <c r="AG465" s="345"/>
      <c r="AH465" s="345"/>
      <c r="AI465" s="344"/>
      <c r="AJ465" s="382"/>
      <c r="AK465" s="346"/>
      <c r="AL465" s="324" t="str">
        <f t="shared" si="233"/>
        <v/>
      </c>
      <c r="AM465" s="325" t="str">
        <f t="shared" si="234"/>
        <v/>
      </c>
      <c r="AN465" s="255"/>
      <c r="AO465" s="577" t="str">
        <f>IFERROR(VLOOKUP(K465,【参考】数式用!$A$2:$N$57,14,FALSE),"")</f>
        <v/>
      </c>
      <c r="AP465" s="577" t="str">
        <f t="shared" si="235"/>
        <v/>
      </c>
      <c r="AQ465" s="560" t="str">
        <f t="shared" si="236"/>
        <v/>
      </c>
      <c r="AR465" s="560" t="str">
        <f t="shared" si="237"/>
        <v>キャリアパス要件Ⅰ・Ⅱ_</v>
      </c>
      <c r="AS465" s="632" t="str">
        <f t="shared" si="238"/>
        <v>入力済</v>
      </c>
      <c r="AT465" s="577" t="str">
        <f t="shared" si="239"/>
        <v/>
      </c>
      <c r="AU465" s="632" t="str">
        <f t="shared" si="240"/>
        <v>入力済</v>
      </c>
      <c r="AV465" s="632" t="str">
        <f t="shared" si="241"/>
        <v/>
      </c>
      <c r="AW465" s="632" t="str">
        <f t="shared" si="242"/>
        <v/>
      </c>
      <c r="AX465" s="577" t="str">
        <f t="shared" si="243"/>
        <v/>
      </c>
      <c r="AY465" s="632" t="str">
        <f>IFERROR(VLOOKUP(K465,【参考】数式用!$AR$3:$AS$49, 2, FALSE), "")</f>
        <v/>
      </c>
      <c r="AZ465" s="577" t="str">
        <f t="shared" si="244"/>
        <v/>
      </c>
      <c r="BA465" s="559" t="str">
        <f t="shared" si="245"/>
        <v>入力済</v>
      </c>
      <c r="BB465" s="632" t="str">
        <f>IFERROR(VLOOKUP(K465,【参考】数式用!$AX$3:$AY$59, 2, FALSE), "")</f>
        <v/>
      </c>
      <c r="BC465" s="577" t="str">
        <f t="shared" si="246"/>
        <v/>
      </c>
      <c r="BD465" s="559" t="str">
        <f t="shared" si="247"/>
        <v>入力済</v>
      </c>
      <c r="BE465" s="559" t="str">
        <f t="shared" si="248"/>
        <v/>
      </c>
      <c r="BF465" s="559" t="str">
        <f t="shared" si="249"/>
        <v/>
      </c>
      <c r="BG465" s="559" t="str">
        <f t="shared" si="250"/>
        <v/>
      </c>
      <c r="BH465" s="559" t="str">
        <f t="shared" si="251"/>
        <v/>
      </c>
      <c r="BI465" s="559" t="str">
        <f t="shared" si="252"/>
        <v/>
      </c>
      <c r="BK465" s="27"/>
      <c r="BL465" s="606" t="str">
        <f t="shared" si="253"/>
        <v/>
      </c>
      <c r="BM465" s="606" t="str">
        <f t="shared" si="254"/>
        <v/>
      </c>
      <c r="BN465" s="606" t="str">
        <f t="shared" si="255"/>
        <v/>
      </c>
      <c r="BO465" s="607" t="str">
        <f>IFERROR(IF(BN465="対象",ROUNDDOWN(L465*VLOOKUP(K465,【参考】数式用!$A$4:$J$42,10,FALSE)*AA465,0),""),"")</f>
        <v/>
      </c>
      <c r="BP465" s="606" t="str">
        <f t="shared" si="259"/>
        <v/>
      </c>
      <c r="BQ465" s="606" t="str">
        <f t="shared" si="256"/>
        <v/>
      </c>
      <c r="BR465" s="608" t="str">
        <f t="shared" si="260"/>
        <v/>
      </c>
      <c r="BS465" s="608" t="str">
        <f t="shared" si="257"/>
        <v/>
      </c>
      <c r="BT465" s="606" t="str">
        <f t="shared" si="258"/>
        <v/>
      </c>
      <c r="BU465" s="607" t="str">
        <f>IFERROR(IF(BT465="Ⅱロ有り",ROUNDDOWN(L465*VLOOKUP(K465,【参考】数式用!$A$4:$J$42,10,FALSE)*AA465,0),""),"")</f>
        <v/>
      </c>
      <c r="BV465" s="606" t="str">
        <f>IFERROR(IF(BT465="Ⅱロなし",ROUNDDOWN(L465*VLOOKUP(K465,【参考】数式用!$A$4:$J$42,8,FALSE)*AA465,0),""),"")</f>
        <v/>
      </c>
    </row>
    <row r="466" spans="1:74" ht="110.1" customHeight="1" thickBot="1">
      <c r="A466" s="333">
        <v>453</v>
      </c>
      <c r="B466" s="1008" t="str">
        <f>IF(基本情報入力シート!B488="","",基本情報入力シート!B488)</f>
        <v/>
      </c>
      <c r="C466" s="1009"/>
      <c r="D466" s="1009"/>
      <c r="E466" s="1009"/>
      <c r="F466" s="1010"/>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24" t="str">
        <f>IF('別紙様式2-2（個票（４、５月））'!M466="","",'別紙様式2-2（個票（４、５月））'!M466)</f>
        <v/>
      </c>
      <c r="N466" s="584" t="str">
        <f>IF('別紙様式2-2（個票（４、５月））'!N466="","",'別紙様式2-2（個票（４、５月））'!N466)</f>
        <v/>
      </c>
      <c r="O466" s="336"/>
      <c r="P466" s="337" t="str">
        <f>IFERROR(VLOOKUP(K466,【参考】数式用!$A$2:$M$57,MATCH(O466,【参考】数式用!$G$3:$M$3,0)+6,0),"")</f>
        <v/>
      </c>
      <c r="Q466" s="338" t="s">
        <v>118</v>
      </c>
      <c r="R466" s="339"/>
      <c r="S466" s="340" t="s">
        <v>183</v>
      </c>
      <c r="T466" s="339"/>
      <c r="U466" s="340" t="s">
        <v>184</v>
      </c>
      <c r="V466" s="339"/>
      <c r="W466" s="340" t="s">
        <v>183</v>
      </c>
      <c r="X466" s="339"/>
      <c r="Y466" s="340" t="s">
        <v>185</v>
      </c>
      <c r="Z466" s="340" t="s">
        <v>186</v>
      </c>
      <c r="AA466" s="340" t="str">
        <f t="shared" si="230"/>
        <v/>
      </c>
      <c r="AB466" s="341" t="s">
        <v>187</v>
      </c>
      <c r="AC466" s="342" t="str">
        <f t="shared" si="231"/>
        <v/>
      </c>
      <c r="AD466" s="509" t="str">
        <f t="shared" si="232"/>
        <v/>
      </c>
      <c r="AE466" s="343" t="str">
        <f>IFERROR(ROUNDDOWN(ROUNDDOWN(ROUND(L466*VLOOKUP(K466,【参考】数式用!$A$2:$M$57,MATCH("処遇改善加算Ⅳ",【参考】数式用!$G$3:$M$3,0)+6,0),0),0)*AA466*0.5,0), "")</f>
        <v/>
      </c>
      <c r="AF466" s="344"/>
      <c r="AG466" s="345"/>
      <c r="AH466" s="345"/>
      <c r="AI466" s="344"/>
      <c r="AJ466" s="382"/>
      <c r="AK466" s="346"/>
      <c r="AL466" s="324" t="str">
        <f t="shared" si="233"/>
        <v/>
      </c>
      <c r="AM466" s="325" t="str">
        <f t="shared" si="234"/>
        <v/>
      </c>
      <c r="AN466" s="255"/>
      <c r="AO466" s="577" t="str">
        <f>IFERROR(VLOOKUP(K466,【参考】数式用!$A$2:$N$57,14,FALSE),"")</f>
        <v/>
      </c>
      <c r="AP466" s="577" t="str">
        <f t="shared" si="235"/>
        <v/>
      </c>
      <c r="AQ466" s="560" t="str">
        <f t="shared" si="236"/>
        <v/>
      </c>
      <c r="AR466" s="560" t="str">
        <f t="shared" si="237"/>
        <v>キャリアパス要件Ⅰ・Ⅱ_</v>
      </c>
      <c r="AS466" s="632" t="str">
        <f t="shared" si="238"/>
        <v>入力済</v>
      </c>
      <c r="AT466" s="577" t="str">
        <f t="shared" si="239"/>
        <v/>
      </c>
      <c r="AU466" s="632" t="str">
        <f t="shared" si="240"/>
        <v>入力済</v>
      </c>
      <c r="AV466" s="632" t="str">
        <f t="shared" si="241"/>
        <v/>
      </c>
      <c r="AW466" s="632" t="str">
        <f t="shared" si="242"/>
        <v/>
      </c>
      <c r="AX466" s="577" t="str">
        <f t="shared" si="243"/>
        <v/>
      </c>
      <c r="AY466" s="632" t="str">
        <f>IFERROR(VLOOKUP(K466,【参考】数式用!$AR$3:$AS$49, 2, FALSE), "")</f>
        <v/>
      </c>
      <c r="AZ466" s="577" t="str">
        <f t="shared" si="244"/>
        <v/>
      </c>
      <c r="BA466" s="559" t="str">
        <f t="shared" si="245"/>
        <v>入力済</v>
      </c>
      <c r="BB466" s="632" t="str">
        <f>IFERROR(VLOOKUP(K466,【参考】数式用!$AX$3:$AY$59, 2, FALSE), "")</f>
        <v/>
      </c>
      <c r="BC466" s="577" t="str">
        <f t="shared" si="246"/>
        <v/>
      </c>
      <c r="BD466" s="559" t="str">
        <f t="shared" si="247"/>
        <v>入力済</v>
      </c>
      <c r="BE466" s="559" t="str">
        <f t="shared" si="248"/>
        <v/>
      </c>
      <c r="BF466" s="559" t="str">
        <f t="shared" si="249"/>
        <v/>
      </c>
      <c r="BG466" s="559" t="str">
        <f t="shared" si="250"/>
        <v/>
      </c>
      <c r="BH466" s="559" t="str">
        <f t="shared" si="251"/>
        <v/>
      </c>
      <c r="BI466" s="559" t="str">
        <f t="shared" si="252"/>
        <v/>
      </c>
      <c r="BK466" s="27"/>
      <c r="BL466" s="606" t="str">
        <f t="shared" si="253"/>
        <v/>
      </c>
      <c r="BM466" s="606" t="str">
        <f t="shared" si="254"/>
        <v/>
      </c>
      <c r="BN466" s="606" t="str">
        <f t="shared" si="255"/>
        <v/>
      </c>
      <c r="BO466" s="607" t="str">
        <f>IFERROR(IF(BN466="対象",ROUNDDOWN(L466*VLOOKUP(K466,【参考】数式用!$A$4:$J$42,10,FALSE)*AA466,0),""),"")</f>
        <v/>
      </c>
      <c r="BP466" s="606" t="str">
        <f t="shared" si="259"/>
        <v/>
      </c>
      <c r="BQ466" s="606" t="str">
        <f t="shared" si="256"/>
        <v/>
      </c>
      <c r="BR466" s="608" t="str">
        <f t="shared" si="260"/>
        <v/>
      </c>
      <c r="BS466" s="608" t="str">
        <f t="shared" si="257"/>
        <v/>
      </c>
      <c r="BT466" s="606" t="str">
        <f t="shared" si="258"/>
        <v/>
      </c>
      <c r="BU466" s="607" t="str">
        <f>IFERROR(IF(BT466="Ⅱロ有り",ROUNDDOWN(L466*VLOOKUP(K466,【参考】数式用!$A$4:$J$42,10,FALSE)*AA466,0),""),"")</f>
        <v/>
      </c>
      <c r="BV466" s="606" t="str">
        <f>IFERROR(IF(BT466="Ⅱロなし",ROUNDDOWN(L466*VLOOKUP(K466,【参考】数式用!$A$4:$J$42,8,FALSE)*AA466,0),""),"")</f>
        <v/>
      </c>
    </row>
    <row r="467" spans="1:74" ht="110.1" customHeight="1" thickBot="1">
      <c r="A467" s="333">
        <v>454</v>
      </c>
      <c r="B467" s="1008" t="str">
        <f>IF(基本情報入力シート!B489="","",基本情報入力シート!B489)</f>
        <v/>
      </c>
      <c r="C467" s="1009"/>
      <c r="D467" s="1009"/>
      <c r="E467" s="1009"/>
      <c r="F467" s="1010"/>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24" t="str">
        <f>IF('別紙様式2-2（個票（４、５月））'!M467="","",'別紙様式2-2（個票（４、５月））'!M467)</f>
        <v/>
      </c>
      <c r="N467" s="584" t="str">
        <f>IF('別紙様式2-2（個票（４、５月））'!N467="","",'別紙様式2-2（個票（４、５月））'!N467)</f>
        <v/>
      </c>
      <c r="O467" s="336"/>
      <c r="P467" s="337" t="str">
        <f>IFERROR(VLOOKUP(K467,【参考】数式用!$A$2:$M$57,MATCH(O467,【参考】数式用!$G$3:$M$3,0)+6,0),"")</f>
        <v/>
      </c>
      <c r="Q467" s="338" t="s">
        <v>118</v>
      </c>
      <c r="R467" s="339"/>
      <c r="S467" s="340" t="s">
        <v>183</v>
      </c>
      <c r="T467" s="339"/>
      <c r="U467" s="340" t="s">
        <v>184</v>
      </c>
      <c r="V467" s="339"/>
      <c r="W467" s="340" t="s">
        <v>183</v>
      </c>
      <c r="X467" s="339"/>
      <c r="Y467" s="340" t="s">
        <v>185</v>
      </c>
      <c r="Z467" s="340" t="s">
        <v>186</v>
      </c>
      <c r="AA467" s="340" t="str">
        <f t="shared" si="230"/>
        <v/>
      </c>
      <c r="AB467" s="341" t="s">
        <v>187</v>
      </c>
      <c r="AC467" s="342" t="str">
        <f t="shared" si="231"/>
        <v/>
      </c>
      <c r="AD467" s="509" t="str">
        <f t="shared" si="232"/>
        <v/>
      </c>
      <c r="AE467" s="343" t="str">
        <f>IFERROR(ROUNDDOWN(ROUNDDOWN(ROUND(L467*VLOOKUP(K467,【参考】数式用!$A$2:$M$57,MATCH("処遇改善加算Ⅳ",【参考】数式用!$G$3:$M$3,0)+6,0),0),0)*AA467*0.5,0), "")</f>
        <v/>
      </c>
      <c r="AF467" s="344"/>
      <c r="AG467" s="345"/>
      <c r="AH467" s="345"/>
      <c r="AI467" s="344"/>
      <c r="AJ467" s="382"/>
      <c r="AK467" s="346"/>
      <c r="AL467" s="324" t="str">
        <f t="shared" si="233"/>
        <v/>
      </c>
      <c r="AM467" s="325" t="str">
        <f t="shared" si="234"/>
        <v/>
      </c>
      <c r="AN467" s="255"/>
      <c r="AO467" s="577" t="str">
        <f>IFERROR(VLOOKUP(K467,【参考】数式用!$A$2:$N$57,14,FALSE),"")</f>
        <v/>
      </c>
      <c r="AP467" s="577" t="str">
        <f t="shared" si="235"/>
        <v/>
      </c>
      <c r="AQ467" s="560" t="str">
        <f t="shared" si="236"/>
        <v/>
      </c>
      <c r="AR467" s="560" t="str">
        <f t="shared" si="237"/>
        <v>キャリアパス要件Ⅰ・Ⅱ_</v>
      </c>
      <c r="AS467" s="632" t="str">
        <f t="shared" si="238"/>
        <v>入力済</v>
      </c>
      <c r="AT467" s="577" t="str">
        <f t="shared" si="239"/>
        <v/>
      </c>
      <c r="AU467" s="632" t="str">
        <f t="shared" si="240"/>
        <v>入力済</v>
      </c>
      <c r="AV467" s="632" t="str">
        <f t="shared" si="241"/>
        <v/>
      </c>
      <c r="AW467" s="632" t="str">
        <f t="shared" si="242"/>
        <v/>
      </c>
      <c r="AX467" s="577" t="str">
        <f t="shared" si="243"/>
        <v/>
      </c>
      <c r="AY467" s="632" t="str">
        <f>IFERROR(VLOOKUP(K467,【参考】数式用!$AR$3:$AS$49, 2, FALSE), "")</f>
        <v/>
      </c>
      <c r="AZ467" s="577" t="str">
        <f t="shared" si="244"/>
        <v/>
      </c>
      <c r="BA467" s="559" t="str">
        <f t="shared" si="245"/>
        <v>入力済</v>
      </c>
      <c r="BB467" s="632" t="str">
        <f>IFERROR(VLOOKUP(K467,【参考】数式用!$AX$3:$AY$59, 2, FALSE), "")</f>
        <v/>
      </c>
      <c r="BC467" s="577" t="str">
        <f t="shared" si="246"/>
        <v/>
      </c>
      <c r="BD467" s="559" t="str">
        <f t="shared" si="247"/>
        <v>入力済</v>
      </c>
      <c r="BE467" s="559" t="str">
        <f t="shared" si="248"/>
        <v/>
      </c>
      <c r="BF467" s="559" t="str">
        <f t="shared" si="249"/>
        <v/>
      </c>
      <c r="BG467" s="559" t="str">
        <f t="shared" si="250"/>
        <v/>
      </c>
      <c r="BH467" s="559" t="str">
        <f t="shared" si="251"/>
        <v/>
      </c>
      <c r="BI467" s="559" t="str">
        <f t="shared" si="252"/>
        <v/>
      </c>
      <c r="BK467" s="27"/>
      <c r="BL467" s="606" t="str">
        <f t="shared" si="253"/>
        <v/>
      </c>
      <c r="BM467" s="606" t="str">
        <f t="shared" si="254"/>
        <v/>
      </c>
      <c r="BN467" s="606" t="str">
        <f t="shared" si="255"/>
        <v/>
      </c>
      <c r="BO467" s="607" t="str">
        <f>IFERROR(IF(BN467="対象",ROUNDDOWN(L467*VLOOKUP(K467,【参考】数式用!$A$4:$J$42,10,FALSE)*AA467,0),""),"")</f>
        <v/>
      </c>
      <c r="BP467" s="606" t="str">
        <f t="shared" si="259"/>
        <v/>
      </c>
      <c r="BQ467" s="606" t="str">
        <f t="shared" si="256"/>
        <v/>
      </c>
      <c r="BR467" s="608" t="str">
        <f t="shared" si="260"/>
        <v/>
      </c>
      <c r="BS467" s="608" t="str">
        <f t="shared" si="257"/>
        <v/>
      </c>
      <c r="BT467" s="606" t="str">
        <f t="shared" si="258"/>
        <v/>
      </c>
      <c r="BU467" s="607" t="str">
        <f>IFERROR(IF(BT467="Ⅱロ有り",ROUNDDOWN(L467*VLOOKUP(K467,【参考】数式用!$A$4:$J$42,10,FALSE)*AA467,0),""),"")</f>
        <v/>
      </c>
      <c r="BV467" s="606" t="str">
        <f>IFERROR(IF(BT467="Ⅱロなし",ROUNDDOWN(L467*VLOOKUP(K467,【参考】数式用!$A$4:$J$42,8,FALSE)*AA467,0),""),"")</f>
        <v/>
      </c>
    </row>
    <row r="468" spans="1:74" ht="110.1" customHeight="1" thickBot="1">
      <c r="A468" s="333">
        <v>455</v>
      </c>
      <c r="B468" s="1008" t="str">
        <f>IF(基本情報入力シート!B490="","",基本情報入力シート!B490)</f>
        <v/>
      </c>
      <c r="C468" s="1009"/>
      <c r="D468" s="1009"/>
      <c r="E468" s="1009"/>
      <c r="F468" s="1010"/>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24" t="str">
        <f>IF('別紙様式2-2（個票（４、５月））'!M468="","",'別紙様式2-2（個票（４、５月））'!M468)</f>
        <v/>
      </c>
      <c r="N468" s="584" t="str">
        <f>IF('別紙様式2-2（個票（４、５月））'!N468="","",'別紙様式2-2（個票（４、５月））'!N468)</f>
        <v/>
      </c>
      <c r="O468" s="336"/>
      <c r="P468" s="337" t="str">
        <f>IFERROR(VLOOKUP(K468,【参考】数式用!$A$2:$M$57,MATCH(O468,【参考】数式用!$G$3:$M$3,0)+6,0),"")</f>
        <v/>
      </c>
      <c r="Q468" s="338" t="s">
        <v>118</v>
      </c>
      <c r="R468" s="339"/>
      <c r="S468" s="340" t="s">
        <v>183</v>
      </c>
      <c r="T468" s="339"/>
      <c r="U468" s="340" t="s">
        <v>184</v>
      </c>
      <c r="V468" s="339"/>
      <c r="W468" s="340" t="s">
        <v>183</v>
      </c>
      <c r="X468" s="339"/>
      <c r="Y468" s="340" t="s">
        <v>185</v>
      </c>
      <c r="Z468" s="340" t="s">
        <v>186</v>
      </c>
      <c r="AA468" s="340" t="str">
        <f t="shared" si="230"/>
        <v/>
      </c>
      <c r="AB468" s="341" t="s">
        <v>187</v>
      </c>
      <c r="AC468" s="342" t="str">
        <f t="shared" si="231"/>
        <v/>
      </c>
      <c r="AD468" s="509" t="str">
        <f t="shared" si="232"/>
        <v/>
      </c>
      <c r="AE468" s="343" t="str">
        <f>IFERROR(ROUNDDOWN(ROUNDDOWN(ROUND(L468*VLOOKUP(K468,【参考】数式用!$A$2:$M$57,MATCH("処遇改善加算Ⅳ",【参考】数式用!$G$3:$M$3,0)+6,0),0),0)*AA468*0.5,0), "")</f>
        <v/>
      </c>
      <c r="AF468" s="344"/>
      <c r="AG468" s="345"/>
      <c r="AH468" s="345"/>
      <c r="AI468" s="344"/>
      <c r="AJ468" s="382"/>
      <c r="AK468" s="346"/>
      <c r="AL468" s="324" t="str">
        <f t="shared" si="233"/>
        <v/>
      </c>
      <c r="AM468" s="325" t="str">
        <f t="shared" si="234"/>
        <v/>
      </c>
      <c r="AN468" s="255"/>
      <c r="AO468" s="577" t="str">
        <f>IFERROR(VLOOKUP(K468,【参考】数式用!$A$2:$N$57,14,FALSE),"")</f>
        <v/>
      </c>
      <c r="AP468" s="577" t="str">
        <f t="shared" si="235"/>
        <v/>
      </c>
      <c r="AQ468" s="560" t="str">
        <f t="shared" si="236"/>
        <v/>
      </c>
      <c r="AR468" s="560" t="str">
        <f t="shared" si="237"/>
        <v>キャリアパス要件Ⅰ・Ⅱ_</v>
      </c>
      <c r="AS468" s="632" t="str">
        <f t="shared" si="238"/>
        <v>入力済</v>
      </c>
      <c r="AT468" s="577" t="str">
        <f t="shared" si="239"/>
        <v/>
      </c>
      <c r="AU468" s="632" t="str">
        <f t="shared" si="240"/>
        <v>入力済</v>
      </c>
      <c r="AV468" s="632" t="str">
        <f t="shared" si="241"/>
        <v/>
      </c>
      <c r="AW468" s="632" t="str">
        <f t="shared" si="242"/>
        <v/>
      </c>
      <c r="AX468" s="577" t="str">
        <f t="shared" si="243"/>
        <v/>
      </c>
      <c r="AY468" s="632" t="str">
        <f>IFERROR(VLOOKUP(K468,【参考】数式用!$AR$3:$AS$49, 2, FALSE), "")</f>
        <v/>
      </c>
      <c r="AZ468" s="577" t="str">
        <f t="shared" si="244"/>
        <v/>
      </c>
      <c r="BA468" s="559" t="str">
        <f t="shared" si="245"/>
        <v>入力済</v>
      </c>
      <c r="BB468" s="632" t="str">
        <f>IFERROR(VLOOKUP(K468,【参考】数式用!$AX$3:$AY$59, 2, FALSE), "")</f>
        <v/>
      </c>
      <c r="BC468" s="577" t="str">
        <f t="shared" si="246"/>
        <v/>
      </c>
      <c r="BD468" s="559" t="str">
        <f t="shared" si="247"/>
        <v>入力済</v>
      </c>
      <c r="BE468" s="559" t="str">
        <f t="shared" si="248"/>
        <v/>
      </c>
      <c r="BF468" s="559" t="str">
        <f t="shared" si="249"/>
        <v/>
      </c>
      <c r="BG468" s="559" t="str">
        <f t="shared" si="250"/>
        <v/>
      </c>
      <c r="BH468" s="559" t="str">
        <f t="shared" si="251"/>
        <v/>
      </c>
      <c r="BI468" s="559" t="str">
        <f t="shared" si="252"/>
        <v/>
      </c>
      <c r="BK468" s="27"/>
      <c r="BL468" s="606" t="str">
        <f t="shared" si="253"/>
        <v/>
      </c>
      <c r="BM468" s="606" t="str">
        <f t="shared" si="254"/>
        <v/>
      </c>
      <c r="BN468" s="606" t="str">
        <f t="shared" si="255"/>
        <v/>
      </c>
      <c r="BO468" s="607" t="str">
        <f>IFERROR(IF(BN468="対象",ROUNDDOWN(L468*VLOOKUP(K468,【参考】数式用!$A$4:$J$42,10,FALSE)*AA468,0),""),"")</f>
        <v/>
      </c>
      <c r="BP468" s="606" t="str">
        <f t="shared" si="259"/>
        <v/>
      </c>
      <c r="BQ468" s="606" t="str">
        <f t="shared" si="256"/>
        <v/>
      </c>
      <c r="BR468" s="608" t="str">
        <f t="shared" si="260"/>
        <v/>
      </c>
      <c r="BS468" s="608" t="str">
        <f t="shared" si="257"/>
        <v/>
      </c>
      <c r="BT468" s="606" t="str">
        <f t="shared" si="258"/>
        <v/>
      </c>
      <c r="BU468" s="607" t="str">
        <f>IFERROR(IF(BT468="Ⅱロ有り",ROUNDDOWN(L468*VLOOKUP(K468,【参考】数式用!$A$4:$J$42,10,FALSE)*AA468,0),""),"")</f>
        <v/>
      </c>
      <c r="BV468" s="606" t="str">
        <f>IFERROR(IF(BT468="Ⅱロなし",ROUNDDOWN(L468*VLOOKUP(K468,【参考】数式用!$A$4:$J$42,8,FALSE)*AA468,0),""),"")</f>
        <v/>
      </c>
    </row>
    <row r="469" spans="1:74" ht="110.1" customHeight="1" thickBot="1">
      <c r="A469" s="333">
        <v>456</v>
      </c>
      <c r="B469" s="1008" t="str">
        <f>IF(基本情報入力シート!B491="","",基本情報入力シート!B491)</f>
        <v/>
      </c>
      <c r="C469" s="1009"/>
      <c r="D469" s="1009"/>
      <c r="E469" s="1009"/>
      <c r="F469" s="1010"/>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24" t="str">
        <f>IF('別紙様式2-2（個票（４、５月））'!M469="","",'別紙様式2-2（個票（４、５月））'!M469)</f>
        <v/>
      </c>
      <c r="N469" s="584" t="str">
        <f>IF('別紙様式2-2（個票（４、５月））'!N469="","",'別紙様式2-2（個票（４、５月））'!N469)</f>
        <v/>
      </c>
      <c r="O469" s="336"/>
      <c r="P469" s="337" t="str">
        <f>IFERROR(VLOOKUP(K469,【参考】数式用!$A$2:$M$57,MATCH(O469,【参考】数式用!$G$3:$M$3,0)+6,0),"")</f>
        <v/>
      </c>
      <c r="Q469" s="338" t="s">
        <v>118</v>
      </c>
      <c r="R469" s="339"/>
      <c r="S469" s="340" t="s">
        <v>183</v>
      </c>
      <c r="T469" s="339"/>
      <c r="U469" s="340" t="s">
        <v>184</v>
      </c>
      <c r="V469" s="339"/>
      <c r="W469" s="340" t="s">
        <v>183</v>
      </c>
      <c r="X469" s="339"/>
      <c r="Y469" s="340" t="s">
        <v>185</v>
      </c>
      <c r="Z469" s="340" t="s">
        <v>186</v>
      </c>
      <c r="AA469" s="340" t="str">
        <f t="shared" si="230"/>
        <v/>
      </c>
      <c r="AB469" s="341" t="s">
        <v>187</v>
      </c>
      <c r="AC469" s="342" t="str">
        <f t="shared" si="231"/>
        <v/>
      </c>
      <c r="AD469" s="509" t="str">
        <f t="shared" si="232"/>
        <v/>
      </c>
      <c r="AE469" s="343" t="str">
        <f>IFERROR(ROUNDDOWN(ROUNDDOWN(ROUND(L469*VLOOKUP(K469,【参考】数式用!$A$2:$M$57,MATCH("処遇改善加算Ⅳ",【参考】数式用!$G$3:$M$3,0)+6,0),0),0)*AA469*0.5,0), "")</f>
        <v/>
      </c>
      <c r="AF469" s="344"/>
      <c r="AG469" s="345"/>
      <c r="AH469" s="345"/>
      <c r="AI469" s="344"/>
      <c r="AJ469" s="382"/>
      <c r="AK469" s="346"/>
      <c r="AL469" s="324" t="str">
        <f t="shared" si="233"/>
        <v/>
      </c>
      <c r="AM469" s="325" t="str">
        <f t="shared" si="234"/>
        <v/>
      </c>
      <c r="AN469" s="255"/>
      <c r="AO469" s="577" t="str">
        <f>IFERROR(VLOOKUP(K469,【参考】数式用!$A$2:$N$57,14,FALSE),"")</f>
        <v/>
      </c>
      <c r="AP469" s="577" t="str">
        <f t="shared" si="235"/>
        <v/>
      </c>
      <c r="AQ469" s="560" t="str">
        <f t="shared" si="236"/>
        <v/>
      </c>
      <c r="AR469" s="560" t="str">
        <f t="shared" si="237"/>
        <v>キャリアパス要件Ⅰ・Ⅱ_</v>
      </c>
      <c r="AS469" s="632" t="str">
        <f t="shared" si="238"/>
        <v>入力済</v>
      </c>
      <c r="AT469" s="577" t="str">
        <f t="shared" si="239"/>
        <v/>
      </c>
      <c r="AU469" s="632" t="str">
        <f t="shared" si="240"/>
        <v>入力済</v>
      </c>
      <c r="AV469" s="632" t="str">
        <f t="shared" si="241"/>
        <v/>
      </c>
      <c r="AW469" s="632" t="str">
        <f t="shared" si="242"/>
        <v/>
      </c>
      <c r="AX469" s="577" t="str">
        <f t="shared" si="243"/>
        <v/>
      </c>
      <c r="AY469" s="632" t="str">
        <f>IFERROR(VLOOKUP(K469,【参考】数式用!$AR$3:$AS$49, 2, FALSE), "")</f>
        <v/>
      </c>
      <c r="AZ469" s="577" t="str">
        <f t="shared" si="244"/>
        <v/>
      </c>
      <c r="BA469" s="559" t="str">
        <f t="shared" si="245"/>
        <v>入力済</v>
      </c>
      <c r="BB469" s="632" t="str">
        <f>IFERROR(VLOOKUP(K469,【参考】数式用!$AX$3:$AY$59, 2, FALSE), "")</f>
        <v/>
      </c>
      <c r="BC469" s="577" t="str">
        <f t="shared" si="246"/>
        <v/>
      </c>
      <c r="BD469" s="559" t="str">
        <f t="shared" si="247"/>
        <v>入力済</v>
      </c>
      <c r="BE469" s="559" t="str">
        <f t="shared" si="248"/>
        <v/>
      </c>
      <c r="BF469" s="559" t="str">
        <f t="shared" si="249"/>
        <v/>
      </c>
      <c r="BG469" s="559" t="str">
        <f t="shared" si="250"/>
        <v/>
      </c>
      <c r="BH469" s="559" t="str">
        <f t="shared" si="251"/>
        <v/>
      </c>
      <c r="BI469" s="559" t="str">
        <f t="shared" si="252"/>
        <v/>
      </c>
      <c r="BK469" s="27"/>
      <c r="BL469" s="606" t="str">
        <f t="shared" si="253"/>
        <v/>
      </c>
      <c r="BM469" s="606" t="str">
        <f t="shared" si="254"/>
        <v/>
      </c>
      <c r="BN469" s="606" t="str">
        <f t="shared" si="255"/>
        <v/>
      </c>
      <c r="BO469" s="607" t="str">
        <f>IFERROR(IF(BN469="対象",ROUNDDOWN(L469*VLOOKUP(K469,【参考】数式用!$A$4:$J$42,10,FALSE)*AA469,0),""),"")</f>
        <v/>
      </c>
      <c r="BP469" s="606" t="str">
        <f t="shared" si="259"/>
        <v/>
      </c>
      <c r="BQ469" s="606" t="str">
        <f t="shared" si="256"/>
        <v/>
      </c>
      <c r="BR469" s="608" t="str">
        <f t="shared" si="260"/>
        <v/>
      </c>
      <c r="BS469" s="608" t="str">
        <f t="shared" si="257"/>
        <v/>
      </c>
      <c r="BT469" s="606" t="str">
        <f t="shared" si="258"/>
        <v/>
      </c>
      <c r="BU469" s="607" t="str">
        <f>IFERROR(IF(BT469="Ⅱロ有り",ROUNDDOWN(L469*VLOOKUP(K469,【参考】数式用!$A$4:$J$42,10,FALSE)*AA469,0),""),"")</f>
        <v/>
      </c>
      <c r="BV469" s="606" t="str">
        <f>IFERROR(IF(BT469="Ⅱロなし",ROUNDDOWN(L469*VLOOKUP(K469,【参考】数式用!$A$4:$J$42,8,FALSE)*AA469,0),""),"")</f>
        <v/>
      </c>
    </row>
    <row r="470" spans="1:74" ht="110.1" customHeight="1" thickBot="1">
      <c r="A470" s="333">
        <v>457</v>
      </c>
      <c r="B470" s="1008" t="str">
        <f>IF(基本情報入力シート!B492="","",基本情報入力シート!B492)</f>
        <v/>
      </c>
      <c r="C470" s="1009"/>
      <c r="D470" s="1009"/>
      <c r="E470" s="1009"/>
      <c r="F470" s="1010"/>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24" t="str">
        <f>IF('別紙様式2-2（個票（４、５月））'!M470="","",'別紙様式2-2（個票（４、５月））'!M470)</f>
        <v/>
      </c>
      <c r="N470" s="584" t="str">
        <f>IF('別紙様式2-2（個票（４、５月））'!N470="","",'別紙様式2-2（個票（４、５月））'!N470)</f>
        <v/>
      </c>
      <c r="O470" s="336"/>
      <c r="P470" s="337" t="str">
        <f>IFERROR(VLOOKUP(K470,【参考】数式用!$A$2:$M$57,MATCH(O470,【参考】数式用!$G$3:$M$3,0)+6,0),"")</f>
        <v/>
      </c>
      <c r="Q470" s="338" t="s">
        <v>118</v>
      </c>
      <c r="R470" s="339"/>
      <c r="S470" s="340" t="s">
        <v>183</v>
      </c>
      <c r="T470" s="339"/>
      <c r="U470" s="340" t="s">
        <v>184</v>
      </c>
      <c r="V470" s="339"/>
      <c r="W470" s="340" t="s">
        <v>183</v>
      </c>
      <c r="X470" s="339"/>
      <c r="Y470" s="340" t="s">
        <v>185</v>
      </c>
      <c r="Z470" s="340" t="s">
        <v>186</v>
      </c>
      <c r="AA470" s="340" t="str">
        <f t="shared" si="230"/>
        <v/>
      </c>
      <c r="AB470" s="341" t="s">
        <v>187</v>
      </c>
      <c r="AC470" s="342" t="str">
        <f t="shared" si="231"/>
        <v/>
      </c>
      <c r="AD470" s="509" t="str">
        <f t="shared" si="232"/>
        <v/>
      </c>
      <c r="AE470" s="343" t="str">
        <f>IFERROR(ROUNDDOWN(ROUNDDOWN(ROUND(L470*VLOOKUP(K470,【参考】数式用!$A$2:$M$57,MATCH("処遇改善加算Ⅳ",【参考】数式用!$G$3:$M$3,0)+6,0),0),0)*AA470*0.5,0), "")</f>
        <v/>
      </c>
      <c r="AF470" s="344"/>
      <c r="AG470" s="345"/>
      <c r="AH470" s="345"/>
      <c r="AI470" s="344"/>
      <c r="AJ470" s="382"/>
      <c r="AK470" s="346"/>
      <c r="AL470" s="324" t="str">
        <f t="shared" si="233"/>
        <v/>
      </c>
      <c r="AM470" s="325" t="str">
        <f t="shared" si="234"/>
        <v/>
      </c>
      <c r="AN470" s="255"/>
      <c r="AO470" s="577" t="str">
        <f>IFERROR(VLOOKUP(K470,【参考】数式用!$A$2:$N$57,14,FALSE),"")</f>
        <v/>
      </c>
      <c r="AP470" s="577" t="str">
        <f t="shared" si="235"/>
        <v/>
      </c>
      <c r="AQ470" s="560" t="str">
        <f t="shared" si="236"/>
        <v/>
      </c>
      <c r="AR470" s="560" t="str">
        <f t="shared" si="237"/>
        <v>キャリアパス要件Ⅰ・Ⅱ_</v>
      </c>
      <c r="AS470" s="632" t="str">
        <f t="shared" si="238"/>
        <v>入力済</v>
      </c>
      <c r="AT470" s="577" t="str">
        <f t="shared" si="239"/>
        <v/>
      </c>
      <c r="AU470" s="632" t="str">
        <f t="shared" si="240"/>
        <v>入力済</v>
      </c>
      <c r="AV470" s="632" t="str">
        <f t="shared" si="241"/>
        <v/>
      </c>
      <c r="AW470" s="632" t="str">
        <f t="shared" si="242"/>
        <v/>
      </c>
      <c r="AX470" s="577" t="str">
        <f t="shared" si="243"/>
        <v/>
      </c>
      <c r="AY470" s="632" t="str">
        <f>IFERROR(VLOOKUP(K470,【参考】数式用!$AR$3:$AS$49, 2, FALSE), "")</f>
        <v/>
      </c>
      <c r="AZ470" s="577" t="str">
        <f t="shared" si="244"/>
        <v/>
      </c>
      <c r="BA470" s="559" t="str">
        <f t="shared" si="245"/>
        <v>入力済</v>
      </c>
      <c r="BB470" s="632" t="str">
        <f>IFERROR(VLOOKUP(K470,【参考】数式用!$AX$3:$AY$59, 2, FALSE), "")</f>
        <v/>
      </c>
      <c r="BC470" s="577" t="str">
        <f t="shared" si="246"/>
        <v/>
      </c>
      <c r="BD470" s="559" t="str">
        <f t="shared" si="247"/>
        <v>入力済</v>
      </c>
      <c r="BE470" s="559" t="str">
        <f t="shared" si="248"/>
        <v/>
      </c>
      <c r="BF470" s="559" t="str">
        <f t="shared" si="249"/>
        <v/>
      </c>
      <c r="BG470" s="559" t="str">
        <f t="shared" si="250"/>
        <v/>
      </c>
      <c r="BH470" s="559" t="str">
        <f t="shared" si="251"/>
        <v/>
      </c>
      <c r="BI470" s="559" t="str">
        <f t="shared" si="252"/>
        <v/>
      </c>
      <c r="BK470" s="27"/>
      <c r="BL470" s="606" t="str">
        <f t="shared" si="253"/>
        <v/>
      </c>
      <c r="BM470" s="606" t="str">
        <f t="shared" si="254"/>
        <v/>
      </c>
      <c r="BN470" s="606" t="str">
        <f t="shared" si="255"/>
        <v/>
      </c>
      <c r="BO470" s="607" t="str">
        <f>IFERROR(IF(BN470="対象",ROUNDDOWN(L470*VLOOKUP(K470,【参考】数式用!$A$4:$J$42,10,FALSE)*AA470,0),""),"")</f>
        <v/>
      </c>
      <c r="BP470" s="606" t="str">
        <f t="shared" si="259"/>
        <v/>
      </c>
      <c r="BQ470" s="606" t="str">
        <f t="shared" si="256"/>
        <v/>
      </c>
      <c r="BR470" s="608" t="str">
        <f t="shared" si="260"/>
        <v/>
      </c>
      <c r="BS470" s="608" t="str">
        <f t="shared" si="257"/>
        <v/>
      </c>
      <c r="BT470" s="606" t="str">
        <f t="shared" si="258"/>
        <v/>
      </c>
      <c r="BU470" s="607" t="str">
        <f>IFERROR(IF(BT470="Ⅱロ有り",ROUNDDOWN(L470*VLOOKUP(K470,【参考】数式用!$A$4:$J$42,10,FALSE)*AA470,0),""),"")</f>
        <v/>
      </c>
      <c r="BV470" s="606" t="str">
        <f>IFERROR(IF(BT470="Ⅱロなし",ROUNDDOWN(L470*VLOOKUP(K470,【参考】数式用!$A$4:$J$42,8,FALSE)*AA470,0),""),"")</f>
        <v/>
      </c>
    </row>
    <row r="471" spans="1:74" ht="110.1" customHeight="1" thickBot="1">
      <c r="A471" s="333">
        <v>458</v>
      </c>
      <c r="B471" s="1008" t="str">
        <f>IF(基本情報入力シート!B493="","",基本情報入力シート!B493)</f>
        <v/>
      </c>
      <c r="C471" s="1009"/>
      <c r="D471" s="1009"/>
      <c r="E471" s="1009"/>
      <c r="F471" s="1010"/>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24" t="str">
        <f>IF('別紙様式2-2（個票（４、５月））'!M471="","",'別紙様式2-2（個票（４、５月））'!M471)</f>
        <v/>
      </c>
      <c r="N471" s="584" t="str">
        <f>IF('別紙様式2-2（個票（４、５月））'!N471="","",'別紙様式2-2（個票（４、５月））'!N471)</f>
        <v/>
      </c>
      <c r="O471" s="336"/>
      <c r="P471" s="337" t="str">
        <f>IFERROR(VLOOKUP(K471,【参考】数式用!$A$2:$M$57,MATCH(O471,【参考】数式用!$G$3:$M$3,0)+6,0),"")</f>
        <v/>
      </c>
      <c r="Q471" s="338" t="s">
        <v>118</v>
      </c>
      <c r="R471" s="339"/>
      <c r="S471" s="340" t="s">
        <v>183</v>
      </c>
      <c r="T471" s="339"/>
      <c r="U471" s="340" t="s">
        <v>184</v>
      </c>
      <c r="V471" s="339"/>
      <c r="W471" s="340" t="s">
        <v>183</v>
      </c>
      <c r="X471" s="339"/>
      <c r="Y471" s="340" t="s">
        <v>185</v>
      </c>
      <c r="Z471" s="340" t="s">
        <v>186</v>
      </c>
      <c r="AA471" s="340" t="str">
        <f t="shared" si="230"/>
        <v/>
      </c>
      <c r="AB471" s="341" t="s">
        <v>187</v>
      </c>
      <c r="AC471" s="342" t="str">
        <f t="shared" si="231"/>
        <v/>
      </c>
      <c r="AD471" s="509" t="str">
        <f t="shared" si="232"/>
        <v/>
      </c>
      <c r="AE471" s="343" t="str">
        <f>IFERROR(ROUNDDOWN(ROUNDDOWN(ROUND(L471*VLOOKUP(K471,【参考】数式用!$A$2:$M$57,MATCH("処遇改善加算Ⅳ",【参考】数式用!$G$3:$M$3,0)+6,0),0),0)*AA471*0.5,0), "")</f>
        <v/>
      </c>
      <c r="AF471" s="344"/>
      <c r="AG471" s="345"/>
      <c r="AH471" s="345"/>
      <c r="AI471" s="344"/>
      <c r="AJ471" s="382"/>
      <c r="AK471" s="346"/>
      <c r="AL471" s="324" t="str">
        <f t="shared" si="233"/>
        <v/>
      </c>
      <c r="AM471" s="325" t="str">
        <f t="shared" si="234"/>
        <v/>
      </c>
      <c r="AN471" s="255"/>
      <c r="AO471" s="577" t="str">
        <f>IFERROR(VLOOKUP(K471,【参考】数式用!$A$2:$N$57,14,FALSE),"")</f>
        <v/>
      </c>
      <c r="AP471" s="577" t="str">
        <f t="shared" si="235"/>
        <v/>
      </c>
      <c r="AQ471" s="560" t="str">
        <f t="shared" si="236"/>
        <v/>
      </c>
      <c r="AR471" s="560" t="str">
        <f t="shared" si="237"/>
        <v>キャリアパス要件Ⅰ・Ⅱ_</v>
      </c>
      <c r="AS471" s="632" t="str">
        <f t="shared" si="238"/>
        <v>入力済</v>
      </c>
      <c r="AT471" s="577" t="str">
        <f t="shared" si="239"/>
        <v/>
      </c>
      <c r="AU471" s="632" t="str">
        <f t="shared" si="240"/>
        <v>入力済</v>
      </c>
      <c r="AV471" s="632" t="str">
        <f t="shared" si="241"/>
        <v/>
      </c>
      <c r="AW471" s="632" t="str">
        <f t="shared" si="242"/>
        <v/>
      </c>
      <c r="AX471" s="577" t="str">
        <f t="shared" si="243"/>
        <v/>
      </c>
      <c r="AY471" s="632" t="str">
        <f>IFERROR(VLOOKUP(K471,【参考】数式用!$AR$3:$AS$49, 2, FALSE), "")</f>
        <v/>
      </c>
      <c r="AZ471" s="577" t="str">
        <f t="shared" si="244"/>
        <v/>
      </c>
      <c r="BA471" s="559" t="str">
        <f t="shared" si="245"/>
        <v>入力済</v>
      </c>
      <c r="BB471" s="632" t="str">
        <f>IFERROR(VLOOKUP(K471,【参考】数式用!$AX$3:$AY$59, 2, FALSE), "")</f>
        <v/>
      </c>
      <c r="BC471" s="577" t="str">
        <f t="shared" si="246"/>
        <v/>
      </c>
      <c r="BD471" s="559" t="str">
        <f t="shared" si="247"/>
        <v>入力済</v>
      </c>
      <c r="BE471" s="559" t="str">
        <f t="shared" si="248"/>
        <v/>
      </c>
      <c r="BF471" s="559" t="str">
        <f t="shared" si="249"/>
        <v/>
      </c>
      <c r="BG471" s="559" t="str">
        <f t="shared" si="250"/>
        <v/>
      </c>
      <c r="BH471" s="559" t="str">
        <f t="shared" si="251"/>
        <v/>
      </c>
      <c r="BI471" s="559" t="str">
        <f t="shared" si="252"/>
        <v/>
      </c>
      <c r="BK471" s="27"/>
      <c r="BL471" s="606" t="str">
        <f t="shared" si="253"/>
        <v/>
      </c>
      <c r="BM471" s="606" t="str">
        <f t="shared" si="254"/>
        <v/>
      </c>
      <c r="BN471" s="606" t="str">
        <f t="shared" si="255"/>
        <v/>
      </c>
      <c r="BO471" s="607" t="str">
        <f>IFERROR(IF(BN471="対象",ROUNDDOWN(L471*VLOOKUP(K471,【参考】数式用!$A$4:$J$42,10,FALSE)*AA471,0),""),"")</f>
        <v/>
      </c>
      <c r="BP471" s="606" t="str">
        <f t="shared" si="259"/>
        <v/>
      </c>
      <c r="BQ471" s="606" t="str">
        <f t="shared" si="256"/>
        <v/>
      </c>
      <c r="BR471" s="608" t="str">
        <f t="shared" si="260"/>
        <v/>
      </c>
      <c r="BS471" s="608" t="str">
        <f t="shared" si="257"/>
        <v/>
      </c>
      <c r="BT471" s="606" t="str">
        <f t="shared" si="258"/>
        <v/>
      </c>
      <c r="BU471" s="607" t="str">
        <f>IFERROR(IF(BT471="Ⅱロ有り",ROUNDDOWN(L471*VLOOKUP(K471,【参考】数式用!$A$4:$J$42,10,FALSE)*AA471,0),""),"")</f>
        <v/>
      </c>
      <c r="BV471" s="606" t="str">
        <f>IFERROR(IF(BT471="Ⅱロなし",ROUNDDOWN(L471*VLOOKUP(K471,【参考】数式用!$A$4:$J$42,8,FALSE)*AA471,0),""),"")</f>
        <v/>
      </c>
    </row>
    <row r="472" spans="1:74" ht="110.1" customHeight="1" thickBot="1">
      <c r="A472" s="333">
        <v>459</v>
      </c>
      <c r="B472" s="1008" t="str">
        <f>IF(基本情報入力シート!B494="","",基本情報入力シート!B494)</f>
        <v/>
      </c>
      <c r="C472" s="1009"/>
      <c r="D472" s="1009"/>
      <c r="E472" s="1009"/>
      <c r="F472" s="1010"/>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24" t="str">
        <f>IF('別紙様式2-2（個票（４、５月））'!M472="","",'別紙様式2-2（個票（４、５月））'!M472)</f>
        <v/>
      </c>
      <c r="N472" s="584" t="str">
        <f>IF('別紙様式2-2（個票（４、５月））'!N472="","",'別紙様式2-2（個票（４、５月））'!N472)</f>
        <v/>
      </c>
      <c r="O472" s="336"/>
      <c r="P472" s="337" t="str">
        <f>IFERROR(VLOOKUP(K472,【参考】数式用!$A$2:$M$57,MATCH(O472,【参考】数式用!$G$3:$M$3,0)+6,0),"")</f>
        <v/>
      </c>
      <c r="Q472" s="338" t="s">
        <v>118</v>
      </c>
      <c r="R472" s="339"/>
      <c r="S472" s="340" t="s">
        <v>183</v>
      </c>
      <c r="T472" s="339"/>
      <c r="U472" s="340" t="s">
        <v>184</v>
      </c>
      <c r="V472" s="339"/>
      <c r="W472" s="340" t="s">
        <v>183</v>
      </c>
      <c r="X472" s="339"/>
      <c r="Y472" s="340" t="s">
        <v>185</v>
      </c>
      <c r="Z472" s="340" t="s">
        <v>186</v>
      </c>
      <c r="AA472" s="340" t="str">
        <f t="shared" si="230"/>
        <v/>
      </c>
      <c r="AB472" s="341" t="s">
        <v>187</v>
      </c>
      <c r="AC472" s="342" t="str">
        <f t="shared" si="231"/>
        <v/>
      </c>
      <c r="AD472" s="509" t="str">
        <f t="shared" si="232"/>
        <v/>
      </c>
      <c r="AE472" s="343" t="str">
        <f>IFERROR(ROUNDDOWN(ROUNDDOWN(ROUND(L472*VLOOKUP(K472,【参考】数式用!$A$2:$M$57,MATCH("処遇改善加算Ⅳ",【参考】数式用!$G$3:$M$3,0)+6,0),0),0)*AA472*0.5,0), "")</f>
        <v/>
      </c>
      <c r="AF472" s="344"/>
      <c r="AG472" s="345"/>
      <c r="AH472" s="345"/>
      <c r="AI472" s="344"/>
      <c r="AJ472" s="382"/>
      <c r="AK472" s="346"/>
      <c r="AL472" s="324" t="str">
        <f t="shared" si="233"/>
        <v/>
      </c>
      <c r="AM472" s="325" t="str">
        <f t="shared" si="234"/>
        <v/>
      </c>
      <c r="AN472" s="255"/>
      <c r="AO472" s="577" t="str">
        <f>IFERROR(VLOOKUP(K472,【参考】数式用!$A$2:$N$57,14,FALSE),"")</f>
        <v/>
      </c>
      <c r="AP472" s="577" t="str">
        <f t="shared" si="235"/>
        <v/>
      </c>
      <c r="AQ472" s="560" t="str">
        <f t="shared" si="236"/>
        <v/>
      </c>
      <c r="AR472" s="560" t="str">
        <f t="shared" si="237"/>
        <v>キャリアパス要件Ⅰ・Ⅱ_</v>
      </c>
      <c r="AS472" s="632" t="str">
        <f t="shared" si="238"/>
        <v>入力済</v>
      </c>
      <c r="AT472" s="577" t="str">
        <f t="shared" si="239"/>
        <v/>
      </c>
      <c r="AU472" s="632" t="str">
        <f t="shared" si="240"/>
        <v>入力済</v>
      </c>
      <c r="AV472" s="632" t="str">
        <f t="shared" si="241"/>
        <v/>
      </c>
      <c r="AW472" s="632" t="str">
        <f t="shared" si="242"/>
        <v/>
      </c>
      <c r="AX472" s="577" t="str">
        <f t="shared" si="243"/>
        <v/>
      </c>
      <c r="AY472" s="632" t="str">
        <f>IFERROR(VLOOKUP(K472,【参考】数式用!$AR$3:$AS$49, 2, FALSE), "")</f>
        <v/>
      </c>
      <c r="AZ472" s="577" t="str">
        <f t="shared" si="244"/>
        <v/>
      </c>
      <c r="BA472" s="559" t="str">
        <f t="shared" si="245"/>
        <v>入力済</v>
      </c>
      <c r="BB472" s="632" t="str">
        <f>IFERROR(VLOOKUP(K472,【参考】数式用!$AX$3:$AY$59, 2, FALSE), "")</f>
        <v/>
      </c>
      <c r="BC472" s="577" t="str">
        <f t="shared" si="246"/>
        <v/>
      </c>
      <c r="BD472" s="559" t="str">
        <f t="shared" si="247"/>
        <v>入力済</v>
      </c>
      <c r="BE472" s="559" t="str">
        <f t="shared" si="248"/>
        <v/>
      </c>
      <c r="BF472" s="559" t="str">
        <f t="shared" si="249"/>
        <v/>
      </c>
      <c r="BG472" s="559" t="str">
        <f t="shared" si="250"/>
        <v/>
      </c>
      <c r="BH472" s="559" t="str">
        <f t="shared" si="251"/>
        <v/>
      </c>
      <c r="BI472" s="559" t="str">
        <f t="shared" si="252"/>
        <v/>
      </c>
      <c r="BK472" s="27"/>
      <c r="BL472" s="606" t="str">
        <f t="shared" si="253"/>
        <v/>
      </c>
      <c r="BM472" s="606" t="str">
        <f t="shared" si="254"/>
        <v/>
      </c>
      <c r="BN472" s="606" t="str">
        <f t="shared" si="255"/>
        <v/>
      </c>
      <c r="BO472" s="607" t="str">
        <f>IFERROR(IF(BN472="対象",ROUNDDOWN(L472*VLOOKUP(K472,【参考】数式用!$A$4:$J$42,10,FALSE)*AA472,0),""),"")</f>
        <v/>
      </c>
      <c r="BP472" s="606" t="str">
        <f t="shared" si="259"/>
        <v/>
      </c>
      <c r="BQ472" s="606" t="str">
        <f t="shared" si="256"/>
        <v/>
      </c>
      <c r="BR472" s="608" t="str">
        <f t="shared" si="260"/>
        <v/>
      </c>
      <c r="BS472" s="608" t="str">
        <f t="shared" si="257"/>
        <v/>
      </c>
      <c r="BT472" s="606" t="str">
        <f t="shared" si="258"/>
        <v/>
      </c>
      <c r="BU472" s="607" t="str">
        <f>IFERROR(IF(BT472="Ⅱロ有り",ROUNDDOWN(L472*VLOOKUP(K472,【参考】数式用!$A$4:$J$42,10,FALSE)*AA472,0),""),"")</f>
        <v/>
      </c>
      <c r="BV472" s="606" t="str">
        <f>IFERROR(IF(BT472="Ⅱロなし",ROUNDDOWN(L472*VLOOKUP(K472,【参考】数式用!$A$4:$J$42,8,FALSE)*AA472,0),""),"")</f>
        <v/>
      </c>
    </row>
    <row r="473" spans="1:74" ht="110.1" customHeight="1" thickBot="1">
      <c r="A473" s="333">
        <v>460</v>
      </c>
      <c r="B473" s="1008" t="str">
        <f>IF(基本情報入力シート!B495="","",基本情報入力シート!B495)</f>
        <v/>
      </c>
      <c r="C473" s="1009"/>
      <c r="D473" s="1009"/>
      <c r="E473" s="1009"/>
      <c r="F473" s="1010"/>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24" t="str">
        <f>IF('別紙様式2-2（個票（４、５月））'!M473="","",'別紙様式2-2（個票（４、５月））'!M473)</f>
        <v/>
      </c>
      <c r="N473" s="584" t="str">
        <f>IF('別紙様式2-2（個票（４、５月））'!N473="","",'別紙様式2-2（個票（４、５月））'!N473)</f>
        <v/>
      </c>
      <c r="O473" s="336"/>
      <c r="P473" s="337" t="str">
        <f>IFERROR(VLOOKUP(K473,【参考】数式用!$A$2:$M$57,MATCH(O473,【参考】数式用!$G$3:$M$3,0)+6,0),"")</f>
        <v/>
      </c>
      <c r="Q473" s="338" t="s">
        <v>118</v>
      </c>
      <c r="R473" s="339"/>
      <c r="S473" s="340" t="s">
        <v>183</v>
      </c>
      <c r="T473" s="339"/>
      <c r="U473" s="340" t="s">
        <v>184</v>
      </c>
      <c r="V473" s="339"/>
      <c r="W473" s="340" t="s">
        <v>183</v>
      </c>
      <c r="X473" s="339"/>
      <c r="Y473" s="340" t="s">
        <v>185</v>
      </c>
      <c r="Z473" s="340" t="s">
        <v>186</v>
      </c>
      <c r="AA473" s="340" t="str">
        <f t="shared" si="230"/>
        <v/>
      </c>
      <c r="AB473" s="341" t="s">
        <v>187</v>
      </c>
      <c r="AC473" s="342" t="str">
        <f t="shared" si="231"/>
        <v/>
      </c>
      <c r="AD473" s="509" t="str">
        <f t="shared" si="232"/>
        <v/>
      </c>
      <c r="AE473" s="343" t="str">
        <f>IFERROR(ROUNDDOWN(ROUNDDOWN(ROUND(L473*VLOOKUP(K473,【参考】数式用!$A$2:$M$57,MATCH("処遇改善加算Ⅳ",【参考】数式用!$G$3:$M$3,0)+6,0),0),0)*AA473*0.5,0), "")</f>
        <v/>
      </c>
      <c r="AF473" s="344"/>
      <c r="AG473" s="345"/>
      <c r="AH473" s="345"/>
      <c r="AI473" s="344"/>
      <c r="AJ473" s="382"/>
      <c r="AK473" s="346"/>
      <c r="AL473" s="324" t="str">
        <f t="shared" si="233"/>
        <v/>
      </c>
      <c r="AM473" s="325" t="str">
        <f t="shared" si="234"/>
        <v/>
      </c>
      <c r="AN473" s="255"/>
      <c r="AO473" s="577" t="str">
        <f>IFERROR(VLOOKUP(K473,【参考】数式用!$A$2:$N$57,14,FALSE),"")</f>
        <v/>
      </c>
      <c r="AP473" s="577" t="str">
        <f t="shared" si="235"/>
        <v/>
      </c>
      <c r="AQ473" s="560" t="str">
        <f t="shared" si="236"/>
        <v/>
      </c>
      <c r="AR473" s="560" t="str">
        <f t="shared" si="237"/>
        <v>キャリアパス要件Ⅰ・Ⅱ_</v>
      </c>
      <c r="AS473" s="632" t="str">
        <f t="shared" si="238"/>
        <v>入力済</v>
      </c>
      <c r="AT473" s="577" t="str">
        <f t="shared" si="239"/>
        <v/>
      </c>
      <c r="AU473" s="632" t="str">
        <f t="shared" si="240"/>
        <v>入力済</v>
      </c>
      <c r="AV473" s="632" t="str">
        <f t="shared" si="241"/>
        <v/>
      </c>
      <c r="AW473" s="632" t="str">
        <f t="shared" si="242"/>
        <v/>
      </c>
      <c r="AX473" s="577" t="str">
        <f t="shared" si="243"/>
        <v/>
      </c>
      <c r="AY473" s="632" t="str">
        <f>IFERROR(VLOOKUP(K473,【参考】数式用!$AR$3:$AS$49, 2, FALSE), "")</f>
        <v/>
      </c>
      <c r="AZ473" s="577" t="str">
        <f t="shared" si="244"/>
        <v/>
      </c>
      <c r="BA473" s="559" t="str">
        <f t="shared" si="245"/>
        <v>入力済</v>
      </c>
      <c r="BB473" s="632" t="str">
        <f>IFERROR(VLOOKUP(K473,【参考】数式用!$AX$3:$AY$59, 2, FALSE), "")</f>
        <v/>
      </c>
      <c r="BC473" s="577" t="str">
        <f t="shared" si="246"/>
        <v/>
      </c>
      <c r="BD473" s="559" t="str">
        <f t="shared" si="247"/>
        <v>入力済</v>
      </c>
      <c r="BE473" s="559" t="str">
        <f t="shared" si="248"/>
        <v/>
      </c>
      <c r="BF473" s="559" t="str">
        <f t="shared" si="249"/>
        <v/>
      </c>
      <c r="BG473" s="559" t="str">
        <f t="shared" si="250"/>
        <v/>
      </c>
      <c r="BH473" s="559" t="str">
        <f t="shared" si="251"/>
        <v/>
      </c>
      <c r="BI473" s="559" t="str">
        <f t="shared" si="252"/>
        <v/>
      </c>
      <c r="BK473" s="27"/>
      <c r="BL473" s="606" t="str">
        <f t="shared" si="253"/>
        <v/>
      </c>
      <c r="BM473" s="606" t="str">
        <f t="shared" si="254"/>
        <v/>
      </c>
      <c r="BN473" s="606" t="str">
        <f t="shared" si="255"/>
        <v/>
      </c>
      <c r="BO473" s="607" t="str">
        <f>IFERROR(IF(BN473="対象",ROUNDDOWN(L473*VLOOKUP(K473,【参考】数式用!$A$4:$J$42,10,FALSE)*AA473,0),""),"")</f>
        <v/>
      </c>
      <c r="BP473" s="606" t="str">
        <f t="shared" si="259"/>
        <v/>
      </c>
      <c r="BQ473" s="606" t="str">
        <f t="shared" si="256"/>
        <v/>
      </c>
      <c r="BR473" s="608" t="str">
        <f t="shared" si="260"/>
        <v/>
      </c>
      <c r="BS473" s="608" t="str">
        <f t="shared" si="257"/>
        <v/>
      </c>
      <c r="BT473" s="606" t="str">
        <f t="shared" si="258"/>
        <v/>
      </c>
      <c r="BU473" s="607" t="str">
        <f>IFERROR(IF(BT473="Ⅱロ有り",ROUNDDOWN(L473*VLOOKUP(K473,【参考】数式用!$A$4:$J$42,10,FALSE)*AA473,0),""),"")</f>
        <v/>
      </c>
      <c r="BV473" s="606" t="str">
        <f>IFERROR(IF(BT473="Ⅱロなし",ROUNDDOWN(L473*VLOOKUP(K473,【参考】数式用!$A$4:$J$42,8,FALSE)*AA473,0),""),"")</f>
        <v/>
      </c>
    </row>
    <row r="474" spans="1:74" ht="110.1" customHeight="1" thickBot="1">
      <c r="A474" s="333">
        <v>461</v>
      </c>
      <c r="B474" s="1008" t="str">
        <f>IF(基本情報入力シート!B496="","",基本情報入力シート!B496)</f>
        <v/>
      </c>
      <c r="C474" s="1009"/>
      <c r="D474" s="1009"/>
      <c r="E474" s="1009"/>
      <c r="F474" s="1010"/>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24" t="str">
        <f>IF('別紙様式2-2（個票（４、５月））'!M474="","",'別紙様式2-2（個票（４、５月））'!M474)</f>
        <v/>
      </c>
      <c r="N474" s="584" t="str">
        <f>IF('別紙様式2-2（個票（４、５月））'!N474="","",'別紙様式2-2（個票（４、５月））'!N474)</f>
        <v/>
      </c>
      <c r="O474" s="336"/>
      <c r="P474" s="337" t="str">
        <f>IFERROR(VLOOKUP(K474,【参考】数式用!$A$2:$M$57,MATCH(O474,【参考】数式用!$G$3:$M$3,0)+6,0),"")</f>
        <v/>
      </c>
      <c r="Q474" s="338" t="s">
        <v>118</v>
      </c>
      <c r="R474" s="339"/>
      <c r="S474" s="340" t="s">
        <v>183</v>
      </c>
      <c r="T474" s="339"/>
      <c r="U474" s="340" t="s">
        <v>184</v>
      </c>
      <c r="V474" s="339"/>
      <c r="W474" s="340" t="s">
        <v>183</v>
      </c>
      <c r="X474" s="339"/>
      <c r="Y474" s="340" t="s">
        <v>185</v>
      </c>
      <c r="Z474" s="340" t="s">
        <v>186</v>
      </c>
      <c r="AA474" s="340" t="str">
        <f t="shared" si="230"/>
        <v/>
      </c>
      <c r="AB474" s="341" t="s">
        <v>187</v>
      </c>
      <c r="AC474" s="342" t="str">
        <f t="shared" si="231"/>
        <v/>
      </c>
      <c r="AD474" s="509" t="str">
        <f t="shared" si="232"/>
        <v/>
      </c>
      <c r="AE474" s="343" t="str">
        <f>IFERROR(ROUNDDOWN(ROUNDDOWN(ROUND(L474*VLOOKUP(K474,【参考】数式用!$A$2:$M$57,MATCH("処遇改善加算Ⅳ",【参考】数式用!$G$3:$M$3,0)+6,0),0),0)*AA474*0.5,0), "")</f>
        <v/>
      </c>
      <c r="AF474" s="344"/>
      <c r="AG474" s="345"/>
      <c r="AH474" s="345"/>
      <c r="AI474" s="344"/>
      <c r="AJ474" s="382"/>
      <c r="AK474" s="346"/>
      <c r="AL474" s="324" t="str">
        <f t="shared" si="233"/>
        <v/>
      </c>
      <c r="AM474" s="325" t="str">
        <f t="shared" si="234"/>
        <v/>
      </c>
      <c r="AN474" s="255"/>
      <c r="AO474" s="577" t="str">
        <f>IFERROR(VLOOKUP(K474,【参考】数式用!$A$2:$N$57,14,FALSE),"")</f>
        <v/>
      </c>
      <c r="AP474" s="577" t="str">
        <f t="shared" si="235"/>
        <v/>
      </c>
      <c r="AQ474" s="560" t="str">
        <f t="shared" si="236"/>
        <v/>
      </c>
      <c r="AR474" s="560" t="str">
        <f t="shared" si="237"/>
        <v>キャリアパス要件Ⅰ・Ⅱ_</v>
      </c>
      <c r="AS474" s="632" t="str">
        <f t="shared" si="238"/>
        <v>入力済</v>
      </c>
      <c r="AT474" s="577" t="str">
        <f t="shared" si="239"/>
        <v/>
      </c>
      <c r="AU474" s="632" t="str">
        <f t="shared" si="240"/>
        <v>入力済</v>
      </c>
      <c r="AV474" s="632" t="str">
        <f t="shared" si="241"/>
        <v/>
      </c>
      <c r="AW474" s="632" t="str">
        <f t="shared" si="242"/>
        <v/>
      </c>
      <c r="AX474" s="577" t="str">
        <f t="shared" si="243"/>
        <v/>
      </c>
      <c r="AY474" s="632" t="str">
        <f>IFERROR(VLOOKUP(K474,【参考】数式用!$AR$3:$AS$49, 2, FALSE), "")</f>
        <v/>
      </c>
      <c r="AZ474" s="577" t="str">
        <f t="shared" si="244"/>
        <v/>
      </c>
      <c r="BA474" s="559" t="str">
        <f t="shared" si="245"/>
        <v>入力済</v>
      </c>
      <c r="BB474" s="632" t="str">
        <f>IFERROR(VLOOKUP(K474,【参考】数式用!$AX$3:$AY$59, 2, FALSE), "")</f>
        <v/>
      </c>
      <c r="BC474" s="577" t="str">
        <f t="shared" si="246"/>
        <v/>
      </c>
      <c r="BD474" s="559" t="str">
        <f t="shared" si="247"/>
        <v>入力済</v>
      </c>
      <c r="BE474" s="559" t="str">
        <f t="shared" si="248"/>
        <v/>
      </c>
      <c r="BF474" s="559" t="str">
        <f t="shared" si="249"/>
        <v/>
      </c>
      <c r="BG474" s="559" t="str">
        <f t="shared" si="250"/>
        <v/>
      </c>
      <c r="BH474" s="559" t="str">
        <f t="shared" si="251"/>
        <v/>
      </c>
      <c r="BI474" s="559" t="str">
        <f t="shared" si="252"/>
        <v/>
      </c>
      <c r="BK474" s="27"/>
      <c r="BL474" s="606" t="str">
        <f t="shared" si="253"/>
        <v/>
      </c>
      <c r="BM474" s="606" t="str">
        <f t="shared" si="254"/>
        <v/>
      </c>
      <c r="BN474" s="606" t="str">
        <f t="shared" si="255"/>
        <v/>
      </c>
      <c r="BO474" s="607" t="str">
        <f>IFERROR(IF(BN474="対象",ROUNDDOWN(L474*VLOOKUP(K474,【参考】数式用!$A$4:$J$42,10,FALSE)*AA474,0),""),"")</f>
        <v/>
      </c>
      <c r="BP474" s="606" t="str">
        <f t="shared" si="259"/>
        <v/>
      </c>
      <c r="BQ474" s="606" t="str">
        <f t="shared" si="256"/>
        <v/>
      </c>
      <c r="BR474" s="608" t="str">
        <f t="shared" si="260"/>
        <v/>
      </c>
      <c r="BS474" s="608" t="str">
        <f t="shared" si="257"/>
        <v/>
      </c>
      <c r="BT474" s="606" t="str">
        <f t="shared" si="258"/>
        <v/>
      </c>
      <c r="BU474" s="607" t="str">
        <f>IFERROR(IF(BT474="Ⅱロ有り",ROUNDDOWN(L474*VLOOKUP(K474,【参考】数式用!$A$4:$J$42,10,FALSE)*AA474,0),""),"")</f>
        <v/>
      </c>
      <c r="BV474" s="606" t="str">
        <f>IFERROR(IF(BT474="Ⅱロなし",ROUNDDOWN(L474*VLOOKUP(K474,【参考】数式用!$A$4:$J$42,8,FALSE)*AA474,0),""),"")</f>
        <v/>
      </c>
    </row>
    <row r="475" spans="1:74" ht="110.1" customHeight="1" thickBot="1">
      <c r="A475" s="333">
        <v>462</v>
      </c>
      <c r="B475" s="1008" t="str">
        <f>IF(基本情報入力シート!B497="","",基本情報入力シート!B497)</f>
        <v/>
      </c>
      <c r="C475" s="1009"/>
      <c r="D475" s="1009"/>
      <c r="E475" s="1009"/>
      <c r="F475" s="1010"/>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24" t="str">
        <f>IF('別紙様式2-2（個票（４、５月））'!M475="","",'別紙様式2-2（個票（４、５月））'!M475)</f>
        <v/>
      </c>
      <c r="N475" s="584" t="str">
        <f>IF('別紙様式2-2（個票（４、５月））'!N475="","",'別紙様式2-2（個票（４、５月））'!N475)</f>
        <v/>
      </c>
      <c r="O475" s="336"/>
      <c r="P475" s="337" t="str">
        <f>IFERROR(VLOOKUP(K475,【参考】数式用!$A$2:$M$57,MATCH(O475,【参考】数式用!$G$3:$M$3,0)+6,0),"")</f>
        <v/>
      </c>
      <c r="Q475" s="338" t="s">
        <v>118</v>
      </c>
      <c r="R475" s="339"/>
      <c r="S475" s="340" t="s">
        <v>183</v>
      </c>
      <c r="T475" s="339"/>
      <c r="U475" s="340" t="s">
        <v>184</v>
      </c>
      <c r="V475" s="339"/>
      <c r="W475" s="340" t="s">
        <v>183</v>
      </c>
      <c r="X475" s="339"/>
      <c r="Y475" s="340" t="s">
        <v>185</v>
      </c>
      <c r="Z475" s="340" t="s">
        <v>186</v>
      </c>
      <c r="AA475" s="340" t="str">
        <f t="shared" si="230"/>
        <v/>
      </c>
      <c r="AB475" s="341" t="s">
        <v>187</v>
      </c>
      <c r="AC475" s="342" t="str">
        <f t="shared" si="231"/>
        <v/>
      </c>
      <c r="AD475" s="509" t="str">
        <f t="shared" si="232"/>
        <v/>
      </c>
      <c r="AE475" s="343" t="str">
        <f>IFERROR(ROUNDDOWN(ROUNDDOWN(ROUND(L475*VLOOKUP(K475,【参考】数式用!$A$2:$M$57,MATCH("処遇改善加算Ⅳ",【参考】数式用!$G$3:$M$3,0)+6,0),0),0)*AA475*0.5,0), "")</f>
        <v/>
      </c>
      <c r="AF475" s="344"/>
      <c r="AG475" s="345"/>
      <c r="AH475" s="345"/>
      <c r="AI475" s="344"/>
      <c r="AJ475" s="382"/>
      <c r="AK475" s="346"/>
      <c r="AL475" s="324" t="str">
        <f t="shared" si="233"/>
        <v/>
      </c>
      <c r="AM475" s="325" t="str">
        <f t="shared" si="234"/>
        <v/>
      </c>
      <c r="AN475" s="255"/>
      <c r="AO475" s="577" t="str">
        <f>IFERROR(VLOOKUP(K475,【参考】数式用!$A$2:$N$57,14,FALSE),"")</f>
        <v/>
      </c>
      <c r="AP475" s="577" t="str">
        <f t="shared" si="235"/>
        <v/>
      </c>
      <c r="AQ475" s="560" t="str">
        <f t="shared" si="236"/>
        <v/>
      </c>
      <c r="AR475" s="560" t="str">
        <f t="shared" si="237"/>
        <v>キャリアパス要件Ⅰ・Ⅱ_</v>
      </c>
      <c r="AS475" s="632" t="str">
        <f t="shared" si="238"/>
        <v>入力済</v>
      </c>
      <c r="AT475" s="577" t="str">
        <f t="shared" si="239"/>
        <v/>
      </c>
      <c r="AU475" s="632" t="str">
        <f t="shared" si="240"/>
        <v>入力済</v>
      </c>
      <c r="AV475" s="632" t="str">
        <f t="shared" si="241"/>
        <v/>
      </c>
      <c r="AW475" s="632" t="str">
        <f t="shared" si="242"/>
        <v/>
      </c>
      <c r="AX475" s="577" t="str">
        <f t="shared" si="243"/>
        <v/>
      </c>
      <c r="AY475" s="632" t="str">
        <f>IFERROR(VLOOKUP(K475,【参考】数式用!$AR$3:$AS$49, 2, FALSE), "")</f>
        <v/>
      </c>
      <c r="AZ475" s="577" t="str">
        <f t="shared" si="244"/>
        <v/>
      </c>
      <c r="BA475" s="559" t="str">
        <f t="shared" si="245"/>
        <v>入力済</v>
      </c>
      <c r="BB475" s="632" t="str">
        <f>IFERROR(VLOOKUP(K475,【参考】数式用!$AX$3:$AY$59, 2, FALSE), "")</f>
        <v/>
      </c>
      <c r="BC475" s="577" t="str">
        <f t="shared" si="246"/>
        <v/>
      </c>
      <c r="BD475" s="559" t="str">
        <f t="shared" si="247"/>
        <v>入力済</v>
      </c>
      <c r="BE475" s="559" t="str">
        <f t="shared" si="248"/>
        <v/>
      </c>
      <c r="BF475" s="559" t="str">
        <f t="shared" si="249"/>
        <v/>
      </c>
      <c r="BG475" s="559" t="str">
        <f t="shared" si="250"/>
        <v/>
      </c>
      <c r="BH475" s="559" t="str">
        <f t="shared" si="251"/>
        <v/>
      </c>
      <c r="BI475" s="559" t="str">
        <f t="shared" si="252"/>
        <v/>
      </c>
      <c r="BK475" s="27"/>
      <c r="BL475" s="606" t="str">
        <f t="shared" si="253"/>
        <v/>
      </c>
      <c r="BM475" s="606" t="str">
        <f t="shared" si="254"/>
        <v/>
      </c>
      <c r="BN475" s="606" t="str">
        <f t="shared" si="255"/>
        <v/>
      </c>
      <c r="BO475" s="607" t="str">
        <f>IFERROR(IF(BN475="対象",ROUNDDOWN(L475*VLOOKUP(K475,【参考】数式用!$A$4:$J$42,10,FALSE)*AA475,0),""),"")</f>
        <v/>
      </c>
      <c r="BP475" s="606" t="str">
        <f t="shared" si="259"/>
        <v/>
      </c>
      <c r="BQ475" s="606" t="str">
        <f t="shared" si="256"/>
        <v/>
      </c>
      <c r="BR475" s="608" t="str">
        <f t="shared" si="260"/>
        <v/>
      </c>
      <c r="BS475" s="608" t="str">
        <f t="shared" si="257"/>
        <v/>
      </c>
      <c r="BT475" s="606" t="str">
        <f t="shared" si="258"/>
        <v/>
      </c>
      <c r="BU475" s="607" t="str">
        <f>IFERROR(IF(BT475="Ⅱロ有り",ROUNDDOWN(L475*VLOOKUP(K475,【参考】数式用!$A$4:$J$42,10,FALSE)*AA475,0),""),"")</f>
        <v/>
      </c>
      <c r="BV475" s="606" t="str">
        <f>IFERROR(IF(BT475="Ⅱロなし",ROUNDDOWN(L475*VLOOKUP(K475,【参考】数式用!$A$4:$J$42,8,FALSE)*AA475,0),""),"")</f>
        <v/>
      </c>
    </row>
    <row r="476" spans="1:74" ht="110.1" customHeight="1" thickBot="1">
      <c r="A476" s="333">
        <v>463</v>
      </c>
      <c r="B476" s="1008" t="str">
        <f>IF(基本情報入力シート!B498="","",基本情報入力シート!B498)</f>
        <v/>
      </c>
      <c r="C476" s="1009"/>
      <c r="D476" s="1009"/>
      <c r="E476" s="1009"/>
      <c r="F476" s="1010"/>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24" t="str">
        <f>IF('別紙様式2-2（個票（４、５月））'!M476="","",'別紙様式2-2（個票（４、５月））'!M476)</f>
        <v/>
      </c>
      <c r="N476" s="584" t="str">
        <f>IF('別紙様式2-2（個票（４、５月））'!N476="","",'別紙様式2-2（個票（４、５月））'!N476)</f>
        <v/>
      </c>
      <c r="O476" s="336"/>
      <c r="P476" s="337" t="str">
        <f>IFERROR(VLOOKUP(K476,【参考】数式用!$A$2:$M$57,MATCH(O476,【参考】数式用!$G$3:$M$3,0)+6,0),"")</f>
        <v/>
      </c>
      <c r="Q476" s="338" t="s">
        <v>118</v>
      </c>
      <c r="R476" s="339"/>
      <c r="S476" s="340" t="s">
        <v>183</v>
      </c>
      <c r="T476" s="339"/>
      <c r="U476" s="340" t="s">
        <v>184</v>
      </c>
      <c r="V476" s="339"/>
      <c r="W476" s="340" t="s">
        <v>183</v>
      </c>
      <c r="X476" s="339"/>
      <c r="Y476" s="340" t="s">
        <v>185</v>
      </c>
      <c r="Z476" s="340" t="s">
        <v>186</v>
      </c>
      <c r="AA476" s="340" t="str">
        <f t="shared" si="230"/>
        <v/>
      </c>
      <c r="AB476" s="341" t="s">
        <v>187</v>
      </c>
      <c r="AC476" s="342" t="str">
        <f t="shared" si="231"/>
        <v/>
      </c>
      <c r="AD476" s="509" t="str">
        <f t="shared" si="232"/>
        <v/>
      </c>
      <c r="AE476" s="343" t="str">
        <f>IFERROR(ROUNDDOWN(ROUNDDOWN(ROUND(L476*VLOOKUP(K476,【参考】数式用!$A$2:$M$57,MATCH("処遇改善加算Ⅳ",【参考】数式用!$G$3:$M$3,0)+6,0),0),0)*AA476*0.5,0), "")</f>
        <v/>
      </c>
      <c r="AF476" s="344"/>
      <c r="AG476" s="345"/>
      <c r="AH476" s="345"/>
      <c r="AI476" s="344"/>
      <c r="AJ476" s="382"/>
      <c r="AK476" s="346"/>
      <c r="AL476" s="324" t="str">
        <f t="shared" si="233"/>
        <v/>
      </c>
      <c r="AM476" s="325" t="str">
        <f t="shared" si="234"/>
        <v/>
      </c>
      <c r="AN476" s="255"/>
      <c r="AO476" s="577" t="str">
        <f>IFERROR(VLOOKUP(K476,【参考】数式用!$A$2:$N$57,14,FALSE),"")</f>
        <v/>
      </c>
      <c r="AP476" s="577" t="str">
        <f t="shared" si="235"/>
        <v/>
      </c>
      <c r="AQ476" s="560" t="str">
        <f t="shared" si="236"/>
        <v/>
      </c>
      <c r="AR476" s="560" t="str">
        <f t="shared" si="237"/>
        <v>キャリアパス要件Ⅰ・Ⅱ_</v>
      </c>
      <c r="AS476" s="632" t="str">
        <f t="shared" si="238"/>
        <v>入力済</v>
      </c>
      <c r="AT476" s="577" t="str">
        <f t="shared" si="239"/>
        <v/>
      </c>
      <c r="AU476" s="632" t="str">
        <f t="shared" si="240"/>
        <v>入力済</v>
      </c>
      <c r="AV476" s="632" t="str">
        <f t="shared" si="241"/>
        <v/>
      </c>
      <c r="AW476" s="632" t="str">
        <f t="shared" si="242"/>
        <v/>
      </c>
      <c r="AX476" s="577" t="str">
        <f t="shared" si="243"/>
        <v/>
      </c>
      <c r="AY476" s="632" t="str">
        <f>IFERROR(VLOOKUP(K476,【参考】数式用!$AR$3:$AS$49, 2, FALSE), "")</f>
        <v/>
      </c>
      <c r="AZ476" s="577" t="str">
        <f t="shared" si="244"/>
        <v/>
      </c>
      <c r="BA476" s="559" t="str">
        <f t="shared" si="245"/>
        <v>入力済</v>
      </c>
      <c r="BB476" s="632" t="str">
        <f>IFERROR(VLOOKUP(K476,【参考】数式用!$AX$3:$AY$59, 2, FALSE), "")</f>
        <v/>
      </c>
      <c r="BC476" s="577" t="str">
        <f t="shared" si="246"/>
        <v/>
      </c>
      <c r="BD476" s="559" t="str">
        <f t="shared" si="247"/>
        <v>入力済</v>
      </c>
      <c r="BE476" s="559" t="str">
        <f t="shared" si="248"/>
        <v/>
      </c>
      <c r="BF476" s="559" t="str">
        <f t="shared" si="249"/>
        <v/>
      </c>
      <c r="BG476" s="559" t="str">
        <f t="shared" si="250"/>
        <v/>
      </c>
      <c r="BH476" s="559" t="str">
        <f t="shared" si="251"/>
        <v/>
      </c>
      <c r="BI476" s="559" t="str">
        <f t="shared" si="252"/>
        <v/>
      </c>
      <c r="BK476" s="27"/>
      <c r="BL476" s="606" t="str">
        <f t="shared" si="253"/>
        <v/>
      </c>
      <c r="BM476" s="606" t="str">
        <f t="shared" si="254"/>
        <v/>
      </c>
      <c r="BN476" s="606" t="str">
        <f t="shared" si="255"/>
        <v/>
      </c>
      <c r="BO476" s="607" t="str">
        <f>IFERROR(IF(BN476="対象",ROUNDDOWN(L476*VLOOKUP(K476,【参考】数式用!$A$4:$J$42,10,FALSE)*AA476,0),""),"")</f>
        <v/>
      </c>
      <c r="BP476" s="606" t="str">
        <f t="shared" si="259"/>
        <v/>
      </c>
      <c r="BQ476" s="606" t="str">
        <f t="shared" si="256"/>
        <v/>
      </c>
      <c r="BR476" s="608" t="str">
        <f t="shared" si="260"/>
        <v/>
      </c>
      <c r="BS476" s="608" t="str">
        <f t="shared" si="257"/>
        <v/>
      </c>
      <c r="BT476" s="606" t="str">
        <f t="shared" si="258"/>
        <v/>
      </c>
      <c r="BU476" s="607" t="str">
        <f>IFERROR(IF(BT476="Ⅱロ有り",ROUNDDOWN(L476*VLOOKUP(K476,【参考】数式用!$A$4:$J$42,10,FALSE)*AA476,0),""),"")</f>
        <v/>
      </c>
      <c r="BV476" s="606" t="str">
        <f>IFERROR(IF(BT476="Ⅱロなし",ROUNDDOWN(L476*VLOOKUP(K476,【参考】数式用!$A$4:$J$42,8,FALSE)*AA476,0),""),"")</f>
        <v/>
      </c>
    </row>
    <row r="477" spans="1:74" ht="110.1" customHeight="1" thickBot="1">
      <c r="A477" s="333">
        <v>464</v>
      </c>
      <c r="B477" s="1008" t="str">
        <f>IF(基本情報入力シート!B499="","",基本情報入力シート!B499)</f>
        <v/>
      </c>
      <c r="C477" s="1009"/>
      <c r="D477" s="1009"/>
      <c r="E477" s="1009"/>
      <c r="F477" s="1010"/>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24" t="str">
        <f>IF('別紙様式2-2（個票（４、５月））'!M477="","",'別紙様式2-2（個票（４、５月））'!M477)</f>
        <v/>
      </c>
      <c r="N477" s="584" t="str">
        <f>IF('別紙様式2-2（個票（４、５月））'!N477="","",'別紙様式2-2（個票（４、５月））'!N477)</f>
        <v/>
      </c>
      <c r="O477" s="336"/>
      <c r="P477" s="337" t="str">
        <f>IFERROR(VLOOKUP(K477,【参考】数式用!$A$2:$M$57,MATCH(O477,【参考】数式用!$G$3:$M$3,0)+6,0),"")</f>
        <v/>
      </c>
      <c r="Q477" s="338" t="s">
        <v>118</v>
      </c>
      <c r="R477" s="339"/>
      <c r="S477" s="340" t="s">
        <v>183</v>
      </c>
      <c r="T477" s="339"/>
      <c r="U477" s="340" t="s">
        <v>184</v>
      </c>
      <c r="V477" s="339"/>
      <c r="W477" s="340" t="s">
        <v>183</v>
      </c>
      <c r="X477" s="339"/>
      <c r="Y477" s="340" t="s">
        <v>185</v>
      </c>
      <c r="Z477" s="340" t="s">
        <v>186</v>
      </c>
      <c r="AA477" s="340" t="str">
        <f t="shared" si="230"/>
        <v/>
      </c>
      <c r="AB477" s="341" t="s">
        <v>187</v>
      </c>
      <c r="AC477" s="342" t="str">
        <f t="shared" si="231"/>
        <v/>
      </c>
      <c r="AD477" s="509" t="str">
        <f t="shared" si="232"/>
        <v/>
      </c>
      <c r="AE477" s="343" t="str">
        <f>IFERROR(ROUNDDOWN(ROUNDDOWN(ROUND(L477*VLOOKUP(K477,【参考】数式用!$A$2:$M$57,MATCH("処遇改善加算Ⅳ",【参考】数式用!$G$3:$M$3,0)+6,0),0),0)*AA477*0.5,0), "")</f>
        <v/>
      </c>
      <c r="AF477" s="344"/>
      <c r="AG477" s="345"/>
      <c r="AH477" s="345"/>
      <c r="AI477" s="344"/>
      <c r="AJ477" s="382"/>
      <c r="AK477" s="346"/>
      <c r="AL477" s="324" t="str">
        <f t="shared" si="233"/>
        <v/>
      </c>
      <c r="AM477" s="325" t="str">
        <f t="shared" si="234"/>
        <v/>
      </c>
      <c r="AN477" s="255"/>
      <c r="AO477" s="577" t="str">
        <f>IFERROR(VLOOKUP(K477,【参考】数式用!$A$2:$N$57,14,FALSE),"")</f>
        <v/>
      </c>
      <c r="AP477" s="577" t="str">
        <f t="shared" si="235"/>
        <v/>
      </c>
      <c r="AQ477" s="560" t="str">
        <f t="shared" si="236"/>
        <v/>
      </c>
      <c r="AR477" s="560" t="str">
        <f t="shared" si="237"/>
        <v>キャリアパス要件Ⅰ・Ⅱ_</v>
      </c>
      <c r="AS477" s="632" t="str">
        <f t="shared" si="238"/>
        <v>入力済</v>
      </c>
      <c r="AT477" s="577" t="str">
        <f t="shared" si="239"/>
        <v/>
      </c>
      <c r="AU477" s="632" t="str">
        <f t="shared" si="240"/>
        <v>入力済</v>
      </c>
      <c r="AV477" s="632" t="str">
        <f t="shared" si="241"/>
        <v/>
      </c>
      <c r="AW477" s="632" t="str">
        <f t="shared" si="242"/>
        <v/>
      </c>
      <c r="AX477" s="577" t="str">
        <f t="shared" si="243"/>
        <v/>
      </c>
      <c r="AY477" s="632" t="str">
        <f>IFERROR(VLOOKUP(K477,【参考】数式用!$AR$3:$AS$49, 2, FALSE), "")</f>
        <v/>
      </c>
      <c r="AZ477" s="577" t="str">
        <f t="shared" si="244"/>
        <v/>
      </c>
      <c r="BA477" s="559" t="str">
        <f t="shared" si="245"/>
        <v>入力済</v>
      </c>
      <c r="BB477" s="632" t="str">
        <f>IFERROR(VLOOKUP(K477,【参考】数式用!$AX$3:$AY$59, 2, FALSE), "")</f>
        <v/>
      </c>
      <c r="BC477" s="577" t="str">
        <f t="shared" si="246"/>
        <v/>
      </c>
      <c r="BD477" s="559" t="str">
        <f t="shared" si="247"/>
        <v>入力済</v>
      </c>
      <c r="BE477" s="559" t="str">
        <f t="shared" si="248"/>
        <v/>
      </c>
      <c r="BF477" s="559" t="str">
        <f t="shared" si="249"/>
        <v/>
      </c>
      <c r="BG477" s="559" t="str">
        <f t="shared" si="250"/>
        <v/>
      </c>
      <c r="BH477" s="559" t="str">
        <f t="shared" si="251"/>
        <v/>
      </c>
      <c r="BI477" s="559" t="str">
        <f t="shared" si="252"/>
        <v/>
      </c>
      <c r="BK477" s="27"/>
      <c r="BL477" s="606" t="str">
        <f t="shared" si="253"/>
        <v/>
      </c>
      <c r="BM477" s="606" t="str">
        <f t="shared" si="254"/>
        <v/>
      </c>
      <c r="BN477" s="606" t="str">
        <f t="shared" si="255"/>
        <v/>
      </c>
      <c r="BO477" s="607" t="str">
        <f>IFERROR(IF(BN477="対象",ROUNDDOWN(L477*VLOOKUP(K477,【参考】数式用!$A$4:$J$42,10,FALSE)*AA477,0),""),"")</f>
        <v/>
      </c>
      <c r="BP477" s="606" t="str">
        <f t="shared" si="259"/>
        <v/>
      </c>
      <c r="BQ477" s="606" t="str">
        <f t="shared" si="256"/>
        <v/>
      </c>
      <c r="BR477" s="608" t="str">
        <f t="shared" si="260"/>
        <v/>
      </c>
      <c r="BS477" s="608" t="str">
        <f t="shared" si="257"/>
        <v/>
      </c>
      <c r="BT477" s="606" t="str">
        <f t="shared" si="258"/>
        <v/>
      </c>
      <c r="BU477" s="607" t="str">
        <f>IFERROR(IF(BT477="Ⅱロ有り",ROUNDDOWN(L477*VLOOKUP(K477,【参考】数式用!$A$4:$J$42,10,FALSE)*AA477,0),""),"")</f>
        <v/>
      </c>
      <c r="BV477" s="606" t="str">
        <f>IFERROR(IF(BT477="Ⅱロなし",ROUNDDOWN(L477*VLOOKUP(K477,【参考】数式用!$A$4:$J$42,8,FALSE)*AA477,0),""),"")</f>
        <v/>
      </c>
    </row>
    <row r="478" spans="1:74" ht="110.1" customHeight="1" thickBot="1">
      <c r="A478" s="333">
        <v>465</v>
      </c>
      <c r="B478" s="1008" t="str">
        <f>IF(基本情報入力シート!B500="","",基本情報入力シート!B500)</f>
        <v/>
      </c>
      <c r="C478" s="1009"/>
      <c r="D478" s="1009"/>
      <c r="E478" s="1009"/>
      <c r="F478" s="1010"/>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24" t="str">
        <f>IF('別紙様式2-2（個票（４、５月））'!M478="","",'別紙様式2-2（個票（４、５月））'!M478)</f>
        <v/>
      </c>
      <c r="N478" s="584" t="str">
        <f>IF('別紙様式2-2（個票（４、５月））'!N478="","",'別紙様式2-2（個票（４、５月））'!N478)</f>
        <v/>
      </c>
      <c r="O478" s="336"/>
      <c r="P478" s="337" t="str">
        <f>IFERROR(VLOOKUP(K478,【参考】数式用!$A$2:$M$57,MATCH(O478,【参考】数式用!$G$3:$M$3,0)+6,0),"")</f>
        <v/>
      </c>
      <c r="Q478" s="338" t="s">
        <v>118</v>
      </c>
      <c r="R478" s="339"/>
      <c r="S478" s="340" t="s">
        <v>183</v>
      </c>
      <c r="T478" s="339"/>
      <c r="U478" s="340" t="s">
        <v>184</v>
      </c>
      <c r="V478" s="339"/>
      <c r="W478" s="340" t="s">
        <v>183</v>
      </c>
      <c r="X478" s="339"/>
      <c r="Y478" s="340" t="s">
        <v>185</v>
      </c>
      <c r="Z478" s="340" t="s">
        <v>186</v>
      </c>
      <c r="AA478" s="340" t="str">
        <f t="shared" si="230"/>
        <v/>
      </c>
      <c r="AB478" s="341" t="s">
        <v>187</v>
      </c>
      <c r="AC478" s="342" t="str">
        <f t="shared" si="231"/>
        <v/>
      </c>
      <c r="AD478" s="509" t="str">
        <f t="shared" si="232"/>
        <v/>
      </c>
      <c r="AE478" s="343" t="str">
        <f>IFERROR(ROUNDDOWN(ROUNDDOWN(ROUND(L478*VLOOKUP(K478,【参考】数式用!$A$2:$M$57,MATCH("処遇改善加算Ⅳ",【参考】数式用!$G$3:$M$3,0)+6,0),0),0)*AA478*0.5,0), "")</f>
        <v/>
      </c>
      <c r="AF478" s="344"/>
      <c r="AG478" s="345"/>
      <c r="AH478" s="345"/>
      <c r="AI478" s="344"/>
      <c r="AJ478" s="382"/>
      <c r="AK478" s="346"/>
      <c r="AL478" s="324" t="str">
        <f t="shared" si="233"/>
        <v/>
      </c>
      <c r="AM478" s="325" t="str">
        <f t="shared" si="234"/>
        <v/>
      </c>
      <c r="AN478" s="255"/>
      <c r="AO478" s="577" t="str">
        <f>IFERROR(VLOOKUP(K478,【参考】数式用!$A$2:$N$57,14,FALSE),"")</f>
        <v/>
      </c>
      <c r="AP478" s="577" t="str">
        <f t="shared" si="235"/>
        <v/>
      </c>
      <c r="AQ478" s="560" t="str">
        <f t="shared" si="236"/>
        <v/>
      </c>
      <c r="AR478" s="560" t="str">
        <f t="shared" si="237"/>
        <v>キャリアパス要件Ⅰ・Ⅱ_</v>
      </c>
      <c r="AS478" s="632" t="str">
        <f t="shared" si="238"/>
        <v>入力済</v>
      </c>
      <c r="AT478" s="577" t="str">
        <f t="shared" si="239"/>
        <v/>
      </c>
      <c r="AU478" s="632" t="str">
        <f t="shared" si="240"/>
        <v>入力済</v>
      </c>
      <c r="AV478" s="632" t="str">
        <f t="shared" si="241"/>
        <v/>
      </c>
      <c r="AW478" s="632" t="str">
        <f t="shared" si="242"/>
        <v/>
      </c>
      <c r="AX478" s="577" t="str">
        <f t="shared" si="243"/>
        <v/>
      </c>
      <c r="AY478" s="632" t="str">
        <f>IFERROR(VLOOKUP(K478,【参考】数式用!$AR$3:$AS$49, 2, FALSE), "")</f>
        <v/>
      </c>
      <c r="AZ478" s="577" t="str">
        <f t="shared" si="244"/>
        <v/>
      </c>
      <c r="BA478" s="559" t="str">
        <f t="shared" si="245"/>
        <v>入力済</v>
      </c>
      <c r="BB478" s="632" t="str">
        <f>IFERROR(VLOOKUP(K478,【参考】数式用!$AX$3:$AY$59, 2, FALSE), "")</f>
        <v/>
      </c>
      <c r="BC478" s="577" t="str">
        <f t="shared" si="246"/>
        <v/>
      </c>
      <c r="BD478" s="559" t="str">
        <f t="shared" si="247"/>
        <v>入力済</v>
      </c>
      <c r="BE478" s="559" t="str">
        <f t="shared" si="248"/>
        <v/>
      </c>
      <c r="BF478" s="559" t="str">
        <f t="shared" si="249"/>
        <v/>
      </c>
      <c r="BG478" s="559" t="str">
        <f t="shared" si="250"/>
        <v/>
      </c>
      <c r="BH478" s="559" t="str">
        <f t="shared" si="251"/>
        <v/>
      </c>
      <c r="BI478" s="559" t="str">
        <f t="shared" si="252"/>
        <v/>
      </c>
      <c r="BK478" s="27"/>
      <c r="BL478" s="606" t="str">
        <f t="shared" si="253"/>
        <v/>
      </c>
      <c r="BM478" s="606" t="str">
        <f t="shared" si="254"/>
        <v/>
      </c>
      <c r="BN478" s="606" t="str">
        <f t="shared" si="255"/>
        <v/>
      </c>
      <c r="BO478" s="607" t="str">
        <f>IFERROR(IF(BN478="対象",ROUNDDOWN(L478*VLOOKUP(K478,【参考】数式用!$A$4:$J$42,10,FALSE)*AA478,0),""),"")</f>
        <v/>
      </c>
      <c r="BP478" s="606" t="str">
        <f t="shared" si="259"/>
        <v/>
      </c>
      <c r="BQ478" s="606" t="str">
        <f t="shared" si="256"/>
        <v/>
      </c>
      <c r="BR478" s="608" t="str">
        <f t="shared" si="260"/>
        <v/>
      </c>
      <c r="BS478" s="608" t="str">
        <f t="shared" si="257"/>
        <v/>
      </c>
      <c r="BT478" s="606" t="str">
        <f t="shared" si="258"/>
        <v/>
      </c>
      <c r="BU478" s="607" t="str">
        <f>IFERROR(IF(BT478="Ⅱロ有り",ROUNDDOWN(L478*VLOOKUP(K478,【参考】数式用!$A$4:$J$42,10,FALSE)*AA478,0),""),"")</f>
        <v/>
      </c>
      <c r="BV478" s="606" t="str">
        <f>IFERROR(IF(BT478="Ⅱロなし",ROUNDDOWN(L478*VLOOKUP(K478,【参考】数式用!$A$4:$J$42,8,FALSE)*AA478,0),""),"")</f>
        <v/>
      </c>
    </row>
    <row r="479" spans="1:74" ht="110.1" customHeight="1" thickBot="1">
      <c r="A479" s="333">
        <v>466</v>
      </c>
      <c r="B479" s="1008" t="str">
        <f>IF(基本情報入力シート!B501="","",基本情報入力シート!B501)</f>
        <v/>
      </c>
      <c r="C479" s="1009"/>
      <c r="D479" s="1009"/>
      <c r="E479" s="1009"/>
      <c r="F479" s="1010"/>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24" t="str">
        <f>IF('別紙様式2-2（個票（４、５月））'!M479="","",'別紙様式2-2（個票（４、５月））'!M479)</f>
        <v/>
      </c>
      <c r="N479" s="584" t="str">
        <f>IF('別紙様式2-2（個票（４、５月））'!N479="","",'別紙様式2-2（個票（４、５月））'!N479)</f>
        <v/>
      </c>
      <c r="O479" s="336"/>
      <c r="P479" s="337" t="str">
        <f>IFERROR(VLOOKUP(K479,【参考】数式用!$A$2:$M$57,MATCH(O479,【参考】数式用!$G$3:$M$3,0)+6,0),"")</f>
        <v/>
      </c>
      <c r="Q479" s="338" t="s">
        <v>118</v>
      </c>
      <c r="R479" s="339"/>
      <c r="S479" s="340" t="s">
        <v>183</v>
      </c>
      <c r="T479" s="339"/>
      <c r="U479" s="340" t="s">
        <v>184</v>
      </c>
      <c r="V479" s="339"/>
      <c r="W479" s="340" t="s">
        <v>183</v>
      </c>
      <c r="X479" s="339"/>
      <c r="Y479" s="340" t="s">
        <v>185</v>
      </c>
      <c r="Z479" s="340" t="s">
        <v>186</v>
      </c>
      <c r="AA479" s="340" t="str">
        <f t="shared" si="230"/>
        <v/>
      </c>
      <c r="AB479" s="341" t="s">
        <v>187</v>
      </c>
      <c r="AC479" s="342" t="str">
        <f t="shared" si="231"/>
        <v/>
      </c>
      <c r="AD479" s="509" t="str">
        <f t="shared" si="232"/>
        <v/>
      </c>
      <c r="AE479" s="343" t="str">
        <f>IFERROR(ROUNDDOWN(ROUNDDOWN(ROUND(L479*VLOOKUP(K479,【参考】数式用!$A$2:$M$57,MATCH("処遇改善加算Ⅳ",【参考】数式用!$G$3:$M$3,0)+6,0),0),0)*AA479*0.5,0), "")</f>
        <v/>
      </c>
      <c r="AF479" s="344"/>
      <c r="AG479" s="345"/>
      <c r="AH479" s="345"/>
      <c r="AI479" s="344"/>
      <c r="AJ479" s="382"/>
      <c r="AK479" s="346"/>
      <c r="AL479" s="324" t="str">
        <f t="shared" si="233"/>
        <v/>
      </c>
      <c r="AM479" s="325" t="str">
        <f t="shared" si="234"/>
        <v/>
      </c>
      <c r="AN479" s="255"/>
      <c r="AO479" s="577" t="str">
        <f>IFERROR(VLOOKUP(K479,【参考】数式用!$A$2:$N$57,14,FALSE),"")</f>
        <v/>
      </c>
      <c r="AP479" s="577" t="str">
        <f t="shared" si="235"/>
        <v/>
      </c>
      <c r="AQ479" s="560" t="str">
        <f t="shared" si="236"/>
        <v/>
      </c>
      <c r="AR479" s="560" t="str">
        <f t="shared" si="237"/>
        <v>キャリアパス要件Ⅰ・Ⅱ_</v>
      </c>
      <c r="AS479" s="632" t="str">
        <f t="shared" si="238"/>
        <v>入力済</v>
      </c>
      <c r="AT479" s="577" t="str">
        <f t="shared" si="239"/>
        <v/>
      </c>
      <c r="AU479" s="632" t="str">
        <f t="shared" si="240"/>
        <v>入力済</v>
      </c>
      <c r="AV479" s="632" t="str">
        <f t="shared" si="241"/>
        <v/>
      </c>
      <c r="AW479" s="632" t="str">
        <f t="shared" si="242"/>
        <v/>
      </c>
      <c r="AX479" s="577" t="str">
        <f t="shared" si="243"/>
        <v/>
      </c>
      <c r="AY479" s="632" t="str">
        <f>IFERROR(VLOOKUP(K479,【参考】数式用!$AR$3:$AS$49, 2, FALSE), "")</f>
        <v/>
      </c>
      <c r="AZ479" s="577" t="str">
        <f t="shared" si="244"/>
        <v/>
      </c>
      <c r="BA479" s="559" t="str">
        <f t="shared" si="245"/>
        <v>入力済</v>
      </c>
      <c r="BB479" s="632" t="str">
        <f>IFERROR(VLOOKUP(K479,【参考】数式用!$AX$3:$AY$59, 2, FALSE), "")</f>
        <v/>
      </c>
      <c r="BC479" s="577" t="str">
        <f t="shared" si="246"/>
        <v/>
      </c>
      <c r="BD479" s="559" t="str">
        <f t="shared" si="247"/>
        <v>入力済</v>
      </c>
      <c r="BE479" s="559" t="str">
        <f t="shared" si="248"/>
        <v/>
      </c>
      <c r="BF479" s="559" t="str">
        <f t="shared" si="249"/>
        <v/>
      </c>
      <c r="BG479" s="559" t="str">
        <f t="shared" si="250"/>
        <v/>
      </c>
      <c r="BH479" s="559" t="str">
        <f t="shared" si="251"/>
        <v/>
      </c>
      <c r="BI479" s="559" t="str">
        <f t="shared" si="252"/>
        <v/>
      </c>
      <c r="BK479" s="27"/>
      <c r="BL479" s="606" t="str">
        <f t="shared" si="253"/>
        <v/>
      </c>
      <c r="BM479" s="606" t="str">
        <f t="shared" si="254"/>
        <v/>
      </c>
      <c r="BN479" s="606" t="str">
        <f t="shared" si="255"/>
        <v/>
      </c>
      <c r="BO479" s="607" t="str">
        <f>IFERROR(IF(BN479="対象",ROUNDDOWN(L479*VLOOKUP(K479,【参考】数式用!$A$4:$J$42,10,FALSE)*AA479,0),""),"")</f>
        <v/>
      </c>
      <c r="BP479" s="606" t="str">
        <f t="shared" si="259"/>
        <v/>
      </c>
      <c r="BQ479" s="606" t="str">
        <f t="shared" si="256"/>
        <v/>
      </c>
      <c r="BR479" s="608" t="str">
        <f t="shared" si="260"/>
        <v/>
      </c>
      <c r="BS479" s="608" t="str">
        <f t="shared" si="257"/>
        <v/>
      </c>
      <c r="BT479" s="606" t="str">
        <f t="shared" si="258"/>
        <v/>
      </c>
      <c r="BU479" s="607" t="str">
        <f>IFERROR(IF(BT479="Ⅱロ有り",ROUNDDOWN(L479*VLOOKUP(K479,【参考】数式用!$A$4:$J$42,10,FALSE)*AA479,0),""),"")</f>
        <v/>
      </c>
      <c r="BV479" s="606" t="str">
        <f>IFERROR(IF(BT479="Ⅱロなし",ROUNDDOWN(L479*VLOOKUP(K479,【参考】数式用!$A$4:$J$42,8,FALSE)*AA479,0),""),"")</f>
        <v/>
      </c>
    </row>
    <row r="480" spans="1:74" ht="110.1" customHeight="1" thickBot="1">
      <c r="A480" s="333">
        <v>467</v>
      </c>
      <c r="B480" s="1008" t="str">
        <f>IF(基本情報入力シート!B502="","",基本情報入力シート!B502)</f>
        <v/>
      </c>
      <c r="C480" s="1009"/>
      <c r="D480" s="1009"/>
      <c r="E480" s="1009"/>
      <c r="F480" s="1010"/>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24" t="str">
        <f>IF('別紙様式2-2（個票（４、５月））'!M480="","",'別紙様式2-2（個票（４、５月））'!M480)</f>
        <v/>
      </c>
      <c r="N480" s="584" t="str">
        <f>IF('別紙様式2-2（個票（４、５月））'!N480="","",'別紙様式2-2（個票（４、５月））'!N480)</f>
        <v/>
      </c>
      <c r="O480" s="336"/>
      <c r="P480" s="337" t="str">
        <f>IFERROR(VLOOKUP(K480,【参考】数式用!$A$2:$M$57,MATCH(O480,【参考】数式用!$G$3:$M$3,0)+6,0),"")</f>
        <v/>
      </c>
      <c r="Q480" s="338" t="s">
        <v>118</v>
      </c>
      <c r="R480" s="339"/>
      <c r="S480" s="340" t="s">
        <v>183</v>
      </c>
      <c r="T480" s="339"/>
      <c r="U480" s="340" t="s">
        <v>184</v>
      </c>
      <c r="V480" s="339"/>
      <c r="W480" s="340" t="s">
        <v>183</v>
      </c>
      <c r="X480" s="339"/>
      <c r="Y480" s="340" t="s">
        <v>185</v>
      </c>
      <c r="Z480" s="340" t="s">
        <v>186</v>
      </c>
      <c r="AA480" s="340" t="str">
        <f t="shared" si="230"/>
        <v/>
      </c>
      <c r="AB480" s="341" t="s">
        <v>187</v>
      </c>
      <c r="AC480" s="342" t="str">
        <f t="shared" si="231"/>
        <v/>
      </c>
      <c r="AD480" s="509" t="str">
        <f t="shared" si="232"/>
        <v/>
      </c>
      <c r="AE480" s="343" t="str">
        <f>IFERROR(ROUNDDOWN(ROUNDDOWN(ROUND(L480*VLOOKUP(K480,【参考】数式用!$A$2:$M$57,MATCH("処遇改善加算Ⅳ",【参考】数式用!$G$3:$M$3,0)+6,0),0),0)*AA480*0.5,0), "")</f>
        <v/>
      </c>
      <c r="AF480" s="344"/>
      <c r="AG480" s="345"/>
      <c r="AH480" s="345"/>
      <c r="AI480" s="344"/>
      <c r="AJ480" s="382"/>
      <c r="AK480" s="346"/>
      <c r="AL480" s="324" t="str">
        <f t="shared" si="233"/>
        <v/>
      </c>
      <c r="AM480" s="325" t="str">
        <f t="shared" si="234"/>
        <v/>
      </c>
      <c r="AN480" s="255"/>
      <c r="AO480" s="577" t="str">
        <f>IFERROR(VLOOKUP(K480,【参考】数式用!$A$2:$N$57,14,FALSE),"")</f>
        <v/>
      </c>
      <c r="AP480" s="577" t="str">
        <f t="shared" si="235"/>
        <v/>
      </c>
      <c r="AQ480" s="560" t="str">
        <f t="shared" si="236"/>
        <v/>
      </c>
      <c r="AR480" s="560" t="str">
        <f t="shared" si="237"/>
        <v>キャリアパス要件Ⅰ・Ⅱ_</v>
      </c>
      <c r="AS480" s="632" t="str">
        <f t="shared" si="238"/>
        <v>入力済</v>
      </c>
      <c r="AT480" s="577" t="str">
        <f t="shared" si="239"/>
        <v/>
      </c>
      <c r="AU480" s="632" t="str">
        <f t="shared" si="240"/>
        <v>入力済</v>
      </c>
      <c r="AV480" s="632" t="str">
        <f t="shared" si="241"/>
        <v/>
      </c>
      <c r="AW480" s="632" t="str">
        <f t="shared" si="242"/>
        <v/>
      </c>
      <c r="AX480" s="577" t="str">
        <f t="shared" si="243"/>
        <v/>
      </c>
      <c r="AY480" s="632" t="str">
        <f>IFERROR(VLOOKUP(K480,【参考】数式用!$AR$3:$AS$49, 2, FALSE), "")</f>
        <v/>
      </c>
      <c r="AZ480" s="577" t="str">
        <f t="shared" si="244"/>
        <v/>
      </c>
      <c r="BA480" s="559" t="str">
        <f t="shared" si="245"/>
        <v>入力済</v>
      </c>
      <c r="BB480" s="632" t="str">
        <f>IFERROR(VLOOKUP(K480,【参考】数式用!$AX$3:$AY$59, 2, FALSE), "")</f>
        <v/>
      </c>
      <c r="BC480" s="577" t="str">
        <f t="shared" si="246"/>
        <v/>
      </c>
      <c r="BD480" s="559" t="str">
        <f t="shared" si="247"/>
        <v>入力済</v>
      </c>
      <c r="BE480" s="559" t="str">
        <f t="shared" si="248"/>
        <v/>
      </c>
      <c r="BF480" s="559" t="str">
        <f t="shared" si="249"/>
        <v/>
      </c>
      <c r="BG480" s="559" t="str">
        <f t="shared" si="250"/>
        <v/>
      </c>
      <c r="BH480" s="559" t="str">
        <f t="shared" si="251"/>
        <v/>
      </c>
      <c r="BI480" s="559" t="str">
        <f t="shared" si="252"/>
        <v/>
      </c>
      <c r="BK480" s="27"/>
      <c r="BL480" s="606" t="str">
        <f t="shared" si="253"/>
        <v/>
      </c>
      <c r="BM480" s="606" t="str">
        <f t="shared" si="254"/>
        <v/>
      </c>
      <c r="BN480" s="606" t="str">
        <f t="shared" si="255"/>
        <v/>
      </c>
      <c r="BO480" s="607" t="str">
        <f>IFERROR(IF(BN480="対象",ROUNDDOWN(L480*VLOOKUP(K480,【参考】数式用!$A$4:$J$42,10,FALSE)*AA480,0),""),"")</f>
        <v/>
      </c>
      <c r="BP480" s="606" t="str">
        <f t="shared" si="259"/>
        <v/>
      </c>
      <c r="BQ480" s="606" t="str">
        <f t="shared" si="256"/>
        <v/>
      </c>
      <c r="BR480" s="608" t="str">
        <f t="shared" si="260"/>
        <v/>
      </c>
      <c r="BS480" s="608" t="str">
        <f t="shared" si="257"/>
        <v/>
      </c>
      <c r="BT480" s="606" t="str">
        <f t="shared" si="258"/>
        <v/>
      </c>
      <c r="BU480" s="607" t="str">
        <f>IFERROR(IF(BT480="Ⅱロ有り",ROUNDDOWN(L480*VLOOKUP(K480,【参考】数式用!$A$4:$J$42,10,FALSE)*AA480,0),""),"")</f>
        <v/>
      </c>
      <c r="BV480" s="606" t="str">
        <f>IFERROR(IF(BT480="Ⅱロなし",ROUNDDOWN(L480*VLOOKUP(K480,【参考】数式用!$A$4:$J$42,8,FALSE)*AA480,0),""),"")</f>
        <v/>
      </c>
    </row>
    <row r="481" spans="1:74" ht="110.1" customHeight="1" thickBot="1">
      <c r="A481" s="333">
        <v>468</v>
      </c>
      <c r="B481" s="1008" t="str">
        <f>IF(基本情報入力シート!B503="","",基本情報入力シート!B503)</f>
        <v/>
      </c>
      <c r="C481" s="1009"/>
      <c r="D481" s="1009"/>
      <c r="E481" s="1009"/>
      <c r="F481" s="1010"/>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24" t="str">
        <f>IF('別紙様式2-2（個票（４、５月））'!M481="","",'別紙様式2-2（個票（４、５月））'!M481)</f>
        <v/>
      </c>
      <c r="N481" s="584" t="str">
        <f>IF('別紙様式2-2（個票（４、５月））'!N481="","",'別紙様式2-2（個票（４、５月））'!N481)</f>
        <v/>
      </c>
      <c r="O481" s="336"/>
      <c r="P481" s="337" t="str">
        <f>IFERROR(VLOOKUP(K481,【参考】数式用!$A$2:$M$57,MATCH(O481,【参考】数式用!$G$3:$M$3,0)+6,0),"")</f>
        <v/>
      </c>
      <c r="Q481" s="338" t="s">
        <v>118</v>
      </c>
      <c r="R481" s="339"/>
      <c r="S481" s="340" t="s">
        <v>183</v>
      </c>
      <c r="T481" s="339"/>
      <c r="U481" s="340" t="s">
        <v>184</v>
      </c>
      <c r="V481" s="339"/>
      <c r="W481" s="340" t="s">
        <v>183</v>
      </c>
      <c r="X481" s="339"/>
      <c r="Y481" s="340" t="s">
        <v>185</v>
      </c>
      <c r="Z481" s="340" t="s">
        <v>186</v>
      </c>
      <c r="AA481" s="340" t="str">
        <f t="shared" si="230"/>
        <v/>
      </c>
      <c r="AB481" s="341" t="s">
        <v>187</v>
      </c>
      <c r="AC481" s="342" t="str">
        <f t="shared" si="231"/>
        <v/>
      </c>
      <c r="AD481" s="509" t="str">
        <f t="shared" si="232"/>
        <v/>
      </c>
      <c r="AE481" s="343" t="str">
        <f>IFERROR(ROUNDDOWN(ROUNDDOWN(ROUND(L481*VLOOKUP(K481,【参考】数式用!$A$2:$M$57,MATCH("処遇改善加算Ⅳ",【参考】数式用!$G$3:$M$3,0)+6,0),0),0)*AA481*0.5,0), "")</f>
        <v/>
      </c>
      <c r="AF481" s="344"/>
      <c r="AG481" s="345"/>
      <c r="AH481" s="345"/>
      <c r="AI481" s="344"/>
      <c r="AJ481" s="382"/>
      <c r="AK481" s="346"/>
      <c r="AL481" s="324" t="str">
        <f t="shared" si="233"/>
        <v/>
      </c>
      <c r="AM481" s="325" t="str">
        <f t="shared" si="234"/>
        <v/>
      </c>
      <c r="AN481" s="255"/>
      <c r="AO481" s="577" t="str">
        <f>IFERROR(VLOOKUP(K481,【参考】数式用!$A$2:$N$57,14,FALSE),"")</f>
        <v/>
      </c>
      <c r="AP481" s="577" t="str">
        <f t="shared" si="235"/>
        <v/>
      </c>
      <c r="AQ481" s="560" t="str">
        <f t="shared" si="236"/>
        <v/>
      </c>
      <c r="AR481" s="560" t="str">
        <f t="shared" si="237"/>
        <v>キャリアパス要件Ⅰ・Ⅱ_</v>
      </c>
      <c r="AS481" s="632" t="str">
        <f t="shared" si="238"/>
        <v>入力済</v>
      </c>
      <c r="AT481" s="577" t="str">
        <f t="shared" si="239"/>
        <v/>
      </c>
      <c r="AU481" s="632" t="str">
        <f t="shared" si="240"/>
        <v>入力済</v>
      </c>
      <c r="AV481" s="632" t="str">
        <f t="shared" si="241"/>
        <v/>
      </c>
      <c r="AW481" s="632" t="str">
        <f t="shared" si="242"/>
        <v/>
      </c>
      <c r="AX481" s="577" t="str">
        <f t="shared" si="243"/>
        <v/>
      </c>
      <c r="AY481" s="632" t="str">
        <f>IFERROR(VLOOKUP(K481,【参考】数式用!$AR$3:$AS$49, 2, FALSE), "")</f>
        <v/>
      </c>
      <c r="AZ481" s="577" t="str">
        <f t="shared" si="244"/>
        <v/>
      </c>
      <c r="BA481" s="559" t="str">
        <f t="shared" si="245"/>
        <v>入力済</v>
      </c>
      <c r="BB481" s="632" t="str">
        <f>IFERROR(VLOOKUP(K481,【参考】数式用!$AX$3:$AY$59, 2, FALSE), "")</f>
        <v/>
      </c>
      <c r="BC481" s="577" t="str">
        <f t="shared" si="246"/>
        <v/>
      </c>
      <c r="BD481" s="559" t="str">
        <f t="shared" si="247"/>
        <v>入力済</v>
      </c>
      <c r="BE481" s="559" t="str">
        <f t="shared" si="248"/>
        <v/>
      </c>
      <c r="BF481" s="559" t="str">
        <f t="shared" si="249"/>
        <v/>
      </c>
      <c r="BG481" s="559" t="str">
        <f t="shared" si="250"/>
        <v/>
      </c>
      <c r="BH481" s="559" t="str">
        <f t="shared" si="251"/>
        <v/>
      </c>
      <c r="BI481" s="559" t="str">
        <f t="shared" si="252"/>
        <v/>
      </c>
      <c r="BK481" s="27"/>
      <c r="BL481" s="606" t="str">
        <f t="shared" si="253"/>
        <v/>
      </c>
      <c r="BM481" s="606" t="str">
        <f t="shared" si="254"/>
        <v/>
      </c>
      <c r="BN481" s="606" t="str">
        <f t="shared" si="255"/>
        <v/>
      </c>
      <c r="BO481" s="607" t="str">
        <f>IFERROR(IF(BN481="対象",ROUNDDOWN(L481*VLOOKUP(K481,【参考】数式用!$A$4:$J$42,10,FALSE)*AA481,0),""),"")</f>
        <v/>
      </c>
      <c r="BP481" s="606" t="str">
        <f t="shared" si="259"/>
        <v/>
      </c>
      <c r="BQ481" s="606" t="str">
        <f t="shared" si="256"/>
        <v/>
      </c>
      <c r="BR481" s="608" t="str">
        <f t="shared" si="260"/>
        <v/>
      </c>
      <c r="BS481" s="608" t="str">
        <f t="shared" si="257"/>
        <v/>
      </c>
      <c r="BT481" s="606" t="str">
        <f t="shared" si="258"/>
        <v/>
      </c>
      <c r="BU481" s="607" t="str">
        <f>IFERROR(IF(BT481="Ⅱロ有り",ROUNDDOWN(L481*VLOOKUP(K481,【参考】数式用!$A$4:$J$42,10,FALSE)*AA481,0),""),"")</f>
        <v/>
      </c>
      <c r="BV481" s="606" t="str">
        <f>IFERROR(IF(BT481="Ⅱロなし",ROUNDDOWN(L481*VLOOKUP(K481,【参考】数式用!$A$4:$J$42,8,FALSE)*AA481,0),""),"")</f>
        <v/>
      </c>
    </row>
    <row r="482" spans="1:74" ht="110.1" customHeight="1" thickBot="1">
      <c r="A482" s="333">
        <v>469</v>
      </c>
      <c r="B482" s="1008" t="str">
        <f>IF(基本情報入力シート!B504="","",基本情報入力シート!B504)</f>
        <v/>
      </c>
      <c r="C482" s="1009"/>
      <c r="D482" s="1009"/>
      <c r="E482" s="1009"/>
      <c r="F482" s="1010"/>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24" t="str">
        <f>IF('別紙様式2-2（個票（４、５月））'!M482="","",'別紙様式2-2（個票（４、５月））'!M482)</f>
        <v/>
      </c>
      <c r="N482" s="584" t="str">
        <f>IF('別紙様式2-2（個票（４、５月））'!N482="","",'別紙様式2-2（個票（４、５月））'!N482)</f>
        <v/>
      </c>
      <c r="O482" s="336"/>
      <c r="P482" s="337" t="str">
        <f>IFERROR(VLOOKUP(K482,【参考】数式用!$A$2:$M$57,MATCH(O482,【参考】数式用!$G$3:$M$3,0)+6,0),"")</f>
        <v/>
      </c>
      <c r="Q482" s="338" t="s">
        <v>118</v>
      </c>
      <c r="R482" s="339"/>
      <c r="S482" s="340" t="s">
        <v>183</v>
      </c>
      <c r="T482" s="339"/>
      <c r="U482" s="340" t="s">
        <v>184</v>
      </c>
      <c r="V482" s="339"/>
      <c r="W482" s="340" t="s">
        <v>183</v>
      </c>
      <c r="X482" s="339"/>
      <c r="Y482" s="340" t="s">
        <v>185</v>
      </c>
      <c r="Z482" s="340" t="s">
        <v>186</v>
      </c>
      <c r="AA482" s="340" t="str">
        <f t="shared" si="230"/>
        <v/>
      </c>
      <c r="AB482" s="341" t="s">
        <v>187</v>
      </c>
      <c r="AC482" s="342" t="str">
        <f t="shared" si="231"/>
        <v/>
      </c>
      <c r="AD482" s="509" t="str">
        <f t="shared" si="232"/>
        <v/>
      </c>
      <c r="AE482" s="343" t="str">
        <f>IFERROR(ROUNDDOWN(ROUNDDOWN(ROUND(L482*VLOOKUP(K482,【参考】数式用!$A$2:$M$57,MATCH("処遇改善加算Ⅳ",【参考】数式用!$G$3:$M$3,0)+6,0),0),0)*AA482*0.5,0), "")</f>
        <v/>
      </c>
      <c r="AF482" s="344"/>
      <c r="AG482" s="345"/>
      <c r="AH482" s="345"/>
      <c r="AI482" s="344"/>
      <c r="AJ482" s="382"/>
      <c r="AK482" s="346"/>
      <c r="AL482" s="324" t="str">
        <f t="shared" si="233"/>
        <v/>
      </c>
      <c r="AM482" s="325" t="str">
        <f t="shared" si="234"/>
        <v/>
      </c>
      <c r="AN482" s="255"/>
      <c r="AO482" s="577" t="str">
        <f>IFERROR(VLOOKUP(K482,【参考】数式用!$A$2:$N$57,14,FALSE),"")</f>
        <v/>
      </c>
      <c r="AP482" s="577" t="str">
        <f t="shared" si="235"/>
        <v/>
      </c>
      <c r="AQ482" s="560" t="str">
        <f t="shared" si="236"/>
        <v/>
      </c>
      <c r="AR482" s="560" t="str">
        <f t="shared" si="237"/>
        <v>キャリアパス要件Ⅰ・Ⅱ_</v>
      </c>
      <c r="AS482" s="632" t="str">
        <f t="shared" si="238"/>
        <v>入力済</v>
      </c>
      <c r="AT482" s="577" t="str">
        <f t="shared" si="239"/>
        <v/>
      </c>
      <c r="AU482" s="632" t="str">
        <f t="shared" si="240"/>
        <v>入力済</v>
      </c>
      <c r="AV482" s="632" t="str">
        <f t="shared" si="241"/>
        <v/>
      </c>
      <c r="AW482" s="632" t="str">
        <f t="shared" si="242"/>
        <v/>
      </c>
      <c r="AX482" s="577" t="str">
        <f t="shared" si="243"/>
        <v/>
      </c>
      <c r="AY482" s="632" t="str">
        <f>IFERROR(VLOOKUP(K482,【参考】数式用!$AR$3:$AS$49, 2, FALSE), "")</f>
        <v/>
      </c>
      <c r="AZ482" s="577" t="str">
        <f t="shared" si="244"/>
        <v/>
      </c>
      <c r="BA482" s="559" t="str">
        <f t="shared" si="245"/>
        <v>入力済</v>
      </c>
      <c r="BB482" s="632" t="str">
        <f>IFERROR(VLOOKUP(K482,【参考】数式用!$AX$3:$AY$59, 2, FALSE), "")</f>
        <v/>
      </c>
      <c r="BC482" s="577" t="str">
        <f t="shared" si="246"/>
        <v/>
      </c>
      <c r="BD482" s="559" t="str">
        <f t="shared" si="247"/>
        <v>入力済</v>
      </c>
      <c r="BE482" s="559" t="str">
        <f t="shared" si="248"/>
        <v/>
      </c>
      <c r="BF482" s="559" t="str">
        <f t="shared" si="249"/>
        <v/>
      </c>
      <c r="BG482" s="559" t="str">
        <f t="shared" si="250"/>
        <v/>
      </c>
      <c r="BH482" s="559" t="str">
        <f t="shared" si="251"/>
        <v/>
      </c>
      <c r="BI482" s="559" t="str">
        <f t="shared" si="252"/>
        <v/>
      </c>
      <c r="BK482" s="27"/>
      <c r="BL482" s="606" t="str">
        <f t="shared" si="253"/>
        <v/>
      </c>
      <c r="BM482" s="606" t="str">
        <f t="shared" si="254"/>
        <v/>
      </c>
      <c r="BN482" s="606" t="str">
        <f t="shared" si="255"/>
        <v/>
      </c>
      <c r="BO482" s="607" t="str">
        <f>IFERROR(IF(BN482="対象",ROUNDDOWN(L482*VLOOKUP(K482,【参考】数式用!$A$4:$J$42,10,FALSE)*AA482,0),""),"")</f>
        <v/>
      </c>
      <c r="BP482" s="606" t="str">
        <f t="shared" si="259"/>
        <v/>
      </c>
      <c r="BQ482" s="606" t="str">
        <f t="shared" si="256"/>
        <v/>
      </c>
      <c r="BR482" s="608" t="str">
        <f t="shared" si="260"/>
        <v/>
      </c>
      <c r="BS482" s="608" t="str">
        <f t="shared" si="257"/>
        <v/>
      </c>
      <c r="BT482" s="606" t="str">
        <f t="shared" si="258"/>
        <v/>
      </c>
      <c r="BU482" s="607" t="str">
        <f>IFERROR(IF(BT482="Ⅱロ有り",ROUNDDOWN(L482*VLOOKUP(K482,【参考】数式用!$A$4:$J$42,10,FALSE)*AA482,0),""),"")</f>
        <v/>
      </c>
      <c r="BV482" s="606" t="str">
        <f>IFERROR(IF(BT482="Ⅱロなし",ROUNDDOWN(L482*VLOOKUP(K482,【参考】数式用!$A$4:$J$42,8,FALSE)*AA482,0),""),"")</f>
        <v/>
      </c>
    </row>
    <row r="483" spans="1:74" ht="110.1" customHeight="1" thickBot="1">
      <c r="A483" s="333">
        <v>470</v>
      </c>
      <c r="B483" s="1008" t="str">
        <f>IF(基本情報入力シート!B505="","",基本情報入力シート!B505)</f>
        <v/>
      </c>
      <c r="C483" s="1009"/>
      <c r="D483" s="1009"/>
      <c r="E483" s="1009"/>
      <c r="F483" s="1010"/>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24" t="str">
        <f>IF('別紙様式2-2（個票（４、５月））'!M483="","",'別紙様式2-2（個票（４、５月））'!M483)</f>
        <v/>
      </c>
      <c r="N483" s="584" t="str">
        <f>IF('別紙様式2-2（個票（４、５月））'!N483="","",'別紙様式2-2（個票（４、５月））'!N483)</f>
        <v/>
      </c>
      <c r="O483" s="336"/>
      <c r="P483" s="337" t="str">
        <f>IFERROR(VLOOKUP(K483,【参考】数式用!$A$2:$M$57,MATCH(O483,【参考】数式用!$G$3:$M$3,0)+6,0),"")</f>
        <v/>
      </c>
      <c r="Q483" s="338" t="s">
        <v>118</v>
      </c>
      <c r="R483" s="339"/>
      <c r="S483" s="340" t="s">
        <v>183</v>
      </c>
      <c r="T483" s="339"/>
      <c r="U483" s="340" t="s">
        <v>184</v>
      </c>
      <c r="V483" s="339"/>
      <c r="W483" s="340" t="s">
        <v>183</v>
      </c>
      <c r="X483" s="339"/>
      <c r="Y483" s="340" t="s">
        <v>185</v>
      </c>
      <c r="Z483" s="340" t="s">
        <v>186</v>
      </c>
      <c r="AA483" s="340" t="str">
        <f t="shared" si="230"/>
        <v/>
      </c>
      <c r="AB483" s="341" t="s">
        <v>187</v>
      </c>
      <c r="AC483" s="342" t="str">
        <f t="shared" si="231"/>
        <v/>
      </c>
      <c r="AD483" s="509" t="str">
        <f t="shared" si="232"/>
        <v/>
      </c>
      <c r="AE483" s="343" t="str">
        <f>IFERROR(ROUNDDOWN(ROUNDDOWN(ROUND(L483*VLOOKUP(K483,【参考】数式用!$A$2:$M$57,MATCH("処遇改善加算Ⅳ",【参考】数式用!$G$3:$M$3,0)+6,0),0),0)*AA483*0.5,0), "")</f>
        <v/>
      </c>
      <c r="AF483" s="344"/>
      <c r="AG483" s="345"/>
      <c r="AH483" s="345"/>
      <c r="AI483" s="344"/>
      <c r="AJ483" s="382"/>
      <c r="AK483" s="346"/>
      <c r="AL483" s="324" t="str">
        <f t="shared" si="233"/>
        <v/>
      </c>
      <c r="AM483" s="325" t="str">
        <f t="shared" si="234"/>
        <v/>
      </c>
      <c r="AN483" s="255"/>
      <c r="AO483" s="577" t="str">
        <f>IFERROR(VLOOKUP(K483,【参考】数式用!$A$2:$N$57,14,FALSE),"")</f>
        <v/>
      </c>
      <c r="AP483" s="577" t="str">
        <f t="shared" si="235"/>
        <v/>
      </c>
      <c r="AQ483" s="560" t="str">
        <f t="shared" si="236"/>
        <v/>
      </c>
      <c r="AR483" s="560" t="str">
        <f t="shared" si="237"/>
        <v>キャリアパス要件Ⅰ・Ⅱ_</v>
      </c>
      <c r="AS483" s="632" t="str">
        <f t="shared" si="238"/>
        <v>入力済</v>
      </c>
      <c r="AT483" s="577" t="str">
        <f t="shared" si="239"/>
        <v/>
      </c>
      <c r="AU483" s="632" t="str">
        <f t="shared" si="240"/>
        <v>入力済</v>
      </c>
      <c r="AV483" s="632" t="str">
        <f t="shared" si="241"/>
        <v/>
      </c>
      <c r="AW483" s="632" t="str">
        <f t="shared" si="242"/>
        <v/>
      </c>
      <c r="AX483" s="577" t="str">
        <f t="shared" si="243"/>
        <v/>
      </c>
      <c r="AY483" s="632" t="str">
        <f>IFERROR(VLOOKUP(K483,【参考】数式用!$AR$3:$AS$49, 2, FALSE), "")</f>
        <v/>
      </c>
      <c r="AZ483" s="577" t="str">
        <f t="shared" si="244"/>
        <v/>
      </c>
      <c r="BA483" s="559" t="str">
        <f t="shared" si="245"/>
        <v>入力済</v>
      </c>
      <c r="BB483" s="632" t="str">
        <f>IFERROR(VLOOKUP(K483,【参考】数式用!$AX$3:$AY$59, 2, FALSE), "")</f>
        <v/>
      </c>
      <c r="BC483" s="577" t="str">
        <f t="shared" si="246"/>
        <v/>
      </c>
      <c r="BD483" s="559" t="str">
        <f t="shared" si="247"/>
        <v>入力済</v>
      </c>
      <c r="BE483" s="559" t="str">
        <f t="shared" si="248"/>
        <v/>
      </c>
      <c r="BF483" s="559" t="str">
        <f t="shared" si="249"/>
        <v/>
      </c>
      <c r="BG483" s="559" t="str">
        <f t="shared" si="250"/>
        <v/>
      </c>
      <c r="BH483" s="559" t="str">
        <f t="shared" si="251"/>
        <v/>
      </c>
      <c r="BI483" s="559" t="str">
        <f t="shared" si="252"/>
        <v/>
      </c>
      <c r="BK483" s="27"/>
      <c r="BL483" s="606" t="str">
        <f t="shared" si="253"/>
        <v/>
      </c>
      <c r="BM483" s="606" t="str">
        <f t="shared" si="254"/>
        <v/>
      </c>
      <c r="BN483" s="606" t="str">
        <f t="shared" si="255"/>
        <v/>
      </c>
      <c r="BO483" s="607" t="str">
        <f>IFERROR(IF(BN483="対象",ROUNDDOWN(L483*VLOOKUP(K483,【参考】数式用!$A$4:$J$42,10,FALSE)*AA483,0),""),"")</f>
        <v/>
      </c>
      <c r="BP483" s="606" t="str">
        <f t="shared" si="259"/>
        <v/>
      </c>
      <c r="BQ483" s="606" t="str">
        <f t="shared" si="256"/>
        <v/>
      </c>
      <c r="BR483" s="608" t="str">
        <f t="shared" si="260"/>
        <v/>
      </c>
      <c r="BS483" s="608" t="str">
        <f t="shared" si="257"/>
        <v/>
      </c>
      <c r="BT483" s="606" t="str">
        <f t="shared" si="258"/>
        <v/>
      </c>
      <c r="BU483" s="607" t="str">
        <f>IFERROR(IF(BT483="Ⅱロ有り",ROUNDDOWN(L483*VLOOKUP(K483,【参考】数式用!$A$4:$J$42,10,FALSE)*AA483,0),""),"")</f>
        <v/>
      </c>
      <c r="BV483" s="606" t="str">
        <f>IFERROR(IF(BT483="Ⅱロなし",ROUNDDOWN(L483*VLOOKUP(K483,【参考】数式用!$A$4:$J$42,8,FALSE)*AA483,0),""),"")</f>
        <v/>
      </c>
    </row>
    <row r="484" spans="1:74" ht="110.1" customHeight="1" thickBot="1">
      <c r="A484" s="333">
        <v>471</v>
      </c>
      <c r="B484" s="1008" t="str">
        <f>IF(基本情報入力シート!B506="","",基本情報入力シート!B506)</f>
        <v/>
      </c>
      <c r="C484" s="1009"/>
      <c r="D484" s="1009"/>
      <c r="E484" s="1009"/>
      <c r="F484" s="1010"/>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24" t="str">
        <f>IF('別紙様式2-2（個票（４、５月））'!M484="","",'別紙様式2-2（個票（４、５月））'!M484)</f>
        <v/>
      </c>
      <c r="N484" s="584" t="str">
        <f>IF('別紙様式2-2（個票（４、５月））'!N484="","",'別紙様式2-2（個票（４、５月））'!N484)</f>
        <v/>
      </c>
      <c r="O484" s="336"/>
      <c r="P484" s="337" t="str">
        <f>IFERROR(VLOOKUP(K484,【参考】数式用!$A$2:$M$57,MATCH(O484,【参考】数式用!$G$3:$M$3,0)+6,0),"")</f>
        <v/>
      </c>
      <c r="Q484" s="338" t="s">
        <v>118</v>
      </c>
      <c r="R484" s="339"/>
      <c r="S484" s="340" t="s">
        <v>183</v>
      </c>
      <c r="T484" s="339"/>
      <c r="U484" s="340" t="s">
        <v>184</v>
      </c>
      <c r="V484" s="339"/>
      <c r="W484" s="340" t="s">
        <v>183</v>
      </c>
      <c r="X484" s="339"/>
      <c r="Y484" s="340" t="s">
        <v>185</v>
      </c>
      <c r="Z484" s="340" t="s">
        <v>186</v>
      </c>
      <c r="AA484" s="340" t="str">
        <f t="shared" si="230"/>
        <v/>
      </c>
      <c r="AB484" s="341" t="s">
        <v>187</v>
      </c>
      <c r="AC484" s="342" t="str">
        <f t="shared" si="231"/>
        <v/>
      </c>
      <c r="AD484" s="509" t="str">
        <f t="shared" si="232"/>
        <v/>
      </c>
      <c r="AE484" s="343" t="str">
        <f>IFERROR(ROUNDDOWN(ROUNDDOWN(ROUND(L484*VLOOKUP(K484,【参考】数式用!$A$2:$M$57,MATCH("処遇改善加算Ⅳ",【参考】数式用!$G$3:$M$3,0)+6,0),0),0)*AA484*0.5,0), "")</f>
        <v/>
      </c>
      <c r="AF484" s="344"/>
      <c r="AG484" s="345"/>
      <c r="AH484" s="345"/>
      <c r="AI484" s="344"/>
      <c r="AJ484" s="382"/>
      <c r="AK484" s="346"/>
      <c r="AL484" s="324" t="str">
        <f t="shared" si="233"/>
        <v/>
      </c>
      <c r="AM484" s="325" t="str">
        <f t="shared" si="234"/>
        <v/>
      </c>
      <c r="AN484" s="255"/>
      <c r="AO484" s="577" t="str">
        <f>IFERROR(VLOOKUP(K484,【参考】数式用!$A$2:$N$57,14,FALSE),"")</f>
        <v/>
      </c>
      <c r="AP484" s="577" t="str">
        <f t="shared" si="235"/>
        <v/>
      </c>
      <c r="AQ484" s="560" t="str">
        <f t="shared" si="236"/>
        <v/>
      </c>
      <c r="AR484" s="560" t="str">
        <f t="shared" si="237"/>
        <v>キャリアパス要件Ⅰ・Ⅱ_</v>
      </c>
      <c r="AS484" s="632" t="str">
        <f t="shared" si="238"/>
        <v>入力済</v>
      </c>
      <c r="AT484" s="577" t="str">
        <f t="shared" si="239"/>
        <v/>
      </c>
      <c r="AU484" s="632" t="str">
        <f t="shared" si="240"/>
        <v>入力済</v>
      </c>
      <c r="AV484" s="632" t="str">
        <f t="shared" si="241"/>
        <v/>
      </c>
      <c r="AW484" s="632" t="str">
        <f t="shared" si="242"/>
        <v/>
      </c>
      <c r="AX484" s="577" t="str">
        <f t="shared" si="243"/>
        <v/>
      </c>
      <c r="AY484" s="632" t="str">
        <f>IFERROR(VLOOKUP(K484,【参考】数式用!$AR$3:$AS$49, 2, FALSE), "")</f>
        <v/>
      </c>
      <c r="AZ484" s="577" t="str">
        <f t="shared" si="244"/>
        <v/>
      </c>
      <c r="BA484" s="559" t="str">
        <f t="shared" si="245"/>
        <v>入力済</v>
      </c>
      <c r="BB484" s="632" t="str">
        <f>IFERROR(VLOOKUP(K484,【参考】数式用!$AX$3:$AY$59, 2, FALSE), "")</f>
        <v/>
      </c>
      <c r="BC484" s="577" t="str">
        <f t="shared" si="246"/>
        <v/>
      </c>
      <c r="BD484" s="559" t="str">
        <f t="shared" si="247"/>
        <v>入力済</v>
      </c>
      <c r="BE484" s="559" t="str">
        <f t="shared" si="248"/>
        <v/>
      </c>
      <c r="BF484" s="559" t="str">
        <f t="shared" si="249"/>
        <v/>
      </c>
      <c r="BG484" s="559" t="str">
        <f t="shared" si="250"/>
        <v/>
      </c>
      <c r="BH484" s="559" t="str">
        <f t="shared" si="251"/>
        <v/>
      </c>
      <c r="BI484" s="559" t="str">
        <f t="shared" si="252"/>
        <v/>
      </c>
      <c r="BK484" s="27"/>
      <c r="BL484" s="606" t="str">
        <f t="shared" si="253"/>
        <v/>
      </c>
      <c r="BM484" s="606" t="str">
        <f t="shared" si="254"/>
        <v/>
      </c>
      <c r="BN484" s="606" t="str">
        <f t="shared" si="255"/>
        <v/>
      </c>
      <c r="BO484" s="607" t="str">
        <f>IFERROR(IF(BN484="対象",ROUNDDOWN(L484*VLOOKUP(K484,【参考】数式用!$A$4:$J$42,10,FALSE)*AA484,0),""),"")</f>
        <v/>
      </c>
      <c r="BP484" s="606" t="str">
        <f t="shared" si="259"/>
        <v/>
      </c>
      <c r="BQ484" s="606" t="str">
        <f t="shared" si="256"/>
        <v/>
      </c>
      <c r="BR484" s="608" t="str">
        <f t="shared" si="260"/>
        <v/>
      </c>
      <c r="BS484" s="608" t="str">
        <f t="shared" si="257"/>
        <v/>
      </c>
      <c r="BT484" s="606" t="str">
        <f t="shared" si="258"/>
        <v/>
      </c>
      <c r="BU484" s="607" t="str">
        <f>IFERROR(IF(BT484="Ⅱロ有り",ROUNDDOWN(L484*VLOOKUP(K484,【参考】数式用!$A$4:$J$42,10,FALSE)*AA484,0),""),"")</f>
        <v/>
      </c>
      <c r="BV484" s="606" t="str">
        <f>IFERROR(IF(BT484="Ⅱロなし",ROUNDDOWN(L484*VLOOKUP(K484,【参考】数式用!$A$4:$J$42,8,FALSE)*AA484,0),""),"")</f>
        <v/>
      </c>
    </row>
    <row r="485" spans="1:74" ht="110.1" customHeight="1" thickBot="1">
      <c r="A485" s="333">
        <v>472</v>
      </c>
      <c r="B485" s="1008" t="str">
        <f>IF(基本情報入力シート!B507="","",基本情報入力シート!B507)</f>
        <v/>
      </c>
      <c r="C485" s="1009"/>
      <c r="D485" s="1009"/>
      <c r="E485" s="1009"/>
      <c r="F485" s="1010"/>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24" t="str">
        <f>IF('別紙様式2-2（個票（４、５月））'!M485="","",'別紙様式2-2（個票（４、５月））'!M485)</f>
        <v/>
      </c>
      <c r="N485" s="584" t="str">
        <f>IF('別紙様式2-2（個票（４、５月））'!N485="","",'別紙様式2-2（個票（４、５月））'!N485)</f>
        <v/>
      </c>
      <c r="O485" s="336"/>
      <c r="P485" s="337" t="str">
        <f>IFERROR(VLOOKUP(K485,【参考】数式用!$A$2:$M$57,MATCH(O485,【参考】数式用!$G$3:$M$3,0)+6,0),"")</f>
        <v/>
      </c>
      <c r="Q485" s="338" t="s">
        <v>118</v>
      </c>
      <c r="R485" s="339"/>
      <c r="S485" s="340" t="s">
        <v>183</v>
      </c>
      <c r="T485" s="339"/>
      <c r="U485" s="340" t="s">
        <v>184</v>
      </c>
      <c r="V485" s="339"/>
      <c r="W485" s="340" t="s">
        <v>183</v>
      </c>
      <c r="X485" s="339"/>
      <c r="Y485" s="340" t="s">
        <v>185</v>
      </c>
      <c r="Z485" s="340" t="s">
        <v>186</v>
      </c>
      <c r="AA485" s="340" t="str">
        <f t="shared" si="230"/>
        <v/>
      </c>
      <c r="AB485" s="341" t="s">
        <v>187</v>
      </c>
      <c r="AC485" s="342" t="str">
        <f t="shared" si="231"/>
        <v/>
      </c>
      <c r="AD485" s="509" t="str">
        <f t="shared" si="232"/>
        <v/>
      </c>
      <c r="AE485" s="343" t="str">
        <f>IFERROR(ROUNDDOWN(ROUNDDOWN(ROUND(L485*VLOOKUP(K485,【参考】数式用!$A$2:$M$57,MATCH("処遇改善加算Ⅳ",【参考】数式用!$G$3:$M$3,0)+6,0),0),0)*AA485*0.5,0), "")</f>
        <v/>
      </c>
      <c r="AF485" s="344"/>
      <c r="AG485" s="345"/>
      <c r="AH485" s="345"/>
      <c r="AI485" s="344"/>
      <c r="AJ485" s="382"/>
      <c r="AK485" s="346"/>
      <c r="AL485" s="324" t="str">
        <f t="shared" si="233"/>
        <v/>
      </c>
      <c r="AM485" s="325" t="str">
        <f t="shared" si="234"/>
        <v/>
      </c>
      <c r="AN485" s="255"/>
      <c r="AO485" s="577" t="str">
        <f>IFERROR(VLOOKUP(K485,【参考】数式用!$A$2:$N$57,14,FALSE),"")</f>
        <v/>
      </c>
      <c r="AP485" s="577" t="str">
        <f t="shared" si="235"/>
        <v/>
      </c>
      <c r="AQ485" s="560" t="str">
        <f t="shared" si="236"/>
        <v/>
      </c>
      <c r="AR485" s="560" t="str">
        <f t="shared" si="237"/>
        <v>キャリアパス要件Ⅰ・Ⅱ_</v>
      </c>
      <c r="AS485" s="632" t="str">
        <f t="shared" si="238"/>
        <v>入力済</v>
      </c>
      <c r="AT485" s="577" t="str">
        <f t="shared" si="239"/>
        <v/>
      </c>
      <c r="AU485" s="632" t="str">
        <f t="shared" si="240"/>
        <v>入力済</v>
      </c>
      <c r="AV485" s="632" t="str">
        <f t="shared" si="241"/>
        <v/>
      </c>
      <c r="AW485" s="632" t="str">
        <f t="shared" si="242"/>
        <v/>
      </c>
      <c r="AX485" s="577" t="str">
        <f t="shared" si="243"/>
        <v/>
      </c>
      <c r="AY485" s="632" t="str">
        <f>IFERROR(VLOOKUP(K485,【参考】数式用!$AR$3:$AS$49, 2, FALSE), "")</f>
        <v/>
      </c>
      <c r="AZ485" s="577" t="str">
        <f t="shared" si="244"/>
        <v/>
      </c>
      <c r="BA485" s="559" t="str">
        <f t="shared" si="245"/>
        <v>入力済</v>
      </c>
      <c r="BB485" s="632" t="str">
        <f>IFERROR(VLOOKUP(K485,【参考】数式用!$AX$3:$AY$59, 2, FALSE), "")</f>
        <v/>
      </c>
      <c r="BC485" s="577" t="str">
        <f t="shared" si="246"/>
        <v/>
      </c>
      <c r="BD485" s="559" t="str">
        <f t="shared" si="247"/>
        <v>入力済</v>
      </c>
      <c r="BE485" s="559" t="str">
        <f t="shared" si="248"/>
        <v/>
      </c>
      <c r="BF485" s="559" t="str">
        <f t="shared" si="249"/>
        <v/>
      </c>
      <c r="BG485" s="559" t="str">
        <f t="shared" si="250"/>
        <v/>
      </c>
      <c r="BH485" s="559" t="str">
        <f t="shared" si="251"/>
        <v/>
      </c>
      <c r="BI485" s="559" t="str">
        <f t="shared" si="252"/>
        <v/>
      </c>
      <c r="BK485" s="27"/>
      <c r="BL485" s="606" t="str">
        <f t="shared" si="253"/>
        <v/>
      </c>
      <c r="BM485" s="606" t="str">
        <f t="shared" si="254"/>
        <v/>
      </c>
      <c r="BN485" s="606" t="str">
        <f t="shared" si="255"/>
        <v/>
      </c>
      <c r="BO485" s="607" t="str">
        <f>IFERROR(IF(BN485="対象",ROUNDDOWN(L485*VLOOKUP(K485,【参考】数式用!$A$4:$J$42,10,FALSE)*AA485,0),""),"")</f>
        <v/>
      </c>
      <c r="BP485" s="606" t="str">
        <f t="shared" si="259"/>
        <v/>
      </c>
      <c r="BQ485" s="606" t="str">
        <f t="shared" si="256"/>
        <v/>
      </c>
      <c r="BR485" s="608" t="str">
        <f t="shared" si="260"/>
        <v/>
      </c>
      <c r="BS485" s="608" t="str">
        <f t="shared" si="257"/>
        <v/>
      </c>
      <c r="BT485" s="606" t="str">
        <f t="shared" si="258"/>
        <v/>
      </c>
      <c r="BU485" s="607" t="str">
        <f>IFERROR(IF(BT485="Ⅱロ有り",ROUNDDOWN(L485*VLOOKUP(K485,【参考】数式用!$A$4:$J$42,10,FALSE)*AA485,0),""),"")</f>
        <v/>
      </c>
      <c r="BV485" s="606" t="str">
        <f>IFERROR(IF(BT485="Ⅱロなし",ROUNDDOWN(L485*VLOOKUP(K485,【参考】数式用!$A$4:$J$42,8,FALSE)*AA485,0),""),"")</f>
        <v/>
      </c>
    </row>
    <row r="486" spans="1:74" ht="110.1" customHeight="1" thickBot="1">
      <c r="A486" s="333">
        <v>473</v>
      </c>
      <c r="B486" s="1008" t="str">
        <f>IF(基本情報入力シート!B508="","",基本情報入力シート!B508)</f>
        <v/>
      </c>
      <c r="C486" s="1009"/>
      <c r="D486" s="1009"/>
      <c r="E486" s="1009"/>
      <c r="F486" s="1010"/>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24" t="str">
        <f>IF('別紙様式2-2（個票（４、５月））'!M486="","",'別紙様式2-2（個票（４、５月））'!M486)</f>
        <v/>
      </c>
      <c r="N486" s="584" t="str">
        <f>IF('別紙様式2-2（個票（４、５月））'!N486="","",'別紙様式2-2（個票（４、５月））'!N486)</f>
        <v/>
      </c>
      <c r="O486" s="336"/>
      <c r="P486" s="337" t="str">
        <f>IFERROR(VLOOKUP(K486,【参考】数式用!$A$2:$M$57,MATCH(O486,【参考】数式用!$G$3:$M$3,0)+6,0),"")</f>
        <v/>
      </c>
      <c r="Q486" s="338" t="s">
        <v>118</v>
      </c>
      <c r="R486" s="339"/>
      <c r="S486" s="340" t="s">
        <v>183</v>
      </c>
      <c r="T486" s="339"/>
      <c r="U486" s="340" t="s">
        <v>184</v>
      </c>
      <c r="V486" s="339"/>
      <c r="W486" s="340" t="s">
        <v>183</v>
      </c>
      <c r="X486" s="339"/>
      <c r="Y486" s="340" t="s">
        <v>185</v>
      </c>
      <c r="Z486" s="340" t="s">
        <v>186</v>
      </c>
      <c r="AA486" s="340" t="str">
        <f t="shared" si="230"/>
        <v/>
      </c>
      <c r="AB486" s="341" t="s">
        <v>187</v>
      </c>
      <c r="AC486" s="342" t="str">
        <f t="shared" si="231"/>
        <v/>
      </c>
      <c r="AD486" s="509" t="str">
        <f t="shared" si="232"/>
        <v/>
      </c>
      <c r="AE486" s="343" t="str">
        <f>IFERROR(ROUNDDOWN(ROUNDDOWN(ROUND(L486*VLOOKUP(K486,【参考】数式用!$A$2:$M$57,MATCH("処遇改善加算Ⅳ",【参考】数式用!$G$3:$M$3,0)+6,0),0),0)*AA486*0.5,0), "")</f>
        <v/>
      </c>
      <c r="AF486" s="344"/>
      <c r="AG486" s="345"/>
      <c r="AH486" s="345"/>
      <c r="AI486" s="344"/>
      <c r="AJ486" s="382"/>
      <c r="AK486" s="346"/>
      <c r="AL486" s="324" t="str">
        <f t="shared" si="233"/>
        <v/>
      </c>
      <c r="AM486" s="325" t="str">
        <f t="shared" si="234"/>
        <v/>
      </c>
      <c r="AN486" s="255"/>
      <c r="AO486" s="577" t="str">
        <f>IFERROR(VLOOKUP(K486,【参考】数式用!$A$2:$N$57,14,FALSE),"")</f>
        <v/>
      </c>
      <c r="AP486" s="577" t="str">
        <f t="shared" si="235"/>
        <v/>
      </c>
      <c r="AQ486" s="560" t="str">
        <f t="shared" si="236"/>
        <v/>
      </c>
      <c r="AR486" s="560" t="str">
        <f t="shared" si="237"/>
        <v>キャリアパス要件Ⅰ・Ⅱ_</v>
      </c>
      <c r="AS486" s="632" t="str">
        <f t="shared" si="238"/>
        <v>入力済</v>
      </c>
      <c r="AT486" s="577" t="str">
        <f t="shared" si="239"/>
        <v/>
      </c>
      <c r="AU486" s="632" t="str">
        <f t="shared" si="240"/>
        <v>入力済</v>
      </c>
      <c r="AV486" s="632" t="str">
        <f t="shared" si="241"/>
        <v/>
      </c>
      <c r="AW486" s="632" t="str">
        <f t="shared" si="242"/>
        <v/>
      </c>
      <c r="AX486" s="577" t="str">
        <f t="shared" si="243"/>
        <v/>
      </c>
      <c r="AY486" s="632" t="str">
        <f>IFERROR(VLOOKUP(K486,【参考】数式用!$AR$3:$AS$49, 2, FALSE), "")</f>
        <v/>
      </c>
      <c r="AZ486" s="577" t="str">
        <f t="shared" si="244"/>
        <v/>
      </c>
      <c r="BA486" s="559" t="str">
        <f t="shared" si="245"/>
        <v>入力済</v>
      </c>
      <c r="BB486" s="632" t="str">
        <f>IFERROR(VLOOKUP(K486,【参考】数式用!$AX$3:$AY$59, 2, FALSE), "")</f>
        <v/>
      </c>
      <c r="BC486" s="577" t="str">
        <f t="shared" si="246"/>
        <v/>
      </c>
      <c r="BD486" s="559" t="str">
        <f t="shared" si="247"/>
        <v>入力済</v>
      </c>
      <c r="BE486" s="559" t="str">
        <f t="shared" si="248"/>
        <v/>
      </c>
      <c r="BF486" s="559" t="str">
        <f t="shared" si="249"/>
        <v/>
      </c>
      <c r="BG486" s="559" t="str">
        <f t="shared" si="250"/>
        <v/>
      </c>
      <c r="BH486" s="559" t="str">
        <f t="shared" si="251"/>
        <v/>
      </c>
      <c r="BI486" s="559" t="str">
        <f t="shared" si="252"/>
        <v/>
      </c>
      <c r="BK486" s="27"/>
      <c r="BL486" s="606" t="str">
        <f t="shared" si="253"/>
        <v/>
      </c>
      <c r="BM486" s="606" t="str">
        <f t="shared" si="254"/>
        <v/>
      </c>
      <c r="BN486" s="606" t="str">
        <f t="shared" si="255"/>
        <v/>
      </c>
      <c r="BO486" s="607" t="str">
        <f>IFERROR(IF(BN486="対象",ROUNDDOWN(L486*VLOOKUP(K486,【参考】数式用!$A$4:$J$42,10,FALSE)*AA486,0),""),"")</f>
        <v/>
      </c>
      <c r="BP486" s="606" t="str">
        <f t="shared" si="259"/>
        <v/>
      </c>
      <c r="BQ486" s="606" t="str">
        <f t="shared" si="256"/>
        <v/>
      </c>
      <c r="BR486" s="608" t="str">
        <f t="shared" si="260"/>
        <v/>
      </c>
      <c r="BS486" s="608" t="str">
        <f t="shared" si="257"/>
        <v/>
      </c>
      <c r="BT486" s="606" t="str">
        <f t="shared" si="258"/>
        <v/>
      </c>
      <c r="BU486" s="607" t="str">
        <f>IFERROR(IF(BT486="Ⅱロ有り",ROUNDDOWN(L486*VLOOKUP(K486,【参考】数式用!$A$4:$J$42,10,FALSE)*AA486,0),""),"")</f>
        <v/>
      </c>
      <c r="BV486" s="606" t="str">
        <f>IFERROR(IF(BT486="Ⅱロなし",ROUNDDOWN(L486*VLOOKUP(K486,【参考】数式用!$A$4:$J$42,8,FALSE)*AA486,0),""),"")</f>
        <v/>
      </c>
    </row>
    <row r="487" spans="1:74" ht="110.1" customHeight="1" thickBot="1">
      <c r="A487" s="333">
        <v>474</v>
      </c>
      <c r="B487" s="1008" t="str">
        <f>IF(基本情報入力シート!B509="","",基本情報入力シート!B509)</f>
        <v/>
      </c>
      <c r="C487" s="1009"/>
      <c r="D487" s="1009"/>
      <c r="E487" s="1009"/>
      <c r="F487" s="1010"/>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24" t="str">
        <f>IF('別紙様式2-2（個票（４、５月））'!M487="","",'別紙様式2-2（個票（４、５月））'!M487)</f>
        <v/>
      </c>
      <c r="N487" s="584" t="str">
        <f>IF('別紙様式2-2（個票（４、５月））'!N487="","",'別紙様式2-2（個票（４、５月））'!N487)</f>
        <v/>
      </c>
      <c r="O487" s="336"/>
      <c r="P487" s="337" t="str">
        <f>IFERROR(VLOOKUP(K487,【参考】数式用!$A$2:$M$57,MATCH(O487,【参考】数式用!$G$3:$M$3,0)+6,0),"")</f>
        <v/>
      </c>
      <c r="Q487" s="338" t="s">
        <v>118</v>
      </c>
      <c r="R487" s="339"/>
      <c r="S487" s="340" t="s">
        <v>183</v>
      </c>
      <c r="T487" s="339"/>
      <c r="U487" s="340" t="s">
        <v>184</v>
      </c>
      <c r="V487" s="339"/>
      <c r="W487" s="340" t="s">
        <v>183</v>
      </c>
      <c r="X487" s="339"/>
      <c r="Y487" s="340" t="s">
        <v>185</v>
      </c>
      <c r="Z487" s="340" t="s">
        <v>186</v>
      </c>
      <c r="AA487" s="340" t="str">
        <f t="shared" si="230"/>
        <v/>
      </c>
      <c r="AB487" s="341" t="s">
        <v>187</v>
      </c>
      <c r="AC487" s="342" t="str">
        <f t="shared" si="231"/>
        <v/>
      </c>
      <c r="AD487" s="509" t="str">
        <f t="shared" si="232"/>
        <v/>
      </c>
      <c r="AE487" s="343" t="str">
        <f>IFERROR(ROUNDDOWN(ROUNDDOWN(ROUND(L487*VLOOKUP(K487,【参考】数式用!$A$2:$M$57,MATCH("処遇改善加算Ⅳ",【参考】数式用!$G$3:$M$3,0)+6,0),0),0)*AA487*0.5,0), "")</f>
        <v/>
      </c>
      <c r="AF487" s="344"/>
      <c r="AG487" s="345"/>
      <c r="AH487" s="345"/>
      <c r="AI487" s="344"/>
      <c r="AJ487" s="382"/>
      <c r="AK487" s="346"/>
      <c r="AL487" s="324" t="str">
        <f t="shared" si="233"/>
        <v/>
      </c>
      <c r="AM487" s="325" t="str">
        <f t="shared" si="234"/>
        <v/>
      </c>
      <c r="AN487" s="255"/>
      <c r="AO487" s="577" t="str">
        <f>IFERROR(VLOOKUP(K487,【参考】数式用!$A$2:$N$57,14,FALSE),"")</f>
        <v/>
      </c>
      <c r="AP487" s="577" t="str">
        <f t="shared" si="235"/>
        <v/>
      </c>
      <c r="AQ487" s="560" t="str">
        <f t="shared" si="236"/>
        <v/>
      </c>
      <c r="AR487" s="560" t="str">
        <f t="shared" si="237"/>
        <v>キャリアパス要件Ⅰ・Ⅱ_</v>
      </c>
      <c r="AS487" s="632" t="str">
        <f t="shared" si="238"/>
        <v>入力済</v>
      </c>
      <c r="AT487" s="577" t="str">
        <f t="shared" si="239"/>
        <v/>
      </c>
      <c r="AU487" s="632" t="str">
        <f t="shared" si="240"/>
        <v>入力済</v>
      </c>
      <c r="AV487" s="632" t="str">
        <f t="shared" si="241"/>
        <v/>
      </c>
      <c r="AW487" s="632" t="str">
        <f t="shared" si="242"/>
        <v/>
      </c>
      <c r="AX487" s="577" t="str">
        <f t="shared" si="243"/>
        <v/>
      </c>
      <c r="AY487" s="632" t="str">
        <f>IFERROR(VLOOKUP(K487,【参考】数式用!$AR$3:$AS$49, 2, FALSE), "")</f>
        <v/>
      </c>
      <c r="AZ487" s="577" t="str">
        <f t="shared" si="244"/>
        <v/>
      </c>
      <c r="BA487" s="559" t="str">
        <f t="shared" si="245"/>
        <v>入力済</v>
      </c>
      <c r="BB487" s="632" t="str">
        <f>IFERROR(VLOOKUP(K487,【参考】数式用!$AX$3:$AY$59, 2, FALSE), "")</f>
        <v/>
      </c>
      <c r="BC487" s="577" t="str">
        <f t="shared" si="246"/>
        <v/>
      </c>
      <c r="BD487" s="559" t="str">
        <f t="shared" si="247"/>
        <v>入力済</v>
      </c>
      <c r="BE487" s="559" t="str">
        <f t="shared" si="248"/>
        <v/>
      </c>
      <c r="BF487" s="559" t="str">
        <f t="shared" si="249"/>
        <v/>
      </c>
      <c r="BG487" s="559" t="str">
        <f t="shared" si="250"/>
        <v/>
      </c>
      <c r="BH487" s="559" t="str">
        <f t="shared" si="251"/>
        <v/>
      </c>
      <c r="BI487" s="559" t="str">
        <f t="shared" si="252"/>
        <v/>
      </c>
      <c r="BK487" s="27"/>
      <c r="BL487" s="606" t="str">
        <f t="shared" si="253"/>
        <v/>
      </c>
      <c r="BM487" s="606" t="str">
        <f t="shared" si="254"/>
        <v/>
      </c>
      <c r="BN487" s="606" t="str">
        <f t="shared" si="255"/>
        <v/>
      </c>
      <c r="BO487" s="607" t="str">
        <f>IFERROR(IF(BN487="対象",ROUNDDOWN(L487*VLOOKUP(K487,【参考】数式用!$A$4:$J$42,10,FALSE)*AA487,0),""),"")</f>
        <v/>
      </c>
      <c r="BP487" s="606" t="str">
        <f t="shared" si="259"/>
        <v/>
      </c>
      <c r="BQ487" s="606" t="str">
        <f t="shared" si="256"/>
        <v/>
      </c>
      <c r="BR487" s="608" t="str">
        <f t="shared" si="260"/>
        <v/>
      </c>
      <c r="BS487" s="608" t="str">
        <f t="shared" si="257"/>
        <v/>
      </c>
      <c r="BT487" s="606" t="str">
        <f t="shared" si="258"/>
        <v/>
      </c>
      <c r="BU487" s="607" t="str">
        <f>IFERROR(IF(BT487="Ⅱロ有り",ROUNDDOWN(L487*VLOOKUP(K487,【参考】数式用!$A$4:$J$42,10,FALSE)*AA487,0),""),"")</f>
        <v/>
      </c>
      <c r="BV487" s="606" t="str">
        <f>IFERROR(IF(BT487="Ⅱロなし",ROUNDDOWN(L487*VLOOKUP(K487,【参考】数式用!$A$4:$J$42,8,FALSE)*AA487,0),""),"")</f>
        <v/>
      </c>
    </row>
    <row r="488" spans="1:74" ht="110.1" customHeight="1" thickBot="1">
      <c r="A488" s="333">
        <v>475</v>
      </c>
      <c r="B488" s="1008" t="str">
        <f>IF(基本情報入力シート!B510="","",基本情報入力シート!B510)</f>
        <v/>
      </c>
      <c r="C488" s="1009"/>
      <c r="D488" s="1009"/>
      <c r="E488" s="1009"/>
      <c r="F488" s="1010"/>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24" t="str">
        <f>IF('別紙様式2-2（個票（４、５月））'!M488="","",'別紙様式2-2（個票（４、５月））'!M488)</f>
        <v/>
      </c>
      <c r="N488" s="584" t="str">
        <f>IF('別紙様式2-2（個票（４、５月））'!N488="","",'別紙様式2-2（個票（４、５月））'!N488)</f>
        <v/>
      </c>
      <c r="O488" s="336"/>
      <c r="P488" s="337" t="str">
        <f>IFERROR(VLOOKUP(K488,【参考】数式用!$A$2:$M$57,MATCH(O488,【参考】数式用!$G$3:$M$3,0)+6,0),"")</f>
        <v/>
      </c>
      <c r="Q488" s="338" t="s">
        <v>118</v>
      </c>
      <c r="R488" s="339"/>
      <c r="S488" s="340" t="s">
        <v>183</v>
      </c>
      <c r="T488" s="339"/>
      <c r="U488" s="340" t="s">
        <v>184</v>
      </c>
      <c r="V488" s="339"/>
      <c r="W488" s="340" t="s">
        <v>183</v>
      </c>
      <c r="X488" s="339"/>
      <c r="Y488" s="340" t="s">
        <v>185</v>
      </c>
      <c r="Z488" s="340" t="s">
        <v>186</v>
      </c>
      <c r="AA488" s="340" t="str">
        <f t="shared" si="230"/>
        <v/>
      </c>
      <c r="AB488" s="341" t="s">
        <v>187</v>
      </c>
      <c r="AC488" s="342" t="str">
        <f t="shared" si="231"/>
        <v/>
      </c>
      <c r="AD488" s="509" t="str">
        <f t="shared" si="232"/>
        <v/>
      </c>
      <c r="AE488" s="343" t="str">
        <f>IFERROR(ROUNDDOWN(ROUNDDOWN(ROUND(L488*VLOOKUP(K488,【参考】数式用!$A$2:$M$57,MATCH("処遇改善加算Ⅳ",【参考】数式用!$G$3:$M$3,0)+6,0),0),0)*AA488*0.5,0), "")</f>
        <v/>
      </c>
      <c r="AF488" s="344"/>
      <c r="AG488" s="345"/>
      <c r="AH488" s="345"/>
      <c r="AI488" s="344"/>
      <c r="AJ488" s="382"/>
      <c r="AK488" s="346"/>
      <c r="AL488" s="324" t="str">
        <f t="shared" si="233"/>
        <v/>
      </c>
      <c r="AM488" s="325" t="str">
        <f t="shared" si="234"/>
        <v/>
      </c>
      <c r="AN488" s="255"/>
      <c r="AO488" s="577" t="str">
        <f>IFERROR(VLOOKUP(K488,【参考】数式用!$A$2:$N$57,14,FALSE),"")</f>
        <v/>
      </c>
      <c r="AP488" s="577" t="str">
        <f t="shared" si="235"/>
        <v/>
      </c>
      <c r="AQ488" s="560" t="str">
        <f t="shared" si="236"/>
        <v/>
      </c>
      <c r="AR488" s="560" t="str">
        <f t="shared" si="237"/>
        <v>キャリアパス要件Ⅰ・Ⅱ_</v>
      </c>
      <c r="AS488" s="632" t="str">
        <f t="shared" si="238"/>
        <v>入力済</v>
      </c>
      <c r="AT488" s="577" t="str">
        <f t="shared" si="239"/>
        <v/>
      </c>
      <c r="AU488" s="632" t="str">
        <f t="shared" si="240"/>
        <v>入力済</v>
      </c>
      <c r="AV488" s="632" t="str">
        <f t="shared" si="241"/>
        <v/>
      </c>
      <c r="AW488" s="632" t="str">
        <f t="shared" si="242"/>
        <v/>
      </c>
      <c r="AX488" s="577" t="str">
        <f t="shared" si="243"/>
        <v/>
      </c>
      <c r="AY488" s="632" t="str">
        <f>IFERROR(VLOOKUP(K488,【参考】数式用!$AR$3:$AS$49, 2, FALSE), "")</f>
        <v/>
      </c>
      <c r="AZ488" s="577" t="str">
        <f t="shared" si="244"/>
        <v/>
      </c>
      <c r="BA488" s="559" t="str">
        <f t="shared" si="245"/>
        <v>入力済</v>
      </c>
      <c r="BB488" s="632" t="str">
        <f>IFERROR(VLOOKUP(K488,【参考】数式用!$AX$3:$AY$59, 2, FALSE), "")</f>
        <v/>
      </c>
      <c r="BC488" s="577" t="str">
        <f t="shared" si="246"/>
        <v/>
      </c>
      <c r="BD488" s="559" t="str">
        <f t="shared" si="247"/>
        <v>入力済</v>
      </c>
      <c r="BE488" s="559" t="str">
        <f t="shared" si="248"/>
        <v/>
      </c>
      <c r="BF488" s="559" t="str">
        <f t="shared" si="249"/>
        <v/>
      </c>
      <c r="BG488" s="559" t="str">
        <f t="shared" si="250"/>
        <v/>
      </c>
      <c r="BH488" s="559" t="str">
        <f t="shared" si="251"/>
        <v/>
      </c>
      <c r="BI488" s="559" t="str">
        <f t="shared" si="252"/>
        <v/>
      </c>
      <c r="BK488" s="27"/>
      <c r="BL488" s="606" t="str">
        <f t="shared" si="253"/>
        <v/>
      </c>
      <c r="BM488" s="606" t="str">
        <f t="shared" si="254"/>
        <v/>
      </c>
      <c r="BN488" s="606" t="str">
        <f t="shared" si="255"/>
        <v/>
      </c>
      <c r="BO488" s="607" t="str">
        <f>IFERROR(IF(BN488="対象",ROUNDDOWN(L488*VLOOKUP(K488,【参考】数式用!$A$4:$J$42,10,FALSE)*AA488,0),""),"")</f>
        <v/>
      </c>
      <c r="BP488" s="606" t="str">
        <f t="shared" si="259"/>
        <v/>
      </c>
      <c r="BQ488" s="606" t="str">
        <f t="shared" si="256"/>
        <v/>
      </c>
      <c r="BR488" s="608" t="str">
        <f t="shared" si="260"/>
        <v/>
      </c>
      <c r="BS488" s="608" t="str">
        <f t="shared" si="257"/>
        <v/>
      </c>
      <c r="BT488" s="606" t="str">
        <f t="shared" si="258"/>
        <v/>
      </c>
      <c r="BU488" s="607" t="str">
        <f>IFERROR(IF(BT488="Ⅱロ有り",ROUNDDOWN(L488*VLOOKUP(K488,【参考】数式用!$A$4:$J$42,10,FALSE)*AA488,0),""),"")</f>
        <v/>
      </c>
      <c r="BV488" s="606" t="str">
        <f>IFERROR(IF(BT488="Ⅱロなし",ROUNDDOWN(L488*VLOOKUP(K488,【参考】数式用!$A$4:$J$42,8,FALSE)*AA488,0),""),"")</f>
        <v/>
      </c>
    </row>
    <row r="489" spans="1:74" ht="110.1" customHeight="1" thickBot="1">
      <c r="A489" s="333">
        <v>476</v>
      </c>
      <c r="B489" s="1008" t="str">
        <f>IF(基本情報入力シート!B511="","",基本情報入力シート!B511)</f>
        <v/>
      </c>
      <c r="C489" s="1009"/>
      <c r="D489" s="1009"/>
      <c r="E489" s="1009"/>
      <c r="F489" s="1010"/>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24" t="str">
        <f>IF('別紙様式2-2（個票（４、５月））'!M489="","",'別紙様式2-2（個票（４、５月））'!M489)</f>
        <v/>
      </c>
      <c r="N489" s="584" t="str">
        <f>IF('別紙様式2-2（個票（４、５月））'!N489="","",'別紙様式2-2（個票（４、５月））'!N489)</f>
        <v/>
      </c>
      <c r="O489" s="336"/>
      <c r="P489" s="337" t="str">
        <f>IFERROR(VLOOKUP(K489,【参考】数式用!$A$2:$M$57,MATCH(O489,【参考】数式用!$G$3:$M$3,0)+6,0),"")</f>
        <v/>
      </c>
      <c r="Q489" s="338" t="s">
        <v>118</v>
      </c>
      <c r="R489" s="339"/>
      <c r="S489" s="340" t="s">
        <v>183</v>
      </c>
      <c r="T489" s="339"/>
      <c r="U489" s="340" t="s">
        <v>184</v>
      </c>
      <c r="V489" s="339"/>
      <c r="W489" s="340" t="s">
        <v>183</v>
      </c>
      <c r="X489" s="339"/>
      <c r="Y489" s="340" t="s">
        <v>185</v>
      </c>
      <c r="Z489" s="340" t="s">
        <v>186</v>
      </c>
      <c r="AA489" s="340" t="str">
        <f t="shared" si="230"/>
        <v/>
      </c>
      <c r="AB489" s="341" t="s">
        <v>187</v>
      </c>
      <c r="AC489" s="342" t="str">
        <f t="shared" si="231"/>
        <v/>
      </c>
      <c r="AD489" s="509" t="str">
        <f t="shared" si="232"/>
        <v/>
      </c>
      <c r="AE489" s="343" t="str">
        <f>IFERROR(ROUNDDOWN(ROUNDDOWN(ROUND(L489*VLOOKUP(K489,【参考】数式用!$A$2:$M$57,MATCH("処遇改善加算Ⅳ",【参考】数式用!$G$3:$M$3,0)+6,0),0),0)*AA489*0.5,0), "")</f>
        <v/>
      </c>
      <c r="AF489" s="344"/>
      <c r="AG489" s="345"/>
      <c r="AH489" s="345"/>
      <c r="AI489" s="344"/>
      <c r="AJ489" s="382"/>
      <c r="AK489" s="346"/>
      <c r="AL489" s="324" t="str">
        <f t="shared" si="233"/>
        <v/>
      </c>
      <c r="AM489" s="325" t="str">
        <f t="shared" si="234"/>
        <v/>
      </c>
      <c r="AN489" s="255"/>
      <c r="AO489" s="577" t="str">
        <f>IFERROR(VLOOKUP(K489,【参考】数式用!$A$2:$N$57,14,FALSE),"")</f>
        <v/>
      </c>
      <c r="AP489" s="577" t="str">
        <f t="shared" si="235"/>
        <v/>
      </c>
      <c r="AQ489" s="560" t="str">
        <f t="shared" si="236"/>
        <v/>
      </c>
      <c r="AR489" s="560" t="str">
        <f t="shared" si="237"/>
        <v>キャリアパス要件Ⅰ・Ⅱ_</v>
      </c>
      <c r="AS489" s="632" t="str">
        <f t="shared" si="238"/>
        <v>入力済</v>
      </c>
      <c r="AT489" s="577" t="str">
        <f t="shared" si="239"/>
        <v/>
      </c>
      <c r="AU489" s="632" t="str">
        <f t="shared" si="240"/>
        <v>入力済</v>
      </c>
      <c r="AV489" s="632" t="str">
        <f t="shared" si="241"/>
        <v/>
      </c>
      <c r="AW489" s="632" t="str">
        <f t="shared" si="242"/>
        <v/>
      </c>
      <c r="AX489" s="577" t="str">
        <f t="shared" si="243"/>
        <v/>
      </c>
      <c r="AY489" s="632" t="str">
        <f>IFERROR(VLOOKUP(K489,【参考】数式用!$AR$3:$AS$49, 2, FALSE), "")</f>
        <v/>
      </c>
      <c r="AZ489" s="577" t="str">
        <f t="shared" si="244"/>
        <v/>
      </c>
      <c r="BA489" s="559" t="str">
        <f t="shared" si="245"/>
        <v>入力済</v>
      </c>
      <c r="BB489" s="632" t="str">
        <f>IFERROR(VLOOKUP(K489,【参考】数式用!$AX$3:$AY$59, 2, FALSE), "")</f>
        <v/>
      </c>
      <c r="BC489" s="577" t="str">
        <f t="shared" si="246"/>
        <v/>
      </c>
      <c r="BD489" s="559" t="str">
        <f t="shared" si="247"/>
        <v>入力済</v>
      </c>
      <c r="BE489" s="559" t="str">
        <f t="shared" si="248"/>
        <v/>
      </c>
      <c r="BF489" s="559" t="str">
        <f t="shared" si="249"/>
        <v/>
      </c>
      <c r="BG489" s="559" t="str">
        <f t="shared" si="250"/>
        <v/>
      </c>
      <c r="BH489" s="559" t="str">
        <f t="shared" si="251"/>
        <v/>
      </c>
      <c r="BI489" s="559" t="str">
        <f t="shared" si="252"/>
        <v/>
      </c>
      <c r="BK489" s="27"/>
      <c r="BL489" s="606" t="str">
        <f t="shared" si="253"/>
        <v/>
      </c>
      <c r="BM489" s="606" t="str">
        <f t="shared" si="254"/>
        <v/>
      </c>
      <c r="BN489" s="606" t="str">
        <f t="shared" si="255"/>
        <v/>
      </c>
      <c r="BO489" s="607" t="str">
        <f>IFERROR(IF(BN489="対象",ROUNDDOWN(L489*VLOOKUP(K489,【参考】数式用!$A$4:$J$42,10,FALSE)*AA489,0),""),"")</f>
        <v/>
      </c>
      <c r="BP489" s="606" t="str">
        <f t="shared" si="259"/>
        <v/>
      </c>
      <c r="BQ489" s="606" t="str">
        <f t="shared" si="256"/>
        <v/>
      </c>
      <c r="BR489" s="608" t="str">
        <f t="shared" si="260"/>
        <v/>
      </c>
      <c r="BS489" s="608" t="str">
        <f t="shared" si="257"/>
        <v/>
      </c>
      <c r="BT489" s="606" t="str">
        <f t="shared" si="258"/>
        <v/>
      </c>
      <c r="BU489" s="607" t="str">
        <f>IFERROR(IF(BT489="Ⅱロ有り",ROUNDDOWN(L489*VLOOKUP(K489,【参考】数式用!$A$4:$J$42,10,FALSE)*AA489,0),""),"")</f>
        <v/>
      </c>
      <c r="BV489" s="606" t="str">
        <f>IFERROR(IF(BT489="Ⅱロなし",ROUNDDOWN(L489*VLOOKUP(K489,【参考】数式用!$A$4:$J$42,8,FALSE)*AA489,0),""),"")</f>
        <v/>
      </c>
    </row>
    <row r="490" spans="1:74" ht="110.1" customHeight="1" thickBot="1">
      <c r="A490" s="333">
        <v>477</v>
      </c>
      <c r="B490" s="1008" t="str">
        <f>IF(基本情報入力シート!B512="","",基本情報入力シート!B512)</f>
        <v/>
      </c>
      <c r="C490" s="1009"/>
      <c r="D490" s="1009"/>
      <c r="E490" s="1009"/>
      <c r="F490" s="1010"/>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24" t="str">
        <f>IF('別紙様式2-2（個票（４、５月））'!M490="","",'別紙様式2-2（個票（４、５月））'!M490)</f>
        <v/>
      </c>
      <c r="N490" s="584" t="str">
        <f>IF('別紙様式2-2（個票（４、５月））'!N490="","",'別紙様式2-2（個票（４、５月））'!N490)</f>
        <v/>
      </c>
      <c r="O490" s="336"/>
      <c r="P490" s="337" t="str">
        <f>IFERROR(VLOOKUP(K490,【参考】数式用!$A$2:$M$57,MATCH(O490,【参考】数式用!$G$3:$M$3,0)+6,0),"")</f>
        <v/>
      </c>
      <c r="Q490" s="338" t="s">
        <v>118</v>
      </c>
      <c r="R490" s="339"/>
      <c r="S490" s="340" t="s">
        <v>183</v>
      </c>
      <c r="T490" s="339"/>
      <c r="U490" s="340" t="s">
        <v>184</v>
      </c>
      <c r="V490" s="339"/>
      <c r="W490" s="340" t="s">
        <v>183</v>
      </c>
      <c r="X490" s="339"/>
      <c r="Y490" s="340" t="s">
        <v>185</v>
      </c>
      <c r="Z490" s="340" t="s">
        <v>186</v>
      </c>
      <c r="AA490" s="340" t="str">
        <f t="shared" si="230"/>
        <v/>
      </c>
      <c r="AB490" s="341" t="s">
        <v>187</v>
      </c>
      <c r="AC490" s="342" t="str">
        <f t="shared" si="231"/>
        <v/>
      </c>
      <c r="AD490" s="509" t="str">
        <f t="shared" si="232"/>
        <v/>
      </c>
      <c r="AE490" s="343" t="str">
        <f>IFERROR(ROUNDDOWN(ROUNDDOWN(ROUND(L490*VLOOKUP(K490,【参考】数式用!$A$2:$M$57,MATCH("処遇改善加算Ⅳ",【参考】数式用!$G$3:$M$3,0)+6,0),0),0)*AA490*0.5,0), "")</f>
        <v/>
      </c>
      <c r="AF490" s="344"/>
      <c r="AG490" s="345"/>
      <c r="AH490" s="345"/>
      <c r="AI490" s="344"/>
      <c r="AJ490" s="382"/>
      <c r="AK490" s="346"/>
      <c r="AL490" s="324" t="str">
        <f t="shared" si="233"/>
        <v/>
      </c>
      <c r="AM490" s="325" t="str">
        <f t="shared" si="234"/>
        <v/>
      </c>
      <c r="AN490" s="255"/>
      <c r="AO490" s="577" t="str">
        <f>IFERROR(VLOOKUP(K490,【参考】数式用!$A$2:$N$57,14,FALSE),"")</f>
        <v/>
      </c>
      <c r="AP490" s="577" t="str">
        <f t="shared" si="235"/>
        <v/>
      </c>
      <c r="AQ490" s="560" t="str">
        <f t="shared" si="236"/>
        <v/>
      </c>
      <c r="AR490" s="560" t="str">
        <f t="shared" si="237"/>
        <v>キャリアパス要件Ⅰ・Ⅱ_</v>
      </c>
      <c r="AS490" s="632" t="str">
        <f t="shared" si="238"/>
        <v>入力済</v>
      </c>
      <c r="AT490" s="577" t="str">
        <f t="shared" si="239"/>
        <v/>
      </c>
      <c r="AU490" s="632" t="str">
        <f t="shared" si="240"/>
        <v>入力済</v>
      </c>
      <c r="AV490" s="632" t="str">
        <f t="shared" si="241"/>
        <v/>
      </c>
      <c r="AW490" s="632" t="str">
        <f t="shared" si="242"/>
        <v/>
      </c>
      <c r="AX490" s="577" t="str">
        <f t="shared" si="243"/>
        <v/>
      </c>
      <c r="AY490" s="632" t="str">
        <f>IFERROR(VLOOKUP(K490,【参考】数式用!$AR$3:$AS$49, 2, FALSE), "")</f>
        <v/>
      </c>
      <c r="AZ490" s="577" t="str">
        <f t="shared" si="244"/>
        <v/>
      </c>
      <c r="BA490" s="559" t="str">
        <f t="shared" si="245"/>
        <v>入力済</v>
      </c>
      <c r="BB490" s="632" t="str">
        <f>IFERROR(VLOOKUP(K490,【参考】数式用!$AX$3:$AY$59, 2, FALSE), "")</f>
        <v/>
      </c>
      <c r="BC490" s="577" t="str">
        <f t="shared" si="246"/>
        <v/>
      </c>
      <c r="BD490" s="559" t="str">
        <f t="shared" si="247"/>
        <v>入力済</v>
      </c>
      <c r="BE490" s="559" t="str">
        <f t="shared" si="248"/>
        <v/>
      </c>
      <c r="BF490" s="559" t="str">
        <f t="shared" si="249"/>
        <v/>
      </c>
      <c r="BG490" s="559" t="str">
        <f t="shared" si="250"/>
        <v/>
      </c>
      <c r="BH490" s="559" t="str">
        <f t="shared" si="251"/>
        <v/>
      </c>
      <c r="BI490" s="559" t="str">
        <f t="shared" si="252"/>
        <v/>
      </c>
      <c r="BK490" s="27"/>
      <c r="BL490" s="606" t="str">
        <f t="shared" si="253"/>
        <v/>
      </c>
      <c r="BM490" s="606" t="str">
        <f t="shared" si="254"/>
        <v/>
      </c>
      <c r="BN490" s="606" t="str">
        <f t="shared" si="255"/>
        <v/>
      </c>
      <c r="BO490" s="607" t="str">
        <f>IFERROR(IF(BN490="対象",ROUNDDOWN(L490*VLOOKUP(K490,【参考】数式用!$A$4:$J$42,10,FALSE)*AA490,0),""),"")</f>
        <v/>
      </c>
      <c r="BP490" s="606" t="str">
        <f t="shared" si="259"/>
        <v/>
      </c>
      <c r="BQ490" s="606" t="str">
        <f t="shared" si="256"/>
        <v/>
      </c>
      <c r="BR490" s="608" t="str">
        <f t="shared" si="260"/>
        <v/>
      </c>
      <c r="BS490" s="608" t="str">
        <f t="shared" si="257"/>
        <v/>
      </c>
      <c r="BT490" s="606" t="str">
        <f t="shared" si="258"/>
        <v/>
      </c>
      <c r="BU490" s="607" t="str">
        <f>IFERROR(IF(BT490="Ⅱロ有り",ROUNDDOWN(L490*VLOOKUP(K490,【参考】数式用!$A$4:$J$42,10,FALSE)*AA490,0),""),"")</f>
        <v/>
      </c>
      <c r="BV490" s="606" t="str">
        <f>IFERROR(IF(BT490="Ⅱロなし",ROUNDDOWN(L490*VLOOKUP(K490,【参考】数式用!$A$4:$J$42,8,FALSE)*AA490,0),""),"")</f>
        <v/>
      </c>
    </row>
    <row r="491" spans="1:74" ht="110.1" customHeight="1" thickBot="1">
      <c r="A491" s="333">
        <v>478</v>
      </c>
      <c r="B491" s="1008" t="str">
        <f>IF(基本情報入力シート!B513="","",基本情報入力シート!B513)</f>
        <v/>
      </c>
      <c r="C491" s="1009"/>
      <c r="D491" s="1009"/>
      <c r="E491" s="1009"/>
      <c r="F491" s="1010"/>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24" t="str">
        <f>IF('別紙様式2-2（個票（４、５月））'!M491="","",'別紙様式2-2（個票（４、５月））'!M491)</f>
        <v/>
      </c>
      <c r="N491" s="584" t="str">
        <f>IF('別紙様式2-2（個票（４、５月））'!N491="","",'別紙様式2-2（個票（４、５月））'!N491)</f>
        <v/>
      </c>
      <c r="O491" s="336"/>
      <c r="P491" s="337" t="str">
        <f>IFERROR(VLOOKUP(K491,【参考】数式用!$A$2:$M$57,MATCH(O491,【参考】数式用!$G$3:$M$3,0)+6,0),"")</f>
        <v/>
      </c>
      <c r="Q491" s="338" t="s">
        <v>118</v>
      </c>
      <c r="R491" s="339"/>
      <c r="S491" s="340" t="s">
        <v>183</v>
      </c>
      <c r="T491" s="339"/>
      <c r="U491" s="340" t="s">
        <v>184</v>
      </c>
      <c r="V491" s="339"/>
      <c r="W491" s="340" t="s">
        <v>183</v>
      </c>
      <c r="X491" s="339"/>
      <c r="Y491" s="340" t="s">
        <v>185</v>
      </c>
      <c r="Z491" s="340" t="s">
        <v>186</v>
      </c>
      <c r="AA491" s="340" t="str">
        <f t="shared" si="230"/>
        <v/>
      </c>
      <c r="AB491" s="341" t="s">
        <v>187</v>
      </c>
      <c r="AC491" s="342" t="str">
        <f t="shared" si="231"/>
        <v/>
      </c>
      <c r="AD491" s="509" t="str">
        <f t="shared" si="232"/>
        <v/>
      </c>
      <c r="AE491" s="343" t="str">
        <f>IFERROR(ROUNDDOWN(ROUNDDOWN(ROUND(L491*VLOOKUP(K491,【参考】数式用!$A$2:$M$57,MATCH("処遇改善加算Ⅳ",【参考】数式用!$G$3:$M$3,0)+6,0),0),0)*AA491*0.5,0), "")</f>
        <v/>
      </c>
      <c r="AF491" s="344"/>
      <c r="AG491" s="345"/>
      <c r="AH491" s="345"/>
      <c r="AI491" s="344"/>
      <c r="AJ491" s="382"/>
      <c r="AK491" s="346"/>
      <c r="AL491" s="324" t="str">
        <f t="shared" si="233"/>
        <v/>
      </c>
      <c r="AM491" s="325" t="str">
        <f t="shared" si="234"/>
        <v/>
      </c>
      <c r="AN491" s="255"/>
      <c r="AO491" s="577" t="str">
        <f>IFERROR(VLOOKUP(K491,【参考】数式用!$A$2:$N$57,14,FALSE),"")</f>
        <v/>
      </c>
      <c r="AP491" s="577" t="str">
        <f t="shared" si="235"/>
        <v/>
      </c>
      <c r="AQ491" s="560" t="str">
        <f t="shared" si="236"/>
        <v/>
      </c>
      <c r="AR491" s="560" t="str">
        <f t="shared" si="237"/>
        <v>キャリアパス要件Ⅰ・Ⅱ_</v>
      </c>
      <c r="AS491" s="632" t="str">
        <f t="shared" si="238"/>
        <v>入力済</v>
      </c>
      <c r="AT491" s="577" t="str">
        <f t="shared" si="239"/>
        <v/>
      </c>
      <c r="AU491" s="632" t="str">
        <f t="shared" si="240"/>
        <v>入力済</v>
      </c>
      <c r="AV491" s="632" t="str">
        <f t="shared" si="241"/>
        <v/>
      </c>
      <c r="AW491" s="632" t="str">
        <f t="shared" si="242"/>
        <v/>
      </c>
      <c r="AX491" s="577" t="str">
        <f t="shared" si="243"/>
        <v/>
      </c>
      <c r="AY491" s="632" t="str">
        <f>IFERROR(VLOOKUP(K491,【参考】数式用!$AR$3:$AS$49, 2, FALSE), "")</f>
        <v/>
      </c>
      <c r="AZ491" s="577" t="str">
        <f t="shared" si="244"/>
        <v/>
      </c>
      <c r="BA491" s="559" t="str">
        <f t="shared" si="245"/>
        <v>入力済</v>
      </c>
      <c r="BB491" s="632" t="str">
        <f>IFERROR(VLOOKUP(K491,【参考】数式用!$AX$3:$AY$59, 2, FALSE), "")</f>
        <v/>
      </c>
      <c r="BC491" s="577" t="str">
        <f t="shared" si="246"/>
        <v/>
      </c>
      <c r="BD491" s="559" t="str">
        <f t="shared" si="247"/>
        <v>入力済</v>
      </c>
      <c r="BE491" s="559" t="str">
        <f t="shared" si="248"/>
        <v/>
      </c>
      <c r="BF491" s="559" t="str">
        <f t="shared" si="249"/>
        <v/>
      </c>
      <c r="BG491" s="559" t="str">
        <f t="shared" si="250"/>
        <v/>
      </c>
      <c r="BH491" s="559" t="str">
        <f t="shared" si="251"/>
        <v/>
      </c>
      <c r="BI491" s="559" t="str">
        <f t="shared" si="252"/>
        <v/>
      </c>
      <c r="BK491" s="27"/>
      <c r="BL491" s="606" t="str">
        <f t="shared" si="253"/>
        <v/>
      </c>
      <c r="BM491" s="606" t="str">
        <f t="shared" si="254"/>
        <v/>
      </c>
      <c r="BN491" s="606" t="str">
        <f t="shared" si="255"/>
        <v/>
      </c>
      <c r="BO491" s="607" t="str">
        <f>IFERROR(IF(BN491="対象",ROUNDDOWN(L491*VLOOKUP(K491,【参考】数式用!$A$4:$J$42,10,FALSE)*AA491,0),""),"")</f>
        <v/>
      </c>
      <c r="BP491" s="606" t="str">
        <f t="shared" si="259"/>
        <v/>
      </c>
      <c r="BQ491" s="606" t="str">
        <f t="shared" si="256"/>
        <v/>
      </c>
      <c r="BR491" s="608" t="str">
        <f t="shared" si="260"/>
        <v/>
      </c>
      <c r="BS491" s="608" t="str">
        <f t="shared" si="257"/>
        <v/>
      </c>
      <c r="BT491" s="606" t="str">
        <f t="shared" si="258"/>
        <v/>
      </c>
      <c r="BU491" s="607" t="str">
        <f>IFERROR(IF(BT491="Ⅱロ有り",ROUNDDOWN(L491*VLOOKUP(K491,【参考】数式用!$A$4:$J$42,10,FALSE)*AA491,0),""),"")</f>
        <v/>
      </c>
      <c r="BV491" s="606" t="str">
        <f>IFERROR(IF(BT491="Ⅱロなし",ROUNDDOWN(L491*VLOOKUP(K491,【参考】数式用!$A$4:$J$42,8,FALSE)*AA491,0),""),"")</f>
        <v/>
      </c>
    </row>
    <row r="492" spans="1:74" ht="110.1" customHeight="1" thickBot="1">
      <c r="A492" s="333">
        <v>479</v>
      </c>
      <c r="B492" s="1008" t="str">
        <f>IF(基本情報入力シート!B514="","",基本情報入力シート!B514)</f>
        <v/>
      </c>
      <c r="C492" s="1009"/>
      <c r="D492" s="1009"/>
      <c r="E492" s="1009"/>
      <c r="F492" s="1010"/>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24" t="str">
        <f>IF('別紙様式2-2（個票（４、５月））'!M492="","",'別紙様式2-2（個票（４、５月））'!M492)</f>
        <v/>
      </c>
      <c r="N492" s="584" t="str">
        <f>IF('別紙様式2-2（個票（４、５月））'!N492="","",'別紙様式2-2（個票（４、５月））'!N492)</f>
        <v/>
      </c>
      <c r="O492" s="336"/>
      <c r="P492" s="337" t="str">
        <f>IFERROR(VLOOKUP(K492,【参考】数式用!$A$2:$M$57,MATCH(O492,【参考】数式用!$G$3:$M$3,0)+6,0),"")</f>
        <v/>
      </c>
      <c r="Q492" s="338" t="s">
        <v>118</v>
      </c>
      <c r="R492" s="339"/>
      <c r="S492" s="340" t="s">
        <v>183</v>
      </c>
      <c r="T492" s="339"/>
      <c r="U492" s="340" t="s">
        <v>184</v>
      </c>
      <c r="V492" s="339"/>
      <c r="W492" s="340" t="s">
        <v>183</v>
      </c>
      <c r="X492" s="339"/>
      <c r="Y492" s="340" t="s">
        <v>185</v>
      </c>
      <c r="Z492" s="340" t="s">
        <v>186</v>
      </c>
      <c r="AA492" s="340" t="str">
        <f t="shared" si="230"/>
        <v/>
      </c>
      <c r="AB492" s="341" t="s">
        <v>187</v>
      </c>
      <c r="AC492" s="342" t="str">
        <f t="shared" si="231"/>
        <v/>
      </c>
      <c r="AD492" s="509" t="str">
        <f t="shared" si="232"/>
        <v/>
      </c>
      <c r="AE492" s="343" t="str">
        <f>IFERROR(ROUNDDOWN(ROUNDDOWN(ROUND(L492*VLOOKUP(K492,【参考】数式用!$A$2:$M$57,MATCH("処遇改善加算Ⅳ",【参考】数式用!$G$3:$M$3,0)+6,0),0),0)*AA492*0.5,0), "")</f>
        <v/>
      </c>
      <c r="AF492" s="344"/>
      <c r="AG492" s="345"/>
      <c r="AH492" s="345"/>
      <c r="AI492" s="344"/>
      <c r="AJ492" s="382"/>
      <c r="AK492" s="346"/>
      <c r="AL492" s="324" t="str">
        <f t="shared" si="233"/>
        <v/>
      </c>
      <c r="AM492" s="325" t="str">
        <f t="shared" si="234"/>
        <v/>
      </c>
      <c r="AN492" s="255"/>
      <c r="AO492" s="577" t="str">
        <f>IFERROR(VLOOKUP(K492,【参考】数式用!$A$2:$N$57,14,FALSE),"")</f>
        <v/>
      </c>
      <c r="AP492" s="577" t="str">
        <f t="shared" si="235"/>
        <v/>
      </c>
      <c r="AQ492" s="560" t="str">
        <f t="shared" si="236"/>
        <v/>
      </c>
      <c r="AR492" s="560" t="str">
        <f t="shared" si="237"/>
        <v>キャリアパス要件Ⅰ・Ⅱ_</v>
      </c>
      <c r="AS492" s="632" t="str">
        <f t="shared" si="238"/>
        <v>入力済</v>
      </c>
      <c r="AT492" s="577" t="str">
        <f t="shared" si="239"/>
        <v/>
      </c>
      <c r="AU492" s="632" t="str">
        <f t="shared" si="240"/>
        <v>入力済</v>
      </c>
      <c r="AV492" s="632" t="str">
        <f t="shared" si="241"/>
        <v/>
      </c>
      <c r="AW492" s="632" t="str">
        <f t="shared" si="242"/>
        <v/>
      </c>
      <c r="AX492" s="577" t="str">
        <f t="shared" si="243"/>
        <v/>
      </c>
      <c r="AY492" s="632" t="str">
        <f>IFERROR(VLOOKUP(K492,【参考】数式用!$AR$3:$AS$49, 2, FALSE), "")</f>
        <v/>
      </c>
      <c r="AZ492" s="577" t="str">
        <f t="shared" si="244"/>
        <v/>
      </c>
      <c r="BA492" s="559" t="str">
        <f t="shared" si="245"/>
        <v>入力済</v>
      </c>
      <c r="BB492" s="632" t="str">
        <f>IFERROR(VLOOKUP(K492,【参考】数式用!$AX$3:$AY$59, 2, FALSE), "")</f>
        <v/>
      </c>
      <c r="BC492" s="577" t="str">
        <f t="shared" si="246"/>
        <v/>
      </c>
      <c r="BD492" s="559" t="str">
        <f t="shared" si="247"/>
        <v>入力済</v>
      </c>
      <c r="BE492" s="559" t="str">
        <f t="shared" si="248"/>
        <v/>
      </c>
      <c r="BF492" s="559" t="str">
        <f t="shared" si="249"/>
        <v/>
      </c>
      <c r="BG492" s="559" t="str">
        <f t="shared" si="250"/>
        <v/>
      </c>
      <c r="BH492" s="559" t="str">
        <f t="shared" si="251"/>
        <v/>
      </c>
      <c r="BI492" s="559" t="str">
        <f t="shared" si="252"/>
        <v/>
      </c>
      <c r="BK492" s="27"/>
      <c r="BL492" s="606" t="str">
        <f t="shared" si="253"/>
        <v/>
      </c>
      <c r="BM492" s="606" t="str">
        <f t="shared" si="254"/>
        <v/>
      </c>
      <c r="BN492" s="606" t="str">
        <f t="shared" si="255"/>
        <v/>
      </c>
      <c r="BO492" s="607" t="str">
        <f>IFERROR(IF(BN492="対象",ROUNDDOWN(L492*VLOOKUP(K492,【参考】数式用!$A$4:$J$42,10,FALSE)*AA492,0),""),"")</f>
        <v/>
      </c>
      <c r="BP492" s="606" t="str">
        <f t="shared" si="259"/>
        <v/>
      </c>
      <c r="BQ492" s="606" t="str">
        <f t="shared" si="256"/>
        <v/>
      </c>
      <c r="BR492" s="608" t="str">
        <f t="shared" si="260"/>
        <v/>
      </c>
      <c r="BS492" s="608" t="str">
        <f t="shared" si="257"/>
        <v/>
      </c>
      <c r="BT492" s="606" t="str">
        <f t="shared" si="258"/>
        <v/>
      </c>
      <c r="BU492" s="607" t="str">
        <f>IFERROR(IF(BT492="Ⅱロ有り",ROUNDDOWN(L492*VLOOKUP(K492,【参考】数式用!$A$4:$J$42,10,FALSE)*AA492,0),""),"")</f>
        <v/>
      </c>
      <c r="BV492" s="606" t="str">
        <f>IFERROR(IF(BT492="Ⅱロなし",ROUNDDOWN(L492*VLOOKUP(K492,【参考】数式用!$A$4:$J$42,8,FALSE)*AA492,0),""),"")</f>
        <v/>
      </c>
    </row>
    <row r="493" spans="1:74" ht="110.1" customHeight="1" thickBot="1">
      <c r="A493" s="333">
        <v>480</v>
      </c>
      <c r="B493" s="1008" t="str">
        <f>IF(基本情報入力シート!B515="","",基本情報入力シート!B515)</f>
        <v/>
      </c>
      <c r="C493" s="1009"/>
      <c r="D493" s="1009"/>
      <c r="E493" s="1009"/>
      <c r="F493" s="1010"/>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24" t="str">
        <f>IF('別紙様式2-2（個票（４、５月））'!M493="","",'別紙様式2-2（個票（４、５月））'!M493)</f>
        <v/>
      </c>
      <c r="N493" s="584" t="str">
        <f>IF('別紙様式2-2（個票（４、５月））'!N493="","",'別紙様式2-2（個票（４、５月））'!N493)</f>
        <v/>
      </c>
      <c r="O493" s="336"/>
      <c r="P493" s="337" t="str">
        <f>IFERROR(VLOOKUP(K493,【参考】数式用!$A$2:$M$57,MATCH(O493,【参考】数式用!$G$3:$M$3,0)+6,0),"")</f>
        <v/>
      </c>
      <c r="Q493" s="338" t="s">
        <v>118</v>
      </c>
      <c r="R493" s="339"/>
      <c r="S493" s="340" t="s">
        <v>183</v>
      </c>
      <c r="T493" s="339"/>
      <c r="U493" s="340" t="s">
        <v>184</v>
      </c>
      <c r="V493" s="339"/>
      <c r="W493" s="340" t="s">
        <v>183</v>
      </c>
      <c r="X493" s="339"/>
      <c r="Y493" s="340" t="s">
        <v>185</v>
      </c>
      <c r="Z493" s="340" t="s">
        <v>186</v>
      </c>
      <c r="AA493" s="340" t="str">
        <f t="shared" si="230"/>
        <v/>
      </c>
      <c r="AB493" s="341" t="s">
        <v>187</v>
      </c>
      <c r="AC493" s="342" t="str">
        <f t="shared" si="231"/>
        <v/>
      </c>
      <c r="AD493" s="509" t="str">
        <f t="shared" si="232"/>
        <v/>
      </c>
      <c r="AE493" s="343" t="str">
        <f>IFERROR(ROUNDDOWN(ROUNDDOWN(ROUND(L493*VLOOKUP(K493,【参考】数式用!$A$2:$M$57,MATCH("処遇改善加算Ⅳ",【参考】数式用!$G$3:$M$3,0)+6,0),0),0)*AA493*0.5,0), "")</f>
        <v/>
      </c>
      <c r="AF493" s="344"/>
      <c r="AG493" s="345"/>
      <c r="AH493" s="345"/>
      <c r="AI493" s="344"/>
      <c r="AJ493" s="382"/>
      <c r="AK493" s="346"/>
      <c r="AL493" s="324" t="str">
        <f t="shared" si="233"/>
        <v/>
      </c>
      <c r="AM493" s="325" t="str">
        <f t="shared" si="234"/>
        <v/>
      </c>
      <c r="AN493" s="255"/>
      <c r="AO493" s="577" t="str">
        <f>IFERROR(VLOOKUP(K493,【参考】数式用!$A$2:$N$57,14,FALSE),"")</f>
        <v/>
      </c>
      <c r="AP493" s="577" t="str">
        <f t="shared" si="235"/>
        <v/>
      </c>
      <c r="AQ493" s="560" t="str">
        <f t="shared" si="236"/>
        <v/>
      </c>
      <c r="AR493" s="560" t="str">
        <f t="shared" si="237"/>
        <v>キャリアパス要件Ⅰ・Ⅱ_</v>
      </c>
      <c r="AS493" s="632" t="str">
        <f t="shared" si="238"/>
        <v>入力済</v>
      </c>
      <c r="AT493" s="577" t="str">
        <f t="shared" si="239"/>
        <v/>
      </c>
      <c r="AU493" s="632" t="str">
        <f t="shared" si="240"/>
        <v>入力済</v>
      </c>
      <c r="AV493" s="632" t="str">
        <f t="shared" si="241"/>
        <v/>
      </c>
      <c r="AW493" s="632" t="str">
        <f t="shared" si="242"/>
        <v/>
      </c>
      <c r="AX493" s="577" t="str">
        <f t="shared" si="243"/>
        <v/>
      </c>
      <c r="AY493" s="632" t="str">
        <f>IFERROR(VLOOKUP(K493,【参考】数式用!$AR$3:$AS$49, 2, FALSE), "")</f>
        <v/>
      </c>
      <c r="AZ493" s="577" t="str">
        <f t="shared" si="244"/>
        <v/>
      </c>
      <c r="BA493" s="559" t="str">
        <f t="shared" si="245"/>
        <v>入力済</v>
      </c>
      <c r="BB493" s="632" t="str">
        <f>IFERROR(VLOOKUP(K493,【参考】数式用!$AX$3:$AY$59, 2, FALSE), "")</f>
        <v/>
      </c>
      <c r="BC493" s="577" t="str">
        <f t="shared" si="246"/>
        <v/>
      </c>
      <c r="BD493" s="559" t="str">
        <f t="shared" si="247"/>
        <v>入力済</v>
      </c>
      <c r="BE493" s="559" t="str">
        <f t="shared" si="248"/>
        <v/>
      </c>
      <c r="BF493" s="559" t="str">
        <f t="shared" si="249"/>
        <v/>
      </c>
      <c r="BG493" s="559" t="str">
        <f t="shared" si="250"/>
        <v/>
      </c>
      <c r="BH493" s="559" t="str">
        <f t="shared" si="251"/>
        <v/>
      </c>
      <c r="BI493" s="559" t="str">
        <f t="shared" si="252"/>
        <v/>
      </c>
      <c r="BK493" s="27"/>
      <c r="BL493" s="606" t="str">
        <f t="shared" si="253"/>
        <v/>
      </c>
      <c r="BM493" s="606" t="str">
        <f t="shared" si="254"/>
        <v/>
      </c>
      <c r="BN493" s="606" t="str">
        <f t="shared" si="255"/>
        <v/>
      </c>
      <c r="BO493" s="607" t="str">
        <f>IFERROR(IF(BN493="対象",ROUNDDOWN(L493*VLOOKUP(K493,【参考】数式用!$A$4:$J$42,10,FALSE)*AA493,0),""),"")</f>
        <v/>
      </c>
      <c r="BP493" s="606" t="str">
        <f t="shared" si="259"/>
        <v/>
      </c>
      <c r="BQ493" s="606" t="str">
        <f t="shared" si="256"/>
        <v/>
      </c>
      <c r="BR493" s="608" t="str">
        <f t="shared" si="260"/>
        <v/>
      </c>
      <c r="BS493" s="608" t="str">
        <f t="shared" si="257"/>
        <v/>
      </c>
      <c r="BT493" s="606" t="str">
        <f t="shared" si="258"/>
        <v/>
      </c>
      <c r="BU493" s="607" t="str">
        <f>IFERROR(IF(BT493="Ⅱロ有り",ROUNDDOWN(L493*VLOOKUP(K493,【参考】数式用!$A$4:$J$42,10,FALSE)*AA493,0),""),"")</f>
        <v/>
      </c>
      <c r="BV493" s="606" t="str">
        <f>IFERROR(IF(BT493="Ⅱロなし",ROUNDDOWN(L493*VLOOKUP(K493,【参考】数式用!$A$4:$J$42,8,FALSE)*AA493,0),""),"")</f>
        <v/>
      </c>
    </row>
    <row r="494" spans="1:74" ht="110.1" customHeight="1" thickBot="1">
      <c r="A494" s="333">
        <v>481</v>
      </c>
      <c r="B494" s="1008" t="str">
        <f>IF(基本情報入力シート!B516="","",基本情報入力シート!B516)</f>
        <v/>
      </c>
      <c r="C494" s="1009"/>
      <c r="D494" s="1009"/>
      <c r="E494" s="1009"/>
      <c r="F494" s="1010"/>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24" t="str">
        <f>IF('別紙様式2-2（個票（４、５月））'!M494="","",'別紙様式2-2（個票（４、５月））'!M494)</f>
        <v/>
      </c>
      <c r="N494" s="584" t="str">
        <f>IF('別紙様式2-2（個票（４、５月））'!N494="","",'別紙様式2-2（個票（４、５月））'!N494)</f>
        <v/>
      </c>
      <c r="O494" s="336"/>
      <c r="P494" s="337" t="str">
        <f>IFERROR(VLOOKUP(K494,【参考】数式用!$A$2:$M$57,MATCH(O494,【参考】数式用!$G$3:$M$3,0)+6,0),"")</f>
        <v/>
      </c>
      <c r="Q494" s="338" t="s">
        <v>118</v>
      </c>
      <c r="R494" s="339"/>
      <c r="S494" s="340" t="s">
        <v>183</v>
      </c>
      <c r="T494" s="339"/>
      <c r="U494" s="340" t="s">
        <v>184</v>
      </c>
      <c r="V494" s="339"/>
      <c r="W494" s="340" t="s">
        <v>183</v>
      </c>
      <c r="X494" s="339"/>
      <c r="Y494" s="340" t="s">
        <v>185</v>
      </c>
      <c r="Z494" s="340" t="s">
        <v>186</v>
      </c>
      <c r="AA494" s="340" t="str">
        <f t="shared" si="230"/>
        <v/>
      </c>
      <c r="AB494" s="341" t="s">
        <v>187</v>
      </c>
      <c r="AC494" s="342" t="str">
        <f t="shared" si="231"/>
        <v/>
      </c>
      <c r="AD494" s="509" t="str">
        <f t="shared" si="232"/>
        <v/>
      </c>
      <c r="AE494" s="343" t="str">
        <f>IFERROR(ROUNDDOWN(ROUNDDOWN(ROUND(L494*VLOOKUP(K494,【参考】数式用!$A$2:$M$57,MATCH("処遇改善加算Ⅳ",【参考】数式用!$G$3:$M$3,0)+6,0),0),0)*AA494*0.5,0), "")</f>
        <v/>
      </c>
      <c r="AF494" s="344"/>
      <c r="AG494" s="345"/>
      <c r="AH494" s="345"/>
      <c r="AI494" s="344"/>
      <c r="AJ494" s="382"/>
      <c r="AK494" s="346"/>
      <c r="AL494" s="324" t="str">
        <f t="shared" si="233"/>
        <v/>
      </c>
      <c r="AM494" s="325" t="str">
        <f t="shared" si="234"/>
        <v/>
      </c>
      <c r="AN494" s="255"/>
      <c r="AO494" s="577" t="str">
        <f>IFERROR(VLOOKUP(K494,【参考】数式用!$A$2:$N$57,14,FALSE),"")</f>
        <v/>
      </c>
      <c r="AP494" s="577" t="str">
        <f t="shared" si="235"/>
        <v/>
      </c>
      <c r="AQ494" s="560" t="str">
        <f t="shared" si="236"/>
        <v/>
      </c>
      <c r="AR494" s="560" t="str">
        <f t="shared" si="237"/>
        <v>キャリアパス要件Ⅰ・Ⅱ_</v>
      </c>
      <c r="AS494" s="632" t="str">
        <f t="shared" si="238"/>
        <v>入力済</v>
      </c>
      <c r="AT494" s="577" t="str">
        <f t="shared" si="239"/>
        <v/>
      </c>
      <c r="AU494" s="632" t="str">
        <f t="shared" si="240"/>
        <v>入力済</v>
      </c>
      <c r="AV494" s="632" t="str">
        <f t="shared" si="241"/>
        <v/>
      </c>
      <c r="AW494" s="632" t="str">
        <f t="shared" si="242"/>
        <v/>
      </c>
      <c r="AX494" s="577" t="str">
        <f t="shared" si="243"/>
        <v/>
      </c>
      <c r="AY494" s="632" t="str">
        <f>IFERROR(VLOOKUP(K494,【参考】数式用!$AR$3:$AS$49, 2, FALSE), "")</f>
        <v/>
      </c>
      <c r="AZ494" s="577" t="str">
        <f t="shared" si="244"/>
        <v/>
      </c>
      <c r="BA494" s="559" t="str">
        <f t="shared" si="245"/>
        <v>入力済</v>
      </c>
      <c r="BB494" s="632" t="str">
        <f>IFERROR(VLOOKUP(K494,【参考】数式用!$AX$3:$AY$59, 2, FALSE), "")</f>
        <v/>
      </c>
      <c r="BC494" s="577" t="str">
        <f t="shared" si="246"/>
        <v/>
      </c>
      <c r="BD494" s="559" t="str">
        <f t="shared" si="247"/>
        <v>入力済</v>
      </c>
      <c r="BE494" s="559" t="str">
        <f t="shared" si="248"/>
        <v/>
      </c>
      <c r="BF494" s="559" t="str">
        <f t="shared" si="249"/>
        <v/>
      </c>
      <c r="BG494" s="559" t="str">
        <f t="shared" si="250"/>
        <v/>
      </c>
      <c r="BH494" s="559" t="str">
        <f t="shared" si="251"/>
        <v/>
      </c>
      <c r="BI494" s="559" t="str">
        <f t="shared" si="252"/>
        <v/>
      </c>
      <c r="BK494" s="27"/>
      <c r="BL494" s="606" t="str">
        <f t="shared" si="253"/>
        <v/>
      </c>
      <c r="BM494" s="606" t="str">
        <f t="shared" si="254"/>
        <v/>
      </c>
      <c r="BN494" s="606" t="str">
        <f t="shared" si="255"/>
        <v/>
      </c>
      <c r="BO494" s="607" t="str">
        <f>IFERROR(IF(BN494="対象",ROUNDDOWN(L494*VLOOKUP(K494,【参考】数式用!$A$4:$J$42,10,FALSE)*AA494,0),""),"")</f>
        <v/>
      </c>
      <c r="BP494" s="606" t="str">
        <f t="shared" si="259"/>
        <v/>
      </c>
      <c r="BQ494" s="606" t="str">
        <f t="shared" si="256"/>
        <v/>
      </c>
      <c r="BR494" s="608" t="str">
        <f t="shared" si="260"/>
        <v/>
      </c>
      <c r="BS494" s="608" t="str">
        <f t="shared" si="257"/>
        <v/>
      </c>
      <c r="BT494" s="606" t="str">
        <f t="shared" si="258"/>
        <v/>
      </c>
      <c r="BU494" s="607" t="str">
        <f>IFERROR(IF(BT494="Ⅱロ有り",ROUNDDOWN(L494*VLOOKUP(K494,【参考】数式用!$A$4:$J$42,10,FALSE)*AA494,0),""),"")</f>
        <v/>
      </c>
      <c r="BV494" s="606" t="str">
        <f>IFERROR(IF(BT494="Ⅱロなし",ROUNDDOWN(L494*VLOOKUP(K494,【参考】数式用!$A$4:$J$42,8,FALSE)*AA494,0),""),"")</f>
        <v/>
      </c>
    </row>
    <row r="495" spans="1:74" ht="110.1" customHeight="1" thickBot="1">
      <c r="A495" s="333">
        <v>482</v>
      </c>
      <c r="B495" s="1008" t="str">
        <f>IF(基本情報入力シート!B517="","",基本情報入力シート!B517)</f>
        <v/>
      </c>
      <c r="C495" s="1009"/>
      <c r="D495" s="1009"/>
      <c r="E495" s="1009"/>
      <c r="F495" s="1010"/>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24" t="str">
        <f>IF('別紙様式2-2（個票（４、５月））'!M495="","",'別紙様式2-2（個票（４、５月））'!M495)</f>
        <v/>
      </c>
      <c r="N495" s="584" t="str">
        <f>IF('別紙様式2-2（個票（４、５月））'!N495="","",'別紙様式2-2（個票（４、５月））'!N495)</f>
        <v/>
      </c>
      <c r="O495" s="336"/>
      <c r="P495" s="337" t="str">
        <f>IFERROR(VLOOKUP(K495,【参考】数式用!$A$2:$M$57,MATCH(O495,【参考】数式用!$G$3:$M$3,0)+6,0),"")</f>
        <v/>
      </c>
      <c r="Q495" s="338" t="s">
        <v>118</v>
      </c>
      <c r="R495" s="339"/>
      <c r="S495" s="340" t="s">
        <v>183</v>
      </c>
      <c r="T495" s="339"/>
      <c r="U495" s="340" t="s">
        <v>184</v>
      </c>
      <c r="V495" s="339"/>
      <c r="W495" s="340" t="s">
        <v>183</v>
      </c>
      <c r="X495" s="339"/>
      <c r="Y495" s="340" t="s">
        <v>185</v>
      </c>
      <c r="Z495" s="340" t="s">
        <v>186</v>
      </c>
      <c r="AA495" s="340" t="str">
        <f t="shared" si="230"/>
        <v/>
      </c>
      <c r="AB495" s="341" t="s">
        <v>187</v>
      </c>
      <c r="AC495" s="342" t="str">
        <f t="shared" si="231"/>
        <v/>
      </c>
      <c r="AD495" s="509" t="str">
        <f t="shared" si="232"/>
        <v/>
      </c>
      <c r="AE495" s="343" t="str">
        <f>IFERROR(ROUNDDOWN(ROUNDDOWN(ROUND(L495*VLOOKUP(K495,【参考】数式用!$A$2:$M$57,MATCH("処遇改善加算Ⅳ",【参考】数式用!$G$3:$M$3,0)+6,0),0),0)*AA495*0.5,0), "")</f>
        <v/>
      </c>
      <c r="AF495" s="344"/>
      <c r="AG495" s="345"/>
      <c r="AH495" s="345"/>
      <c r="AI495" s="344"/>
      <c r="AJ495" s="382"/>
      <c r="AK495" s="346"/>
      <c r="AL495" s="324" t="str">
        <f t="shared" si="233"/>
        <v/>
      </c>
      <c r="AM495" s="325" t="str">
        <f t="shared" si="234"/>
        <v/>
      </c>
      <c r="AN495" s="255"/>
      <c r="AO495" s="577" t="str">
        <f>IFERROR(VLOOKUP(K495,【参考】数式用!$A$2:$N$57,14,FALSE),"")</f>
        <v/>
      </c>
      <c r="AP495" s="577" t="str">
        <f t="shared" si="235"/>
        <v/>
      </c>
      <c r="AQ495" s="560" t="str">
        <f t="shared" si="236"/>
        <v/>
      </c>
      <c r="AR495" s="560" t="str">
        <f t="shared" si="237"/>
        <v>キャリアパス要件Ⅰ・Ⅱ_</v>
      </c>
      <c r="AS495" s="632" t="str">
        <f t="shared" si="238"/>
        <v>入力済</v>
      </c>
      <c r="AT495" s="577" t="str">
        <f t="shared" si="239"/>
        <v/>
      </c>
      <c r="AU495" s="632" t="str">
        <f t="shared" si="240"/>
        <v>入力済</v>
      </c>
      <c r="AV495" s="632" t="str">
        <f t="shared" si="241"/>
        <v/>
      </c>
      <c r="AW495" s="632" t="str">
        <f t="shared" si="242"/>
        <v/>
      </c>
      <c r="AX495" s="577" t="str">
        <f t="shared" si="243"/>
        <v/>
      </c>
      <c r="AY495" s="632" t="str">
        <f>IFERROR(VLOOKUP(K495,【参考】数式用!$AR$3:$AS$49, 2, FALSE), "")</f>
        <v/>
      </c>
      <c r="AZ495" s="577" t="str">
        <f t="shared" si="244"/>
        <v/>
      </c>
      <c r="BA495" s="559" t="str">
        <f t="shared" si="245"/>
        <v>入力済</v>
      </c>
      <c r="BB495" s="632" t="str">
        <f>IFERROR(VLOOKUP(K495,【参考】数式用!$AX$3:$AY$59, 2, FALSE), "")</f>
        <v/>
      </c>
      <c r="BC495" s="577" t="str">
        <f t="shared" si="246"/>
        <v/>
      </c>
      <c r="BD495" s="559" t="str">
        <f t="shared" si="247"/>
        <v>入力済</v>
      </c>
      <c r="BE495" s="559" t="str">
        <f t="shared" si="248"/>
        <v/>
      </c>
      <c r="BF495" s="559" t="str">
        <f t="shared" si="249"/>
        <v/>
      </c>
      <c r="BG495" s="559" t="str">
        <f t="shared" si="250"/>
        <v/>
      </c>
      <c r="BH495" s="559" t="str">
        <f t="shared" si="251"/>
        <v/>
      </c>
      <c r="BI495" s="559" t="str">
        <f t="shared" si="252"/>
        <v/>
      </c>
      <c r="BK495" s="27"/>
      <c r="BL495" s="606" t="str">
        <f t="shared" si="253"/>
        <v/>
      </c>
      <c r="BM495" s="606" t="str">
        <f t="shared" si="254"/>
        <v/>
      </c>
      <c r="BN495" s="606" t="str">
        <f t="shared" si="255"/>
        <v/>
      </c>
      <c r="BO495" s="607" t="str">
        <f>IFERROR(IF(BN495="対象",ROUNDDOWN(L495*VLOOKUP(K495,【参考】数式用!$A$4:$J$42,10,FALSE)*AA495,0),""),"")</f>
        <v/>
      </c>
      <c r="BP495" s="606" t="str">
        <f t="shared" si="259"/>
        <v/>
      </c>
      <c r="BQ495" s="606" t="str">
        <f t="shared" si="256"/>
        <v/>
      </c>
      <c r="BR495" s="608" t="str">
        <f t="shared" si="260"/>
        <v/>
      </c>
      <c r="BS495" s="608" t="str">
        <f t="shared" si="257"/>
        <v/>
      </c>
      <c r="BT495" s="606" t="str">
        <f t="shared" si="258"/>
        <v/>
      </c>
      <c r="BU495" s="607" t="str">
        <f>IFERROR(IF(BT495="Ⅱロ有り",ROUNDDOWN(L495*VLOOKUP(K495,【参考】数式用!$A$4:$J$42,10,FALSE)*AA495,0),""),"")</f>
        <v/>
      </c>
      <c r="BV495" s="606" t="str">
        <f>IFERROR(IF(BT495="Ⅱロなし",ROUNDDOWN(L495*VLOOKUP(K495,【参考】数式用!$A$4:$J$42,8,FALSE)*AA495,0),""),"")</f>
        <v/>
      </c>
    </row>
    <row r="496" spans="1:74" ht="110.1" customHeight="1" thickBot="1">
      <c r="A496" s="333">
        <v>483</v>
      </c>
      <c r="B496" s="1008" t="str">
        <f>IF(基本情報入力シート!B518="","",基本情報入力シート!B518)</f>
        <v/>
      </c>
      <c r="C496" s="1009"/>
      <c r="D496" s="1009"/>
      <c r="E496" s="1009"/>
      <c r="F496" s="1010"/>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24" t="str">
        <f>IF('別紙様式2-2（個票（４、５月））'!M496="","",'別紙様式2-2（個票（４、５月））'!M496)</f>
        <v/>
      </c>
      <c r="N496" s="584" t="str">
        <f>IF('別紙様式2-2（個票（４、５月））'!N496="","",'別紙様式2-2（個票（４、５月））'!N496)</f>
        <v/>
      </c>
      <c r="O496" s="336"/>
      <c r="P496" s="337" t="str">
        <f>IFERROR(VLOOKUP(K496,【参考】数式用!$A$2:$M$57,MATCH(O496,【参考】数式用!$G$3:$M$3,0)+6,0),"")</f>
        <v/>
      </c>
      <c r="Q496" s="338" t="s">
        <v>118</v>
      </c>
      <c r="R496" s="339"/>
      <c r="S496" s="340" t="s">
        <v>183</v>
      </c>
      <c r="T496" s="339"/>
      <c r="U496" s="340" t="s">
        <v>184</v>
      </c>
      <c r="V496" s="339"/>
      <c r="W496" s="340" t="s">
        <v>183</v>
      </c>
      <c r="X496" s="339"/>
      <c r="Y496" s="340" t="s">
        <v>185</v>
      </c>
      <c r="Z496" s="340" t="s">
        <v>186</v>
      </c>
      <c r="AA496" s="340" t="str">
        <f t="shared" si="230"/>
        <v/>
      </c>
      <c r="AB496" s="341" t="s">
        <v>187</v>
      </c>
      <c r="AC496" s="342" t="str">
        <f t="shared" si="231"/>
        <v/>
      </c>
      <c r="AD496" s="509" t="str">
        <f t="shared" si="232"/>
        <v/>
      </c>
      <c r="AE496" s="343" t="str">
        <f>IFERROR(ROUNDDOWN(ROUNDDOWN(ROUND(L496*VLOOKUP(K496,【参考】数式用!$A$2:$M$57,MATCH("処遇改善加算Ⅳ",【参考】数式用!$G$3:$M$3,0)+6,0),0),0)*AA496*0.5,0), "")</f>
        <v/>
      </c>
      <c r="AF496" s="344"/>
      <c r="AG496" s="345"/>
      <c r="AH496" s="345"/>
      <c r="AI496" s="344"/>
      <c r="AJ496" s="382"/>
      <c r="AK496" s="346"/>
      <c r="AL496" s="324" t="str">
        <f t="shared" si="233"/>
        <v/>
      </c>
      <c r="AM496" s="325" t="str">
        <f t="shared" si="234"/>
        <v/>
      </c>
      <c r="AN496" s="255"/>
      <c r="AO496" s="577" t="str">
        <f>IFERROR(VLOOKUP(K496,【参考】数式用!$A$2:$N$57,14,FALSE),"")</f>
        <v/>
      </c>
      <c r="AP496" s="577" t="str">
        <f t="shared" si="235"/>
        <v/>
      </c>
      <c r="AQ496" s="560" t="str">
        <f t="shared" si="236"/>
        <v/>
      </c>
      <c r="AR496" s="560" t="str">
        <f t="shared" si="237"/>
        <v>キャリアパス要件Ⅰ・Ⅱ_</v>
      </c>
      <c r="AS496" s="632" t="str">
        <f t="shared" si="238"/>
        <v>入力済</v>
      </c>
      <c r="AT496" s="577" t="str">
        <f t="shared" si="239"/>
        <v/>
      </c>
      <c r="AU496" s="632" t="str">
        <f t="shared" si="240"/>
        <v>入力済</v>
      </c>
      <c r="AV496" s="632" t="str">
        <f t="shared" si="241"/>
        <v/>
      </c>
      <c r="AW496" s="632" t="str">
        <f t="shared" si="242"/>
        <v/>
      </c>
      <c r="AX496" s="577" t="str">
        <f t="shared" si="243"/>
        <v/>
      </c>
      <c r="AY496" s="632" t="str">
        <f>IFERROR(VLOOKUP(K496,【参考】数式用!$AR$3:$AS$49, 2, FALSE), "")</f>
        <v/>
      </c>
      <c r="AZ496" s="577" t="str">
        <f t="shared" si="244"/>
        <v/>
      </c>
      <c r="BA496" s="559" t="str">
        <f t="shared" si="245"/>
        <v>入力済</v>
      </c>
      <c r="BB496" s="632" t="str">
        <f>IFERROR(VLOOKUP(K496,【参考】数式用!$AX$3:$AY$59, 2, FALSE), "")</f>
        <v/>
      </c>
      <c r="BC496" s="577" t="str">
        <f t="shared" si="246"/>
        <v/>
      </c>
      <c r="BD496" s="559" t="str">
        <f t="shared" si="247"/>
        <v>入力済</v>
      </c>
      <c r="BE496" s="559" t="str">
        <f t="shared" si="248"/>
        <v/>
      </c>
      <c r="BF496" s="559" t="str">
        <f t="shared" si="249"/>
        <v/>
      </c>
      <c r="BG496" s="559" t="str">
        <f t="shared" si="250"/>
        <v/>
      </c>
      <c r="BH496" s="559" t="str">
        <f t="shared" si="251"/>
        <v/>
      </c>
      <c r="BI496" s="559" t="str">
        <f t="shared" si="252"/>
        <v/>
      </c>
      <c r="BK496" s="27"/>
      <c r="BL496" s="606" t="str">
        <f t="shared" si="253"/>
        <v/>
      </c>
      <c r="BM496" s="606" t="str">
        <f t="shared" si="254"/>
        <v/>
      </c>
      <c r="BN496" s="606" t="str">
        <f t="shared" si="255"/>
        <v/>
      </c>
      <c r="BO496" s="607" t="str">
        <f>IFERROR(IF(BN496="対象",ROUNDDOWN(L496*VLOOKUP(K496,【参考】数式用!$A$4:$J$42,10,FALSE)*AA496,0),""),"")</f>
        <v/>
      </c>
      <c r="BP496" s="606" t="str">
        <f t="shared" si="259"/>
        <v/>
      </c>
      <c r="BQ496" s="606" t="str">
        <f t="shared" si="256"/>
        <v/>
      </c>
      <c r="BR496" s="608" t="str">
        <f t="shared" si="260"/>
        <v/>
      </c>
      <c r="BS496" s="608" t="str">
        <f t="shared" si="257"/>
        <v/>
      </c>
      <c r="BT496" s="606" t="str">
        <f t="shared" si="258"/>
        <v/>
      </c>
      <c r="BU496" s="607" t="str">
        <f>IFERROR(IF(BT496="Ⅱロ有り",ROUNDDOWN(L496*VLOOKUP(K496,【参考】数式用!$A$4:$J$42,10,FALSE)*AA496,0),""),"")</f>
        <v/>
      </c>
      <c r="BV496" s="606" t="str">
        <f>IFERROR(IF(BT496="Ⅱロなし",ROUNDDOWN(L496*VLOOKUP(K496,【参考】数式用!$A$4:$J$42,8,FALSE)*AA496,0),""),"")</f>
        <v/>
      </c>
    </row>
    <row r="497" spans="1:74" ht="110.1" customHeight="1" thickBot="1">
      <c r="A497" s="333">
        <v>484</v>
      </c>
      <c r="B497" s="1008" t="str">
        <f>IF(基本情報入力シート!B519="","",基本情報入力シート!B519)</f>
        <v/>
      </c>
      <c r="C497" s="1009"/>
      <c r="D497" s="1009"/>
      <c r="E497" s="1009"/>
      <c r="F497" s="1010"/>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24" t="str">
        <f>IF('別紙様式2-2（個票（４、５月））'!M497="","",'別紙様式2-2（個票（４、５月））'!M497)</f>
        <v/>
      </c>
      <c r="N497" s="584" t="str">
        <f>IF('別紙様式2-2（個票（４、５月））'!N497="","",'別紙様式2-2（個票（４、５月））'!N497)</f>
        <v/>
      </c>
      <c r="O497" s="336"/>
      <c r="P497" s="337" t="str">
        <f>IFERROR(VLOOKUP(K497,【参考】数式用!$A$2:$M$57,MATCH(O497,【参考】数式用!$G$3:$M$3,0)+6,0),"")</f>
        <v/>
      </c>
      <c r="Q497" s="338" t="s">
        <v>118</v>
      </c>
      <c r="R497" s="339"/>
      <c r="S497" s="340" t="s">
        <v>183</v>
      </c>
      <c r="T497" s="339"/>
      <c r="U497" s="340" t="s">
        <v>184</v>
      </c>
      <c r="V497" s="339"/>
      <c r="W497" s="340" t="s">
        <v>183</v>
      </c>
      <c r="X497" s="339"/>
      <c r="Y497" s="340" t="s">
        <v>185</v>
      </c>
      <c r="Z497" s="340" t="s">
        <v>186</v>
      </c>
      <c r="AA497" s="340" t="str">
        <f t="shared" si="230"/>
        <v/>
      </c>
      <c r="AB497" s="341" t="s">
        <v>187</v>
      </c>
      <c r="AC497" s="342" t="str">
        <f t="shared" si="231"/>
        <v/>
      </c>
      <c r="AD497" s="509" t="str">
        <f t="shared" si="232"/>
        <v/>
      </c>
      <c r="AE497" s="343" t="str">
        <f>IFERROR(ROUNDDOWN(ROUNDDOWN(ROUND(L497*VLOOKUP(K497,【参考】数式用!$A$2:$M$57,MATCH("処遇改善加算Ⅳ",【参考】数式用!$G$3:$M$3,0)+6,0),0),0)*AA497*0.5,0), "")</f>
        <v/>
      </c>
      <c r="AF497" s="344"/>
      <c r="AG497" s="345"/>
      <c r="AH497" s="345"/>
      <c r="AI497" s="344"/>
      <c r="AJ497" s="382"/>
      <c r="AK497" s="346"/>
      <c r="AL497" s="324" t="str">
        <f t="shared" si="233"/>
        <v/>
      </c>
      <c r="AM497" s="325" t="str">
        <f t="shared" si="234"/>
        <v/>
      </c>
      <c r="AN497" s="255"/>
      <c r="AO497" s="577" t="str">
        <f>IFERROR(VLOOKUP(K497,【参考】数式用!$A$2:$N$57,14,FALSE),"")</f>
        <v/>
      </c>
      <c r="AP497" s="577" t="str">
        <f t="shared" si="235"/>
        <v/>
      </c>
      <c r="AQ497" s="560" t="str">
        <f t="shared" si="236"/>
        <v/>
      </c>
      <c r="AR497" s="560" t="str">
        <f t="shared" si="237"/>
        <v>キャリアパス要件Ⅰ・Ⅱ_</v>
      </c>
      <c r="AS497" s="632" t="str">
        <f t="shared" si="238"/>
        <v>入力済</v>
      </c>
      <c r="AT497" s="577" t="str">
        <f t="shared" si="239"/>
        <v/>
      </c>
      <c r="AU497" s="632" t="str">
        <f t="shared" si="240"/>
        <v>入力済</v>
      </c>
      <c r="AV497" s="632" t="str">
        <f t="shared" si="241"/>
        <v/>
      </c>
      <c r="AW497" s="632" t="str">
        <f t="shared" si="242"/>
        <v/>
      </c>
      <c r="AX497" s="577" t="str">
        <f t="shared" si="243"/>
        <v/>
      </c>
      <c r="AY497" s="632" t="str">
        <f>IFERROR(VLOOKUP(K497,【参考】数式用!$AR$3:$AS$49, 2, FALSE), "")</f>
        <v/>
      </c>
      <c r="AZ497" s="577" t="str">
        <f t="shared" si="244"/>
        <v/>
      </c>
      <c r="BA497" s="559" t="str">
        <f t="shared" si="245"/>
        <v>入力済</v>
      </c>
      <c r="BB497" s="632" t="str">
        <f>IFERROR(VLOOKUP(K497,【参考】数式用!$AX$3:$AY$59, 2, FALSE), "")</f>
        <v/>
      </c>
      <c r="BC497" s="577" t="str">
        <f t="shared" si="246"/>
        <v/>
      </c>
      <c r="BD497" s="559" t="str">
        <f t="shared" si="247"/>
        <v>入力済</v>
      </c>
      <c r="BE497" s="559" t="str">
        <f t="shared" si="248"/>
        <v/>
      </c>
      <c r="BF497" s="559" t="str">
        <f t="shared" si="249"/>
        <v/>
      </c>
      <c r="BG497" s="559" t="str">
        <f t="shared" si="250"/>
        <v/>
      </c>
      <c r="BH497" s="559" t="str">
        <f t="shared" si="251"/>
        <v/>
      </c>
      <c r="BI497" s="559" t="str">
        <f t="shared" si="252"/>
        <v/>
      </c>
      <c r="BK497" s="27"/>
      <c r="BL497" s="606" t="str">
        <f t="shared" si="253"/>
        <v/>
      </c>
      <c r="BM497" s="606" t="str">
        <f t="shared" si="254"/>
        <v/>
      </c>
      <c r="BN497" s="606" t="str">
        <f t="shared" si="255"/>
        <v/>
      </c>
      <c r="BO497" s="607" t="str">
        <f>IFERROR(IF(BN497="対象",ROUNDDOWN(L497*VLOOKUP(K497,【参考】数式用!$A$4:$J$42,10,FALSE)*AA497,0),""),"")</f>
        <v/>
      </c>
      <c r="BP497" s="606" t="str">
        <f t="shared" si="259"/>
        <v/>
      </c>
      <c r="BQ497" s="606" t="str">
        <f t="shared" si="256"/>
        <v/>
      </c>
      <c r="BR497" s="608" t="str">
        <f t="shared" si="260"/>
        <v/>
      </c>
      <c r="BS497" s="608" t="str">
        <f t="shared" si="257"/>
        <v/>
      </c>
      <c r="BT497" s="606" t="str">
        <f t="shared" si="258"/>
        <v/>
      </c>
      <c r="BU497" s="607" t="str">
        <f>IFERROR(IF(BT497="Ⅱロ有り",ROUNDDOWN(L497*VLOOKUP(K497,【参考】数式用!$A$4:$J$42,10,FALSE)*AA497,0),""),"")</f>
        <v/>
      </c>
      <c r="BV497" s="606" t="str">
        <f>IFERROR(IF(BT497="Ⅱロなし",ROUNDDOWN(L497*VLOOKUP(K497,【参考】数式用!$A$4:$J$42,8,FALSE)*AA497,0),""),"")</f>
        <v/>
      </c>
    </row>
    <row r="498" spans="1:74" ht="110.1" customHeight="1" thickBot="1">
      <c r="A498" s="333">
        <v>485</v>
      </c>
      <c r="B498" s="1008" t="str">
        <f>IF(基本情報入力シート!B520="","",基本情報入力シート!B520)</f>
        <v/>
      </c>
      <c r="C498" s="1009"/>
      <c r="D498" s="1009"/>
      <c r="E498" s="1009"/>
      <c r="F498" s="1010"/>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24" t="str">
        <f>IF('別紙様式2-2（個票（４、５月））'!M498="","",'別紙様式2-2（個票（４、５月））'!M498)</f>
        <v/>
      </c>
      <c r="N498" s="584" t="str">
        <f>IF('別紙様式2-2（個票（４、５月））'!N498="","",'別紙様式2-2（個票（４、５月））'!N498)</f>
        <v/>
      </c>
      <c r="O498" s="336"/>
      <c r="P498" s="337" t="str">
        <f>IFERROR(VLOOKUP(K498,【参考】数式用!$A$2:$M$57,MATCH(O498,【参考】数式用!$G$3:$M$3,0)+6,0),"")</f>
        <v/>
      </c>
      <c r="Q498" s="338" t="s">
        <v>118</v>
      </c>
      <c r="R498" s="339"/>
      <c r="S498" s="340" t="s">
        <v>183</v>
      </c>
      <c r="T498" s="339"/>
      <c r="U498" s="340" t="s">
        <v>184</v>
      </c>
      <c r="V498" s="339"/>
      <c r="W498" s="340" t="s">
        <v>183</v>
      </c>
      <c r="X498" s="339"/>
      <c r="Y498" s="340" t="s">
        <v>185</v>
      </c>
      <c r="Z498" s="340" t="s">
        <v>186</v>
      </c>
      <c r="AA498" s="340" t="str">
        <f t="shared" ref="AA498:AA561" si="261">IF(R498&gt;=1,(V498*12+X498)-(R498*12+T498)+1,"")</f>
        <v/>
      </c>
      <c r="AB498" s="341" t="s">
        <v>187</v>
      </c>
      <c r="AC498" s="342" t="str">
        <f t="shared" ref="AC498:AC561" si="262">IFERROR(ROUNDDOWN(ROUND(L498*P498,0),0)*AA498,"")</f>
        <v/>
      </c>
      <c r="AD498" s="509"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2"/>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77" t="str">
        <f>IFERROR(VLOOKUP(K498,【参考】数式用!$A$2:$N$57,14,FALSE),"")</f>
        <v/>
      </c>
      <c r="AP498" s="577" t="str">
        <f t="shared" ref="AP498:AP561" si="266">IF(AND(K498&lt;&gt;""),"O列に色付け","")</f>
        <v/>
      </c>
      <c r="AQ498" s="560" t="str">
        <f t="shared" ref="AQ498:AQ561" si="267">IF(AND(AE498&lt;&gt;0,AE498&lt;&gt;"",AO498="加算対象"),IF(AF498="○","入力済","未入力"),"")</f>
        <v/>
      </c>
      <c r="AR498" s="560" t="str">
        <f t="shared" ref="AR498:AR561" si="268">"キャリアパス要件Ⅰ・Ⅱ_"&amp;AO498</f>
        <v>キャリアパス要件Ⅰ・Ⅱ_</v>
      </c>
      <c r="AS498" s="632" t="str">
        <f t="shared" ref="AS498:AS561" si="269">IF(AND(O498&lt;&gt;"", AG498=""), "未入力", "入力済")</f>
        <v>入力済</v>
      </c>
      <c r="AT498" s="577" t="str">
        <f t="shared" ref="AT498:AT561" si="270">IF(AND(O498&lt;&gt;"", O498&lt;&gt;"処遇改善加算Ⅳ",AO498="加算対象"),"AH列に色付け","")</f>
        <v/>
      </c>
      <c r="AU498" s="632" t="str">
        <f t="shared" ref="AU498:AU561" si="271">IF(AND(O498&lt;&gt;"", O498&lt;&gt;"処遇改善加算Ⅳ",O498&lt;&gt;"処遇改善加算", AH498=""), "未入力", "入力済")</f>
        <v>入力済</v>
      </c>
      <c r="AV498" s="632" t="str">
        <f t="shared" ref="AV498:AV561" si="272">IF(OR(ISNUMBER(SEARCH("処遇改善加算Ⅰ",O498)),ISNUMBER(SEARCH("処遇改善加算Ⅱ",O498))),"対象","")</f>
        <v/>
      </c>
      <c r="AW498" s="632" t="str">
        <f t="shared" ref="AW498:AW561" si="273">IF(AND(O498&lt;&gt;"", O498&lt;&gt;"処遇改善加算Ⅲ", O498&lt;&gt;"処遇改善加算Ⅳ",O498&lt;&gt;"処遇改善加算"),"対象", "")</f>
        <v/>
      </c>
      <c r="AX498" s="577" t="str">
        <f t="shared" ref="AX498:AX561" si="274">IF(AND(AW498=1, OR(AI498=0,AI498=""),AO498="加算対象"),"AH列に色付け","")</f>
        <v/>
      </c>
      <c r="AY498" s="632" t="str">
        <f>IFERROR(VLOOKUP(K498,【参考】数式用!$AR$3:$AS$49, 2, FALSE), "")</f>
        <v/>
      </c>
      <c r="AZ498" s="577" t="str">
        <f t="shared" ref="AZ498:AZ561" si="275">IF(AND(AO498="加算対象",OR(O498="処遇改善加算Ⅰイ",O498="処遇改善加算Ⅰロ")),"AJ列に色付け","")</f>
        <v/>
      </c>
      <c r="BA498" s="559" t="str">
        <f t="shared" ref="BA498:BA561" si="276">IF(AND(OR(O498="処遇改善加算Ⅰイ",O498="処遇改善加算Ⅰロ"), AJ498=""), "未入力","入力済")</f>
        <v>入力済</v>
      </c>
      <c r="BB498" s="632" t="str">
        <f>IFERROR(VLOOKUP(K498,【参考】数式用!$AX$3:$AY$59, 2, FALSE), "")</f>
        <v/>
      </c>
      <c r="BC498" s="577" t="str">
        <f t="shared" ref="BC498:BC561" si="277">IF(OR(COUNTIF(AG498:AI498,"*令和８年度特例要件を*")&gt;0,ISNUMBER(SEARCH("処遇改善加算Ⅰロ",O498)),ISNUMBER(SEARCH("処遇改善加算Ⅱロ",O498)),AO498="加算対象外"),"AK列に色付け","")</f>
        <v/>
      </c>
      <c r="BD498" s="559" t="str">
        <f t="shared" ref="BD498:BD561" si="278">IF(AND(COUNTIF(AG498:AI498,"*令和８年度特例要件を*")&gt;0,AK498=""), "未入力","入力済")</f>
        <v>入力済</v>
      </c>
      <c r="BE498" s="559" t="str">
        <f t="shared" ref="BE498:BE561" si="279">IF(OR(ISNUMBER(SEARCH("処遇改善加算Ⅰロ",O498)),ISNUMBER(SEARCH("処遇改善加算Ⅱロ",O498))),"",IF(AND(BC498="AK列に色付け",OR(AG498="○",AG498="誓約"),AH498="○",AI498&gt;=1),"AK列色消し",""))</f>
        <v/>
      </c>
      <c r="BF498" s="559" t="str">
        <f t="shared" ref="BF498:BF561" si="280">IF(AND(O498="処遇改善加算",OR(AG498="○",AG498="誓約")),"AK列色消し","")</f>
        <v/>
      </c>
      <c r="BG498" s="559" t="str">
        <f t="shared" ref="BG498:BG561" si="281">IF(OR(TRIM(BC498)="",BE498="AK列色消し",BF498="AK列色消し"),"","入力必要")</f>
        <v/>
      </c>
      <c r="BH498" s="559" t="str">
        <f t="shared" ref="BH498:BH561" si="282">IF(AND(BE498="",BG498="入力必要"),IF(AK498="","未入力","入力済"),"")</f>
        <v/>
      </c>
      <c r="BI498" s="559" t="str">
        <f t="shared" ref="BI498:BI561" si="283">G498</f>
        <v/>
      </c>
      <c r="BK498" s="27"/>
      <c r="BL498" s="606" t="str">
        <f t="shared" ref="BL498:BL561" si="284">IF(AND(K498&lt;&gt;"",K498&lt;&gt;"計画相談支援",K498&lt;&gt;"地域相談支援（地域定着支援）",K498&lt;&gt;"地域相談支援（地域移行支援）",K498&lt;&gt;"障害児相談支援"),"O列に色付け","")</f>
        <v/>
      </c>
      <c r="BM498" s="606" t="str">
        <f t="shared" ref="BM498:BM561" si="285">IF(OR(O498="処遇改善加算Ⅰロ",O498="処遇改善加算Ⅱロ"),"対象","")</f>
        <v/>
      </c>
      <c r="BN498" s="60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607" t="str">
        <f>IFERROR(IF(BN498="対象",ROUNDDOWN(L498*VLOOKUP(K498,【参考】数式用!$A$4:$J$42,10,FALSE)*AA498,0),""),"")</f>
        <v/>
      </c>
      <c r="BP498" s="606" t="str">
        <f t="shared" si="259"/>
        <v/>
      </c>
      <c r="BQ498" s="606" t="str">
        <f t="shared" ref="BQ498:BQ561" si="287">IF(O498="処遇改善加算","対象","")</f>
        <v/>
      </c>
      <c r="BR498" s="608" t="str">
        <f t="shared" si="260"/>
        <v/>
      </c>
      <c r="BS498" s="608" t="str">
        <f t="shared" ref="BS498:BS561" si="288">IF(BM498="対象","",IF(COUNTIF(AF498:AH498,"*令和８年度特例要件を*")&gt;0,"特例要件",""))</f>
        <v/>
      </c>
      <c r="BT498" s="606" t="str">
        <f t="shared" ref="BT498:BT561" si="289">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607" t="str">
        <f>IFERROR(IF(BT498="Ⅱロ有り",ROUNDDOWN(L498*VLOOKUP(K498,【参考】数式用!$A$4:$J$42,10,FALSE)*AA498,0),""),"")</f>
        <v/>
      </c>
      <c r="BV498" s="606" t="str">
        <f>IFERROR(IF(BT498="Ⅱロなし",ROUNDDOWN(L498*VLOOKUP(K498,【参考】数式用!$A$4:$J$42,8,FALSE)*AA498,0),""),"")</f>
        <v/>
      </c>
    </row>
    <row r="499" spans="1:74" ht="110.1" customHeight="1" thickBot="1">
      <c r="A499" s="333">
        <v>486</v>
      </c>
      <c r="B499" s="1008" t="str">
        <f>IF(基本情報入力シート!B521="","",基本情報入力シート!B521)</f>
        <v/>
      </c>
      <c r="C499" s="1009"/>
      <c r="D499" s="1009"/>
      <c r="E499" s="1009"/>
      <c r="F499" s="1010"/>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24" t="str">
        <f>IF('別紙様式2-2（個票（４、５月））'!M499="","",'別紙様式2-2（個票（４、５月））'!M499)</f>
        <v/>
      </c>
      <c r="N499" s="584" t="str">
        <f>IF('別紙様式2-2（個票（４、５月））'!N499="","",'別紙様式2-2（個票（４、５月））'!N499)</f>
        <v/>
      </c>
      <c r="O499" s="336"/>
      <c r="P499" s="337" t="str">
        <f>IFERROR(VLOOKUP(K499,【参考】数式用!$A$2:$M$57,MATCH(O499,【参考】数式用!$G$3:$M$3,0)+6,0),"")</f>
        <v/>
      </c>
      <c r="Q499" s="338" t="s">
        <v>118</v>
      </c>
      <c r="R499" s="339"/>
      <c r="S499" s="340" t="s">
        <v>183</v>
      </c>
      <c r="T499" s="339"/>
      <c r="U499" s="340" t="s">
        <v>184</v>
      </c>
      <c r="V499" s="339"/>
      <c r="W499" s="340" t="s">
        <v>183</v>
      </c>
      <c r="X499" s="339"/>
      <c r="Y499" s="340" t="s">
        <v>185</v>
      </c>
      <c r="Z499" s="340" t="s">
        <v>186</v>
      </c>
      <c r="AA499" s="340" t="str">
        <f t="shared" si="261"/>
        <v/>
      </c>
      <c r="AB499" s="341" t="s">
        <v>187</v>
      </c>
      <c r="AC499" s="342" t="str">
        <f t="shared" si="262"/>
        <v/>
      </c>
      <c r="AD499" s="509" t="str">
        <f t="shared" si="263"/>
        <v/>
      </c>
      <c r="AE499" s="343" t="str">
        <f>IFERROR(ROUNDDOWN(ROUNDDOWN(ROUND(L499*VLOOKUP(K499,【参考】数式用!$A$2:$M$57,MATCH("処遇改善加算Ⅳ",【参考】数式用!$G$3:$M$3,0)+6,0),0),0)*AA499*0.5,0), "")</f>
        <v/>
      </c>
      <c r="AF499" s="344"/>
      <c r="AG499" s="345"/>
      <c r="AH499" s="345"/>
      <c r="AI499" s="344"/>
      <c r="AJ499" s="382"/>
      <c r="AK499" s="346"/>
      <c r="AL499" s="324" t="str">
        <f t="shared" si="264"/>
        <v/>
      </c>
      <c r="AM499" s="325" t="str">
        <f t="shared" si="265"/>
        <v/>
      </c>
      <c r="AN499" s="255"/>
      <c r="AO499" s="577" t="str">
        <f>IFERROR(VLOOKUP(K499,【参考】数式用!$A$2:$N$57,14,FALSE),"")</f>
        <v/>
      </c>
      <c r="AP499" s="577" t="str">
        <f t="shared" si="266"/>
        <v/>
      </c>
      <c r="AQ499" s="560" t="str">
        <f t="shared" si="267"/>
        <v/>
      </c>
      <c r="AR499" s="560" t="str">
        <f t="shared" si="268"/>
        <v>キャリアパス要件Ⅰ・Ⅱ_</v>
      </c>
      <c r="AS499" s="632" t="str">
        <f t="shared" si="269"/>
        <v>入力済</v>
      </c>
      <c r="AT499" s="577" t="str">
        <f t="shared" si="270"/>
        <v/>
      </c>
      <c r="AU499" s="632" t="str">
        <f t="shared" si="271"/>
        <v>入力済</v>
      </c>
      <c r="AV499" s="632" t="str">
        <f t="shared" si="272"/>
        <v/>
      </c>
      <c r="AW499" s="632" t="str">
        <f t="shared" si="273"/>
        <v/>
      </c>
      <c r="AX499" s="577" t="str">
        <f t="shared" si="274"/>
        <v/>
      </c>
      <c r="AY499" s="632" t="str">
        <f>IFERROR(VLOOKUP(K499,【参考】数式用!$AR$3:$AS$49, 2, FALSE), "")</f>
        <v/>
      </c>
      <c r="AZ499" s="577" t="str">
        <f t="shared" si="275"/>
        <v/>
      </c>
      <c r="BA499" s="559" t="str">
        <f t="shared" si="276"/>
        <v>入力済</v>
      </c>
      <c r="BB499" s="632" t="str">
        <f>IFERROR(VLOOKUP(K499,【参考】数式用!$AX$3:$AY$59, 2, FALSE), "")</f>
        <v/>
      </c>
      <c r="BC499" s="577" t="str">
        <f t="shared" si="277"/>
        <v/>
      </c>
      <c r="BD499" s="559" t="str">
        <f t="shared" si="278"/>
        <v>入力済</v>
      </c>
      <c r="BE499" s="559" t="str">
        <f t="shared" si="279"/>
        <v/>
      </c>
      <c r="BF499" s="559" t="str">
        <f t="shared" si="280"/>
        <v/>
      </c>
      <c r="BG499" s="559" t="str">
        <f t="shared" si="281"/>
        <v/>
      </c>
      <c r="BH499" s="559" t="str">
        <f t="shared" si="282"/>
        <v/>
      </c>
      <c r="BI499" s="559" t="str">
        <f t="shared" si="283"/>
        <v/>
      </c>
      <c r="BK499" s="27"/>
      <c r="BL499" s="606" t="str">
        <f t="shared" si="284"/>
        <v/>
      </c>
      <c r="BM499" s="606" t="str">
        <f t="shared" si="285"/>
        <v/>
      </c>
      <c r="BN499" s="606" t="str">
        <f t="shared" si="286"/>
        <v/>
      </c>
      <c r="BO499" s="607" t="str">
        <f>IFERROR(IF(BN499="対象",ROUNDDOWN(L499*VLOOKUP(K499,【参考】数式用!$A$4:$J$42,10,FALSE)*AA499,0),""),"")</f>
        <v/>
      </c>
      <c r="BP499" s="606" t="str">
        <f t="shared" si="259"/>
        <v/>
      </c>
      <c r="BQ499" s="606" t="str">
        <f t="shared" si="287"/>
        <v/>
      </c>
      <c r="BR499" s="608" t="str">
        <f t="shared" si="260"/>
        <v/>
      </c>
      <c r="BS499" s="608" t="str">
        <f t="shared" si="288"/>
        <v/>
      </c>
      <c r="BT499" s="606" t="str">
        <f t="shared" si="289"/>
        <v/>
      </c>
      <c r="BU499" s="607" t="str">
        <f>IFERROR(IF(BT499="Ⅱロ有り",ROUNDDOWN(L499*VLOOKUP(K499,【参考】数式用!$A$4:$J$42,10,FALSE)*AA499,0),""),"")</f>
        <v/>
      </c>
      <c r="BV499" s="606" t="str">
        <f>IFERROR(IF(BT499="Ⅱロなし",ROUNDDOWN(L499*VLOOKUP(K499,【参考】数式用!$A$4:$J$42,8,FALSE)*AA499,0),""),"")</f>
        <v/>
      </c>
    </row>
    <row r="500" spans="1:74" ht="110.1" customHeight="1" thickBot="1">
      <c r="A500" s="333">
        <v>487</v>
      </c>
      <c r="B500" s="1008" t="str">
        <f>IF(基本情報入力シート!B522="","",基本情報入力シート!B522)</f>
        <v/>
      </c>
      <c r="C500" s="1009"/>
      <c r="D500" s="1009"/>
      <c r="E500" s="1009"/>
      <c r="F500" s="1010"/>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24" t="str">
        <f>IF('別紙様式2-2（個票（４、５月））'!M500="","",'別紙様式2-2（個票（４、５月））'!M500)</f>
        <v/>
      </c>
      <c r="N500" s="584" t="str">
        <f>IF('別紙様式2-2（個票（４、５月））'!N500="","",'別紙様式2-2（個票（４、５月））'!N500)</f>
        <v/>
      </c>
      <c r="O500" s="336"/>
      <c r="P500" s="337" t="str">
        <f>IFERROR(VLOOKUP(K500,【参考】数式用!$A$2:$M$57,MATCH(O500,【参考】数式用!$G$3:$M$3,0)+6,0),"")</f>
        <v/>
      </c>
      <c r="Q500" s="338" t="s">
        <v>118</v>
      </c>
      <c r="R500" s="339"/>
      <c r="S500" s="340" t="s">
        <v>183</v>
      </c>
      <c r="T500" s="339"/>
      <c r="U500" s="340" t="s">
        <v>184</v>
      </c>
      <c r="V500" s="339"/>
      <c r="W500" s="340" t="s">
        <v>183</v>
      </c>
      <c r="X500" s="339"/>
      <c r="Y500" s="340" t="s">
        <v>185</v>
      </c>
      <c r="Z500" s="340" t="s">
        <v>186</v>
      </c>
      <c r="AA500" s="340" t="str">
        <f t="shared" si="261"/>
        <v/>
      </c>
      <c r="AB500" s="341" t="s">
        <v>187</v>
      </c>
      <c r="AC500" s="342" t="str">
        <f t="shared" si="262"/>
        <v/>
      </c>
      <c r="AD500" s="509" t="str">
        <f t="shared" si="263"/>
        <v/>
      </c>
      <c r="AE500" s="343" t="str">
        <f>IFERROR(ROUNDDOWN(ROUNDDOWN(ROUND(L500*VLOOKUP(K500,【参考】数式用!$A$2:$M$57,MATCH("処遇改善加算Ⅳ",【参考】数式用!$G$3:$M$3,0)+6,0),0),0)*AA500*0.5,0), "")</f>
        <v/>
      </c>
      <c r="AF500" s="344"/>
      <c r="AG500" s="345"/>
      <c r="AH500" s="345"/>
      <c r="AI500" s="344"/>
      <c r="AJ500" s="382"/>
      <c r="AK500" s="346"/>
      <c r="AL500" s="324" t="str">
        <f t="shared" si="264"/>
        <v/>
      </c>
      <c r="AM500" s="325" t="str">
        <f t="shared" si="265"/>
        <v/>
      </c>
      <c r="AN500" s="255"/>
      <c r="AO500" s="577" t="str">
        <f>IFERROR(VLOOKUP(K500,【参考】数式用!$A$2:$N$57,14,FALSE),"")</f>
        <v/>
      </c>
      <c r="AP500" s="577" t="str">
        <f t="shared" si="266"/>
        <v/>
      </c>
      <c r="AQ500" s="560" t="str">
        <f t="shared" si="267"/>
        <v/>
      </c>
      <c r="AR500" s="560" t="str">
        <f t="shared" si="268"/>
        <v>キャリアパス要件Ⅰ・Ⅱ_</v>
      </c>
      <c r="AS500" s="632" t="str">
        <f t="shared" si="269"/>
        <v>入力済</v>
      </c>
      <c r="AT500" s="577" t="str">
        <f t="shared" si="270"/>
        <v/>
      </c>
      <c r="AU500" s="632" t="str">
        <f t="shared" si="271"/>
        <v>入力済</v>
      </c>
      <c r="AV500" s="632" t="str">
        <f t="shared" si="272"/>
        <v/>
      </c>
      <c r="AW500" s="632" t="str">
        <f t="shared" si="273"/>
        <v/>
      </c>
      <c r="AX500" s="577" t="str">
        <f t="shared" si="274"/>
        <v/>
      </c>
      <c r="AY500" s="632" t="str">
        <f>IFERROR(VLOOKUP(K500,【参考】数式用!$AR$3:$AS$49, 2, FALSE), "")</f>
        <v/>
      </c>
      <c r="AZ500" s="577" t="str">
        <f t="shared" si="275"/>
        <v/>
      </c>
      <c r="BA500" s="559" t="str">
        <f t="shared" si="276"/>
        <v>入力済</v>
      </c>
      <c r="BB500" s="632" t="str">
        <f>IFERROR(VLOOKUP(K500,【参考】数式用!$AX$3:$AY$59, 2, FALSE), "")</f>
        <v/>
      </c>
      <c r="BC500" s="577" t="str">
        <f t="shared" si="277"/>
        <v/>
      </c>
      <c r="BD500" s="559" t="str">
        <f t="shared" si="278"/>
        <v>入力済</v>
      </c>
      <c r="BE500" s="559" t="str">
        <f t="shared" si="279"/>
        <v/>
      </c>
      <c r="BF500" s="559" t="str">
        <f t="shared" si="280"/>
        <v/>
      </c>
      <c r="BG500" s="559" t="str">
        <f t="shared" si="281"/>
        <v/>
      </c>
      <c r="BH500" s="559" t="str">
        <f t="shared" si="282"/>
        <v/>
      </c>
      <c r="BI500" s="559" t="str">
        <f t="shared" si="283"/>
        <v/>
      </c>
      <c r="BK500" s="27"/>
      <c r="BL500" s="606" t="str">
        <f t="shared" si="284"/>
        <v/>
      </c>
      <c r="BM500" s="606" t="str">
        <f t="shared" si="285"/>
        <v/>
      </c>
      <c r="BN500" s="606" t="str">
        <f t="shared" si="286"/>
        <v/>
      </c>
      <c r="BO500" s="607" t="str">
        <f>IFERROR(IF(BN500="対象",ROUNDDOWN(L500*VLOOKUP(K500,【参考】数式用!$A$4:$J$42,10,FALSE)*AA500,0),""),"")</f>
        <v/>
      </c>
      <c r="BP500" s="606" t="str">
        <f t="shared" si="259"/>
        <v/>
      </c>
      <c r="BQ500" s="606" t="str">
        <f t="shared" si="287"/>
        <v/>
      </c>
      <c r="BR500" s="608" t="str">
        <f t="shared" si="260"/>
        <v/>
      </c>
      <c r="BS500" s="608" t="str">
        <f t="shared" si="288"/>
        <v/>
      </c>
      <c r="BT500" s="606" t="str">
        <f t="shared" si="289"/>
        <v/>
      </c>
      <c r="BU500" s="607" t="str">
        <f>IFERROR(IF(BT500="Ⅱロ有り",ROUNDDOWN(L500*VLOOKUP(K500,【参考】数式用!$A$4:$J$42,10,FALSE)*AA500,0),""),"")</f>
        <v/>
      </c>
      <c r="BV500" s="606" t="str">
        <f>IFERROR(IF(BT500="Ⅱロなし",ROUNDDOWN(L500*VLOOKUP(K500,【参考】数式用!$A$4:$J$42,8,FALSE)*AA500,0),""),"")</f>
        <v/>
      </c>
    </row>
    <row r="501" spans="1:74" ht="110.1" customHeight="1" thickBot="1">
      <c r="A501" s="333">
        <v>488</v>
      </c>
      <c r="B501" s="1008" t="str">
        <f>IF(基本情報入力シート!B523="","",基本情報入力シート!B523)</f>
        <v/>
      </c>
      <c r="C501" s="1009"/>
      <c r="D501" s="1009"/>
      <c r="E501" s="1009"/>
      <c r="F501" s="1010"/>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24" t="str">
        <f>IF('別紙様式2-2（個票（４、５月））'!M501="","",'別紙様式2-2（個票（４、５月））'!M501)</f>
        <v/>
      </c>
      <c r="N501" s="584" t="str">
        <f>IF('別紙様式2-2（個票（４、５月））'!N501="","",'別紙様式2-2（個票（４、５月））'!N501)</f>
        <v/>
      </c>
      <c r="O501" s="336"/>
      <c r="P501" s="337" t="str">
        <f>IFERROR(VLOOKUP(K501,【参考】数式用!$A$2:$M$57,MATCH(O501,【参考】数式用!$G$3:$M$3,0)+6,0),"")</f>
        <v/>
      </c>
      <c r="Q501" s="338" t="s">
        <v>118</v>
      </c>
      <c r="R501" s="339"/>
      <c r="S501" s="340" t="s">
        <v>183</v>
      </c>
      <c r="T501" s="339"/>
      <c r="U501" s="340" t="s">
        <v>184</v>
      </c>
      <c r="V501" s="339"/>
      <c r="W501" s="340" t="s">
        <v>183</v>
      </c>
      <c r="X501" s="339"/>
      <c r="Y501" s="340" t="s">
        <v>185</v>
      </c>
      <c r="Z501" s="340" t="s">
        <v>186</v>
      </c>
      <c r="AA501" s="340" t="str">
        <f t="shared" si="261"/>
        <v/>
      </c>
      <c r="AB501" s="341" t="s">
        <v>187</v>
      </c>
      <c r="AC501" s="342" t="str">
        <f t="shared" si="262"/>
        <v/>
      </c>
      <c r="AD501" s="509" t="str">
        <f t="shared" si="263"/>
        <v/>
      </c>
      <c r="AE501" s="343" t="str">
        <f>IFERROR(ROUNDDOWN(ROUNDDOWN(ROUND(L501*VLOOKUP(K501,【参考】数式用!$A$2:$M$57,MATCH("処遇改善加算Ⅳ",【参考】数式用!$G$3:$M$3,0)+6,0),0),0)*AA501*0.5,0), "")</f>
        <v/>
      </c>
      <c r="AF501" s="344"/>
      <c r="AG501" s="345"/>
      <c r="AH501" s="345"/>
      <c r="AI501" s="344"/>
      <c r="AJ501" s="382"/>
      <c r="AK501" s="346"/>
      <c r="AL501" s="324" t="str">
        <f t="shared" si="264"/>
        <v/>
      </c>
      <c r="AM501" s="325" t="str">
        <f t="shared" si="265"/>
        <v/>
      </c>
      <c r="AN501" s="255"/>
      <c r="AO501" s="577" t="str">
        <f>IFERROR(VLOOKUP(K501,【参考】数式用!$A$2:$N$57,14,FALSE),"")</f>
        <v/>
      </c>
      <c r="AP501" s="577" t="str">
        <f t="shared" si="266"/>
        <v/>
      </c>
      <c r="AQ501" s="560" t="str">
        <f t="shared" si="267"/>
        <v/>
      </c>
      <c r="AR501" s="560" t="str">
        <f t="shared" si="268"/>
        <v>キャリアパス要件Ⅰ・Ⅱ_</v>
      </c>
      <c r="AS501" s="632" t="str">
        <f t="shared" si="269"/>
        <v>入力済</v>
      </c>
      <c r="AT501" s="577" t="str">
        <f t="shared" si="270"/>
        <v/>
      </c>
      <c r="AU501" s="632" t="str">
        <f t="shared" si="271"/>
        <v>入力済</v>
      </c>
      <c r="AV501" s="632" t="str">
        <f t="shared" si="272"/>
        <v/>
      </c>
      <c r="AW501" s="632" t="str">
        <f t="shared" si="273"/>
        <v/>
      </c>
      <c r="AX501" s="577" t="str">
        <f t="shared" si="274"/>
        <v/>
      </c>
      <c r="AY501" s="632" t="str">
        <f>IFERROR(VLOOKUP(K501,【参考】数式用!$AR$3:$AS$49, 2, FALSE), "")</f>
        <v/>
      </c>
      <c r="AZ501" s="577" t="str">
        <f t="shared" si="275"/>
        <v/>
      </c>
      <c r="BA501" s="559" t="str">
        <f t="shared" si="276"/>
        <v>入力済</v>
      </c>
      <c r="BB501" s="632" t="str">
        <f>IFERROR(VLOOKUP(K501,【参考】数式用!$AX$3:$AY$59, 2, FALSE), "")</f>
        <v/>
      </c>
      <c r="BC501" s="577" t="str">
        <f t="shared" si="277"/>
        <v/>
      </c>
      <c r="BD501" s="559" t="str">
        <f t="shared" si="278"/>
        <v>入力済</v>
      </c>
      <c r="BE501" s="559" t="str">
        <f t="shared" si="279"/>
        <v/>
      </c>
      <c r="BF501" s="559" t="str">
        <f t="shared" si="280"/>
        <v/>
      </c>
      <c r="BG501" s="559" t="str">
        <f t="shared" si="281"/>
        <v/>
      </c>
      <c r="BH501" s="559" t="str">
        <f t="shared" si="282"/>
        <v/>
      </c>
      <c r="BI501" s="559" t="str">
        <f t="shared" si="283"/>
        <v/>
      </c>
      <c r="BK501" s="27"/>
      <c r="BL501" s="606" t="str">
        <f t="shared" si="284"/>
        <v/>
      </c>
      <c r="BM501" s="606" t="str">
        <f t="shared" si="285"/>
        <v/>
      </c>
      <c r="BN501" s="606" t="str">
        <f t="shared" si="286"/>
        <v/>
      </c>
      <c r="BO501" s="607" t="str">
        <f>IFERROR(IF(BN501="対象",ROUNDDOWN(L501*VLOOKUP(K501,【参考】数式用!$A$4:$J$42,10,FALSE)*AA501,0),""),"")</f>
        <v/>
      </c>
      <c r="BP501" s="606" t="str">
        <f t="shared" si="259"/>
        <v/>
      </c>
      <c r="BQ501" s="606" t="str">
        <f t="shared" si="287"/>
        <v/>
      </c>
      <c r="BR501" s="608" t="str">
        <f t="shared" si="260"/>
        <v/>
      </c>
      <c r="BS501" s="608" t="str">
        <f t="shared" si="288"/>
        <v/>
      </c>
      <c r="BT501" s="606" t="str">
        <f t="shared" si="289"/>
        <v/>
      </c>
      <c r="BU501" s="607" t="str">
        <f>IFERROR(IF(BT501="Ⅱロ有り",ROUNDDOWN(L501*VLOOKUP(K501,【参考】数式用!$A$4:$J$42,10,FALSE)*AA501,0),""),"")</f>
        <v/>
      </c>
      <c r="BV501" s="606" t="str">
        <f>IFERROR(IF(BT501="Ⅱロなし",ROUNDDOWN(L501*VLOOKUP(K501,【参考】数式用!$A$4:$J$42,8,FALSE)*AA501,0),""),"")</f>
        <v/>
      </c>
    </row>
    <row r="502" spans="1:74" ht="110.1" customHeight="1" thickBot="1">
      <c r="A502" s="333">
        <v>489</v>
      </c>
      <c r="B502" s="1008" t="str">
        <f>IF(基本情報入力シート!B524="","",基本情報入力シート!B524)</f>
        <v/>
      </c>
      <c r="C502" s="1009"/>
      <c r="D502" s="1009"/>
      <c r="E502" s="1009"/>
      <c r="F502" s="1010"/>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24" t="str">
        <f>IF('別紙様式2-2（個票（４、５月））'!M502="","",'別紙様式2-2（個票（４、５月））'!M502)</f>
        <v/>
      </c>
      <c r="N502" s="584" t="str">
        <f>IF('別紙様式2-2（個票（４、５月））'!N502="","",'別紙様式2-2（個票（４、５月））'!N502)</f>
        <v/>
      </c>
      <c r="O502" s="336"/>
      <c r="P502" s="337" t="str">
        <f>IFERROR(VLOOKUP(K502,【参考】数式用!$A$2:$M$57,MATCH(O502,【参考】数式用!$G$3:$M$3,0)+6,0),"")</f>
        <v/>
      </c>
      <c r="Q502" s="338" t="s">
        <v>118</v>
      </c>
      <c r="R502" s="339"/>
      <c r="S502" s="340" t="s">
        <v>183</v>
      </c>
      <c r="T502" s="339"/>
      <c r="U502" s="340" t="s">
        <v>184</v>
      </c>
      <c r="V502" s="339"/>
      <c r="W502" s="340" t="s">
        <v>183</v>
      </c>
      <c r="X502" s="339"/>
      <c r="Y502" s="340" t="s">
        <v>185</v>
      </c>
      <c r="Z502" s="340" t="s">
        <v>186</v>
      </c>
      <c r="AA502" s="340" t="str">
        <f t="shared" si="261"/>
        <v/>
      </c>
      <c r="AB502" s="341" t="s">
        <v>187</v>
      </c>
      <c r="AC502" s="342" t="str">
        <f t="shared" si="262"/>
        <v/>
      </c>
      <c r="AD502" s="509" t="str">
        <f t="shared" si="263"/>
        <v/>
      </c>
      <c r="AE502" s="343" t="str">
        <f>IFERROR(ROUNDDOWN(ROUNDDOWN(ROUND(L502*VLOOKUP(K502,【参考】数式用!$A$2:$M$57,MATCH("処遇改善加算Ⅳ",【参考】数式用!$G$3:$M$3,0)+6,0),0),0)*AA502*0.5,0), "")</f>
        <v/>
      </c>
      <c r="AF502" s="344"/>
      <c r="AG502" s="345"/>
      <c r="AH502" s="345"/>
      <c r="AI502" s="344"/>
      <c r="AJ502" s="382"/>
      <c r="AK502" s="346"/>
      <c r="AL502" s="324" t="str">
        <f t="shared" si="264"/>
        <v/>
      </c>
      <c r="AM502" s="325" t="str">
        <f t="shared" si="265"/>
        <v/>
      </c>
      <c r="AN502" s="255"/>
      <c r="AO502" s="577" t="str">
        <f>IFERROR(VLOOKUP(K502,【参考】数式用!$A$2:$N$57,14,FALSE),"")</f>
        <v/>
      </c>
      <c r="AP502" s="577" t="str">
        <f t="shared" si="266"/>
        <v/>
      </c>
      <c r="AQ502" s="560" t="str">
        <f t="shared" si="267"/>
        <v/>
      </c>
      <c r="AR502" s="560" t="str">
        <f t="shared" si="268"/>
        <v>キャリアパス要件Ⅰ・Ⅱ_</v>
      </c>
      <c r="AS502" s="632" t="str">
        <f t="shared" si="269"/>
        <v>入力済</v>
      </c>
      <c r="AT502" s="577" t="str">
        <f t="shared" si="270"/>
        <v/>
      </c>
      <c r="AU502" s="632" t="str">
        <f t="shared" si="271"/>
        <v>入力済</v>
      </c>
      <c r="AV502" s="632" t="str">
        <f t="shared" si="272"/>
        <v/>
      </c>
      <c r="AW502" s="632" t="str">
        <f t="shared" si="273"/>
        <v/>
      </c>
      <c r="AX502" s="577" t="str">
        <f t="shared" si="274"/>
        <v/>
      </c>
      <c r="AY502" s="632" t="str">
        <f>IFERROR(VLOOKUP(K502,【参考】数式用!$AR$3:$AS$49, 2, FALSE), "")</f>
        <v/>
      </c>
      <c r="AZ502" s="577" t="str">
        <f t="shared" si="275"/>
        <v/>
      </c>
      <c r="BA502" s="559" t="str">
        <f t="shared" si="276"/>
        <v>入力済</v>
      </c>
      <c r="BB502" s="632" t="str">
        <f>IFERROR(VLOOKUP(K502,【参考】数式用!$AX$3:$AY$59, 2, FALSE), "")</f>
        <v/>
      </c>
      <c r="BC502" s="577" t="str">
        <f t="shared" si="277"/>
        <v/>
      </c>
      <c r="BD502" s="559" t="str">
        <f t="shared" si="278"/>
        <v>入力済</v>
      </c>
      <c r="BE502" s="559" t="str">
        <f t="shared" si="279"/>
        <v/>
      </c>
      <c r="BF502" s="559" t="str">
        <f t="shared" si="280"/>
        <v/>
      </c>
      <c r="BG502" s="559" t="str">
        <f t="shared" si="281"/>
        <v/>
      </c>
      <c r="BH502" s="559" t="str">
        <f t="shared" si="282"/>
        <v/>
      </c>
      <c r="BI502" s="559" t="str">
        <f t="shared" si="283"/>
        <v/>
      </c>
      <c r="BK502" s="27"/>
      <c r="BL502" s="606" t="str">
        <f t="shared" si="284"/>
        <v/>
      </c>
      <c r="BM502" s="606" t="str">
        <f t="shared" si="285"/>
        <v/>
      </c>
      <c r="BN502" s="606" t="str">
        <f t="shared" si="286"/>
        <v/>
      </c>
      <c r="BO502" s="607" t="str">
        <f>IFERROR(IF(BN502="対象",ROUNDDOWN(L502*VLOOKUP(K502,【参考】数式用!$A$4:$J$42,10,FALSE)*AA502,0),""),"")</f>
        <v/>
      </c>
      <c r="BP502" s="606" t="str">
        <f t="shared" si="259"/>
        <v/>
      </c>
      <c r="BQ502" s="606" t="str">
        <f t="shared" si="287"/>
        <v/>
      </c>
      <c r="BR502" s="608" t="str">
        <f t="shared" si="260"/>
        <v/>
      </c>
      <c r="BS502" s="608" t="str">
        <f t="shared" si="288"/>
        <v/>
      </c>
      <c r="BT502" s="606" t="str">
        <f t="shared" si="289"/>
        <v/>
      </c>
      <c r="BU502" s="607" t="str">
        <f>IFERROR(IF(BT502="Ⅱロ有り",ROUNDDOWN(L502*VLOOKUP(K502,【参考】数式用!$A$4:$J$42,10,FALSE)*AA502,0),""),"")</f>
        <v/>
      </c>
      <c r="BV502" s="606" t="str">
        <f>IFERROR(IF(BT502="Ⅱロなし",ROUNDDOWN(L502*VLOOKUP(K502,【参考】数式用!$A$4:$J$42,8,FALSE)*AA502,0),""),"")</f>
        <v/>
      </c>
    </row>
    <row r="503" spans="1:74" ht="110.1" customHeight="1" thickBot="1">
      <c r="A503" s="333">
        <v>490</v>
      </c>
      <c r="B503" s="1008" t="str">
        <f>IF(基本情報入力シート!B525="","",基本情報入力シート!B525)</f>
        <v/>
      </c>
      <c r="C503" s="1009"/>
      <c r="D503" s="1009"/>
      <c r="E503" s="1009"/>
      <c r="F503" s="1010"/>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24" t="str">
        <f>IF('別紙様式2-2（個票（４、５月））'!M503="","",'別紙様式2-2（個票（４、５月））'!M503)</f>
        <v/>
      </c>
      <c r="N503" s="584" t="str">
        <f>IF('別紙様式2-2（個票（４、５月））'!N503="","",'別紙様式2-2（個票（４、５月））'!N503)</f>
        <v/>
      </c>
      <c r="O503" s="336"/>
      <c r="P503" s="337" t="str">
        <f>IFERROR(VLOOKUP(K503,【参考】数式用!$A$2:$M$57,MATCH(O503,【参考】数式用!$G$3:$M$3,0)+6,0),"")</f>
        <v/>
      </c>
      <c r="Q503" s="338" t="s">
        <v>118</v>
      </c>
      <c r="R503" s="339"/>
      <c r="S503" s="340" t="s">
        <v>183</v>
      </c>
      <c r="T503" s="339"/>
      <c r="U503" s="340" t="s">
        <v>184</v>
      </c>
      <c r="V503" s="339"/>
      <c r="W503" s="340" t="s">
        <v>183</v>
      </c>
      <c r="X503" s="339"/>
      <c r="Y503" s="340" t="s">
        <v>185</v>
      </c>
      <c r="Z503" s="340" t="s">
        <v>186</v>
      </c>
      <c r="AA503" s="340" t="str">
        <f t="shared" si="261"/>
        <v/>
      </c>
      <c r="AB503" s="341" t="s">
        <v>187</v>
      </c>
      <c r="AC503" s="342" t="str">
        <f t="shared" si="262"/>
        <v/>
      </c>
      <c r="AD503" s="509" t="str">
        <f t="shared" si="263"/>
        <v/>
      </c>
      <c r="AE503" s="343" t="str">
        <f>IFERROR(ROUNDDOWN(ROUNDDOWN(ROUND(L503*VLOOKUP(K503,【参考】数式用!$A$2:$M$57,MATCH("処遇改善加算Ⅳ",【参考】数式用!$G$3:$M$3,0)+6,0),0),0)*AA503*0.5,0), "")</f>
        <v/>
      </c>
      <c r="AF503" s="344"/>
      <c r="AG503" s="345"/>
      <c r="AH503" s="345"/>
      <c r="AI503" s="344"/>
      <c r="AJ503" s="382"/>
      <c r="AK503" s="346"/>
      <c r="AL503" s="324" t="str">
        <f t="shared" si="264"/>
        <v/>
      </c>
      <c r="AM503" s="325" t="str">
        <f t="shared" si="265"/>
        <v/>
      </c>
      <c r="AN503" s="255"/>
      <c r="AO503" s="577" t="str">
        <f>IFERROR(VLOOKUP(K503,【参考】数式用!$A$2:$N$57,14,FALSE),"")</f>
        <v/>
      </c>
      <c r="AP503" s="577" t="str">
        <f t="shared" si="266"/>
        <v/>
      </c>
      <c r="AQ503" s="560" t="str">
        <f t="shared" si="267"/>
        <v/>
      </c>
      <c r="AR503" s="560" t="str">
        <f t="shared" si="268"/>
        <v>キャリアパス要件Ⅰ・Ⅱ_</v>
      </c>
      <c r="AS503" s="632" t="str">
        <f t="shared" si="269"/>
        <v>入力済</v>
      </c>
      <c r="AT503" s="577" t="str">
        <f t="shared" si="270"/>
        <v/>
      </c>
      <c r="AU503" s="632" t="str">
        <f t="shared" si="271"/>
        <v>入力済</v>
      </c>
      <c r="AV503" s="632" t="str">
        <f t="shared" si="272"/>
        <v/>
      </c>
      <c r="AW503" s="632" t="str">
        <f t="shared" si="273"/>
        <v/>
      </c>
      <c r="AX503" s="577" t="str">
        <f t="shared" si="274"/>
        <v/>
      </c>
      <c r="AY503" s="632" t="str">
        <f>IFERROR(VLOOKUP(K503,【参考】数式用!$AR$3:$AS$49, 2, FALSE), "")</f>
        <v/>
      </c>
      <c r="AZ503" s="577" t="str">
        <f t="shared" si="275"/>
        <v/>
      </c>
      <c r="BA503" s="559" t="str">
        <f t="shared" si="276"/>
        <v>入力済</v>
      </c>
      <c r="BB503" s="632" t="str">
        <f>IFERROR(VLOOKUP(K503,【参考】数式用!$AX$3:$AY$59, 2, FALSE), "")</f>
        <v/>
      </c>
      <c r="BC503" s="577" t="str">
        <f t="shared" si="277"/>
        <v/>
      </c>
      <c r="BD503" s="559" t="str">
        <f t="shared" si="278"/>
        <v>入力済</v>
      </c>
      <c r="BE503" s="559" t="str">
        <f t="shared" si="279"/>
        <v/>
      </c>
      <c r="BF503" s="559" t="str">
        <f t="shared" si="280"/>
        <v/>
      </c>
      <c r="BG503" s="559" t="str">
        <f t="shared" si="281"/>
        <v/>
      </c>
      <c r="BH503" s="559" t="str">
        <f t="shared" si="282"/>
        <v/>
      </c>
      <c r="BI503" s="559" t="str">
        <f t="shared" si="283"/>
        <v/>
      </c>
      <c r="BK503" s="27"/>
      <c r="BL503" s="606" t="str">
        <f t="shared" si="284"/>
        <v/>
      </c>
      <c r="BM503" s="606" t="str">
        <f t="shared" si="285"/>
        <v/>
      </c>
      <c r="BN503" s="606" t="str">
        <f t="shared" si="286"/>
        <v/>
      </c>
      <c r="BO503" s="607" t="str">
        <f>IFERROR(IF(BN503="対象",ROUNDDOWN(L503*VLOOKUP(K503,【参考】数式用!$A$4:$J$42,10,FALSE)*AA503,0),""),"")</f>
        <v/>
      </c>
      <c r="BP503" s="606" t="str">
        <f t="shared" si="259"/>
        <v/>
      </c>
      <c r="BQ503" s="606" t="str">
        <f t="shared" si="287"/>
        <v/>
      </c>
      <c r="BR503" s="608" t="str">
        <f t="shared" si="260"/>
        <v/>
      </c>
      <c r="BS503" s="608" t="str">
        <f t="shared" si="288"/>
        <v/>
      </c>
      <c r="BT503" s="606" t="str">
        <f t="shared" si="289"/>
        <v/>
      </c>
      <c r="BU503" s="607" t="str">
        <f>IFERROR(IF(BT503="Ⅱロ有り",ROUNDDOWN(L503*VLOOKUP(K503,【参考】数式用!$A$4:$J$42,10,FALSE)*AA503,0),""),"")</f>
        <v/>
      </c>
      <c r="BV503" s="606" t="str">
        <f>IFERROR(IF(BT503="Ⅱロなし",ROUNDDOWN(L503*VLOOKUP(K503,【参考】数式用!$A$4:$J$42,8,FALSE)*AA503,0),""),"")</f>
        <v/>
      </c>
    </row>
    <row r="504" spans="1:74" ht="110.1" customHeight="1" thickBot="1">
      <c r="A504" s="333">
        <v>491</v>
      </c>
      <c r="B504" s="1008" t="str">
        <f>IF(基本情報入力シート!B526="","",基本情報入力シート!B526)</f>
        <v/>
      </c>
      <c r="C504" s="1009"/>
      <c r="D504" s="1009"/>
      <c r="E504" s="1009"/>
      <c r="F504" s="1010"/>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24" t="str">
        <f>IF('別紙様式2-2（個票（４、５月））'!M504="","",'別紙様式2-2（個票（４、５月））'!M504)</f>
        <v/>
      </c>
      <c r="N504" s="584" t="str">
        <f>IF('別紙様式2-2（個票（４、５月））'!N504="","",'別紙様式2-2（個票（４、５月））'!N504)</f>
        <v/>
      </c>
      <c r="O504" s="336"/>
      <c r="P504" s="337" t="str">
        <f>IFERROR(VLOOKUP(K504,【参考】数式用!$A$2:$M$57,MATCH(O504,【参考】数式用!$G$3:$M$3,0)+6,0),"")</f>
        <v/>
      </c>
      <c r="Q504" s="338" t="s">
        <v>118</v>
      </c>
      <c r="R504" s="339"/>
      <c r="S504" s="340" t="s">
        <v>183</v>
      </c>
      <c r="T504" s="339"/>
      <c r="U504" s="340" t="s">
        <v>184</v>
      </c>
      <c r="V504" s="339"/>
      <c r="W504" s="340" t="s">
        <v>183</v>
      </c>
      <c r="X504" s="339"/>
      <c r="Y504" s="340" t="s">
        <v>185</v>
      </c>
      <c r="Z504" s="340" t="s">
        <v>186</v>
      </c>
      <c r="AA504" s="340" t="str">
        <f t="shared" si="261"/>
        <v/>
      </c>
      <c r="AB504" s="341" t="s">
        <v>187</v>
      </c>
      <c r="AC504" s="342" t="str">
        <f t="shared" si="262"/>
        <v/>
      </c>
      <c r="AD504" s="509" t="str">
        <f t="shared" si="263"/>
        <v/>
      </c>
      <c r="AE504" s="343" t="str">
        <f>IFERROR(ROUNDDOWN(ROUNDDOWN(ROUND(L504*VLOOKUP(K504,【参考】数式用!$A$2:$M$57,MATCH("処遇改善加算Ⅳ",【参考】数式用!$G$3:$M$3,0)+6,0),0),0)*AA504*0.5,0), "")</f>
        <v/>
      </c>
      <c r="AF504" s="344"/>
      <c r="AG504" s="345"/>
      <c r="AH504" s="345"/>
      <c r="AI504" s="344"/>
      <c r="AJ504" s="382"/>
      <c r="AK504" s="346"/>
      <c r="AL504" s="324" t="str">
        <f t="shared" si="264"/>
        <v/>
      </c>
      <c r="AM504" s="325" t="str">
        <f t="shared" si="265"/>
        <v/>
      </c>
      <c r="AN504" s="255"/>
      <c r="AO504" s="577" t="str">
        <f>IFERROR(VLOOKUP(K504,【参考】数式用!$A$2:$N$57,14,FALSE),"")</f>
        <v/>
      </c>
      <c r="AP504" s="577" t="str">
        <f t="shared" si="266"/>
        <v/>
      </c>
      <c r="AQ504" s="560" t="str">
        <f t="shared" si="267"/>
        <v/>
      </c>
      <c r="AR504" s="560" t="str">
        <f t="shared" si="268"/>
        <v>キャリアパス要件Ⅰ・Ⅱ_</v>
      </c>
      <c r="AS504" s="632" t="str">
        <f t="shared" si="269"/>
        <v>入力済</v>
      </c>
      <c r="AT504" s="577" t="str">
        <f t="shared" si="270"/>
        <v/>
      </c>
      <c r="AU504" s="632" t="str">
        <f t="shared" si="271"/>
        <v>入力済</v>
      </c>
      <c r="AV504" s="632" t="str">
        <f t="shared" si="272"/>
        <v/>
      </c>
      <c r="AW504" s="632" t="str">
        <f t="shared" si="273"/>
        <v/>
      </c>
      <c r="AX504" s="577" t="str">
        <f t="shared" si="274"/>
        <v/>
      </c>
      <c r="AY504" s="632" t="str">
        <f>IFERROR(VLOOKUP(K504,【参考】数式用!$AR$3:$AS$49, 2, FALSE), "")</f>
        <v/>
      </c>
      <c r="AZ504" s="577" t="str">
        <f t="shared" si="275"/>
        <v/>
      </c>
      <c r="BA504" s="559" t="str">
        <f t="shared" si="276"/>
        <v>入力済</v>
      </c>
      <c r="BB504" s="632" t="str">
        <f>IFERROR(VLOOKUP(K504,【参考】数式用!$AX$3:$AY$59, 2, FALSE), "")</f>
        <v/>
      </c>
      <c r="BC504" s="577" t="str">
        <f t="shared" si="277"/>
        <v/>
      </c>
      <c r="BD504" s="559" t="str">
        <f t="shared" si="278"/>
        <v>入力済</v>
      </c>
      <c r="BE504" s="559" t="str">
        <f t="shared" si="279"/>
        <v/>
      </c>
      <c r="BF504" s="559" t="str">
        <f t="shared" si="280"/>
        <v/>
      </c>
      <c r="BG504" s="559" t="str">
        <f t="shared" si="281"/>
        <v/>
      </c>
      <c r="BH504" s="559" t="str">
        <f t="shared" si="282"/>
        <v/>
      </c>
      <c r="BI504" s="559" t="str">
        <f t="shared" si="283"/>
        <v/>
      </c>
      <c r="BK504" s="27"/>
      <c r="BL504" s="606" t="str">
        <f t="shared" si="284"/>
        <v/>
      </c>
      <c r="BM504" s="606" t="str">
        <f t="shared" si="285"/>
        <v/>
      </c>
      <c r="BN504" s="606" t="str">
        <f t="shared" si="286"/>
        <v/>
      </c>
      <c r="BO504" s="607" t="str">
        <f>IFERROR(IF(BN504="対象",ROUNDDOWN(L504*VLOOKUP(K504,【参考】数式用!$A$4:$J$42,10,FALSE)*AA504,0),""),"")</f>
        <v/>
      </c>
      <c r="BP504" s="606" t="str">
        <f t="shared" si="259"/>
        <v/>
      </c>
      <c r="BQ504" s="606" t="str">
        <f t="shared" si="287"/>
        <v/>
      </c>
      <c r="BR504" s="608" t="str">
        <f t="shared" si="260"/>
        <v/>
      </c>
      <c r="BS504" s="608" t="str">
        <f t="shared" si="288"/>
        <v/>
      </c>
      <c r="BT504" s="606" t="str">
        <f t="shared" si="289"/>
        <v/>
      </c>
      <c r="BU504" s="607" t="str">
        <f>IFERROR(IF(BT504="Ⅱロ有り",ROUNDDOWN(L504*VLOOKUP(K504,【参考】数式用!$A$4:$J$42,10,FALSE)*AA504,0),""),"")</f>
        <v/>
      </c>
      <c r="BV504" s="606" t="str">
        <f>IFERROR(IF(BT504="Ⅱロなし",ROUNDDOWN(L504*VLOOKUP(K504,【参考】数式用!$A$4:$J$42,8,FALSE)*AA504,0),""),"")</f>
        <v/>
      </c>
    </row>
    <row r="505" spans="1:74" ht="110.1" customHeight="1" thickBot="1">
      <c r="A505" s="333">
        <v>492</v>
      </c>
      <c r="B505" s="1008" t="str">
        <f>IF(基本情報入力シート!B527="","",基本情報入力シート!B527)</f>
        <v/>
      </c>
      <c r="C505" s="1009"/>
      <c r="D505" s="1009"/>
      <c r="E505" s="1009"/>
      <c r="F505" s="1010"/>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24" t="str">
        <f>IF('別紙様式2-2（個票（４、５月））'!M505="","",'別紙様式2-2（個票（４、５月））'!M505)</f>
        <v/>
      </c>
      <c r="N505" s="584" t="str">
        <f>IF('別紙様式2-2（個票（４、５月））'!N505="","",'別紙様式2-2（個票（４、５月））'!N505)</f>
        <v/>
      </c>
      <c r="O505" s="336"/>
      <c r="P505" s="337" t="str">
        <f>IFERROR(VLOOKUP(K505,【参考】数式用!$A$2:$M$57,MATCH(O505,【参考】数式用!$G$3:$M$3,0)+6,0),"")</f>
        <v/>
      </c>
      <c r="Q505" s="338" t="s">
        <v>118</v>
      </c>
      <c r="R505" s="339"/>
      <c r="S505" s="340" t="s">
        <v>183</v>
      </c>
      <c r="T505" s="339"/>
      <c r="U505" s="340" t="s">
        <v>184</v>
      </c>
      <c r="V505" s="339"/>
      <c r="W505" s="340" t="s">
        <v>183</v>
      </c>
      <c r="X505" s="339"/>
      <c r="Y505" s="340" t="s">
        <v>185</v>
      </c>
      <c r="Z505" s="340" t="s">
        <v>186</v>
      </c>
      <c r="AA505" s="340" t="str">
        <f t="shared" si="261"/>
        <v/>
      </c>
      <c r="AB505" s="341" t="s">
        <v>187</v>
      </c>
      <c r="AC505" s="342" t="str">
        <f t="shared" si="262"/>
        <v/>
      </c>
      <c r="AD505" s="509" t="str">
        <f t="shared" si="263"/>
        <v/>
      </c>
      <c r="AE505" s="343" t="str">
        <f>IFERROR(ROUNDDOWN(ROUNDDOWN(ROUND(L505*VLOOKUP(K505,【参考】数式用!$A$2:$M$57,MATCH("処遇改善加算Ⅳ",【参考】数式用!$G$3:$M$3,0)+6,0),0),0)*AA505*0.5,0), "")</f>
        <v/>
      </c>
      <c r="AF505" s="344"/>
      <c r="AG505" s="345"/>
      <c r="AH505" s="345"/>
      <c r="AI505" s="344"/>
      <c r="AJ505" s="382"/>
      <c r="AK505" s="346"/>
      <c r="AL505" s="324" t="str">
        <f t="shared" si="264"/>
        <v/>
      </c>
      <c r="AM505" s="325" t="str">
        <f t="shared" si="265"/>
        <v/>
      </c>
      <c r="AN505" s="255"/>
      <c r="AO505" s="577" t="str">
        <f>IFERROR(VLOOKUP(K505,【参考】数式用!$A$2:$N$57,14,FALSE),"")</f>
        <v/>
      </c>
      <c r="AP505" s="577" t="str">
        <f t="shared" si="266"/>
        <v/>
      </c>
      <c r="AQ505" s="560" t="str">
        <f t="shared" si="267"/>
        <v/>
      </c>
      <c r="AR505" s="560" t="str">
        <f t="shared" si="268"/>
        <v>キャリアパス要件Ⅰ・Ⅱ_</v>
      </c>
      <c r="AS505" s="632" t="str">
        <f t="shared" si="269"/>
        <v>入力済</v>
      </c>
      <c r="AT505" s="577" t="str">
        <f t="shared" si="270"/>
        <v/>
      </c>
      <c r="AU505" s="632" t="str">
        <f t="shared" si="271"/>
        <v>入力済</v>
      </c>
      <c r="AV505" s="632" t="str">
        <f t="shared" si="272"/>
        <v/>
      </c>
      <c r="AW505" s="632" t="str">
        <f t="shared" si="273"/>
        <v/>
      </c>
      <c r="AX505" s="577" t="str">
        <f t="shared" si="274"/>
        <v/>
      </c>
      <c r="AY505" s="632" t="str">
        <f>IFERROR(VLOOKUP(K505,【参考】数式用!$AR$3:$AS$49, 2, FALSE), "")</f>
        <v/>
      </c>
      <c r="AZ505" s="577" t="str">
        <f t="shared" si="275"/>
        <v/>
      </c>
      <c r="BA505" s="559" t="str">
        <f t="shared" si="276"/>
        <v>入力済</v>
      </c>
      <c r="BB505" s="632" t="str">
        <f>IFERROR(VLOOKUP(K505,【参考】数式用!$AX$3:$AY$59, 2, FALSE), "")</f>
        <v/>
      </c>
      <c r="BC505" s="577" t="str">
        <f t="shared" si="277"/>
        <v/>
      </c>
      <c r="BD505" s="559" t="str">
        <f t="shared" si="278"/>
        <v>入力済</v>
      </c>
      <c r="BE505" s="559" t="str">
        <f t="shared" si="279"/>
        <v/>
      </c>
      <c r="BF505" s="559" t="str">
        <f t="shared" si="280"/>
        <v/>
      </c>
      <c r="BG505" s="559" t="str">
        <f t="shared" si="281"/>
        <v/>
      </c>
      <c r="BH505" s="559" t="str">
        <f t="shared" si="282"/>
        <v/>
      </c>
      <c r="BI505" s="559" t="str">
        <f t="shared" si="283"/>
        <v/>
      </c>
      <c r="BK505" s="27"/>
      <c r="BL505" s="606" t="str">
        <f t="shared" si="284"/>
        <v/>
      </c>
      <c r="BM505" s="606" t="str">
        <f t="shared" si="285"/>
        <v/>
      </c>
      <c r="BN505" s="606" t="str">
        <f t="shared" si="286"/>
        <v/>
      </c>
      <c r="BO505" s="607" t="str">
        <f>IFERROR(IF(BN505="対象",ROUNDDOWN(L505*VLOOKUP(K505,【参考】数式用!$A$4:$J$42,10,FALSE)*AA505,0),""),"")</f>
        <v/>
      </c>
      <c r="BP505" s="606" t="str">
        <f t="shared" si="259"/>
        <v/>
      </c>
      <c r="BQ505" s="606" t="str">
        <f t="shared" si="287"/>
        <v/>
      </c>
      <c r="BR505" s="608" t="str">
        <f t="shared" si="260"/>
        <v/>
      </c>
      <c r="BS505" s="608" t="str">
        <f t="shared" si="288"/>
        <v/>
      </c>
      <c r="BT505" s="606" t="str">
        <f t="shared" si="289"/>
        <v/>
      </c>
      <c r="BU505" s="607" t="str">
        <f>IFERROR(IF(BT505="Ⅱロ有り",ROUNDDOWN(L505*VLOOKUP(K505,【参考】数式用!$A$4:$J$42,10,FALSE)*AA505,0),""),"")</f>
        <v/>
      </c>
      <c r="BV505" s="606" t="str">
        <f>IFERROR(IF(BT505="Ⅱロなし",ROUNDDOWN(L505*VLOOKUP(K505,【参考】数式用!$A$4:$J$42,8,FALSE)*AA505,0),""),"")</f>
        <v/>
      </c>
    </row>
    <row r="506" spans="1:74" ht="110.1" customHeight="1" thickBot="1">
      <c r="A506" s="333">
        <v>493</v>
      </c>
      <c r="B506" s="1008" t="str">
        <f>IF(基本情報入力シート!B528="","",基本情報入力シート!B528)</f>
        <v/>
      </c>
      <c r="C506" s="1009"/>
      <c r="D506" s="1009"/>
      <c r="E506" s="1009"/>
      <c r="F506" s="1010"/>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24" t="str">
        <f>IF('別紙様式2-2（個票（４、５月））'!M506="","",'別紙様式2-2（個票（４、５月））'!M506)</f>
        <v/>
      </c>
      <c r="N506" s="584" t="str">
        <f>IF('別紙様式2-2（個票（４、５月））'!N506="","",'別紙様式2-2（個票（４、５月））'!N506)</f>
        <v/>
      </c>
      <c r="O506" s="336"/>
      <c r="P506" s="337" t="str">
        <f>IFERROR(VLOOKUP(K506,【参考】数式用!$A$2:$M$57,MATCH(O506,【参考】数式用!$G$3:$M$3,0)+6,0),"")</f>
        <v/>
      </c>
      <c r="Q506" s="338" t="s">
        <v>118</v>
      </c>
      <c r="R506" s="339"/>
      <c r="S506" s="340" t="s">
        <v>183</v>
      </c>
      <c r="T506" s="339"/>
      <c r="U506" s="340" t="s">
        <v>184</v>
      </c>
      <c r="V506" s="339"/>
      <c r="W506" s="340" t="s">
        <v>183</v>
      </c>
      <c r="X506" s="339"/>
      <c r="Y506" s="340" t="s">
        <v>185</v>
      </c>
      <c r="Z506" s="340" t="s">
        <v>186</v>
      </c>
      <c r="AA506" s="340" t="str">
        <f t="shared" si="261"/>
        <v/>
      </c>
      <c r="AB506" s="341" t="s">
        <v>187</v>
      </c>
      <c r="AC506" s="342" t="str">
        <f t="shared" si="262"/>
        <v/>
      </c>
      <c r="AD506" s="509" t="str">
        <f t="shared" si="263"/>
        <v/>
      </c>
      <c r="AE506" s="343" t="str">
        <f>IFERROR(ROUNDDOWN(ROUNDDOWN(ROUND(L506*VLOOKUP(K506,【参考】数式用!$A$2:$M$57,MATCH("処遇改善加算Ⅳ",【参考】数式用!$G$3:$M$3,0)+6,0),0),0)*AA506*0.5,0), "")</f>
        <v/>
      </c>
      <c r="AF506" s="344"/>
      <c r="AG506" s="345"/>
      <c r="AH506" s="345"/>
      <c r="AI506" s="344"/>
      <c r="AJ506" s="382"/>
      <c r="AK506" s="346"/>
      <c r="AL506" s="324" t="str">
        <f t="shared" si="264"/>
        <v/>
      </c>
      <c r="AM506" s="325" t="str">
        <f t="shared" si="265"/>
        <v/>
      </c>
      <c r="AN506" s="255"/>
      <c r="AO506" s="577" t="str">
        <f>IFERROR(VLOOKUP(K506,【参考】数式用!$A$2:$N$57,14,FALSE),"")</f>
        <v/>
      </c>
      <c r="AP506" s="577" t="str">
        <f t="shared" si="266"/>
        <v/>
      </c>
      <c r="AQ506" s="560" t="str">
        <f t="shared" si="267"/>
        <v/>
      </c>
      <c r="AR506" s="560" t="str">
        <f t="shared" si="268"/>
        <v>キャリアパス要件Ⅰ・Ⅱ_</v>
      </c>
      <c r="AS506" s="632" t="str">
        <f t="shared" si="269"/>
        <v>入力済</v>
      </c>
      <c r="AT506" s="577" t="str">
        <f t="shared" si="270"/>
        <v/>
      </c>
      <c r="AU506" s="632" t="str">
        <f t="shared" si="271"/>
        <v>入力済</v>
      </c>
      <c r="AV506" s="632" t="str">
        <f t="shared" si="272"/>
        <v/>
      </c>
      <c r="AW506" s="632" t="str">
        <f t="shared" si="273"/>
        <v/>
      </c>
      <c r="AX506" s="577" t="str">
        <f t="shared" si="274"/>
        <v/>
      </c>
      <c r="AY506" s="632" t="str">
        <f>IFERROR(VLOOKUP(K506,【参考】数式用!$AR$3:$AS$49, 2, FALSE), "")</f>
        <v/>
      </c>
      <c r="AZ506" s="577" t="str">
        <f t="shared" si="275"/>
        <v/>
      </c>
      <c r="BA506" s="559" t="str">
        <f t="shared" si="276"/>
        <v>入力済</v>
      </c>
      <c r="BB506" s="632" t="str">
        <f>IFERROR(VLOOKUP(K506,【参考】数式用!$AX$3:$AY$59, 2, FALSE), "")</f>
        <v/>
      </c>
      <c r="BC506" s="577" t="str">
        <f t="shared" si="277"/>
        <v/>
      </c>
      <c r="BD506" s="559" t="str">
        <f t="shared" si="278"/>
        <v>入力済</v>
      </c>
      <c r="BE506" s="559" t="str">
        <f t="shared" si="279"/>
        <v/>
      </c>
      <c r="BF506" s="559" t="str">
        <f t="shared" si="280"/>
        <v/>
      </c>
      <c r="BG506" s="559" t="str">
        <f t="shared" si="281"/>
        <v/>
      </c>
      <c r="BH506" s="559" t="str">
        <f t="shared" si="282"/>
        <v/>
      </c>
      <c r="BI506" s="559" t="str">
        <f t="shared" si="283"/>
        <v/>
      </c>
      <c r="BK506" s="27"/>
      <c r="BL506" s="606" t="str">
        <f t="shared" si="284"/>
        <v/>
      </c>
      <c r="BM506" s="606" t="str">
        <f t="shared" si="285"/>
        <v/>
      </c>
      <c r="BN506" s="606" t="str">
        <f t="shared" si="286"/>
        <v/>
      </c>
      <c r="BO506" s="607" t="str">
        <f>IFERROR(IF(BN506="対象",ROUNDDOWN(L506*VLOOKUP(K506,【参考】数式用!$A$4:$J$42,10,FALSE)*AA506,0),""),"")</f>
        <v/>
      </c>
      <c r="BP506" s="606" t="str">
        <f t="shared" si="259"/>
        <v/>
      </c>
      <c r="BQ506" s="606" t="str">
        <f t="shared" si="287"/>
        <v/>
      </c>
      <c r="BR506" s="608" t="str">
        <f t="shared" si="260"/>
        <v/>
      </c>
      <c r="BS506" s="608" t="str">
        <f t="shared" si="288"/>
        <v/>
      </c>
      <c r="BT506" s="606" t="str">
        <f t="shared" si="289"/>
        <v/>
      </c>
      <c r="BU506" s="607" t="str">
        <f>IFERROR(IF(BT506="Ⅱロ有り",ROUNDDOWN(L506*VLOOKUP(K506,【参考】数式用!$A$4:$J$42,10,FALSE)*AA506,0),""),"")</f>
        <v/>
      </c>
      <c r="BV506" s="606" t="str">
        <f>IFERROR(IF(BT506="Ⅱロなし",ROUNDDOWN(L506*VLOOKUP(K506,【参考】数式用!$A$4:$J$42,8,FALSE)*AA506,0),""),"")</f>
        <v/>
      </c>
    </row>
    <row r="507" spans="1:74" ht="110.1" customHeight="1" thickBot="1">
      <c r="A507" s="333">
        <v>494</v>
      </c>
      <c r="B507" s="1008" t="str">
        <f>IF(基本情報入力シート!B529="","",基本情報入力シート!B529)</f>
        <v/>
      </c>
      <c r="C507" s="1009"/>
      <c r="D507" s="1009"/>
      <c r="E507" s="1009"/>
      <c r="F507" s="1010"/>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24" t="str">
        <f>IF('別紙様式2-2（個票（４、５月））'!M507="","",'別紙様式2-2（個票（４、５月））'!M507)</f>
        <v/>
      </c>
      <c r="N507" s="584" t="str">
        <f>IF('別紙様式2-2（個票（４、５月））'!N507="","",'別紙様式2-2（個票（４、５月））'!N507)</f>
        <v/>
      </c>
      <c r="O507" s="336"/>
      <c r="P507" s="337" t="str">
        <f>IFERROR(VLOOKUP(K507,【参考】数式用!$A$2:$M$57,MATCH(O507,【参考】数式用!$G$3:$M$3,0)+6,0),"")</f>
        <v/>
      </c>
      <c r="Q507" s="338" t="s">
        <v>118</v>
      </c>
      <c r="R507" s="339"/>
      <c r="S507" s="340" t="s">
        <v>183</v>
      </c>
      <c r="T507" s="339"/>
      <c r="U507" s="340" t="s">
        <v>184</v>
      </c>
      <c r="V507" s="339"/>
      <c r="W507" s="340" t="s">
        <v>183</v>
      </c>
      <c r="X507" s="339"/>
      <c r="Y507" s="340" t="s">
        <v>185</v>
      </c>
      <c r="Z507" s="340" t="s">
        <v>186</v>
      </c>
      <c r="AA507" s="340" t="str">
        <f t="shared" si="261"/>
        <v/>
      </c>
      <c r="AB507" s="341" t="s">
        <v>187</v>
      </c>
      <c r="AC507" s="342" t="str">
        <f t="shared" si="262"/>
        <v/>
      </c>
      <c r="AD507" s="509" t="str">
        <f t="shared" si="263"/>
        <v/>
      </c>
      <c r="AE507" s="343" t="str">
        <f>IFERROR(ROUNDDOWN(ROUNDDOWN(ROUND(L507*VLOOKUP(K507,【参考】数式用!$A$2:$M$57,MATCH("処遇改善加算Ⅳ",【参考】数式用!$G$3:$M$3,0)+6,0),0),0)*AA507*0.5,0), "")</f>
        <v/>
      </c>
      <c r="AF507" s="344"/>
      <c r="AG507" s="345"/>
      <c r="AH507" s="345"/>
      <c r="AI507" s="344"/>
      <c r="AJ507" s="382"/>
      <c r="AK507" s="346"/>
      <c r="AL507" s="324" t="str">
        <f t="shared" si="264"/>
        <v/>
      </c>
      <c r="AM507" s="325" t="str">
        <f t="shared" si="265"/>
        <v/>
      </c>
      <c r="AN507" s="255"/>
      <c r="AO507" s="577" t="str">
        <f>IFERROR(VLOOKUP(K507,【参考】数式用!$A$2:$N$57,14,FALSE),"")</f>
        <v/>
      </c>
      <c r="AP507" s="577" t="str">
        <f t="shared" si="266"/>
        <v/>
      </c>
      <c r="AQ507" s="560" t="str">
        <f t="shared" si="267"/>
        <v/>
      </c>
      <c r="AR507" s="560" t="str">
        <f t="shared" si="268"/>
        <v>キャリアパス要件Ⅰ・Ⅱ_</v>
      </c>
      <c r="AS507" s="632" t="str">
        <f t="shared" si="269"/>
        <v>入力済</v>
      </c>
      <c r="AT507" s="577" t="str">
        <f t="shared" si="270"/>
        <v/>
      </c>
      <c r="AU507" s="632" t="str">
        <f t="shared" si="271"/>
        <v>入力済</v>
      </c>
      <c r="AV507" s="632" t="str">
        <f t="shared" si="272"/>
        <v/>
      </c>
      <c r="AW507" s="632" t="str">
        <f t="shared" si="273"/>
        <v/>
      </c>
      <c r="AX507" s="577" t="str">
        <f t="shared" si="274"/>
        <v/>
      </c>
      <c r="AY507" s="632" t="str">
        <f>IFERROR(VLOOKUP(K507,【参考】数式用!$AR$3:$AS$49, 2, FALSE), "")</f>
        <v/>
      </c>
      <c r="AZ507" s="577" t="str">
        <f t="shared" si="275"/>
        <v/>
      </c>
      <c r="BA507" s="559" t="str">
        <f t="shared" si="276"/>
        <v>入力済</v>
      </c>
      <c r="BB507" s="632" t="str">
        <f>IFERROR(VLOOKUP(K507,【参考】数式用!$AX$3:$AY$59, 2, FALSE), "")</f>
        <v/>
      </c>
      <c r="BC507" s="577" t="str">
        <f t="shared" si="277"/>
        <v/>
      </c>
      <c r="BD507" s="559" t="str">
        <f t="shared" si="278"/>
        <v>入力済</v>
      </c>
      <c r="BE507" s="559" t="str">
        <f t="shared" si="279"/>
        <v/>
      </c>
      <c r="BF507" s="559" t="str">
        <f t="shared" si="280"/>
        <v/>
      </c>
      <c r="BG507" s="559" t="str">
        <f t="shared" si="281"/>
        <v/>
      </c>
      <c r="BH507" s="559" t="str">
        <f t="shared" si="282"/>
        <v/>
      </c>
      <c r="BI507" s="559" t="str">
        <f t="shared" si="283"/>
        <v/>
      </c>
      <c r="BK507" s="27"/>
      <c r="BL507" s="606" t="str">
        <f t="shared" si="284"/>
        <v/>
      </c>
      <c r="BM507" s="606" t="str">
        <f t="shared" si="285"/>
        <v/>
      </c>
      <c r="BN507" s="606" t="str">
        <f t="shared" si="286"/>
        <v/>
      </c>
      <c r="BO507" s="607" t="str">
        <f>IFERROR(IF(BN507="対象",ROUNDDOWN(L507*VLOOKUP(K507,【参考】数式用!$A$4:$J$42,10,FALSE)*AA507,0),""),"")</f>
        <v/>
      </c>
      <c r="BP507" s="606" t="str">
        <f t="shared" si="259"/>
        <v/>
      </c>
      <c r="BQ507" s="606" t="str">
        <f t="shared" si="287"/>
        <v/>
      </c>
      <c r="BR507" s="608" t="str">
        <f t="shared" si="260"/>
        <v/>
      </c>
      <c r="BS507" s="608" t="str">
        <f t="shared" si="288"/>
        <v/>
      </c>
      <c r="BT507" s="606" t="str">
        <f t="shared" si="289"/>
        <v/>
      </c>
      <c r="BU507" s="607" t="str">
        <f>IFERROR(IF(BT507="Ⅱロ有り",ROUNDDOWN(L507*VLOOKUP(K507,【参考】数式用!$A$4:$J$42,10,FALSE)*AA507,0),""),"")</f>
        <v/>
      </c>
      <c r="BV507" s="606" t="str">
        <f>IFERROR(IF(BT507="Ⅱロなし",ROUNDDOWN(L507*VLOOKUP(K507,【参考】数式用!$A$4:$J$42,8,FALSE)*AA507,0),""),"")</f>
        <v/>
      </c>
    </row>
    <row r="508" spans="1:74" ht="110.1" customHeight="1" thickBot="1">
      <c r="A508" s="333">
        <v>495</v>
      </c>
      <c r="B508" s="1008" t="str">
        <f>IF(基本情報入力シート!B530="","",基本情報入力シート!B530)</f>
        <v/>
      </c>
      <c r="C508" s="1009"/>
      <c r="D508" s="1009"/>
      <c r="E508" s="1009"/>
      <c r="F508" s="1010"/>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24" t="str">
        <f>IF('別紙様式2-2（個票（４、５月））'!M508="","",'別紙様式2-2（個票（４、５月））'!M508)</f>
        <v/>
      </c>
      <c r="N508" s="584" t="str">
        <f>IF('別紙様式2-2（個票（４、５月））'!N508="","",'別紙様式2-2（個票（４、５月））'!N508)</f>
        <v/>
      </c>
      <c r="O508" s="336"/>
      <c r="P508" s="337" t="str">
        <f>IFERROR(VLOOKUP(K508,【参考】数式用!$A$2:$M$57,MATCH(O508,【参考】数式用!$G$3:$M$3,0)+6,0),"")</f>
        <v/>
      </c>
      <c r="Q508" s="338" t="s">
        <v>118</v>
      </c>
      <c r="R508" s="339"/>
      <c r="S508" s="340" t="s">
        <v>183</v>
      </c>
      <c r="T508" s="339"/>
      <c r="U508" s="340" t="s">
        <v>184</v>
      </c>
      <c r="V508" s="339"/>
      <c r="W508" s="340" t="s">
        <v>183</v>
      </c>
      <c r="X508" s="339"/>
      <c r="Y508" s="340" t="s">
        <v>185</v>
      </c>
      <c r="Z508" s="340" t="s">
        <v>186</v>
      </c>
      <c r="AA508" s="340" t="str">
        <f t="shared" si="261"/>
        <v/>
      </c>
      <c r="AB508" s="341" t="s">
        <v>187</v>
      </c>
      <c r="AC508" s="342" t="str">
        <f t="shared" si="262"/>
        <v/>
      </c>
      <c r="AD508" s="509" t="str">
        <f t="shared" si="263"/>
        <v/>
      </c>
      <c r="AE508" s="343" t="str">
        <f>IFERROR(ROUNDDOWN(ROUNDDOWN(ROUND(L508*VLOOKUP(K508,【参考】数式用!$A$2:$M$57,MATCH("処遇改善加算Ⅳ",【参考】数式用!$G$3:$M$3,0)+6,0),0),0)*AA508*0.5,0), "")</f>
        <v/>
      </c>
      <c r="AF508" s="344"/>
      <c r="AG508" s="345"/>
      <c r="AH508" s="345"/>
      <c r="AI508" s="344"/>
      <c r="AJ508" s="382"/>
      <c r="AK508" s="346"/>
      <c r="AL508" s="324" t="str">
        <f t="shared" si="264"/>
        <v/>
      </c>
      <c r="AM508" s="325" t="str">
        <f t="shared" si="265"/>
        <v/>
      </c>
      <c r="AN508" s="255"/>
      <c r="AO508" s="577" t="str">
        <f>IFERROR(VLOOKUP(K508,【参考】数式用!$A$2:$N$57,14,FALSE),"")</f>
        <v/>
      </c>
      <c r="AP508" s="577" t="str">
        <f t="shared" si="266"/>
        <v/>
      </c>
      <c r="AQ508" s="560" t="str">
        <f t="shared" si="267"/>
        <v/>
      </c>
      <c r="AR508" s="560" t="str">
        <f t="shared" si="268"/>
        <v>キャリアパス要件Ⅰ・Ⅱ_</v>
      </c>
      <c r="AS508" s="632" t="str">
        <f t="shared" si="269"/>
        <v>入力済</v>
      </c>
      <c r="AT508" s="577" t="str">
        <f t="shared" si="270"/>
        <v/>
      </c>
      <c r="AU508" s="632" t="str">
        <f t="shared" si="271"/>
        <v>入力済</v>
      </c>
      <c r="AV508" s="632" t="str">
        <f t="shared" si="272"/>
        <v/>
      </c>
      <c r="AW508" s="632" t="str">
        <f t="shared" si="273"/>
        <v/>
      </c>
      <c r="AX508" s="577" t="str">
        <f t="shared" si="274"/>
        <v/>
      </c>
      <c r="AY508" s="632" t="str">
        <f>IFERROR(VLOOKUP(K508,【参考】数式用!$AR$3:$AS$49, 2, FALSE), "")</f>
        <v/>
      </c>
      <c r="AZ508" s="577" t="str">
        <f t="shared" si="275"/>
        <v/>
      </c>
      <c r="BA508" s="559" t="str">
        <f t="shared" si="276"/>
        <v>入力済</v>
      </c>
      <c r="BB508" s="632" t="str">
        <f>IFERROR(VLOOKUP(K508,【参考】数式用!$AX$3:$AY$59, 2, FALSE), "")</f>
        <v/>
      </c>
      <c r="BC508" s="577" t="str">
        <f t="shared" si="277"/>
        <v/>
      </c>
      <c r="BD508" s="559" t="str">
        <f t="shared" si="278"/>
        <v>入力済</v>
      </c>
      <c r="BE508" s="559" t="str">
        <f t="shared" si="279"/>
        <v/>
      </c>
      <c r="BF508" s="559" t="str">
        <f t="shared" si="280"/>
        <v/>
      </c>
      <c r="BG508" s="559" t="str">
        <f t="shared" si="281"/>
        <v/>
      </c>
      <c r="BH508" s="559" t="str">
        <f t="shared" si="282"/>
        <v/>
      </c>
      <c r="BI508" s="559" t="str">
        <f t="shared" si="283"/>
        <v/>
      </c>
      <c r="BK508" s="27"/>
      <c r="BL508" s="606" t="str">
        <f t="shared" si="284"/>
        <v/>
      </c>
      <c r="BM508" s="606" t="str">
        <f t="shared" si="285"/>
        <v/>
      </c>
      <c r="BN508" s="606" t="str">
        <f t="shared" si="286"/>
        <v/>
      </c>
      <c r="BO508" s="607" t="str">
        <f>IFERROR(IF(BN508="対象",ROUNDDOWN(L508*VLOOKUP(K508,【参考】数式用!$A$4:$J$42,10,FALSE)*AA508,0),""),"")</f>
        <v/>
      </c>
      <c r="BP508" s="606" t="str">
        <f t="shared" si="259"/>
        <v/>
      </c>
      <c r="BQ508" s="606" t="str">
        <f t="shared" si="287"/>
        <v/>
      </c>
      <c r="BR508" s="608" t="str">
        <f t="shared" si="260"/>
        <v/>
      </c>
      <c r="BS508" s="608" t="str">
        <f t="shared" si="288"/>
        <v/>
      </c>
      <c r="BT508" s="606" t="str">
        <f t="shared" si="289"/>
        <v/>
      </c>
      <c r="BU508" s="607" t="str">
        <f>IFERROR(IF(BT508="Ⅱロ有り",ROUNDDOWN(L508*VLOOKUP(K508,【参考】数式用!$A$4:$J$42,10,FALSE)*AA508,0),""),"")</f>
        <v/>
      </c>
      <c r="BV508" s="606" t="str">
        <f>IFERROR(IF(BT508="Ⅱロなし",ROUNDDOWN(L508*VLOOKUP(K508,【参考】数式用!$A$4:$J$42,8,FALSE)*AA508,0),""),"")</f>
        <v/>
      </c>
    </row>
    <row r="509" spans="1:74" ht="110.1" customHeight="1" thickBot="1">
      <c r="A509" s="333">
        <v>496</v>
      </c>
      <c r="B509" s="1008" t="str">
        <f>IF(基本情報入力シート!B531="","",基本情報入力シート!B531)</f>
        <v/>
      </c>
      <c r="C509" s="1009"/>
      <c r="D509" s="1009"/>
      <c r="E509" s="1009"/>
      <c r="F509" s="1010"/>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24" t="str">
        <f>IF('別紙様式2-2（個票（４、５月））'!M509="","",'別紙様式2-2（個票（４、５月））'!M509)</f>
        <v/>
      </c>
      <c r="N509" s="584" t="str">
        <f>IF('別紙様式2-2（個票（４、５月））'!N509="","",'別紙様式2-2（個票（４、５月））'!N509)</f>
        <v/>
      </c>
      <c r="O509" s="336"/>
      <c r="P509" s="337" t="str">
        <f>IFERROR(VLOOKUP(K509,【参考】数式用!$A$2:$M$57,MATCH(O509,【参考】数式用!$G$3:$M$3,0)+6,0),"")</f>
        <v/>
      </c>
      <c r="Q509" s="338" t="s">
        <v>118</v>
      </c>
      <c r="R509" s="339"/>
      <c r="S509" s="340" t="s">
        <v>183</v>
      </c>
      <c r="T509" s="339"/>
      <c r="U509" s="340" t="s">
        <v>184</v>
      </c>
      <c r="V509" s="339"/>
      <c r="W509" s="340" t="s">
        <v>183</v>
      </c>
      <c r="X509" s="339"/>
      <c r="Y509" s="340" t="s">
        <v>185</v>
      </c>
      <c r="Z509" s="340" t="s">
        <v>186</v>
      </c>
      <c r="AA509" s="340" t="str">
        <f t="shared" si="261"/>
        <v/>
      </c>
      <c r="AB509" s="341" t="s">
        <v>187</v>
      </c>
      <c r="AC509" s="342" t="str">
        <f t="shared" si="262"/>
        <v/>
      </c>
      <c r="AD509" s="509" t="str">
        <f t="shared" si="263"/>
        <v/>
      </c>
      <c r="AE509" s="343" t="str">
        <f>IFERROR(ROUNDDOWN(ROUNDDOWN(ROUND(L509*VLOOKUP(K509,【参考】数式用!$A$2:$M$57,MATCH("処遇改善加算Ⅳ",【参考】数式用!$G$3:$M$3,0)+6,0),0),0)*AA509*0.5,0), "")</f>
        <v/>
      </c>
      <c r="AF509" s="344"/>
      <c r="AG509" s="345"/>
      <c r="AH509" s="345"/>
      <c r="AI509" s="344"/>
      <c r="AJ509" s="382"/>
      <c r="AK509" s="346"/>
      <c r="AL509" s="324" t="str">
        <f t="shared" si="264"/>
        <v/>
      </c>
      <c r="AM509" s="325" t="str">
        <f t="shared" si="265"/>
        <v/>
      </c>
      <c r="AN509" s="255"/>
      <c r="AO509" s="577" t="str">
        <f>IFERROR(VLOOKUP(K509,【参考】数式用!$A$2:$N$57,14,FALSE),"")</f>
        <v/>
      </c>
      <c r="AP509" s="577" t="str">
        <f t="shared" si="266"/>
        <v/>
      </c>
      <c r="AQ509" s="560" t="str">
        <f t="shared" si="267"/>
        <v/>
      </c>
      <c r="AR509" s="560" t="str">
        <f t="shared" si="268"/>
        <v>キャリアパス要件Ⅰ・Ⅱ_</v>
      </c>
      <c r="AS509" s="632" t="str">
        <f t="shared" si="269"/>
        <v>入力済</v>
      </c>
      <c r="AT509" s="577" t="str">
        <f t="shared" si="270"/>
        <v/>
      </c>
      <c r="AU509" s="632" t="str">
        <f t="shared" si="271"/>
        <v>入力済</v>
      </c>
      <c r="AV509" s="632" t="str">
        <f t="shared" si="272"/>
        <v/>
      </c>
      <c r="AW509" s="632" t="str">
        <f t="shared" si="273"/>
        <v/>
      </c>
      <c r="AX509" s="577" t="str">
        <f t="shared" si="274"/>
        <v/>
      </c>
      <c r="AY509" s="632" t="str">
        <f>IFERROR(VLOOKUP(K509,【参考】数式用!$AR$3:$AS$49, 2, FALSE), "")</f>
        <v/>
      </c>
      <c r="AZ509" s="577" t="str">
        <f t="shared" si="275"/>
        <v/>
      </c>
      <c r="BA509" s="559" t="str">
        <f t="shared" si="276"/>
        <v>入力済</v>
      </c>
      <c r="BB509" s="632" t="str">
        <f>IFERROR(VLOOKUP(K509,【参考】数式用!$AX$3:$AY$59, 2, FALSE), "")</f>
        <v/>
      </c>
      <c r="BC509" s="577" t="str">
        <f t="shared" si="277"/>
        <v/>
      </c>
      <c r="BD509" s="559" t="str">
        <f t="shared" si="278"/>
        <v>入力済</v>
      </c>
      <c r="BE509" s="559" t="str">
        <f t="shared" si="279"/>
        <v/>
      </c>
      <c r="BF509" s="559" t="str">
        <f t="shared" si="280"/>
        <v/>
      </c>
      <c r="BG509" s="559" t="str">
        <f t="shared" si="281"/>
        <v/>
      </c>
      <c r="BH509" s="559" t="str">
        <f t="shared" si="282"/>
        <v/>
      </c>
      <c r="BI509" s="559" t="str">
        <f t="shared" si="283"/>
        <v/>
      </c>
      <c r="BK509" s="27"/>
      <c r="BL509" s="606" t="str">
        <f t="shared" si="284"/>
        <v/>
      </c>
      <c r="BM509" s="606" t="str">
        <f t="shared" si="285"/>
        <v/>
      </c>
      <c r="BN509" s="606" t="str">
        <f t="shared" si="286"/>
        <v/>
      </c>
      <c r="BO509" s="607" t="str">
        <f>IFERROR(IF(BN509="対象",ROUNDDOWN(L509*VLOOKUP(K509,【参考】数式用!$A$4:$J$42,10,FALSE)*AA509,0),""),"")</f>
        <v/>
      </c>
      <c r="BP509" s="606" t="str">
        <f t="shared" si="259"/>
        <v/>
      </c>
      <c r="BQ509" s="606" t="str">
        <f t="shared" si="287"/>
        <v/>
      </c>
      <c r="BR509" s="608" t="str">
        <f t="shared" si="260"/>
        <v/>
      </c>
      <c r="BS509" s="608" t="str">
        <f t="shared" si="288"/>
        <v/>
      </c>
      <c r="BT509" s="606" t="str">
        <f t="shared" si="289"/>
        <v/>
      </c>
      <c r="BU509" s="607" t="str">
        <f>IFERROR(IF(BT509="Ⅱロ有り",ROUNDDOWN(L509*VLOOKUP(K509,【参考】数式用!$A$4:$J$42,10,FALSE)*AA509,0),""),"")</f>
        <v/>
      </c>
      <c r="BV509" s="606" t="str">
        <f>IFERROR(IF(BT509="Ⅱロなし",ROUNDDOWN(L509*VLOOKUP(K509,【参考】数式用!$A$4:$J$42,8,FALSE)*AA509,0),""),"")</f>
        <v/>
      </c>
    </row>
    <row r="510" spans="1:74" ht="110.1" customHeight="1" thickBot="1">
      <c r="A510" s="333">
        <v>497</v>
      </c>
      <c r="B510" s="1008" t="str">
        <f>IF(基本情報入力シート!B532="","",基本情報入力シート!B532)</f>
        <v/>
      </c>
      <c r="C510" s="1009"/>
      <c r="D510" s="1009"/>
      <c r="E510" s="1009"/>
      <c r="F510" s="1010"/>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24" t="str">
        <f>IF('別紙様式2-2（個票（４、５月））'!M510="","",'別紙様式2-2（個票（４、５月））'!M510)</f>
        <v/>
      </c>
      <c r="N510" s="584" t="str">
        <f>IF('別紙様式2-2（個票（４、５月））'!N510="","",'別紙様式2-2（個票（４、５月））'!N510)</f>
        <v/>
      </c>
      <c r="O510" s="336"/>
      <c r="P510" s="337" t="str">
        <f>IFERROR(VLOOKUP(K510,【参考】数式用!$A$2:$M$57,MATCH(O510,【参考】数式用!$G$3:$M$3,0)+6,0),"")</f>
        <v/>
      </c>
      <c r="Q510" s="338" t="s">
        <v>118</v>
      </c>
      <c r="R510" s="339"/>
      <c r="S510" s="340" t="s">
        <v>183</v>
      </c>
      <c r="T510" s="339"/>
      <c r="U510" s="340" t="s">
        <v>184</v>
      </c>
      <c r="V510" s="339"/>
      <c r="W510" s="340" t="s">
        <v>183</v>
      </c>
      <c r="X510" s="339"/>
      <c r="Y510" s="340" t="s">
        <v>185</v>
      </c>
      <c r="Z510" s="340" t="s">
        <v>186</v>
      </c>
      <c r="AA510" s="340" t="str">
        <f t="shared" si="261"/>
        <v/>
      </c>
      <c r="AB510" s="341" t="s">
        <v>187</v>
      </c>
      <c r="AC510" s="342" t="str">
        <f t="shared" si="262"/>
        <v/>
      </c>
      <c r="AD510" s="509" t="str">
        <f t="shared" si="263"/>
        <v/>
      </c>
      <c r="AE510" s="343" t="str">
        <f>IFERROR(ROUNDDOWN(ROUNDDOWN(ROUND(L510*VLOOKUP(K510,【参考】数式用!$A$2:$M$57,MATCH("処遇改善加算Ⅳ",【参考】数式用!$G$3:$M$3,0)+6,0),0),0)*AA510*0.5,0), "")</f>
        <v/>
      </c>
      <c r="AF510" s="344"/>
      <c r="AG510" s="345"/>
      <c r="AH510" s="345"/>
      <c r="AI510" s="344"/>
      <c r="AJ510" s="382"/>
      <c r="AK510" s="346"/>
      <c r="AL510" s="324" t="str">
        <f t="shared" si="264"/>
        <v/>
      </c>
      <c r="AM510" s="325" t="str">
        <f t="shared" si="265"/>
        <v/>
      </c>
      <c r="AN510" s="255"/>
      <c r="AO510" s="577" t="str">
        <f>IFERROR(VLOOKUP(K510,【参考】数式用!$A$2:$N$57,14,FALSE),"")</f>
        <v/>
      </c>
      <c r="AP510" s="577" t="str">
        <f t="shared" si="266"/>
        <v/>
      </c>
      <c r="AQ510" s="560" t="str">
        <f t="shared" si="267"/>
        <v/>
      </c>
      <c r="AR510" s="560" t="str">
        <f t="shared" si="268"/>
        <v>キャリアパス要件Ⅰ・Ⅱ_</v>
      </c>
      <c r="AS510" s="632" t="str">
        <f t="shared" si="269"/>
        <v>入力済</v>
      </c>
      <c r="AT510" s="577" t="str">
        <f t="shared" si="270"/>
        <v/>
      </c>
      <c r="AU510" s="632" t="str">
        <f t="shared" si="271"/>
        <v>入力済</v>
      </c>
      <c r="AV510" s="632" t="str">
        <f t="shared" si="272"/>
        <v/>
      </c>
      <c r="AW510" s="632" t="str">
        <f t="shared" si="273"/>
        <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
      <c r="BC510" s="577" t="str">
        <f t="shared" si="277"/>
        <v/>
      </c>
      <c r="BD510" s="559" t="str">
        <f t="shared" si="278"/>
        <v>入力済</v>
      </c>
      <c r="BE510" s="559" t="str">
        <f t="shared" si="279"/>
        <v/>
      </c>
      <c r="BF510" s="559" t="str">
        <f t="shared" si="280"/>
        <v/>
      </c>
      <c r="BG510" s="559" t="str">
        <f t="shared" si="281"/>
        <v/>
      </c>
      <c r="BH510" s="559" t="str">
        <f t="shared" si="282"/>
        <v/>
      </c>
      <c r="BI510" s="559" t="str">
        <f t="shared" si="283"/>
        <v/>
      </c>
      <c r="BK510" s="27"/>
      <c r="BL510" s="606" t="str">
        <f t="shared" si="284"/>
        <v/>
      </c>
      <c r="BM510" s="606" t="str">
        <f t="shared" si="285"/>
        <v/>
      </c>
      <c r="BN510" s="606" t="str">
        <f t="shared" si="286"/>
        <v/>
      </c>
      <c r="BO510" s="607" t="str">
        <f>IFERROR(IF(BN510="対象",ROUNDDOWN(L510*VLOOKUP(K510,【参考】数式用!$A$4:$J$42,10,FALSE)*AA510,0),""),"")</f>
        <v/>
      </c>
      <c r="BP510" s="606" t="str">
        <f t="shared" si="259"/>
        <v/>
      </c>
      <c r="BQ510" s="606" t="str">
        <f t="shared" si="287"/>
        <v/>
      </c>
      <c r="BR510" s="608" t="str">
        <f t="shared" si="260"/>
        <v/>
      </c>
      <c r="BS510" s="608" t="str">
        <f t="shared" si="288"/>
        <v/>
      </c>
      <c r="BT510" s="606" t="str">
        <f t="shared" si="289"/>
        <v/>
      </c>
      <c r="BU510" s="607" t="str">
        <f>IFERROR(IF(BT510="Ⅱロ有り",ROUNDDOWN(L510*VLOOKUP(K510,【参考】数式用!$A$4:$J$42,10,FALSE)*AA510,0),""),"")</f>
        <v/>
      </c>
      <c r="BV510" s="606" t="str">
        <f>IFERROR(IF(BT510="Ⅱロなし",ROUNDDOWN(L510*VLOOKUP(K510,【参考】数式用!$A$4:$J$42,8,FALSE)*AA510,0),""),"")</f>
        <v/>
      </c>
    </row>
    <row r="511" spans="1:74" ht="110.1" customHeight="1" thickBot="1">
      <c r="A511" s="333">
        <v>498</v>
      </c>
      <c r="B511" s="1008" t="str">
        <f>IF(基本情報入力シート!B533="","",基本情報入力シート!B533)</f>
        <v/>
      </c>
      <c r="C511" s="1009"/>
      <c r="D511" s="1009"/>
      <c r="E511" s="1009"/>
      <c r="F511" s="1010"/>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24" t="str">
        <f>IF('別紙様式2-2（個票（４、５月））'!M511="","",'別紙様式2-2（個票（４、５月））'!M511)</f>
        <v/>
      </c>
      <c r="N511" s="584" t="str">
        <f>IF('別紙様式2-2（個票（４、５月））'!N511="","",'別紙様式2-2（個票（４、５月））'!N511)</f>
        <v/>
      </c>
      <c r="O511" s="336"/>
      <c r="P511" s="337" t="str">
        <f>IFERROR(VLOOKUP(K511,【参考】数式用!$A$2:$M$57,MATCH(O511,【参考】数式用!$G$3:$M$3,0)+6,0),"")</f>
        <v/>
      </c>
      <c r="Q511" s="338" t="s">
        <v>118</v>
      </c>
      <c r="R511" s="339"/>
      <c r="S511" s="340" t="s">
        <v>183</v>
      </c>
      <c r="T511" s="339"/>
      <c r="U511" s="340" t="s">
        <v>184</v>
      </c>
      <c r="V511" s="339"/>
      <c r="W511" s="340" t="s">
        <v>183</v>
      </c>
      <c r="X511" s="339"/>
      <c r="Y511" s="340" t="s">
        <v>185</v>
      </c>
      <c r="Z511" s="340" t="s">
        <v>186</v>
      </c>
      <c r="AA511" s="340" t="str">
        <f t="shared" si="261"/>
        <v/>
      </c>
      <c r="AB511" s="341" t="s">
        <v>187</v>
      </c>
      <c r="AC511" s="342" t="str">
        <f t="shared" si="262"/>
        <v/>
      </c>
      <c r="AD511" s="509" t="str">
        <f t="shared" si="263"/>
        <v/>
      </c>
      <c r="AE511" s="343" t="str">
        <f>IFERROR(ROUNDDOWN(ROUNDDOWN(ROUND(L511*VLOOKUP(K511,【参考】数式用!$A$2:$M$57,MATCH("処遇改善加算Ⅳ",【参考】数式用!$G$3:$M$3,0)+6,0),0),0)*AA511*0.5,0), "")</f>
        <v/>
      </c>
      <c r="AF511" s="344"/>
      <c r="AG511" s="345"/>
      <c r="AH511" s="345"/>
      <c r="AI511" s="344"/>
      <c r="AJ511" s="382"/>
      <c r="AK511" s="346"/>
      <c r="AL511" s="324" t="str">
        <f t="shared" si="264"/>
        <v/>
      </c>
      <c r="AM511" s="325" t="str">
        <f t="shared" si="265"/>
        <v/>
      </c>
      <c r="AN511" s="255"/>
      <c r="AO511" s="577" t="str">
        <f>IFERROR(VLOOKUP(K511,【参考】数式用!$A$2:$N$57,14,FALSE),"")</f>
        <v/>
      </c>
      <c r="AP511" s="577" t="str">
        <f t="shared" si="266"/>
        <v/>
      </c>
      <c r="AQ511" s="560" t="str">
        <f t="shared" si="267"/>
        <v/>
      </c>
      <c r="AR511" s="560" t="str">
        <f t="shared" si="268"/>
        <v>キャリアパス要件Ⅰ・Ⅱ_</v>
      </c>
      <c r="AS511" s="632" t="str">
        <f t="shared" si="269"/>
        <v>入力済</v>
      </c>
      <c r="AT511" s="577" t="str">
        <f t="shared" si="270"/>
        <v/>
      </c>
      <c r="AU511" s="632" t="str">
        <f t="shared" si="271"/>
        <v>入力済</v>
      </c>
      <c r="AV511" s="632" t="str">
        <f t="shared" si="272"/>
        <v/>
      </c>
      <c r="AW511" s="632" t="str">
        <f t="shared" si="273"/>
        <v/>
      </c>
      <c r="AX511" s="577" t="str">
        <f t="shared" si="274"/>
        <v/>
      </c>
      <c r="AY511" s="632" t="str">
        <f>IFERROR(VLOOKUP(K511,【参考】数式用!$AR$3:$AS$49, 2, FALSE), "")</f>
        <v/>
      </c>
      <c r="AZ511" s="577" t="str">
        <f t="shared" si="275"/>
        <v/>
      </c>
      <c r="BA511" s="559" t="str">
        <f t="shared" si="276"/>
        <v>入力済</v>
      </c>
      <c r="BB511" s="632" t="str">
        <f>IFERROR(VLOOKUP(K511,【参考】数式用!$AX$3:$AY$59, 2, FALSE), "")</f>
        <v/>
      </c>
      <c r="BC511" s="577" t="str">
        <f t="shared" si="277"/>
        <v/>
      </c>
      <c r="BD511" s="559" t="str">
        <f t="shared" si="278"/>
        <v>入力済</v>
      </c>
      <c r="BE511" s="559" t="str">
        <f t="shared" si="279"/>
        <v/>
      </c>
      <c r="BF511" s="559" t="str">
        <f t="shared" si="280"/>
        <v/>
      </c>
      <c r="BG511" s="559" t="str">
        <f t="shared" si="281"/>
        <v/>
      </c>
      <c r="BH511" s="559" t="str">
        <f t="shared" si="282"/>
        <v/>
      </c>
      <c r="BI511" s="559" t="str">
        <f t="shared" si="283"/>
        <v/>
      </c>
      <c r="BK511" s="27"/>
      <c r="BL511" s="606" t="str">
        <f t="shared" si="284"/>
        <v/>
      </c>
      <c r="BM511" s="606" t="str">
        <f t="shared" si="285"/>
        <v/>
      </c>
      <c r="BN511" s="606" t="str">
        <f t="shared" si="286"/>
        <v/>
      </c>
      <c r="BO511" s="607" t="str">
        <f>IFERROR(IF(BN511="対象",ROUNDDOWN(L511*VLOOKUP(K511,【参考】数式用!$A$4:$J$42,10,FALSE)*AA511,0),""),"")</f>
        <v/>
      </c>
      <c r="BP511" s="606" t="str">
        <f t="shared" si="259"/>
        <v/>
      </c>
      <c r="BQ511" s="606" t="str">
        <f t="shared" si="287"/>
        <v/>
      </c>
      <c r="BR511" s="608" t="str">
        <f t="shared" si="260"/>
        <v/>
      </c>
      <c r="BS511" s="608" t="str">
        <f t="shared" si="288"/>
        <v/>
      </c>
      <c r="BT511" s="606" t="str">
        <f t="shared" si="289"/>
        <v/>
      </c>
      <c r="BU511" s="607" t="str">
        <f>IFERROR(IF(BT511="Ⅱロ有り",ROUNDDOWN(L511*VLOOKUP(K511,【参考】数式用!$A$4:$J$42,10,FALSE)*AA511,0),""),"")</f>
        <v/>
      </c>
      <c r="BV511" s="606" t="str">
        <f>IFERROR(IF(BT511="Ⅱロなし",ROUNDDOWN(L511*VLOOKUP(K511,【参考】数式用!$A$4:$J$42,8,FALSE)*AA511,0),""),"")</f>
        <v/>
      </c>
    </row>
    <row r="512" spans="1:74" ht="110.1" customHeight="1" thickBot="1">
      <c r="A512" s="333">
        <v>499</v>
      </c>
      <c r="B512" s="1008" t="str">
        <f>IF(基本情報入力シート!B534="","",基本情報入力シート!B534)</f>
        <v/>
      </c>
      <c r="C512" s="1009"/>
      <c r="D512" s="1009"/>
      <c r="E512" s="1009"/>
      <c r="F512" s="1010"/>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24" t="str">
        <f>IF('別紙様式2-2（個票（４、５月））'!M512="","",'別紙様式2-2（個票（４、５月））'!M512)</f>
        <v/>
      </c>
      <c r="N512" s="584" t="str">
        <f>IF('別紙様式2-2（個票（４、５月））'!N512="","",'別紙様式2-2（個票（４、５月））'!N512)</f>
        <v/>
      </c>
      <c r="O512" s="336"/>
      <c r="P512" s="337" t="str">
        <f>IFERROR(VLOOKUP(K512,【参考】数式用!$A$2:$M$57,MATCH(O512,【参考】数式用!$G$3:$M$3,0)+6,0),"")</f>
        <v/>
      </c>
      <c r="Q512" s="338" t="s">
        <v>118</v>
      </c>
      <c r="R512" s="339"/>
      <c r="S512" s="340" t="s">
        <v>183</v>
      </c>
      <c r="T512" s="339"/>
      <c r="U512" s="340" t="s">
        <v>184</v>
      </c>
      <c r="V512" s="339"/>
      <c r="W512" s="340" t="s">
        <v>183</v>
      </c>
      <c r="X512" s="339"/>
      <c r="Y512" s="340" t="s">
        <v>185</v>
      </c>
      <c r="Z512" s="340" t="s">
        <v>186</v>
      </c>
      <c r="AA512" s="340" t="str">
        <f t="shared" si="261"/>
        <v/>
      </c>
      <c r="AB512" s="341" t="s">
        <v>187</v>
      </c>
      <c r="AC512" s="342" t="str">
        <f t="shared" si="262"/>
        <v/>
      </c>
      <c r="AD512" s="509" t="str">
        <f t="shared" si="263"/>
        <v/>
      </c>
      <c r="AE512" s="343" t="str">
        <f>IFERROR(ROUNDDOWN(ROUNDDOWN(ROUND(L512*VLOOKUP(K512,【参考】数式用!$A$2:$M$57,MATCH("処遇改善加算Ⅳ",【参考】数式用!$G$3:$M$3,0)+6,0),0),0)*AA512*0.5,0), "")</f>
        <v/>
      </c>
      <c r="AF512" s="344"/>
      <c r="AG512" s="345"/>
      <c r="AH512" s="345"/>
      <c r="AI512" s="344"/>
      <c r="AJ512" s="382"/>
      <c r="AK512" s="346"/>
      <c r="AL512" s="324" t="str">
        <f t="shared" si="264"/>
        <v/>
      </c>
      <c r="AM512" s="325" t="str">
        <f t="shared" si="265"/>
        <v/>
      </c>
      <c r="AN512" s="255"/>
      <c r="AO512" s="577" t="str">
        <f>IFERROR(VLOOKUP(K512,【参考】数式用!$A$2:$N$57,14,FALSE),"")</f>
        <v/>
      </c>
      <c r="AP512" s="577" t="str">
        <f t="shared" si="266"/>
        <v/>
      </c>
      <c r="AQ512" s="560" t="str">
        <f t="shared" si="267"/>
        <v/>
      </c>
      <c r="AR512" s="560" t="str">
        <f t="shared" si="268"/>
        <v>キャリアパス要件Ⅰ・Ⅱ_</v>
      </c>
      <c r="AS512" s="632" t="str">
        <f t="shared" si="269"/>
        <v>入力済</v>
      </c>
      <c r="AT512" s="577" t="str">
        <f t="shared" si="270"/>
        <v/>
      </c>
      <c r="AU512" s="632" t="str">
        <f t="shared" si="271"/>
        <v>入力済</v>
      </c>
      <c r="AV512" s="632" t="str">
        <f t="shared" si="272"/>
        <v/>
      </c>
      <c r="AW512" s="632" t="str">
        <f t="shared" si="273"/>
        <v/>
      </c>
      <c r="AX512" s="577" t="str">
        <f t="shared" si="274"/>
        <v/>
      </c>
      <c r="AY512" s="632" t="str">
        <f>IFERROR(VLOOKUP(K512,【参考】数式用!$AR$3:$AS$49, 2, FALSE), "")</f>
        <v/>
      </c>
      <c r="AZ512" s="577" t="str">
        <f t="shared" si="275"/>
        <v/>
      </c>
      <c r="BA512" s="559" t="str">
        <f t="shared" si="276"/>
        <v>入力済</v>
      </c>
      <c r="BB512" s="632" t="str">
        <f>IFERROR(VLOOKUP(K512,【参考】数式用!$AX$3:$AY$59, 2, FALSE), "")</f>
        <v/>
      </c>
      <c r="BC512" s="577" t="str">
        <f t="shared" si="277"/>
        <v/>
      </c>
      <c r="BD512" s="559" t="str">
        <f t="shared" si="278"/>
        <v>入力済</v>
      </c>
      <c r="BE512" s="559" t="str">
        <f t="shared" si="279"/>
        <v/>
      </c>
      <c r="BF512" s="559" t="str">
        <f t="shared" si="280"/>
        <v/>
      </c>
      <c r="BG512" s="559" t="str">
        <f t="shared" si="281"/>
        <v/>
      </c>
      <c r="BH512" s="559" t="str">
        <f t="shared" si="282"/>
        <v/>
      </c>
      <c r="BI512" s="559" t="str">
        <f t="shared" si="283"/>
        <v/>
      </c>
      <c r="BK512" s="27"/>
      <c r="BL512" s="606" t="str">
        <f t="shared" si="284"/>
        <v/>
      </c>
      <c r="BM512" s="606" t="str">
        <f t="shared" si="285"/>
        <v/>
      </c>
      <c r="BN512" s="606" t="str">
        <f t="shared" si="286"/>
        <v/>
      </c>
      <c r="BO512" s="607" t="str">
        <f>IFERROR(IF(BN512="対象",ROUNDDOWN(L512*VLOOKUP(K512,【参考】数式用!$A$4:$J$42,10,FALSE)*AA512,0),""),"")</f>
        <v/>
      </c>
      <c r="BP512" s="606" t="str">
        <f t="shared" si="259"/>
        <v/>
      </c>
      <c r="BQ512" s="606" t="str">
        <f t="shared" si="287"/>
        <v/>
      </c>
      <c r="BR512" s="608" t="str">
        <f t="shared" si="260"/>
        <v/>
      </c>
      <c r="BS512" s="608" t="str">
        <f t="shared" si="288"/>
        <v/>
      </c>
      <c r="BT512" s="606" t="str">
        <f t="shared" si="289"/>
        <v/>
      </c>
      <c r="BU512" s="607" t="str">
        <f>IFERROR(IF(BT512="Ⅱロ有り",ROUNDDOWN(L512*VLOOKUP(K512,【参考】数式用!$A$4:$J$42,10,FALSE)*AA512,0),""),"")</f>
        <v/>
      </c>
      <c r="BV512" s="606" t="str">
        <f>IFERROR(IF(BT512="Ⅱロなし",ROUNDDOWN(L512*VLOOKUP(K512,【参考】数式用!$A$4:$J$42,8,FALSE)*AA512,0),""),"")</f>
        <v/>
      </c>
    </row>
    <row r="513" spans="1:74" ht="110.1" customHeight="1" thickBot="1">
      <c r="A513" s="333">
        <v>500</v>
      </c>
      <c r="B513" s="1008" t="str">
        <f>IF(基本情報入力シート!B535="","",基本情報入力シート!B535)</f>
        <v/>
      </c>
      <c r="C513" s="1009"/>
      <c r="D513" s="1009"/>
      <c r="E513" s="1009"/>
      <c r="F513" s="1010"/>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24" t="str">
        <f>IF('別紙様式2-2（個票（４、５月））'!M513="","",'別紙様式2-2（個票（４、５月））'!M513)</f>
        <v/>
      </c>
      <c r="N513" s="584" t="str">
        <f>IF('別紙様式2-2（個票（４、５月））'!N513="","",'別紙様式2-2（個票（４、５月））'!N513)</f>
        <v/>
      </c>
      <c r="O513" s="336"/>
      <c r="P513" s="337" t="str">
        <f>IFERROR(VLOOKUP(K513,【参考】数式用!$A$2:$M$57,MATCH(O513,【参考】数式用!$G$3:$M$3,0)+6,0),"")</f>
        <v/>
      </c>
      <c r="Q513" s="338" t="s">
        <v>118</v>
      </c>
      <c r="R513" s="339"/>
      <c r="S513" s="340" t="s">
        <v>183</v>
      </c>
      <c r="T513" s="339"/>
      <c r="U513" s="340" t="s">
        <v>184</v>
      </c>
      <c r="V513" s="339"/>
      <c r="W513" s="340" t="s">
        <v>183</v>
      </c>
      <c r="X513" s="339"/>
      <c r="Y513" s="340" t="s">
        <v>185</v>
      </c>
      <c r="Z513" s="340" t="s">
        <v>186</v>
      </c>
      <c r="AA513" s="340" t="str">
        <f t="shared" si="261"/>
        <v/>
      </c>
      <c r="AB513" s="341" t="s">
        <v>187</v>
      </c>
      <c r="AC513" s="342" t="str">
        <f t="shared" si="262"/>
        <v/>
      </c>
      <c r="AD513" s="509" t="str">
        <f t="shared" si="263"/>
        <v/>
      </c>
      <c r="AE513" s="343" t="str">
        <f>IFERROR(ROUNDDOWN(ROUNDDOWN(ROUND(L513*VLOOKUP(K513,【参考】数式用!$A$2:$M$57,MATCH("処遇改善加算Ⅳ",【参考】数式用!$G$3:$M$3,0)+6,0),0),0)*AA513*0.5,0), "")</f>
        <v/>
      </c>
      <c r="AF513" s="344"/>
      <c r="AG513" s="345"/>
      <c r="AH513" s="345"/>
      <c r="AI513" s="344"/>
      <c r="AJ513" s="382"/>
      <c r="AK513" s="346"/>
      <c r="AL513" s="324" t="str">
        <f t="shared" si="264"/>
        <v/>
      </c>
      <c r="AM513" s="325" t="str">
        <f t="shared" si="265"/>
        <v/>
      </c>
      <c r="AN513" s="255"/>
      <c r="AO513" s="577" t="str">
        <f>IFERROR(VLOOKUP(K513,【参考】数式用!$A$2:$N$57,14,FALSE),"")</f>
        <v/>
      </c>
      <c r="AP513" s="577" t="str">
        <f t="shared" si="266"/>
        <v/>
      </c>
      <c r="AQ513" s="560" t="str">
        <f t="shared" si="267"/>
        <v/>
      </c>
      <c r="AR513" s="560" t="str">
        <f t="shared" si="268"/>
        <v>キャリアパス要件Ⅰ・Ⅱ_</v>
      </c>
      <c r="AS513" s="632" t="str">
        <f t="shared" si="269"/>
        <v>入力済</v>
      </c>
      <c r="AT513" s="577" t="str">
        <f t="shared" si="270"/>
        <v/>
      </c>
      <c r="AU513" s="632" t="str">
        <f t="shared" si="271"/>
        <v>入力済</v>
      </c>
      <c r="AV513" s="632" t="str">
        <f t="shared" si="272"/>
        <v/>
      </c>
      <c r="AW513" s="632" t="str">
        <f t="shared" si="273"/>
        <v/>
      </c>
      <c r="AX513" s="577" t="str">
        <f t="shared" si="274"/>
        <v/>
      </c>
      <c r="AY513" s="632" t="str">
        <f>IFERROR(VLOOKUP(K513,【参考】数式用!$AR$3:$AS$49, 2, FALSE), "")</f>
        <v/>
      </c>
      <c r="AZ513" s="577" t="str">
        <f t="shared" si="275"/>
        <v/>
      </c>
      <c r="BA513" s="559" t="str">
        <f t="shared" si="276"/>
        <v>入力済</v>
      </c>
      <c r="BB513" s="632" t="str">
        <f>IFERROR(VLOOKUP(K513,【参考】数式用!$AX$3:$AY$59, 2, FALSE), "")</f>
        <v/>
      </c>
      <c r="BC513" s="577" t="str">
        <f t="shared" si="277"/>
        <v/>
      </c>
      <c r="BD513" s="559" t="str">
        <f t="shared" si="278"/>
        <v>入力済</v>
      </c>
      <c r="BE513" s="559" t="str">
        <f t="shared" si="279"/>
        <v/>
      </c>
      <c r="BF513" s="559" t="str">
        <f t="shared" si="280"/>
        <v/>
      </c>
      <c r="BG513" s="559" t="str">
        <f t="shared" si="281"/>
        <v/>
      </c>
      <c r="BH513" s="559" t="str">
        <f t="shared" si="282"/>
        <v/>
      </c>
      <c r="BI513" s="559" t="str">
        <f t="shared" si="283"/>
        <v/>
      </c>
      <c r="BK513" s="27"/>
      <c r="BL513" s="606" t="str">
        <f t="shared" si="284"/>
        <v/>
      </c>
      <c r="BM513" s="606" t="str">
        <f t="shared" si="285"/>
        <v/>
      </c>
      <c r="BN513" s="606" t="str">
        <f t="shared" si="286"/>
        <v/>
      </c>
      <c r="BO513" s="607" t="str">
        <f>IFERROR(IF(BN513="対象",ROUNDDOWN(L513*VLOOKUP(K513,【参考】数式用!$A$4:$J$42,10,FALSE)*AA513,0),""),"")</f>
        <v/>
      </c>
      <c r="BP513" s="606" t="str">
        <f t="shared" si="259"/>
        <v/>
      </c>
      <c r="BQ513" s="606" t="str">
        <f t="shared" si="287"/>
        <v/>
      </c>
      <c r="BR513" s="608" t="str">
        <f t="shared" si="260"/>
        <v/>
      </c>
      <c r="BS513" s="608" t="str">
        <f t="shared" si="288"/>
        <v/>
      </c>
      <c r="BT513" s="606" t="str">
        <f t="shared" si="289"/>
        <v/>
      </c>
      <c r="BU513" s="607" t="str">
        <f>IFERROR(IF(BT513="Ⅱロ有り",ROUNDDOWN(L513*VLOOKUP(K513,【参考】数式用!$A$4:$J$42,10,FALSE)*AA513,0),""),"")</f>
        <v/>
      </c>
      <c r="BV513" s="606" t="str">
        <f>IFERROR(IF(BT513="Ⅱロなし",ROUNDDOWN(L513*VLOOKUP(K513,【参考】数式用!$A$4:$J$42,8,FALSE)*AA513,0),""),"")</f>
        <v/>
      </c>
    </row>
    <row r="514" spans="1:74" ht="110.1" customHeight="1" thickBot="1">
      <c r="A514" s="333">
        <v>501</v>
      </c>
      <c r="B514" s="1008" t="str">
        <f>IF(基本情報入力シート!B536="","",基本情報入力シート!B536)</f>
        <v/>
      </c>
      <c r="C514" s="1009"/>
      <c r="D514" s="1009"/>
      <c r="E514" s="1009"/>
      <c r="F514" s="1010"/>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24" t="str">
        <f>IF('別紙様式2-2（個票（４、５月））'!M514="","",'別紙様式2-2（個票（４、５月））'!M514)</f>
        <v/>
      </c>
      <c r="N514" s="584" t="str">
        <f>IF('別紙様式2-2（個票（４、５月））'!N514="","",'別紙様式2-2（個票（４、５月））'!N514)</f>
        <v/>
      </c>
      <c r="O514" s="336"/>
      <c r="P514" s="337" t="str">
        <f>IFERROR(VLOOKUP(K514,【参考】数式用!$A$2:$M$57,MATCH(O514,【参考】数式用!$G$3:$M$3,0)+6,0),"")</f>
        <v/>
      </c>
      <c r="Q514" s="338" t="s">
        <v>118</v>
      </c>
      <c r="R514" s="339"/>
      <c r="S514" s="340" t="s">
        <v>183</v>
      </c>
      <c r="T514" s="339"/>
      <c r="U514" s="340" t="s">
        <v>184</v>
      </c>
      <c r="V514" s="339"/>
      <c r="W514" s="340" t="s">
        <v>183</v>
      </c>
      <c r="X514" s="339"/>
      <c r="Y514" s="340" t="s">
        <v>185</v>
      </c>
      <c r="Z514" s="340" t="s">
        <v>186</v>
      </c>
      <c r="AA514" s="340" t="str">
        <f t="shared" si="261"/>
        <v/>
      </c>
      <c r="AB514" s="341" t="s">
        <v>187</v>
      </c>
      <c r="AC514" s="342" t="str">
        <f t="shared" si="262"/>
        <v/>
      </c>
      <c r="AD514" s="509" t="str">
        <f t="shared" si="263"/>
        <v/>
      </c>
      <c r="AE514" s="343" t="str">
        <f>IFERROR(ROUNDDOWN(ROUNDDOWN(ROUND(L514*VLOOKUP(K514,【参考】数式用!$A$2:$M$57,MATCH("処遇改善加算Ⅳ",【参考】数式用!$G$3:$M$3,0)+6,0),0),0)*AA514*0.5,0), "")</f>
        <v/>
      </c>
      <c r="AF514" s="344"/>
      <c r="AG514" s="345"/>
      <c r="AH514" s="345"/>
      <c r="AI514" s="344"/>
      <c r="AJ514" s="382"/>
      <c r="AK514" s="346"/>
      <c r="AL514" s="324" t="str">
        <f t="shared" si="264"/>
        <v/>
      </c>
      <c r="AM514" s="325" t="str">
        <f t="shared" si="265"/>
        <v/>
      </c>
      <c r="AN514" s="255"/>
      <c r="AO514" s="577" t="str">
        <f>IFERROR(VLOOKUP(K514,【参考】数式用!$A$2:$N$57,14,FALSE),"")</f>
        <v/>
      </c>
      <c r="AP514" s="577" t="str">
        <f t="shared" si="266"/>
        <v/>
      </c>
      <c r="AQ514" s="560" t="str">
        <f t="shared" si="267"/>
        <v/>
      </c>
      <c r="AR514" s="560" t="str">
        <f t="shared" si="268"/>
        <v>キャリアパス要件Ⅰ・Ⅱ_</v>
      </c>
      <c r="AS514" s="632" t="str">
        <f t="shared" si="269"/>
        <v>入力済</v>
      </c>
      <c r="AT514" s="577" t="str">
        <f t="shared" si="270"/>
        <v/>
      </c>
      <c r="AU514" s="632" t="str">
        <f t="shared" si="271"/>
        <v>入力済</v>
      </c>
      <c r="AV514" s="632" t="str">
        <f t="shared" si="272"/>
        <v/>
      </c>
      <c r="AW514" s="632" t="str">
        <f t="shared" si="273"/>
        <v/>
      </c>
      <c r="AX514" s="577" t="str">
        <f t="shared" si="274"/>
        <v/>
      </c>
      <c r="AY514" s="632" t="str">
        <f>IFERROR(VLOOKUP(K514,【参考】数式用!$AR$3:$AS$49, 2, FALSE), "")</f>
        <v/>
      </c>
      <c r="AZ514" s="577" t="str">
        <f t="shared" si="275"/>
        <v/>
      </c>
      <c r="BA514" s="559" t="str">
        <f t="shared" si="276"/>
        <v>入力済</v>
      </c>
      <c r="BB514" s="632" t="str">
        <f>IFERROR(VLOOKUP(K514,【参考】数式用!$AX$3:$AY$59, 2, FALSE), "")</f>
        <v/>
      </c>
      <c r="BC514" s="577" t="str">
        <f t="shared" si="277"/>
        <v/>
      </c>
      <c r="BD514" s="559" t="str">
        <f t="shared" si="278"/>
        <v>入力済</v>
      </c>
      <c r="BE514" s="559" t="str">
        <f t="shared" si="279"/>
        <v/>
      </c>
      <c r="BF514" s="559" t="str">
        <f t="shared" si="280"/>
        <v/>
      </c>
      <c r="BG514" s="559" t="str">
        <f t="shared" si="281"/>
        <v/>
      </c>
      <c r="BH514" s="559" t="str">
        <f t="shared" si="282"/>
        <v/>
      </c>
      <c r="BI514" s="559" t="str">
        <f t="shared" si="283"/>
        <v/>
      </c>
      <c r="BK514" s="27"/>
      <c r="BL514" s="606" t="str">
        <f t="shared" si="284"/>
        <v/>
      </c>
      <c r="BM514" s="606" t="str">
        <f t="shared" si="285"/>
        <v/>
      </c>
      <c r="BN514" s="606" t="str">
        <f t="shared" si="286"/>
        <v/>
      </c>
      <c r="BO514" s="607" t="str">
        <f>IFERROR(IF(BN514="対象",ROUNDDOWN(L514*VLOOKUP(K514,【参考】数式用!$A$4:$J$42,10,FALSE)*AA514,0),""),"")</f>
        <v/>
      </c>
      <c r="BP514" s="606" t="str">
        <f t="shared" si="259"/>
        <v/>
      </c>
      <c r="BQ514" s="606" t="str">
        <f t="shared" si="287"/>
        <v/>
      </c>
      <c r="BR514" s="608" t="str">
        <f t="shared" si="260"/>
        <v/>
      </c>
      <c r="BS514" s="608" t="str">
        <f t="shared" si="288"/>
        <v/>
      </c>
      <c r="BT514" s="606" t="str">
        <f t="shared" si="289"/>
        <v/>
      </c>
      <c r="BU514" s="607" t="str">
        <f>IFERROR(IF(BT514="Ⅱロ有り",ROUNDDOWN(L514*VLOOKUP(K514,【参考】数式用!$A$4:$J$42,10,FALSE)*AA514,0),""),"")</f>
        <v/>
      </c>
      <c r="BV514" s="606" t="str">
        <f>IFERROR(IF(BT514="Ⅱロなし",ROUNDDOWN(L514*VLOOKUP(K514,【参考】数式用!$A$4:$J$42,8,FALSE)*AA514,0),""),"")</f>
        <v/>
      </c>
    </row>
    <row r="515" spans="1:74" ht="110.1" customHeight="1" thickBot="1">
      <c r="A515" s="333">
        <v>502</v>
      </c>
      <c r="B515" s="1008" t="str">
        <f>IF(基本情報入力シート!B537="","",基本情報入力シート!B537)</f>
        <v/>
      </c>
      <c r="C515" s="1009"/>
      <c r="D515" s="1009"/>
      <c r="E515" s="1009"/>
      <c r="F515" s="1010"/>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24" t="str">
        <f>IF('別紙様式2-2（個票（４、５月））'!M515="","",'別紙様式2-2（個票（４、５月））'!M515)</f>
        <v/>
      </c>
      <c r="N515" s="584" t="str">
        <f>IF('別紙様式2-2（個票（４、５月））'!N515="","",'別紙様式2-2（個票（４、５月））'!N515)</f>
        <v/>
      </c>
      <c r="O515" s="336"/>
      <c r="P515" s="337" t="str">
        <f>IFERROR(VLOOKUP(K515,【参考】数式用!$A$2:$M$57,MATCH(O515,【参考】数式用!$G$3:$M$3,0)+6,0),"")</f>
        <v/>
      </c>
      <c r="Q515" s="338" t="s">
        <v>118</v>
      </c>
      <c r="R515" s="339"/>
      <c r="S515" s="340" t="s">
        <v>183</v>
      </c>
      <c r="T515" s="339"/>
      <c r="U515" s="340" t="s">
        <v>184</v>
      </c>
      <c r="V515" s="339"/>
      <c r="W515" s="340" t="s">
        <v>183</v>
      </c>
      <c r="X515" s="339"/>
      <c r="Y515" s="340" t="s">
        <v>185</v>
      </c>
      <c r="Z515" s="340" t="s">
        <v>186</v>
      </c>
      <c r="AA515" s="340" t="str">
        <f t="shared" si="261"/>
        <v/>
      </c>
      <c r="AB515" s="341" t="s">
        <v>187</v>
      </c>
      <c r="AC515" s="342" t="str">
        <f t="shared" si="262"/>
        <v/>
      </c>
      <c r="AD515" s="509" t="str">
        <f t="shared" si="263"/>
        <v/>
      </c>
      <c r="AE515" s="343" t="str">
        <f>IFERROR(ROUNDDOWN(ROUNDDOWN(ROUND(L515*VLOOKUP(K515,【参考】数式用!$A$2:$M$57,MATCH("処遇改善加算Ⅳ",【参考】数式用!$G$3:$M$3,0)+6,0),0),0)*AA515*0.5,0), "")</f>
        <v/>
      </c>
      <c r="AF515" s="344"/>
      <c r="AG515" s="345"/>
      <c r="AH515" s="345"/>
      <c r="AI515" s="344"/>
      <c r="AJ515" s="382"/>
      <c r="AK515" s="346"/>
      <c r="AL515" s="324" t="str">
        <f t="shared" si="264"/>
        <v/>
      </c>
      <c r="AM515" s="325" t="str">
        <f t="shared" si="265"/>
        <v/>
      </c>
      <c r="AN515" s="255"/>
      <c r="AO515" s="577" t="str">
        <f>IFERROR(VLOOKUP(K515,【参考】数式用!$A$2:$N$57,14,FALSE),"")</f>
        <v/>
      </c>
      <c r="AP515" s="577" t="str">
        <f t="shared" si="266"/>
        <v/>
      </c>
      <c r="AQ515" s="560" t="str">
        <f t="shared" si="267"/>
        <v/>
      </c>
      <c r="AR515" s="560" t="str">
        <f t="shared" si="268"/>
        <v>キャリアパス要件Ⅰ・Ⅱ_</v>
      </c>
      <c r="AS515" s="632" t="str">
        <f t="shared" si="269"/>
        <v>入力済</v>
      </c>
      <c r="AT515" s="577" t="str">
        <f t="shared" si="270"/>
        <v/>
      </c>
      <c r="AU515" s="632" t="str">
        <f t="shared" si="271"/>
        <v>入力済</v>
      </c>
      <c r="AV515" s="632" t="str">
        <f t="shared" si="272"/>
        <v/>
      </c>
      <c r="AW515" s="632" t="str">
        <f t="shared" si="273"/>
        <v/>
      </c>
      <c r="AX515" s="577" t="str">
        <f t="shared" si="274"/>
        <v/>
      </c>
      <c r="AY515" s="632" t="str">
        <f>IFERROR(VLOOKUP(K515,【参考】数式用!$AR$3:$AS$49, 2, FALSE), "")</f>
        <v/>
      </c>
      <c r="AZ515" s="577" t="str">
        <f t="shared" si="275"/>
        <v/>
      </c>
      <c r="BA515" s="559" t="str">
        <f t="shared" si="276"/>
        <v>入力済</v>
      </c>
      <c r="BB515" s="632" t="str">
        <f>IFERROR(VLOOKUP(K515,【参考】数式用!$AX$3:$AY$59, 2, FALSE), "")</f>
        <v/>
      </c>
      <c r="BC515" s="577" t="str">
        <f t="shared" si="277"/>
        <v/>
      </c>
      <c r="BD515" s="559" t="str">
        <f t="shared" si="278"/>
        <v>入力済</v>
      </c>
      <c r="BE515" s="559" t="str">
        <f t="shared" si="279"/>
        <v/>
      </c>
      <c r="BF515" s="559" t="str">
        <f t="shared" si="280"/>
        <v/>
      </c>
      <c r="BG515" s="559" t="str">
        <f t="shared" si="281"/>
        <v/>
      </c>
      <c r="BH515" s="559" t="str">
        <f t="shared" si="282"/>
        <v/>
      </c>
      <c r="BI515" s="559" t="str">
        <f t="shared" si="283"/>
        <v/>
      </c>
      <c r="BK515" s="27"/>
      <c r="BL515" s="606" t="str">
        <f t="shared" si="284"/>
        <v/>
      </c>
      <c r="BM515" s="606" t="str">
        <f t="shared" si="285"/>
        <v/>
      </c>
      <c r="BN515" s="606" t="str">
        <f t="shared" si="286"/>
        <v/>
      </c>
      <c r="BO515" s="607" t="str">
        <f>IFERROR(IF(BN515="対象",ROUNDDOWN(L515*VLOOKUP(K515,【参考】数式用!$A$4:$J$42,10,FALSE)*AA515,0),""),"")</f>
        <v/>
      </c>
      <c r="BP515" s="606" t="str">
        <f t="shared" si="259"/>
        <v/>
      </c>
      <c r="BQ515" s="606" t="str">
        <f t="shared" si="287"/>
        <v/>
      </c>
      <c r="BR515" s="608" t="str">
        <f t="shared" si="260"/>
        <v/>
      </c>
      <c r="BS515" s="608" t="str">
        <f t="shared" si="288"/>
        <v/>
      </c>
      <c r="BT515" s="606" t="str">
        <f t="shared" si="289"/>
        <v/>
      </c>
      <c r="BU515" s="607" t="str">
        <f>IFERROR(IF(BT515="Ⅱロ有り",ROUNDDOWN(L515*VLOOKUP(K515,【参考】数式用!$A$4:$J$42,10,FALSE)*AA515,0),""),"")</f>
        <v/>
      </c>
      <c r="BV515" s="606" t="str">
        <f>IFERROR(IF(BT515="Ⅱロなし",ROUNDDOWN(L515*VLOOKUP(K515,【参考】数式用!$A$4:$J$42,8,FALSE)*AA515,0),""),"")</f>
        <v/>
      </c>
    </row>
    <row r="516" spans="1:74" ht="110.1" customHeight="1" thickBot="1">
      <c r="A516" s="333">
        <v>503</v>
      </c>
      <c r="B516" s="1008" t="str">
        <f>IF(基本情報入力シート!B538="","",基本情報入力シート!B538)</f>
        <v/>
      </c>
      <c r="C516" s="1009"/>
      <c r="D516" s="1009"/>
      <c r="E516" s="1009"/>
      <c r="F516" s="1010"/>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24" t="str">
        <f>IF('別紙様式2-2（個票（４、５月））'!M516="","",'別紙様式2-2（個票（４、５月））'!M516)</f>
        <v/>
      </c>
      <c r="N516" s="584" t="str">
        <f>IF('別紙様式2-2（個票（４、５月））'!N516="","",'別紙様式2-2（個票（４、５月））'!N516)</f>
        <v/>
      </c>
      <c r="O516" s="336"/>
      <c r="P516" s="337" t="str">
        <f>IFERROR(VLOOKUP(K516,【参考】数式用!$A$2:$M$57,MATCH(O516,【参考】数式用!$G$3:$M$3,0)+6,0),"")</f>
        <v/>
      </c>
      <c r="Q516" s="338" t="s">
        <v>118</v>
      </c>
      <c r="R516" s="339"/>
      <c r="S516" s="340" t="s">
        <v>183</v>
      </c>
      <c r="T516" s="339"/>
      <c r="U516" s="340" t="s">
        <v>184</v>
      </c>
      <c r="V516" s="339"/>
      <c r="W516" s="340" t="s">
        <v>183</v>
      </c>
      <c r="X516" s="339"/>
      <c r="Y516" s="340" t="s">
        <v>185</v>
      </c>
      <c r="Z516" s="340" t="s">
        <v>186</v>
      </c>
      <c r="AA516" s="340" t="str">
        <f t="shared" si="261"/>
        <v/>
      </c>
      <c r="AB516" s="341" t="s">
        <v>187</v>
      </c>
      <c r="AC516" s="342" t="str">
        <f t="shared" si="262"/>
        <v/>
      </c>
      <c r="AD516" s="509" t="str">
        <f t="shared" si="263"/>
        <v/>
      </c>
      <c r="AE516" s="343" t="str">
        <f>IFERROR(ROUNDDOWN(ROUNDDOWN(ROUND(L516*VLOOKUP(K516,【参考】数式用!$A$2:$M$57,MATCH("処遇改善加算Ⅳ",【参考】数式用!$G$3:$M$3,0)+6,0),0),0)*AA516*0.5,0), "")</f>
        <v/>
      </c>
      <c r="AF516" s="344"/>
      <c r="AG516" s="345"/>
      <c r="AH516" s="345"/>
      <c r="AI516" s="344"/>
      <c r="AJ516" s="382"/>
      <c r="AK516" s="346"/>
      <c r="AL516" s="324" t="str">
        <f t="shared" si="264"/>
        <v/>
      </c>
      <c r="AM516" s="325" t="str">
        <f t="shared" si="265"/>
        <v/>
      </c>
      <c r="AN516" s="255"/>
      <c r="AO516" s="577" t="str">
        <f>IFERROR(VLOOKUP(K516,【参考】数式用!$A$2:$N$57,14,FALSE),"")</f>
        <v/>
      </c>
      <c r="AP516" s="577" t="str">
        <f t="shared" si="266"/>
        <v/>
      </c>
      <c r="AQ516" s="560" t="str">
        <f t="shared" si="267"/>
        <v/>
      </c>
      <c r="AR516" s="560" t="str">
        <f t="shared" si="268"/>
        <v>キャリアパス要件Ⅰ・Ⅱ_</v>
      </c>
      <c r="AS516" s="632" t="str">
        <f t="shared" si="269"/>
        <v>入力済</v>
      </c>
      <c r="AT516" s="577" t="str">
        <f t="shared" si="270"/>
        <v/>
      </c>
      <c r="AU516" s="632" t="str">
        <f t="shared" si="271"/>
        <v>入力済</v>
      </c>
      <c r="AV516" s="632" t="str">
        <f t="shared" si="272"/>
        <v/>
      </c>
      <c r="AW516" s="632" t="str">
        <f t="shared" si="273"/>
        <v/>
      </c>
      <c r="AX516" s="577" t="str">
        <f t="shared" si="274"/>
        <v/>
      </c>
      <c r="AY516" s="632" t="str">
        <f>IFERROR(VLOOKUP(K516,【参考】数式用!$AR$3:$AS$49, 2, FALSE), "")</f>
        <v/>
      </c>
      <c r="AZ516" s="577" t="str">
        <f t="shared" si="275"/>
        <v/>
      </c>
      <c r="BA516" s="559" t="str">
        <f t="shared" si="276"/>
        <v>入力済</v>
      </c>
      <c r="BB516" s="632" t="str">
        <f>IFERROR(VLOOKUP(K516,【参考】数式用!$AX$3:$AY$59, 2, FALSE), "")</f>
        <v/>
      </c>
      <c r="BC516" s="577" t="str">
        <f t="shared" si="277"/>
        <v/>
      </c>
      <c r="BD516" s="559" t="str">
        <f t="shared" si="278"/>
        <v>入力済</v>
      </c>
      <c r="BE516" s="559" t="str">
        <f t="shared" si="279"/>
        <v/>
      </c>
      <c r="BF516" s="559" t="str">
        <f t="shared" si="280"/>
        <v/>
      </c>
      <c r="BG516" s="559" t="str">
        <f t="shared" si="281"/>
        <v/>
      </c>
      <c r="BH516" s="559" t="str">
        <f t="shared" si="282"/>
        <v/>
      </c>
      <c r="BI516" s="559" t="str">
        <f t="shared" si="283"/>
        <v/>
      </c>
      <c r="BK516" s="27"/>
      <c r="BL516" s="606" t="str">
        <f t="shared" si="284"/>
        <v/>
      </c>
      <c r="BM516" s="606" t="str">
        <f t="shared" si="285"/>
        <v/>
      </c>
      <c r="BN516" s="606" t="str">
        <f t="shared" si="286"/>
        <v/>
      </c>
      <c r="BO516" s="607" t="str">
        <f>IFERROR(IF(BN516="対象",ROUNDDOWN(L516*VLOOKUP(K516,【参考】数式用!$A$4:$J$42,10,FALSE)*AA516,0),""),"")</f>
        <v/>
      </c>
      <c r="BP516" s="606" t="str">
        <f t="shared" si="259"/>
        <v/>
      </c>
      <c r="BQ516" s="606" t="str">
        <f t="shared" si="287"/>
        <v/>
      </c>
      <c r="BR516" s="608" t="str">
        <f t="shared" si="260"/>
        <v/>
      </c>
      <c r="BS516" s="608" t="str">
        <f t="shared" si="288"/>
        <v/>
      </c>
      <c r="BT516" s="606" t="str">
        <f t="shared" si="289"/>
        <v/>
      </c>
      <c r="BU516" s="607" t="str">
        <f>IFERROR(IF(BT516="Ⅱロ有り",ROUNDDOWN(L516*VLOOKUP(K516,【参考】数式用!$A$4:$J$42,10,FALSE)*AA516,0),""),"")</f>
        <v/>
      </c>
      <c r="BV516" s="606" t="str">
        <f>IFERROR(IF(BT516="Ⅱロなし",ROUNDDOWN(L516*VLOOKUP(K516,【参考】数式用!$A$4:$J$42,8,FALSE)*AA516,0),""),"")</f>
        <v/>
      </c>
    </row>
    <row r="517" spans="1:74" ht="110.1" customHeight="1" thickBot="1">
      <c r="A517" s="333">
        <v>504</v>
      </c>
      <c r="B517" s="1008" t="str">
        <f>IF(基本情報入力シート!B539="","",基本情報入力シート!B539)</f>
        <v/>
      </c>
      <c r="C517" s="1009"/>
      <c r="D517" s="1009"/>
      <c r="E517" s="1009"/>
      <c r="F517" s="1010"/>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24" t="str">
        <f>IF('別紙様式2-2（個票（４、５月））'!M517="","",'別紙様式2-2（個票（４、５月））'!M517)</f>
        <v/>
      </c>
      <c r="N517" s="584" t="str">
        <f>IF('別紙様式2-2（個票（４、５月））'!N517="","",'別紙様式2-2（個票（４、５月））'!N517)</f>
        <v/>
      </c>
      <c r="O517" s="336"/>
      <c r="P517" s="337" t="str">
        <f>IFERROR(VLOOKUP(K517,【参考】数式用!$A$2:$M$57,MATCH(O517,【参考】数式用!$G$3:$M$3,0)+6,0),"")</f>
        <v/>
      </c>
      <c r="Q517" s="338" t="s">
        <v>118</v>
      </c>
      <c r="R517" s="339"/>
      <c r="S517" s="340" t="s">
        <v>183</v>
      </c>
      <c r="T517" s="339"/>
      <c r="U517" s="340" t="s">
        <v>184</v>
      </c>
      <c r="V517" s="339"/>
      <c r="W517" s="340" t="s">
        <v>183</v>
      </c>
      <c r="X517" s="339"/>
      <c r="Y517" s="340" t="s">
        <v>185</v>
      </c>
      <c r="Z517" s="340" t="s">
        <v>186</v>
      </c>
      <c r="AA517" s="340" t="str">
        <f t="shared" si="261"/>
        <v/>
      </c>
      <c r="AB517" s="341" t="s">
        <v>187</v>
      </c>
      <c r="AC517" s="342" t="str">
        <f t="shared" si="262"/>
        <v/>
      </c>
      <c r="AD517" s="509" t="str">
        <f t="shared" si="263"/>
        <v/>
      </c>
      <c r="AE517" s="343" t="str">
        <f>IFERROR(ROUNDDOWN(ROUNDDOWN(ROUND(L517*VLOOKUP(K517,【参考】数式用!$A$2:$M$57,MATCH("処遇改善加算Ⅳ",【参考】数式用!$G$3:$M$3,0)+6,0),0),0)*AA517*0.5,0), "")</f>
        <v/>
      </c>
      <c r="AF517" s="344"/>
      <c r="AG517" s="345"/>
      <c r="AH517" s="345"/>
      <c r="AI517" s="344"/>
      <c r="AJ517" s="382"/>
      <c r="AK517" s="346"/>
      <c r="AL517" s="324" t="str">
        <f t="shared" si="264"/>
        <v/>
      </c>
      <c r="AM517" s="325" t="str">
        <f t="shared" si="265"/>
        <v/>
      </c>
      <c r="AN517" s="255"/>
      <c r="AO517" s="577" t="str">
        <f>IFERROR(VLOOKUP(K517,【参考】数式用!$A$2:$N$57,14,FALSE),"")</f>
        <v/>
      </c>
      <c r="AP517" s="577" t="str">
        <f t="shared" si="266"/>
        <v/>
      </c>
      <c r="AQ517" s="560" t="str">
        <f t="shared" si="267"/>
        <v/>
      </c>
      <c r="AR517" s="560" t="str">
        <f t="shared" si="268"/>
        <v>キャリアパス要件Ⅰ・Ⅱ_</v>
      </c>
      <c r="AS517" s="632" t="str">
        <f t="shared" si="269"/>
        <v>入力済</v>
      </c>
      <c r="AT517" s="577" t="str">
        <f t="shared" si="270"/>
        <v/>
      </c>
      <c r="AU517" s="632" t="str">
        <f t="shared" si="271"/>
        <v>入力済</v>
      </c>
      <c r="AV517" s="632" t="str">
        <f t="shared" si="272"/>
        <v/>
      </c>
      <c r="AW517" s="632" t="str">
        <f t="shared" si="273"/>
        <v/>
      </c>
      <c r="AX517" s="577" t="str">
        <f t="shared" si="274"/>
        <v/>
      </c>
      <c r="AY517" s="632" t="str">
        <f>IFERROR(VLOOKUP(K517,【参考】数式用!$AR$3:$AS$49, 2, FALSE), "")</f>
        <v/>
      </c>
      <c r="AZ517" s="577" t="str">
        <f t="shared" si="275"/>
        <v/>
      </c>
      <c r="BA517" s="559" t="str">
        <f t="shared" si="276"/>
        <v>入力済</v>
      </c>
      <c r="BB517" s="632" t="str">
        <f>IFERROR(VLOOKUP(K517,【参考】数式用!$AX$3:$AY$59, 2, FALSE), "")</f>
        <v/>
      </c>
      <c r="BC517" s="577" t="str">
        <f t="shared" si="277"/>
        <v/>
      </c>
      <c r="BD517" s="559" t="str">
        <f t="shared" si="278"/>
        <v>入力済</v>
      </c>
      <c r="BE517" s="559" t="str">
        <f t="shared" si="279"/>
        <v/>
      </c>
      <c r="BF517" s="559" t="str">
        <f t="shared" si="280"/>
        <v/>
      </c>
      <c r="BG517" s="559" t="str">
        <f t="shared" si="281"/>
        <v/>
      </c>
      <c r="BH517" s="559" t="str">
        <f t="shared" si="282"/>
        <v/>
      </c>
      <c r="BI517" s="559" t="str">
        <f t="shared" si="283"/>
        <v/>
      </c>
      <c r="BK517" s="27"/>
      <c r="BL517" s="606" t="str">
        <f t="shared" si="284"/>
        <v/>
      </c>
      <c r="BM517" s="606" t="str">
        <f t="shared" si="285"/>
        <v/>
      </c>
      <c r="BN517" s="606" t="str">
        <f t="shared" si="286"/>
        <v/>
      </c>
      <c r="BO517" s="607" t="str">
        <f>IFERROR(IF(BN517="対象",ROUNDDOWN(L517*VLOOKUP(K517,【参考】数式用!$A$4:$J$42,10,FALSE)*AA517,0),""),"")</f>
        <v/>
      </c>
      <c r="BP517" s="606" t="str">
        <f t="shared" si="259"/>
        <v/>
      </c>
      <c r="BQ517" s="606" t="str">
        <f t="shared" si="287"/>
        <v/>
      </c>
      <c r="BR517" s="608" t="str">
        <f t="shared" si="260"/>
        <v/>
      </c>
      <c r="BS517" s="608" t="str">
        <f t="shared" si="288"/>
        <v/>
      </c>
      <c r="BT517" s="606" t="str">
        <f t="shared" si="289"/>
        <v/>
      </c>
      <c r="BU517" s="607" t="str">
        <f>IFERROR(IF(BT517="Ⅱロ有り",ROUNDDOWN(L517*VLOOKUP(K517,【参考】数式用!$A$4:$J$42,10,FALSE)*AA517,0),""),"")</f>
        <v/>
      </c>
      <c r="BV517" s="606" t="str">
        <f>IFERROR(IF(BT517="Ⅱロなし",ROUNDDOWN(L517*VLOOKUP(K517,【参考】数式用!$A$4:$J$42,8,FALSE)*AA517,0),""),"")</f>
        <v/>
      </c>
    </row>
    <row r="518" spans="1:74" ht="110.1" customHeight="1" thickBot="1">
      <c r="A518" s="333">
        <v>505</v>
      </c>
      <c r="B518" s="1008" t="str">
        <f>IF(基本情報入力シート!B540="","",基本情報入力シート!B540)</f>
        <v/>
      </c>
      <c r="C518" s="1009"/>
      <c r="D518" s="1009"/>
      <c r="E518" s="1009"/>
      <c r="F518" s="1010"/>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24" t="str">
        <f>IF('別紙様式2-2（個票（４、５月））'!M518="","",'別紙様式2-2（個票（４、５月））'!M518)</f>
        <v/>
      </c>
      <c r="N518" s="584" t="str">
        <f>IF('別紙様式2-2（個票（４、５月））'!N518="","",'別紙様式2-2（個票（４、５月））'!N518)</f>
        <v/>
      </c>
      <c r="O518" s="336"/>
      <c r="P518" s="337" t="str">
        <f>IFERROR(VLOOKUP(K518,【参考】数式用!$A$2:$M$57,MATCH(O518,【参考】数式用!$G$3:$M$3,0)+6,0),"")</f>
        <v/>
      </c>
      <c r="Q518" s="338" t="s">
        <v>118</v>
      </c>
      <c r="R518" s="339"/>
      <c r="S518" s="340" t="s">
        <v>183</v>
      </c>
      <c r="T518" s="339"/>
      <c r="U518" s="340" t="s">
        <v>184</v>
      </c>
      <c r="V518" s="339"/>
      <c r="W518" s="340" t="s">
        <v>183</v>
      </c>
      <c r="X518" s="339"/>
      <c r="Y518" s="340" t="s">
        <v>185</v>
      </c>
      <c r="Z518" s="340" t="s">
        <v>186</v>
      </c>
      <c r="AA518" s="340" t="str">
        <f t="shared" si="261"/>
        <v/>
      </c>
      <c r="AB518" s="341" t="s">
        <v>187</v>
      </c>
      <c r="AC518" s="342" t="str">
        <f t="shared" si="262"/>
        <v/>
      </c>
      <c r="AD518" s="509" t="str">
        <f t="shared" si="263"/>
        <v/>
      </c>
      <c r="AE518" s="343" t="str">
        <f>IFERROR(ROUNDDOWN(ROUNDDOWN(ROUND(L518*VLOOKUP(K518,【参考】数式用!$A$2:$M$57,MATCH("処遇改善加算Ⅳ",【参考】数式用!$G$3:$M$3,0)+6,0),0),0)*AA518*0.5,0), "")</f>
        <v/>
      </c>
      <c r="AF518" s="344"/>
      <c r="AG518" s="345"/>
      <c r="AH518" s="345"/>
      <c r="AI518" s="344"/>
      <c r="AJ518" s="382"/>
      <c r="AK518" s="346"/>
      <c r="AL518" s="324" t="str">
        <f t="shared" si="264"/>
        <v/>
      </c>
      <c r="AM518" s="325" t="str">
        <f t="shared" si="265"/>
        <v/>
      </c>
      <c r="AN518" s="255"/>
      <c r="AO518" s="577" t="str">
        <f>IFERROR(VLOOKUP(K518,【参考】数式用!$A$2:$N$57,14,FALSE),"")</f>
        <v/>
      </c>
      <c r="AP518" s="577" t="str">
        <f t="shared" si="266"/>
        <v/>
      </c>
      <c r="AQ518" s="560" t="str">
        <f t="shared" si="267"/>
        <v/>
      </c>
      <c r="AR518" s="560" t="str">
        <f t="shared" si="268"/>
        <v>キャリアパス要件Ⅰ・Ⅱ_</v>
      </c>
      <c r="AS518" s="632" t="str">
        <f t="shared" si="269"/>
        <v>入力済</v>
      </c>
      <c r="AT518" s="577" t="str">
        <f t="shared" si="270"/>
        <v/>
      </c>
      <c r="AU518" s="632" t="str">
        <f t="shared" si="271"/>
        <v>入力済</v>
      </c>
      <c r="AV518" s="632" t="str">
        <f t="shared" si="272"/>
        <v/>
      </c>
      <c r="AW518" s="632" t="str">
        <f t="shared" si="273"/>
        <v/>
      </c>
      <c r="AX518" s="577" t="str">
        <f t="shared" si="274"/>
        <v/>
      </c>
      <c r="AY518" s="632" t="str">
        <f>IFERROR(VLOOKUP(K518,【参考】数式用!$AR$3:$AS$49, 2, FALSE), "")</f>
        <v/>
      </c>
      <c r="AZ518" s="577" t="str">
        <f t="shared" si="275"/>
        <v/>
      </c>
      <c r="BA518" s="559" t="str">
        <f t="shared" si="276"/>
        <v>入力済</v>
      </c>
      <c r="BB518" s="632" t="str">
        <f>IFERROR(VLOOKUP(K518,【参考】数式用!$AX$3:$AY$59, 2, FALSE), "")</f>
        <v/>
      </c>
      <c r="BC518" s="577" t="str">
        <f t="shared" si="277"/>
        <v/>
      </c>
      <c r="BD518" s="559" t="str">
        <f t="shared" si="278"/>
        <v>入力済</v>
      </c>
      <c r="BE518" s="559" t="str">
        <f t="shared" si="279"/>
        <v/>
      </c>
      <c r="BF518" s="559" t="str">
        <f t="shared" si="280"/>
        <v/>
      </c>
      <c r="BG518" s="559" t="str">
        <f t="shared" si="281"/>
        <v/>
      </c>
      <c r="BH518" s="559" t="str">
        <f t="shared" si="282"/>
        <v/>
      </c>
      <c r="BI518" s="559" t="str">
        <f t="shared" si="283"/>
        <v/>
      </c>
      <c r="BK518" s="27"/>
      <c r="BL518" s="606" t="str">
        <f t="shared" si="284"/>
        <v/>
      </c>
      <c r="BM518" s="606" t="str">
        <f t="shared" si="285"/>
        <v/>
      </c>
      <c r="BN518" s="606" t="str">
        <f t="shared" si="286"/>
        <v/>
      </c>
      <c r="BO518" s="607" t="str">
        <f>IFERROR(IF(BN518="対象",ROUNDDOWN(L518*VLOOKUP(K518,【参考】数式用!$A$4:$J$42,10,FALSE)*AA518,0),""),"")</f>
        <v/>
      </c>
      <c r="BP518" s="606" t="str">
        <f t="shared" si="259"/>
        <v/>
      </c>
      <c r="BQ518" s="606" t="str">
        <f t="shared" si="287"/>
        <v/>
      </c>
      <c r="BR518" s="608" t="str">
        <f t="shared" si="260"/>
        <v/>
      </c>
      <c r="BS518" s="608" t="str">
        <f t="shared" si="288"/>
        <v/>
      </c>
      <c r="BT518" s="606" t="str">
        <f t="shared" si="289"/>
        <v/>
      </c>
      <c r="BU518" s="607" t="str">
        <f>IFERROR(IF(BT518="Ⅱロ有り",ROUNDDOWN(L518*VLOOKUP(K518,【参考】数式用!$A$4:$J$42,10,FALSE)*AA518,0),""),"")</f>
        <v/>
      </c>
      <c r="BV518" s="606" t="str">
        <f>IFERROR(IF(BT518="Ⅱロなし",ROUNDDOWN(L518*VLOOKUP(K518,【参考】数式用!$A$4:$J$42,8,FALSE)*AA518,0),""),"")</f>
        <v/>
      </c>
    </row>
    <row r="519" spans="1:74" ht="110.1" customHeight="1" thickBot="1">
      <c r="A519" s="333">
        <v>506</v>
      </c>
      <c r="B519" s="1008" t="str">
        <f>IF(基本情報入力シート!B541="","",基本情報入力シート!B541)</f>
        <v/>
      </c>
      <c r="C519" s="1009"/>
      <c r="D519" s="1009"/>
      <c r="E519" s="1009"/>
      <c r="F519" s="1010"/>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24" t="str">
        <f>IF('別紙様式2-2（個票（４、５月））'!M519="","",'別紙様式2-2（個票（４、５月））'!M519)</f>
        <v/>
      </c>
      <c r="N519" s="584" t="str">
        <f>IF('別紙様式2-2（個票（４、５月））'!N519="","",'別紙様式2-2（個票（４、５月））'!N519)</f>
        <v/>
      </c>
      <c r="O519" s="336"/>
      <c r="P519" s="337" t="str">
        <f>IFERROR(VLOOKUP(K519,【参考】数式用!$A$2:$M$57,MATCH(O519,【参考】数式用!$G$3:$M$3,0)+6,0),"")</f>
        <v/>
      </c>
      <c r="Q519" s="338" t="s">
        <v>118</v>
      </c>
      <c r="R519" s="339"/>
      <c r="S519" s="340" t="s">
        <v>183</v>
      </c>
      <c r="T519" s="339"/>
      <c r="U519" s="340" t="s">
        <v>184</v>
      </c>
      <c r="V519" s="339"/>
      <c r="W519" s="340" t="s">
        <v>183</v>
      </c>
      <c r="X519" s="339"/>
      <c r="Y519" s="340" t="s">
        <v>185</v>
      </c>
      <c r="Z519" s="340" t="s">
        <v>186</v>
      </c>
      <c r="AA519" s="340" t="str">
        <f t="shared" si="261"/>
        <v/>
      </c>
      <c r="AB519" s="341" t="s">
        <v>187</v>
      </c>
      <c r="AC519" s="342" t="str">
        <f t="shared" si="262"/>
        <v/>
      </c>
      <c r="AD519" s="509" t="str">
        <f t="shared" si="263"/>
        <v/>
      </c>
      <c r="AE519" s="343" t="str">
        <f>IFERROR(ROUNDDOWN(ROUNDDOWN(ROUND(L519*VLOOKUP(K519,【参考】数式用!$A$2:$M$57,MATCH("処遇改善加算Ⅳ",【参考】数式用!$G$3:$M$3,0)+6,0),0),0)*AA519*0.5,0), "")</f>
        <v/>
      </c>
      <c r="AF519" s="344"/>
      <c r="AG519" s="345"/>
      <c r="AH519" s="345"/>
      <c r="AI519" s="344"/>
      <c r="AJ519" s="382"/>
      <c r="AK519" s="346"/>
      <c r="AL519" s="324" t="str">
        <f t="shared" si="264"/>
        <v/>
      </c>
      <c r="AM519" s="325" t="str">
        <f t="shared" si="265"/>
        <v/>
      </c>
      <c r="AN519" s="255"/>
      <c r="AO519" s="577" t="str">
        <f>IFERROR(VLOOKUP(K519,【参考】数式用!$A$2:$N$57,14,FALSE),"")</f>
        <v/>
      </c>
      <c r="AP519" s="577" t="str">
        <f t="shared" si="266"/>
        <v/>
      </c>
      <c r="AQ519" s="560" t="str">
        <f t="shared" si="267"/>
        <v/>
      </c>
      <c r="AR519" s="560" t="str">
        <f t="shared" si="268"/>
        <v>キャリアパス要件Ⅰ・Ⅱ_</v>
      </c>
      <c r="AS519" s="632" t="str">
        <f t="shared" si="269"/>
        <v>入力済</v>
      </c>
      <c r="AT519" s="577" t="str">
        <f t="shared" si="270"/>
        <v/>
      </c>
      <c r="AU519" s="632" t="str">
        <f t="shared" si="271"/>
        <v>入力済</v>
      </c>
      <c r="AV519" s="632" t="str">
        <f t="shared" si="272"/>
        <v/>
      </c>
      <c r="AW519" s="632" t="str">
        <f t="shared" si="273"/>
        <v/>
      </c>
      <c r="AX519" s="577" t="str">
        <f t="shared" si="274"/>
        <v/>
      </c>
      <c r="AY519" s="632" t="str">
        <f>IFERROR(VLOOKUP(K519,【参考】数式用!$AR$3:$AS$49, 2, FALSE), "")</f>
        <v/>
      </c>
      <c r="AZ519" s="577" t="str">
        <f t="shared" si="275"/>
        <v/>
      </c>
      <c r="BA519" s="559" t="str">
        <f t="shared" si="276"/>
        <v>入力済</v>
      </c>
      <c r="BB519" s="632" t="str">
        <f>IFERROR(VLOOKUP(K519,【参考】数式用!$AX$3:$AY$59, 2, FALSE), "")</f>
        <v/>
      </c>
      <c r="BC519" s="577" t="str">
        <f t="shared" si="277"/>
        <v/>
      </c>
      <c r="BD519" s="559" t="str">
        <f t="shared" si="278"/>
        <v>入力済</v>
      </c>
      <c r="BE519" s="559" t="str">
        <f t="shared" si="279"/>
        <v/>
      </c>
      <c r="BF519" s="559" t="str">
        <f t="shared" si="280"/>
        <v/>
      </c>
      <c r="BG519" s="559" t="str">
        <f t="shared" si="281"/>
        <v/>
      </c>
      <c r="BH519" s="559" t="str">
        <f t="shared" si="282"/>
        <v/>
      </c>
      <c r="BI519" s="559" t="str">
        <f t="shared" si="283"/>
        <v/>
      </c>
      <c r="BK519" s="27"/>
      <c r="BL519" s="606" t="str">
        <f t="shared" si="284"/>
        <v/>
      </c>
      <c r="BM519" s="606" t="str">
        <f t="shared" si="285"/>
        <v/>
      </c>
      <c r="BN519" s="606" t="str">
        <f t="shared" si="286"/>
        <v/>
      </c>
      <c r="BO519" s="607" t="str">
        <f>IFERROR(IF(BN519="対象",ROUNDDOWN(L519*VLOOKUP(K519,【参考】数式用!$A$4:$J$42,10,FALSE)*AA519,0),""),"")</f>
        <v/>
      </c>
      <c r="BP519" s="606" t="str">
        <f t="shared" si="259"/>
        <v/>
      </c>
      <c r="BQ519" s="606" t="str">
        <f t="shared" si="287"/>
        <v/>
      </c>
      <c r="BR519" s="608" t="str">
        <f t="shared" si="260"/>
        <v/>
      </c>
      <c r="BS519" s="608" t="str">
        <f t="shared" si="288"/>
        <v/>
      </c>
      <c r="BT519" s="606" t="str">
        <f t="shared" si="289"/>
        <v/>
      </c>
      <c r="BU519" s="607" t="str">
        <f>IFERROR(IF(BT519="Ⅱロ有り",ROUNDDOWN(L519*VLOOKUP(K519,【参考】数式用!$A$4:$J$42,10,FALSE)*AA519,0),""),"")</f>
        <v/>
      </c>
      <c r="BV519" s="606" t="str">
        <f>IFERROR(IF(BT519="Ⅱロなし",ROUNDDOWN(L519*VLOOKUP(K519,【参考】数式用!$A$4:$J$42,8,FALSE)*AA519,0),""),"")</f>
        <v/>
      </c>
    </row>
    <row r="520" spans="1:74" ht="110.1" customHeight="1" thickBot="1">
      <c r="A520" s="333">
        <v>507</v>
      </c>
      <c r="B520" s="1008" t="str">
        <f>IF(基本情報入力シート!B542="","",基本情報入力シート!B542)</f>
        <v/>
      </c>
      <c r="C520" s="1009"/>
      <c r="D520" s="1009"/>
      <c r="E520" s="1009"/>
      <c r="F520" s="1010"/>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24" t="str">
        <f>IF('別紙様式2-2（個票（４、５月））'!M520="","",'別紙様式2-2（個票（４、５月））'!M520)</f>
        <v/>
      </c>
      <c r="N520" s="584" t="str">
        <f>IF('別紙様式2-2（個票（４、５月））'!N520="","",'別紙様式2-2（個票（４、５月））'!N520)</f>
        <v/>
      </c>
      <c r="O520" s="336"/>
      <c r="P520" s="337" t="str">
        <f>IFERROR(VLOOKUP(K520,【参考】数式用!$A$2:$M$57,MATCH(O520,【参考】数式用!$G$3:$M$3,0)+6,0),"")</f>
        <v/>
      </c>
      <c r="Q520" s="338" t="s">
        <v>118</v>
      </c>
      <c r="R520" s="339"/>
      <c r="S520" s="340" t="s">
        <v>183</v>
      </c>
      <c r="T520" s="339"/>
      <c r="U520" s="340" t="s">
        <v>184</v>
      </c>
      <c r="V520" s="339"/>
      <c r="W520" s="340" t="s">
        <v>183</v>
      </c>
      <c r="X520" s="339"/>
      <c r="Y520" s="340" t="s">
        <v>185</v>
      </c>
      <c r="Z520" s="340" t="s">
        <v>186</v>
      </c>
      <c r="AA520" s="340" t="str">
        <f t="shared" si="261"/>
        <v/>
      </c>
      <c r="AB520" s="341" t="s">
        <v>187</v>
      </c>
      <c r="AC520" s="342" t="str">
        <f t="shared" si="262"/>
        <v/>
      </c>
      <c r="AD520" s="509" t="str">
        <f t="shared" si="263"/>
        <v/>
      </c>
      <c r="AE520" s="343" t="str">
        <f>IFERROR(ROUNDDOWN(ROUNDDOWN(ROUND(L520*VLOOKUP(K520,【参考】数式用!$A$2:$M$57,MATCH("処遇改善加算Ⅳ",【参考】数式用!$G$3:$M$3,0)+6,0),0),0)*AA520*0.5,0), "")</f>
        <v/>
      </c>
      <c r="AF520" s="344"/>
      <c r="AG520" s="345"/>
      <c r="AH520" s="345"/>
      <c r="AI520" s="344"/>
      <c r="AJ520" s="382"/>
      <c r="AK520" s="346"/>
      <c r="AL520" s="324" t="str">
        <f t="shared" si="264"/>
        <v/>
      </c>
      <c r="AM520" s="325" t="str">
        <f t="shared" si="265"/>
        <v/>
      </c>
      <c r="AN520" s="255"/>
      <c r="AO520" s="577" t="str">
        <f>IFERROR(VLOOKUP(K520,【参考】数式用!$A$2:$N$57,14,FALSE),"")</f>
        <v/>
      </c>
      <c r="AP520" s="577" t="str">
        <f t="shared" si="266"/>
        <v/>
      </c>
      <c r="AQ520" s="560" t="str">
        <f t="shared" si="267"/>
        <v/>
      </c>
      <c r="AR520" s="560" t="str">
        <f t="shared" si="268"/>
        <v>キャリアパス要件Ⅰ・Ⅱ_</v>
      </c>
      <c r="AS520" s="632" t="str">
        <f t="shared" si="269"/>
        <v>入力済</v>
      </c>
      <c r="AT520" s="577" t="str">
        <f t="shared" si="270"/>
        <v/>
      </c>
      <c r="AU520" s="632" t="str">
        <f t="shared" si="271"/>
        <v>入力済</v>
      </c>
      <c r="AV520" s="632" t="str">
        <f t="shared" si="272"/>
        <v/>
      </c>
      <c r="AW520" s="632" t="str">
        <f t="shared" si="273"/>
        <v/>
      </c>
      <c r="AX520" s="577" t="str">
        <f t="shared" si="274"/>
        <v/>
      </c>
      <c r="AY520" s="632" t="str">
        <f>IFERROR(VLOOKUP(K520,【参考】数式用!$AR$3:$AS$49, 2, FALSE), "")</f>
        <v/>
      </c>
      <c r="AZ520" s="577" t="str">
        <f t="shared" si="275"/>
        <v/>
      </c>
      <c r="BA520" s="559" t="str">
        <f t="shared" si="276"/>
        <v>入力済</v>
      </c>
      <c r="BB520" s="632" t="str">
        <f>IFERROR(VLOOKUP(K520,【参考】数式用!$AX$3:$AY$59, 2, FALSE), "")</f>
        <v/>
      </c>
      <c r="BC520" s="577" t="str">
        <f t="shared" si="277"/>
        <v/>
      </c>
      <c r="BD520" s="559" t="str">
        <f t="shared" si="278"/>
        <v>入力済</v>
      </c>
      <c r="BE520" s="559" t="str">
        <f t="shared" si="279"/>
        <v/>
      </c>
      <c r="BF520" s="559" t="str">
        <f t="shared" si="280"/>
        <v/>
      </c>
      <c r="BG520" s="559" t="str">
        <f t="shared" si="281"/>
        <v/>
      </c>
      <c r="BH520" s="559" t="str">
        <f t="shared" si="282"/>
        <v/>
      </c>
      <c r="BI520" s="559" t="str">
        <f t="shared" si="283"/>
        <v/>
      </c>
      <c r="BK520" s="27"/>
      <c r="BL520" s="606" t="str">
        <f t="shared" si="284"/>
        <v/>
      </c>
      <c r="BM520" s="606" t="str">
        <f t="shared" si="285"/>
        <v/>
      </c>
      <c r="BN520" s="606" t="str">
        <f t="shared" si="286"/>
        <v/>
      </c>
      <c r="BO520" s="607" t="str">
        <f>IFERROR(IF(BN520="対象",ROUNDDOWN(L520*VLOOKUP(K520,【参考】数式用!$A$4:$J$42,10,FALSE)*AA520,0),""),"")</f>
        <v/>
      </c>
      <c r="BP520" s="606" t="str">
        <f t="shared" si="259"/>
        <v/>
      </c>
      <c r="BQ520" s="606" t="str">
        <f t="shared" si="287"/>
        <v/>
      </c>
      <c r="BR520" s="608" t="str">
        <f t="shared" si="260"/>
        <v/>
      </c>
      <c r="BS520" s="608" t="str">
        <f t="shared" si="288"/>
        <v/>
      </c>
      <c r="BT520" s="606" t="str">
        <f t="shared" si="289"/>
        <v/>
      </c>
      <c r="BU520" s="607" t="str">
        <f>IFERROR(IF(BT520="Ⅱロ有り",ROUNDDOWN(L520*VLOOKUP(K520,【参考】数式用!$A$4:$J$42,10,FALSE)*AA520,0),""),"")</f>
        <v/>
      </c>
      <c r="BV520" s="606" t="str">
        <f>IFERROR(IF(BT520="Ⅱロなし",ROUNDDOWN(L520*VLOOKUP(K520,【参考】数式用!$A$4:$J$42,8,FALSE)*AA520,0),""),"")</f>
        <v/>
      </c>
    </row>
    <row r="521" spans="1:74" ht="110.1" customHeight="1" thickBot="1">
      <c r="A521" s="333">
        <v>508</v>
      </c>
      <c r="B521" s="1008" t="str">
        <f>IF(基本情報入力シート!B543="","",基本情報入力シート!B543)</f>
        <v/>
      </c>
      <c r="C521" s="1009"/>
      <c r="D521" s="1009"/>
      <c r="E521" s="1009"/>
      <c r="F521" s="1010"/>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24" t="str">
        <f>IF('別紙様式2-2（個票（４、５月））'!M521="","",'別紙様式2-2（個票（４、５月））'!M521)</f>
        <v/>
      </c>
      <c r="N521" s="584" t="str">
        <f>IF('別紙様式2-2（個票（４、５月））'!N521="","",'別紙様式2-2（個票（４、５月））'!N521)</f>
        <v/>
      </c>
      <c r="O521" s="336"/>
      <c r="P521" s="337" t="str">
        <f>IFERROR(VLOOKUP(K521,【参考】数式用!$A$2:$M$57,MATCH(O521,【参考】数式用!$G$3:$M$3,0)+6,0),"")</f>
        <v/>
      </c>
      <c r="Q521" s="338" t="s">
        <v>118</v>
      </c>
      <c r="R521" s="339"/>
      <c r="S521" s="340" t="s">
        <v>183</v>
      </c>
      <c r="T521" s="339"/>
      <c r="U521" s="340" t="s">
        <v>184</v>
      </c>
      <c r="V521" s="339"/>
      <c r="W521" s="340" t="s">
        <v>183</v>
      </c>
      <c r="X521" s="339"/>
      <c r="Y521" s="340" t="s">
        <v>185</v>
      </c>
      <c r="Z521" s="340" t="s">
        <v>186</v>
      </c>
      <c r="AA521" s="340" t="str">
        <f t="shared" si="261"/>
        <v/>
      </c>
      <c r="AB521" s="341" t="s">
        <v>187</v>
      </c>
      <c r="AC521" s="342" t="str">
        <f t="shared" si="262"/>
        <v/>
      </c>
      <c r="AD521" s="509" t="str">
        <f t="shared" si="263"/>
        <v/>
      </c>
      <c r="AE521" s="343" t="str">
        <f>IFERROR(ROUNDDOWN(ROUNDDOWN(ROUND(L521*VLOOKUP(K521,【参考】数式用!$A$2:$M$57,MATCH("処遇改善加算Ⅳ",【参考】数式用!$G$3:$M$3,0)+6,0),0),0)*AA521*0.5,0), "")</f>
        <v/>
      </c>
      <c r="AF521" s="344"/>
      <c r="AG521" s="345"/>
      <c r="AH521" s="345"/>
      <c r="AI521" s="344"/>
      <c r="AJ521" s="382"/>
      <c r="AK521" s="346"/>
      <c r="AL521" s="324" t="str">
        <f t="shared" si="264"/>
        <v/>
      </c>
      <c r="AM521" s="325" t="str">
        <f t="shared" si="265"/>
        <v/>
      </c>
      <c r="AN521" s="255"/>
      <c r="AO521" s="577" t="str">
        <f>IFERROR(VLOOKUP(K521,【参考】数式用!$A$2:$N$57,14,FALSE),"")</f>
        <v/>
      </c>
      <c r="AP521" s="577" t="str">
        <f t="shared" si="266"/>
        <v/>
      </c>
      <c r="AQ521" s="560" t="str">
        <f t="shared" si="267"/>
        <v/>
      </c>
      <c r="AR521" s="560" t="str">
        <f t="shared" si="268"/>
        <v>キャリアパス要件Ⅰ・Ⅱ_</v>
      </c>
      <c r="AS521" s="632" t="str">
        <f t="shared" si="269"/>
        <v>入力済</v>
      </c>
      <c r="AT521" s="577" t="str">
        <f t="shared" si="270"/>
        <v/>
      </c>
      <c r="AU521" s="632" t="str">
        <f t="shared" si="271"/>
        <v>入力済</v>
      </c>
      <c r="AV521" s="632" t="str">
        <f t="shared" si="272"/>
        <v/>
      </c>
      <c r="AW521" s="632" t="str">
        <f t="shared" si="273"/>
        <v/>
      </c>
      <c r="AX521" s="577" t="str">
        <f t="shared" si="274"/>
        <v/>
      </c>
      <c r="AY521" s="632" t="str">
        <f>IFERROR(VLOOKUP(K521,【参考】数式用!$AR$3:$AS$49, 2, FALSE), "")</f>
        <v/>
      </c>
      <c r="AZ521" s="577" t="str">
        <f t="shared" si="275"/>
        <v/>
      </c>
      <c r="BA521" s="559" t="str">
        <f t="shared" si="276"/>
        <v>入力済</v>
      </c>
      <c r="BB521" s="632" t="str">
        <f>IFERROR(VLOOKUP(K521,【参考】数式用!$AX$3:$AY$59, 2, FALSE), "")</f>
        <v/>
      </c>
      <c r="BC521" s="577" t="str">
        <f t="shared" si="277"/>
        <v/>
      </c>
      <c r="BD521" s="559" t="str">
        <f t="shared" si="278"/>
        <v>入力済</v>
      </c>
      <c r="BE521" s="559" t="str">
        <f t="shared" si="279"/>
        <v/>
      </c>
      <c r="BF521" s="559" t="str">
        <f t="shared" si="280"/>
        <v/>
      </c>
      <c r="BG521" s="559" t="str">
        <f t="shared" si="281"/>
        <v/>
      </c>
      <c r="BH521" s="559" t="str">
        <f t="shared" si="282"/>
        <v/>
      </c>
      <c r="BI521" s="559" t="str">
        <f t="shared" si="283"/>
        <v/>
      </c>
      <c r="BK521" s="27"/>
      <c r="BL521" s="606" t="str">
        <f t="shared" si="284"/>
        <v/>
      </c>
      <c r="BM521" s="606" t="str">
        <f t="shared" si="285"/>
        <v/>
      </c>
      <c r="BN521" s="606" t="str">
        <f t="shared" si="286"/>
        <v/>
      </c>
      <c r="BO521" s="607" t="str">
        <f>IFERROR(IF(BN521="対象",ROUNDDOWN(L521*VLOOKUP(K521,【参考】数式用!$A$4:$J$42,10,FALSE)*AA521,0),""),"")</f>
        <v/>
      </c>
      <c r="BP521" s="606" t="str">
        <f t="shared" si="259"/>
        <v/>
      </c>
      <c r="BQ521" s="606" t="str">
        <f t="shared" si="287"/>
        <v/>
      </c>
      <c r="BR521" s="608" t="str">
        <f t="shared" si="260"/>
        <v/>
      </c>
      <c r="BS521" s="608" t="str">
        <f t="shared" si="288"/>
        <v/>
      </c>
      <c r="BT521" s="606" t="str">
        <f t="shared" si="289"/>
        <v/>
      </c>
      <c r="BU521" s="607" t="str">
        <f>IFERROR(IF(BT521="Ⅱロ有り",ROUNDDOWN(L521*VLOOKUP(K521,【参考】数式用!$A$4:$J$42,10,FALSE)*AA521,0),""),"")</f>
        <v/>
      </c>
      <c r="BV521" s="606" t="str">
        <f>IFERROR(IF(BT521="Ⅱロなし",ROUNDDOWN(L521*VLOOKUP(K521,【参考】数式用!$A$4:$J$42,8,FALSE)*AA521,0),""),"")</f>
        <v/>
      </c>
    </row>
    <row r="522" spans="1:74" ht="110.1" customHeight="1" thickBot="1">
      <c r="A522" s="333">
        <v>509</v>
      </c>
      <c r="B522" s="1008" t="str">
        <f>IF(基本情報入力シート!B544="","",基本情報入力シート!B544)</f>
        <v/>
      </c>
      <c r="C522" s="1009"/>
      <c r="D522" s="1009"/>
      <c r="E522" s="1009"/>
      <c r="F522" s="1010"/>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24" t="str">
        <f>IF('別紙様式2-2（個票（４、５月））'!M522="","",'別紙様式2-2（個票（４、５月））'!M522)</f>
        <v/>
      </c>
      <c r="N522" s="584" t="str">
        <f>IF('別紙様式2-2（個票（４、５月））'!N522="","",'別紙様式2-2（個票（４、５月））'!N522)</f>
        <v/>
      </c>
      <c r="O522" s="336"/>
      <c r="P522" s="337" t="str">
        <f>IFERROR(VLOOKUP(K522,【参考】数式用!$A$2:$M$57,MATCH(O522,【参考】数式用!$G$3:$M$3,0)+6,0),"")</f>
        <v/>
      </c>
      <c r="Q522" s="338" t="s">
        <v>118</v>
      </c>
      <c r="R522" s="339"/>
      <c r="S522" s="340" t="s">
        <v>183</v>
      </c>
      <c r="T522" s="339"/>
      <c r="U522" s="340" t="s">
        <v>184</v>
      </c>
      <c r="V522" s="339"/>
      <c r="W522" s="340" t="s">
        <v>183</v>
      </c>
      <c r="X522" s="339"/>
      <c r="Y522" s="340" t="s">
        <v>185</v>
      </c>
      <c r="Z522" s="340" t="s">
        <v>186</v>
      </c>
      <c r="AA522" s="340" t="str">
        <f t="shared" si="261"/>
        <v/>
      </c>
      <c r="AB522" s="341" t="s">
        <v>187</v>
      </c>
      <c r="AC522" s="342" t="str">
        <f t="shared" si="262"/>
        <v/>
      </c>
      <c r="AD522" s="509" t="str">
        <f t="shared" si="263"/>
        <v/>
      </c>
      <c r="AE522" s="343" t="str">
        <f>IFERROR(ROUNDDOWN(ROUNDDOWN(ROUND(L522*VLOOKUP(K522,【参考】数式用!$A$2:$M$57,MATCH("処遇改善加算Ⅳ",【参考】数式用!$G$3:$M$3,0)+6,0),0),0)*AA522*0.5,0), "")</f>
        <v/>
      </c>
      <c r="AF522" s="344"/>
      <c r="AG522" s="345"/>
      <c r="AH522" s="345"/>
      <c r="AI522" s="344"/>
      <c r="AJ522" s="382"/>
      <c r="AK522" s="346"/>
      <c r="AL522" s="324" t="str">
        <f t="shared" si="264"/>
        <v/>
      </c>
      <c r="AM522" s="325" t="str">
        <f t="shared" si="265"/>
        <v/>
      </c>
      <c r="AN522" s="255"/>
      <c r="AO522" s="577" t="str">
        <f>IFERROR(VLOOKUP(K522,【参考】数式用!$A$2:$N$57,14,FALSE),"")</f>
        <v/>
      </c>
      <c r="AP522" s="577" t="str">
        <f t="shared" si="266"/>
        <v/>
      </c>
      <c r="AQ522" s="560" t="str">
        <f t="shared" si="267"/>
        <v/>
      </c>
      <c r="AR522" s="560" t="str">
        <f t="shared" si="268"/>
        <v>キャリアパス要件Ⅰ・Ⅱ_</v>
      </c>
      <c r="AS522" s="632" t="str">
        <f t="shared" si="269"/>
        <v>入力済</v>
      </c>
      <c r="AT522" s="577" t="str">
        <f t="shared" si="270"/>
        <v/>
      </c>
      <c r="AU522" s="632" t="str">
        <f t="shared" si="271"/>
        <v>入力済</v>
      </c>
      <c r="AV522" s="632" t="str">
        <f t="shared" si="272"/>
        <v/>
      </c>
      <c r="AW522" s="632" t="str">
        <f t="shared" si="273"/>
        <v/>
      </c>
      <c r="AX522" s="577" t="str">
        <f t="shared" si="274"/>
        <v/>
      </c>
      <c r="AY522" s="632" t="str">
        <f>IFERROR(VLOOKUP(K522,【参考】数式用!$AR$3:$AS$49, 2, FALSE), "")</f>
        <v/>
      </c>
      <c r="AZ522" s="577" t="str">
        <f t="shared" si="275"/>
        <v/>
      </c>
      <c r="BA522" s="559" t="str">
        <f t="shared" si="276"/>
        <v>入力済</v>
      </c>
      <c r="BB522" s="632" t="str">
        <f>IFERROR(VLOOKUP(K522,【参考】数式用!$AX$3:$AY$59, 2, FALSE), "")</f>
        <v/>
      </c>
      <c r="BC522" s="577" t="str">
        <f t="shared" si="277"/>
        <v/>
      </c>
      <c r="BD522" s="559" t="str">
        <f t="shared" si="278"/>
        <v>入力済</v>
      </c>
      <c r="BE522" s="559" t="str">
        <f t="shared" si="279"/>
        <v/>
      </c>
      <c r="BF522" s="559" t="str">
        <f t="shared" si="280"/>
        <v/>
      </c>
      <c r="BG522" s="559" t="str">
        <f t="shared" si="281"/>
        <v/>
      </c>
      <c r="BH522" s="559" t="str">
        <f t="shared" si="282"/>
        <v/>
      </c>
      <c r="BI522" s="559" t="str">
        <f t="shared" si="283"/>
        <v/>
      </c>
      <c r="BK522" s="27"/>
      <c r="BL522" s="606" t="str">
        <f t="shared" si="284"/>
        <v/>
      </c>
      <c r="BM522" s="606" t="str">
        <f t="shared" si="285"/>
        <v/>
      </c>
      <c r="BN522" s="606" t="str">
        <f t="shared" si="286"/>
        <v/>
      </c>
      <c r="BO522" s="607" t="str">
        <f>IFERROR(IF(BN522="対象",ROUNDDOWN(L522*VLOOKUP(K522,【参考】数式用!$A$4:$J$42,10,FALSE)*AA522,0),""),"")</f>
        <v/>
      </c>
      <c r="BP522" s="606" t="str">
        <f t="shared" si="259"/>
        <v/>
      </c>
      <c r="BQ522" s="606" t="str">
        <f t="shared" si="287"/>
        <v/>
      </c>
      <c r="BR522" s="608" t="str">
        <f t="shared" si="260"/>
        <v/>
      </c>
      <c r="BS522" s="608" t="str">
        <f t="shared" si="288"/>
        <v/>
      </c>
      <c r="BT522" s="606" t="str">
        <f t="shared" si="289"/>
        <v/>
      </c>
      <c r="BU522" s="607" t="str">
        <f>IFERROR(IF(BT522="Ⅱロ有り",ROUNDDOWN(L522*VLOOKUP(K522,【参考】数式用!$A$4:$J$42,10,FALSE)*AA522,0),""),"")</f>
        <v/>
      </c>
      <c r="BV522" s="606" t="str">
        <f>IFERROR(IF(BT522="Ⅱロなし",ROUNDDOWN(L522*VLOOKUP(K522,【参考】数式用!$A$4:$J$42,8,FALSE)*AA522,0),""),"")</f>
        <v/>
      </c>
    </row>
    <row r="523" spans="1:74" ht="110.1" customHeight="1" thickBot="1">
      <c r="A523" s="333">
        <v>510</v>
      </c>
      <c r="B523" s="1008" t="str">
        <f>IF(基本情報入力シート!B545="","",基本情報入力シート!B545)</f>
        <v/>
      </c>
      <c r="C523" s="1009"/>
      <c r="D523" s="1009"/>
      <c r="E523" s="1009"/>
      <c r="F523" s="1010"/>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24" t="str">
        <f>IF('別紙様式2-2（個票（４、５月））'!M523="","",'別紙様式2-2（個票（４、５月））'!M523)</f>
        <v/>
      </c>
      <c r="N523" s="584" t="str">
        <f>IF('別紙様式2-2（個票（４、５月））'!N523="","",'別紙様式2-2（個票（４、５月））'!N523)</f>
        <v/>
      </c>
      <c r="O523" s="336"/>
      <c r="P523" s="337" t="str">
        <f>IFERROR(VLOOKUP(K523,【参考】数式用!$A$2:$M$57,MATCH(O523,【参考】数式用!$G$3:$M$3,0)+6,0),"")</f>
        <v/>
      </c>
      <c r="Q523" s="338" t="s">
        <v>118</v>
      </c>
      <c r="R523" s="339"/>
      <c r="S523" s="340" t="s">
        <v>183</v>
      </c>
      <c r="T523" s="339"/>
      <c r="U523" s="340" t="s">
        <v>184</v>
      </c>
      <c r="V523" s="339"/>
      <c r="W523" s="340" t="s">
        <v>183</v>
      </c>
      <c r="X523" s="339"/>
      <c r="Y523" s="340" t="s">
        <v>185</v>
      </c>
      <c r="Z523" s="340" t="s">
        <v>186</v>
      </c>
      <c r="AA523" s="340" t="str">
        <f t="shared" si="261"/>
        <v/>
      </c>
      <c r="AB523" s="341" t="s">
        <v>187</v>
      </c>
      <c r="AC523" s="342" t="str">
        <f t="shared" si="262"/>
        <v/>
      </c>
      <c r="AD523" s="509" t="str">
        <f t="shared" si="263"/>
        <v/>
      </c>
      <c r="AE523" s="343" t="str">
        <f>IFERROR(ROUNDDOWN(ROUNDDOWN(ROUND(L523*VLOOKUP(K523,【参考】数式用!$A$2:$M$57,MATCH("処遇改善加算Ⅳ",【参考】数式用!$G$3:$M$3,0)+6,0),0),0)*AA523*0.5,0), "")</f>
        <v/>
      </c>
      <c r="AF523" s="344"/>
      <c r="AG523" s="345"/>
      <c r="AH523" s="345"/>
      <c r="AI523" s="344"/>
      <c r="AJ523" s="382"/>
      <c r="AK523" s="346"/>
      <c r="AL523" s="324" t="str">
        <f t="shared" si="264"/>
        <v/>
      </c>
      <c r="AM523" s="325" t="str">
        <f t="shared" si="265"/>
        <v/>
      </c>
      <c r="AN523" s="255"/>
      <c r="AO523" s="577" t="str">
        <f>IFERROR(VLOOKUP(K523,【参考】数式用!$A$2:$N$57,14,FALSE),"")</f>
        <v/>
      </c>
      <c r="AP523" s="577" t="str">
        <f t="shared" si="266"/>
        <v/>
      </c>
      <c r="AQ523" s="560" t="str">
        <f t="shared" si="267"/>
        <v/>
      </c>
      <c r="AR523" s="560" t="str">
        <f t="shared" si="268"/>
        <v>キャリアパス要件Ⅰ・Ⅱ_</v>
      </c>
      <c r="AS523" s="632" t="str">
        <f t="shared" si="269"/>
        <v>入力済</v>
      </c>
      <c r="AT523" s="577" t="str">
        <f t="shared" si="270"/>
        <v/>
      </c>
      <c r="AU523" s="632" t="str">
        <f t="shared" si="271"/>
        <v>入力済</v>
      </c>
      <c r="AV523" s="632" t="str">
        <f t="shared" si="272"/>
        <v/>
      </c>
      <c r="AW523" s="632" t="str">
        <f t="shared" si="273"/>
        <v/>
      </c>
      <c r="AX523" s="577" t="str">
        <f t="shared" si="274"/>
        <v/>
      </c>
      <c r="AY523" s="632" t="str">
        <f>IFERROR(VLOOKUP(K523,【参考】数式用!$AR$3:$AS$49, 2, FALSE), "")</f>
        <v/>
      </c>
      <c r="AZ523" s="577" t="str">
        <f t="shared" si="275"/>
        <v/>
      </c>
      <c r="BA523" s="559" t="str">
        <f t="shared" si="276"/>
        <v>入力済</v>
      </c>
      <c r="BB523" s="632" t="str">
        <f>IFERROR(VLOOKUP(K523,【参考】数式用!$AX$3:$AY$59, 2, FALSE), "")</f>
        <v/>
      </c>
      <c r="BC523" s="577" t="str">
        <f t="shared" si="277"/>
        <v/>
      </c>
      <c r="BD523" s="559" t="str">
        <f t="shared" si="278"/>
        <v>入力済</v>
      </c>
      <c r="BE523" s="559" t="str">
        <f t="shared" si="279"/>
        <v/>
      </c>
      <c r="BF523" s="559" t="str">
        <f t="shared" si="280"/>
        <v/>
      </c>
      <c r="BG523" s="559" t="str">
        <f t="shared" si="281"/>
        <v/>
      </c>
      <c r="BH523" s="559" t="str">
        <f t="shared" si="282"/>
        <v/>
      </c>
      <c r="BI523" s="559" t="str">
        <f t="shared" si="283"/>
        <v/>
      </c>
      <c r="BK523" s="27"/>
      <c r="BL523" s="606" t="str">
        <f t="shared" si="284"/>
        <v/>
      </c>
      <c r="BM523" s="606" t="str">
        <f t="shared" si="285"/>
        <v/>
      </c>
      <c r="BN523" s="606" t="str">
        <f t="shared" si="286"/>
        <v/>
      </c>
      <c r="BO523" s="607" t="str">
        <f>IFERROR(IF(BN523="対象",ROUNDDOWN(L523*VLOOKUP(K523,【参考】数式用!$A$4:$J$42,10,FALSE)*AA523,0),""),"")</f>
        <v/>
      </c>
      <c r="BP523" s="606" t="str">
        <f t="shared" si="259"/>
        <v/>
      </c>
      <c r="BQ523" s="606" t="str">
        <f t="shared" si="287"/>
        <v/>
      </c>
      <c r="BR523" s="608" t="str">
        <f t="shared" si="260"/>
        <v/>
      </c>
      <c r="BS523" s="608" t="str">
        <f t="shared" si="288"/>
        <v/>
      </c>
      <c r="BT523" s="606" t="str">
        <f t="shared" si="289"/>
        <v/>
      </c>
      <c r="BU523" s="607" t="str">
        <f>IFERROR(IF(BT523="Ⅱロ有り",ROUNDDOWN(L523*VLOOKUP(K523,【参考】数式用!$A$4:$J$42,10,FALSE)*AA523,0),""),"")</f>
        <v/>
      </c>
      <c r="BV523" s="606" t="str">
        <f>IFERROR(IF(BT523="Ⅱロなし",ROUNDDOWN(L523*VLOOKUP(K523,【参考】数式用!$A$4:$J$42,8,FALSE)*AA523,0),""),"")</f>
        <v/>
      </c>
    </row>
    <row r="524" spans="1:74" ht="110.1" customHeight="1" thickBot="1">
      <c r="A524" s="333">
        <v>511</v>
      </c>
      <c r="B524" s="1008" t="str">
        <f>IF(基本情報入力シート!B546="","",基本情報入力シート!B546)</f>
        <v/>
      </c>
      <c r="C524" s="1009"/>
      <c r="D524" s="1009"/>
      <c r="E524" s="1009"/>
      <c r="F524" s="1010"/>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24" t="str">
        <f>IF('別紙様式2-2（個票（４、５月））'!M524="","",'別紙様式2-2（個票（４、５月））'!M524)</f>
        <v/>
      </c>
      <c r="N524" s="584" t="str">
        <f>IF('別紙様式2-2（個票（４、５月））'!N524="","",'別紙様式2-2（個票（４、５月））'!N524)</f>
        <v/>
      </c>
      <c r="O524" s="336"/>
      <c r="P524" s="337" t="str">
        <f>IFERROR(VLOOKUP(K524,【参考】数式用!$A$2:$M$57,MATCH(O524,【参考】数式用!$G$3:$M$3,0)+6,0),"")</f>
        <v/>
      </c>
      <c r="Q524" s="338" t="s">
        <v>118</v>
      </c>
      <c r="R524" s="339"/>
      <c r="S524" s="340" t="s">
        <v>183</v>
      </c>
      <c r="T524" s="339"/>
      <c r="U524" s="340" t="s">
        <v>184</v>
      </c>
      <c r="V524" s="339"/>
      <c r="W524" s="340" t="s">
        <v>183</v>
      </c>
      <c r="X524" s="339"/>
      <c r="Y524" s="340" t="s">
        <v>185</v>
      </c>
      <c r="Z524" s="340" t="s">
        <v>186</v>
      </c>
      <c r="AA524" s="340" t="str">
        <f t="shared" si="261"/>
        <v/>
      </c>
      <c r="AB524" s="341" t="s">
        <v>187</v>
      </c>
      <c r="AC524" s="342" t="str">
        <f t="shared" si="262"/>
        <v/>
      </c>
      <c r="AD524" s="509" t="str">
        <f t="shared" si="263"/>
        <v/>
      </c>
      <c r="AE524" s="343" t="str">
        <f>IFERROR(ROUNDDOWN(ROUNDDOWN(ROUND(L524*VLOOKUP(K524,【参考】数式用!$A$2:$M$57,MATCH("処遇改善加算Ⅳ",【参考】数式用!$G$3:$M$3,0)+6,0),0),0)*AA524*0.5,0), "")</f>
        <v/>
      </c>
      <c r="AF524" s="344"/>
      <c r="AG524" s="345"/>
      <c r="AH524" s="345"/>
      <c r="AI524" s="344"/>
      <c r="AJ524" s="382"/>
      <c r="AK524" s="346"/>
      <c r="AL524" s="324" t="str">
        <f t="shared" si="264"/>
        <v/>
      </c>
      <c r="AM524" s="325" t="str">
        <f t="shared" si="265"/>
        <v/>
      </c>
      <c r="AN524" s="255"/>
      <c r="AO524" s="577" t="str">
        <f>IFERROR(VLOOKUP(K524,【参考】数式用!$A$2:$N$57,14,FALSE),"")</f>
        <v/>
      </c>
      <c r="AP524" s="577" t="str">
        <f t="shared" si="266"/>
        <v/>
      </c>
      <c r="AQ524" s="560" t="str">
        <f t="shared" si="267"/>
        <v/>
      </c>
      <c r="AR524" s="560" t="str">
        <f t="shared" si="268"/>
        <v>キャリアパス要件Ⅰ・Ⅱ_</v>
      </c>
      <c r="AS524" s="632" t="str">
        <f t="shared" si="269"/>
        <v>入力済</v>
      </c>
      <c r="AT524" s="577" t="str">
        <f t="shared" si="270"/>
        <v/>
      </c>
      <c r="AU524" s="632" t="str">
        <f t="shared" si="271"/>
        <v>入力済</v>
      </c>
      <c r="AV524" s="632" t="str">
        <f t="shared" si="272"/>
        <v/>
      </c>
      <c r="AW524" s="632" t="str">
        <f t="shared" si="273"/>
        <v/>
      </c>
      <c r="AX524" s="577" t="str">
        <f t="shared" si="274"/>
        <v/>
      </c>
      <c r="AY524" s="632" t="str">
        <f>IFERROR(VLOOKUP(K524,【参考】数式用!$AR$3:$AS$49, 2, FALSE), "")</f>
        <v/>
      </c>
      <c r="AZ524" s="577" t="str">
        <f t="shared" si="275"/>
        <v/>
      </c>
      <c r="BA524" s="559" t="str">
        <f t="shared" si="276"/>
        <v>入力済</v>
      </c>
      <c r="BB524" s="632" t="str">
        <f>IFERROR(VLOOKUP(K524,【参考】数式用!$AX$3:$AY$59, 2, FALSE), "")</f>
        <v/>
      </c>
      <c r="BC524" s="577" t="str">
        <f t="shared" si="277"/>
        <v/>
      </c>
      <c r="BD524" s="559" t="str">
        <f t="shared" si="278"/>
        <v>入力済</v>
      </c>
      <c r="BE524" s="559" t="str">
        <f t="shared" si="279"/>
        <v/>
      </c>
      <c r="BF524" s="559" t="str">
        <f t="shared" si="280"/>
        <v/>
      </c>
      <c r="BG524" s="559" t="str">
        <f t="shared" si="281"/>
        <v/>
      </c>
      <c r="BH524" s="559" t="str">
        <f t="shared" si="282"/>
        <v/>
      </c>
      <c r="BI524" s="559" t="str">
        <f t="shared" si="283"/>
        <v/>
      </c>
      <c r="BK524" s="27"/>
      <c r="BL524" s="606" t="str">
        <f t="shared" si="284"/>
        <v/>
      </c>
      <c r="BM524" s="606" t="str">
        <f t="shared" si="285"/>
        <v/>
      </c>
      <c r="BN524" s="606" t="str">
        <f t="shared" si="286"/>
        <v/>
      </c>
      <c r="BO524" s="607" t="str">
        <f>IFERROR(IF(BN524="対象",ROUNDDOWN(L524*VLOOKUP(K524,【参考】数式用!$A$4:$J$42,10,FALSE)*AA524,0),""),"")</f>
        <v/>
      </c>
      <c r="BP524" s="606" t="str">
        <f t="shared" si="259"/>
        <v/>
      </c>
      <c r="BQ524" s="606" t="str">
        <f t="shared" si="287"/>
        <v/>
      </c>
      <c r="BR524" s="608" t="str">
        <f t="shared" si="260"/>
        <v/>
      </c>
      <c r="BS524" s="608" t="str">
        <f t="shared" si="288"/>
        <v/>
      </c>
      <c r="BT524" s="606" t="str">
        <f t="shared" si="289"/>
        <v/>
      </c>
      <c r="BU524" s="607" t="str">
        <f>IFERROR(IF(BT524="Ⅱロ有り",ROUNDDOWN(L524*VLOOKUP(K524,【参考】数式用!$A$4:$J$42,10,FALSE)*AA524,0),""),"")</f>
        <v/>
      </c>
      <c r="BV524" s="606" t="str">
        <f>IFERROR(IF(BT524="Ⅱロなし",ROUNDDOWN(L524*VLOOKUP(K524,【参考】数式用!$A$4:$J$42,8,FALSE)*AA524,0),""),"")</f>
        <v/>
      </c>
    </row>
    <row r="525" spans="1:74" ht="110.1" customHeight="1" thickBot="1">
      <c r="A525" s="333">
        <v>512</v>
      </c>
      <c r="B525" s="1008" t="str">
        <f>IF(基本情報入力シート!B547="","",基本情報入力シート!B547)</f>
        <v/>
      </c>
      <c r="C525" s="1009"/>
      <c r="D525" s="1009"/>
      <c r="E525" s="1009"/>
      <c r="F525" s="1010"/>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24" t="str">
        <f>IF('別紙様式2-2（個票（４、５月））'!M525="","",'別紙様式2-2（個票（４、５月））'!M525)</f>
        <v/>
      </c>
      <c r="N525" s="584" t="str">
        <f>IF('別紙様式2-2（個票（４、５月））'!N525="","",'別紙様式2-2（個票（４、５月））'!N525)</f>
        <v/>
      </c>
      <c r="O525" s="336"/>
      <c r="P525" s="337" t="str">
        <f>IFERROR(VLOOKUP(K525,【参考】数式用!$A$2:$M$57,MATCH(O525,【参考】数式用!$G$3:$M$3,0)+6,0),"")</f>
        <v/>
      </c>
      <c r="Q525" s="338" t="s">
        <v>118</v>
      </c>
      <c r="R525" s="339"/>
      <c r="S525" s="340" t="s">
        <v>183</v>
      </c>
      <c r="T525" s="339"/>
      <c r="U525" s="340" t="s">
        <v>184</v>
      </c>
      <c r="V525" s="339"/>
      <c r="W525" s="340" t="s">
        <v>183</v>
      </c>
      <c r="X525" s="339"/>
      <c r="Y525" s="340" t="s">
        <v>185</v>
      </c>
      <c r="Z525" s="340" t="s">
        <v>186</v>
      </c>
      <c r="AA525" s="340" t="str">
        <f t="shared" si="261"/>
        <v/>
      </c>
      <c r="AB525" s="341" t="s">
        <v>187</v>
      </c>
      <c r="AC525" s="342" t="str">
        <f t="shared" si="262"/>
        <v/>
      </c>
      <c r="AD525" s="509" t="str">
        <f t="shared" si="263"/>
        <v/>
      </c>
      <c r="AE525" s="343" t="str">
        <f>IFERROR(ROUNDDOWN(ROUNDDOWN(ROUND(L525*VLOOKUP(K525,【参考】数式用!$A$2:$M$57,MATCH("処遇改善加算Ⅳ",【参考】数式用!$G$3:$M$3,0)+6,0),0),0)*AA525*0.5,0), "")</f>
        <v/>
      </c>
      <c r="AF525" s="344"/>
      <c r="AG525" s="345"/>
      <c r="AH525" s="345"/>
      <c r="AI525" s="344"/>
      <c r="AJ525" s="382"/>
      <c r="AK525" s="346"/>
      <c r="AL525" s="324" t="str">
        <f t="shared" si="264"/>
        <v/>
      </c>
      <c r="AM525" s="325" t="str">
        <f t="shared" si="265"/>
        <v/>
      </c>
      <c r="AN525" s="255"/>
      <c r="AO525" s="577" t="str">
        <f>IFERROR(VLOOKUP(K525,【参考】数式用!$A$2:$N$57,14,FALSE),"")</f>
        <v/>
      </c>
      <c r="AP525" s="577" t="str">
        <f t="shared" si="266"/>
        <v/>
      </c>
      <c r="AQ525" s="560" t="str">
        <f t="shared" si="267"/>
        <v/>
      </c>
      <c r="AR525" s="560" t="str">
        <f t="shared" si="268"/>
        <v>キャリアパス要件Ⅰ・Ⅱ_</v>
      </c>
      <c r="AS525" s="632" t="str">
        <f t="shared" si="269"/>
        <v>入力済</v>
      </c>
      <c r="AT525" s="577" t="str">
        <f t="shared" si="270"/>
        <v/>
      </c>
      <c r="AU525" s="632" t="str">
        <f t="shared" si="271"/>
        <v>入力済</v>
      </c>
      <c r="AV525" s="632" t="str">
        <f t="shared" si="272"/>
        <v/>
      </c>
      <c r="AW525" s="632" t="str">
        <f t="shared" si="273"/>
        <v/>
      </c>
      <c r="AX525" s="577" t="str">
        <f t="shared" si="274"/>
        <v/>
      </c>
      <c r="AY525" s="632" t="str">
        <f>IFERROR(VLOOKUP(K525,【参考】数式用!$AR$3:$AS$49, 2, FALSE), "")</f>
        <v/>
      </c>
      <c r="AZ525" s="577" t="str">
        <f t="shared" si="275"/>
        <v/>
      </c>
      <c r="BA525" s="559" t="str">
        <f t="shared" si="276"/>
        <v>入力済</v>
      </c>
      <c r="BB525" s="632" t="str">
        <f>IFERROR(VLOOKUP(K525,【参考】数式用!$AX$3:$AY$59, 2, FALSE), "")</f>
        <v/>
      </c>
      <c r="BC525" s="577" t="str">
        <f t="shared" si="277"/>
        <v/>
      </c>
      <c r="BD525" s="559" t="str">
        <f t="shared" si="278"/>
        <v>入力済</v>
      </c>
      <c r="BE525" s="559" t="str">
        <f t="shared" si="279"/>
        <v/>
      </c>
      <c r="BF525" s="559" t="str">
        <f t="shared" si="280"/>
        <v/>
      </c>
      <c r="BG525" s="559" t="str">
        <f t="shared" si="281"/>
        <v/>
      </c>
      <c r="BH525" s="559" t="str">
        <f t="shared" si="282"/>
        <v/>
      </c>
      <c r="BI525" s="559" t="str">
        <f t="shared" si="283"/>
        <v/>
      </c>
      <c r="BK525" s="27"/>
      <c r="BL525" s="606" t="str">
        <f t="shared" si="284"/>
        <v/>
      </c>
      <c r="BM525" s="606" t="str">
        <f t="shared" si="285"/>
        <v/>
      </c>
      <c r="BN525" s="606" t="str">
        <f t="shared" si="286"/>
        <v/>
      </c>
      <c r="BO525" s="607" t="str">
        <f>IFERROR(IF(BN525="対象",ROUNDDOWN(L525*VLOOKUP(K525,【参考】数式用!$A$4:$J$42,10,FALSE)*AA525,0),""),"")</f>
        <v/>
      </c>
      <c r="BP525" s="606" t="str">
        <f t="shared" si="259"/>
        <v/>
      </c>
      <c r="BQ525" s="606" t="str">
        <f t="shared" si="287"/>
        <v/>
      </c>
      <c r="BR525" s="608" t="str">
        <f t="shared" si="260"/>
        <v/>
      </c>
      <c r="BS525" s="608" t="str">
        <f t="shared" si="288"/>
        <v/>
      </c>
      <c r="BT525" s="606" t="str">
        <f t="shared" si="289"/>
        <v/>
      </c>
      <c r="BU525" s="607" t="str">
        <f>IFERROR(IF(BT525="Ⅱロ有り",ROUNDDOWN(L525*VLOOKUP(K525,【参考】数式用!$A$4:$J$42,10,FALSE)*AA525,0),""),"")</f>
        <v/>
      </c>
      <c r="BV525" s="606" t="str">
        <f>IFERROR(IF(BT525="Ⅱロなし",ROUNDDOWN(L525*VLOOKUP(K525,【参考】数式用!$A$4:$J$42,8,FALSE)*AA525,0),""),"")</f>
        <v/>
      </c>
    </row>
    <row r="526" spans="1:74" ht="110.1" customHeight="1" thickBot="1">
      <c r="A526" s="333">
        <v>513</v>
      </c>
      <c r="B526" s="1008" t="str">
        <f>IF(基本情報入力シート!B548="","",基本情報入力シート!B548)</f>
        <v/>
      </c>
      <c r="C526" s="1009"/>
      <c r="D526" s="1009"/>
      <c r="E526" s="1009"/>
      <c r="F526" s="1010"/>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24" t="str">
        <f>IF('別紙様式2-2（個票（４、５月））'!M526="","",'別紙様式2-2（個票（４、５月））'!M526)</f>
        <v/>
      </c>
      <c r="N526" s="584" t="str">
        <f>IF('別紙様式2-2（個票（４、５月））'!N526="","",'別紙様式2-2（個票（４、５月））'!N526)</f>
        <v/>
      </c>
      <c r="O526" s="336"/>
      <c r="P526" s="337" t="str">
        <f>IFERROR(VLOOKUP(K526,【参考】数式用!$A$2:$M$57,MATCH(O526,【参考】数式用!$G$3:$M$3,0)+6,0),"")</f>
        <v/>
      </c>
      <c r="Q526" s="338" t="s">
        <v>118</v>
      </c>
      <c r="R526" s="339"/>
      <c r="S526" s="340" t="s">
        <v>183</v>
      </c>
      <c r="T526" s="339"/>
      <c r="U526" s="340" t="s">
        <v>184</v>
      </c>
      <c r="V526" s="339"/>
      <c r="W526" s="340" t="s">
        <v>183</v>
      </c>
      <c r="X526" s="339"/>
      <c r="Y526" s="340" t="s">
        <v>185</v>
      </c>
      <c r="Z526" s="340" t="s">
        <v>186</v>
      </c>
      <c r="AA526" s="340" t="str">
        <f t="shared" si="261"/>
        <v/>
      </c>
      <c r="AB526" s="341" t="s">
        <v>187</v>
      </c>
      <c r="AC526" s="342" t="str">
        <f t="shared" si="262"/>
        <v/>
      </c>
      <c r="AD526" s="509" t="str">
        <f t="shared" si="263"/>
        <v/>
      </c>
      <c r="AE526" s="343" t="str">
        <f>IFERROR(ROUNDDOWN(ROUNDDOWN(ROUND(L526*VLOOKUP(K526,【参考】数式用!$A$2:$M$57,MATCH("処遇改善加算Ⅳ",【参考】数式用!$G$3:$M$3,0)+6,0),0),0)*AA526*0.5,0), "")</f>
        <v/>
      </c>
      <c r="AF526" s="344"/>
      <c r="AG526" s="345"/>
      <c r="AH526" s="345"/>
      <c r="AI526" s="344"/>
      <c r="AJ526" s="382"/>
      <c r="AK526" s="346"/>
      <c r="AL526" s="324" t="str">
        <f t="shared" si="264"/>
        <v/>
      </c>
      <c r="AM526" s="325" t="str">
        <f t="shared" si="265"/>
        <v/>
      </c>
      <c r="AN526" s="255"/>
      <c r="AO526" s="577" t="str">
        <f>IFERROR(VLOOKUP(K526,【参考】数式用!$A$2:$N$57,14,FALSE),"")</f>
        <v/>
      </c>
      <c r="AP526" s="577" t="str">
        <f t="shared" si="266"/>
        <v/>
      </c>
      <c r="AQ526" s="560" t="str">
        <f t="shared" si="267"/>
        <v/>
      </c>
      <c r="AR526" s="560" t="str">
        <f t="shared" si="268"/>
        <v>キャリアパス要件Ⅰ・Ⅱ_</v>
      </c>
      <c r="AS526" s="632" t="str">
        <f t="shared" si="269"/>
        <v>入力済</v>
      </c>
      <c r="AT526" s="577" t="str">
        <f t="shared" si="270"/>
        <v/>
      </c>
      <c r="AU526" s="632" t="str">
        <f t="shared" si="271"/>
        <v>入力済</v>
      </c>
      <c r="AV526" s="632" t="str">
        <f t="shared" si="272"/>
        <v/>
      </c>
      <c r="AW526" s="632" t="str">
        <f t="shared" si="273"/>
        <v/>
      </c>
      <c r="AX526" s="577" t="str">
        <f t="shared" si="274"/>
        <v/>
      </c>
      <c r="AY526" s="632" t="str">
        <f>IFERROR(VLOOKUP(K526,【参考】数式用!$AR$3:$AS$49, 2, FALSE), "")</f>
        <v/>
      </c>
      <c r="AZ526" s="577" t="str">
        <f t="shared" si="275"/>
        <v/>
      </c>
      <c r="BA526" s="559" t="str">
        <f t="shared" si="276"/>
        <v>入力済</v>
      </c>
      <c r="BB526" s="632" t="str">
        <f>IFERROR(VLOOKUP(K526,【参考】数式用!$AX$3:$AY$59, 2, FALSE), "")</f>
        <v/>
      </c>
      <c r="BC526" s="577" t="str">
        <f t="shared" si="277"/>
        <v/>
      </c>
      <c r="BD526" s="559" t="str">
        <f t="shared" si="278"/>
        <v>入力済</v>
      </c>
      <c r="BE526" s="559" t="str">
        <f t="shared" si="279"/>
        <v/>
      </c>
      <c r="BF526" s="559" t="str">
        <f t="shared" si="280"/>
        <v/>
      </c>
      <c r="BG526" s="559" t="str">
        <f t="shared" si="281"/>
        <v/>
      </c>
      <c r="BH526" s="559" t="str">
        <f t="shared" si="282"/>
        <v/>
      </c>
      <c r="BI526" s="559" t="str">
        <f t="shared" si="283"/>
        <v/>
      </c>
      <c r="BK526" s="27"/>
      <c r="BL526" s="606" t="str">
        <f t="shared" si="284"/>
        <v/>
      </c>
      <c r="BM526" s="606" t="str">
        <f t="shared" si="285"/>
        <v/>
      </c>
      <c r="BN526" s="606" t="str">
        <f t="shared" si="286"/>
        <v/>
      </c>
      <c r="BO526" s="607" t="str">
        <f>IFERROR(IF(BN526="対象",ROUNDDOWN(L526*VLOOKUP(K526,【参考】数式用!$A$4:$J$42,10,FALSE)*AA526,0),""),"")</f>
        <v/>
      </c>
      <c r="BP526" s="606" t="str">
        <f t="shared" ref="BP526:BP589" si="290">IFERROR(IF(BN526="特例",AC526,""),"")</f>
        <v/>
      </c>
      <c r="BQ526" s="606" t="str">
        <f t="shared" si="287"/>
        <v/>
      </c>
      <c r="BR526" s="608" t="str">
        <f t="shared" ref="BR526:BR589" si="291">IF(BQ526="","",IF(OR(AG526="○",AG526="誓約"),"対象",""))</f>
        <v/>
      </c>
      <c r="BS526" s="608" t="str">
        <f t="shared" si="288"/>
        <v/>
      </c>
      <c r="BT526" s="606" t="str">
        <f t="shared" si="289"/>
        <v/>
      </c>
      <c r="BU526" s="607" t="str">
        <f>IFERROR(IF(BT526="Ⅱロ有り",ROUNDDOWN(L526*VLOOKUP(K526,【参考】数式用!$A$4:$J$42,10,FALSE)*AA526,0),""),"")</f>
        <v/>
      </c>
      <c r="BV526" s="606" t="str">
        <f>IFERROR(IF(BT526="Ⅱロなし",ROUNDDOWN(L526*VLOOKUP(K526,【参考】数式用!$A$4:$J$42,8,FALSE)*AA526,0),""),"")</f>
        <v/>
      </c>
    </row>
    <row r="527" spans="1:74" ht="110.1" customHeight="1" thickBot="1">
      <c r="A527" s="333">
        <v>514</v>
      </c>
      <c r="B527" s="1008" t="str">
        <f>IF(基本情報入力シート!B549="","",基本情報入力シート!B549)</f>
        <v/>
      </c>
      <c r="C527" s="1009"/>
      <c r="D527" s="1009"/>
      <c r="E527" s="1009"/>
      <c r="F527" s="1010"/>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24" t="str">
        <f>IF('別紙様式2-2（個票（４、５月））'!M527="","",'別紙様式2-2（個票（４、５月））'!M527)</f>
        <v/>
      </c>
      <c r="N527" s="584" t="str">
        <f>IF('別紙様式2-2（個票（４、５月））'!N527="","",'別紙様式2-2（個票（４、５月））'!N527)</f>
        <v/>
      </c>
      <c r="O527" s="336"/>
      <c r="P527" s="337" t="str">
        <f>IFERROR(VLOOKUP(K527,【参考】数式用!$A$2:$M$57,MATCH(O527,【参考】数式用!$G$3:$M$3,0)+6,0),"")</f>
        <v/>
      </c>
      <c r="Q527" s="338" t="s">
        <v>118</v>
      </c>
      <c r="R527" s="339"/>
      <c r="S527" s="340" t="s">
        <v>183</v>
      </c>
      <c r="T527" s="339"/>
      <c r="U527" s="340" t="s">
        <v>184</v>
      </c>
      <c r="V527" s="339"/>
      <c r="W527" s="340" t="s">
        <v>183</v>
      </c>
      <c r="X527" s="339"/>
      <c r="Y527" s="340" t="s">
        <v>185</v>
      </c>
      <c r="Z527" s="340" t="s">
        <v>186</v>
      </c>
      <c r="AA527" s="340" t="str">
        <f t="shared" si="261"/>
        <v/>
      </c>
      <c r="AB527" s="341" t="s">
        <v>187</v>
      </c>
      <c r="AC527" s="342" t="str">
        <f t="shared" si="262"/>
        <v/>
      </c>
      <c r="AD527" s="509" t="str">
        <f t="shared" si="263"/>
        <v/>
      </c>
      <c r="AE527" s="343" t="str">
        <f>IFERROR(ROUNDDOWN(ROUNDDOWN(ROUND(L527*VLOOKUP(K527,【参考】数式用!$A$2:$M$57,MATCH("処遇改善加算Ⅳ",【参考】数式用!$G$3:$M$3,0)+6,0),0),0)*AA527*0.5,0), "")</f>
        <v/>
      </c>
      <c r="AF527" s="344"/>
      <c r="AG527" s="345"/>
      <c r="AH527" s="345"/>
      <c r="AI527" s="344"/>
      <c r="AJ527" s="382"/>
      <c r="AK527" s="346"/>
      <c r="AL527" s="324" t="str">
        <f t="shared" si="264"/>
        <v/>
      </c>
      <c r="AM527" s="325" t="str">
        <f t="shared" si="265"/>
        <v/>
      </c>
      <c r="AN527" s="255"/>
      <c r="AO527" s="577" t="str">
        <f>IFERROR(VLOOKUP(K527,【参考】数式用!$A$2:$N$57,14,FALSE),"")</f>
        <v/>
      </c>
      <c r="AP527" s="577" t="str">
        <f t="shared" si="266"/>
        <v/>
      </c>
      <c r="AQ527" s="560" t="str">
        <f t="shared" si="267"/>
        <v/>
      </c>
      <c r="AR527" s="560" t="str">
        <f t="shared" si="268"/>
        <v>キャリアパス要件Ⅰ・Ⅱ_</v>
      </c>
      <c r="AS527" s="632" t="str">
        <f t="shared" si="269"/>
        <v>入力済</v>
      </c>
      <c r="AT527" s="577" t="str">
        <f t="shared" si="270"/>
        <v/>
      </c>
      <c r="AU527" s="632" t="str">
        <f t="shared" si="271"/>
        <v>入力済</v>
      </c>
      <c r="AV527" s="632" t="str">
        <f t="shared" si="272"/>
        <v/>
      </c>
      <c r="AW527" s="632" t="str">
        <f t="shared" si="273"/>
        <v/>
      </c>
      <c r="AX527" s="577" t="str">
        <f t="shared" si="274"/>
        <v/>
      </c>
      <c r="AY527" s="632" t="str">
        <f>IFERROR(VLOOKUP(K527,【参考】数式用!$AR$3:$AS$49, 2, FALSE), "")</f>
        <v/>
      </c>
      <c r="AZ527" s="577" t="str">
        <f t="shared" si="275"/>
        <v/>
      </c>
      <c r="BA527" s="559" t="str">
        <f t="shared" si="276"/>
        <v>入力済</v>
      </c>
      <c r="BB527" s="632" t="str">
        <f>IFERROR(VLOOKUP(K527,【参考】数式用!$AX$3:$AY$59, 2, FALSE), "")</f>
        <v/>
      </c>
      <c r="BC527" s="577" t="str">
        <f t="shared" si="277"/>
        <v/>
      </c>
      <c r="BD527" s="559" t="str">
        <f t="shared" si="278"/>
        <v>入力済</v>
      </c>
      <c r="BE527" s="559" t="str">
        <f t="shared" si="279"/>
        <v/>
      </c>
      <c r="BF527" s="559" t="str">
        <f t="shared" si="280"/>
        <v/>
      </c>
      <c r="BG527" s="559" t="str">
        <f t="shared" si="281"/>
        <v/>
      </c>
      <c r="BH527" s="559" t="str">
        <f t="shared" si="282"/>
        <v/>
      </c>
      <c r="BI527" s="559" t="str">
        <f t="shared" si="283"/>
        <v/>
      </c>
      <c r="BK527" s="27"/>
      <c r="BL527" s="606" t="str">
        <f t="shared" si="284"/>
        <v/>
      </c>
      <c r="BM527" s="606" t="str">
        <f t="shared" si="285"/>
        <v/>
      </c>
      <c r="BN527" s="606" t="str">
        <f t="shared" si="286"/>
        <v/>
      </c>
      <c r="BO527" s="607" t="str">
        <f>IFERROR(IF(BN527="対象",ROUNDDOWN(L527*VLOOKUP(K527,【参考】数式用!$A$4:$J$42,10,FALSE)*AA527,0),""),"")</f>
        <v/>
      </c>
      <c r="BP527" s="606" t="str">
        <f t="shared" si="290"/>
        <v/>
      </c>
      <c r="BQ527" s="606" t="str">
        <f t="shared" si="287"/>
        <v/>
      </c>
      <c r="BR527" s="608" t="str">
        <f t="shared" si="291"/>
        <v/>
      </c>
      <c r="BS527" s="608" t="str">
        <f t="shared" si="288"/>
        <v/>
      </c>
      <c r="BT527" s="606" t="str">
        <f t="shared" si="289"/>
        <v/>
      </c>
      <c r="BU527" s="607" t="str">
        <f>IFERROR(IF(BT527="Ⅱロ有り",ROUNDDOWN(L527*VLOOKUP(K527,【参考】数式用!$A$4:$J$42,10,FALSE)*AA527,0),""),"")</f>
        <v/>
      </c>
      <c r="BV527" s="606" t="str">
        <f>IFERROR(IF(BT527="Ⅱロなし",ROUNDDOWN(L527*VLOOKUP(K527,【参考】数式用!$A$4:$J$42,8,FALSE)*AA527,0),""),"")</f>
        <v/>
      </c>
    </row>
    <row r="528" spans="1:74" ht="110.1" customHeight="1" thickBot="1">
      <c r="A528" s="333">
        <v>515</v>
      </c>
      <c r="B528" s="1008" t="str">
        <f>IF(基本情報入力シート!B550="","",基本情報入力シート!B550)</f>
        <v/>
      </c>
      <c r="C528" s="1009"/>
      <c r="D528" s="1009"/>
      <c r="E528" s="1009"/>
      <c r="F528" s="1010"/>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24" t="str">
        <f>IF('別紙様式2-2（個票（４、５月））'!M528="","",'別紙様式2-2（個票（４、５月））'!M528)</f>
        <v/>
      </c>
      <c r="N528" s="584" t="str">
        <f>IF('別紙様式2-2（個票（４、５月））'!N528="","",'別紙様式2-2（個票（４、５月））'!N528)</f>
        <v/>
      </c>
      <c r="O528" s="336"/>
      <c r="P528" s="337" t="str">
        <f>IFERROR(VLOOKUP(K528,【参考】数式用!$A$2:$M$57,MATCH(O528,【参考】数式用!$G$3:$M$3,0)+6,0),"")</f>
        <v/>
      </c>
      <c r="Q528" s="338" t="s">
        <v>118</v>
      </c>
      <c r="R528" s="339"/>
      <c r="S528" s="340" t="s">
        <v>183</v>
      </c>
      <c r="T528" s="339"/>
      <c r="U528" s="340" t="s">
        <v>184</v>
      </c>
      <c r="V528" s="339"/>
      <c r="W528" s="340" t="s">
        <v>183</v>
      </c>
      <c r="X528" s="339"/>
      <c r="Y528" s="340" t="s">
        <v>185</v>
      </c>
      <c r="Z528" s="340" t="s">
        <v>186</v>
      </c>
      <c r="AA528" s="340" t="str">
        <f t="shared" si="261"/>
        <v/>
      </c>
      <c r="AB528" s="341" t="s">
        <v>187</v>
      </c>
      <c r="AC528" s="342" t="str">
        <f t="shared" si="262"/>
        <v/>
      </c>
      <c r="AD528" s="509" t="str">
        <f t="shared" si="263"/>
        <v/>
      </c>
      <c r="AE528" s="343" t="str">
        <f>IFERROR(ROUNDDOWN(ROUNDDOWN(ROUND(L528*VLOOKUP(K528,【参考】数式用!$A$2:$M$57,MATCH("処遇改善加算Ⅳ",【参考】数式用!$G$3:$M$3,0)+6,0),0),0)*AA528*0.5,0), "")</f>
        <v/>
      </c>
      <c r="AF528" s="344"/>
      <c r="AG528" s="345"/>
      <c r="AH528" s="345"/>
      <c r="AI528" s="344"/>
      <c r="AJ528" s="382"/>
      <c r="AK528" s="346"/>
      <c r="AL528" s="324" t="str">
        <f t="shared" si="264"/>
        <v/>
      </c>
      <c r="AM528" s="325" t="str">
        <f t="shared" si="265"/>
        <v/>
      </c>
      <c r="AN528" s="255"/>
      <c r="AO528" s="577" t="str">
        <f>IFERROR(VLOOKUP(K528,【参考】数式用!$A$2:$N$57,14,FALSE),"")</f>
        <v/>
      </c>
      <c r="AP528" s="577" t="str">
        <f t="shared" si="266"/>
        <v/>
      </c>
      <c r="AQ528" s="560" t="str">
        <f t="shared" si="267"/>
        <v/>
      </c>
      <c r="AR528" s="560" t="str">
        <f t="shared" si="268"/>
        <v>キャリアパス要件Ⅰ・Ⅱ_</v>
      </c>
      <c r="AS528" s="632" t="str">
        <f t="shared" si="269"/>
        <v>入力済</v>
      </c>
      <c r="AT528" s="577" t="str">
        <f t="shared" si="270"/>
        <v/>
      </c>
      <c r="AU528" s="632" t="str">
        <f t="shared" si="271"/>
        <v>入力済</v>
      </c>
      <c r="AV528" s="632" t="str">
        <f t="shared" si="272"/>
        <v/>
      </c>
      <c r="AW528" s="632" t="str">
        <f t="shared" si="273"/>
        <v/>
      </c>
      <c r="AX528" s="577" t="str">
        <f t="shared" si="274"/>
        <v/>
      </c>
      <c r="AY528" s="632" t="str">
        <f>IFERROR(VLOOKUP(K528,【参考】数式用!$AR$3:$AS$49, 2, FALSE), "")</f>
        <v/>
      </c>
      <c r="AZ528" s="577" t="str">
        <f t="shared" si="275"/>
        <v/>
      </c>
      <c r="BA528" s="559" t="str">
        <f t="shared" si="276"/>
        <v>入力済</v>
      </c>
      <c r="BB528" s="632" t="str">
        <f>IFERROR(VLOOKUP(K528,【参考】数式用!$AX$3:$AY$59, 2, FALSE), "")</f>
        <v/>
      </c>
      <c r="BC528" s="577" t="str">
        <f t="shared" si="277"/>
        <v/>
      </c>
      <c r="BD528" s="559" t="str">
        <f t="shared" si="278"/>
        <v>入力済</v>
      </c>
      <c r="BE528" s="559" t="str">
        <f t="shared" si="279"/>
        <v/>
      </c>
      <c r="BF528" s="559" t="str">
        <f t="shared" si="280"/>
        <v/>
      </c>
      <c r="BG528" s="559" t="str">
        <f t="shared" si="281"/>
        <v/>
      </c>
      <c r="BH528" s="559" t="str">
        <f t="shared" si="282"/>
        <v/>
      </c>
      <c r="BI528" s="559" t="str">
        <f t="shared" si="283"/>
        <v/>
      </c>
      <c r="BK528" s="27"/>
      <c r="BL528" s="606" t="str">
        <f t="shared" si="284"/>
        <v/>
      </c>
      <c r="BM528" s="606" t="str">
        <f t="shared" si="285"/>
        <v/>
      </c>
      <c r="BN528" s="606" t="str">
        <f t="shared" si="286"/>
        <v/>
      </c>
      <c r="BO528" s="607" t="str">
        <f>IFERROR(IF(BN528="対象",ROUNDDOWN(L528*VLOOKUP(K528,【参考】数式用!$A$4:$J$42,10,FALSE)*AA528,0),""),"")</f>
        <v/>
      </c>
      <c r="BP528" s="606" t="str">
        <f t="shared" si="290"/>
        <v/>
      </c>
      <c r="BQ528" s="606" t="str">
        <f t="shared" si="287"/>
        <v/>
      </c>
      <c r="BR528" s="608" t="str">
        <f t="shared" si="291"/>
        <v/>
      </c>
      <c r="BS528" s="608" t="str">
        <f t="shared" si="288"/>
        <v/>
      </c>
      <c r="BT528" s="606" t="str">
        <f t="shared" si="289"/>
        <v/>
      </c>
      <c r="BU528" s="607" t="str">
        <f>IFERROR(IF(BT528="Ⅱロ有り",ROUNDDOWN(L528*VLOOKUP(K528,【参考】数式用!$A$4:$J$42,10,FALSE)*AA528,0),""),"")</f>
        <v/>
      </c>
      <c r="BV528" s="606" t="str">
        <f>IFERROR(IF(BT528="Ⅱロなし",ROUNDDOWN(L528*VLOOKUP(K528,【参考】数式用!$A$4:$J$42,8,FALSE)*AA528,0),""),"")</f>
        <v/>
      </c>
    </row>
    <row r="529" spans="1:74" ht="110.1" customHeight="1" thickBot="1">
      <c r="A529" s="333">
        <v>516</v>
      </c>
      <c r="B529" s="1008" t="str">
        <f>IF(基本情報入力シート!B551="","",基本情報入力シート!B551)</f>
        <v/>
      </c>
      <c r="C529" s="1009"/>
      <c r="D529" s="1009"/>
      <c r="E529" s="1009"/>
      <c r="F529" s="1010"/>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24" t="str">
        <f>IF('別紙様式2-2（個票（４、５月））'!M529="","",'別紙様式2-2（個票（４、５月））'!M529)</f>
        <v/>
      </c>
      <c r="N529" s="584" t="str">
        <f>IF('別紙様式2-2（個票（４、５月））'!N529="","",'別紙様式2-2（個票（４、５月））'!N529)</f>
        <v/>
      </c>
      <c r="O529" s="336"/>
      <c r="P529" s="337" t="str">
        <f>IFERROR(VLOOKUP(K529,【参考】数式用!$A$2:$M$57,MATCH(O529,【参考】数式用!$G$3:$M$3,0)+6,0),"")</f>
        <v/>
      </c>
      <c r="Q529" s="338" t="s">
        <v>118</v>
      </c>
      <c r="R529" s="339"/>
      <c r="S529" s="340" t="s">
        <v>183</v>
      </c>
      <c r="T529" s="339"/>
      <c r="U529" s="340" t="s">
        <v>184</v>
      </c>
      <c r="V529" s="339"/>
      <c r="W529" s="340" t="s">
        <v>183</v>
      </c>
      <c r="X529" s="339"/>
      <c r="Y529" s="340" t="s">
        <v>185</v>
      </c>
      <c r="Z529" s="340" t="s">
        <v>186</v>
      </c>
      <c r="AA529" s="340" t="str">
        <f t="shared" si="261"/>
        <v/>
      </c>
      <c r="AB529" s="341" t="s">
        <v>187</v>
      </c>
      <c r="AC529" s="342" t="str">
        <f t="shared" si="262"/>
        <v/>
      </c>
      <c r="AD529" s="509" t="str">
        <f t="shared" si="263"/>
        <v/>
      </c>
      <c r="AE529" s="343" t="str">
        <f>IFERROR(ROUNDDOWN(ROUNDDOWN(ROUND(L529*VLOOKUP(K529,【参考】数式用!$A$2:$M$57,MATCH("処遇改善加算Ⅳ",【参考】数式用!$G$3:$M$3,0)+6,0),0),0)*AA529*0.5,0), "")</f>
        <v/>
      </c>
      <c r="AF529" s="344"/>
      <c r="AG529" s="345"/>
      <c r="AH529" s="345"/>
      <c r="AI529" s="344"/>
      <c r="AJ529" s="382"/>
      <c r="AK529" s="346"/>
      <c r="AL529" s="324" t="str">
        <f t="shared" si="264"/>
        <v/>
      </c>
      <c r="AM529" s="325" t="str">
        <f t="shared" si="265"/>
        <v/>
      </c>
      <c r="AN529" s="255"/>
      <c r="AO529" s="577" t="str">
        <f>IFERROR(VLOOKUP(K529,【参考】数式用!$A$2:$N$57,14,FALSE),"")</f>
        <v/>
      </c>
      <c r="AP529" s="577" t="str">
        <f t="shared" si="266"/>
        <v/>
      </c>
      <c r="AQ529" s="560" t="str">
        <f t="shared" si="267"/>
        <v/>
      </c>
      <c r="AR529" s="560" t="str">
        <f t="shared" si="268"/>
        <v>キャリアパス要件Ⅰ・Ⅱ_</v>
      </c>
      <c r="AS529" s="632" t="str">
        <f t="shared" si="269"/>
        <v>入力済</v>
      </c>
      <c r="AT529" s="577" t="str">
        <f t="shared" si="270"/>
        <v/>
      </c>
      <c r="AU529" s="632" t="str">
        <f t="shared" si="271"/>
        <v>入力済</v>
      </c>
      <c r="AV529" s="632" t="str">
        <f t="shared" si="272"/>
        <v/>
      </c>
      <c r="AW529" s="632" t="str">
        <f t="shared" si="273"/>
        <v/>
      </c>
      <c r="AX529" s="577" t="str">
        <f t="shared" si="274"/>
        <v/>
      </c>
      <c r="AY529" s="632" t="str">
        <f>IFERROR(VLOOKUP(K529,【参考】数式用!$AR$3:$AS$49, 2, FALSE), "")</f>
        <v/>
      </c>
      <c r="AZ529" s="577" t="str">
        <f t="shared" si="275"/>
        <v/>
      </c>
      <c r="BA529" s="559" t="str">
        <f t="shared" si="276"/>
        <v>入力済</v>
      </c>
      <c r="BB529" s="632" t="str">
        <f>IFERROR(VLOOKUP(K529,【参考】数式用!$AX$3:$AY$59, 2, FALSE), "")</f>
        <v/>
      </c>
      <c r="BC529" s="577" t="str">
        <f t="shared" si="277"/>
        <v/>
      </c>
      <c r="BD529" s="559" t="str">
        <f t="shared" si="278"/>
        <v>入力済</v>
      </c>
      <c r="BE529" s="559" t="str">
        <f t="shared" si="279"/>
        <v/>
      </c>
      <c r="BF529" s="559" t="str">
        <f t="shared" si="280"/>
        <v/>
      </c>
      <c r="BG529" s="559" t="str">
        <f t="shared" si="281"/>
        <v/>
      </c>
      <c r="BH529" s="559" t="str">
        <f t="shared" si="282"/>
        <v/>
      </c>
      <c r="BI529" s="559" t="str">
        <f t="shared" si="283"/>
        <v/>
      </c>
      <c r="BK529" s="27"/>
      <c r="BL529" s="606" t="str">
        <f t="shared" si="284"/>
        <v/>
      </c>
      <c r="BM529" s="606" t="str">
        <f t="shared" si="285"/>
        <v/>
      </c>
      <c r="BN529" s="606" t="str">
        <f t="shared" si="286"/>
        <v/>
      </c>
      <c r="BO529" s="607" t="str">
        <f>IFERROR(IF(BN529="対象",ROUNDDOWN(L529*VLOOKUP(K529,【参考】数式用!$A$4:$J$42,10,FALSE)*AA529,0),""),"")</f>
        <v/>
      </c>
      <c r="BP529" s="606" t="str">
        <f t="shared" si="290"/>
        <v/>
      </c>
      <c r="BQ529" s="606" t="str">
        <f t="shared" si="287"/>
        <v/>
      </c>
      <c r="BR529" s="608" t="str">
        <f t="shared" si="291"/>
        <v/>
      </c>
      <c r="BS529" s="608" t="str">
        <f t="shared" si="288"/>
        <v/>
      </c>
      <c r="BT529" s="606" t="str">
        <f t="shared" si="289"/>
        <v/>
      </c>
      <c r="BU529" s="607" t="str">
        <f>IFERROR(IF(BT529="Ⅱロ有り",ROUNDDOWN(L529*VLOOKUP(K529,【参考】数式用!$A$4:$J$42,10,FALSE)*AA529,0),""),"")</f>
        <v/>
      </c>
      <c r="BV529" s="606" t="str">
        <f>IFERROR(IF(BT529="Ⅱロなし",ROUNDDOWN(L529*VLOOKUP(K529,【参考】数式用!$A$4:$J$42,8,FALSE)*AA529,0),""),"")</f>
        <v/>
      </c>
    </row>
    <row r="530" spans="1:74" ht="110.1" customHeight="1" thickBot="1">
      <c r="A530" s="333">
        <v>517</v>
      </c>
      <c r="B530" s="1008" t="str">
        <f>IF(基本情報入力シート!B552="","",基本情報入力シート!B552)</f>
        <v/>
      </c>
      <c r="C530" s="1009"/>
      <c r="D530" s="1009"/>
      <c r="E530" s="1009"/>
      <c r="F530" s="1010"/>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24" t="str">
        <f>IF('別紙様式2-2（個票（４、５月））'!M530="","",'別紙様式2-2（個票（４、５月））'!M530)</f>
        <v/>
      </c>
      <c r="N530" s="584" t="str">
        <f>IF('別紙様式2-2（個票（４、５月））'!N530="","",'別紙様式2-2（個票（４、５月））'!N530)</f>
        <v/>
      </c>
      <c r="O530" s="336"/>
      <c r="P530" s="337" t="str">
        <f>IFERROR(VLOOKUP(K530,【参考】数式用!$A$2:$M$57,MATCH(O530,【参考】数式用!$G$3:$M$3,0)+6,0),"")</f>
        <v/>
      </c>
      <c r="Q530" s="338" t="s">
        <v>118</v>
      </c>
      <c r="R530" s="339"/>
      <c r="S530" s="340" t="s">
        <v>183</v>
      </c>
      <c r="T530" s="339"/>
      <c r="U530" s="340" t="s">
        <v>184</v>
      </c>
      <c r="V530" s="339"/>
      <c r="W530" s="340" t="s">
        <v>183</v>
      </c>
      <c r="X530" s="339"/>
      <c r="Y530" s="340" t="s">
        <v>185</v>
      </c>
      <c r="Z530" s="340" t="s">
        <v>186</v>
      </c>
      <c r="AA530" s="340" t="str">
        <f t="shared" si="261"/>
        <v/>
      </c>
      <c r="AB530" s="341" t="s">
        <v>187</v>
      </c>
      <c r="AC530" s="342" t="str">
        <f t="shared" si="262"/>
        <v/>
      </c>
      <c r="AD530" s="509" t="str">
        <f t="shared" si="263"/>
        <v/>
      </c>
      <c r="AE530" s="343" t="str">
        <f>IFERROR(ROUNDDOWN(ROUNDDOWN(ROUND(L530*VLOOKUP(K530,【参考】数式用!$A$2:$M$57,MATCH("処遇改善加算Ⅳ",【参考】数式用!$G$3:$M$3,0)+6,0),0),0)*AA530*0.5,0), "")</f>
        <v/>
      </c>
      <c r="AF530" s="344"/>
      <c r="AG530" s="345"/>
      <c r="AH530" s="345"/>
      <c r="AI530" s="344"/>
      <c r="AJ530" s="382"/>
      <c r="AK530" s="346"/>
      <c r="AL530" s="324" t="str">
        <f t="shared" si="264"/>
        <v/>
      </c>
      <c r="AM530" s="325" t="str">
        <f t="shared" si="265"/>
        <v/>
      </c>
      <c r="AN530" s="255"/>
      <c r="AO530" s="577" t="str">
        <f>IFERROR(VLOOKUP(K530,【参考】数式用!$A$2:$N$57,14,FALSE),"")</f>
        <v/>
      </c>
      <c r="AP530" s="577" t="str">
        <f t="shared" si="266"/>
        <v/>
      </c>
      <c r="AQ530" s="560" t="str">
        <f t="shared" si="267"/>
        <v/>
      </c>
      <c r="AR530" s="560" t="str">
        <f t="shared" si="268"/>
        <v>キャリアパス要件Ⅰ・Ⅱ_</v>
      </c>
      <c r="AS530" s="632" t="str">
        <f t="shared" si="269"/>
        <v>入力済</v>
      </c>
      <c r="AT530" s="577" t="str">
        <f t="shared" si="270"/>
        <v/>
      </c>
      <c r="AU530" s="632" t="str">
        <f t="shared" si="271"/>
        <v>入力済</v>
      </c>
      <c r="AV530" s="632" t="str">
        <f t="shared" si="272"/>
        <v/>
      </c>
      <c r="AW530" s="632" t="str">
        <f t="shared" si="273"/>
        <v/>
      </c>
      <c r="AX530" s="577" t="str">
        <f t="shared" si="274"/>
        <v/>
      </c>
      <c r="AY530" s="632" t="str">
        <f>IFERROR(VLOOKUP(K530,【参考】数式用!$AR$3:$AS$49, 2, FALSE), "")</f>
        <v/>
      </c>
      <c r="AZ530" s="577" t="str">
        <f t="shared" si="275"/>
        <v/>
      </c>
      <c r="BA530" s="559" t="str">
        <f t="shared" si="276"/>
        <v>入力済</v>
      </c>
      <c r="BB530" s="632" t="str">
        <f>IFERROR(VLOOKUP(K530,【参考】数式用!$AX$3:$AY$59, 2, FALSE), "")</f>
        <v/>
      </c>
      <c r="BC530" s="577" t="str">
        <f t="shared" si="277"/>
        <v/>
      </c>
      <c r="BD530" s="559" t="str">
        <f t="shared" si="278"/>
        <v>入力済</v>
      </c>
      <c r="BE530" s="559" t="str">
        <f t="shared" si="279"/>
        <v/>
      </c>
      <c r="BF530" s="559" t="str">
        <f t="shared" si="280"/>
        <v/>
      </c>
      <c r="BG530" s="559" t="str">
        <f t="shared" si="281"/>
        <v/>
      </c>
      <c r="BH530" s="559" t="str">
        <f t="shared" si="282"/>
        <v/>
      </c>
      <c r="BI530" s="559" t="str">
        <f t="shared" si="283"/>
        <v/>
      </c>
      <c r="BK530" s="27"/>
      <c r="BL530" s="606" t="str">
        <f t="shared" si="284"/>
        <v/>
      </c>
      <c r="BM530" s="606" t="str">
        <f t="shared" si="285"/>
        <v/>
      </c>
      <c r="BN530" s="606" t="str">
        <f t="shared" si="286"/>
        <v/>
      </c>
      <c r="BO530" s="607" t="str">
        <f>IFERROR(IF(BN530="対象",ROUNDDOWN(L530*VLOOKUP(K530,【参考】数式用!$A$4:$J$42,10,FALSE)*AA530,0),""),"")</f>
        <v/>
      </c>
      <c r="BP530" s="606" t="str">
        <f t="shared" si="290"/>
        <v/>
      </c>
      <c r="BQ530" s="606" t="str">
        <f t="shared" si="287"/>
        <v/>
      </c>
      <c r="BR530" s="608" t="str">
        <f t="shared" si="291"/>
        <v/>
      </c>
      <c r="BS530" s="608" t="str">
        <f t="shared" si="288"/>
        <v/>
      </c>
      <c r="BT530" s="606" t="str">
        <f t="shared" si="289"/>
        <v/>
      </c>
      <c r="BU530" s="607" t="str">
        <f>IFERROR(IF(BT530="Ⅱロ有り",ROUNDDOWN(L530*VLOOKUP(K530,【参考】数式用!$A$4:$J$42,10,FALSE)*AA530,0),""),"")</f>
        <v/>
      </c>
      <c r="BV530" s="606" t="str">
        <f>IFERROR(IF(BT530="Ⅱロなし",ROUNDDOWN(L530*VLOOKUP(K530,【参考】数式用!$A$4:$J$42,8,FALSE)*AA530,0),""),"")</f>
        <v/>
      </c>
    </row>
    <row r="531" spans="1:74" ht="110.1" customHeight="1" thickBot="1">
      <c r="A531" s="333">
        <v>518</v>
      </c>
      <c r="B531" s="1008" t="str">
        <f>IF(基本情報入力シート!B553="","",基本情報入力シート!B553)</f>
        <v/>
      </c>
      <c r="C531" s="1009"/>
      <c r="D531" s="1009"/>
      <c r="E531" s="1009"/>
      <c r="F531" s="1010"/>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24" t="str">
        <f>IF('別紙様式2-2（個票（４、５月））'!M531="","",'別紙様式2-2（個票（４、５月））'!M531)</f>
        <v/>
      </c>
      <c r="N531" s="584" t="str">
        <f>IF('別紙様式2-2（個票（４、５月））'!N531="","",'別紙様式2-2（個票（４、５月））'!N531)</f>
        <v/>
      </c>
      <c r="O531" s="336"/>
      <c r="P531" s="337" t="str">
        <f>IFERROR(VLOOKUP(K531,【参考】数式用!$A$2:$M$57,MATCH(O531,【参考】数式用!$G$3:$M$3,0)+6,0),"")</f>
        <v/>
      </c>
      <c r="Q531" s="338" t="s">
        <v>118</v>
      </c>
      <c r="R531" s="339"/>
      <c r="S531" s="340" t="s">
        <v>183</v>
      </c>
      <c r="T531" s="339"/>
      <c r="U531" s="340" t="s">
        <v>184</v>
      </c>
      <c r="V531" s="339"/>
      <c r="W531" s="340" t="s">
        <v>183</v>
      </c>
      <c r="X531" s="339"/>
      <c r="Y531" s="340" t="s">
        <v>185</v>
      </c>
      <c r="Z531" s="340" t="s">
        <v>186</v>
      </c>
      <c r="AA531" s="340" t="str">
        <f t="shared" si="261"/>
        <v/>
      </c>
      <c r="AB531" s="341" t="s">
        <v>187</v>
      </c>
      <c r="AC531" s="342" t="str">
        <f t="shared" si="262"/>
        <v/>
      </c>
      <c r="AD531" s="509" t="str">
        <f t="shared" si="263"/>
        <v/>
      </c>
      <c r="AE531" s="343" t="str">
        <f>IFERROR(ROUNDDOWN(ROUNDDOWN(ROUND(L531*VLOOKUP(K531,【参考】数式用!$A$2:$M$57,MATCH("処遇改善加算Ⅳ",【参考】数式用!$G$3:$M$3,0)+6,0),0),0)*AA531*0.5,0), "")</f>
        <v/>
      </c>
      <c r="AF531" s="344"/>
      <c r="AG531" s="345"/>
      <c r="AH531" s="345"/>
      <c r="AI531" s="344"/>
      <c r="AJ531" s="382"/>
      <c r="AK531" s="346"/>
      <c r="AL531" s="324" t="str">
        <f t="shared" si="264"/>
        <v/>
      </c>
      <c r="AM531" s="325" t="str">
        <f t="shared" si="265"/>
        <v/>
      </c>
      <c r="AN531" s="255"/>
      <c r="AO531" s="577" t="str">
        <f>IFERROR(VLOOKUP(K531,【参考】数式用!$A$2:$N$57,14,FALSE),"")</f>
        <v/>
      </c>
      <c r="AP531" s="577" t="str">
        <f t="shared" si="266"/>
        <v/>
      </c>
      <c r="AQ531" s="560" t="str">
        <f t="shared" si="267"/>
        <v/>
      </c>
      <c r="AR531" s="560" t="str">
        <f t="shared" si="268"/>
        <v>キャリアパス要件Ⅰ・Ⅱ_</v>
      </c>
      <c r="AS531" s="632" t="str">
        <f t="shared" si="269"/>
        <v>入力済</v>
      </c>
      <c r="AT531" s="577" t="str">
        <f t="shared" si="270"/>
        <v/>
      </c>
      <c r="AU531" s="632" t="str">
        <f t="shared" si="271"/>
        <v>入力済</v>
      </c>
      <c r="AV531" s="632" t="str">
        <f t="shared" si="272"/>
        <v/>
      </c>
      <c r="AW531" s="632" t="str">
        <f t="shared" si="273"/>
        <v/>
      </c>
      <c r="AX531" s="577" t="str">
        <f t="shared" si="274"/>
        <v/>
      </c>
      <c r="AY531" s="632" t="str">
        <f>IFERROR(VLOOKUP(K531,【参考】数式用!$AR$3:$AS$49, 2, FALSE), "")</f>
        <v/>
      </c>
      <c r="AZ531" s="577" t="str">
        <f t="shared" si="275"/>
        <v/>
      </c>
      <c r="BA531" s="559" t="str">
        <f t="shared" si="276"/>
        <v>入力済</v>
      </c>
      <c r="BB531" s="632" t="str">
        <f>IFERROR(VLOOKUP(K531,【参考】数式用!$AX$3:$AY$59, 2, FALSE), "")</f>
        <v/>
      </c>
      <c r="BC531" s="577" t="str">
        <f t="shared" si="277"/>
        <v/>
      </c>
      <c r="BD531" s="559" t="str">
        <f t="shared" si="278"/>
        <v>入力済</v>
      </c>
      <c r="BE531" s="559" t="str">
        <f t="shared" si="279"/>
        <v/>
      </c>
      <c r="BF531" s="559" t="str">
        <f t="shared" si="280"/>
        <v/>
      </c>
      <c r="BG531" s="559" t="str">
        <f t="shared" si="281"/>
        <v/>
      </c>
      <c r="BH531" s="559" t="str">
        <f t="shared" si="282"/>
        <v/>
      </c>
      <c r="BI531" s="559" t="str">
        <f t="shared" si="283"/>
        <v/>
      </c>
      <c r="BK531" s="27"/>
      <c r="BL531" s="606" t="str">
        <f t="shared" si="284"/>
        <v/>
      </c>
      <c r="BM531" s="606" t="str">
        <f t="shared" si="285"/>
        <v/>
      </c>
      <c r="BN531" s="606" t="str">
        <f t="shared" si="286"/>
        <v/>
      </c>
      <c r="BO531" s="607" t="str">
        <f>IFERROR(IF(BN531="対象",ROUNDDOWN(L531*VLOOKUP(K531,【参考】数式用!$A$4:$J$42,10,FALSE)*AA531,0),""),"")</f>
        <v/>
      </c>
      <c r="BP531" s="606" t="str">
        <f t="shared" si="290"/>
        <v/>
      </c>
      <c r="BQ531" s="606" t="str">
        <f t="shared" si="287"/>
        <v/>
      </c>
      <c r="BR531" s="608" t="str">
        <f t="shared" si="291"/>
        <v/>
      </c>
      <c r="BS531" s="608" t="str">
        <f t="shared" si="288"/>
        <v/>
      </c>
      <c r="BT531" s="606" t="str">
        <f t="shared" si="289"/>
        <v/>
      </c>
      <c r="BU531" s="607" t="str">
        <f>IFERROR(IF(BT531="Ⅱロ有り",ROUNDDOWN(L531*VLOOKUP(K531,【参考】数式用!$A$4:$J$42,10,FALSE)*AA531,0),""),"")</f>
        <v/>
      </c>
      <c r="BV531" s="606" t="str">
        <f>IFERROR(IF(BT531="Ⅱロなし",ROUNDDOWN(L531*VLOOKUP(K531,【参考】数式用!$A$4:$J$42,8,FALSE)*AA531,0),""),"")</f>
        <v/>
      </c>
    </row>
    <row r="532" spans="1:74" ht="110.1" customHeight="1" thickBot="1">
      <c r="A532" s="333">
        <v>519</v>
      </c>
      <c r="B532" s="1008" t="str">
        <f>IF(基本情報入力シート!B554="","",基本情報入力シート!B554)</f>
        <v/>
      </c>
      <c r="C532" s="1009"/>
      <c r="D532" s="1009"/>
      <c r="E532" s="1009"/>
      <c r="F532" s="1010"/>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24" t="str">
        <f>IF('別紙様式2-2（個票（４、５月））'!M532="","",'別紙様式2-2（個票（４、５月））'!M532)</f>
        <v/>
      </c>
      <c r="N532" s="584" t="str">
        <f>IF('別紙様式2-2（個票（４、５月））'!N532="","",'別紙様式2-2（個票（４、５月））'!N532)</f>
        <v/>
      </c>
      <c r="O532" s="336"/>
      <c r="P532" s="337" t="str">
        <f>IFERROR(VLOOKUP(K532,【参考】数式用!$A$2:$M$57,MATCH(O532,【参考】数式用!$G$3:$M$3,0)+6,0),"")</f>
        <v/>
      </c>
      <c r="Q532" s="338" t="s">
        <v>118</v>
      </c>
      <c r="R532" s="339"/>
      <c r="S532" s="340" t="s">
        <v>183</v>
      </c>
      <c r="T532" s="339"/>
      <c r="U532" s="340" t="s">
        <v>184</v>
      </c>
      <c r="V532" s="339"/>
      <c r="W532" s="340" t="s">
        <v>183</v>
      </c>
      <c r="X532" s="339"/>
      <c r="Y532" s="340" t="s">
        <v>185</v>
      </c>
      <c r="Z532" s="340" t="s">
        <v>186</v>
      </c>
      <c r="AA532" s="340" t="str">
        <f t="shared" si="261"/>
        <v/>
      </c>
      <c r="AB532" s="341" t="s">
        <v>187</v>
      </c>
      <c r="AC532" s="342" t="str">
        <f t="shared" si="262"/>
        <v/>
      </c>
      <c r="AD532" s="509" t="str">
        <f t="shared" si="263"/>
        <v/>
      </c>
      <c r="AE532" s="343" t="str">
        <f>IFERROR(ROUNDDOWN(ROUNDDOWN(ROUND(L532*VLOOKUP(K532,【参考】数式用!$A$2:$M$57,MATCH("処遇改善加算Ⅳ",【参考】数式用!$G$3:$M$3,0)+6,0),0),0)*AA532*0.5,0), "")</f>
        <v/>
      </c>
      <c r="AF532" s="344"/>
      <c r="AG532" s="345"/>
      <c r="AH532" s="345"/>
      <c r="AI532" s="344"/>
      <c r="AJ532" s="382"/>
      <c r="AK532" s="346"/>
      <c r="AL532" s="324" t="str">
        <f t="shared" si="264"/>
        <v/>
      </c>
      <c r="AM532" s="325" t="str">
        <f t="shared" si="265"/>
        <v/>
      </c>
      <c r="AN532" s="255"/>
      <c r="AO532" s="577" t="str">
        <f>IFERROR(VLOOKUP(K532,【参考】数式用!$A$2:$N$57,14,FALSE),"")</f>
        <v/>
      </c>
      <c r="AP532" s="577" t="str">
        <f t="shared" si="266"/>
        <v/>
      </c>
      <c r="AQ532" s="560" t="str">
        <f t="shared" si="267"/>
        <v/>
      </c>
      <c r="AR532" s="560" t="str">
        <f t="shared" si="268"/>
        <v>キャリアパス要件Ⅰ・Ⅱ_</v>
      </c>
      <c r="AS532" s="632" t="str">
        <f t="shared" si="269"/>
        <v>入力済</v>
      </c>
      <c r="AT532" s="577" t="str">
        <f t="shared" si="270"/>
        <v/>
      </c>
      <c r="AU532" s="632" t="str">
        <f t="shared" si="271"/>
        <v>入力済</v>
      </c>
      <c r="AV532" s="632" t="str">
        <f t="shared" si="272"/>
        <v/>
      </c>
      <c r="AW532" s="632" t="str">
        <f t="shared" si="273"/>
        <v/>
      </c>
      <c r="AX532" s="577" t="str">
        <f t="shared" si="274"/>
        <v/>
      </c>
      <c r="AY532" s="632" t="str">
        <f>IFERROR(VLOOKUP(K532,【参考】数式用!$AR$3:$AS$49, 2, FALSE), "")</f>
        <v/>
      </c>
      <c r="AZ532" s="577" t="str">
        <f t="shared" si="275"/>
        <v/>
      </c>
      <c r="BA532" s="559" t="str">
        <f t="shared" si="276"/>
        <v>入力済</v>
      </c>
      <c r="BB532" s="632" t="str">
        <f>IFERROR(VLOOKUP(K532,【参考】数式用!$AX$3:$AY$59, 2, FALSE), "")</f>
        <v/>
      </c>
      <c r="BC532" s="577" t="str">
        <f t="shared" si="277"/>
        <v/>
      </c>
      <c r="BD532" s="559" t="str">
        <f t="shared" si="278"/>
        <v>入力済</v>
      </c>
      <c r="BE532" s="559" t="str">
        <f t="shared" si="279"/>
        <v/>
      </c>
      <c r="BF532" s="559" t="str">
        <f t="shared" si="280"/>
        <v/>
      </c>
      <c r="BG532" s="559" t="str">
        <f t="shared" si="281"/>
        <v/>
      </c>
      <c r="BH532" s="559" t="str">
        <f t="shared" si="282"/>
        <v/>
      </c>
      <c r="BI532" s="559" t="str">
        <f t="shared" si="283"/>
        <v/>
      </c>
      <c r="BK532" s="27"/>
      <c r="BL532" s="606" t="str">
        <f t="shared" si="284"/>
        <v/>
      </c>
      <c r="BM532" s="606" t="str">
        <f t="shared" si="285"/>
        <v/>
      </c>
      <c r="BN532" s="606" t="str">
        <f t="shared" si="286"/>
        <v/>
      </c>
      <c r="BO532" s="607" t="str">
        <f>IFERROR(IF(BN532="対象",ROUNDDOWN(L532*VLOOKUP(K532,【参考】数式用!$A$4:$J$42,10,FALSE)*AA532,0),""),"")</f>
        <v/>
      </c>
      <c r="BP532" s="606" t="str">
        <f t="shared" si="290"/>
        <v/>
      </c>
      <c r="BQ532" s="606" t="str">
        <f t="shared" si="287"/>
        <v/>
      </c>
      <c r="BR532" s="608" t="str">
        <f t="shared" si="291"/>
        <v/>
      </c>
      <c r="BS532" s="608" t="str">
        <f t="shared" si="288"/>
        <v/>
      </c>
      <c r="BT532" s="606" t="str">
        <f t="shared" si="289"/>
        <v/>
      </c>
      <c r="BU532" s="607" t="str">
        <f>IFERROR(IF(BT532="Ⅱロ有り",ROUNDDOWN(L532*VLOOKUP(K532,【参考】数式用!$A$4:$J$42,10,FALSE)*AA532,0),""),"")</f>
        <v/>
      </c>
      <c r="BV532" s="606" t="str">
        <f>IFERROR(IF(BT532="Ⅱロなし",ROUNDDOWN(L532*VLOOKUP(K532,【参考】数式用!$A$4:$J$42,8,FALSE)*AA532,0),""),"")</f>
        <v/>
      </c>
    </row>
    <row r="533" spans="1:74" ht="110.1" customHeight="1" thickBot="1">
      <c r="A533" s="333">
        <v>520</v>
      </c>
      <c r="B533" s="1008" t="str">
        <f>IF(基本情報入力シート!B555="","",基本情報入力シート!B555)</f>
        <v/>
      </c>
      <c r="C533" s="1009"/>
      <c r="D533" s="1009"/>
      <c r="E533" s="1009"/>
      <c r="F533" s="1010"/>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24" t="str">
        <f>IF('別紙様式2-2（個票（４、５月））'!M533="","",'別紙様式2-2（個票（４、５月））'!M533)</f>
        <v/>
      </c>
      <c r="N533" s="584" t="str">
        <f>IF('別紙様式2-2（個票（４、５月））'!N533="","",'別紙様式2-2（個票（４、５月））'!N533)</f>
        <v/>
      </c>
      <c r="O533" s="336"/>
      <c r="P533" s="337" t="str">
        <f>IFERROR(VLOOKUP(K533,【参考】数式用!$A$2:$M$57,MATCH(O533,【参考】数式用!$G$3:$M$3,0)+6,0),"")</f>
        <v/>
      </c>
      <c r="Q533" s="338" t="s">
        <v>118</v>
      </c>
      <c r="R533" s="339"/>
      <c r="S533" s="340" t="s">
        <v>183</v>
      </c>
      <c r="T533" s="339"/>
      <c r="U533" s="340" t="s">
        <v>184</v>
      </c>
      <c r="V533" s="339"/>
      <c r="W533" s="340" t="s">
        <v>183</v>
      </c>
      <c r="X533" s="339"/>
      <c r="Y533" s="340" t="s">
        <v>185</v>
      </c>
      <c r="Z533" s="340" t="s">
        <v>186</v>
      </c>
      <c r="AA533" s="340" t="str">
        <f t="shared" si="261"/>
        <v/>
      </c>
      <c r="AB533" s="341" t="s">
        <v>187</v>
      </c>
      <c r="AC533" s="342" t="str">
        <f t="shared" si="262"/>
        <v/>
      </c>
      <c r="AD533" s="509" t="str">
        <f t="shared" si="263"/>
        <v/>
      </c>
      <c r="AE533" s="343" t="str">
        <f>IFERROR(ROUNDDOWN(ROUNDDOWN(ROUND(L533*VLOOKUP(K533,【参考】数式用!$A$2:$M$57,MATCH("処遇改善加算Ⅳ",【参考】数式用!$G$3:$M$3,0)+6,0),0),0)*AA533*0.5,0), "")</f>
        <v/>
      </c>
      <c r="AF533" s="344"/>
      <c r="AG533" s="345"/>
      <c r="AH533" s="345"/>
      <c r="AI533" s="344"/>
      <c r="AJ533" s="382"/>
      <c r="AK533" s="346"/>
      <c r="AL533" s="324" t="str">
        <f t="shared" si="264"/>
        <v/>
      </c>
      <c r="AM533" s="325" t="str">
        <f t="shared" si="265"/>
        <v/>
      </c>
      <c r="AN533" s="255"/>
      <c r="AO533" s="577" t="str">
        <f>IFERROR(VLOOKUP(K533,【参考】数式用!$A$2:$N$57,14,FALSE),"")</f>
        <v/>
      </c>
      <c r="AP533" s="577" t="str">
        <f t="shared" si="266"/>
        <v/>
      </c>
      <c r="AQ533" s="560" t="str">
        <f t="shared" si="267"/>
        <v/>
      </c>
      <c r="AR533" s="560" t="str">
        <f t="shared" si="268"/>
        <v>キャリアパス要件Ⅰ・Ⅱ_</v>
      </c>
      <c r="AS533" s="632" t="str">
        <f t="shared" si="269"/>
        <v>入力済</v>
      </c>
      <c r="AT533" s="577" t="str">
        <f t="shared" si="270"/>
        <v/>
      </c>
      <c r="AU533" s="632" t="str">
        <f t="shared" si="271"/>
        <v>入力済</v>
      </c>
      <c r="AV533" s="632" t="str">
        <f t="shared" si="272"/>
        <v/>
      </c>
      <c r="AW533" s="632" t="str">
        <f t="shared" si="273"/>
        <v/>
      </c>
      <c r="AX533" s="577" t="str">
        <f t="shared" si="274"/>
        <v/>
      </c>
      <c r="AY533" s="632" t="str">
        <f>IFERROR(VLOOKUP(K533,【参考】数式用!$AR$3:$AS$49, 2, FALSE), "")</f>
        <v/>
      </c>
      <c r="AZ533" s="577" t="str">
        <f t="shared" si="275"/>
        <v/>
      </c>
      <c r="BA533" s="559" t="str">
        <f t="shared" si="276"/>
        <v>入力済</v>
      </c>
      <c r="BB533" s="632" t="str">
        <f>IFERROR(VLOOKUP(K533,【参考】数式用!$AX$3:$AY$59, 2, FALSE), "")</f>
        <v/>
      </c>
      <c r="BC533" s="577" t="str">
        <f t="shared" si="277"/>
        <v/>
      </c>
      <c r="BD533" s="559" t="str">
        <f t="shared" si="278"/>
        <v>入力済</v>
      </c>
      <c r="BE533" s="559" t="str">
        <f t="shared" si="279"/>
        <v/>
      </c>
      <c r="BF533" s="559" t="str">
        <f t="shared" si="280"/>
        <v/>
      </c>
      <c r="BG533" s="559" t="str">
        <f t="shared" si="281"/>
        <v/>
      </c>
      <c r="BH533" s="559" t="str">
        <f t="shared" si="282"/>
        <v/>
      </c>
      <c r="BI533" s="559" t="str">
        <f t="shared" si="283"/>
        <v/>
      </c>
      <c r="BK533" s="27"/>
      <c r="BL533" s="606" t="str">
        <f t="shared" si="284"/>
        <v/>
      </c>
      <c r="BM533" s="606" t="str">
        <f t="shared" si="285"/>
        <v/>
      </c>
      <c r="BN533" s="606" t="str">
        <f t="shared" si="286"/>
        <v/>
      </c>
      <c r="BO533" s="607" t="str">
        <f>IFERROR(IF(BN533="対象",ROUNDDOWN(L533*VLOOKUP(K533,【参考】数式用!$A$4:$J$42,10,FALSE)*AA533,0),""),"")</f>
        <v/>
      </c>
      <c r="BP533" s="606" t="str">
        <f t="shared" si="290"/>
        <v/>
      </c>
      <c r="BQ533" s="606" t="str">
        <f t="shared" si="287"/>
        <v/>
      </c>
      <c r="BR533" s="608" t="str">
        <f t="shared" si="291"/>
        <v/>
      </c>
      <c r="BS533" s="608" t="str">
        <f t="shared" si="288"/>
        <v/>
      </c>
      <c r="BT533" s="606" t="str">
        <f t="shared" si="289"/>
        <v/>
      </c>
      <c r="BU533" s="607" t="str">
        <f>IFERROR(IF(BT533="Ⅱロ有り",ROUNDDOWN(L533*VLOOKUP(K533,【参考】数式用!$A$4:$J$42,10,FALSE)*AA533,0),""),"")</f>
        <v/>
      </c>
      <c r="BV533" s="606" t="str">
        <f>IFERROR(IF(BT533="Ⅱロなし",ROUNDDOWN(L533*VLOOKUP(K533,【参考】数式用!$A$4:$J$42,8,FALSE)*AA533,0),""),"")</f>
        <v/>
      </c>
    </row>
    <row r="534" spans="1:74" ht="110.1" customHeight="1" thickBot="1">
      <c r="A534" s="333">
        <v>521</v>
      </c>
      <c r="B534" s="1008" t="str">
        <f>IF(基本情報入力シート!B556="","",基本情報入力シート!B556)</f>
        <v/>
      </c>
      <c r="C534" s="1009"/>
      <c r="D534" s="1009"/>
      <c r="E534" s="1009"/>
      <c r="F534" s="1010"/>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24" t="str">
        <f>IF('別紙様式2-2（個票（４、５月））'!M534="","",'別紙様式2-2（個票（４、５月））'!M534)</f>
        <v/>
      </c>
      <c r="N534" s="584" t="str">
        <f>IF('別紙様式2-2（個票（４、５月））'!N534="","",'別紙様式2-2（個票（４、５月））'!N534)</f>
        <v/>
      </c>
      <c r="O534" s="336"/>
      <c r="P534" s="337" t="str">
        <f>IFERROR(VLOOKUP(K534,【参考】数式用!$A$2:$M$57,MATCH(O534,【参考】数式用!$G$3:$M$3,0)+6,0),"")</f>
        <v/>
      </c>
      <c r="Q534" s="338" t="s">
        <v>118</v>
      </c>
      <c r="R534" s="339"/>
      <c r="S534" s="340" t="s">
        <v>183</v>
      </c>
      <c r="T534" s="339"/>
      <c r="U534" s="340" t="s">
        <v>184</v>
      </c>
      <c r="V534" s="339"/>
      <c r="W534" s="340" t="s">
        <v>183</v>
      </c>
      <c r="X534" s="339"/>
      <c r="Y534" s="340" t="s">
        <v>185</v>
      </c>
      <c r="Z534" s="340" t="s">
        <v>186</v>
      </c>
      <c r="AA534" s="340" t="str">
        <f t="shared" si="261"/>
        <v/>
      </c>
      <c r="AB534" s="341" t="s">
        <v>187</v>
      </c>
      <c r="AC534" s="342" t="str">
        <f t="shared" si="262"/>
        <v/>
      </c>
      <c r="AD534" s="509" t="str">
        <f t="shared" si="263"/>
        <v/>
      </c>
      <c r="AE534" s="343" t="str">
        <f>IFERROR(ROUNDDOWN(ROUNDDOWN(ROUND(L534*VLOOKUP(K534,【参考】数式用!$A$2:$M$57,MATCH("処遇改善加算Ⅳ",【参考】数式用!$G$3:$M$3,0)+6,0),0),0)*AA534*0.5,0), "")</f>
        <v/>
      </c>
      <c r="AF534" s="344"/>
      <c r="AG534" s="345"/>
      <c r="AH534" s="345"/>
      <c r="AI534" s="344"/>
      <c r="AJ534" s="382"/>
      <c r="AK534" s="346"/>
      <c r="AL534" s="324" t="str">
        <f t="shared" si="264"/>
        <v/>
      </c>
      <c r="AM534" s="325" t="str">
        <f t="shared" si="265"/>
        <v/>
      </c>
      <c r="AN534" s="255"/>
      <c r="AO534" s="577" t="str">
        <f>IFERROR(VLOOKUP(K534,【参考】数式用!$A$2:$N$57,14,FALSE),"")</f>
        <v/>
      </c>
      <c r="AP534" s="577" t="str">
        <f t="shared" si="266"/>
        <v/>
      </c>
      <c r="AQ534" s="560" t="str">
        <f t="shared" si="267"/>
        <v/>
      </c>
      <c r="AR534" s="560" t="str">
        <f t="shared" si="268"/>
        <v>キャリアパス要件Ⅰ・Ⅱ_</v>
      </c>
      <c r="AS534" s="632" t="str">
        <f t="shared" si="269"/>
        <v>入力済</v>
      </c>
      <c r="AT534" s="577" t="str">
        <f t="shared" si="270"/>
        <v/>
      </c>
      <c r="AU534" s="632" t="str">
        <f t="shared" si="271"/>
        <v>入力済</v>
      </c>
      <c r="AV534" s="632" t="str">
        <f t="shared" si="272"/>
        <v/>
      </c>
      <c r="AW534" s="632" t="str">
        <f t="shared" si="273"/>
        <v/>
      </c>
      <c r="AX534" s="577" t="str">
        <f t="shared" si="274"/>
        <v/>
      </c>
      <c r="AY534" s="632" t="str">
        <f>IFERROR(VLOOKUP(K534,【参考】数式用!$AR$3:$AS$49, 2, FALSE), "")</f>
        <v/>
      </c>
      <c r="AZ534" s="577" t="str">
        <f t="shared" si="275"/>
        <v/>
      </c>
      <c r="BA534" s="559" t="str">
        <f t="shared" si="276"/>
        <v>入力済</v>
      </c>
      <c r="BB534" s="632" t="str">
        <f>IFERROR(VLOOKUP(K534,【参考】数式用!$AX$3:$AY$59, 2, FALSE), "")</f>
        <v/>
      </c>
      <c r="BC534" s="577" t="str">
        <f t="shared" si="277"/>
        <v/>
      </c>
      <c r="BD534" s="559" t="str">
        <f t="shared" si="278"/>
        <v>入力済</v>
      </c>
      <c r="BE534" s="559" t="str">
        <f t="shared" si="279"/>
        <v/>
      </c>
      <c r="BF534" s="559" t="str">
        <f t="shared" si="280"/>
        <v/>
      </c>
      <c r="BG534" s="559" t="str">
        <f t="shared" si="281"/>
        <v/>
      </c>
      <c r="BH534" s="559" t="str">
        <f t="shared" si="282"/>
        <v/>
      </c>
      <c r="BI534" s="559" t="str">
        <f t="shared" si="283"/>
        <v/>
      </c>
      <c r="BK534" s="27"/>
      <c r="BL534" s="606" t="str">
        <f t="shared" si="284"/>
        <v/>
      </c>
      <c r="BM534" s="606" t="str">
        <f t="shared" si="285"/>
        <v/>
      </c>
      <c r="BN534" s="606" t="str">
        <f t="shared" si="286"/>
        <v/>
      </c>
      <c r="BO534" s="607" t="str">
        <f>IFERROR(IF(BN534="対象",ROUNDDOWN(L534*VLOOKUP(K534,【参考】数式用!$A$4:$J$42,10,FALSE)*AA534,0),""),"")</f>
        <v/>
      </c>
      <c r="BP534" s="606" t="str">
        <f t="shared" si="290"/>
        <v/>
      </c>
      <c r="BQ534" s="606" t="str">
        <f t="shared" si="287"/>
        <v/>
      </c>
      <c r="BR534" s="608" t="str">
        <f t="shared" si="291"/>
        <v/>
      </c>
      <c r="BS534" s="608" t="str">
        <f t="shared" si="288"/>
        <v/>
      </c>
      <c r="BT534" s="606" t="str">
        <f t="shared" si="289"/>
        <v/>
      </c>
      <c r="BU534" s="607" t="str">
        <f>IFERROR(IF(BT534="Ⅱロ有り",ROUNDDOWN(L534*VLOOKUP(K534,【参考】数式用!$A$4:$J$42,10,FALSE)*AA534,0),""),"")</f>
        <v/>
      </c>
      <c r="BV534" s="606" t="str">
        <f>IFERROR(IF(BT534="Ⅱロなし",ROUNDDOWN(L534*VLOOKUP(K534,【参考】数式用!$A$4:$J$42,8,FALSE)*AA534,0),""),"")</f>
        <v/>
      </c>
    </row>
    <row r="535" spans="1:74" ht="110.1" customHeight="1" thickBot="1">
      <c r="A535" s="333">
        <v>522</v>
      </c>
      <c r="B535" s="1008" t="str">
        <f>IF(基本情報入力シート!B557="","",基本情報入力シート!B557)</f>
        <v/>
      </c>
      <c r="C535" s="1009"/>
      <c r="D535" s="1009"/>
      <c r="E535" s="1009"/>
      <c r="F535" s="1010"/>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24" t="str">
        <f>IF('別紙様式2-2（個票（４、５月））'!M535="","",'別紙様式2-2（個票（４、５月））'!M535)</f>
        <v/>
      </c>
      <c r="N535" s="584" t="str">
        <f>IF('別紙様式2-2（個票（４、５月））'!N535="","",'別紙様式2-2（個票（４、５月））'!N535)</f>
        <v/>
      </c>
      <c r="O535" s="336"/>
      <c r="P535" s="337" t="str">
        <f>IFERROR(VLOOKUP(K535,【参考】数式用!$A$2:$M$57,MATCH(O535,【参考】数式用!$G$3:$M$3,0)+6,0),"")</f>
        <v/>
      </c>
      <c r="Q535" s="338" t="s">
        <v>118</v>
      </c>
      <c r="R535" s="339"/>
      <c r="S535" s="340" t="s">
        <v>183</v>
      </c>
      <c r="T535" s="339"/>
      <c r="U535" s="340" t="s">
        <v>184</v>
      </c>
      <c r="V535" s="339"/>
      <c r="W535" s="340" t="s">
        <v>183</v>
      </c>
      <c r="X535" s="339"/>
      <c r="Y535" s="340" t="s">
        <v>185</v>
      </c>
      <c r="Z535" s="340" t="s">
        <v>186</v>
      </c>
      <c r="AA535" s="340" t="str">
        <f t="shared" si="261"/>
        <v/>
      </c>
      <c r="AB535" s="341" t="s">
        <v>187</v>
      </c>
      <c r="AC535" s="342" t="str">
        <f t="shared" si="262"/>
        <v/>
      </c>
      <c r="AD535" s="509" t="str">
        <f t="shared" si="263"/>
        <v/>
      </c>
      <c r="AE535" s="343" t="str">
        <f>IFERROR(ROUNDDOWN(ROUNDDOWN(ROUND(L535*VLOOKUP(K535,【参考】数式用!$A$2:$M$57,MATCH("処遇改善加算Ⅳ",【参考】数式用!$G$3:$M$3,0)+6,0),0),0)*AA535*0.5,0), "")</f>
        <v/>
      </c>
      <c r="AF535" s="344"/>
      <c r="AG535" s="345"/>
      <c r="AH535" s="345"/>
      <c r="AI535" s="344"/>
      <c r="AJ535" s="382"/>
      <c r="AK535" s="346"/>
      <c r="AL535" s="324" t="str">
        <f t="shared" si="264"/>
        <v/>
      </c>
      <c r="AM535" s="325" t="str">
        <f t="shared" si="265"/>
        <v/>
      </c>
      <c r="AN535" s="255"/>
      <c r="AO535" s="577" t="str">
        <f>IFERROR(VLOOKUP(K535,【参考】数式用!$A$2:$N$57,14,FALSE),"")</f>
        <v/>
      </c>
      <c r="AP535" s="577" t="str">
        <f t="shared" si="266"/>
        <v/>
      </c>
      <c r="AQ535" s="560" t="str">
        <f t="shared" si="267"/>
        <v/>
      </c>
      <c r="AR535" s="560" t="str">
        <f t="shared" si="268"/>
        <v>キャリアパス要件Ⅰ・Ⅱ_</v>
      </c>
      <c r="AS535" s="632" t="str">
        <f t="shared" si="269"/>
        <v>入力済</v>
      </c>
      <c r="AT535" s="577" t="str">
        <f t="shared" si="270"/>
        <v/>
      </c>
      <c r="AU535" s="632" t="str">
        <f t="shared" si="271"/>
        <v>入力済</v>
      </c>
      <c r="AV535" s="632" t="str">
        <f t="shared" si="272"/>
        <v/>
      </c>
      <c r="AW535" s="632" t="str">
        <f t="shared" si="273"/>
        <v/>
      </c>
      <c r="AX535" s="577" t="str">
        <f t="shared" si="274"/>
        <v/>
      </c>
      <c r="AY535" s="632" t="str">
        <f>IFERROR(VLOOKUP(K535,【参考】数式用!$AR$3:$AS$49, 2, FALSE), "")</f>
        <v/>
      </c>
      <c r="AZ535" s="577" t="str">
        <f t="shared" si="275"/>
        <v/>
      </c>
      <c r="BA535" s="559" t="str">
        <f t="shared" si="276"/>
        <v>入力済</v>
      </c>
      <c r="BB535" s="632" t="str">
        <f>IFERROR(VLOOKUP(K535,【参考】数式用!$AX$3:$AY$59, 2, FALSE), "")</f>
        <v/>
      </c>
      <c r="BC535" s="577" t="str">
        <f t="shared" si="277"/>
        <v/>
      </c>
      <c r="BD535" s="559" t="str">
        <f t="shared" si="278"/>
        <v>入力済</v>
      </c>
      <c r="BE535" s="559" t="str">
        <f t="shared" si="279"/>
        <v/>
      </c>
      <c r="BF535" s="559" t="str">
        <f t="shared" si="280"/>
        <v/>
      </c>
      <c r="BG535" s="559" t="str">
        <f t="shared" si="281"/>
        <v/>
      </c>
      <c r="BH535" s="559" t="str">
        <f t="shared" si="282"/>
        <v/>
      </c>
      <c r="BI535" s="559" t="str">
        <f t="shared" si="283"/>
        <v/>
      </c>
      <c r="BK535" s="27"/>
      <c r="BL535" s="606" t="str">
        <f t="shared" si="284"/>
        <v/>
      </c>
      <c r="BM535" s="606" t="str">
        <f t="shared" si="285"/>
        <v/>
      </c>
      <c r="BN535" s="606" t="str">
        <f t="shared" si="286"/>
        <v/>
      </c>
      <c r="BO535" s="607" t="str">
        <f>IFERROR(IF(BN535="対象",ROUNDDOWN(L535*VLOOKUP(K535,【参考】数式用!$A$4:$J$42,10,FALSE)*AA535,0),""),"")</f>
        <v/>
      </c>
      <c r="BP535" s="606" t="str">
        <f t="shared" si="290"/>
        <v/>
      </c>
      <c r="BQ535" s="606" t="str">
        <f t="shared" si="287"/>
        <v/>
      </c>
      <c r="BR535" s="608" t="str">
        <f t="shared" si="291"/>
        <v/>
      </c>
      <c r="BS535" s="608" t="str">
        <f t="shared" si="288"/>
        <v/>
      </c>
      <c r="BT535" s="606" t="str">
        <f t="shared" si="289"/>
        <v/>
      </c>
      <c r="BU535" s="607" t="str">
        <f>IFERROR(IF(BT535="Ⅱロ有り",ROUNDDOWN(L535*VLOOKUP(K535,【参考】数式用!$A$4:$J$42,10,FALSE)*AA535,0),""),"")</f>
        <v/>
      </c>
      <c r="BV535" s="606" t="str">
        <f>IFERROR(IF(BT535="Ⅱロなし",ROUNDDOWN(L535*VLOOKUP(K535,【参考】数式用!$A$4:$J$42,8,FALSE)*AA535,0),""),"")</f>
        <v/>
      </c>
    </row>
    <row r="536" spans="1:74" ht="110.1" customHeight="1" thickBot="1">
      <c r="A536" s="333">
        <v>523</v>
      </c>
      <c r="B536" s="1008" t="str">
        <f>IF(基本情報入力シート!B558="","",基本情報入力シート!B558)</f>
        <v/>
      </c>
      <c r="C536" s="1009"/>
      <c r="D536" s="1009"/>
      <c r="E536" s="1009"/>
      <c r="F536" s="1010"/>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24" t="str">
        <f>IF('別紙様式2-2（個票（４、５月））'!M536="","",'別紙様式2-2（個票（４、５月））'!M536)</f>
        <v/>
      </c>
      <c r="N536" s="584" t="str">
        <f>IF('別紙様式2-2（個票（４、５月））'!N536="","",'別紙様式2-2（個票（４、５月））'!N536)</f>
        <v/>
      </c>
      <c r="O536" s="336"/>
      <c r="P536" s="337" t="str">
        <f>IFERROR(VLOOKUP(K536,【参考】数式用!$A$2:$M$57,MATCH(O536,【参考】数式用!$G$3:$M$3,0)+6,0),"")</f>
        <v/>
      </c>
      <c r="Q536" s="338" t="s">
        <v>118</v>
      </c>
      <c r="R536" s="339"/>
      <c r="S536" s="340" t="s">
        <v>183</v>
      </c>
      <c r="T536" s="339"/>
      <c r="U536" s="340" t="s">
        <v>184</v>
      </c>
      <c r="V536" s="339"/>
      <c r="W536" s="340" t="s">
        <v>183</v>
      </c>
      <c r="X536" s="339"/>
      <c r="Y536" s="340" t="s">
        <v>185</v>
      </c>
      <c r="Z536" s="340" t="s">
        <v>186</v>
      </c>
      <c r="AA536" s="340" t="str">
        <f t="shared" si="261"/>
        <v/>
      </c>
      <c r="AB536" s="341" t="s">
        <v>187</v>
      </c>
      <c r="AC536" s="342" t="str">
        <f t="shared" si="262"/>
        <v/>
      </c>
      <c r="AD536" s="509" t="str">
        <f t="shared" si="263"/>
        <v/>
      </c>
      <c r="AE536" s="343" t="str">
        <f>IFERROR(ROUNDDOWN(ROUNDDOWN(ROUND(L536*VLOOKUP(K536,【参考】数式用!$A$2:$M$57,MATCH("処遇改善加算Ⅳ",【参考】数式用!$G$3:$M$3,0)+6,0),0),0)*AA536*0.5,0), "")</f>
        <v/>
      </c>
      <c r="AF536" s="344"/>
      <c r="AG536" s="345"/>
      <c r="AH536" s="345"/>
      <c r="AI536" s="344"/>
      <c r="AJ536" s="382"/>
      <c r="AK536" s="346"/>
      <c r="AL536" s="324" t="str">
        <f t="shared" si="264"/>
        <v/>
      </c>
      <c r="AM536" s="325" t="str">
        <f t="shared" si="265"/>
        <v/>
      </c>
      <c r="AN536" s="255"/>
      <c r="AO536" s="577" t="str">
        <f>IFERROR(VLOOKUP(K536,【参考】数式用!$A$2:$N$57,14,FALSE),"")</f>
        <v/>
      </c>
      <c r="AP536" s="577" t="str">
        <f t="shared" si="266"/>
        <v/>
      </c>
      <c r="AQ536" s="560" t="str">
        <f t="shared" si="267"/>
        <v/>
      </c>
      <c r="AR536" s="560" t="str">
        <f t="shared" si="268"/>
        <v>キャリアパス要件Ⅰ・Ⅱ_</v>
      </c>
      <c r="AS536" s="632" t="str">
        <f t="shared" si="269"/>
        <v>入力済</v>
      </c>
      <c r="AT536" s="577" t="str">
        <f t="shared" si="270"/>
        <v/>
      </c>
      <c r="AU536" s="632" t="str">
        <f t="shared" si="271"/>
        <v>入力済</v>
      </c>
      <c r="AV536" s="632" t="str">
        <f t="shared" si="272"/>
        <v/>
      </c>
      <c r="AW536" s="632" t="str">
        <f t="shared" si="273"/>
        <v/>
      </c>
      <c r="AX536" s="577" t="str">
        <f t="shared" si="274"/>
        <v/>
      </c>
      <c r="AY536" s="632" t="str">
        <f>IFERROR(VLOOKUP(K536,【参考】数式用!$AR$3:$AS$49, 2, FALSE), "")</f>
        <v/>
      </c>
      <c r="AZ536" s="577" t="str">
        <f t="shared" si="275"/>
        <v/>
      </c>
      <c r="BA536" s="559" t="str">
        <f t="shared" si="276"/>
        <v>入力済</v>
      </c>
      <c r="BB536" s="632" t="str">
        <f>IFERROR(VLOOKUP(K536,【参考】数式用!$AX$3:$AY$59, 2, FALSE), "")</f>
        <v/>
      </c>
      <c r="BC536" s="577" t="str">
        <f t="shared" si="277"/>
        <v/>
      </c>
      <c r="BD536" s="559" t="str">
        <f t="shared" si="278"/>
        <v>入力済</v>
      </c>
      <c r="BE536" s="559" t="str">
        <f t="shared" si="279"/>
        <v/>
      </c>
      <c r="BF536" s="559" t="str">
        <f t="shared" si="280"/>
        <v/>
      </c>
      <c r="BG536" s="559" t="str">
        <f t="shared" si="281"/>
        <v/>
      </c>
      <c r="BH536" s="559" t="str">
        <f t="shared" si="282"/>
        <v/>
      </c>
      <c r="BI536" s="559" t="str">
        <f t="shared" si="283"/>
        <v/>
      </c>
      <c r="BK536" s="27"/>
      <c r="BL536" s="606" t="str">
        <f t="shared" si="284"/>
        <v/>
      </c>
      <c r="BM536" s="606" t="str">
        <f t="shared" si="285"/>
        <v/>
      </c>
      <c r="BN536" s="606" t="str">
        <f t="shared" si="286"/>
        <v/>
      </c>
      <c r="BO536" s="607" t="str">
        <f>IFERROR(IF(BN536="対象",ROUNDDOWN(L536*VLOOKUP(K536,【参考】数式用!$A$4:$J$42,10,FALSE)*AA536,0),""),"")</f>
        <v/>
      </c>
      <c r="BP536" s="606" t="str">
        <f t="shared" si="290"/>
        <v/>
      </c>
      <c r="BQ536" s="606" t="str">
        <f t="shared" si="287"/>
        <v/>
      </c>
      <c r="BR536" s="608" t="str">
        <f t="shared" si="291"/>
        <v/>
      </c>
      <c r="BS536" s="608" t="str">
        <f t="shared" si="288"/>
        <v/>
      </c>
      <c r="BT536" s="606" t="str">
        <f t="shared" si="289"/>
        <v/>
      </c>
      <c r="BU536" s="607" t="str">
        <f>IFERROR(IF(BT536="Ⅱロ有り",ROUNDDOWN(L536*VLOOKUP(K536,【参考】数式用!$A$4:$J$42,10,FALSE)*AA536,0),""),"")</f>
        <v/>
      </c>
      <c r="BV536" s="606" t="str">
        <f>IFERROR(IF(BT536="Ⅱロなし",ROUNDDOWN(L536*VLOOKUP(K536,【参考】数式用!$A$4:$J$42,8,FALSE)*AA536,0),""),"")</f>
        <v/>
      </c>
    </row>
    <row r="537" spans="1:74" ht="110.1" customHeight="1" thickBot="1">
      <c r="A537" s="333">
        <v>524</v>
      </c>
      <c r="B537" s="1008" t="str">
        <f>IF(基本情報入力シート!B559="","",基本情報入力シート!B559)</f>
        <v/>
      </c>
      <c r="C537" s="1009"/>
      <c r="D537" s="1009"/>
      <c r="E537" s="1009"/>
      <c r="F537" s="1010"/>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24" t="str">
        <f>IF('別紙様式2-2（個票（４、５月））'!M537="","",'別紙様式2-2（個票（４、５月））'!M537)</f>
        <v/>
      </c>
      <c r="N537" s="584" t="str">
        <f>IF('別紙様式2-2（個票（４、５月））'!N537="","",'別紙様式2-2（個票（４、５月））'!N537)</f>
        <v/>
      </c>
      <c r="O537" s="336"/>
      <c r="P537" s="337" t="str">
        <f>IFERROR(VLOOKUP(K537,【参考】数式用!$A$2:$M$57,MATCH(O537,【参考】数式用!$G$3:$M$3,0)+6,0),"")</f>
        <v/>
      </c>
      <c r="Q537" s="338" t="s">
        <v>118</v>
      </c>
      <c r="R537" s="339"/>
      <c r="S537" s="340" t="s">
        <v>183</v>
      </c>
      <c r="T537" s="339"/>
      <c r="U537" s="340" t="s">
        <v>184</v>
      </c>
      <c r="V537" s="339"/>
      <c r="W537" s="340" t="s">
        <v>183</v>
      </c>
      <c r="X537" s="339"/>
      <c r="Y537" s="340" t="s">
        <v>185</v>
      </c>
      <c r="Z537" s="340" t="s">
        <v>186</v>
      </c>
      <c r="AA537" s="340" t="str">
        <f t="shared" si="261"/>
        <v/>
      </c>
      <c r="AB537" s="341" t="s">
        <v>187</v>
      </c>
      <c r="AC537" s="342" t="str">
        <f t="shared" si="262"/>
        <v/>
      </c>
      <c r="AD537" s="509" t="str">
        <f t="shared" si="263"/>
        <v/>
      </c>
      <c r="AE537" s="343" t="str">
        <f>IFERROR(ROUNDDOWN(ROUNDDOWN(ROUND(L537*VLOOKUP(K537,【参考】数式用!$A$2:$M$57,MATCH("処遇改善加算Ⅳ",【参考】数式用!$G$3:$M$3,0)+6,0),0),0)*AA537*0.5,0), "")</f>
        <v/>
      </c>
      <c r="AF537" s="344"/>
      <c r="AG537" s="345"/>
      <c r="AH537" s="345"/>
      <c r="AI537" s="344"/>
      <c r="AJ537" s="382"/>
      <c r="AK537" s="346"/>
      <c r="AL537" s="324" t="str">
        <f t="shared" si="264"/>
        <v/>
      </c>
      <c r="AM537" s="325" t="str">
        <f t="shared" si="265"/>
        <v/>
      </c>
      <c r="AN537" s="255"/>
      <c r="AO537" s="577" t="str">
        <f>IFERROR(VLOOKUP(K537,【参考】数式用!$A$2:$N$57,14,FALSE),"")</f>
        <v/>
      </c>
      <c r="AP537" s="577" t="str">
        <f t="shared" si="266"/>
        <v/>
      </c>
      <c r="AQ537" s="560" t="str">
        <f t="shared" si="267"/>
        <v/>
      </c>
      <c r="AR537" s="560" t="str">
        <f t="shared" si="268"/>
        <v>キャリアパス要件Ⅰ・Ⅱ_</v>
      </c>
      <c r="AS537" s="632" t="str">
        <f t="shared" si="269"/>
        <v>入力済</v>
      </c>
      <c r="AT537" s="577" t="str">
        <f t="shared" si="270"/>
        <v/>
      </c>
      <c r="AU537" s="632" t="str">
        <f t="shared" si="271"/>
        <v>入力済</v>
      </c>
      <c r="AV537" s="632" t="str">
        <f t="shared" si="272"/>
        <v/>
      </c>
      <c r="AW537" s="632" t="str">
        <f t="shared" si="273"/>
        <v/>
      </c>
      <c r="AX537" s="577" t="str">
        <f t="shared" si="274"/>
        <v/>
      </c>
      <c r="AY537" s="632" t="str">
        <f>IFERROR(VLOOKUP(K537,【参考】数式用!$AR$3:$AS$49, 2, FALSE), "")</f>
        <v/>
      </c>
      <c r="AZ537" s="577" t="str">
        <f t="shared" si="275"/>
        <v/>
      </c>
      <c r="BA537" s="559" t="str">
        <f t="shared" si="276"/>
        <v>入力済</v>
      </c>
      <c r="BB537" s="632" t="str">
        <f>IFERROR(VLOOKUP(K537,【参考】数式用!$AX$3:$AY$59, 2, FALSE), "")</f>
        <v/>
      </c>
      <c r="BC537" s="577" t="str">
        <f t="shared" si="277"/>
        <v/>
      </c>
      <c r="BD537" s="559" t="str">
        <f t="shared" si="278"/>
        <v>入力済</v>
      </c>
      <c r="BE537" s="559" t="str">
        <f t="shared" si="279"/>
        <v/>
      </c>
      <c r="BF537" s="559" t="str">
        <f t="shared" si="280"/>
        <v/>
      </c>
      <c r="BG537" s="559" t="str">
        <f t="shared" si="281"/>
        <v/>
      </c>
      <c r="BH537" s="559" t="str">
        <f t="shared" si="282"/>
        <v/>
      </c>
      <c r="BI537" s="559" t="str">
        <f t="shared" si="283"/>
        <v/>
      </c>
      <c r="BK537" s="27"/>
      <c r="BL537" s="606" t="str">
        <f t="shared" si="284"/>
        <v/>
      </c>
      <c r="BM537" s="606" t="str">
        <f t="shared" si="285"/>
        <v/>
      </c>
      <c r="BN537" s="606" t="str">
        <f t="shared" si="286"/>
        <v/>
      </c>
      <c r="BO537" s="607" t="str">
        <f>IFERROR(IF(BN537="対象",ROUNDDOWN(L537*VLOOKUP(K537,【参考】数式用!$A$4:$J$42,10,FALSE)*AA537,0),""),"")</f>
        <v/>
      </c>
      <c r="BP537" s="606" t="str">
        <f t="shared" si="290"/>
        <v/>
      </c>
      <c r="BQ537" s="606" t="str">
        <f t="shared" si="287"/>
        <v/>
      </c>
      <c r="BR537" s="608" t="str">
        <f t="shared" si="291"/>
        <v/>
      </c>
      <c r="BS537" s="608" t="str">
        <f t="shared" si="288"/>
        <v/>
      </c>
      <c r="BT537" s="606" t="str">
        <f t="shared" si="289"/>
        <v/>
      </c>
      <c r="BU537" s="607" t="str">
        <f>IFERROR(IF(BT537="Ⅱロ有り",ROUNDDOWN(L537*VLOOKUP(K537,【参考】数式用!$A$4:$J$42,10,FALSE)*AA537,0),""),"")</f>
        <v/>
      </c>
      <c r="BV537" s="606" t="str">
        <f>IFERROR(IF(BT537="Ⅱロなし",ROUNDDOWN(L537*VLOOKUP(K537,【参考】数式用!$A$4:$J$42,8,FALSE)*AA537,0),""),"")</f>
        <v/>
      </c>
    </row>
    <row r="538" spans="1:74" ht="110.1" customHeight="1" thickBot="1">
      <c r="A538" s="333">
        <v>525</v>
      </c>
      <c r="B538" s="1008" t="str">
        <f>IF(基本情報入力シート!B560="","",基本情報入力シート!B560)</f>
        <v/>
      </c>
      <c r="C538" s="1009"/>
      <c r="D538" s="1009"/>
      <c r="E538" s="1009"/>
      <c r="F538" s="1010"/>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24" t="str">
        <f>IF('別紙様式2-2（個票（４、５月））'!M538="","",'別紙様式2-2（個票（４、５月））'!M538)</f>
        <v/>
      </c>
      <c r="N538" s="584" t="str">
        <f>IF('別紙様式2-2（個票（４、５月））'!N538="","",'別紙様式2-2（個票（４、５月））'!N538)</f>
        <v/>
      </c>
      <c r="O538" s="336"/>
      <c r="P538" s="337" t="str">
        <f>IFERROR(VLOOKUP(K538,【参考】数式用!$A$2:$M$57,MATCH(O538,【参考】数式用!$G$3:$M$3,0)+6,0),"")</f>
        <v/>
      </c>
      <c r="Q538" s="338" t="s">
        <v>118</v>
      </c>
      <c r="R538" s="339"/>
      <c r="S538" s="340" t="s">
        <v>183</v>
      </c>
      <c r="T538" s="339"/>
      <c r="U538" s="340" t="s">
        <v>184</v>
      </c>
      <c r="V538" s="339"/>
      <c r="W538" s="340" t="s">
        <v>183</v>
      </c>
      <c r="X538" s="339"/>
      <c r="Y538" s="340" t="s">
        <v>185</v>
      </c>
      <c r="Z538" s="340" t="s">
        <v>186</v>
      </c>
      <c r="AA538" s="340" t="str">
        <f t="shared" si="261"/>
        <v/>
      </c>
      <c r="AB538" s="341" t="s">
        <v>187</v>
      </c>
      <c r="AC538" s="342" t="str">
        <f t="shared" si="262"/>
        <v/>
      </c>
      <c r="AD538" s="509" t="str">
        <f t="shared" si="263"/>
        <v/>
      </c>
      <c r="AE538" s="343" t="str">
        <f>IFERROR(ROUNDDOWN(ROUNDDOWN(ROUND(L538*VLOOKUP(K538,【参考】数式用!$A$2:$M$57,MATCH("処遇改善加算Ⅳ",【参考】数式用!$G$3:$M$3,0)+6,0),0),0)*AA538*0.5,0), "")</f>
        <v/>
      </c>
      <c r="AF538" s="344"/>
      <c r="AG538" s="345"/>
      <c r="AH538" s="345"/>
      <c r="AI538" s="344"/>
      <c r="AJ538" s="382"/>
      <c r="AK538" s="346"/>
      <c r="AL538" s="324" t="str">
        <f t="shared" si="264"/>
        <v/>
      </c>
      <c r="AM538" s="325" t="str">
        <f t="shared" si="265"/>
        <v/>
      </c>
      <c r="AN538" s="255"/>
      <c r="AO538" s="577" t="str">
        <f>IFERROR(VLOOKUP(K538,【参考】数式用!$A$2:$N$57,14,FALSE),"")</f>
        <v/>
      </c>
      <c r="AP538" s="577" t="str">
        <f t="shared" si="266"/>
        <v/>
      </c>
      <c r="AQ538" s="560" t="str">
        <f t="shared" si="267"/>
        <v/>
      </c>
      <c r="AR538" s="560" t="str">
        <f t="shared" si="268"/>
        <v>キャリアパス要件Ⅰ・Ⅱ_</v>
      </c>
      <c r="AS538" s="632" t="str">
        <f t="shared" si="269"/>
        <v>入力済</v>
      </c>
      <c r="AT538" s="577" t="str">
        <f t="shared" si="270"/>
        <v/>
      </c>
      <c r="AU538" s="632" t="str">
        <f t="shared" si="271"/>
        <v>入力済</v>
      </c>
      <c r="AV538" s="632" t="str">
        <f t="shared" si="272"/>
        <v/>
      </c>
      <c r="AW538" s="632" t="str">
        <f t="shared" si="273"/>
        <v/>
      </c>
      <c r="AX538" s="577" t="str">
        <f t="shared" si="274"/>
        <v/>
      </c>
      <c r="AY538" s="632" t="str">
        <f>IFERROR(VLOOKUP(K538,【参考】数式用!$AR$3:$AS$49, 2, FALSE), "")</f>
        <v/>
      </c>
      <c r="AZ538" s="577" t="str">
        <f t="shared" si="275"/>
        <v/>
      </c>
      <c r="BA538" s="559" t="str">
        <f t="shared" si="276"/>
        <v>入力済</v>
      </c>
      <c r="BB538" s="632" t="str">
        <f>IFERROR(VLOOKUP(K538,【参考】数式用!$AX$3:$AY$59, 2, FALSE), "")</f>
        <v/>
      </c>
      <c r="BC538" s="577" t="str">
        <f t="shared" si="277"/>
        <v/>
      </c>
      <c r="BD538" s="559" t="str">
        <f t="shared" si="278"/>
        <v>入力済</v>
      </c>
      <c r="BE538" s="559" t="str">
        <f t="shared" si="279"/>
        <v/>
      </c>
      <c r="BF538" s="559" t="str">
        <f t="shared" si="280"/>
        <v/>
      </c>
      <c r="BG538" s="559" t="str">
        <f t="shared" si="281"/>
        <v/>
      </c>
      <c r="BH538" s="559" t="str">
        <f t="shared" si="282"/>
        <v/>
      </c>
      <c r="BI538" s="559" t="str">
        <f t="shared" si="283"/>
        <v/>
      </c>
      <c r="BK538" s="27"/>
      <c r="BL538" s="606" t="str">
        <f t="shared" si="284"/>
        <v/>
      </c>
      <c r="BM538" s="606" t="str">
        <f t="shared" si="285"/>
        <v/>
      </c>
      <c r="BN538" s="606" t="str">
        <f t="shared" si="286"/>
        <v/>
      </c>
      <c r="BO538" s="607" t="str">
        <f>IFERROR(IF(BN538="対象",ROUNDDOWN(L538*VLOOKUP(K538,【参考】数式用!$A$4:$J$42,10,FALSE)*AA538,0),""),"")</f>
        <v/>
      </c>
      <c r="BP538" s="606" t="str">
        <f t="shared" si="290"/>
        <v/>
      </c>
      <c r="BQ538" s="606" t="str">
        <f t="shared" si="287"/>
        <v/>
      </c>
      <c r="BR538" s="608" t="str">
        <f t="shared" si="291"/>
        <v/>
      </c>
      <c r="BS538" s="608" t="str">
        <f t="shared" si="288"/>
        <v/>
      </c>
      <c r="BT538" s="606" t="str">
        <f t="shared" si="289"/>
        <v/>
      </c>
      <c r="BU538" s="607" t="str">
        <f>IFERROR(IF(BT538="Ⅱロ有り",ROUNDDOWN(L538*VLOOKUP(K538,【参考】数式用!$A$4:$J$42,10,FALSE)*AA538,0),""),"")</f>
        <v/>
      </c>
      <c r="BV538" s="606" t="str">
        <f>IFERROR(IF(BT538="Ⅱロなし",ROUNDDOWN(L538*VLOOKUP(K538,【参考】数式用!$A$4:$J$42,8,FALSE)*AA538,0),""),"")</f>
        <v/>
      </c>
    </row>
    <row r="539" spans="1:74" ht="110.1" customHeight="1" thickBot="1">
      <c r="A539" s="333">
        <v>526</v>
      </c>
      <c r="B539" s="1008" t="str">
        <f>IF(基本情報入力シート!B561="","",基本情報入力シート!B561)</f>
        <v/>
      </c>
      <c r="C539" s="1009"/>
      <c r="D539" s="1009"/>
      <c r="E539" s="1009"/>
      <c r="F539" s="1010"/>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24" t="str">
        <f>IF('別紙様式2-2（個票（４、５月））'!M539="","",'別紙様式2-2（個票（４、５月））'!M539)</f>
        <v/>
      </c>
      <c r="N539" s="584" t="str">
        <f>IF('別紙様式2-2（個票（４、５月））'!N539="","",'別紙様式2-2（個票（４、５月））'!N539)</f>
        <v/>
      </c>
      <c r="O539" s="336"/>
      <c r="P539" s="337" t="str">
        <f>IFERROR(VLOOKUP(K539,【参考】数式用!$A$2:$M$57,MATCH(O539,【参考】数式用!$G$3:$M$3,0)+6,0),"")</f>
        <v/>
      </c>
      <c r="Q539" s="338" t="s">
        <v>118</v>
      </c>
      <c r="R539" s="339"/>
      <c r="S539" s="340" t="s">
        <v>183</v>
      </c>
      <c r="T539" s="339"/>
      <c r="U539" s="340" t="s">
        <v>184</v>
      </c>
      <c r="V539" s="339"/>
      <c r="W539" s="340" t="s">
        <v>183</v>
      </c>
      <c r="X539" s="339"/>
      <c r="Y539" s="340" t="s">
        <v>185</v>
      </c>
      <c r="Z539" s="340" t="s">
        <v>186</v>
      </c>
      <c r="AA539" s="340" t="str">
        <f t="shared" si="261"/>
        <v/>
      </c>
      <c r="AB539" s="341" t="s">
        <v>187</v>
      </c>
      <c r="AC539" s="342" t="str">
        <f t="shared" si="262"/>
        <v/>
      </c>
      <c r="AD539" s="509" t="str">
        <f t="shared" si="263"/>
        <v/>
      </c>
      <c r="AE539" s="343" t="str">
        <f>IFERROR(ROUNDDOWN(ROUNDDOWN(ROUND(L539*VLOOKUP(K539,【参考】数式用!$A$2:$M$57,MATCH("処遇改善加算Ⅳ",【参考】数式用!$G$3:$M$3,0)+6,0),0),0)*AA539*0.5,0), "")</f>
        <v/>
      </c>
      <c r="AF539" s="344"/>
      <c r="AG539" s="345"/>
      <c r="AH539" s="345"/>
      <c r="AI539" s="344"/>
      <c r="AJ539" s="382"/>
      <c r="AK539" s="346"/>
      <c r="AL539" s="324" t="str">
        <f t="shared" si="264"/>
        <v/>
      </c>
      <c r="AM539" s="325" t="str">
        <f t="shared" si="265"/>
        <v/>
      </c>
      <c r="AN539" s="255"/>
      <c r="AO539" s="577" t="str">
        <f>IFERROR(VLOOKUP(K539,【参考】数式用!$A$2:$N$57,14,FALSE),"")</f>
        <v/>
      </c>
      <c r="AP539" s="577" t="str">
        <f t="shared" si="266"/>
        <v/>
      </c>
      <c r="AQ539" s="560" t="str">
        <f t="shared" si="267"/>
        <v/>
      </c>
      <c r="AR539" s="560" t="str">
        <f t="shared" si="268"/>
        <v>キャリアパス要件Ⅰ・Ⅱ_</v>
      </c>
      <c r="AS539" s="632" t="str">
        <f t="shared" si="269"/>
        <v>入力済</v>
      </c>
      <c r="AT539" s="577" t="str">
        <f t="shared" si="270"/>
        <v/>
      </c>
      <c r="AU539" s="632" t="str">
        <f t="shared" si="271"/>
        <v>入力済</v>
      </c>
      <c r="AV539" s="632" t="str">
        <f t="shared" si="272"/>
        <v/>
      </c>
      <c r="AW539" s="632" t="str">
        <f t="shared" si="273"/>
        <v/>
      </c>
      <c r="AX539" s="577" t="str">
        <f t="shared" si="274"/>
        <v/>
      </c>
      <c r="AY539" s="632" t="str">
        <f>IFERROR(VLOOKUP(K539,【参考】数式用!$AR$3:$AS$49, 2, FALSE), "")</f>
        <v/>
      </c>
      <c r="AZ539" s="577" t="str">
        <f t="shared" si="275"/>
        <v/>
      </c>
      <c r="BA539" s="559" t="str">
        <f t="shared" si="276"/>
        <v>入力済</v>
      </c>
      <c r="BB539" s="632" t="str">
        <f>IFERROR(VLOOKUP(K539,【参考】数式用!$AX$3:$AY$59, 2, FALSE), "")</f>
        <v/>
      </c>
      <c r="BC539" s="577" t="str">
        <f t="shared" si="277"/>
        <v/>
      </c>
      <c r="BD539" s="559" t="str">
        <f t="shared" si="278"/>
        <v>入力済</v>
      </c>
      <c r="BE539" s="559" t="str">
        <f t="shared" si="279"/>
        <v/>
      </c>
      <c r="BF539" s="559" t="str">
        <f t="shared" si="280"/>
        <v/>
      </c>
      <c r="BG539" s="559" t="str">
        <f t="shared" si="281"/>
        <v/>
      </c>
      <c r="BH539" s="559" t="str">
        <f t="shared" si="282"/>
        <v/>
      </c>
      <c r="BI539" s="559" t="str">
        <f t="shared" si="283"/>
        <v/>
      </c>
      <c r="BK539" s="27"/>
      <c r="BL539" s="606" t="str">
        <f t="shared" si="284"/>
        <v/>
      </c>
      <c r="BM539" s="606" t="str">
        <f t="shared" si="285"/>
        <v/>
      </c>
      <c r="BN539" s="606" t="str">
        <f t="shared" si="286"/>
        <v/>
      </c>
      <c r="BO539" s="607" t="str">
        <f>IFERROR(IF(BN539="対象",ROUNDDOWN(L539*VLOOKUP(K539,【参考】数式用!$A$4:$J$42,10,FALSE)*AA539,0),""),"")</f>
        <v/>
      </c>
      <c r="BP539" s="606" t="str">
        <f t="shared" si="290"/>
        <v/>
      </c>
      <c r="BQ539" s="606" t="str">
        <f t="shared" si="287"/>
        <v/>
      </c>
      <c r="BR539" s="608" t="str">
        <f t="shared" si="291"/>
        <v/>
      </c>
      <c r="BS539" s="608" t="str">
        <f t="shared" si="288"/>
        <v/>
      </c>
      <c r="BT539" s="606" t="str">
        <f t="shared" si="289"/>
        <v/>
      </c>
      <c r="BU539" s="607" t="str">
        <f>IFERROR(IF(BT539="Ⅱロ有り",ROUNDDOWN(L539*VLOOKUP(K539,【参考】数式用!$A$4:$J$42,10,FALSE)*AA539,0),""),"")</f>
        <v/>
      </c>
      <c r="BV539" s="606" t="str">
        <f>IFERROR(IF(BT539="Ⅱロなし",ROUNDDOWN(L539*VLOOKUP(K539,【参考】数式用!$A$4:$J$42,8,FALSE)*AA539,0),""),"")</f>
        <v/>
      </c>
    </row>
    <row r="540" spans="1:74" ht="110.1" customHeight="1" thickBot="1">
      <c r="A540" s="333">
        <v>527</v>
      </c>
      <c r="B540" s="1008" t="str">
        <f>IF(基本情報入力シート!B562="","",基本情報入力シート!B562)</f>
        <v/>
      </c>
      <c r="C540" s="1009"/>
      <c r="D540" s="1009"/>
      <c r="E540" s="1009"/>
      <c r="F540" s="1010"/>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24" t="str">
        <f>IF('別紙様式2-2（個票（４、５月））'!M540="","",'別紙様式2-2（個票（４、５月））'!M540)</f>
        <v/>
      </c>
      <c r="N540" s="584" t="str">
        <f>IF('別紙様式2-2（個票（４、５月））'!N540="","",'別紙様式2-2（個票（４、５月））'!N540)</f>
        <v/>
      </c>
      <c r="O540" s="336"/>
      <c r="P540" s="337" t="str">
        <f>IFERROR(VLOOKUP(K540,【参考】数式用!$A$2:$M$57,MATCH(O540,【参考】数式用!$G$3:$M$3,0)+6,0),"")</f>
        <v/>
      </c>
      <c r="Q540" s="338" t="s">
        <v>118</v>
      </c>
      <c r="R540" s="339"/>
      <c r="S540" s="340" t="s">
        <v>183</v>
      </c>
      <c r="T540" s="339"/>
      <c r="U540" s="340" t="s">
        <v>184</v>
      </c>
      <c r="V540" s="339"/>
      <c r="W540" s="340" t="s">
        <v>183</v>
      </c>
      <c r="X540" s="339"/>
      <c r="Y540" s="340" t="s">
        <v>185</v>
      </c>
      <c r="Z540" s="340" t="s">
        <v>186</v>
      </c>
      <c r="AA540" s="340" t="str">
        <f t="shared" si="261"/>
        <v/>
      </c>
      <c r="AB540" s="341" t="s">
        <v>187</v>
      </c>
      <c r="AC540" s="342" t="str">
        <f t="shared" si="262"/>
        <v/>
      </c>
      <c r="AD540" s="509" t="str">
        <f t="shared" si="263"/>
        <v/>
      </c>
      <c r="AE540" s="343" t="str">
        <f>IFERROR(ROUNDDOWN(ROUNDDOWN(ROUND(L540*VLOOKUP(K540,【参考】数式用!$A$2:$M$57,MATCH("処遇改善加算Ⅳ",【参考】数式用!$G$3:$M$3,0)+6,0),0),0)*AA540*0.5,0), "")</f>
        <v/>
      </c>
      <c r="AF540" s="344"/>
      <c r="AG540" s="345"/>
      <c r="AH540" s="345"/>
      <c r="AI540" s="344"/>
      <c r="AJ540" s="382"/>
      <c r="AK540" s="346"/>
      <c r="AL540" s="324" t="str">
        <f t="shared" si="264"/>
        <v/>
      </c>
      <c r="AM540" s="325" t="str">
        <f t="shared" si="265"/>
        <v/>
      </c>
      <c r="AN540" s="255"/>
      <c r="AO540" s="577" t="str">
        <f>IFERROR(VLOOKUP(K540,【参考】数式用!$A$2:$N$57,14,FALSE),"")</f>
        <v/>
      </c>
      <c r="AP540" s="577" t="str">
        <f t="shared" si="266"/>
        <v/>
      </c>
      <c r="AQ540" s="560" t="str">
        <f t="shared" si="267"/>
        <v/>
      </c>
      <c r="AR540" s="560" t="str">
        <f t="shared" si="268"/>
        <v>キャリアパス要件Ⅰ・Ⅱ_</v>
      </c>
      <c r="AS540" s="632" t="str">
        <f t="shared" si="269"/>
        <v>入力済</v>
      </c>
      <c r="AT540" s="577" t="str">
        <f t="shared" si="270"/>
        <v/>
      </c>
      <c r="AU540" s="632" t="str">
        <f t="shared" si="271"/>
        <v>入力済</v>
      </c>
      <c r="AV540" s="632" t="str">
        <f t="shared" si="272"/>
        <v/>
      </c>
      <c r="AW540" s="632" t="str">
        <f t="shared" si="273"/>
        <v/>
      </c>
      <c r="AX540" s="577" t="str">
        <f t="shared" si="274"/>
        <v/>
      </c>
      <c r="AY540" s="632" t="str">
        <f>IFERROR(VLOOKUP(K540,【参考】数式用!$AR$3:$AS$49, 2, FALSE), "")</f>
        <v/>
      </c>
      <c r="AZ540" s="577" t="str">
        <f t="shared" si="275"/>
        <v/>
      </c>
      <c r="BA540" s="559" t="str">
        <f t="shared" si="276"/>
        <v>入力済</v>
      </c>
      <c r="BB540" s="632" t="str">
        <f>IFERROR(VLOOKUP(K540,【参考】数式用!$AX$3:$AY$59, 2, FALSE), "")</f>
        <v/>
      </c>
      <c r="BC540" s="577" t="str">
        <f t="shared" si="277"/>
        <v/>
      </c>
      <c r="BD540" s="559" t="str">
        <f t="shared" si="278"/>
        <v>入力済</v>
      </c>
      <c r="BE540" s="559" t="str">
        <f t="shared" si="279"/>
        <v/>
      </c>
      <c r="BF540" s="559" t="str">
        <f t="shared" si="280"/>
        <v/>
      </c>
      <c r="BG540" s="559" t="str">
        <f t="shared" si="281"/>
        <v/>
      </c>
      <c r="BH540" s="559" t="str">
        <f t="shared" si="282"/>
        <v/>
      </c>
      <c r="BI540" s="559" t="str">
        <f t="shared" si="283"/>
        <v/>
      </c>
      <c r="BK540" s="27"/>
      <c r="BL540" s="606" t="str">
        <f t="shared" si="284"/>
        <v/>
      </c>
      <c r="BM540" s="606" t="str">
        <f t="shared" si="285"/>
        <v/>
      </c>
      <c r="BN540" s="606" t="str">
        <f t="shared" si="286"/>
        <v/>
      </c>
      <c r="BO540" s="607" t="str">
        <f>IFERROR(IF(BN540="対象",ROUNDDOWN(L540*VLOOKUP(K540,【参考】数式用!$A$4:$J$42,10,FALSE)*AA540,0),""),"")</f>
        <v/>
      </c>
      <c r="BP540" s="606" t="str">
        <f t="shared" si="290"/>
        <v/>
      </c>
      <c r="BQ540" s="606" t="str">
        <f t="shared" si="287"/>
        <v/>
      </c>
      <c r="BR540" s="608" t="str">
        <f t="shared" si="291"/>
        <v/>
      </c>
      <c r="BS540" s="608" t="str">
        <f t="shared" si="288"/>
        <v/>
      </c>
      <c r="BT540" s="606" t="str">
        <f t="shared" si="289"/>
        <v/>
      </c>
      <c r="BU540" s="607" t="str">
        <f>IFERROR(IF(BT540="Ⅱロ有り",ROUNDDOWN(L540*VLOOKUP(K540,【参考】数式用!$A$4:$J$42,10,FALSE)*AA540,0),""),"")</f>
        <v/>
      </c>
      <c r="BV540" s="606" t="str">
        <f>IFERROR(IF(BT540="Ⅱロなし",ROUNDDOWN(L540*VLOOKUP(K540,【参考】数式用!$A$4:$J$42,8,FALSE)*AA540,0),""),"")</f>
        <v/>
      </c>
    </row>
    <row r="541" spans="1:74" ht="110.1" customHeight="1" thickBot="1">
      <c r="A541" s="333">
        <v>528</v>
      </c>
      <c r="B541" s="1008" t="str">
        <f>IF(基本情報入力シート!B563="","",基本情報入力シート!B563)</f>
        <v/>
      </c>
      <c r="C541" s="1009"/>
      <c r="D541" s="1009"/>
      <c r="E541" s="1009"/>
      <c r="F541" s="1010"/>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24" t="str">
        <f>IF('別紙様式2-2（個票（４、５月））'!M541="","",'別紙様式2-2（個票（４、５月））'!M541)</f>
        <v/>
      </c>
      <c r="N541" s="584" t="str">
        <f>IF('別紙様式2-2（個票（４、５月））'!N541="","",'別紙様式2-2（個票（４、５月））'!N541)</f>
        <v/>
      </c>
      <c r="O541" s="336"/>
      <c r="P541" s="337" t="str">
        <f>IFERROR(VLOOKUP(K541,【参考】数式用!$A$2:$M$57,MATCH(O541,【参考】数式用!$G$3:$M$3,0)+6,0),"")</f>
        <v/>
      </c>
      <c r="Q541" s="338" t="s">
        <v>118</v>
      </c>
      <c r="R541" s="339"/>
      <c r="S541" s="340" t="s">
        <v>183</v>
      </c>
      <c r="T541" s="339"/>
      <c r="U541" s="340" t="s">
        <v>184</v>
      </c>
      <c r="V541" s="339"/>
      <c r="W541" s="340" t="s">
        <v>183</v>
      </c>
      <c r="X541" s="339"/>
      <c r="Y541" s="340" t="s">
        <v>185</v>
      </c>
      <c r="Z541" s="340" t="s">
        <v>186</v>
      </c>
      <c r="AA541" s="340" t="str">
        <f t="shared" si="261"/>
        <v/>
      </c>
      <c r="AB541" s="341" t="s">
        <v>187</v>
      </c>
      <c r="AC541" s="342" t="str">
        <f t="shared" si="262"/>
        <v/>
      </c>
      <c r="AD541" s="509" t="str">
        <f t="shared" si="263"/>
        <v/>
      </c>
      <c r="AE541" s="343" t="str">
        <f>IFERROR(ROUNDDOWN(ROUNDDOWN(ROUND(L541*VLOOKUP(K541,【参考】数式用!$A$2:$M$57,MATCH("処遇改善加算Ⅳ",【参考】数式用!$G$3:$M$3,0)+6,0),0),0)*AA541*0.5,0), "")</f>
        <v/>
      </c>
      <c r="AF541" s="344"/>
      <c r="AG541" s="345"/>
      <c r="AH541" s="345"/>
      <c r="AI541" s="344"/>
      <c r="AJ541" s="382"/>
      <c r="AK541" s="346"/>
      <c r="AL541" s="324" t="str">
        <f t="shared" si="264"/>
        <v/>
      </c>
      <c r="AM541" s="325" t="str">
        <f t="shared" si="265"/>
        <v/>
      </c>
      <c r="AN541" s="255"/>
      <c r="AO541" s="577" t="str">
        <f>IFERROR(VLOOKUP(K541,【参考】数式用!$A$2:$N$57,14,FALSE),"")</f>
        <v/>
      </c>
      <c r="AP541" s="577" t="str">
        <f t="shared" si="266"/>
        <v/>
      </c>
      <c r="AQ541" s="560" t="str">
        <f t="shared" si="267"/>
        <v/>
      </c>
      <c r="AR541" s="560" t="str">
        <f t="shared" si="268"/>
        <v>キャリアパス要件Ⅰ・Ⅱ_</v>
      </c>
      <c r="AS541" s="632" t="str">
        <f t="shared" si="269"/>
        <v>入力済</v>
      </c>
      <c r="AT541" s="577" t="str">
        <f t="shared" si="270"/>
        <v/>
      </c>
      <c r="AU541" s="632" t="str">
        <f t="shared" si="271"/>
        <v>入力済</v>
      </c>
      <c r="AV541" s="632" t="str">
        <f t="shared" si="272"/>
        <v/>
      </c>
      <c r="AW541" s="632" t="str">
        <f t="shared" si="273"/>
        <v/>
      </c>
      <c r="AX541" s="577" t="str">
        <f t="shared" si="274"/>
        <v/>
      </c>
      <c r="AY541" s="632" t="str">
        <f>IFERROR(VLOOKUP(K541,【参考】数式用!$AR$3:$AS$49, 2, FALSE), "")</f>
        <v/>
      </c>
      <c r="AZ541" s="577" t="str">
        <f t="shared" si="275"/>
        <v/>
      </c>
      <c r="BA541" s="559" t="str">
        <f t="shared" si="276"/>
        <v>入力済</v>
      </c>
      <c r="BB541" s="632" t="str">
        <f>IFERROR(VLOOKUP(K541,【参考】数式用!$AX$3:$AY$59, 2, FALSE), "")</f>
        <v/>
      </c>
      <c r="BC541" s="577" t="str">
        <f t="shared" si="277"/>
        <v/>
      </c>
      <c r="BD541" s="559" t="str">
        <f t="shared" si="278"/>
        <v>入力済</v>
      </c>
      <c r="BE541" s="559" t="str">
        <f t="shared" si="279"/>
        <v/>
      </c>
      <c r="BF541" s="559" t="str">
        <f t="shared" si="280"/>
        <v/>
      </c>
      <c r="BG541" s="559" t="str">
        <f t="shared" si="281"/>
        <v/>
      </c>
      <c r="BH541" s="559" t="str">
        <f t="shared" si="282"/>
        <v/>
      </c>
      <c r="BI541" s="559" t="str">
        <f t="shared" si="283"/>
        <v/>
      </c>
      <c r="BK541" s="27"/>
      <c r="BL541" s="606" t="str">
        <f t="shared" si="284"/>
        <v/>
      </c>
      <c r="BM541" s="606" t="str">
        <f t="shared" si="285"/>
        <v/>
      </c>
      <c r="BN541" s="606" t="str">
        <f t="shared" si="286"/>
        <v/>
      </c>
      <c r="BO541" s="607" t="str">
        <f>IFERROR(IF(BN541="対象",ROUNDDOWN(L541*VLOOKUP(K541,【参考】数式用!$A$4:$J$42,10,FALSE)*AA541,0),""),"")</f>
        <v/>
      </c>
      <c r="BP541" s="606" t="str">
        <f t="shared" si="290"/>
        <v/>
      </c>
      <c r="BQ541" s="606" t="str">
        <f t="shared" si="287"/>
        <v/>
      </c>
      <c r="BR541" s="608" t="str">
        <f t="shared" si="291"/>
        <v/>
      </c>
      <c r="BS541" s="608" t="str">
        <f t="shared" si="288"/>
        <v/>
      </c>
      <c r="BT541" s="606" t="str">
        <f t="shared" si="289"/>
        <v/>
      </c>
      <c r="BU541" s="607" t="str">
        <f>IFERROR(IF(BT541="Ⅱロ有り",ROUNDDOWN(L541*VLOOKUP(K541,【参考】数式用!$A$4:$J$42,10,FALSE)*AA541,0),""),"")</f>
        <v/>
      </c>
      <c r="BV541" s="606" t="str">
        <f>IFERROR(IF(BT541="Ⅱロなし",ROUNDDOWN(L541*VLOOKUP(K541,【参考】数式用!$A$4:$J$42,8,FALSE)*AA541,0),""),"")</f>
        <v/>
      </c>
    </row>
    <row r="542" spans="1:74" ht="110.1" customHeight="1" thickBot="1">
      <c r="A542" s="333">
        <v>529</v>
      </c>
      <c r="B542" s="1008" t="str">
        <f>IF(基本情報入力シート!B564="","",基本情報入力シート!B564)</f>
        <v/>
      </c>
      <c r="C542" s="1009"/>
      <c r="D542" s="1009"/>
      <c r="E542" s="1009"/>
      <c r="F542" s="1010"/>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24" t="str">
        <f>IF('別紙様式2-2（個票（４、５月））'!M542="","",'別紙様式2-2（個票（４、５月））'!M542)</f>
        <v/>
      </c>
      <c r="N542" s="584" t="str">
        <f>IF('別紙様式2-2（個票（４、５月））'!N542="","",'別紙様式2-2（個票（４、５月））'!N542)</f>
        <v/>
      </c>
      <c r="O542" s="336"/>
      <c r="P542" s="337" t="str">
        <f>IFERROR(VLOOKUP(K542,【参考】数式用!$A$2:$M$57,MATCH(O542,【参考】数式用!$G$3:$M$3,0)+6,0),"")</f>
        <v/>
      </c>
      <c r="Q542" s="338" t="s">
        <v>118</v>
      </c>
      <c r="R542" s="339"/>
      <c r="S542" s="340" t="s">
        <v>183</v>
      </c>
      <c r="T542" s="339"/>
      <c r="U542" s="340" t="s">
        <v>184</v>
      </c>
      <c r="V542" s="339"/>
      <c r="W542" s="340" t="s">
        <v>183</v>
      </c>
      <c r="X542" s="339"/>
      <c r="Y542" s="340" t="s">
        <v>185</v>
      </c>
      <c r="Z542" s="340" t="s">
        <v>186</v>
      </c>
      <c r="AA542" s="340" t="str">
        <f t="shared" si="261"/>
        <v/>
      </c>
      <c r="AB542" s="341" t="s">
        <v>187</v>
      </c>
      <c r="AC542" s="342" t="str">
        <f t="shared" si="262"/>
        <v/>
      </c>
      <c r="AD542" s="509" t="str">
        <f t="shared" si="263"/>
        <v/>
      </c>
      <c r="AE542" s="343" t="str">
        <f>IFERROR(ROUNDDOWN(ROUNDDOWN(ROUND(L542*VLOOKUP(K542,【参考】数式用!$A$2:$M$57,MATCH("処遇改善加算Ⅳ",【参考】数式用!$G$3:$M$3,0)+6,0),0),0)*AA542*0.5,0), "")</f>
        <v/>
      </c>
      <c r="AF542" s="344"/>
      <c r="AG542" s="345"/>
      <c r="AH542" s="345"/>
      <c r="AI542" s="344"/>
      <c r="AJ542" s="382"/>
      <c r="AK542" s="346"/>
      <c r="AL542" s="324" t="str">
        <f t="shared" si="264"/>
        <v/>
      </c>
      <c r="AM542" s="325" t="str">
        <f t="shared" si="265"/>
        <v/>
      </c>
      <c r="AN542" s="255"/>
      <c r="AO542" s="577" t="str">
        <f>IFERROR(VLOOKUP(K542,【参考】数式用!$A$2:$N$57,14,FALSE),"")</f>
        <v/>
      </c>
      <c r="AP542" s="577" t="str">
        <f t="shared" si="266"/>
        <v/>
      </c>
      <c r="AQ542" s="560" t="str">
        <f t="shared" si="267"/>
        <v/>
      </c>
      <c r="AR542" s="560" t="str">
        <f t="shared" si="268"/>
        <v>キャリアパス要件Ⅰ・Ⅱ_</v>
      </c>
      <c r="AS542" s="632" t="str">
        <f t="shared" si="269"/>
        <v>入力済</v>
      </c>
      <c r="AT542" s="577" t="str">
        <f t="shared" si="270"/>
        <v/>
      </c>
      <c r="AU542" s="632" t="str">
        <f t="shared" si="271"/>
        <v>入力済</v>
      </c>
      <c r="AV542" s="632" t="str">
        <f t="shared" si="272"/>
        <v/>
      </c>
      <c r="AW542" s="632" t="str">
        <f t="shared" si="273"/>
        <v/>
      </c>
      <c r="AX542" s="577" t="str">
        <f t="shared" si="274"/>
        <v/>
      </c>
      <c r="AY542" s="632" t="str">
        <f>IFERROR(VLOOKUP(K542,【参考】数式用!$AR$3:$AS$49, 2, FALSE), "")</f>
        <v/>
      </c>
      <c r="AZ542" s="577" t="str">
        <f t="shared" si="275"/>
        <v/>
      </c>
      <c r="BA542" s="559" t="str">
        <f t="shared" si="276"/>
        <v>入力済</v>
      </c>
      <c r="BB542" s="632" t="str">
        <f>IFERROR(VLOOKUP(K542,【参考】数式用!$AX$3:$AY$59, 2, FALSE), "")</f>
        <v/>
      </c>
      <c r="BC542" s="577" t="str">
        <f t="shared" si="277"/>
        <v/>
      </c>
      <c r="BD542" s="559" t="str">
        <f t="shared" si="278"/>
        <v>入力済</v>
      </c>
      <c r="BE542" s="559" t="str">
        <f t="shared" si="279"/>
        <v/>
      </c>
      <c r="BF542" s="559" t="str">
        <f t="shared" si="280"/>
        <v/>
      </c>
      <c r="BG542" s="559" t="str">
        <f t="shared" si="281"/>
        <v/>
      </c>
      <c r="BH542" s="559" t="str">
        <f t="shared" si="282"/>
        <v/>
      </c>
      <c r="BI542" s="559" t="str">
        <f t="shared" si="283"/>
        <v/>
      </c>
      <c r="BK542" s="27"/>
      <c r="BL542" s="606" t="str">
        <f t="shared" si="284"/>
        <v/>
      </c>
      <c r="BM542" s="606" t="str">
        <f t="shared" si="285"/>
        <v/>
      </c>
      <c r="BN542" s="606" t="str">
        <f t="shared" si="286"/>
        <v/>
      </c>
      <c r="BO542" s="607" t="str">
        <f>IFERROR(IF(BN542="対象",ROUNDDOWN(L542*VLOOKUP(K542,【参考】数式用!$A$4:$J$42,10,FALSE)*AA542,0),""),"")</f>
        <v/>
      </c>
      <c r="BP542" s="606" t="str">
        <f t="shared" si="290"/>
        <v/>
      </c>
      <c r="BQ542" s="606" t="str">
        <f t="shared" si="287"/>
        <v/>
      </c>
      <c r="BR542" s="608" t="str">
        <f t="shared" si="291"/>
        <v/>
      </c>
      <c r="BS542" s="608" t="str">
        <f t="shared" si="288"/>
        <v/>
      </c>
      <c r="BT542" s="606" t="str">
        <f t="shared" si="289"/>
        <v/>
      </c>
      <c r="BU542" s="607" t="str">
        <f>IFERROR(IF(BT542="Ⅱロ有り",ROUNDDOWN(L542*VLOOKUP(K542,【参考】数式用!$A$4:$J$42,10,FALSE)*AA542,0),""),"")</f>
        <v/>
      </c>
      <c r="BV542" s="606" t="str">
        <f>IFERROR(IF(BT542="Ⅱロなし",ROUNDDOWN(L542*VLOOKUP(K542,【参考】数式用!$A$4:$J$42,8,FALSE)*AA542,0),""),"")</f>
        <v/>
      </c>
    </row>
    <row r="543" spans="1:74" ht="110.1" customHeight="1" thickBot="1">
      <c r="A543" s="333">
        <v>530</v>
      </c>
      <c r="B543" s="1008" t="str">
        <f>IF(基本情報入力シート!B565="","",基本情報入力シート!B565)</f>
        <v/>
      </c>
      <c r="C543" s="1009"/>
      <c r="D543" s="1009"/>
      <c r="E543" s="1009"/>
      <c r="F543" s="1010"/>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24" t="str">
        <f>IF('別紙様式2-2（個票（４、５月））'!M543="","",'別紙様式2-2（個票（４、５月））'!M543)</f>
        <v/>
      </c>
      <c r="N543" s="584" t="str">
        <f>IF('別紙様式2-2（個票（４、５月））'!N543="","",'別紙様式2-2（個票（４、５月））'!N543)</f>
        <v/>
      </c>
      <c r="O543" s="336"/>
      <c r="P543" s="337" t="str">
        <f>IFERROR(VLOOKUP(K543,【参考】数式用!$A$2:$M$57,MATCH(O543,【参考】数式用!$G$3:$M$3,0)+6,0),"")</f>
        <v/>
      </c>
      <c r="Q543" s="338" t="s">
        <v>118</v>
      </c>
      <c r="R543" s="339"/>
      <c r="S543" s="340" t="s">
        <v>183</v>
      </c>
      <c r="T543" s="339"/>
      <c r="U543" s="340" t="s">
        <v>184</v>
      </c>
      <c r="V543" s="339"/>
      <c r="W543" s="340" t="s">
        <v>183</v>
      </c>
      <c r="X543" s="339"/>
      <c r="Y543" s="340" t="s">
        <v>185</v>
      </c>
      <c r="Z543" s="340" t="s">
        <v>186</v>
      </c>
      <c r="AA543" s="340" t="str">
        <f t="shared" si="261"/>
        <v/>
      </c>
      <c r="AB543" s="341" t="s">
        <v>187</v>
      </c>
      <c r="AC543" s="342" t="str">
        <f t="shared" si="262"/>
        <v/>
      </c>
      <c r="AD543" s="509" t="str">
        <f t="shared" si="263"/>
        <v/>
      </c>
      <c r="AE543" s="343" t="str">
        <f>IFERROR(ROUNDDOWN(ROUNDDOWN(ROUND(L543*VLOOKUP(K543,【参考】数式用!$A$2:$M$57,MATCH("処遇改善加算Ⅳ",【参考】数式用!$G$3:$M$3,0)+6,0),0),0)*AA543*0.5,0), "")</f>
        <v/>
      </c>
      <c r="AF543" s="344"/>
      <c r="AG543" s="345"/>
      <c r="AH543" s="345"/>
      <c r="AI543" s="344"/>
      <c r="AJ543" s="382"/>
      <c r="AK543" s="346"/>
      <c r="AL543" s="324" t="str">
        <f t="shared" si="264"/>
        <v/>
      </c>
      <c r="AM543" s="325" t="str">
        <f t="shared" si="265"/>
        <v/>
      </c>
      <c r="AN543" s="255"/>
      <c r="AO543" s="577" t="str">
        <f>IFERROR(VLOOKUP(K543,【参考】数式用!$A$2:$N$57,14,FALSE),"")</f>
        <v/>
      </c>
      <c r="AP543" s="577" t="str">
        <f t="shared" si="266"/>
        <v/>
      </c>
      <c r="AQ543" s="560" t="str">
        <f t="shared" si="267"/>
        <v/>
      </c>
      <c r="AR543" s="560" t="str">
        <f t="shared" si="268"/>
        <v>キャリアパス要件Ⅰ・Ⅱ_</v>
      </c>
      <c r="AS543" s="632" t="str">
        <f t="shared" si="269"/>
        <v>入力済</v>
      </c>
      <c r="AT543" s="577" t="str">
        <f t="shared" si="270"/>
        <v/>
      </c>
      <c r="AU543" s="632" t="str">
        <f t="shared" si="271"/>
        <v>入力済</v>
      </c>
      <c r="AV543" s="632" t="str">
        <f t="shared" si="272"/>
        <v/>
      </c>
      <c r="AW543" s="632" t="str">
        <f t="shared" si="273"/>
        <v/>
      </c>
      <c r="AX543" s="577" t="str">
        <f t="shared" si="274"/>
        <v/>
      </c>
      <c r="AY543" s="632" t="str">
        <f>IFERROR(VLOOKUP(K543,【参考】数式用!$AR$3:$AS$49, 2, FALSE), "")</f>
        <v/>
      </c>
      <c r="AZ543" s="577" t="str">
        <f t="shared" si="275"/>
        <v/>
      </c>
      <c r="BA543" s="559" t="str">
        <f t="shared" si="276"/>
        <v>入力済</v>
      </c>
      <c r="BB543" s="632" t="str">
        <f>IFERROR(VLOOKUP(K543,【参考】数式用!$AX$3:$AY$59, 2, FALSE), "")</f>
        <v/>
      </c>
      <c r="BC543" s="577" t="str">
        <f t="shared" si="277"/>
        <v/>
      </c>
      <c r="BD543" s="559" t="str">
        <f t="shared" si="278"/>
        <v>入力済</v>
      </c>
      <c r="BE543" s="559" t="str">
        <f t="shared" si="279"/>
        <v/>
      </c>
      <c r="BF543" s="559" t="str">
        <f t="shared" si="280"/>
        <v/>
      </c>
      <c r="BG543" s="559" t="str">
        <f t="shared" si="281"/>
        <v/>
      </c>
      <c r="BH543" s="559" t="str">
        <f t="shared" si="282"/>
        <v/>
      </c>
      <c r="BI543" s="559" t="str">
        <f t="shared" si="283"/>
        <v/>
      </c>
      <c r="BK543" s="27"/>
      <c r="BL543" s="606" t="str">
        <f t="shared" si="284"/>
        <v/>
      </c>
      <c r="BM543" s="606" t="str">
        <f t="shared" si="285"/>
        <v/>
      </c>
      <c r="BN543" s="606" t="str">
        <f t="shared" si="286"/>
        <v/>
      </c>
      <c r="BO543" s="607" t="str">
        <f>IFERROR(IF(BN543="対象",ROUNDDOWN(L543*VLOOKUP(K543,【参考】数式用!$A$4:$J$42,10,FALSE)*AA543,0),""),"")</f>
        <v/>
      </c>
      <c r="BP543" s="606" t="str">
        <f t="shared" si="290"/>
        <v/>
      </c>
      <c r="BQ543" s="606" t="str">
        <f t="shared" si="287"/>
        <v/>
      </c>
      <c r="BR543" s="608" t="str">
        <f t="shared" si="291"/>
        <v/>
      </c>
      <c r="BS543" s="608" t="str">
        <f t="shared" si="288"/>
        <v/>
      </c>
      <c r="BT543" s="606" t="str">
        <f t="shared" si="289"/>
        <v/>
      </c>
      <c r="BU543" s="607" t="str">
        <f>IFERROR(IF(BT543="Ⅱロ有り",ROUNDDOWN(L543*VLOOKUP(K543,【参考】数式用!$A$4:$J$42,10,FALSE)*AA543,0),""),"")</f>
        <v/>
      </c>
      <c r="BV543" s="606" t="str">
        <f>IFERROR(IF(BT543="Ⅱロなし",ROUNDDOWN(L543*VLOOKUP(K543,【参考】数式用!$A$4:$J$42,8,FALSE)*AA543,0),""),"")</f>
        <v/>
      </c>
    </row>
    <row r="544" spans="1:74" ht="110.1" customHeight="1" thickBot="1">
      <c r="A544" s="333">
        <v>531</v>
      </c>
      <c r="B544" s="1008" t="str">
        <f>IF(基本情報入力シート!B566="","",基本情報入力シート!B566)</f>
        <v/>
      </c>
      <c r="C544" s="1009"/>
      <c r="D544" s="1009"/>
      <c r="E544" s="1009"/>
      <c r="F544" s="1010"/>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24" t="str">
        <f>IF('別紙様式2-2（個票（４、５月））'!M544="","",'別紙様式2-2（個票（４、５月））'!M544)</f>
        <v/>
      </c>
      <c r="N544" s="584" t="str">
        <f>IF('別紙様式2-2（個票（４、５月））'!N544="","",'別紙様式2-2（個票（４、５月））'!N544)</f>
        <v/>
      </c>
      <c r="O544" s="336"/>
      <c r="P544" s="337" t="str">
        <f>IFERROR(VLOOKUP(K544,【参考】数式用!$A$2:$M$57,MATCH(O544,【参考】数式用!$G$3:$M$3,0)+6,0),"")</f>
        <v/>
      </c>
      <c r="Q544" s="338" t="s">
        <v>118</v>
      </c>
      <c r="R544" s="339"/>
      <c r="S544" s="340" t="s">
        <v>183</v>
      </c>
      <c r="T544" s="339"/>
      <c r="U544" s="340" t="s">
        <v>184</v>
      </c>
      <c r="V544" s="339"/>
      <c r="W544" s="340" t="s">
        <v>183</v>
      </c>
      <c r="X544" s="339"/>
      <c r="Y544" s="340" t="s">
        <v>185</v>
      </c>
      <c r="Z544" s="340" t="s">
        <v>186</v>
      </c>
      <c r="AA544" s="340" t="str">
        <f t="shared" si="261"/>
        <v/>
      </c>
      <c r="AB544" s="341" t="s">
        <v>187</v>
      </c>
      <c r="AC544" s="342" t="str">
        <f t="shared" si="262"/>
        <v/>
      </c>
      <c r="AD544" s="509" t="str">
        <f t="shared" si="263"/>
        <v/>
      </c>
      <c r="AE544" s="343" t="str">
        <f>IFERROR(ROUNDDOWN(ROUNDDOWN(ROUND(L544*VLOOKUP(K544,【参考】数式用!$A$2:$M$57,MATCH("処遇改善加算Ⅳ",【参考】数式用!$G$3:$M$3,0)+6,0),0),0)*AA544*0.5,0), "")</f>
        <v/>
      </c>
      <c r="AF544" s="344"/>
      <c r="AG544" s="345"/>
      <c r="AH544" s="345"/>
      <c r="AI544" s="344"/>
      <c r="AJ544" s="382"/>
      <c r="AK544" s="346"/>
      <c r="AL544" s="324" t="str">
        <f t="shared" si="264"/>
        <v/>
      </c>
      <c r="AM544" s="325" t="str">
        <f t="shared" si="265"/>
        <v/>
      </c>
      <c r="AN544" s="255"/>
      <c r="AO544" s="577" t="str">
        <f>IFERROR(VLOOKUP(K544,【参考】数式用!$A$2:$N$57,14,FALSE),"")</f>
        <v/>
      </c>
      <c r="AP544" s="577" t="str">
        <f t="shared" si="266"/>
        <v/>
      </c>
      <c r="AQ544" s="560" t="str">
        <f t="shared" si="267"/>
        <v/>
      </c>
      <c r="AR544" s="560" t="str">
        <f t="shared" si="268"/>
        <v>キャリアパス要件Ⅰ・Ⅱ_</v>
      </c>
      <c r="AS544" s="632" t="str">
        <f t="shared" si="269"/>
        <v>入力済</v>
      </c>
      <c r="AT544" s="577" t="str">
        <f t="shared" si="270"/>
        <v/>
      </c>
      <c r="AU544" s="632" t="str">
        <f t="shared" si="271"/>
        <v>入力済</v>
      </c>
      <c r="AV544" s="632" t="str">
        <f t="shared" si="272"/>
        <v/>
      </c>
      <c r="AW544" s="632" t="str">
        <f t="shared" si="273"/>
        <v/>
      </c>
      <c r="AX544" s="577" t="str">
        <f t="shared" si="274"/>
        <v/>
      </c>
      <c r="AY544" s="632" t="str">
        <f>IFERROR(VLOOKUP(K544,【参考】数式用!$AR$3:$AS$49, 2, FALSE), "")</f>
        <v/>
      </c>
      <c r="AZ544" s="577" t="str">
        <f t="shared" si="275"/>
        <v/>
      </c>
      <c r="BA544" s="559" t="str">
        <f t="shared" si="276"/>
        <v>入力済</v>
      </c>
      <c r="BB544" s="632" t="str">
        <f>IFERROR(VLOOKUP(K544,【参考】数式用!$AX$3:$AY$59, 2, FALSE), "")</f>
        <v/>
      </c>
      <c r="BC544" s="577" t="str">
        <f t="shared" si="277"/>
        <v/>
      </c>
      <c r="BD544" s="559" t="str">
        <f t="shared" si="278"/>
        <v>入力済</v>
      </c>
      <c r="BE544" s="559" t="str">
        <f t="shared" si="279"/>
        <v/>
      </c>
      <c r="BF544" s="559" t="str">
        <f t="shared" si="280"/>
        <v/>
      </c>
      <c r="BG544" s="559" t="str">
        <f t="shared" si="281"/>
        <v/>
      </c>
      <c r="BH544" s="559" t="str">
        <f t="shared" si="282"/>
        <v/>
      </c>
      <c r="BI544" s="559" t="str">
        <f t="shared" si="283"/>
        <v/>
      </c>
      <c r="BK544" s="27"/>
      <c r="BL544" s="606" t="str">
        <f t="shared" si="284"/>
        <v/>
      </c>
      <c r="BM544" s="606" t="str">
        <f t="shared" si="285"/>
        <v/>
      </c>
      <c r="BN544" s="606" t="str">
        <f t="shared" si="286"/>
        <v/>
      </c>
      <c r="BO544" s="607" t="str">
        <f>IFERROR(IF(BN544="対象",ROUNDDOWN(L544*VLOOKUP(K544,【参考】数式用!$A$4:$J$42,10,FALSE)*AA544,0),""),"")</f>
        <v/>
      </c>
      <c r="BP544" s="606" t="str">
        <f t="shared" si="290"/>
        <v/>
      </c>
      <c r="BQ544" s="606" t="str">
        <f t="shared" si="287"/>
        <v/>
      </c>
      <c r="BR544" s="608" t="str">
        <f t="shared" si="291"/>
        <v/>
      </c>
      <c r="BS544" s="608" t="str">
        <f t="shared" si="288"/>
        <v/>
      </c>
      <c r="BT544" s="606" t="str">
        <f t="shared" si="289"/>
        <v/>
      </c>
      <c r="BU544" s="607" t="str">
        <f>IFERROR(IF(BT544="Ⅱロ有り",ROUNDDOWN(L544*VLOOKUP(K544,【参考】数式用!$A$4:$J$42,10,FALSE)*AA544,0),""),"")</f>
        <v/>
      </c>
      <c r="BV544" s="606" t="str">
        <f>IFERROR(IF(BT544="Ⅱロなし",ROUNDDOWN(L544*VLOOKUP(K544,【参考】数式用!$A$4:$J$42,8,FALSE)*AA544,0),""),"")</f>
        <v/>
      </c>
    </row>
    <row r="545" spans="1:74" ht="110.1" customHeight="1" thickBot="1">
      <c r="A545" s="333">
        <v>532</v>
      </c>
      <c r="B545" s="1008" t="str">
        <f>IF(基本情報入力シート!B567="","",基本情報入力シート!B567)</f>
        <v/>
      </c>
      <c r="C545" s="1009"/>
      <c r="D545" s="1009"/>
      <c r="E545" s="1009"/>
      <c r="F545" s="1010"/>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24" t="str">
        <f>IF('別紙様式2-2（個票（４、５月））'!M545="","",'別紙様式2-2（個票（４、５月））'!M545)</f>
        <v/>
      </c>
      <c r="N545" s="584" t="str">
        <f>IF('別紙様式2-2（個票（４、５月））'!N545="","",'別紙様式2-2（個票（４、５月））'!N545)</f>
        <v/>
      </c>
      <c r="O545" s="336"/>
      <c r="P545" s="337" t="str">
        <f>IFERROR(VLOOKUP(K545,【参考】数式用!$A$2:$M$57,MATCH(O545,【参考】数式用!$G$3:$M$3,0)+6,0),"")</f>
        <v/>
      </c>
      <c r="Q545" s="338" t="s">
        <v>118</v>
      </c>
      <c r="R545" s="339"/>
      <c r="S545" s="340" t="s">
        <v>183</v>
      </c>
      <c r="T545" s="339"/>
      <c r="U545" s="340" t="s">
        <v>184</v>
      </c>
      <c r="V545" s="339"/>
      <c r="W545" s="340" t="s">
        <v>183</v>
      </c>
      <c r="X545" s="339"/>
      <c r="Y545" s="340" t="s">
        <v>185</v>
      </c>
      <c r="Z545" s="340" t="s">
        <v>186</v>
      </c>
      <c r="AA545" s="340" t="str">
        <f t="shared" si="261"/>
        <v/>
      </c>
      <c r="AB545" s="341" t="s">
        <v>187</v>
      </c>
      <c r="AC545" s="342" t="str">
        <f t="shared" si="262"/>
        <v/>
      </c>
      <c r="AD545" s="509" t="str">
        <f t="shared" si="263"/>
        <v/>
      </c>
      <c r="AE545" s="343" t="str">
        <f>IFERROR(ROUNDDOWN(ROUNDDOWN(ROUND(L545*VLOOKUP(K545,【参考】数式用!$A$2:$M$57,MATCH("処遇改善加算Ⅳ",【参考】数式用!$G$3:$M$3,0)+6,0),0),0)*AA545*0.5,0), "")</f>
        <v/>
      </c>
      <c r="AF545" s="344"/>
      <c r="AG545" s="345"/>
      <c r="AH545" s="345"/>
      <c r="AI545" s="344"/>
      <c r="AJ545" s="382"/>
      <c r="AK545" s="346"/>
      <c r="AL545" s="324" t="str">
        <f t="shared" si="264"/>
        <v/>
      </c>
      <c r="AM545" s="325" t="str">
        <f t="shared" si="265"/>
        <v/>
      </c>
      <c r="AN545" s="255"/>
      <c r="AO545" s="577" t="str">
        <f>IFERROR(VLOOKUP(K545,【参考】数式用!$A$2:$N$57,14,FALSE),"")</f>
        <v/>
      </c>
      <c r="AP545" s="577" t="str">
        <f t="shared" si="266"/>
        <v/>
      </c>
      <c r="AQ545" s="560" t="str">
        <f t="shared" si="267"/>
        <v/>
      </c>
      <c r="AR545" s="560" t="str">
        <f t="shared" si="268"/>
        <v>キャリアパス要件Ⅰ・Ⅱ_</v>
      </c>
      <c r="AS545" s="632" t="str">
        <f t="shared" si="269"/>
        <v>入力済</v>
      </c>
      <c r="AT545" s="577" t="str">
        <f t="shared" si="270"/>
        <v/>
      </c>
      <c r="AU545" s="632" t="str">
        <f t="shared" si="271"/>
        <v>入力済</v>
      </c>
      <c r="AV545" s="632" t="str">
        <f t="shared" si="272"/>
        <v/>
      </c>
      <c r="AW545" s="632" t="str">
        <f t="shared" si="273"/>
        <v/>
      </c>
      <c r="AX545" s="577" t="str">
        <f t="shared" si="274"/>
        <v/>
      </c>
      <c r="AY545" s="632" t="str">
        <f>IFERROR(VLOOKUP(K545,【参考】数式用!$AR$3:$AS$49, 2, FALSE), "")</f>
        <v/>
      </c>
      <c r="AZ545" s="577" t="str">
        <f t="shared" si="275"/>
        <v/>
      </c>
      <c r="BA545" s="559" t="str">
        <f t="shared" si="276"/>
        <v>入力済</v>
      </c>
      <c r="BB545" s="632" t="str">
        <f>IFERROR(VLOOKUP(K545,【参考】数式用!$AX$3:$AY$59, 2, FALSE), "")</f>
        <v/>
      </c>
      <c r="BC545" s="577" t="str">
        <f t="shared" si="277"/>
        <v/>
      </c>
      <c r="BD545" s="559" t="str">
        <f t="shared" si="278"/>
        <v>入力済</v>
      </c>
      <c r="BE545" s="559" t="str">
        <f t="shared" si="279"/>
        <v/>
      </c>
      <c r="BF545" s="559" t="str">
        <f t="shared" si="280"/>
        <v/>
      </c>
      <c r="BG545" s="559" t="str">
        <f t="shared" si="281"/>
        <v/>
      </c>
      <c r="BH545" s="559" t="str">
        <f t="shared" si="282"/>
        <v/>
      </c>
      <c r="BI545" s="559" t="str">
        <f t="shared" si="283"/>
        <v/>
      </c>
      <c r="BK545" s="27"/>
      <c r="BL545" s="606" t="str">
        <f t="shared" si="284"/>
        <v/>
      </c>
      <c r="BM545" s="606" t="str">
        <f t="shared" si="285"/>
        <v/>
      </c>
      <c r="BN545" s="606" t="str">
        <f t="shared" si="286"/>
        <v/>
      </c>
      <c r="BO545" s="607" t="str">
        <f>IFERROR(IF(BN545="対象",ROUNDDOWN(L545*VLOOKUP(K545,【参考】数式用!$A$4:$J$42,10,FALSE)*AA545,0),""),"")</f>
        <v/>
      </c>
      <c r="BP545" s="606" t="str">
        <f t="shared" si="290"/>
        <v/>
      </c>
      <c r="BQ545" s="606" t="str">
        <f t="shared" si="287"/>
        <v/>
      </c>
      <c r="BR545" s="608" t="str">
        <f t="shared" si="291"/>
        <v/>
      </c>
      <c r="BS545" s="608" t="str">
        <f t="shared" si="288"/>
        <v/>
      </c>
      <c r="BT545" s="606" t="str">
        <f t="shared" si="289"/>
        <v/>
      </c>
      <c r="BU545" s="607" t="str">
        <f>IFERROR(IF(BT545="Ⅱロ有り",ROUNDDOWN(L545*VLOOKUP(K545,【参考】数式用!$A$4:$J$42,10,FALSE)*AA545,0),""),"")</f>
        <v/>
      </c>
      <c r="BV545" s="606" t="str">
        <f>IFERROR(IF(BT545="Ⅱロなし",ROUNDDOWN(L545*VLOOKUP(K545,【参考】数式用!$A$4:$J$42,8,FALSE)*AA545,0),""),"")</f>
        <v/>
      </c>
    </row>
    <row r="546" spans="1:74" ht="110.1" customHeight="1" thickBot="1">
      <c r="A546" s="333">
        <v>533</v>
      </c>
      <c r="B546" s="1008" t="str">
        <f>IF(基本情報入力シート!B568="","",基本情報入力シート!B568)</f>
        <v/>
      </c>
      <c r="C546" s="1009"/>
      <c r="D546" s="1009"/>
      <c r="E546" s="1009"/>
      <c r="F546" s="1010"/>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24" t="str">
        <f>IF('別紙様式2-2（個票（４、５月））'!M546="","",'別紙様式2-2（個票（４、５月））'!M546)</f>
        <v/>
      </c>
      <c r="N546" s="584" t="str">
        <f>IF('別紙様式2-2（個票（４、５月））'!N546="","",'別紙様式2-2（個票（４、５月））'!N546)</f>
        <v/>
      </c>
      <c r="O546" s="336"/>
      <c r="P546" s="337" t="str">
        <f>IFERROR(VLOOKUP(K546,【参考】数式用!$A$2:$M$57,MATCH(O546,【参考】数式用!$G$3:$M$3,0)+6,0),"")</f>
        <v/>
      </c>
      <c r="Q546" s="338" t="s">
        <v>118</v>
      </c>
      <c r="R546" s="339"/>
      <c r="S546" s="340" t="s">
        <v>183</v>
      </c>
      <c r="T546" s="339"/>
      <c r="U546" s="340" t="s">
        <v>184</v>
      </c>
      <c r="V546" s="339"/>
      <c r="W546" s="340" t="s">
        <v>183</v>
      </c>
      <c r="X546" s="339"/>
      <c r="Y546" s="340" t="s">
        <v>185</v>
      </c>
      <c r="Z546" s="340" t="s">
        <v>186</v>
      </c>
      <c r="AA546" s="340" t="str">
        <f t="shared" si="261"/>
        <v/>
      </c>
      <c r="AB546" s="341" t="s">
        <v>187</v>
      </c>
      <c r="AC546" s="342" t="str">
        <f t="shared" si="262"/>
        <v/>
      </c>
      <c r="AD546" s="509" t="str">
        <f t="shared" si="263"/>
        <v/>
      </c>
      <c r="AE546" s="343" t="str">
        <f>IFERROR(ROUNDDOWN(ROUNDDOWN(ROUND(L546*VLOOKUP(K546,【参考】数式用!$A$2:$M$57,MATCH("処遇改善加算Ⅳ",【参考】数式用!$G$3:$M$3,0)+6,0),0),0)*AA546*0.5,0), "")</f>
        <v/>
      </c>
      <c r="AF546" s="344"/>
      <c r="AG546" s="345"/>
      <c r="AH546" s="345"/>
      <c r="AI546" s="344"/>
      <c r="AJ546" s="382"/>
      <c r="AK546" s="346"/>
      <c r="AL546" s="324" t="str">
        <f t="shared" si="264"/>
        <v/>
      </c>
      <c r="AM546" s="325" t="str">
        <f t="shared" si="265"/>
        <v/>
      </c>
      <c r="AN546" s="255"/>
      <c r="AO546" s="577" t="str">
        <f>IFERROR(VLOOKUP(K546,【参考】数式用!$A$2:$N$57,14,FALSE),"")</f>
        <v/>
      </c>
      <c r="AP546" s="577" t="str">
        <f t="shared" si="266"/>
        <v/>
      </c>
      <c r="AQ546" s="560" t="str">
        <f t="shared" si="267"/>
        <v/>
      </c>
      <c r="AR546" s="560" t="str">
        <f t="shared" si="268"/>
        <v>キャリアパス要件Ⅰ・Ⅱ_</v>
      </c>
      <c r="AS546" s="632" t="str">
        <f t="shared" si="269"/>
        <v>入力済</v>
      </c>
      <c r="AT546" s="577" t="str">
        <f t="shared" si="270"/>
        <v/>
      </c>
      <c r="AU546" s="632" t="str">
        <f t="shared" si="271"/>
        <v>入力済</v>
      </c>
      <c r="AV546" s="632" t="str">
        <f t="shared" si="272"/>
        <v/>
      </c>
      <c r="AW546" s="632" t="str">
        <f t="shared" si="273"/>
        <v/>
      </c>
      <c r="AX546" s="577" t="str">
        <f t="shared" si="274"/>
        <v/>
      </c>
      <c r="AY546" s="632" t="str">
        <f>IFERROR(VLOOKUP(K546,【参考】数式用!$AR$3:$AS$49, 2, FALSE), "")</f>
        <v/>
      </c>
      <c r="AZ546" s="577" t="str">
        <f t="shared" si="275"/>
        <v/>
      </c>
      <c r="BA546" s="559" t="str">
        <f t="shared" si="276"/>
        <v>入力済</v>
      </c>
      <c r="BB546" s="632" t="str">
        <f>IFERROR(VLOOKUP(K546,【参考】数式用!$AX$3:$AY$59, 2, FALSE), "")</f>
        <v/>
      </c>
      <c r="BC546" s="577" t="str">
        <f t="shared" si="277"/>
        <v/>
      </c>
      <c r="BD546" s="559" t="str">
        <f t="shared" si="278"/>
        <v>入力済</v>
      </c>
      <c r="BE546" s="559" t="str">
        <f t="shared" si="279"/>
        <v/>
      </c>
      <c r="BF546" s="559" t="str">
        <f t="shared" si="280"/>
        <v/>
      </c>
      <c r="BG546" s="559" t="str">
        <f t="shared" si="281"/>
        <v/>
      </c>
      <c r="BH546" s="559" t="str">
        <f t="shared" si="282"/>
        <v/>
      </c>
      <c r="BI546" s="559" t="str">
        <f t="shared" si="283"/>
        <v/>
      </c>
      <c r="BK546" s="27"/>
      <c r="BL546" s="606" t="str">
        <f t="shared" si="284"/>
        <v/>
      </c>
      <c r="BM546" s="606" t="str">
        <f t="shared" si="285"/>
        <v/>
      </c>
      <c r="BN546" s="606" t="str">
        <f t="shared" si="286"/>
        <v/>
      </c>
      <c r="BO546" s="607" t="str">
        <f>IFERROR(IF(BN546="対象",ROUNDDOWN(L546*VLOOKUP(K546,【参考】数式用!$A$4:$J$42,10,FALSE)*AA546,0),""),"")</f>
        <v/>
      </c>
      <c r="BP546" s="606" t="str">
        <f t="shared" si="290"/>
        <v/>
      </c>
      <c r="BQ546" s="606" t="str">
        <f t="shared" si="287"/>
        <v/>
      </c>
      <c r="BR546" s="608" t="str">
        <f t="shared" si="291"/>
        <v/>
      </c>
      <c r="BS546" s="608" t="str">
        <f t="shared" si="288"/>
        <v/>
      </c>
      <c r="BT546" s="606" t="str">
        <f t="shared" si="289"/>
        <v/>
      </c>
      <c r="BU546" s="607" t="str">
        <f>IFERROR(IF(BT546="Ⅱロ有り",ROUNDDOWN(L546*VLOOKUP(K546,【参考】数式用!$A$4:$J$42,10,FALSE)*AA546,0),""),"")</f>
        <v/>
      </c>
      <c r="BV546" s="606" t="str">
        <f>IFERROR(IF(BT546="Ⅱロなし",ROUNDDOWN(L546*VLOOKUP(K546,【参考】数式用!$A$4:$J$42,8,FALSE)*AA546,0),""),"")</f>
        <v/>
      </c>
    </row>
    <row r="547" spans="1:74" ht="110.1" customHeight="1" thickBot="1">
      <c r="A547" s="333">
        <v>534</v>
      </c>
      <c r="B547" s="1008" t="str">
        <f>IF(基本情報入力シート!B569="","",基本情報入力シート!B569)</f>
        <v/>
      </c>
      <c r="C547" s="1009"/>
      <c r="D547" s="1009"/>
      <c r="E547" s="1009"/>
      <c r="F547" s="1010"/>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24" t="str">
        <f>IF('別紙様式2-2（個票（４、５月））'!M547="","",'別紙様式2-2（個票（４、５月））'!M547)</f>
        <v/>
      </c>
      <c r="N547" s="584" t="str">
        <f>IF('別紙様式2-2（個票（４、５月））'!N547="","",'別紙様式2-2（個票（４、５月））'!N547)</f>
        <v/>
      </c>
      <c r="O547" s="336"/>
      <c r="P547" s="337" t="str">
        <f>IFERROR(VLOOKUP(K547,【参考】数式用!$A$2:$M$57,MATCH(O547,【参考】数式用!$G$3:$M$3,0)+6,0),"")</f>
        <v/>
      </c>
      <c r="Q547" s="338" t="s">
        <v>118</v>
      </c>
      <c r="R547" s="339"/>
      <c r="S547" s="340" t="s">
        <v>183</v>
      </c>
      <c r="T547" s="339"/>
      <c r="U547" s="340" t="s">
        <v>184</v>
      </c>
      <c r="V547" s="339"/>
      <c r="W547" s="340" t="s">
        <v>183</v>
      </c>
      <c r="X547" s="339"/>
      <c r="Y547" s="340" t="s">
        <v>185</v>
      </c>
      <c r="Z547" s="340" t="s">
        <v>186</v>
      </c>
      <c r="AA547" s="340" t="str">
        <f t="shared" si="261"/>
        <v/>
      </c>
      <c r="AB547" s="341" t="s">
        <v>187</v>
      </c>
      <c r="AC547" s="342" t="str">
        <f t="shared" si="262"/>
        <v/>
      </c>
      <c r="AD547" s="509" t="str">
        <f t="shared" si="263"/>
        <v/>
      </c>
      <c r="AE547" s="343" t="str">
        <f>IFERROR(ROUNDDOWN(ROUNDDOWN(ROUND(L547*VLOOKUP(K547,【参考】数式用!$A$2:$M$57,MATCH("処遇改善加算Ⅳ",【参考】数式用!$G$3:$M$3,0)+6,0),0),0)*AA547*0.5,0), "")</f>
        <v/>
      </c>
      <c r="AF547" s="344"/>
      <c r="AG547" s="345"/>
      <c r="AH547" s="345"/>
      <c r="AI547" s="344"/>
      <c r="AJ547" s="382"/>
      <c r="AK547" s="346"/>
      <c r="AL547" s="324" t="str">
        <f t="shared" si="264"/>
        <v/>
      </c>
      <c r="AM547" s="325" t="str">
        <f t="shared" si="265"/>
        <v/>
      </c>
      <c r="AN547" s="255"/>
      <c r="AO547" s="577" t="str">
        <f>IFERROR(VLOOKUP(K547,【参考】数式用!$A$2:$N$57,14,FALSE),"")</f>
        <v/>
      </c>
      <c r="AP547" s="577" t="str">
        <f t="shared" si="266"/>
        <v/>
      </c>
      <c r="AQ547" s="560" t="str">
        <f t="shared" si="267"/>
        <v/>
      </c>
      <c r="AR547" s="560" t="str">
        <f t="shared" si="268"/>
        <v>キャリアパス要件Ⅰ・Ⅱ_</v>
      </c>
      <c r="AS547" s="632" t="str">
        <f t="shared" si="269"/>
        <v>入力済</v>
      </c>
      <c r="AT547" s="577" t="str">
        <f t="shared" si="270"/>
        <v/>
      </c>
      <c r="AU547" s="632" t="str">
        <f t="shared" si="271"/>
        <v>入力済</v>
      </c>
      <c r="AV547" s="632" t="str">
        <f t="shared" si="272"/>
        <v/>
      </c>
      <c r="AW547" s="632" t="str">
        <f t="shared" si="273"/>
        <v/>
      </c>
      <c r="AX547" s="577" t="str">
        <f t="shared" si="274"/>
        <v/>
      </c>
      <c r="AY547" s="632" t="str">
        <f>IFERROR(VLOOKUP(K547,【参考】数式用!$AR$3:$AS$49, 2, FALSE), "")</f>
        <v/>
      </c>
      <c r="AZ547" s="577" t="str">
        <f t="shared" si="275"/>
        <v/>
      </c>
      <c r="BA547" s="559" t="str">
        <f t="shared" si="276"/>
        <v>入力済</v>
      </c>
      <c r="BB547" s="632" t="str">
        <f>IFERROR(VLOOKUP(K547,【参考】数式用!$AX$3:$AY$59, 2, FALSE), "")</f>
        <v/>
      </c>
      <c r="BC547" s="577" t="str">
        <f t="shared" si="277"/>
        <v/>
      </c>
      <c r="BD547" s="559" t="str">
        <f t="shared" si="278"/>
        <v>入力済</v>
      </c>
      <c r="BE547" s="559" t="str">
        <f t="shared" si="279"/>
        <v/>
      </c>
      <c r="BF547" s="559" t="str">
        <f t="shared" si="280"/>
        <v/>
      </c>
      <c r="BG547" s="559" t="str">
        <f t="shared" si="281"/>
        <v/>
      </c>
      <c r="BH547" s="559" t="str">
        <f t="shared" si="282"/>
        <v/>
      </c>
      <c r="BI547" s="559" t="str">
        <f t="shared" si="283"/>
        <v/>
      </c>
      <c r="BK547" s="27"/>
      <c r="BL547" s="606" t="str">
        <f t="shared" si="284"/>
        <v/>
      </c>
      <c r="BM547" s="606" t="str">
        <f t="shared" si="285"/>
        <v/>
      </c>
      <c r="BN547" s="606" t="str">
        <f t="shared" si="286"/>
        <v/>
      </c>
      <c r="BO547" s="607" t="str">
        <f>IFERROR(IF(BN547="対象",ROUNDDOWN(L547*VLOOKUP(K547,【参考】数式用!$A$4:$J$42,10,FALSE)*AA547,0),""),"")</f>
        <v/>
      </c>
      <c r="BP547" s="606" t="str">
        <f t="shared" si="290"/>
        <v/>
      </c>
      <c r="BQ547" s="606" t="str">
        <f t="shared" si="287"/>
        <v/>
      </c>
      <c r="BR547" s="608" t="str">
        <f t="shared" si="291"/>
        <v/>
      </c>
      <c r="BS547" s="608" t="str">
        <f t="shared" si="288"/>
        <v/>
      </c>
      <c r="BT547" s="606" t="str">
        <f t="shared" si="289"/>
        <v/>
      </c>
      <c r="BU547" s="607" t="str">
        <f>IFERROR(IF(BT547="Ⅱロ有り",ROUNDDOWN(L547*VLOOKUP(K547,【参考】数式用!$A$4:$J$42,10,FALSE)*AA547,0),""),"")</f>
        <v/>
      </c>
      <c r="BV547" s="606" t="str">
        <f>IFERROR(IF(BT547="Ⅱロなし",ROUNDDOWN(L547*VLOOKUP(K547,【参考】数式用!$A$4:$J$42,8,FALSE)*AA547,0),""),"")</f>
        <v/>
      </c>
    </row>
    <row r="548" spans="1:74" ht="110.1" customHeight="1" thickBot="1">
      <c r="A548" s="333">
        <v>535</v>
      </c>
      <c r="B548" s="1008" t="str">
        <f>IF(基本情報入力シート!B570="","",基本情報入力シート!B570)</f>
        <v/>
      </c>
      <c r="C548" s="1009"/>
      <c r="D548" s="1009"/>
      <c r="E548" s="1009"/>
      <c r="F548" s="1010"/>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24" t="str">
        <f>IF('別紙様式2-2（個票（４、５月））'!M548="","",'別紙様式2-2（個票（４、５月））'!M548)</f>
        <v/>
      </c>
      <c r="N548" s="584" t="str">
        <f>IF('別紙様式2-2（個票（４、５月））'!N548="","",'別紙様式2-2（個票（４、５月））'!N548)</f>
        <v/>
      </c>
      <c r="O548" s="336"/>
      <c r="P548" s="337" t="str">
        <f>IFERROR(VLOOKUP(K548,【参考】数式用!$A$2:$M$57,MATCH(O548,【参考】数式用!$G$3:$M$3,0)+6,0),"")</f>
        <v/>
      </c>
      <c r="Q548" s="338" t="s">
        <v>118</v>
      </c>
      <c r="R548" s="339"/>
      <c r="S548" s="340" t="s">
        <v>183</v>
      </c>
      <c r="T548" s="339"/>
      <c r="U548" s="340" t="s">
        <v>184</v>
      </c>
      <c r="V548" s="339"/>
      <c r="W548" s="340" t="s">
        <v>183</v>
      </c>
      <c r="X548" s="339"/>
      <c r="Y548" s="340" t="s">
        <v>185</v>
      </c>
      <c r="Z548" s="340" t="s">
        <v>186</v>
      </c>
      <c r="AA548" s="340" t="str">
        <f t="shared" si="261"/>
        <v/>
      </c>
      <c r="AB548" s="341" t="s">
        <v>187</v>
      </c>
      <c r="AC548" s="342" t="str">
        <f t="shared" si="262"/>
        <v/>
      </c>
      <c r="AD548" s="509" t="str">
        <f t="shared" si="263"/>
        <v/>
      </c>
      <c r="AE548" s="343" t="str">
        <f>IFERROR(ROUNDDOWN(ROUNDDOWN(ROUND(L548*VLOOKUP(K548,【参考】数式用!$A$2:$M$57,MATCH("処遇改善加算Ⅳ",【参考】数式用!$G$3:$M$3,0)+6,0),0),0)*AA548*0.5,0), "")</f>
        <v/>
      </c>
      <c r="AF548" s="344"/>
      <c r="AG548" s="345"/>
      <c r="AH548" s="345"/>
      <c r="AI548" s="344"/>
      <c r="AJ548" s="382"/>
      <c r="AK548" s="346"/>
      <c r="AL548" s="324" t="str">
        <f t="shared" si="264"/>
        <v/>
      </c>
      <c r="AM548" s="325" t="str">
        <f t="shared" si="265"/>
        <v/>
      </c>
      <c r="AN548" s="255"/>
      <c r="AO548" s="577" t="str">
        <f>IFERROR(VLOOKUP(K548,【参考】数式用!$A$2:$N$57,14,FALSE),"")</f>
        <v/>
      </c>
      <c r="AP548" s="577" t="str">
        <f t="shared" si="266"/>
        <v/>
      </c>
      <c r="AQ548" s="560" t="str">
        <f t="shared" si="267"/>
        <v/>
      </c>
      <c r="AR548" s="560" t="str">
        <f t="shared" si="268"/>
        <v>キャリアパス要件Ⅰ・Ⅱ_</v>
      </c>
      <c r="AS548" s="632" t="str">
        <f t="shared" si="269"/>
        <v>入力済</v>
      </c>
      <c r="AT548" s="577" t="str">
        <f t="shared" si="270"/>
        <v/>
      </c>
      <c r="AU548" s="632" t="str">
        <f t="shared" si="271"/>
        <v>入力済</v>
      </c>
      <c r="AV548" s="632" t="str">
        <f t="shared" si="272"/>
        <v/>
      </c>
      <c r="AW548" s="632" t="str">
        <f t="shared" si="273"/>
        <v/>
      </c>
      <c r="AX548" s="577" t="str">
        <f t="shared" si="274"/>
        <v/>
      </c>
      <c r="AY548" s="632" t="str">
        <f>IFERROR(VLOOKUP(K548,【参考】数式用!$AR$3:$AS$49, 2, FALSE), "")</f>
        <v/>
      </c>
      <c r="AZ548" s="577" t="str">
        <f t="shared" si="275"/>
        <v/>
      </c>
      <c r="BA548" s="559" t="str">
        <f t="shared" si="276"/>
        <v>入力済</v>
      </c>
      <c r="BB548" s="632" t="str">
        <f>IFERROR(VLOOKUP(K548,【参考】数式用!$AX$3:$AY$59, 2, FALSE), "")</f>
        <v/>
      </c>
      <c r="BC548" s="577" t="str">
        <f t="shared" si="277"/>
        <v/>
      </c>
      <c r="BD548" s="559" t="str">
        <f t="shared" si="278"/>
        <v>入力済</v>
      </c>
      <c r="BE548" s="559" t="str">
        <f t="shared" si="279"/>
        <v/>
      </c>
      <c r="BF548" s="559" t="str">
        <f t="shared" si="280"/>
        <v/>
      </c>
      <c r="BG548" s="559" t="str">
        <f t="shared" si="281"/>
        <v/>
      </c>
      <c r="BH548" s="559" t="str">
        <f t="shared" si="282"/>
        <v/>
      </c>
      <c r="BI548" s="559" t="str">
        <f t="shared" si="283"/>
        <v/>
      </c>
      <c r="BK548" s="27"/>
      <c r="BL548" s="606" t="str">
        <f t="shared" si="284"/>
        <v/>
      </c>
      <c r="BM548" s="606" t="str">
        <f t="shared" si="285"/>
        <v/>
      </c>
      <c r="BN548" s="606" t="str">
        <f t="shared" si="286"/>
        <v/>
      </c>
      <c r="BO548" s="607" t="str">
        <f>IFERROR(IF(BN548="対象",ROUNDDOWN(L548*VLOOKUP(K548,【参考】数式用!$A$4:$J$42,10,FALSE)*AA548,0),""),"")</f>
        <v/>
      </c>
      <c r="BP548" s="606" t="str">
        <f t="shared" si="290"/>
        <v/>
      </c>
      <c r="BQ548" s="606" t="str">
        <f t="shared" si="287"/>
        <v/>
      </c>
      <c r="BR548" s="608" t="str">
        <f t="shared" si="291"/>
        <v/>
      </c>
      <c r="BS548" s="608" t="str">
        <f t="shared" si="288"/>
        <v/>
      </c>
      <c r="BT548" s="606" t="str">
        <f t="shared" si="289"/>
        <v/>
      </c>
      <c r="BU548" s="607" t="str">
        <f>IFERROR(IF(BT548="Ⅱロ有り",ROUNDDOWN(L548*VLOOKUP(K548,【参考】数式用!$A$4:$J$42,10,FALSE)*AA548,0),""),"")</f>
        <v/>
      </c>
      <c r="BV548" s="606" t="str">
        <f>IFERROR(IF(BT548="Ⅱロなし",ROUNDDOWN(L548*VLOOKUP(K548,【参考】数式用!$A$4:$J$42,8,FALSE)*AA548,0),""),"")</f>
        <v/>
      </c>
    </row>
    <row r="549" spans="1:74" ht="110.1" customHeight="1" thickBot="1">
      <c r="A549" s="333">
        <v>536</v>
      </c>
      <c r="B549" s="1008" t="str">
        <f>IF(基本情報入力シート!B571="","",基本情報入力シート!B571)</f>
        <v/>
      </c>
      <c r="C549" s="1009"/>
      <c r="D549" s="1009"/>
      <c r="E549" s="1009"/>
      <c r="F549" s="1010"/>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24" t="str">
        <f>IF('別紙様式2-2（個票（４、５月））'!M549="","",'別紙様式2-2（個票（４、５月））'!M549)</f>
        <v/>
      </c>
      <c r="N549" s="584" t="str">
        <f>IF('別紙様式2-2（個票（４、５月））'!N549="","",'別紙様式2-2（個票（４、５月））'!N549)</f>
        <v/>
      </c>
      <c r="O549" s="336"/>
      <c r="P549" s="337" t="str">
        <f>IFERROR(VLOOKUP(K549,【参考】数式用!$A$2:$M$57,MATCH(O549,【参考】数式用!$G$3:$M$3,0)+6,0),"")</f>
        <v/>
      </c>
      <c r="Q549" s="338" t="s">
        <v>118</v>
      </c>
      <c r="R549" s="339"/>
      <c r="S549" s="340" t="s">
        <v>183</v>
      </c>
      <c r="T549" s="339"/>
      <c r="U549" s="340" t="s">
        <v>184</v>
      </c>
      <c r="V549" s="339"/>
      <c r="W549" s="340" t="s">
        <v>183</v>
      </c>
      <c r="X549" s="339"/>
      <c r="Y549" s="340" t="s">
        <v>185</v>
      </c>
      <c r="Z549" s="340" t="s">
        <v>186</v>
      </c>
      <c r="AA549" s="340" t="str">
        <f t="shared" si="261"/>
        <v/>
      </c>
      <c r="AB549" s="341" t="s">
        <v>187</v>
      </c>
      <c r="AC549" s="342" t="str">
        <f t="shared" si="262"/>
        <v/>
      </c>
      <c r="AD549" s="509" t="str">
        <f t="shared" si="263"/>
        <v/>
      </c>
      <c r="AE549" s="343" t="str">
        <f>IFERROR(ROUNDDOWN(ROUNDDOWN(ROUND(L549*VLOOKUP(K549,【参考】数式用!$A$2:$M$57,MATCH("処遇改善加算Ⅳ",【参考】数式用!$G$3:$M$3,0)+6,0),0),0)*AA549*0.5,0), "")</f>
        <v/>
      </c>
      <c r="AF549" s="344"/>
      <c r="AG549" s="345"/>
      <c r="AH549" s="345"/>
      <c r="AI549" s="344"/>
      <c r="AJ549" s="382"/>
      <c r="AK549" s="346"/>
      <c r="AL549" s="324" t="str">
        <f t="shared" si="264"/>
        <v/>
      </c>
      <c r="AM549" s="325" t="str">
        <f t="shared" si="265"/>
        <v/>
      </c>
      <c r="AN549" s="255"/>
      <c r="AO549" s="577" t="str">
        <f>IFERROR(VLOOKUP(K549,【参考】数式用!$A$2:$N$57,14,FALSE),"")</f>
        <v/>
      </c>
      <c r="AP549" s="577" t="str">
        <f t="shared" si="266"/>
        <v/>
      </c>
      <c r="AQ549" s="560" t="str">
        <f t="shared" si="267"/>
        <v/>
      </c>
      <c r="AR549" s="560" t="str">
        <f t="shared" si="268"/>
        <v>キャリアパス要件Ⅰ・Ⅱ_</v>
      </c>
      <c r="AS549" s="632" t="str">
        <f t="shared" si="269"/>
        <v>入力済</v>
      </c>
      <c r="AT549" s="577" t="str">
        <f t="shared" si="270"/>
        <v/>
      </c>
      <c r="AU549" s="632" t="str">
        <f t="shared" si="271"/>
        <v>入力済</v>
      </c>
      <c r="AV549" s="632" t="str">
        <f t="shared" si="272"/>
        <v/>
      </c>
      <c r="AW549" s="632" t="str">
        <f t="shared" si="273"/>
        <v/>
      </c>
      <c r="AX549" s="577" t="str">
        <f t="shared" si="274"/>
        <v/>
      </c>
      <c r="AY549" s="632" t="str">
        <f>IFERROR(VLOOKUP(K549,【参考】数式用!$AR$3:$AS$49, 2, FALSE), "")</f>
        <v/>
      </c>
      <c r="AZ549" s="577" t="str">
        <f t="shared" si="275"/>
        <v/>
      </c>
      <c r="BA549" s="559" t="str">
        <f t="shared" si="276"/>
        <v>入力済</v>
      </c>
      <c r="BB549" s="632" t="str">
        <f>IFERROR(VLOOKUP(K549,【参考】数式用!$AX$3:$AY$59, 2, FALSE), "")</f>
        <v/>
      </c>
      <c r="BC549" s="577" t="str">
        <f t="shared" si="277"/>
        <v/>
      </c>
      <c r="BD549" s="559" t="str">
        <f t="shared" si="278"/>
        <v>入力済</v>
      </c>
      <c r="BE549" s="559" t="str">
        <f t="shared" si="279"/>
        <v/>
      </c>
      <c r="BF549" s="559" t="str">
        <f t="shared" si="280"/>
        <v/>
      </c>
      <c r="BG549" s="559" t="str">
        <f t="shared" si="281"/>
        <v/>
      </c>
      <c r="BH549" s="559" t="str">
        <f t="shared" si="282"/>
        <v/>
      </c>
      <c r="BI549" s="559" t="str">
        <f t="shared" si="283"/>
        <v/>
      </c>
      <c r="BK549" s="27"/>
      <c r="BL549" s="606" t="str">
        <f t="shared" si="284"/>
        <v/>
      </c>
      <c r="BM549" s="606" t="str">
        <f t="shared" si="285"/>
        <v/>
      </c>
      <c r="BN549" s="606" t="str">
        <f t="shared" si="286"/>
        <v/>
      </c>
      <c r="BO549" s="607" t="str">
        <f>IFERROR(IF(BN549="対象",ROUNDDOWN(L549*VLOOKUP(K549,【参考】数式用!$A$4:$J$42,10,FALSE)*AA549,0),""),"")</f>
        <v/>
      </c>
      <c r="BP549" s="606" t="str">
        <f t="shared" si="290"/>
        <v/>
      </c>
      <c r="BQ549" s="606" t="str">
        <f t="shared" si="287"/>
        <v/>
      </c>
      <c r="BR549" s="608" t="str">
        <f t="shared" si="291"/>
        <v/>
      </c>
      <c r="BS549" s="608" t="str">
        <f t="shared" si="288"/>
        <v/>
      </c>
      <c r="BT549" s="606" t="str">
        <f t="shared" si="289"/>
        <v/>
      </c>
      <c r="BU549" s="607" t="str">
        <f>IFERROR(IF(BT549="Ⅱロ有り",ROUNDDOWN(L549*VLOOKUP(K549,【参考】数式用!$A$4:$J$42,10,FALSE)*AA549,0),""),"")</f>
        <v/>
      </c>
      <c r="BV549" s="606" t="str">
        <f>IFERROR(IF(BT549="Ⅱロなし",ROUNDDOWN(L549*VLOOKUP(K549,【参考】数式用!$A$4:$J$42,8,FALSE)*AA549,0),""),"")</f>
        <v/>
      </c>
    </row>
    <row r="550" spans="1:74" ht="110.1" customHeight="1" thickBot="1">
      <c r="A550" s="333">
        <v>537</v>
      </c>
      <c r="B550" s="1008" t="str">
        <f>IF(基本情報入力シート!B572="","",基本情報入力シート!B572)</f>
        <v/>
      </c>
      <c r="C550" s="1009"/>
      <c r="D550" s="1009"/>
      <c r="E550" s="1009"/>
      <c r="F550" s="1010"/>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24" t="str">
        <f>IF('別紙様式2-2（個票（４、５月））'!M550="","",'別紙様式2-2（個票（４、５月））'!M550)</f>
        <v/>
      </c>
      <c r="N550" s="584" t="str">
        <f>IF('別紙様式2-2（個票（４、５月））'!N550="","",'別紙様式2-2（個票（４、５月））'!N550)</f>
        <v/>
      </c>
      <c r="O550" s="336"/>
      <c r="P550" s="337" t="str">
        <f>IFERROR(VLOOKUP(K550,【参考】数式用!$A$2:$M$57,MATCH(O550,【参考】数式用!$G$3:$M$3,0)+6,0),"")</f>
        <v/>
      </c>
      <c r="Q550" s="338" t="s">
        <v>118</v>
      </c>
      <c r="R550" s="339"/>
      <c r="S550" s="340" t="s">
        <v>183</v>
      </c>
      <c r="T550" s="339"/>
      <c r="U550" s="340" t="s">
        <v>184</v>
      </c>
      <c r="V550" s="339"/>
      <c r="W550" s="340" t="s">
        <v>183</v>
      </c>
      <c r="X550" s="339"/>
      <c r="Y550" s="340" t="s">
        <v>185</v>
      </c>
      <c r="Z550" s="340" t="s">
        <v>186</v>
      </c>
      <c r="AA550" s="340" t="str">
        <f t="shared" si="261"/>
        <v/>
      </c>
      <c r="AB550" s="341" t="s">
        <v>187</v>
      </c>
      <c r="AC550" s="342" t="str">
        <f t="shared" si="262"/>
        <v/>
      </c>
      <c r="AD550" s="509" t="str">
        <f t="shared" si="263"/>
        <v/>
      </c>
      <c r="AE550" s="343" t="str">
        <f>IFERROR(ROUNDDOWN(ROUNDDOWN(ROUND(L550*VLOOKUP(K550,【参考】数式用!$A$2:$M$57,MATCH("処遇改善加算Ⅳ",【参考】数式用!$G$3:$M$3,0)+6,0),0),0)*AA550*0.5,0), "")</f>
        <v/>
      </c>
      <c r="AF550" s="344"/>
      <c r="AG550" s="345"/>
      <c r="AH550" s="345"/>
      <c r="AI550" s="344"/>
      <c r="AJ550" s="382"/>
      <c r="AK550" s="346"/>
      <c r="AL550" s="324" t="str">
        <f t="shared" si="264"/>
        <v/>
      </c>
      <c r="AM550" s="325" t="str">
        <f t="shared" si="265"/>
        <v/>
      </c>
      <c r="AN550" s="255"/>
      <c r="AO550" s="577" t="str">
        <f>IFERROR(VLOOKUP(K550,【参考】数式用!$A$2:$N$57,14,FALSE),"")</f>
        <v/>
      </c>
      <c r="AP550" s="577" t="str">
        <f t="shared" si="266"/>
        <v/>
      </c>
      <c r="AQ550" s="560" t="str">
        <f t="shared" si="267"/>
        <v/>
      </c>
      <c r="AR550" s="560" t="str">
        <f t="shared" si="268"/>
        <v>キャリアパス要件Ⅰ・Ⅱ_</v>
      </c>
      <c r="AS550" s="632" t="str">
        <f t="shared" si="269"/>
        <v>入力済</v>
      </c>
      <c r="AT550" s="577" t="str">
        <f t="shared" si="270"/>
        <v/>
      </c>
      <c r="AU550" s="632" t="str">
        <f t="shared" si="271"/>
        <v>入力済</v>
      </c>
      <c r="AV550" s="632" t="str">
        <f t="shared" si="272"/>
        <v/>
      </c>
      <c r="AW550" s="632" t="str">
        <f t="shared" si="273"/>
        <v/>
      </c>
      <c r="AX550" s="577" t="str">
        <f t="shared" si="274"/>
        <v/>
      </c>
      <c r="AY550" s="632" t="str">
        <f>IFERROR(VLOOKUP(K550,【参考】数式用!$AR$3:$AS$49, 2, FALSE), "")</f>
        <v/>
      </c>
      <c r="AZ550" s="577" t="str">
        <f t="shared" si="275"/>
        <v/>
      </c>
      <c r="BA550" s="559" t="str">
        <f t="shared" si="276"/>
        <v>入力済</v>
      </c>
      <c r="BB550" s="632" t="str">
        <f>IFERROR(VLOOKUP(K550,【参考】数式用!$AX$3:$AY$59, 2, FALSE), "")</f>
        <v/>
      </c>
      <c r="BC550" s="577" t="str">
        <f t="shared" si="277"/>
        <v/>
      </c>
      <c r="BD550" s="559" t="str">
        <f t="shared" si="278"/>
        <v>入力済</v>
      </c>
      <c r="BE550" s="559" t="str">
        <f t="shared" si="279"/>
        <v/>
      </c>
      <c r="BF550" s="559" t="str">
        <f t="shared" si="280"/>
        <v/>
      </c>
      <c r="BG550" s="559" t="str">
        <f t="shared" si="281"/>
        <v/>
      </c>
      <c r="BH550" s="559" t="str">
        <f t="shared" si="282"/>
        <v/>
      </c>
      <c r="BI550" s="559" t="str">
        <f t="shared" si="283"/>
        <v/>
      </c>
      <c r="BK550" s="27"/>
      <c r="BL550" s="606" t="str">
        <f t="shared" si="284"/>
        <v/>
      </c>
      <c r="BM550" s="606" t="str">
        <f t="shared" si="285"/>
        <v/>
      </c>
      <c r="BN550" s="606" t="str">
        <f t="shared" si="286"/>
        <v/>
      </c>
      <c r="BO550" s="607" t="str">
        <f>IFERROR(IF(BN550="対象",ROUNDDOWN(L550*VLOOKUP(K550,【参考】数式用!$A$4:$J$42,10,FALSE)*AA550,0),""),"")</f>
        <v/>
      </c>
      <c r="BP550" s="606" t="str">
        <f t="shared" si="290"/>
        <v/>
      </c>
      <c r="BQ550" s="606" t="str">
        <f t="shared" si="287"/>
        <v/>
      </c>
      <c r="BR550" s="608" t="str">
        <f t="shared" si="291"/>
        <v/>
      </c>
      <c r="BS550" s="608" t="str">
        <f t="shared" si="288"/>
        <v/>
      </c>
      <c r="BT550" s="606" t="str">
        <f t="shared" si="289"/>
        <v/>
      </c>
      <c r="BU550" s="607" t="str">
        <f>IFERROR(IF(BT550="Ⅱロ有り",ROUNDDOWN(L550*VLOOKUP(K550,【参考】数式用!$A$4:$J$42,10,FALSE)*AA550,0),""),"")</f>
        <v/>
      </c>
      <c r="BV550" s="606" t="str">
        <f>IFERROR(IF(BT550="Ⅱロなし",ROUNDDOWN(L550*VLOOKUP(K550,【参考】数式用!$A$4:$J$42,8,FALSE)*AA550,0),""),"")</f>
        <v/>
      </c>
    </row>
    <row r="551" spans="1:74" ht="110.1" customHeight="1" thickBot="1">
      <c r="A551" s="333">
        <v>538</v>
      </c>
      <c r="B551" s="1008" t="str">
        <f>IF(基本情報入力シート!B573="","",基本情報入力シート!B573)</f>
        <v/>
      </c>
      <c r="C551" s="1009"/>
      <c r="D551" s="1009"/>
      <c r="E551" s="1009"/>
      <c r="F551" s="1010"/>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24" t="str">
        <f>IF('別紙様式2-2（個票（４、５月））'!M551="","",'別紙様式2-2（個票（４、５月））'!M551)</f>
        <v/>
      </c>
      <c r="N551" s="584" t="str">
        <f>IF('別紙様式2-2（個票（４、５月））'!N551="","",'別紙様式2-2（個票（４、５月））'!N551)</f>
        <v/>
      </c>
      <c r="O551" s="336"/>
      <c r="P551" s="337" t="str">
        <f>IFERROR(VLOOKUP(K551,【参考】数式用!$A$2:$M$57,MATCH(O551,【参考】数式用!$G$3:$M$3,0)+6,0),"")</f>
        <v/>
      </c>
      <c r="Q551" s="338" t="s">
        <v>118</v>
      </c>
      <c r="R551" s="339"/>
      <c r="S551" s="340" t="s">
        <v>183</v>
      </c>
      <c r="T551" s="339"/>
      <c r="U551" s="340" t="s">
        <v>184</v>
      </c>
      <c r="V551" s="339"/>
      <c r="W551" s="340" t="s">
        <v>183</v>
      </c>
      <c r="X551" s="339"/>
      <c r="Y551" s="340" t="s">
        <v>185</v>
      </c>
      <c r="Z551" s="340" t="s">
        <v>186</v>
      </c>
      <c r="AA551" s="340" t="str">
        <f t="shared" si="261"/>
        <v/>
      </c>
      <c r="AB551" s="341" t="s">
        <v>187</v>
      </c>
      <c r="AC551" s="342" t="str">
        <f t="shared" si="262"/>
        <v/>
      </c>
      <c r="AD551" s="509" t="str">
        <f t="shared" si="263"/>
        <v/>
      </c>
      <c r="AE551" s="343" t="str">
        <f>IFERROR(ROUNDDOWN(ROUNDDOWN(ROUND(L551*VLOOKUP(K551,【参考】数式用!$A$2:$M$57,MATCH("処遇改善加算Ⅳ",【参考】数式用!$G$3:$M$3,0)+6,0),0),0)*AA551*0.5,0), "")</f>
        <v/>
      </c>
      <c r="AF551" s="344"/>
      <c r="AG551" s="345"/>
      <c r="AH551" s="345"/>
      <c r="AI551" s="344"/>
      <c r="AJ551" s="382"/>
      <c r="AK551" s="346"/>
      <c r="AL551" s="324" t="str">
        <f t="shared" si="264"/>
        <v/>
      </c>
      <c r="AM551" s="325" t="str">
        <f t="shared" si="265"/>
        <v/>
      </c>
      <c r="AN551" s="255"/>
      <c r="AO551" s="577" t="str">
        <f>IFERROR(VLOOKUP(K551,【参考】数式用!$A$2:$N$57,14,FALSE),"")</f>
        <v/>
      </c>
      <c r="AP551" s="577" t="str">
        <f t="shared" si="266"/>
        <v/>
      </c>
      <c r="AQ551" s="560" t="str">
        <f t="shared" si="267"/>
        <v/>
      </c>
      <c r="AR551" s="560" t="str">
        <f t="shared" si="268"/>
        <v>キャリアパス要件Ⅰ・Ⅱ_</v>
      </c>
      <c r="AS551" s="632" t="str">
        <f t="shared" si="269"/>
        <v>入力済</v>
      </c>
      <c r="AT551" s="577" t="str">
        <f t="shared" si="270"/>
        <v/>
      </c>
      <c r="AU551" s="632" t="str">
        <f t="shared" si="271"/>
        <v>入力済</v>
      </c>
      <c r="AV551" s="632" t="str">
        <f t="shared" si="272"/>
        <v/>
      </c>
      <c r="AW551" s="632" t="str">
        <f t="shared" si="273"/>
        <v/>
      </c>
      <c r="AX551" s="577" t="str">
        <f t="shared" si="274"/>
        <v/>
      </c>
      <c r="AY551" s="632" t="str">
        <f>IFERROR(VLOOKUP(K551,【参考】数式用!$AR$3:$AS$49, 2, FALSE), "")</f>
        <v/>
      </c>
      <c r="AZ551" s="577" t="str">
        <f t="shared" si="275"/>
        <v/>
      </c>
      <c r="BA551" s="559" t="str">
        <f t="shared" si="276"/>
        <v>入力済</v>
      </c>
      <c r="BB551" s="632" t="str">
        <f>IFERROR(VLOOKUP(K551,【参考】数式用!$AX$3:$AY$59, 2, FALSE), "")</f>
        <v/>
      </c>
      <c r="BC551" s="577" t="str">
        <f t="shared" si="277"/>
        <v/>
      </c>
      <c r="BD551" s="559" t="str">
        <f t="shared" si="278"/>
        <v>入力済</v>
      </c>
      <c r="BE551" s="559" t="str">
        <f t="shared" si="279"/>
        <v/>
      </c>
      <c r="BF551" s="559" t="str">
        <f t="shared" si="280"/>
        <v/>
      </c>
      <c r="BG551" s="559" t="str">
        <f t="shared" si="281"/>
        <v/>
      </c>
      <c r="BH551" s="559" t="str">
        <f t="shared" si="282"/>
        <v/>
      </c>
      <c r="BI551" s="559" t="str">
        <f t="shared" si="283"/>
        <v/>
      </c>
      <c r="BK551" s="27"/>
      <c r="BL551" s="606" t="str">
        <f t="shared" si="284"/>
        <v/>
      </c>
      <c r="BM551" s="606" t="str">
        <f t="shared" si="285"/>
        <v/>
      </c>
      <c r="BN551" s="606" t="str">
        <f t="shared" si="286"/>
        <v/>
      </c>
      <c r="BO551" s="607" t="str">
        <f>IFERROR(IF(BN551="対象",ROUNDDOWN(L551*VLOOKUP(K551,【参考】数式用!$A$4:$J$42,10,FALSE)*AA551,0),""),"")</f>
        <v/>
      </c>
      <c r="BP551" s="606" t="str">
        <f t="shared" si="290"/>
        <v/>
      </c>
      <c r="BQ551" s="606" t="str">
        <f t="shared" si="287"/>
        <v/>
      </c>
      <c r="BR551" s="608" t="str">
        <f t="shared" si="291"/>
        <v/>
      </c>
      <c r="BS551" s="608" t="str">
        <f t="shared" si="288"/>
        <v/>
      </c>
      <c r="BT551" s="606" t="str">
        <f t="shared" si="289"/>
        <v/>
      </c>
      <c r="BU551" s="607" t="str">
        <f>IFERROR(IF(BT551="Ⅱロ有り",ROUNDDOWN(L551*VLOOKUP(K551,【参考】数式用!$A$4:$J$42,10,FALSE)*AA551,0),""),"")</f>
        <v/>
      </c>
      <c r="BV551" s="606" t="str">
        <f>IFERROR(IF(BT551="Ⅱロなし",ROUNDDOWN(L551*VLOOKUP(K551,【参考】数式用!$A$4:$J$42,8,FALSE)*AA551,0),""),"")</f>
        <v/>
      </c>
    </row>
    <row r="552" spans="1:74" ht="110.1" customHeight="1" thickBot="1">
      <c r="A552" s="333">
        <v>539</v>
      </c>
      <c r="B552" s="1008" t="str">
        <f>IF(基本情報入力シート!B574="","",基本情報入力シート!B574)</f>
        <v/>
      </c>
      <c r="C552" s="1009"/>
      <c r="D552" s="1009"/>
      <c r="E552" s="1009"/>
      <c r="F552" s="1010"/>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24" t="str">
        <f>IF('別紙様式2-2（個票（４、５月））'!M552="","",'別紙様式2-2（個票（４、５月））'!M552)</f>
        <v/>
      </c>
      <c r="N552" s="584" t="str">
        <f>IF('別紙様式2-2（個票（４、５月））'!N552="","",'別紙様式2-2（個票（４、５月））'!N552)</f>
        <v/>
      </c>
      <c r="O552" s="336"/>
      <c r="P552" s="337" t="str">
        <f>IFERROR(VLOOKUP(K552,【参考】数式用!$A$2:$M$57,MATCH(O552,【参考】数式用!$G$3:$M$3,0)+6,0),"")</f>
        <v/>
      </c>
      <c r="Q552" s="338" t="s">
        <v>118</v>
      </c>
      <c r="R552" s="339"/>
      <c r="S552" s="340" t="s">
        <v>183</v>
      </c>
      <c r="T552" s="339"/>
      <c r="U552" s="340" t="s">
        <v>184</v>
      </c>
      <c r="V552" s="339"/>
      <c r="W552" s="340" t="s">
        <v>183</v>
      </c>
      <c r="X552" s="339"/>
      <c r="Y552" s="340" t="s">
        <v>185</v>
      </c>
      <c r="Z552" s="340" t="s">
        <v>186</v>
      </c>
      <c r="AA552" s="340" t="str">
        <f t="shared" si="261"/>
        <v/>
      </c>
      <c r="AB552" s="341" t="s">
        <v>187</v>
      </c>
      <c r="AC552" s="342" t="str">
        <f t="shared" si="262"/>
        <v/>
      </c>
      <c r="AD552" s="509" t="str">
        <f t="shared" si="263"/>
        <v/>
      </c>
      <c r="AE552" s="343" t="str">
        <f>IFERROR(ROUNDDOWN(ROUNDDOWN(ROUND(L552*VLOOKUP(K552,【参考】数式用!$A$2:$M$57,MATCH("処遇改善加算Ⅳ",【参考】数式用!$G$3:$M$3,0)+6,0),0),0)*AA552*0.5,0), "")</f>
        <v/>
      </c>
      <c r="AF552" s="344"/>
      <c r="AG552" s="345"/>
      <c r="AH552" s="345"/>
      <c r="AI552" s="344"/>
      <c r="AJ552" s="382"/>
      <c r="AK552" s="346"/>
      <c r="AL552" s="324" t="str">
        <f t="shared" si="264"/>
        <v/>
      </c>
      <c r="AM552" s="325" t="str">
        <f t="shared" si="265"/>
        <v/>
      </c>
      <c r="AN552" s="255"/>
      <c r="AO552" s="577" t="str">
        <f>IFERROR(VLOOKUP(K552,【参考】数式用!$A$2:$N$57,14,FALSE),"")</f>
        <v/>
      </c>
      <c r="AP552" s="577" t="str">
        <f t="shared" si="266"/>
        <v/>
      </c>
      <c r="AQ552" s="560" t="str">
        <f t="shared" si="267"/>
        <v/>
      </c>
      <c r="AR552" s="560" t="str">
        <f t="shared" si="268"/>
        <v>キャリアパス要件Ⅰ・Ⅱ_</v>
      </c>
      <c r="AS552" s="632" t="str">
        <f t="shared" si="269"/>
        <v>入力済</v>
      </c>
      <c r="AT552" s="577" t="str">
        <f t="shared" si="270"/>
        <v/>
      </c>
      <c r="AU552" s="632" t="str">
        <f t="shared" si="271"/>
        <v>入力済</v>
      </c>
      <c r="AV552" s="632" t="str">
        <f t="shared" si="272"/>
        <v/>
      </c>
      <c r="AW552" s="632" t="str">
        <f t="shared" si="273"/>
        <v/>
      </c>
      <c r="AX552" s="577" t="str">
        <f t="shared" si="274"/>
        <v/>
      </c>
      <c r="AY552" s="632" t="str">
        <f>IFERROR(VLOOKUP(K552,【参考】数式用!$AR$3:$AS$49, 2, FALSE), "")</f>
        <v/>
      </c>
      <c r="AZ552" s="577" t="str">
        <f t="shared" si="275"/>
        <v/>
      </c>
      <c r="BA552" s="559" t="str">
        <f t="shared" si="276"/>
        <v>入力済</v>
      </c>
      <c r="BB552" s="632" t="str">
        <f>IFERROR(VLOOKUP(K552,【参考】数式用!$AX$3:$AY$59, 2, FALSE), "")</f>
        <v/>
      </c>
      <c r="BC552" s="577" t="str">
        <f t="shared" si="277"/>
        <v/>
      </c>
      <c r="BD552" s="559" t="str">
        <f t="shared" si="278"/>
        <v>入力済</v>
      </c>
      <c r="BE552" s="559" t="str">
        <f t="shared" si="279"/>
        <v/>
      </c>
      <c r="BF552" s="559" t="str">
        <f t="shared" si="280"/>
        <v/>
      </c>
      <c r="BG552" s="559" t="str">
        <f t="shared" si="281"/>
        <v/>
      </c>
      <c r="BH552" s="559" t="str">
        <f t="shared" si="282"/>
        <v/>
      </c>
      <c r="BI552" s="559" t="str">
        <f t="shared" si="283"/>
        <v/>
      </c>
      <c r="BK552" s="27"/>
      <c r="BL552" s="606" t="str">
        <f t="shared" si="284"/>
        <v/>
      </c>
      <c r="BM552" s="606" t="str">
        <f t="shared" si="285"/>
        <v/>
      </c>
      <c r="BN552" s="606" t="str">
        <f t="shared" si="286"/>
        <v/>
      </c>
      <c r="BO552" s="607" t="str">
        <f>IFERROR(IF(BN552="対象",ROUNDDOWN(L552*VLOOKUP(K552,【参考】数式用!$A$4:$J$42,10,FALSE)*AA552,0),""),"")</f>
        <v/>
      </c>
      <c r="BP552" s="606" t="str">
        <f t="shared" si="290"/>
        <v/>
      </c>
      <c r="BQ552" s="606" t="str">
        <f t="shared" si="287"/>
        <v/>
      </c>
      <c r="BR552" s="608" t="str">
        <f t="shared" si="291"/>
        <v/>
      </c>
      <c r="BS552" s="608" t="str">
        <f t="shared" si="288"/>
        <v/>
      </c>
      <c r="BT552" s="606" t="str">
        <f t="shared" si="289"/>
        <v/>
      </c>
      <c r="BU552" s="607" t="str">
        <f>IFERROR(IF(BT552="Ⅱロ有り",ROUNDDOWN(L552*VLOOKUP(K552,【参考】数式用!$A$4:$J$42,10,FALSE)*AA552,0),""),"")</f>
        <v/>
      </c>
      <c r="BV552" s="606" t="str">
        <f>IFERROR(IF(BT552="Ⅱロなし",ROUNDDOWN(L552*VLOOKUP(K552,【参考】数式用!$A$4:$J$42,8,FALSE)*AA552,0),""),"")</f>
        <v/>
      </c>
    </row>
    <row r="553" spans="1:74" ht="110.1" customHeight="1" thickBot="1">
      <c r="A553" s="333">
        <v>540</v>
      </c>
      <c r="B553" s="1008" t="str">
        <f>IF(基本情報入力シート!B575="","",基本情報入力シート!B575)</f>
        <v/>
      </c>
      <c r="C553" s="1009"/>
      <c r="D553" s="1009"/>
      <c r="E553" s="1009"/>
      <c r="F553" s="1010"/>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24" t="str">
        <f>IF('別紙様式2-2（個票（４、５月））'!M553="","",'別紙様式2-2（個票（４、５月））'!M553)</f>
        <v/>
      </c>
      <c r="N553" s="584" t="str">
        <f>IF('別紙様式2-2（個票（４、５月））'!N553="","",'別紙様式2-2（個票（４、５月））'!N553)</f>
        <v/>
      </c>
      <c r="O553" s="336"/>
      <c r="P553" s="337" t="str">
        <f>IFERROR(VLOOKUP(K553,【参考】数式用!$A$2:$M$57,MATCH(O553,【参考】数式用!$G$3:$M$3,0)+6,0),"")</f>
        <v/>
      </c>
      <c r="Q553" s="338" t="s">
        <v>118</v>
      </c>
      <c r="R553" s="339"/>
      <c r="S553" s="340" t="s">
        <v>183</v>
      </c>
      <c r="T553" s="339"/>
      <c r="U553" s="340" t="s">
        <v>184</v>
      </c>
      <c r="V553" s="339"/>
      <c r="W553" s="340" t="s">
        <v>183</v>
      </c>
      <c r="X553" s="339"/>
      <c r="Y553" s="340" t="s">
        <v>185</v>
      </c>
      <c r="Z553" s="340" t="s">
        <v>186</v>
      </c>
      <c r="AA553" s="340" t="str">
        <f t="shared" si="261"/>
        <v/>
      </c>
      <c r="AB553" s="341" t="s">
        <v>187</v>
      </c>
      <c r="AC553" s="342" t="str">
        <f t="shared" si="262"/>
        <v/>
      </c>
      <c r="AD553" s="509" t="str">
        <f t="shared" si="263"/>
        <v/>
      </c>
      <c r="AE553" s="343" t="str">
        <f>IFERROR(ROUNDDOWN(ROUNDDOWN(ROUND(L553*VLOOKUP(K553,【参考】数式用!$A$2:$M$57,MATCH("処遇改善加算Ⅳ",【参考】数式用!$G$3:$M$3,0)+6,0),0),0)*AA553*0.5,0), "")</f>
        <v/>
      </c>
      <c r="AF553" s="344"/>
      <c r="AG553" s="345"/>
      <c r="AH553" s="345"/>
      <c r="AI553" s="344"/>
      <c r="AJ553" s="382"/>
      <c r="AK553" s="346"/>
      <c r="AL553" s="324" t="str">
        <f t="shared" si="264"/>
        <v/>
      </c>
      <c r="AM553" s="325" t="str">
        <f t="shared" si="265"/>
        <v/>
      </c>
      <c r="AN553" s="255"/>
      <c r="AO553" s="577" t="str">
        <f>IFERROR(VLOOKUP(K553,【参考】数式用!$A$2:$N$57,14,FALSE),"")</f>
        <v/>
      </c>
      <c r="AP553" s="577" t="str">
        <f t="shared" si="266"/>
        <v/>
      </c>
      <c r="AQ553" s="560" t="str">
        <f t="shared" si="267"/>
        <v/>
      </c>
      <c r="AR553" s="560" t="str">
        <f t="shared" si="268"/>
        <v>キャリアパス要件Ⅰ・Ⅱ_</v>
      </c>
      <c r="AS553" s="632" t="str">
        <f t="shared" si="269"/>
        <v>入力済</v>
      </c>
      <c r="AT553" s="577" t="str">
        <f t="shared" si="270"/>
        <v/>
      </c>
      <c r="AU553" s="632" t="str">
        <f t="shared" si="271"/>
        <v>入力済</v>
      </c>
      <c r="AV553" s="632" t="str">
        <f t="shared" si="272"/>
        <v/>
      </c>
      <c r="AW553" s="632" t="str">
        <f t="shared" si="273"/>
        <v/>
      </c>
      <c r="AX553" s="577" t="str">
        <f t="shared" si="274"/>
        <v/>
      </c>
      <c r="AY553" s="632" t="str">
        <f>IFERROR(VLOOKUP(K553,【参考】数式用!$AR$3:$AS$49, 2, FALSE), "")</f>
        <v/>
      </c>
      <c r="AZ553" s="577" t="str">
        <f t="shared" si="275"/>
        <v/>
      </c>
      <c r="BA553" s="559" t="str">
        <f t="shared" si="276"/>
        <v>入力済</v>
      </c>
      <c r="BB553" s="632" t="str">
        <f>IFERROR(VLOOKUP(K553,【参考】数式用!$AX$3:$AY$59, 2, FALSE), "")</f>
        <v/>
      </c>
      <c r="BC553" s="577" t="str">
        <f t="shared" si="277"/>
        <v/>
      </c>
      <c r="BD553" s="559" t="str">
        <f t="shared" si="278"/>
        <v>入力済</v>
      </c>
      <c r="BE553" s="559" t="str">
        <f t="shared" si="279"/>
        <v/>
      </c>
      <c r="BF553" s="559" t="str">
        <f t="shared" si="280"/>
        <v/>
      </c>
      <c r="BG553" s="559" t="str">
        <f t="shared" si="281"/>
        <v/>
      </c>
      <c r="BH553" s="559" t="str">
        <f t="shared" si="282"/>
        <v/>
      </c>
      <c r="BI553" s="559" t="str">
        <f t="shared" si="283"/>
        <v/>
      </c>
      <c r="BK553" s="27"/>
      <c r="BL553" s="606" t="str">
        <f t="shared" si="284"/>
        <v/>
      </c>
      <c r="BM553" s="606" t="str">
        <f t="shared" si="285"/>
        <v/>
      </c>
      <c r="BN553" s="606" t="str">
        <f t="shared" si="286"/>
        <v/>
      </c>
      <c r="BO553" s="607" t="str">
        <f>IFERROR(IF(BN553="対象",ROUNDDOWN(L553*VLOOKUP(K553,【参考】数式用!$A$4:$J$42,10,FALSE)*AA553,0),""),"")</f>
        <v/>
      </c>
      <c r="BP553" s="606" t="str">
        <f t="shared" si="290"/>
        <v/>
      </c>
      <c r="BQ553" s="606" t="str">
        <f t="shared" si="287"/>
        <v/>
      </c>
      <c r="BR553" s="608" t="str">
        <f t="shared" si="291"/>
        <v/>
      </c>
      <c r="BS553" s="608" t="str">
        <f t="shared" si="288"/>
        <v/>
      </c>
      <c r="BT553" s="606" t="str">
        <f t="shared" si="289"/>
        <v/>
      </c>
      <c r="BU553" s="607" t="str">
        <f>IFERROR(IF(BT553="Ⅱロ有り",ROUNDDOWN(L553*VLOOKUP(K553,【参考】数式用!$A$4:$J$42,10,FALSE)*AA553,0),""),"")</f>
        <v/>
      </c>
      <c r="BV553" s="606" t="str">
        <f>IFERROR(IF(BT553="Ⅱロなし",ROUNDDOWN(L553*VLOOKUP(K553,【参考】数式用!$A$4:$J$42,8,FALSE)*AA553,0),""),"")</f>
        <v/>
      </c>
    </row>
    <row r="554" spans="1:74" ht="110.1" customHeight="1" thickBot="1">
      <c r="A554" s="333">
        <v>541</v>
      </c>
      <c r="B554" s="1008" t="str">
        <f>IF(基本情報入力シート!B576="","",基本情報入力シート!B576)</f>
        <v/>
      </c>
      <c r="C554" s="1009"/>
      <c r="D554" s="1009"/>
      <c r="E554" s="1009"/>
      <c r="F554" s="1010"/>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24" t="str">
        <f>IF('別紙様式2-2（個票（４、５月））'!M554="","",'別紙様式2-2（個票（４、５月））'!M554)</f>
        <v/>
      </c>
      <c r="N554" s="584" t="str">
        <f>IF('別紙様式2-2（個票（４、５月））'!N554="","",'別紙様式2-2（個票（４、５月））'!N554)</f>
        <v/>
      </c>
      <c r="O554" s="336"/>
      <c r="P554" s="337" t="str">
        <f>IFERROR(VLOOKUP(K554,【参考】数式用!$A$2:$M$57,MATCH(O554,【参考】数式用!$G$3:$M$3,0)+6,0),"")</f>
        <v/>
      </c>
      <c r="Q554" s="338" t="s">
        <v>118</v>
      </c>
      <c r="R554" s="339"/>
      <c r="S554" s="340" t="s">
        <v>183</v>
      </c>
      <c r="T554" s="339"/>
      <c r="U554" s="340" t="s">
        <v>184</v>
      </c>
      <c r="V554" s="339"/>
      <c r="W554" s="340" t="s">
        <v>183</v>
      </c>
      <c r="X554" s="339"/>
      <c r="Y554" s="340" t="s">
        <v>185</v>
      </c>
      <c r="Z554" s="340" t="s">
        <v>186</v>
      </c>
      <c r="AA554" s="340" t="str">
        <f t="shared" si="261"/>
        <v/>
      </c>
      <c r="AB554" s="341" t="s">
        <v>187</v>
      </c>
      <c r="AC554" s="342" t="str">
        <f t="shared" si="262"/>
        <v/>
      </c>
      <c r="AD554" s="509" t="str">
        <f t="shared" si="263"/>
        <v/>
      </c>
      <c r="AE554" s="343" t="str">
        <f>IFERROR(ROUNDDOWN(ROUNDDOWN(ROUND(L554*VLOOKUP(K554,【参考】数式用!$A$2:$M$57,MATCH("処遇改善加算Ⅳ",【参考】数式用!$G$3:$M$3,0)+6,0),0),0)*AA554*0.5,0), "")</f>
        <v/>
      </c>
      <c r="AF554" s="344"/>
      <c r="AG554" s="345"/>
      <c r="AH554" s="345"/>
      <c r="AI554" s="344"/>
      <c r="AJ554" s="382"/>
      <c r="AK554" s="346"/>
      <c r="AL554" s="324" t="str">
        <f t="shared" si="264"/>
        <v/>
      </c>
      <c r="AM554" s="325" t="str">
        <f t="shared" si="265"/>
        <v/>
      </c>
      <c r="AN554" s="255"/>
      <c r="AO554" s="577" t="str">
        <f>IFERROR(VLOOKUP(K554,【参考】数式用!$A$2:$N$57,14,FALSE),"")</f>
        <v/>
      </c>
      <c r="AP554" s="577" t="str">
        <f t="shared" si="266"/>
        <v/>
      </c>
      <c r="AQ554" s="560" t="str">
        <f t="shared" si="267"/>
        <v/>
      </c>
      <c r="AR554" s="560" t="str">
        <f t="shared" si="268"/>
        <v>キャリアパス要件Ⅰ・Ⅱ_</v>
      </c>
      <c r="AS554" s="632" t="str">
        <f t="shared" si="269"/>
        <v>入力済</v>
      </c>
      <c r="AT554" s="577" t="str">
        <f t="shared" si="270"/>
        <v/>
      </c>
      <c r="AU554" s="632" t="str">
        <f t="shared" si="271"/>
        <v>入力済</v>
      </c>
      <c r="AV554" s="632" t="str">
        <f t="shared" si="272"/>
        <v/>
      </c>
      <c r="AW554" s="632" t="str">
        <f t="shared" si="273"/>
        <v/>
      </c>
      <c r="AX554" s="577" t="str">
        <f t="shared" si="274"/>
        <v/>
      </c>
      <c r="AY554" s="632" t="str">
        <f>IFERROR(VLOOKUP(K554,【参考】数式用!$AR$3:$AS$49, 2, FALSE), "")</f>
        <v/>
      </c>
      <c r="AZ554" s="577" t="str">
        <f t="shared" si="275"/>
        <v/>
      </c>
      <c r="BA554" s="559" t="str">
        <f t="shared" si="276"/>
        <v>入力済</v>
      </c>
      <c r="BB554" s="632" t="str">
        <f>IFERROR(VLOOKUP(K554,【参考】数式用!$AX$3:$AY$59, 2, FALSE), "")</f>
        <v/>
      </c>
      <c r="BC554" s="577" t="str">
        <f t="shared" si="277"/>
        <v/>
      </c>
      <c r="BD554" s="559" t="str">
        <f t="shared" si="278"/>
        <v>入力済</v>
      </c>
      <c r="BE554" s="559" t="str">
        <f t="shared" si="279"/>
        <v/>
      </c>
      <c r="BF554" s="559" t="str">
        <f t="shared" si="280"/>
        <v/>
      </c>
      <c r="BG554" s="559" t="str">
        <f t="shared" si="281"/>
        <v/>
      </c>
      <c r="BH554" s="559" t="str">
        <f t="shared" si="282"/>
        <v/>
      </c>
      <c r="BI554" s="559" t="str">
        <f t="shared" si="283"/>
        <v/>
      </c>
      <c r="BK554" s="27"/>
      <c r="BL554" s="606" t="str">
        <f t="shared" si="284"/>
        <v/>
      </c>
      <c r="BM554" s="606" t="str">
        <f t="shared" si="285"/>
        <v/>
      </c>
      <c r="BN554" s="606" t="str">
        <f t="shared" si="286"/>
        <v/>
      </c>
      <c r="BO554" s="607" t="str">
        <f>IFERROR(IF(BN554="対象",ROUNDDOWN(L554*VLOOKUP(K554,【参考】数式用!$A$4:$J$42,10,FALSE)*AA554,0),""),"")</f>
        <v/>
      </c>
      <c r="BP554" s="606" t="str">
        <f t="shared" si="290"/>
        <v/>
      </c>
      <c r="BQ554" s="606" t="str">
        <f t="shared" si="287"/>
        <v/>
      </c>
      <c r="BR554" s="608" t="str">
        <f t="shared" si="291"/>
        <v/>
      </c>
      <c r="BS554" s="608" t="str">
        <f t="shared" si="288"/>
        <v/>
      </c>
      <c r="BT554" s="606" t="str">
        <f t="shared" si="289"/>
        <v/>
      </c>
      <c r="BU554" s="607" t="str">
        <f>IFERROR(IF(BT554="Ⅱロ有り",ROUNDDOWN(L554*VLOOKUP(K554,【参考】数式用!$A$4:$J$42,10,FALSE)*AA554,0),""),"")</f>
        <v/>
      </c>
      <c r="BV554" s="606" t="str">
        <f>IFERROR(IF(BT554="Ⅱロなし",ROUNDDOWN(L554*VLOOKUP(K554,【参考】数式用!$A$4:$J$42,8,FALSE)*AA554,0),""),"")</f>
        <v/>
      </c>
    </row>
    <row r="555" spans="1:74" ht="110.1" customHeight="1" thickBot="1">
      <c r="A555" s="333">
        <v>542</v>
      </c>
      <c r="B555" s="1008" t="str">
        <f>IF(基本情報入力シート!B577="","",基本情報入力シート!B577)</f>
        <v/>
      </c>
      <c r="C555" s="1009"/>
      <c r="D555" s="1009"/>
      <c r="E555" s="1009"/>
      <c r="F555" s="1010"/>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24" t="str">
        <f>IF('別紙様式2-2（個票（４、５月））'!M555="","",'別紙様式2-2（個票（４、５月））'!M555)</f>
        <v/>
      </c>
      <c r="N555" s="584" t="str">
        <f>IF('別紙様式2-2（個票（４、５月））'!N555="","",'別紙様式2-2（個票（４、５月））'!N555)</f>
        <v/>
      </c>
      <c r="O555" s="336"/>
      <c r="P555" s="337" t="str">
        <f>IFERROR(VLOOKUP(K555,【参考】数式用!$A$2:$M$57,MATCH(O555,【参考】数式用!$G$3:$M$3,0)+6,0),"")</f>
        <v/>
      </c>
      <c r="Q555" s="338" t="s">
        <v>118</v>
      </c>
      <c r="R555" s="339"/>
      <c r="S555" s="340" t="s">
        <v>183</v>
      </c>
      <c r="T555" s="339"/>
      <c r="U555" s="340" t="s">
        <v>184</v>
      </c>
      <c r="V555" s="339"/>
      <c r="W555" s="340" t="s">
        <v>183</v>
      </c>
      <c r="X555" s="339"/>
      <c r="Y555" s="340" t="s">
        <v>185</v>
      </c>
      <c r="Z555" s="340" t="s">
        <v>186</v>
      </c>
      <c r="AA555" s="340" t="str">
        <f t="shared" si="261"/>
        <v/>
      </c>
      <c r="AB555" s="341" t="s">
        <v>187</v>
      </c>
      <c r="AC555" s="342" t="str">
        <f t="shared" si="262"/>
        <v/>
      </c>
      <c r="AD555" s="509" t="str">
        <f t="shared" si="263"/>
        <v/>
      </c>
      <c r="AE555" s="343" t="str">
        <f>IFERROR(ROUNDDOWN(ROUNDDOWN(ROUND(L555*VLOOKUP(K555,【参考】数式用!$A$2:$M$57,MATCH("処遇改善加算Ⅳ",【参考】数式用!$G$3:$M$3,0)+6,0),0),0)*AA555*0.5,0), "")</f>
        <v/>
      </c>
      <c r="AF555" s="344"/>
      <c r="AG555" s="345"/>
      <c r="AH555" s="345"/>
      <c r="AI555" s="344"/>
      <c r="AJ555" s="382"/>
      <c r="AK555" s="346"/>
      <c r="AL555" s="324" t="str">
        <f t="shared" si="264"/>
        <v/>
      </c>
      <c r="AM555" s="325" t="str">
        <f t="shared" si="265"/>
        <v/>
      </c>
      <c r="AN555" s="255"/>
      <c r="AO555" s="577" t="str">
        <f>IFERROR(VLOOKUP(K555,【参考】数式用!$A$2:$N$57,14,FALSE),"")</f>
        <v/>
      </c>
      <c r="AP555" s="577" t="str">
        <f t="shared" si="266"/>
        <v/>
      </c>
      <c r="AQ555" s="560" t="str">
        <f t="shared" si="267"/>
        <v/>
      </c>
      <c r="AR555" s="560" t="str">
        <f t="shared" si="268"/>
        <v>キャリアパス要件Ⅰ・Ⅱ_</v>
      </c>
      <c r="AS555" s="632" t="str">
        <f t="shared" si="269"/>
        <v>入力済</v>
      </c>
      <c r="AT555" s="577" t="str">
        <f t="shared" si="270"/>
        <v/>
      </c>
      <c r="AU555" s="632" t="str">
        <f t="shared" si="271"/>
        <v>入力済</v>
      </c>
      <c r="AV555" s="632" t="str">
        <f t="shared" si="272"/>
        <v/>
      </c>
      <c r="AW555" s="632" t="str">
        <f t="shared" si="273"/>
        <v/>
      </c>
      <c r="AX555" s="577" t="str">
        <f t="shared" si="274"/>
        <v/>
      </c>
      <c r="AY555" s="632" t="str">
        <f>IFERROR(VLOOKUP(K555,【参考】数式用!$AR$3:$AS$49, 2, FALSE), "")</f>
        <v/>
      </c>
      <c r="AZ555" s="577" t="str">
        <f t="shared" si="275"/>
        <v/>
      </c>
      <c r="BA555" s="559" t="str">
        <f t="shared" si="276"/>
        <v>入力済</v>
      </c>
      <c r="BB555" s="632" t="str">
        <f>IFERROR(VLOOKUP(K555,【参考】数式用!$AX$3:$AY$59, 2, FALSE), "")</f>
        <v/>
      </c>
      <c r="BC555" s="577" t="str">
        <f t="shared" si="277"/>
        <v/>
      </c>
      <c r="BD555" s="559" t="str">
        <f t="shared" si="278"/>
        <v>入力済</v>
      </c>
      <c r="BE555" s="559" t="str">
        <f t="shared" si="279"/>
        <v/>
      </c>
      <c r="BF555" s="559" t="str">
        <f t="shared" si="280"/>
        <v/>
      </c>
      <c r="BG555" s="559" t="str">
        <f t="shared" si="281"/>
        <v/>
      </c>
      <c r="BH555" s="559" t="str">
        <f t="shared" si="282"/>
        <v/>
      </c>
      <c r="BI555" s="559" t="str">
        <f t="shared" si="283"/>
        <v/>
      </c>
      <c r="BK555" s="27"/>
      <c r="BL555" s="606" t="str">
        <f t="shared" si="284"/>
        <v/>
      </c>
      <c r="BM555" s="606" t="str">
        <f t="shared" si="285"/>
        <v/>
      </c>
      <c r="BN555" s="606" t="str">
        <f t="shared" si="286"/>
        <v/>
      </c>
      <c r="BO555" s="607" t="str">
        <f>IFERROR(IF(BN555="対象",ROUNDDOWN(L555*VLOOKUP(K555,【参考】数式用!$A$4:$J$42,10,FALSE)*AA555,0),""),"")</f>
        <v/>
      </c>
      <c r="BP555" s="606" t="str">
        <f t="shared" si="290"/>
        <v/>
      </c>
      <c r="BQ555" s="606" t="str">
        <f t="shared" si="287"/>
        <v/>
      </c>
      <c r="BR555" s="608" t="str">
        <f t="shared" si="291"/>
        <v/>
      </c>
      <c r="BS555" s="608" t="str">
        <f t="shared" si="288"/>
        <v/>
      </c>
      <c r="BT555" s="606" t="str">
        <f t="shared" si="289"/>
        <v/>
      </c>
      <c r="BU555" s="607" t="str">
        <f>IFERROR(IF(BT555="Ⅱロ有り",ROUNDDOWN(L555*VLOOKUP(K555,【参考】数式用!$A$4:$J$42,10,FALSE)*AA555,0),""),"")</f>
        <v/>
      </c>
      <c r="BV555" s="606" t="str">
        <f>IFERROR(IF(BT555="Ⅱロなし",ROUNDDOWN(L555*VLOOKUP(K555,【参考】数式用!$A$4:$J$42,8,FALSE)*AA555,0),""),"")</f>
        <v/>
      </c>
    </row>
    <row r="556" spans="1:74" ht="110.1" customHeight="1" thickBot="1">
      <c r="A556" s="333">
        <v>543</v>
      </c>
      <c r="B556" s="1008" t="str">
        <f>IF(基本情報入力シート!B578="","",基本情報入力シート!B578)</f>
        <v/>
      </c>
      <c r="C556" s="1009"/>
      <c r="D556" s="1009"/>
      <c r="E556" s="1009"/>
      <c r="F556" s="1010"/>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24" t="str">
        <f>IF('別紙様式2-2（個票（４、５月））'!M556="","",'別紙様式2-2（個票（４、５月））'!M556)</f>
        <v/>
      </c>
      <c r="N556" s="584" t="str">
        <f>IF('別紙様式2-2（個票（４、５月））'!N556="","",'別紙様式2-2（個票（４、５月））'!N556)</f>
        <v/>
      </c>
      <c r="O556" s="336"/>
      <c r="P556" s="337" t="str">
        <f>IFERROR(VLOOKUP(K556,【参考】数式用!$A$2:$M$57,MATCH(O556,【参考】数式用!$G$3:$M$3,0)+6,0),"")</f>
        <v/>
      </c>
      <c r="Q556" s="338" t="s">
        <v>118</v>
      </c>
      <c r="R556" s="339"/>
      <c r="S556" s="340" t="s">
        <v>183</v>
      </c>
      <c r="T556" s="339"/>
      <c r="U556" s="340" t="s">
        <v>184</v>
      </c>
      <c r="V556" s="339"/>
      <c r="W556" s="340" t="s">
        <v>183</v>
      </c>
      <c r="X556" s="339"/>
      <c r="Y556" s="340" t="s">
        <v>185</v>
      </c>
      <c r="Z556" s="340" t="s">
        <v>186</v>
      </c>
      <c r="AA556" s="340" t="str">
        <f t="shared" si="261"/>
        <v/>
      </c>
      <c r="AB556" s="341" t="s">
        <v>187</v>
      </c>
      <c r="AC556" s="342" t="str">
        <f t="shared" si="262"/>
        <v/>
      </c>
      <c r="AD556" s="509" t="str">
        <f t="shared" si="263"/>
        <v/>
      </c>
      <c r="AE556" s="343" t="str">
        <f>IFERROR(ROUNDDOWN(ROUNDDOWN(ROUND(L556*VLOOKUP(K556,【参考】数式用!$A$2:$M$57,MATCH("処遇改善加算Ⅳ",【参考】数式用!$G$3:$M$3,0)+6,0),0),0)*AA556*0.5,0), "")</f>
        <v/>
      </c>
      <c r="AF556" s="344"/>
      <c r="AG556" s="345"/>
      <c r="AH556" s="345"/>
      <c r="AI556" s="344"/>
      <c r="AJ556" s="382"/>
      <c r="AK556" s="346"/>
      <c r="AL556" s="324" t="str">
        <f t="shared" si="264"/>
        <v/>
      </c>
      <c r="AM556" s="325" t="str">
        <f t="shared" si="265"/>
        <v/>
      </c>
      <c r="AN556" s="255"/>
      <c r="AO556" s="577" t="str">
        <f>IFERROR(VLOOKUP(K556,【参考】数式用!$A$2:$N$57,14,FALSE),"")</f>
        <v/>
      </c>
      <c r="AP556" s="577" t="str">
        <f t="shared" si="266"/>
        <v/>
      </c>
      <c r="AQ556" s="560" t="str">
        <f t="shared" si="267"/>
        <v/>
      </c>
      <c r="AR556" s="560" t="str">
        <f t="shared" si="268"/>
        <v>キャリアパス要件Ⅰ・Ⅱ_</v>
      </c>
      <c r="AS556" s="632" t="str">
        <f t="shared" si="269"/>
        <v>入力済</v>
      </c>
      <c r="AT556" s="577" t="str">
        <f t="shared" si="270"/>
        <v/>
      </c>
      <c r="AU556" s="632" t="str">
        <f t="shared" si="271"/>
        <v>入力済</v>
      </c>
      <c r="AV556" s="632" t="str">
        <f t="shared" si="272"/>
        <v/>
      </c>
      <c r="AW556" s="632" t="str">
        <f t="shared" si="273"/>
        <v/>
      </c>
      <c r="AX556" s="577" t="str">
        <f t="shared" si="274"/>
        <v/>
      </c>
      <c r="AY556" s="632" t="str">
        <f>IFERROR(VLOOKUP(K556,【参考】数式用!$AR$3:$AS$49, 2, FALSE), "")</f>
        <v/>
      </c>
      <c r="AZ556" s="577" t="str">
        <f t="shared" si="275"/>
        <v/>
      </c>
      <c r="BA556" s="559" t="str">
        <f t="shared" si="276"/>
        <v>入力済</v>
      </c>
      <c r="BB556" s="632" t="str">
        <f>IFERROR(VLOOKUP(K556,【参考】数式用!$AX$3:$AY$59, 2, FALSE), "")</f>
        <v/>
      </c>
      <c r="BC556" s="577" t="str">
        <f t="shared" si="277"/>
        <v/>
      </c>
      <c r="BD556" s="559" t="str">
        <f t="shared" si="278"/>
        <v>入力済</v>
      </c>
      <c r="BE556" s="559" t="str">
        <f t="shared" si="279"/>
        <v/>
      </c>
      <c r="BF556" s="559" t="str">
        <f t="shared" si="280"/>
        <v/>
      </c>
      <c r="BG556" s="559" t="str">
        <f t="shared" si="281"/>
        <v/>
      </c>
      <c r="BH556" s="559" t="str">
        <f t="shared" si="282"/>
        <v/>
      </c>
      <c r="BI556" s="559" t="str">
        <f t="shared" si="283"/>
        <v/>
      </c>
      <c r="BK556" s="27"/>
      <c r="BL556" s="606" t="str">
        <f t="shared" si="284"/>
        <v/>
      </c>
      <c r="BM556" s="606" t="str">
        <f t="shared" si="285"/>
        <v/>
      </c>
      <c r="BN556" s="606" t="str">
        <f t="shared" si="286"/>
        <v/>
      </c>
      <c r="BO556" s="607" t="str">
        <f>IFERROR(IF(BN556="対象",ROUNDDOWN(L556*VLOOKUP(K556,【参考】数式用!$A$4:$J$42,10,FALSE)*AA556,0),""),"")</f>
        <v/>
      </c>
      <c r="BP556" s="606" t="str">
        <f t="shared" si="290"/>
        <v/>
      </c>
      <c r="BQ556" s="606" t="str">
        <f t="shared" si="287"/>
        <v/>
      </c>
      <c r="BR556" s="608" t="str">
        <f t="shared" si="291"/>
        <v/>
      </c>
      <c r="BS556" s="608" t="str">
        <f t="shared" si="288"/>
        <v/>
      </c>
      <c r="BT556" s="606" t="str">
        <f t="shared" si="289"/>
        <v/>
      </c>
      <c r="BU556" s="607" t="str">
        <f>IFERROR(IF(BT556="Ⅱロ有り",ROUNDDOWN(L556*VLOOKUP(K556,【参考】数式用!$A$4:$J$42,10,FALSE)*AA556,0),""),"")</f>
        <v/>
      </c>
      <c r="BV556" s="606" t="str">
        <f>IFERROR(IF(BT556="Ⅱロなし",ROUNDDOWN(L556*VLOOKUP(K556,【参考】数式用!$A$4:$J$42,8,FALSE)*AA556,0),""),"")</f>
        <v/>
      </c>
    </row>
    <row r="557" spans="1:74" ht="110.1" customHeight="1" thickBot="1">
      <c r="A557" s="333">
        <v>544</v>
      </c>
      <c r="B557" s="1008" t="str">
        <f>IF(基本情報入力シート!B579="","",基本情報入力シート!B579)</f>
        <v/>
      </c>
      <c r="C557" s="1009"/>
      <c r="D557" s="1009"/>
      <c r="E557" s="1009"/>
      <c r="F557" s="1010"/>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24" t="str">
        <f>IF('別紙様式2-2（個票（４、５月））'!M557="","",'別紙様式2-2（個票（４、５月））'!M557)</f>
        <v/>
      </c>
      <c r="N557" s="584" t="str">
        <f>IF('別紙様式2-2（個票（４、５月））'!N557="","",'別紙様式2-2（個票（４、５月））'!N557)</f>
        <v/>
      </c>
      <c r="O557" s="336"/>
      <c r="P557" s="337" t="str">
        <f>IFERROR(VLOOKUP(K557,【参考】数式用!$A$2:$M$57,MATCH(O557,【参考】数式用!$G$3:$M$3,0)+6,0),"")</f>
        <v/>
      </c>
      <c r="Q557" s="338" t="s">
        <v>118</v>
      </c>
      <c r="R557" s="339"/>
      <c r="S557" s="340" t="s">
        <v>183</v>
      </c>
      <c r="T557" s="339"/>
      <c r="U557" s="340" t="s">
        <v>184</v>
      </c>
      <c r="V557" s="339"/>
      <c r="W557" s="340" t="s">
        <v>183</v>
      </c>
      <c r="X557" s="339"/>
      <c r="Y557" s="340" t="s">
        <v>185</v>
      </c>
      <c r="Z557" s="340" t="s">
        <v>186</v>
      </c>
      <c r="AA557" s="340" t="str">
        <f t="shared" si="261"/>
        <v/>
      </c>
      <c r="AB557" s="341" t="s">
        <v>187</v>
      </c>
      <c r="AC557" s="342" t="str">
        <f t="shared" si="262"/>
        <v/>
      </c>
      <c r="AD557" s="509" t="str">
        <f t="shared" si="263"/>
        <v/>
      </c>
      <c r="AE557" s="343" t="str">
        <f>IFERROR(ROUNDDOWN(ROUNDDOWN(ROUND(L557*VLOOKUP(K557,【参考】数式用!$A$2:$M$57,MATCH("処遇改善加算Ⅳ",【参考】数式用!$G$3:$M$3,0)+6,0),0),0)*AA557*0.5,0), "")</f>
        <v/>
      </c>
      <c r="AF557" s="344"/>
      <c r="AG557" s="345"/>
      <c r="AH557" s="345"/>
      <c r="AI557" s="344"/>
      <c r="AJ557" s="382"/>
      <c r="AK557" s="346"/>
      <c r="AL557" s="324" t="str">
        <f t="shared" si="264"/>
        <v/>
      </c>
      <c r="AM557" s="325" t="str">
        <f t="shared" si="265"/>
        <v/>
      </c>
      <c r="AN557" s="255"/>
      <c r="AO557" s="577" t="str">
        <f>IFERROR(VLOOKUP(K557,【参考】数式用!$A$2:$N$57,14,FALSE),"")</f>
        <v/>
      </c>
      <c r="AP557" s="577" t="str">
        <f t="shared" si="266"/>
        <v/>
      </c>
      <c r="AQ557" s="560" t="str">
        <f t="shared" si="267"/>
        <v/>
      </c>
      <c r="AR557" s="560" t="str">
        <f t="shared" si="268"/>
        <v>キャリアパス要件Ⅰ・Ⅱ_</v>
      </c>
      <c r="AS557" s="632" t="str">
        <f t="shared" si="269"/>
        <v>入力済</v>
      </c>
      <c r="AT557" s="577" t="str">
        <f t="shared" si="270"/>
        <v/>
      </c>
      <c r="AU557" s="632" t="str">
        <f t="shared" si="271"/>
        <v>入力済</v>
      </c>
      <c r="AV557" s="632" t="str">
        <f t="shared" si="272"/>
        <v/>
      </c>
      <c r="AW557" s="632" t="str">
        <f t="shared" si="273"/>
        <v/>
      </c>
      <c r="AX557" s="577" t="str">
        <f t="shared" si="274"/>
        <v/>
      </c>
      <c r="AY557" s="632" t="str">
        <f>IFERROR(VLOOKUP(K557,【参考】数式用!$AR$3:$AS$49, 2, FALSE), "")</f>
        <v/>
      </c>
      <c r="AZ557" s="577" t="str">
        <f t="shared" si="275"/>
        <v/>
      </c>
      <c r="BA557" s="559" t="str">
        <f t="shared" si="276"/>
        <v>入力済</v>
      </c>
      <c r="BB557" s="632" t="str">
        <f>IFERROR(VLOOKUP(K557,【参考】数式用!$AX$3:$AY$59, 2, FALSE), "")</f>
        <v/>
      </c>
      <c r="BC557" s="577" t="str">
        <f t="shared" si="277"/>
        <v/>
      </c>
      <c r="BD557" s="559" t="str">
        <f t="shared" si="278"/>
        <v>入力済</v>
      </c>
      <c r="BE557" s="559" t="str">
        <f t="shared" si="279"/>
        <v/>
      </c>
      <c r="BF557" s="559" t="str">
        <f t="shared" si="280"/>
        <v/>
      </c>
      <c r="BG557" s="559" t="str">
        <f t="shared" si="281"/>
        <v/>
      </c>
      <c r="BH557" s="559" t="str">
        <f t="shared" si="282"/>
        <v/>
      </c>
      <c r="BI557" s="559" t="str">
        <f t="shared" si="283"/>
        <v/>
      </c>
      <c r="BK557" s="27"/>
      <c r="BL557" s="606" t="str">
        <f t="shared" si="284"/>
        <v/>
      </c>
      <c r="BM557" s="606" t="str">
        <f t="shared" si="285"/>
        <v/>
      </c>
      <c r="BN557" s="606" t="str">
        <f t="shared" si="286"/>
        <v/>
      </c>
      <c r="BO557" s="607" t="str">
        <f>IFERROR(IF(BN557="対象",ROUNDDOWN(L557*VLOOKUP(K557,【参考】数式用!$A$4:$J$42,10,FALSE)*AA557,0),""),"")</f>
        <v/>
      </c>
      <c r="BP557" s="606" t="str">
        <f t="shared" si="290"/>
        <v/>
      </c>
      <c r="BQ557" s="606" t="str">
        <f t="shared" si="287"/>
        <v/>
      </c>
      <c r="BR557" s="608" t="str">
        <f t="shared" si="291"/>
        <v/>
      </c>
      <c r="BS557" s="608" t="str">
        <f t="shared" si="288"/>
        <v/>
      </c>
      <c r="BT557" s="606" t="str">
        <f t="shared" si="289"/>
        <v/>
      </c>
      <c r="BU557" s="607" t="str">
        <f>IFERROR(IF(BT557="Ⅱロ有り",ROUNDDOWN(L557*VLOOKUP(K557,【参考】数式用!$A$4:$J$42,10,FALSE)*AA557,0),""),"")</f>
        <v/>
      </c>
      <c r="BV557" s="606" t="str">
        <f>IFERROR(IF(BT557="Ⅱロなし",ROUNDDOWN(L557*VLOOKUP(K557,【参考】数式用!$A$4:$J$42,8,FALSE)*AA557,0),""),"")</f>
        <v/>
      </c>
    </row>
    <row r="558" spans="1:74" ht="110.1" customHeight="1" thickBot="1">
      <c r="A558" s="333">
        <v>545</v>
      </c>
      <c r="B558" s="1008" t="str">
        <f>IF(基本情報入力シート!B580="","",基本情報入力シート!B580)</f>
        <v/>
      </c>
      <c r="C558" s="1009"/>
      <c r="D558" s="1009"/>
      <c r="E558" s="1009"/>
      <c r="F558" s="1010"/>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24" t="str">
        <f>IF('別紙様式2-2（個票（４、５月））'!M558="","",'別紙様式2-2（個票（４、５月））'!M558)</f>
        <v/>
      </c>
      <c r="N558" s="584" t="str">
        <f>IF('別紙様式2-2（個票（４、５月））'!N558="","",'別紙様式2-2（個票（４、５月））'!N558)</f>
        <v/>
      </c>
      <c r="O558" s="336"/>
      <c r="P558" s="337" t="str">
        <f>IFERROR(VLOOKUP(K558,【参考】数式用!$A$2:$M$57,MATCH(O558,【参考】数式用!$G$3:$M$3,0)+6,0),"")</f>
        <v/>
      </c>
      <c r="Q558" s="338" t="s">
        <v>118</v>
      </c>
      <c r="R558" s="339"/>
      <c r="S558" s="340" t="s">
        <v>183</v>
      </c>
      <c r="T558" s="339"/>
      <c r="U558" s="340" t="s">
        <v>184</v>
      </c>
      <c r="V558" s="339"/>
      <c r="W558" s="340" t="s">
        <v>183</v>
      </c>
      <c r="X558" s="339"/>
      <c r="Y558" s="340" t="s">
        <v>185</v>
      </c>
      <c r="Z558" s="340" t="s">
        <v>186</v>
      </c>
      <c r="AA558" s="340" t="str">
        <f t="shared" si="261"/>
        <v/>
      </c>
      <c r="AB558" s="341" t="s">
        <v>187</v>
      </c>
      <c r="AC558" s="342" t="str">
        <f t="shared" si="262"/>
        <v/>
      </c>
      <c r="AD558" s="509" t="str">
        <f t="shared" si="263"/>
        <v/>
      </c>
      <c r="AE558" s="343" t="str">
        <f>IFERROR(ROUNDDOWN(ROUNDDOWN(ROUND(L558*VLOOKUP(K558,【参考】数式用!$A$2:$M$57,MATCH("処遇改善加算Ⅳ",【参考】数式用!$G$3:$M$3,0)+6,0),0),0)*AA558*0.5,0), "")</f>
        <v/>
      </c>
      <c r="AF558" s="344"/>
      <c r="AG558" s="345"/>
      <c r="AH558" s="345"/>
      <c r="AI558" s="344"/>
      <c r="AJ558" s="382"/>
      <c r="AK558" s="346"/>
      <c r="AL558" s="324" t="str">
        <f t="shared" si="264"/>
        <v/>
      </c>
      <c r="AM558" s="325" t="str">
        <f t="shared" si="265"/>
        <v/>
      </c>
      <c r="AN558" s="255"/>
      <c r="AO558" s="577" t="str">
        <f>IFERROR(VLOOKUP(K558,【参考】数式用!$A$2:$N$57,14,FALSE),"")</f>
        <v/>
      </c>
      <c r="AP558" s="577" t="str">
        <f t="shared" si="266"/>
        <v/>
      </c>
      <c r="AQ558" s="560" t="str">
        <f t="shared" si="267"/>
        <v/>
      </c>
      <c r="AR558" s="560" t="str">
        <f t="shared" si="268"/>
        <v>キャリアパス要件Ⅰ・Ⅱ_</v>
      </c>
      <c r="AS558" s="632" t="str">
        <f t="shared" si="269"/>
        <v>入力済</v>
      </c>
      <c r="AT558" s="577" t="str">
        <f t="shared" si="270"/>
        <v/>
      </c>
      <c r="AU558" s="632" t="str">
        <f t="shared" si="271"/>
        <v>入力済</v>
      </c>
      <c r="AV558" s="632" t="str">
        <f t="shared" si="272"/>
        <v/>
      </c>
      <c r="AW558" s="632" t="str">
        <f t="shared" si="273"/>
        <v/>
      </c>
      <c r="AX558" s="577" t="str">
        <f t="shared" si="274"/>
        <v/>
      </c>
      <c r="AY558" s="632" t="str">
        <f>IFERROR(VLOOKUP(K558,【参考】数式用!$AR$3:$AS$49, 2, FALSE), "")</f>
        <v/>
      </c>
      <c r="AZ558" s="577" t="str">
        <f t="shared" si="275"/>
        <v/>
      </c>
      <c r="BA558" s="559" t="str">
        <f t="shared" si="276"/>
        <v>入力済</v>
      </c>
      <c r="BB558" s="632" t="str">
        <f>IFERROR(VLOOKUP(K558,【参考】数式用!$AX$3:$AY$59, 2, FALSE), "")</f>
        <v/>
      </c>
      <c r="BC558" s="577" t="str">
        <f t="shared" si="277"/>
        <v/>
      </c>
      <c r="BD558" s="559" t="str">
        <f t="shared" si="278"/>
        <v>入力済</v>
      </c>
      <c r="BE558" s="559" t="str">
        <f t="shared" si="279"/>
        <v/>
      </c>
      <c r="BF558" s="559" t="str">
        <f t="shared" si="280"/>
        <v/>
      </c>
      <c r="BG558" s="559" t="str">
        <f t="shared" si="281"/>
        <v/>
      </c>
      <c r="BH558" s="559" t="str">
        <f t="shared" si="282"/>
        <v/>
      </c>
      <c r="BI558" s="559" t="str">
        <f t="shared" si="283"/>
        <v/>
      </c>
      <c r="BK558" s="27"/>
      <c r="BL558" s="606" t="str">
        <f t="shared" si="284"/>
        <v/>
      </c>
      <c r="BM558" s="606" t="str">
        <f t="shared" si="285"/>
        <v/>
      </c>
      <c r="BN558" s="606" t="str">
        <f t="shared" si="286"/>
        <v/>
      </c>
      <c r="BO558" s="607" t="str">
        <f>IFERROR(IF(BN558="対象",ROUNDDOWN(L558*VLOOKUP(K558,【参考】数式用!$A$4:$J$42,10,FALSE)*AA558,0),""),"")</f>
        <v/>
      </c>
      <c r="BP558" s="606" t="str">
        <f t="shared" si="290"/>
        <v/>
      </c>
      <c r="BQ558" s="606" t="str">
        <f t="shared" si="287"/>
        <v/>
      </c>
      <c r="BR558" s="608" t="str">
        <f t="shared" si="291"/>
        <v/>
      </c>
      <c r="BS558" s="608" t="str">
        <f t="shared" si="288"/>
        <v/>
      </c>
      <c r="BT558" s="606" t="str">
        <f t="shared" si="289"/>
        <v/>
      </c>
      <c r="BU558" s="607" t="str">
        <f>IFERROR(IF(BT558="Ⅱロ有り",ROUNDDOWN(L558*VLOOKUP(K558,【参考】数式用!$A$4:$J$42,10,FALSE)*AA558,0),""),"")</f>
        <v/>
      </c>
      <c r="BV558" s="606" t="str">
        <f>IFERROR(IF(BT558="Ⅱロなし",ROUNDDOWN(L558*VLOOKUP(K558,【参考】数式用!$A$4:$J$42,8,FALSE)*AA558,0),""),"")</f>
        <v/>
      </c>
    </row>
    <row r="559" spans="1:74" ht="110.1" customHeight="1" thickBot="1">
      <c r="A559" s="333">
        <v>546</v>
      </c>
      <c r="B559" s="1008" t="str">
        <f>IF(基本情報入力シート!B581="","",基本情報入力シート!B581)</f>
        <v/>
      </c>
      <c r="C559" s="1009"/>
      <c r="D559" s="1009"/>
      <c r="E559" s="1009"/>
      <c r="F559" s="1010"/>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24" t="str">
        <f>IF('別紙様式2-2（個票（４、５月））'!M559="","",'別紙様式2-2（個票（４、５月））'!M559)</f>
        <v/>
      </c>
      <c r="N559" s="584" t="str">
        <f>IF('別紙様式2-2（個票（４、５月））'!N559="","",'別紙様式2-2（個票（４、５月））'!N559)</f>
        <v/>
      </c>
      <c r="O559" s="336"/>
      <c r="P559" s="337" t="str">
        <f>IFERROR(VLOOKUP(K559,【参考】数式用!$A$2:$M$57,MATCH(O559,【参考】数式用!$G$3:$M$3,0)+6,0),"")</f>
        <v/>
      </c>
      <c r="Q559" s="338" t="s">
        <v>118</v>
      </c>
      <c r="R559" s="339"/>
      <c r="S559" s="340" t="s">
        <v>183</v>
      </c>
      <c r="T559" s="339"/>
      <c r="U559" s="340" t="s">
        <v>184</v>
      </c>
      <c r="V559" s="339"/>
      <c r="W559" s="340" t="s">
        <v>183</v>
      </c>
      <c r="X559" s="339"/>
      <c r="Y559" s="340" t="s">
        <v>185</v>
      </c>
      <c r="Z559" s="340" t="s">
        <v>186</v>
      </c>
      <c r="AA559" s="340" t="str">
        <f t="shared" si="261"/>
        <v/>
      </c>
      <c r="AB559" s="341" t="s">
        <v>187</v>
      </c>
      <c r="AC559" s="342" t="str">
        <f t="shared" si="262"/>
        <v/>
      </c>
      <c r="AD559" s="509" t="str">
        <f t="shared" si="263"/>
        <v/>
      </c>
      <c r="AE559" s="343" t="str">
        <f>IFERROR(ROUNDDOWN(ROUNDDOWN(ROUND(L559*VLOOKUP(K559,【参考】数式用!$A$2:$M$57,MATCH("処遇改善加算Ⅳ",【参考】数式用!$G$3:$M$3,0)+6,0),0),0)*AA559*0.5,0), "")</f>
        <v/>
      </c>
      <c r="AF559" s="344"/>
      <c r="AG559" s="345"/>
      <c r="AH559" s="345"/>
      <c r="AI559" s="344"/>
      <c r="AJ559" s="382"/>
      <c r="AK559" s="346"/>
      <c r="AL559" s="324" t="str">
        <f t="shared" si="264"/>
        <v/>
      </c>
      <c r="AM559" s="325" t="str">
        <f t="shared" si="265"/>
        <v/>
      </c>
      <c r="AN559" s="255"/>
      <c r="AO559" s="577" t="str">
        <f>IFERROR(VLOOKUP(K559,【参考】数式用!$A$2:$N$57,14,FALSE),"")</f>
        <v/>
      </c>
      <c r="AP559" s="577" t="str">
        <f t="shared" si="266"/>
        <v/>
      </c>
      <c r="AQ559" s="560" t="str">
        <f t="shared" si="267"/>
        <v/>
      </c>
      <c r="AR559" s="560" t="str">
        <f t="shared" si="268"/>
        <v>キャリアパス要件Ⅰ・Ⅱ_</v>
      </c>
      <c r="AS559" s="632" t="str">
        <f t="shared" si="269"/>
        <v>入力済</v>
      </c>
      <c r="AT559" s="577" t="str">
        <f t="shared" si="270"/>
        <v/>
      </c>
      <c r="AU559" s="632" t="str">
        <f t="shared" si="271"/>
        <v>入力済</v>
      </c>
      <c r="AV559" s="632" t="str">
        <f t="shared" si="272"/>
        <v/>
      </c>
      <c r="AW559" s="632" t="str">
        <f t="shared" si="273"/>
        <v/>
      </c>
      <c r="AX559" s="577" t="str">
        <f t="shared" si="274"/>
        <v/>
      </c>
      <c r="AY559" s="632" t="str">
        <f>IFERROR(VLOOKUP(K559,【参考】数式用!$AR$3:$AS$49, 2, FALSE), "")</f>
        <v/>
      </c>
      <c r="AZ559" s="577" t="str">
        <f t="shared" si="275"/>
        <v/>
      </c>
      <c r="BA559" s="559" t="str">
        <f t="shared" si="276"/>
        <v>入力済</v>
      </c>
      <c r="BB559" s="632" t="str">
        <f>IFERROR(VLOOKUP(K559,【参考】数式用!$AX$3:$AY$59, 2, FALSE), "")</f>
        <v/>
      </c>
      <c r="BC559" s="577" t="str">
        <f t="shared" si="277"/>
        <v/>
      </c>
      <c r="BD559" s="559" t="str">
        <f t="shared" si="278"/>
        <v>入力済</v>
      </c>
      <c r="BE559" s="559" t="str">
        <f t="shared" si="279"/>
        <v/>
      </c>
      <c r="BF559" s="559" t="str">
        <f t="shared" si="280"/>
        <v/>
      </c>
      <c r="BG559" s="559" t="str">
        <f t="shared" si="281"/>
        <v/>
      </c>
      <c r="BH559" s="559" t="str">
        <f t="shared" si="282"/>
        <v/>
      </c>
      <c r="BI559" s="559" t="str">
        <f t="shared" si="283"/>
        <v/>
      </c>
      <c r="BK559" s="27"/>
      <c r="BL559" s="606" t="str">
        <f t="shared" si="284"/>
        <v/>
      </c>
      <c r="BM559" s="606" t="str">
        <f t="shared" si="285"/>
        <v/>
      </c>
      <c r="BN559" s="606" t="str">
        <f t="shared" si="286"/>
        <v/>
      </c>
      <c r="BO559" s="607" t="str">
        <f>IFERROR(IF(BN559="対象",ROUNDDOWN(L559*VLOOKUP(K559,【参考】数式用!$A$4:$J$42,10,FALSE)*AA559,0),""),"")</f>
        <v/>
      </c>
      <c r="BP559" s="606" t="str">
        <f t="shared" si="290"/>
        <v/>
      </c>
      <c r="BQ559" s="606" t="str">
        <f t="shared" si="287"/>
        <v/>
      </c>
      <c r="BR559" s="608" t="str">
        <f t="shared" si="291"/>
        <v/>
      </c>
      <c r="BS559" s="608" t="str">
        <f t="shared" si="288"/>
        <v/>
      </c>
      <c r="BT559" s="606" t="str">
        <f t="shared" si="289"/>
        <v/>
      </c>
      <c r="BU559" s="607" t="str">
        <f>IFERROR(IF(BT559="Ⅱロ有り",ROUNDDOWN(L559*VLOOKUP(K559,【参考】数式用!$A$4:$J$42,10,FALSE)*AA559,0),""),"")</f>
        <v/>
      </c>
      <c r="BV559" s="606" t="str">
        <f>IFERROR(IF(BT559="Ⅱロなし",ROUNDDOWN(L559*VLOOKUP(K559,【参考】数式用!$A$4:$J$42,8,FALSE)*AA559,0),""),"")</f>
        <v/>
      </c>
    </row>
    <row r="560" spans="1:74" ht="110.1" customHeight="1" thickBot="1">
      <c r="A560" s="333">
        <v>547</v>
      </c>
      <c r="B560" s="1008" t="str">
        <f>IF(基本情報入力シート!B582="","",基本情報入力シート!B582)</f>
        <v/>
      </c>
      <c r="C560" s="1009"/>
      <c r="D560" s="1009"/>
      <c r="E560" s="1009"/>
      <c r="F560" s="1010"/>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24" t="str">
        <f>IF('別紙様式2-2（個票（４、５月））'!M560="","",'別紙様式2-2（個票（４、５月））'!M560)</f>
        <v/>
      </c>
      <c r="N560" s="584" t="str">
        <f>IF('別紙様式2-2（個票（４、５月））'!N560="","",'別紙様式2-2（個票（４、５月））'!N560)</f>
        <v/>
      </c>
      <c r="O560" s="336"/>
      <c r="P560" s="337" t="str">
        <f>IFERROR(VLOOKUP(K560,【参考】数式用!$A$2:$M$57,MATCH(O560,【参考】数式用!$G$3:$M$3,0)+6,0),"")</f>
        <v/>
      </c>
      <c r="Q560" s="338" t="s">
        <v>118</v>
      </c>
      <c r="R560" s="339"/>
      <c r="S560" s="340" t="s">
        <v>183</v>
      </c>
      <c r="T560" s="339"/>
      <c r="U560" s="340" t="s">
        <v>184</v>
      </c>
      <c r="V560" s="339"/>
      <c r="W560" s="340" t="s">
        <v>183</v>
      </c>
      <c r="X560" s="339"/>
      <c r="Y560" s="340" t="s">
        <v>185</v>
      </c>
      <c r="Z560" s="340" t="s">
        <v>186</v>
      </c>
      <c r="AA560" s="340" t="str">
        <f t="shared" si="261"/>
        <v/>
      </c>
      <c r="AB560" s="341" t="s">
        <v>187</v>
      </c>
      <c r="AC560" s="342" t="str">
        <f t="shared" si="262"/>
        <v/>
      </c>
      <c r="AD560" s="509" t="str">
        <f t="shared" si="263"/>
        <v/>
      </c>
      <c r="AE560" s="343" t="str">
        <f>IFERROR(ROUNDDOWN(ROUNDDOWN(ROUND(L560*VLOOKUP(K560,【参考】数式用!$A$2:$M$57,MATCH("処遇改善加算Ⅳ",【参考】数式用!$G$3:$M$3,0)+6,0),0),0)*AA560*0.5,0), "")</f>
        <v/>
      </c>
      <c r="AF560" s="344"/>
      <c r="AG560" s="345"/>
      <c r="AH560" s="345"/>
      <c r="AI560" s="344"/>
      <c r="AJ560" s="382"/>
      <c r="AK560" s="346"/>
      <c r="AL560" s="324" t="str">
        <f t="shared" si="264"/>
        <v/>
      </c>
      <c r="AM560" s="325" t="str">
        <f t="shared" si="265"/>
        <v/>
      </c>
      <c r="AN560" s="255"/>
      <c r="AO560" s="577" t="str">
        <f>IFERROR(VLOOKUP(K560,【参考】数式用!$A$2:$N$57,14,FALSE),"")</f>
        <v/>
      </c>
      <c r="AP560" s="577" t="str">
        <f t="shared" si="266"/>
        <v/>
      </c>
      <c r="AQ560" s="560" t="str">
        <f t="shared" si="267"/>
        <v/>
      </c>
      <c r="AR560" s="560" t="str">
        <f t="shared" si="268"/>
        <v>キャリアパス要件Ⅰ・Ⅱ_</v>
      </c>
      <c r="AS560" s="632" t="str">
        <f t="shared" si="269"/>
        <v>入力済</v>
      </c>
      <c r="AT560" s="577" t="str">
        <f t="shared" si="270"/>
        <v/>
      </c>
      <c r="AU560" s="632" t="str">
        <f t="shared" si="271"/>
        <v>入力済</v>
      </c>
      <c r="AV560" s="632" t="str">
        <f t="shared" si="272"/>
        <v/>
      </c>
      <c r="AW560" s="632" t="str">
        <f t="shared" si="273"/>
        <v/>
      </c>
      <c r="AX560" s="577" t="str">
        <f t="shared" si="274"/>
        <v/>
      </c>
      <c r="AY560" s="632" t="str">
        <f>IFERROR(VLOOKUP(K560,【参考】数式用!$AR$3:$AS$49, 2, FALSE), "")</f>
        <v/>
      </c>
      <c r="AZ560" s="577" t="str">
        <f t="shared" si="275"/>
        <v/>
      </c>
      <c r="BA560" s="559" t="str">
        <f t="shared" si="276"/>
        <v>入力済</v>
      </c>
      <c r="BB560" s="632" t="str">
        <f>IFERROR(VLOOKUP(K560,【参考】数式用!$AX$3:$AY$59, 2, FALSE), "")</f>
        <v/>
      </c>
      <c r="BC560" s="577" t="str">
        <f t="shared" si="277"/>
        <v/>
      </c>
      <c r="BD560" s="559" t="str">
        <f t="shared" si="278"/>
        <v>入力済</v>
      </c>
      <c r="BE560" s="559" t="str">
        <f t="shared" si="279"/>
        <v/>
      </c>
      <c r="BF560" s="559" t="str">
        <f t="shared" si="280"/>
        <v/>
      </c>
      <c r="BG560" s="559" t="str">
        <f t="shared" si="281"/>
        <v/>
      </c>
      <c r="BH560" s="559" t="str">
        <f t="shared" si="282"/>
        <v/>
      </c>
      <c r="BI560" s="559" t="str">
        <f t="shared" si="283"/>
        <v/>
      </c>
      <c r="BK560" s="27"/>
      <c r="BL560" s="606" t="str">
        <f t="shared" si="284"/>
        <v/>
      </c>
      <c r="BM560" s="606" t="str">
        <f t="shared" si="285"/>
        <v/>
      </c>
      <c r="BN560" s="606" t="str">
        <f t="shared" si="286"/>
        <v/>
      </c>
      <c r="BO560" s="607" t="str">
        <f>IFERROR(IF(BN560="対象",ROUNDDOWN(L560*VLOOKUP(K560,【参考】数式用!$A$4:$J$42,10,FALSE)*AA560,0),""),"")</f>
        <v/>
      </c>
      <c r="BP560" s="606" t="str">
        <f t="shared" si="290"/>
        <v/>
      </c>
      <c r="BQ560" s="606" t="str">
        <f t="shared" si="287"/>
        <v/>
      </c>
      <c r="BR560" s="608" t="str">
        <f t="shared" si="291"/>
        <v/>
      </c>
      <c r="BS560" s="608" t="str">
        <f t="shared" si="288"/>
        <v/>
      </c>
      <c r="BT560" s="606" t="str">
        <f t="shared" si="289"/>
        <v/>
      </c>
      <c r="BU560" s="607" t="str">
        <f>IFERROR(IF(BT560="Ⅱロ有り",ROUNDDOWN(L560*VLOOKUP(K560,【参考】数式用!$A$4:$J$42,10,FALSE)*AA560,0),""),"")</f>
        <v/>
      </c>
      <c r="BV560" s="606" t="str">
        <f>IFERROR(IF(BT560="Ⅱロなし",ROUNDDOWN(L560*VLOOKUP(K560,【参考】数式用!$A$4:$J$42,8,FALSE)*AA560,0),""),"")</f>
        <v/>
      </c>
    </row>
    <row r="561" spans="1:74" ht="110.1" customHeight="1" thickBot="1">
      <c r="A561" s="333">
        <v>548</v>
      </c>
      <c r="B561" s="1008" t="str">
        <f>IF(基本情報入力シート!B583="","",基本情報入力シート!B583)</f>
        <v/>
      </c>
      <c r="C561" s="1009"/>
      <c r="D561" s="1009"/>
      <c r="E561" s="1009"/>
      <c r="F561" s="1010"/>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24" t="str">
        <f>IF('別紙様式2-2（個票（４、５月））'!M561="","",'別紙様式2-2（個票（４、５月））'!M561)</f>
        <v/>
      </c>
      <c r="N561" s="584" t="str">
        <f>IF('別紙様式2-2（個票（４、５月））'!N561="","",'別紙様式2-2（個票（４、５月））'!N561)</f>
        <v/>
      </c>
      <c r="O561" s="336"/>
      <c r="P561" s="337" t="str">
        <f>IFERROR(VLOOKUP(K561,【参考】数式用!$A$2:$M$57,MATCH(O561,【参考】数式用!$G$3:$M$3,0)+6,0),"")</f>
        <v/>
      </c>
      <c r="Q561" s="338" t="s">
        <v>118</v>
      </c>
      <c r="R561" s="339"/>
      <c r="S561" s="340" t="s">
        <v>183</v>
      </c>
      <c r="T561" s="339"/>
      <c r="U561" s="340" t="s">
        <v>184</v>
      </c>
      <c r="V561" s="339"/>
      <c r="W561" s="340" t="s">
        <v>183</v>
      </c>
      <c r="X561" s="339"/>
      <c r="Y561" s="340" t="s">
        <v>185</v>
      </c>
      <c r="Z561" s="340" t="s">
        <v>186</v>
      </c>
      <c r="AA561" s="340" t="str">
        <f t="shared" si="261"/>
        <v/>
      </c>
      <c r="AB561" s="341" t="s">
        <v>187</v>
      </c>
      <c r="AC561" s="342" t="str">
        <f t="shared" si="262"/>
        <v/>
      </c>
      <c r="AD561" s="509" t="str">
        <f t="shared" si="263"/>
        <v/>
      </c>
      <c r="AE561" s="343" t="str">
        <f>IFERROR(ROUNDDOWN(ROUNDDOWN(ROUND(L561*VLOOKUP(K561,【参考】数式用!$A$2:$M$57,MATCH("処遇改善加算Ⅳ",【参考】数式用!$G$3:$M$3,0)+6,0),0),0)*AA561*0.5,0), "")</f>
        <v/>
      </c>
      <c r="AF561" s="344"/>
      <c r="AG561" s="345"/>
      <c r="AH561" s="345"/>
      <c r="AI561" s="344"/>
      <c r="AJ561" s="382"/>
      <c r="AK561" s="346"/>
      <c r="AL561" s="324" t="str">
        <f t="shared" si="264"/>
        <v/>
      </c>
      <c r="AM561" s="325" t="str">
        <f t="shared" si="265"/>
        <v/>
      </c>
      <c r="AN561" s="255"/>
      <c r="AO561" s="577" t="str">
        <f>IFERROR(VLOOKUP(K561,【参考】数式用!$A$2:$N$57,14,FALSE),"")</f>
        <v/>
      </c>
      <c r="AP561" s="577" t="str">
        <f t="shared" si="266"/>
        <v/>
      </c>
      <c r="AQ561" s="560" t="str">
        <f t="shared" si="267"/>
        <v/>
      </c>
      <c r="AR561" s="560" t="str">
        <f t="shared" si="268"/>
        <v>キャリアパス要件Ⅰ・Ⅱ_</v>
      </c>
      <c r="AS561" s="632" t="str">
        <f t="shared" si="269"/>
        <v>入力済</v>
      </c>
      <c r="AT561" s="577" t="str">
        <f t="shared" si="270"/>
        <v/>
      </c>
      <c r="AU561" s="632" t="str">
        <f t="shared" si="271"/>
        <v>入力済</v>
      </c>
      <c r="AV561" s="632" t="str">
        <f t="shared" si="272"/>
        <v/>
      </c>
      <c r="AW561" s="632" t="str">
        <f t="shared" si="273"/>
        <v/>
      </c>
      <c r="AX561" s="577" t="str">
        <f t="shared" si="274"/>
        <v/>
      </c>
      <c r="AY561" s="632" t="str">
        <f>IFERROR(VLOOKUP(K561,【参考】数式用!$AR$3:$AS$49, 2, FALSE), "")</f>
        <v/>
      </c>
      <c r="AZ561" s="577" t="str">
        <f t="shared" si="275"/>
        <v/>
      </c>
      <c r="BA561" s="559" t="str">
        <f t="shared" si="276"/>
        <v>入力済</v>
      </c>
      <c r="BB561" s="632" t="str">
        <f>IFERROR(VLOOKUP(K561,【参考】数式用!$AX$3:$AY$59, 2, FALSE), "")</f>
        <v/>
      </c>
      <c r="BC561" s="577" t="str">
        <f t="shared" si="277"/>
        <v/>
      </c>
      <c r="BD561" s="559" t="str">
        <f t="shared" si="278"/>
        <v>入力済</v>
      </c>
      <c r="BE561" s="559" t="str">
        <f t="shared" si="279"/>
        <v/>
      </c>
      <c r="BF561" s="559" t="str">
        <f t="shared" si="280"/>
        <v/>
      </c>
      <c r="BG561" s="559" t="str">
        <f t="shared" si="281"/>
        <v/>
      </c>
      <c r="BH561" s="559" t="str">
        <f t="shared" si="282"/>
        <v/>
      </c>
      <c r="BI561" s="559" t="str">
        <f t="shared" si="283"/>
        <v/>
      </c>
      <c r="BK561" s="27"/>
      <c r="BL561" s="606" t="str">
        <f t="shared" si="284"/>
        <v/>
      </c>
      <c r="BM561" s="606" t="str">
        <f t="shared" si="285"/>
        <v/>
      </c>
      <c r="BN561" s="606" t="str">
        <f t="shared" si="286"/>
        <v/>
      </c>
      <c r="BO561" s="607" t="str">
        <f>IFERROR(IF(BN561="対象",ROUNDDOWN(L561*VLOOKUP(K561,【参考】数式用!$A$4:$J$42,10,FALSE)*AA561,0),""),"")</f>
        <v/>
      </c>
      <c r="BP561" s="606" t="str">
        <f t="shared" si="290"/>
        <v/>
      </c>
      <c r="BQ561" s="606" t="str">
        <f t="shared" si="287"/>
        <v/>
      </c>
      <c r="BR561" s="608" t="str">
        <f t="shared" si="291"/>
        <v/>
      </c>
      <c r="BS561" s="608" t="str">
        <f t="shared" si="288"/>
        <v/>
      </c>
      <c r="BT561" s="606" t="str">
        <f t="shared" si="289"/>
        <v/>
      </c>
      <c r="BU561" s="607" t="str">
        <f>IFERROR(IF(BT561="Ⅱロ有り",ROUNDDOWN(L561*VLOOKUP(K561,【参考】数式用!$A$4:$J$42,10,FALSE)*AA561,0),""),"")</f>
        <v/>
      </c>
      <c r="BV561" s="606" t="str">
        <f>IFERROR(IF(BT561="Ⅱロなし",ROUNDDOWN(L561*VLOOKUP(K561,【参考】数式用!$A$4:$J$42,8,FALSE)*AA561,0),""),"")</f>
        <v/>
      </c>
    </row>
    <row r="562" spans="1:74" ht="110.1" customHeight="1" thickBot="1">
      <c r="A562" s="333">
        <v>549</v>
      </c>
      <c r="B562" s="1008" t="str">
        <f>IF(基本情報入力シート!B584="","",基本情報入力シート!B584)</f>
        <v/>
      </c>
      <c r="C562" s="1009"/>
      <c r="D562" s="1009"/>
      <c r="E562" s="1009"/>
      <c r="F562" s="1010"/>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24" t="str">
        <f>IF('別紙様式2-2（個票（４、５月））'!M562="","",'別紙様式2-2（個票（４、５月））'!M562)</f>
        <v/>
      </c>
      <c r="N562" s="584" t="str">
        <f>IF('別紙様式2-2（個票（４、５月））'!N562="","",'別紙様式2-2（個票（４、５月））'!N562)</f>
        <v/>
      </c>
      <c r="O562" s="336"/>
      <c r="P562" s="337" t="str">
        <f>IFERROR(VLOOKUP(K562,【参考】数式用!$A$2:$M$57,MATCH(O562,【参考】数式用!$G$3:$M$3,0)+6,0),"")</f>
        <v/>
      </c>
      <c r="Q562" s="338" t="s">
        <v>118</v>
      </c>
      <c r="R562" s="339"/>
      <c r="S562" s="340" t="s">
        <v>183</v>
      </c>
      <c r="T562" s="339"/>
      <c r="U562" s="340" t="s">
        <v>184</v>
      </c>
      <c r="V562" s="339"/>
      <c r="W562" s="340" t="s">
        <v>183</v>
      </c>
      <c r="X562" s="339"/>
      <c r="Y562" s="340" t="s">
        <v>185</v>
      </c>
      <c r="Z562" s="340" t="s">
        <v>186</v>
      </c>
      <c r="AA562" s="340" t="str">
        <f t="shared" ref="AA562:AA625" si="292">IF(R562&gt;=1,(V562*12+X562)-(R562*12+T562)+1,"")</f>
        <v/>
      </c>
      <c r="AB562" s="341" t="s">
        <v>187</v>
      </c>
      <c r="AC562" s="342" t="str">
        <f t="shared" ref="AC562:AC625" si="293">IFERROR(ROUNDDOWN(ROUND(L562*P562,0),0)*AA562,"")</f>
        <v/>
      </c>
      <c r="AD562" s="509"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2"/>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77" t="str">
        <f>IFERROR(VLOOKUP(K562,【参考】数式用!$A$2:$N$57,14,FALSE),"")</f>
        <v/>
      </c>
      <c r="AP562" s="577" t="str">
        <f t="shared" ref="AP562:AP625" si="297">IF(AND(K562&lt;&gt;""),"O列に色付け","")</f>
        <v/>
      </c>
      <c r="AQ562" s="560" t="str">
        <f t="shared" ref="AQ562:AQ625" si="298">IF(AND(AE562&lt;&gt;0,AE562&lt;&gt;"",AO562="加算対象"),IF(AF562="○","入力済","未入力"),"")</f>
        <v/>
      </c>
      <c r="AR562" s="560" t="str">
        <f t="shared" ref="AR562:AR625" si="299">"キャリアパス要件Ⅰ・Ⅱ_"&amp;AO562</f>
        <v>キャリアパス要件Ⅰ・Ⅱ_</v>
      </c>
      <c r="AS562" s="632" t="str">
        <f t="shared" ref="AS562:AS625" si="300">IF(AND(O562&lt;&gt;"", AG562=""), "未入力", "入力済")</f>
        <v>入力済</v>
      </c>
      <c r="AT562" s="577" t="str">
        <f t="shared" ref="AT562:AT625" si="301">IF(AND(O562&lt;&gt;"", O562&lt;&gt;"処遇改善加算Ⅳ",AO562="加算対象"),"AH列に色付け","")</f>
        <v/>
      </c>
      <c r="AU562" s="632" t="str">
        <f t="shared" ref="AU562:AU625" si="302">IF(AND(O562&lt;&gt;"", O562&lt;&gt;"処遇改善加算Ⅳ",O562&lt;&gt;"処遇改善加算", AH562=""), "未入力", "入力済")</f>
        <v>入力済</v>
      </c>
      <c r="AV562" s="632" t="str">
        <f t="shared" ref="AV562:AV625" si="303">IF(OR(ISNUMBER(SEARCH("処遇改善加算Ⅰ",O562)),ISNUMBER(SEARCH("処遇改善加算Ⅱ",O562))),"対象","")</f>
        <v/>
      </c>
      <c r="AW562" s="632" t="str">
        <f t="shared" ref="AW562:AW625" si="304">IF(AND(O562&lt;&gt;"", O562&lt;&gt;"処遇改善加算Ⅲ", O562&lt;&gt;"処遇改善加算Ⅳ",O562&lt;&gt;"処遇改善加算"),"対象", "")</f>
        <v/>
      </c>
      <c r="AX562" s="577" t="str">
        <f t="shared" ref="AX562:AX625" si="305">IF(AND(AW562=1, OR(AI562=0,AI562=""),AO562="加算対象"),"AH列に色付け","")</f>
        <v/>
      </c>
      <c r="AY562" s="632" t="str">
        <f>IFERROR(VLOOKUP(K562,【参考】数式用!$AR$3:$AS$49, 2, FALSE), "")</f>
        <v/>
      </c>
      <c r="AZ562" s="577" t="str">
        <f t="shared" ref="AZ562:AZ625" si="306">IF(AND(AO562="加算対象",OR(O562="処遇改善加算Ⅰイ",O562="処遇改善加算Ⅰロ")),"AJ列に色付け","")</f>
        <v/>
      </c>
      <c r="BA562" s="559" t="str">
        <f t="shared" ref="BA562:BA625" si="307">IF(AND(OR(O562="処遇改善加算Ⅰイ",O562="処遇改善加算Ⅰロ"), AJ562=""), "未入力","入力済")</f>
        <v>入力済</v>
      </c>
      <c r="BB562" s="632" t="str">
        <f>IFERROR(VLOOKUP(K562,【参考】数式用!$AX$3:$AY$59, 2, FALSE), "")</f>
        <v/>
      </c>
      <c r="BC562" s="577" t="str">
        <f t="shared" ref="BC562:BC625" si="308">IF(OR(COUNTIF(AG562:AI562,"*令和８年度特例要件を*")&gt;0,ISNUMBER(SEARCH("処遇改善加算Ⅰロ",O562)),ISNUMBER(SEARCH("処遇改善加算Ⅱロ",O562)),AO562="加算対象外"),"AK列に色付け","")</f>
        <v/>
      </c>
      <c r="BD562" s="559" t="str">
        <f t="shared" ref="BD562:BD625" si="309">IF(AND(COUNTIF(AG562:AI562,"*令和８年度特例要件を*")&gt;0,AK562=""), "未入力","入力済")</f>
        <v>入力済</v>
      </c>
      <c r="BE562" s="559" t="str">
        <f t="shared" ref="BE562:BE625" si="310">IF(OR(ISNUMBER(SEARCH("処遇改善加算Ⅰロ",O562)),ISNUMBER(SEARCH("処遇改善加算Ⅱロ",O562))),"",IF(AND(BC562="AK列に色付け",OR(AG562="○",AG562="誓約"),AH562="○",AI562&gt;=1),"AK列色消し",""))</f>
        <v/>
      </c>
      <c r="BF562" s="559" t="str">
        <f t="shared" ref="BF562:BF625" si="311">IF(AND(O562="処遇改善加算",OR(AG562="○",AG562="誓約")),"AK列色消し","")</f>
        <v/>
      </c>
      <c r="BG562" s="559" t="str">
        <f t="shared" ref="BG562:BG625" si="312">IF(OR(TRIM(BC562)="",BE562="AK列色消し",BF562="AK列色消し"),"","入力必要")</f>
        <v/>
      </c>
      <c r="BH562" s="559" t="str">
        <f t="shared" ref="BH562:BH625" si="313">IF(AND(BE562="",BG562="入力必要"),IF(AK562="","未入力","入力済"),"")</f>
        <v/>
      </c>
      <c r="BI562" s="559" t="str">
        <f t="shared" ref="BI562:BI625" si="314">G562</f>
        <v/>
      </c>
      <c r="BK562" s="27"/>
      <c r="BL562" s="606" t="str">
        <f t="shared" ref="BL562:BL625" si="315">IF(AND(K562&lt;&gt;"",K562&lt;&gt;"計画相談支援",K562&lt;&gt;"地域相談支援（地域定着支援）",K562&lt;&gt;"地域相談支援（地域移行支援）",K562&lt;&gt;"障害児相談支援"),"O列に色付け","")</f>
        <v/>
      </c>
      <c r="BM562" s="606" t="str">
        <f t="shared" ref="BM562:BM625" si="316">IF(OR(O562="処遇改善加算Ⅰロ",O562="処遇改善加算Ⅱロ"),"対象","")</f>
        <v/>
      </c>
      <c r="BN562" s="60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607" t="str">
        <f>IFERROR(IF(BN562="対象",ROUNDDOWN(L562*VLOOKUP(K562,【参考】数式用!$A$4:$J$42,10,FALSE)*AA562,0),""),"")</f>
        <v/>
      </c>
      <c r="BP562" s="606" t="str">
        <f t="shared" si="290"/>
        <v/>
      </c>
      <c r="BQ562" s="606" t="str">
        <f t="shared" ref="BQ562:BQ625" si="318">IF(O562="処遇改善加算","対象","")</f>
        <v/>
      </c>
      <c r="BR562" s="608" t="str">
        <f t="shared" si="291"/>
        <v/>
      </c>
      <c r="BS562" s="608" t="str">
        <f t="shared" ref="BS562:BS625" si="319">IF(BM562="対象","",IF(COUNTIF(AF562:AH562,"*令和８年度特例要件を*")&gt;0,"特例要件",""))</f>
        <v/>
      </c>
      <c r="BT562" s="606" t="str">
        <f t="shared" ref="BT562:BT625" si="320">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607" t="str">
        <f>IFERROR(IF(BT562="Ⅱロ有り",ROUNDDOWN(L562*VLOOKUP(K562,【参考】数式用!$A$4:$J$42,10,FALSE)*AA562,0),""),"")</f>
        <v/>
      </c>
      <c r="BV562" s="606" t="str">
        <f>IFERROR(IF(BT562="Ⅱロなし",ROUNDDOWN(L562*VLOOKUP(K562,【参考】数式用!$A$4:$J$42,8,FALSE)*AA562,0),""),"")</f>
        <v/>
      </c>
    </row>
    <row r="563" spans="1:74" ht="110.1" customHeight="1" thickBot="1">
      <c r="A563" s="333">
        <v>550</v>
      </c>
      <c r="B563" s="1008" t="str">
        <f>IF(基本情報入力シート!B585="","",基本情報入力シート!B585)</f>
        <v/>
      </c>
      <c r="C563" s="1009"/>
      <c r="D563" s="1009"/>
      <c r="E563" s="1009"/>
      <c r="F563" s="1010"/>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24" t="str">
        <f>IF('別紙様式2-2（個票（４、５月））'!M563="","",'別紙様式2-2（個票（４、５月））'!M563)</f>
        <v/>
      </c>
      <c r="N563" s="584" t="str">
        <f>IF('別紙様式2-2（個票（４、５月））'!N563="","",'別紙様式2-2（個票（４、５月））'!N563)</f>
        <v/>
      </c>
      <c r="O563" s="336"/>
      <c r="P563" s="337" t="str">
        <f>IFERROR(VLOOKUP(K563,【参考】数式用!$A$2:$M$57,MATCH(O563,【参考】数式用!$G$3:$M$3,0)+6,0),"")</f>
        <v/>
      </c>
      <c r="Q563" s="338" t="s">
        <v>118</v>
      </c>
      <c r="R563" s="339"/>
      <c r="S563" s="340" t="s">
        <v>183</v>
      </c>
      <c r="T563" s="339"/>
      <c r="U563" s="340" t="s">
        <v>184</v>
      </c>
      <c r="V563" s="339"/>
      <c r="W563" s="340" t="s">
        <v>183</v>
      </c>
      <c r="X563" s="339"/>
      <c r="Y563" s="340" t="s">
        <v>185</v>
      </c>
      <c r="Z563" s="340" t="s">
        <v>186</v>
      </c>
      <c r="AA563" s="340" t="str">
        <f t="shared" si="292"/>
        <v/>
      </c>
      <c r="AB563" s="341" t="s">
        <v>187</v>
      </c>
      <c r="AC563" s="342" t="str">
        <f t="shared" si="293"/>
        <v/>
      </c>
      <c r="AD563" s="509" t="str">
        <f t="shared" si="294"/>
        <v/>
      </c>
      <c r="AE563" s="343" t="str">
        <f>IFERROR(ROUNDDOWN(ROUNDDOWN(ROUND(L563*VLOOKUP(K563,【参考】数式用!$A$2:$M$57,MATCH("処遇改善加算Ⅳ",【参考】数式用!$G$3:$M$3,0)+6,0),0),0)*AA563*0.5,0), "")</f>
        <v/>
      </c>
      <c r="AF563" s="344"/>
      <c r="AG563" s="345"/>
      <c r="AH563" s="345"/>
      <c r="AI563" s="344"/>
      <c r="AJ563" s="382"/>
      <c r="AK563" s="346"/>
      <c r="AL563" s="324" t="str">
        <f t="shared" si="295"/>
        <v/>
      </c>
      <c r="AM563" s="325" t="str">
        <f t="shared" si="296"/>
        <v/>
      </c>
      <c r="AN563" s="255"/>
      <c r="AO563" s="577" t="str">
        <f>IFERROR(VLOOKUP(K563,【参考】数式用!$A$2:$N$57,14,FALSE),"")</f>
        <v/>
      </c>
      <c r="AP563" s="577" t="str">
        <f t="shared" si="297"/>
        <v/>
      </c>
      <c r="AQ563" s="560" t="str">
        <f t="shared" si="298"/>
        <v/>
      </c>
      <c r="AR563" s="560" t="str">
        <f t="shared" si="299"/>
        <v>キャリアパス要件Ⅰ・Ⅱ_</v>
      </c>
      <c r="AS563" s="632" t="str">
        <f t="shared" si="300"/>
        <v>入力済</v>
      </c>
      <c r="AT563" s="577" t="str">
        <f t="shared" si="301"/>
        <v/>
      </c>
      <c r="AU563" s="632" t="str">
        <f t="shared" si="302"/>
        <v>入力済</v>
      </c>
      <c r="AV563" s="632" t="str">
        <f t="shared" si="303"/>
        <v/>
      </c>
      <c r="AW563" s="632" t="str">
        <f t="shared" si="304"/>
        <v/>
      </c>
      <c r="AX563" s="577" t="str">
        <f t="shared" si="305"/>
        <v/>
      </c>
      <c r="AY563" s="632" t="str">
        <f>IFERROR(VLOOKUP(K563,【参考】数式用!$AR$3:$AS$49, 2, FALSE), "")</f>
        <v/>
      </c>
      <c r="AZ563" s="577" t="str">
        <f t="shared" si="306"/>
        <v/>
      </c>
      <c r="BA563" s="559" t="str">
        <f t="shared" si="307"/>
        <v>入力済</v>
      </c>
      <c r="BB563" s="632" t="str">
        <f>IFERROR(VLOOKUP(K563,【参考】数式用!$AX$3:$AY$59, 2, FALSE), "")</f>
        <v/>
      </c>
      <c r="BC563" s="577" t="str">
        <f t="shared" si="308"/>
        <v/>
      </c>
      <c r="BD563" s="559" t="str">
        <f t="shared" si="309"/>
        <v>入力済</v>
      </c>
      <c r="BE563" s="559" t="str">
        <f t="shared" si="310"/>
        <v/>
      </c>
      <c r="BF563" s="559" t="str">
        <f t="shared" si="311"/>
        <v/>
      </c>
      <c r="BG563" s="559" t="str">
        <f t="shared" si="312"/>
        <v/>
      </c>
      <c r="BH563" s="559" t="str">
        <f t="shared" si="313"/>
        <v/>
      </c>
      <c r="BI563" s="559" t="str">
        <f t="shared" si="314"/>
        <v/>
      </c>
      <c r="BK563" s="27"/>
      <c r="BL563" s="606" t="str">
        <f t="shared" si="315"/>
        <v/>
      </c>
      <c r="BM563" s="606" t="str">
        <f t="shared" si="316"/>
        <v/>
      </c>
      <c r="BN563" s="606" t="str">
        <f t="shared" si="317"/>
        <v/>
      </c>
      <c r="BO563" s="607" t="str">
        <f>IFERROR(IF(BN563="対象",ROUNDDOWN(L563*VLOOKUP(K563,【参考】数式用!$A$4:$J$42,10,FALSE)*AA563,0),""),"")</f>
        <v/>
      </c>
      <c r="BP563" s="606" t="str">
        <f t="shared" si="290"/>
        <v/>
      </c>
      <c r="BQ563" s="606" t="str">
        <f t="shared" si="318"/>
        <v/>
      </c>
      <c r="BR563" s="608" t="str">
        <f t="shared" si="291"/>
        <v/>
      </c>
      <c r="BS563" s="608" t="str">
        <f t="shared" si="319"/>
        <v/>
      </c>
      <c r="BT563" s="606" t="str">
        <f t="shared" si="320"/>
        <v/>
      </c>
      <c r="BU563" s="607" t="str">
        <f>IFERROR(IF(BT563="Ⅱロ有り",ROUNDDOWN(L563*VLOOKUP(K563,【参考】数式用!$A$4:$J$42,10,FALSE)*AA563,0),""),"")</f>
        <v/>
      </c>
      <c r="BV563" s="606" t="str">
        <f>IFERROR(IF(BT563="Ⅱロなし",ROUNDDOWN(L563*VLOOKUP(K563,【参考】数式用!$A$4:$J$42,8,FALSE)*AA563,0),""),"")</f>
        <v/>
      </c>
    </row>
    <row r="564" spans="1:74" ht="110.1" customHeight="1" thickBot="1">
      <c r="A564" s="333">
        <v>551</v>
      </c>
      <c r="B564" s="1008" t="str">
        <f>IF(基本情報入力シート!B586="","",基本情報入力シート!B586)</f>
        <v/>
      </c>
      <c r="C564" s="1009"/>
      <c r="D564" s="1009"/>
      <c r="E564" s="1009"/>
      <c r="F564" s="1010"/>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24" t="str">
        <f>IF('別紙様式2-2（個票（４、５月））'!M564="","",'別紙様式2-2（個票（４、５月））'!M564)</f>
        <v/>
      </c>
      <c r="N564" s="584" t="str">
        <f>IF('別紙様式2-2（個票（４、５月））'!N564="","",'別紙様式2-2（個票（４、５月））'!N564)</f>
        <v/>
      </c>
      <c r="O564" s="336"/>
      <c r="P564" s="337" t="str">
        <f>IFERROR(VLOOKUP(K564,【参考】数式用!$A$2:$M$57,MATCH(O564,【参考】数式用!$G$3:$M$3,0)+6,0),"")</f>
        <v/>
      </c>
      <c r="Q564" s="338" t="s">
        <v>118</v>
      </c>
      <c r="R564" s="339"/>
      <c r="S564" s="340" t="s">
        <v>183</v>
      </c>
      <c r="T564" s="339"/>
      <c r="U564" s="340" t="s">
        <v>184</v>
      </c>
      <c r="V564" s="339"/>
      <c r="W564" s="340" t="s">
        <v>183</v>
      </c>
      <c r="X564" s="339"/>
      <c r="Y564" s="340" t="s">
        <v>185</v>
      </c>
      <c r="Z564" s="340" t="s">
        <v>186</v>
      </c>
      <c r="AA564" s="340" t="str">
        <f t="shared" si="292"/>
        <v/>
      </c>
      <c r="AB564" s="341" t="s">
        <v>187</v>
      </c>
      <c r="AC564" s="342" t="str">
        <f t="shared" si="293"/>
        <v/>
      </c>
      <c r="AD564" s="509" t="str">
        <f t="shared" si="294"/>
        <v/>
      </c>
      <c r="AE564" s="343" t="str">
        <f>IFERROR(ROUNDDOWN(ROUNDDOWN(ROUND(L564*VLOOKUP(K564,【参考】数式用!$A$2:$M$57,MATCH("処遇改善加算Ⅳ",【参考】数式用!$G$3:$M$3,0)+6,0),0),0)*AA564*0.5,0), "")</f>
        <v/>
      </c>
      <c r="AF564" s="344"/>
      <c r="AG564" s="345"/>
      <c r="AH564" s="345"/>
      <c r="AI564" s="344"/>
      <c r="AJ564" s="382"/>
      <c r="AK564" s="346"/>
      <c r="AL564" s="324" t="str">
        <f t="shared" si="295"/>
        <v/>
      </c>
      <c r="AM564" s="325" t="str">
        <f t="shared" si="296"/>
        <v/>
      </c>
      <c r="AN564" s="255"/>
      <c r="AO564" s="577" t="str">
        <f>IFERROR(VLOOKUP(K564,【参考】数式用!$A$2:$N$57,14,FALSE),"")</f>
        <v/>
      </c>
      <c r="AP564" s="577" t="str">
        <f t="shared" si="297"/>
        <v/>
      </c>
      <c r="AQ564" s="560" t="str">
        <f t="shared" si="298"/>
        <v/>
      </c>
      <c r="AR564" s="560" t="str">
        <f t="shared" si="299"/>
        <v>キャリアパス要件Ⅰ・Ⅱ_</v>
      </c>
      <c r="AS564" s="632" t="str">
        <f t="shared" si="300"/>
        <v>入力済</v>
      </c>
      <c r="AT564" s="577" t="str">
        <f t="shared" si="301"/>
        <v/>
      </c>
      <c r="AU564" s="632" t="str">
        <f t="shared" si="302"/>
        <v>入力済</v>
      </c>
      <c r="AV564" s="632" t="str">
        <f t="shared" si="303"/>
        <v/>
      </c>
      <c r="AW564" s="632" t="str">
        <f t="shared" si="304"/>
        <v/>
      </c>
      <c r="AX564" s="577" t="str">
        <f t="shared" si="305"/>
        <v/>
      </c>
      <c r="AY564" s="632" t="str">
        <f>IFERROR(VLOOKUP(K564,【参考】数式用!$AR$3:$AS$49, 2, FALSE), "")</f>
        <v/>
      </c>
      <c r="AZ564" s="577" t="str">
        <f t="shared" si="306"/>
        <v/>
      </c>
      <c r="BA564" s="559" t="str">
        <f t="shared" si="307"/>
        <v>入力済</v>
      </c>
      <c r="BB564" s="632" t="str">
        <f>IFERROR(VLOOKUP(K564,【参考】数式用!$AX$3:$AY$59, 2, FALSE), "")</f>
        <v/>
      </c>
      <c r="BC564" s="577" t="str">
        <f t="shared" si="308"/>
        <v/>
      </c>
      <c r="BD564" s="559" t="str">
        <f t="shared" si="309"/>
        <v>入力済</v>
      </c>
      <c r="BE564" s="559" t="str">
        <f t="shared" si="310"/>
        <v/>
      </c>
      <c r="BF564" s="559" t="str">
        <f t="shared" si="311"/>
        <v/>
      </c>
      <c r="BG564" s="559" t="str">
        <f t="shared" si="312"/>
        <v/>
      </c>
      <c r="BH564" s="559" t="str">
        <f t="shared" si="313"/>
        <v/>
      </c>
      <c r="BI564" s="559" t="str">
        <f t="shared" si="314"/>
        <v/>
      </c>
      <c r="BK564" s="27"/>
      <c r="BL564" s="606" t="str">
        <f t="shared" si="315"/>
        <v/>
      </c>
      <c r="BM564" s="606" t="str">
        <f t="shared" si="316"/>
        <v/>
      </c>
      <c r="BN564" s="606" t="str">
        <f t="shared" si="317"/>
        <v/>
      </c>
      <c r="BO564" s="607" t="str">
        <f>IFERROR(IF(BN564="対象",ROUNDDOWN(L564*VLOOKUP(K564,【参考】数式用!$A$4:$J$42,10,FALSE)*AA564,0),""),"")</f>
        <v/>
      </c>
      <c r="BP564" s="606" t="str">
        <f t="shared" si="290"/>
        <v/>
      </c>
      <c r="BQ564" s="606" t="str">
        <f t="shared" si="318"/>
        <v/>
      </c>
      <c r="BR564" s="608" t="str">
        <f t="shared" si="291"/>
        <v/>
      </c>
      <c r="BS564" s="608" t="str">
        <f t="shared" si="319"/>
        <v/>
      </c>
      <c r="BT564" s="606" t="str">
        <f t="shared" si="320"/>
        <v/>
      </c>
      <c r="BU564" s="607" t="str">
        <f>IFERROR(IF(BT564="Ⅱロ有り",ROUNDDOWN(L564*VLOOKUP(K564,【参考】数式用!$A$4:$J$42,10,FALSE)*AA564,0),""),"")</f>
        <v/>
      </c>
      <c r="BV564" s="606" t="str">
        <f>IFERROR(IF(BT564="Ⅱロなし",ROUNDDOWN(L564*VLOOKUP(K564,【参考】数式用!$A$4:$J$42,8,FALSE)*AA564,0),""),"")</f>
        <v/>
      </c>
    </row>
    <row r="565" spans="1:74" ht="110.1" customHeight="1" thickBot="1">
      <c r="A565" s="333">
        <v>552</v>
      </c>
      <c r="B565" s="1008" t="str">
        <f>IF(基本情報入力シート!B587="","",基本情報入力シート!B587)</f>
        <v/>
      </c>
      <c r="C565" s="1009"/>
      <c r="D565" s="1009"/>
      <c r="E565" s="1009"/>
      <c r="F565" s="1010"/>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24" t="str">
        <f>IF('別紙様式2-2（個票（４、５月））'!M565="","",'別紙様式2-2（個票（４、５月））'!M565)</f>
        <v/>
      </c>
      <c r="N565" s="584" t="str">
        <f>IF('別紙様式2-2（個票（４、５月））'!N565="","",'別紙様式2-2（個票（４、５月））'!N565)</f>
        <v/>
      </c>
      <c r="O565" s="336"/>
      <c r="P565" s="337" t="str">
        <f>IFERROR(VLOOKUP(K565,【参考】数式用!$A$2:$M$57,MATCH(O565,【参考】数式用!$G$3:$M$3,0)+6,0),"")</f>
        <v/>
      </c>
      <c r="Q565" s="338" t="s">
        <v>118</v>
      </c>
      <c r="R565" s="339"/>
      <c r="S565" s="340" t="s">
        <v>183</v>
      </c>
      <c r="T565" s="339"/>
      <c r="U565" s="340" t="s">
        <v>184</v>
      </c>
      <c r="V565" s="339"/>
      <c r="W565" s="340" t="s">
        <v>183</v>
      </c>
      <c r="X565" s="339"/>
      <c r="Y565" s="340" t="s">
        <v>185</v>
      </c>
      <c r="Z565" s="340" t="s">
        <v>186</v>
      </c>
      <c r="AA565" s="340" t="str">
        <f t="shared" si="292"/>
        <v/>
      </c>
      <c r="AB565" s="341" t="s">
        <v>187</v>
      </c>
      <c r="AC565" s="342" t="str">
        <f t="shared" si="293"/>
        <v/>
      </c>
      <c r="AD565" s="509" t="str">
        <f t="shared" si="294"/>
        <v/>
      </c>
      <c r="AE565" s="343" t="str">
        <f>IFERROR(ROUNDDOWN(ROUNDDOWN(ROUND(L565*VLOOKUP(K565,【参考】数式用!$A$2:$M$57,MATCH("処遇改善加算Ⅳ",【参考】数式用!$G$3:$M$3,0)+6,0),0),0)*AA565*0.5,0), "")</f>
        <v/>
      </c>
      <c r="AF565" s="344"/>
      <c r="AG565" s="345"/>
      <c r="AH565" s="345"/>
      <c r="AI565" s="344"/>
      <c r="AJ565" s="382"/>
      <c r="AK565" s="346"/>
      <c r="AL565" s="324" t="str">
        <f t="shared" si="295"/>
        <v/>
      </c>
      <c r="AM565" s="325" t="str">
        <f t="shared" si="296"/>
        <v/>
      </c>
      <c r="AN565" s="255"/>
      <c r="AO565" s="577" t="str">
        <f>IFERROR(VLOOKUP(K565,【参考】数式用!$A$2:$N$57,14,FALSE),"")</f>
        <v/>
      </c>
      <c r="AP565" s="577" t="str">
        <f t="shared" si="297"/>
        <v/>
      </c>
      <c r="AQ565" s="560" t="str">
        <f t="shared" si="298"/>
        <v/>
      </c>
      <c r="AR565" s="560" t="str">
        <f t="shared" si="299"/>
        <v>キャリアパス要件Ⅰ・Ⅱ_</v>
      </c>
      <c r="AS565" s="632" t="str">
        <f t="shared" si="300"/>
        <v>入力済</v>
      </c>
      <c r="AT565" s="577" t="str">
        <f t="shared" si="301"/>
        <v/>
      </c>
      <c r="AU565" s="632" t="str">
        <f t="shared" si="302"/>
        <v>入力済</v>
      </c>
      <c r="AV565" s="632" t="str">
        <f t="shared" si="303"/>
        <v/>
      </c>
      <c r="AW565" s="632" t="str">
        <f t="shared" si="304"/>
        <v/>
      </c>
      <c r="AX565" s="577" t="str">
        <f t="shared" si="305"/>
        <v/>
      </c>
      <c r="AY565" s="632" t="str">
        <f>IFERROR(VLOOKUP(K565,【参考】数式用!$AR$3:$AS$49, 2, FALSE), "")</f>
        <v/>
      </c>
      <c r="AZ565" s="577" t="str">
        <f t="shared" si="306"/>
        <v/>
      </c>
      <c r="BA565" s="559" t="str">
        <f t="shared" si="307"/>
        <v>入力済</v>
      </c>
      <c r="BB565" s="632" t="str">
        <f>IFERROR(VLOOKUP(K565,【参考】数式用!$AX$3:$AY$59, 2, FALSE), "")</f>
        <v/>
      </c>
      <c r="BC565" s="577" t="str">
        <f t="shared" si="308"/>
        <v/>
      </c>
      <c r="BD565" s="559" t="str">
        <f t="shared" si="309"/>
        <v>入力済</v>
      </c>
      <c r="BE565" s="559" t="str">
        <f t="shared" si="310"/>
        <v/>
      </c>
      <c r="BF565" s="559" t="str">
        <f t="shared" si="311"/>
        <v/>
      </c>
      <c r="BG565" s="559" t="str">
        <f t="shared" si="312"/>
        <v/>
      </c>
      <c r="BH565" s="559" t="str">
        <f t="shared" si="313"/>
        <v/>
      </c>
      <c r="BI565" s="559" t="str">
        <f t="shared" si="314"/>
        <v/>
      </c>
      <c r="BK565" s="27"/>
      <c r="BL565" s="606" t="str">
        <f t="shared" si="315"/>
        <v/>
      </c>
      <c r="BM565" s="606" t="str">
        <f t="shared" si="316"/>
        <v/>
      </c>
      <c r="BN565" s="606" t="str">
        <f t="shared" si="317"/>
        <v/>
      </c>
      <c r="BO565" s="607" t="str">
        <f>IFERROR(IF(BN565="対象",ROUNDDOWN(L565*VLOOKUP(K565,【参考】数式用!$A$4:$J$42,10,FALSE)*AA565,0),""),"")</f>
        <v/>
      </c>
      <c r="BP565" s="606" t="str">
        <f t="shared" si="290"/>
        <v/>
      </c>
      <c r="BQ565" s="606" t="str">
        <f t="shared" si="318"/>
        <v/>
      </c>
      <c r="BR565" s="608" t="str">
        <f t="shared" si="291"/>
        <v/>
      </c>
      <c r="BS565" s="608" t="str">
        <f t="shared" si="319"/>
        <v/>
      </c>
      <c r="BT565" s="606" t="str">
        <f t="shared" si="320"/>
        <v/>
      </c>
      <c r="BU565" s="607" t="str">
        <f>IFERROR(IF(BT565="Ⅱロ有り",ROUNDDOWN(L565*VLOOKUP(K565,【参考】数式用!$A$4:$J$42,10,FALSE)*AA565,0),""),"")</f>
        <v/>
      </c>
      <c r="BV565" s="606" t="str">
        <f>IFERROR(IF(BT565="Ⅱロなし",ROUNDDOWN(L565*VLOOKUP(K565,【参考】数式用!$A$4:$J$42,8,FALSE)*AA565,0),""),"")</f>
        <v/>
      </c>
    </row>
    <row r="566" spans="1:74" ht="110.1" customHeight="1" thickBot="1">
      <c r="A566" s="333">
        <v>553</v>
      </c>
      <c r="B566" s="1008" t="str">
        <f>IF(基本情報入力シート!B588="","",基本情報入力シート!B588)</f>
        <v/>
      </c>
      <c r="C566" s="1009"/>
      <c r="D566" s="1009"/>
      <c r="E566" s="1009"/>
      <c r="F566" s="1010"/>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24" t="str">
        <f>IF('別紙様式2-2（個票（４、５月））'!M566="","",'別紙様式2-2（個票（４、５月））'!M566)</f>
        <v/>
      </c>
      <c r="N566" s="584" t="str">
        <f>IF('別紙様式2-2（個票（４、５月））'!N566="","",'別紙様式2-2（個票（４、５月））'!N566)</f>
        <v/>
      </c>
      <c r="O566" s="336"/>
      <c r="P566" s="337" t="str">
        <f>IFERROR(VLOOKUP(K566,【参考】数式用!$A$2:$M$57,MATCH(O566,【参考】数式用!$G$3:$M$3,0)+6,0),"")</f>
        <v/>
      </c>
      <c r="Q566" s="338" t="s">
        <v>118</v>
      </c>
      <c r="R566" s="339"/>
      <c r="S566" s="340" t="s">
        <v>183</v>
      </c>
      <c r="T566" s="339"/>
      <c r="U566" s="340" t="s">
        <v>184</v>
      </c>
      <c r="V566" s="339"/>
      <c r="W566" s="340" t="s">
        <v>183</v>
      </c>
      <c r="X566" s="339"/>
      <c r="Y566" s="340" t="s">
        <v>185</v>
      </c>
      <c r="Z566" s="340" t="s">
        <v>186</v>
      </c>
      <c r="AA566" s="340" t="str">
        <f t="shared" si="292"/>
        <v/>
      </c>
      <c r="AB566" s="341" t="s">
        <v>187</v>
      </c>
      <c r="AC566" s="342" t="str">
        <f t="shared" si="293"/>
        <v/>
      </c>
      <c r="AD566" s="509" t="str">
        <f t="shared" si="294"/>
        <v/>
      </c>
      <c r="AE566" s="343" t="str">
        <f>IFERROR(ROUNDDOWN(ROUNDDOWN(ROUND(L566*VLOOKUP(K566,【参考】数式用!$A$2:$M$57,MATCH("処遇改善加算Ⅳ",【参考】数式用!$G$3:$M$3,0)+6,0),0),0)*AA566*0.5,0), "")</f>
        <v/>
      </c>
      <c r="AF566" s="344"/>
      <c r="AG566" s="345"/>
      <c r="AH566" s="345"/>
      <c r="AI566" s="344"/>
      <c r="AJ566" s="382"/>
      <c r="AK566" s="346"/>
      <c r="AL566" s="324" t="str">
        <f t="shared" si="295"/>
        <v/>
      </c>
      <c r="AM566" s="325" t="str">
        <f t="shared" si="296"/>
        <v/>
      </c>
      <c r="AN566" s="255"/>
      <c r="AO566" s="577" t="str">
        <f>IFERROR(VLOOKUP(K566,【参考】数式用!$A$2:$N$57,14,FALSE),"")</f>
        <v/>
      </c>
      <c r="AP566" s="577" t="str">
        <f t="shared" si="297"/>
        <v/>
      </c>
      <c r="AQ566" s="560" t="str">
        <f t="shared" si="298"/>
        <v/>
      </c>
      <c r="AR566" s="560" t="str">
        <f t="shared" si="299"/>
        <v>キャリアパス要件Ⅰ・Ⅱ_</v>
      </c>
      <c r="AS566" s="632" t="str">
        <f t="shared" si="300"/>
        <v>入力済</v>
      </c>
      <c r="AT566" s="577" t="str">
        <f t="shared" si="301"/>
        <v/>
      </c>
      <c r="AU566" s="632" t="str">
        <f t="shared" si="302"/>
        <v>入力済</v>
      </c>
      <c r="AV566" s="632" t="str">
        <f t="shared" si="303"/>
        <v/>
      </c>
      <c r="AW566" s="632" t="str">
        <f t="shared" si="304"/>
        <v/>
      </c>
      <c r="AX566" s="577" t="str">
        <f t="shared" si="305"/>
        <v/>
      </c>
      <c r="AY566" s="632" t="str">
        <f>IFERROR(VLOOKUP(K566,【参考】数式用!$AR$3:$AS$49, 2, FALSE), "")</f>
        <v/>
      </c>
      <c r="AZ566" s="577" t="str">
        <f t="shared" si="306"/>
        <v/>
      </c>
      <c r="BA566" s="559" t="str">
        <f t="shared" si="307"/>
        <v>入力済</v>
      </c>
      <c r="BB566" s="632" t="str">
        <f>IFERROR(VLOOKUP(K566,【参考】数式用!$AX$3:$AY$59, 2, FALSE), "")</f>
        <v/>
      </c>
      <c r="BC566" s="577" t="str">
        <f t="shared" si="308"/>
        <v/>
      </c>
      <c r="BD566" s="559" t="str">
        <f t="shared" si="309"/>
        <v>入力済</v>
      </c>
      <c r="BE566" s="559" t="str">
        <f t="shared" si="310"/>
        <v/>
      </c>
      <c r="BF566" s="559" t="str">
        <f t="shared" si="311"/>
        <v/>
      </c>
      <c r="BG566" s="559" t="str">
        <f t="shared" si="312"/>
        <v/>
      </c>
      <c r="BH566" s="559" t="str">
        <f t="shared" si="313"/>
        <v/>
      </c>
      <c r="BI566" s="559" t="str">
        <f t="shared" si="314"/>
        <v/>
      </c>
      <c r="BK566" s="27"/>
      <c r="BL566" s="606" t="str">
        <f t="shared" si="315"/>
        <v/>
      </c>
      <c r="BM566" s="606" t="str">
        <f t="shared" si="316"/>
        <v/>
      </c>
      <c r="BN566" s="606" t="str">
        <f t="shared" si="317"/>
        <v/>
      </c>
      <c r="BO566" s="607" t="str">
        <f>IFERROR(IF(BN566="対象",ROUNDDOWN(L566*VLOOKUP(K566,【参考】数式用!$A$4:$J$42,10,FALSE)*AA566,0),""),"")</f>
        <v/>
      </c>
      <c r="BP566" s="606" t="str">
        <f t="shared" si="290"/>
        <v/>
      </c>
      <c r="BQ566" s="606" t="str">
        <f t="shared" si="318"/>
        <v/>
      </c>
      <c r="BR566" s="608" t="str">
        <f t="shared" si="291"/>
        <v/>
      </c>
      <c r="BS566" s="608" t="str">
        <f t="shared" si="319"/>
        <v/>
      </c>
      <c r="BT566" s="606" t="str">
        <f t="shared" si="320"/>
        <v/>
      </c>
      <c r="BU566" s="607" t="str">
        <f>IFERROR(IF(BT566="Ⅱロ有り",ROUNDDOWN(L566*VLOOKUP(K566,【参考】数式用!$A$4:$J$42,10,FALSE)*AA566,0),""),"")</f>
        <v/>
      </c>
      <c r="BV566" s="606" t="str">
        <f>IFERROR(IF(BT566="Ⅱロなし",ROUNDDOWN(L566*VLOOKUP(K566,【参考】数式用!$A$4:$J$42,8,FALSE)*AA566,0),""),"")</f>
        <v/>
      </c>
    </row>
    <row r="567" spans="1:74" ht="110.1" customHeight="1" thickBot="1">
      <c r="A567" s="333">
        <v>554</v>
      </c>
      <c r="B567" s="1008" t="str">
        <f>IF(基本情報入力シート!B589="","",基本情報入力シート!B589)</f>
        <v/>
      </c>
      <c r="C567" s="1009"/>
      <c r="D567" s="1009"/>
      <c r="E567" s="1009"/>
      <c r="F567" s="1010"/>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24" t="str">
        <f>IF('別紙様式2-2（個票（４、５月））'!M567="","",'別紙様式2-2（個票（４、５月））'!M567)</f>
        <v/>
      </c>
      <c r="N567" s="584" t="str">
        <f>IF('別紙様式2-2（個票（４、５月））'!N567="","",'別紙様式2-2（個票（４、５月））'!N567)</f>
        <v/>
      </c>
      <c r="O567" s="336"/>
      <c r="P567" s="337" t="str">
        <f>IFERROR(VLOOKUP(K567,【参考】数式用!$A$2:$M$57,MATCH(O567,【参考】数式用!$G$3:$M$3,0)+6,0),"")</f>
        <v/>
      </c>
      <c r="Q567" s="338" t="s">
        <v>118</v>
      </c>
      <c r="R567" s="339"/>
      <c r="S567" s="340" t="s">
        <v>183</v>
      </c>
      <c r="T567" s="339"/>
      <c r="U567" s="340" t="s">
        <v>184</v>
      </c>
      <c r="V567" s="339"/>
      <c r="W567" s="340" t="s">
        <v>183</v>
      </c>
      <c r="X567" s="339"/>
      <c r="Y567" s="340" t="s">
        <v>185</v>
      </c>
      <c r="Z567" s="340" t="s">
        <v>186</v>
      </c>
      <c r="AA567" s="340" t="str">
        <f t="shared" si="292"/>
        <v/>
      </c>
      <c r="AB567" s="341" t="s">
        <v>187</v>
      </c>
      <c r="AC567" s="342" t="str">
        <f t="shared" si="293"/>
        <v/>
      </c>
      <c r="AD567" s="509" t="str">
        <f t="shared" si="294"/>
        <v/>
      </c>
      <c r="AE567" s="343" t="str">
        <f>IFERROR(ROUNDDOWN(ROUNDDOWN(ROUND(L567*VLOOKUP(K567,【参考】数式用!$A$2:$M$57,MATCH("処遇改善加算Ⅳ",【参考】数式用!$G$3:$M$3,0)+6,0),0),0)*AA567*0.5,0), "")</f>
        <v/>
      </c>
      <c r="AF567" s="344"/>
      <c r="AG567" s="345"/>
      <c r="AH567" s="345"/>
      <c r="AI567" s="344"/>
      <c r="AJ567" s="382"/>
      <c r="AK567" s="346"/>
      <c r="AL567" s="324" t="str">
        <f t="shared" si="295"/>
        <v/>
      </c>
      <c r="AM567" s="325" t="str">
        <f t="shared" si="296"/>
        <v/>
      </c>
      <c r="AN567" s="255"/>
      <c r="AO567" s="577" t="str">
        <f>IFERROR(VLOOKUP(K567,【参考】数式用!$A$2:$N$57,14,FALSE),"")</f>
        <v/>
      </c>
      <c r="AP567" s="577" t="str">
        <f t="shared" si="297"/>
        <v/>
      </c>
      <c r="AQ567" s="560" t="str">
        <f t="shared" si="298"/>
        <v/>
      </c>
      <c r="AR567" s="560" t="str">
        <f t="shared" si="299"/>
        <v>キャリアパス要件Ⅰ・Ⅱ_</v>
      </c>
      <c r="AS567" s="632" t="str">
        <f t="shared" si="300"/>
        <v>入力済</v>
      </c>
      <c r="AT567" s="577" t="str">
        <f t="shared" si="301"/>
        <v/>
      </c>
      <c r="AU567" s="632" t="str">
        <f t="shared" si="302"/>
        <v>入力済</v>
      </c>
      <c r="AV567" s="632" t="str">
        <f t="shared" si="303"/>
        <v/>
      </c>
      <c r="AW567" s="632" t="str">
        <f t="shared" si="304"/>
        <v/>
      </c>
      <c r="AX567" s="577" t="str">
        <f t="shared" si="305"/>
        <v/>
      </c>
      <c r="AY567" s="632" t="str">
        <f>IFERROR(VLOOKUP(K567,【参考】数式用!$AR$3:$AS$49, 2, FALSE), "")</f>
        <v/>
      </c>
      <c r="AZ567" s="577" t="str">
        <f t="shared" si="306"/>
        <v/>
      </c>
      <c r="BA567" s="559" t="str">
        <f t="shared" si="307"/>
        <v>入力済</v>
      </c>
      <c r="BB567" s="632" t="str">
        <f>IFERROR(VLOOKUP(K567,【参考】数式用!$AX$3:$AY$59, 2, FALSE), "")</f>
        <v/>
      </c>
      <c r="BC567" s="577" t="str">
        <f t="shared" si="308"/>
        <v/>
      </c>
      <c r="BD567" s="559" t="str">
        <f t="shared" si="309"/>
        <v>入力済</v>
      </c>
      <c r="BE567" s="559" t="str">
        <f t="shared" si="310"/>
        <v/>
      </c>
      <c r="BF567" s="559" t="str">
        <f t="shared" si="311"/>
        <v/>
      </c>
      <c r="BG567" s="559" t="str">
        <f t="shared" si="312"/>
        <v/>
      </c>
      <c r="BH567" s="559" t="str">
        <f t="shared" si="313"/>
        <v/>
      </c>
      <c r="BI567" s="559" t="str">
        <f t="shared" si="314"/>
        <v/>
      </c>
      <c r="BK567" s="27"/>
      <c r="BL567" s="606" t="str">
        <f t="shared" si="315"/>
        <v/>
      </c>
      <c r="BM567" s="606" t="str">
        <f t="shared" si="316"/>
        <v/>
      </c>
      <c r="BN567" s="606" t="str">
        <f t="shared" si="317"/>
        <v/>
      </c>
      <c r="BO567" s="607" t="str">
        <f>IFERROR(IF(BN567="対象",ROUNDDOWN(L567*VLOOKUP(K567,【参考】数式用!$A$4:$J$42,10,FALSE)*AA567,0),""),"")</f>
        <v/>
      </c>
      <c r="BP567" s="606" t="str">
        <f t="shared" si="290"/>
        <v/>
      </c>
      <c r="BQ567" s="606" t="str">
        <f t="shared" si="318"/>
        <v/>
      </c>
      <c r="BR567" s="608" t="str">
        <f t="shared" si="291"/>
        <v/>
      </c>
      <c r="BS567" s="608" t="str">
        <f t="shared" si="319"/>
        <v/>
      </c>
      <c r="BT567" s="606" t="str">
        <f t="shared" si="320"/>
        <v/>
      </c>
      <c r="BU567" s="607" t="str">
        <f>IFERROR(IF(BT567="Ⅱロ有り",ROUNDDOWN(L567*VLOOKUP(K567,【参考】数式用!$A$4:$J$42,10,FALSE)*AA567,0),""),"")</f>
        <v/>
      </c>
      <c r="BV567" s="606" t="str">
        <f>IFERROR(IF(BT567="Ⅱロなし",ROUNDDOWN(L567*VLOOKUP(K567,【参考】数式用!$A$4:$J$42,8,FALSE)*AA567,0),""),"")</f>
        <v/>
      </c>
    </row>
    <row r="568" spans="1:74" ht="110.1" customHeight="1" thickBot="1">
      <c r="A568" s="333">
        <v>555</v>
      </c>
      <c r="B568" s="1008" t="str">
        <f>IF(基本情報入力シート!B590="","",基本情報入力シート!B590)</f>
        <v/>
      </c>
      <c r="C568" s="1009"/>
      <c r="D568" s="1009"/>
      <c r="E568" s="1009"/>
      <c r="F568" s="1010"/>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24" t="str">
        <f>IF('別紙様式2-2（個票（４、５月））'!M568="","",'別紙様式2-2（個票（４、５月））'!M568)</f>
        <v/>
      </c>
      <c r="N568" s="584" t="str">
        <f>IF('別紙様式2-2（個票（４、５月））'!N568="","",'別紙様式2-2（個票（４、５月））'!N568)</f>
        <v/>
      </c>
      <c r="O568" s="336"/>
      <c r="P568" s="337" t="str">
        <f>IFERROR(VLOOKUP(K568,【参考】数式用!$A$2:$M$57,MATCH(O568,【参考】数式用!$G$3:$M$3,0)+6,0),"")</f>
        <v/>
      </c>
      <c r="Q568" s="338" t="s">
        <v>118</v>
      </c>
      <c r="R568" s="339"/>
      <c r="S568" s="340" t="s">
        <v>183</v>
      </c>
      <c r="T568" s="339"/>
      <c r="U568" s="340" t="s">
        <v>184</v>
      </c>
      <c r="V568" s="339"/>
      <c r="W568" s="340" t="s">
        <v>183</v>
      </c>
      <c r="X568" s="339"/>
      <c r="Y568" s="340" t="s">
        <v>185</v>
      </c>
      <c r="Z568" s="340" t="s">
        <v>186</v>
      </c>
      <c r="AA568" s="340" t="str">
        <f t="shared" si="292"/>
        <v/>
      </c>
      <c r="AB568" s="341" t="s">
        <v>187</v>
      </c>
      <c r="AC568" s="342" t="str">
        <f t="shared" si="293"/>
        <v/>
      </c>
      <c r="AD568" s="509" t="str">
        <f t="shared" si="294"/>
        <v/>
      </c>
      <c r="AE568" s="343" t="str">
        <f>IFERROR(ROUNDDOWN(ROUNDDOWN(ROUND(L568*VLOOKUP(K568,【参考】数式用!$A$2:$M$57,MATCH("処遇改善加算Ⅳ",【参考】数式用!$G$3:$M$3,0)+6,0),0),0)*AA568*0.5,0), "")</f>
        <v/>
      </c>
      <c r="AF568" s="344"/>
      <c r="AG568" s="345"/>
      <c r="AH568" s="345"/>
      <c r="AI568" s="344"/>
      <c r="AJ568" s="382"/>
      <c r="AK568" s="346"/>
      <c r="AL568" s="324" t="str">
        <f t="shared" si="295"/>
        <v/>
      </c>
      <c r="AM568" s="325" t="str">
        <f t="shared" si="296"/>
        <v/>
      </c>
      <c r="AN568" s="255"/>
      <c r="AO568" s="577" t="str">
        <f>IFERROR(VLOOKUP(K568,【参考】数式用!$A$2:$N$57,14,FALSE),"")</f>
        <v/>
      </c>
      <c r="AP568" s="577" t="str">
        <f t="shared" si="297"/>
        <v/>
      </c>
      <c r="AQ568" s="560" t="str">
        <f t="shared" si="298"/>
        <v/>
      </c>
      <c r="AR568" s="560" t="str">
        <f t="shared" si="299"/>
        <v>キャリアパス要件Ⅰ・Ⅱ_</v>
      </c>
      <c r="AS568" s="632" t="str">
        <f t="shared" si="300"/>
        <v>入力済</v>
      </c>
      <c r="AT568" s="577" t="str">
        <f t="shared" si="301"/>
        <v/>
      </c>
      <c r="AU568" s="632" t="str">
        <f t="shared" si="302"/>
        <v>入力済</v>
      </c>
      <c r="AV568" s="632" t="str">
        <f t="shared" si="303"/>
        <v/>
      </c>
      <c r="AW568" s="632" t="str">
        <f t="shared" si="304"/>
        <v/>
      </c>
      <c r="AX568" s="577" t="str">
        <f t="shared" si="305"/>
        <v/>
      </c>
      <c r="AY568" s="632" t="str">
        <f>IFERROR(VLOOKUP(K568,【参考】数式用!$AR$3:$AS$49, 2, FALSE), "")</f>
        <v/>
      </c>
      <c r="AZ568" s="577" t="str">
        <f t="shared" si="306"/>
        <v/>
      </c>
      <c r="BA568" s="559" t="str">
        <f t="shared" si="307"/>
        <v>入力済</v>
      </c>
      <c r="BB568" s="632" t="str">
        <f>IFERROR(VLOOKUP(K568,【参考】数式用!$AX$3:$AY$59, 2, FALSE), "")</f>
        <v/>
      </c>
      <c r="BC568" s="577" t="str">
        <f t="shared" si="308"/>
        <v/>
      </c>
      <c r="BD568" s="559" t="str">
        <f t="shared" si="309"/>
        <v>入力済</v>
      </c>
      <c r="BE568" s="559" t="str">
        <f t="shared" si="310"/>
        <v/>
      </c>
      <c r="BF568" s="559" t="str">
        <f t="shared" si="311"/>
        <v/>
      </c>
      <c r="BG568" s="559" t="str">
        <f t="shared" si="312"/>
        <v/>
      </c>
      <c r="BH568" s="559" t="str">
        <f t="shared" si="313"/>
        <v/>
      </c>
      <c r="BI568" s="559" t="str">
        <f t="shared" si="314"/>
        <v/>
      </c>
      <c r="BK568" s="27"/>
      <c r="BL568" s="606" t="str">
        <f t="shared" si="315"/>
        <v/>
      </c>
      <c r="BM568" s="606" t="str">
        <f t="shared" si="316"/>
        <v/>
      </c>
      <c r="BN568" s="606" t="str">
        <f t="shared" si="317"/>
        <v/>
      </c>
      <c r="BO568" s="607" t="str">
        <f>IFERROR(IF(BN568="対象",ROUNDDOWN(L568*VLOOKUP(K568,【参考】数式用!$A$4:$J$42,10,FALSE)*AA568,0),""),"")</f>
        <v/>
      </c>
      <c r="BP568" s="606" t="str">
        <f t="shared" si="290"/>
        <v/>
      </c>
      <c r="BQ568" s="606" t="str">
        <f t="shared" si="318"/>
        <v/>
      </c>
      <c r="BR568" s="608" t="str">
        <f t="shared" si="291"/>
        <v/>
      </c>
      <c r="BS568" s="608" t="str">
        <f t="shared" si="319"/>
        <v/>
      </c>
      <c r="BT568" s="606" t="str">
        <f t="shared" si="320"/>
        <v/>
      </c>
      <c r="BU568" s="607" t="str">
        <f>IFERROR(IF(BT568="Ⅱロ有り",ROUNDDOWN(L568*VLOOKUP(K568,【参考】数式用!$A$4:$J$42,10,FALSE)*AA568,0),""),"")</f>
        <v/>
      </c>
      <c r="BV568" s="606" t="str">
        <f>IFERROR(IF(BT568="Ⅱロなし",ROUNDDOWN(L568*VLOOKUP(K568,【参考】数式用!$A$4:$J$42,8,FALSE)*AA568,0),""),"")</f>
        <v/>
      </c>
    </row>
    <row r="569" spans="1:74" ht="110.1" customHeight="1" thickBot="1">
      <c r="A569" s="333">
        <v>556</v>
      </c>
      <c r="B569" s="1008" t="str">
        <f>IF(基本情報入力シート!B591="","",基本情報入力シート!B591)</f>
        <v/>
      </c>
      <c r="C569" s="1009"/>
      <c r="D569" s="1009"/>
      <c r="E569" s="1009"/>
      <c r="F569" s="1010"/>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24" t="str">
        <f>IF('別紙様式2-2（個票（４、５月））'!M569="","",'別紙様式2-2（個票（４、５月））'!M569)</f>
        <v/>
      </c>
      <c r="N569" s="584" t="str">
        <f>IF('別紙様式2-2（個票（４、５月））'!N569="","",'別紙様式2-2（個票（４、５月））'!N569)</f>
        <v/>
      </c>
      <c r="O569" s="336"/>
      <c r="P569" s="337" t="str">
        <f>IFERROR(VLOOKUP(K569,【参考】数式用!$A$2:$M$57,MATCH(O569,【参考】数式用!$G$3:$M$3,0)+6,0),"")</f>
        <v/>
      </c>
      <c r="Q569" s="338" t="s">
        <v>118</v>
      </c>
      <c r="R569" s="339"/>
      <c r="S569" s="340" t="s">
        <v>183</v>
      </c>
      <c r="T569" s="339"/>
      <c r="U569" s="340" t="s">
        <v>184</v>
      </c>
      <c r="V569" s="339"/>
      <c r="W569" s="340" t="s">
        <v>183</v>
      </c>
      <c r="X569" s="339"/>
      <c r="Y569" s="340" t="s">
        <v>185</v>
      </c>
      <c r="Z569" s="340" t="s">
        <v>186</v>
      </c>
      <c r="AA569" s="340" t="str">
        <f t="shared" si="292"/>
        <v/>
      </c>
      <c r="AB569" s="341" t="s">
        <v>187</v>
      </c>
      <c r="AC569" s="342" t="str">
        <f t="shared" si="293"/>
        <v/>
      </c>
      <c r="AD569" s="509" t="str">
        <f t="shared" si="294"/>
        <v/>
      </c>
      <c r="AE569" s="343" t="str">
        <f>IFERROR(ROUNDDOWN(ROUNDDOWN(ROUND(L569*VLOOKUP(K569,【参考】数式用!$A$2:$M$57,MATCH("処遇改善加算Ⅳ",【参考】数式用!$G$3:$M$3,0)+6,0),0),0)*AA569*0.5,0), "")</f>
        <v/>
      </c>
      <c r="AF569" s="344"/>
      <c r="AG569" s="345"/>
      <c r="AH569" s="345"/>
      <c r="AI569" s="344"/>
      <c r="AJ569" s="382"/>
      <c r="AK569" s="346"/>
      <c r="AL569" s="324" t="str">
        <f t="shared" si="295"/>
        <v/>
      </c>
      <c r="AM569" s="325" t="str">
        <f t="shared" si="296"/>
        <v/>
      </c>
      <c r="AN569" s="255"/>
      <c r="AO569" s="577" t="str">
        <f>IFERROR(VLOOKUP(K569,【参考】数式用!$A$2:$N$57,14,FALSE),"")</f>
        <v/>
      </c>
      <c r="AP569" s="577" t="str">
        <f t="shared" si="297"/>
        <v/>
      </c>
      <c r="AQ569" s="560" t="str">
        <f t="shared" si="298"/>
        <v/>
      </c>
      <c r="AR569" s="560" t="str">
        <f t="shared" si="299"/>
        <v>キャリアパス要件Ⅰ・Ⅱ_</v>
      </c>
      <c r="AS569" s="632" t="str">
        <f t="shared" si="300"/>
        <v>入力済</v>
      </c>
      <c r="AT569" s="577" t="str">
        <f t="shared" si="301"/>
        <v/>
      </c>
      <c r="AU569" s="632" t="str">
        <f t="shared" si="302"/>
        <v>入力済</v>
      </c>
      <c r="AV569" s="632" t="str">
        <f t="shared" si="303"/>
        <v/>
      </c>
      <c r="AW569" s="632" t="str">
        <f t="shared" si="304"/>
        <v/>
      </c>
      <c r="AX569" s="577" t="str">
        <f t="shared" si="305"/>
        <v/>
      </c>
      <c r="AY569" s="632" t="str">
        <f>IFERROR(VLOOKUP(K569,【参考】数式用!$AR$3:$AS$49, 2, FALSE), "")</f>
        <v/>
      </c>
      <c r="AZ569" s="577" t="str">
        <f t="shared" si="306"/>
        <v/>
      </c>
      <c r="BA569" s="559" t="str">
        <f t="shared" si="307"/>
        <v>入力済</v>
      </c>
      <c r="BB569" s="632" t="str">
        <f>IFERROR(VLOOKUP(K569,【参考】数式用!$AX$3:$AY$59, 2, FALSE), "")</f>
        <v/>
      </c>
      <c r="BC569" s="577" t="str">
        <f t="shared" si="308"/>
        <v/>
      </c>
      <c r="BD569" s="559" t="str">
        <f t="shared" si="309"/>
        <v>入力済</v>
      </c>
      <c r="BE569" s="559" t="str">
        <f t="shared" si="310"/>
        <v/>
      </c>
      <c r="BF569" s="559" t="str">
        <f t="shared" si="311"/>
        <v/>
      </c>
      <c r="BG569" s="559" t="str">
        <f t="shared" si="312"/>
        <v/>
      </c>
      <c r="BH569" s="559" t="str">
        <f t="shared" si="313"/>
        <v/>
      </c>
      <c r="BI569" s="559" t="str">
        <f t="shared" si="314"/>
        <v/>
      </c>
      <c r="BK569" s="27"/>
      <c r="BL569" s="606" t="str">
        <f t="shared" si="315"/>
        <v/>
      </c>
      <c r="BM569" s="606" t="str">
        <f t="shared" si="316"/>
        <v/>
      </c>
      <c r="BN569" s="606" t="str">
        <f t="shared" si="317"/>
        <v/>
      </c>
      <c r="BO569" s="607" t="str">
        <f>IFERROR(IF(BN569="対象",ROUNDDOWN(L569*VLOOKUP(K569,【参考】数式用!$A$4:$J$42,10,FALSE)*AA569,0),""),"")</f>
        <v/>
      </c>
      <c r="BP569" s="606" t="str">
        <f t="shared" si="290"/>
        <v/>
      </c>
      <c r="BQ569" s="606" t="str">
        <f t="shared" si="318"/>
        <v/>
      </c>
      <c r="BR569" s="608" t="str">
        <f t="shared" si="291"/>
        <v/>
      </c>
      <c r="BS569" s="608" t="str">
        <f t="shared" si="319"/>
        <v/>
      </c>
      <c r="BT569" s="606" t="str">
        <f t="shared" si="320"/>
        <v/>
      </c>
      <c r="BU569" s="607" t="str">
        <f>IFERROR(IF(BT569="Ⅱロ有り",ROUNDDOWN(L569*VLOOKUP(K569,【参考】数式用!$A$4:$J$42,10,FALSE)*AA569,0),""),"")</f>
        <v/>
      </c>
      <c r="BV569" s="606" t="str">
        <f>IFERROR(IF(BT569="Ⅱロなし",ROUNDDOWN(L569*VLOOKUP(K569,【参考】数式用!$A$4:$J$42,8,FALSE)*AA569,0),""),"")</f>
        <v/>
      </c>
    </row>
    <row r="570" spans="1:74" ht="110.1" customHeight="1" thickBot="1">
      <c r="A570" s="333">
        <v>557</v>
      </c>
      <c r="B570" s="1008" t="str">
        <f>IF(基本情報入力シート!B592="","",基本情報入力シート!B592)</f>
        <v/>
      </c>
      <c r="C570" s="1009"/>
      <c r="D570" s="1009"/>
      <c r="E570" s="1009"/>
      <c r="F570" s="1010"/>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24" t="str">
        <f>IF('別紙様式2-2（個票（４、５月））'!M570="","",'別紙様式2-2（個票（４、５月））'!M570)</f>
        <v/>
      </c>
      <c r="N570" s="584" t="str">
        <f>IF('別紙様式2-2（個票（４、５月））'!N570="","",'別紙様式2-2（個票（４、５月））'!N570)</f>
        <v/>
      </c>
      <c r="O570" s="336"/>
      <c r="P570" s="337" t="str">
        <f>IFERROR(VLOOKUP(K570,【参考】数式用!$A$2:$M$57,MATCH(O570,【参考】数式用!$G$3:$M$3,0)+6,0),"")</f>
        <v/>
      </c>
      <c r="Q570" s="338" t="s">
        <v>118</v>
      </c>
      <c r="R570" s="339"/>
      <c r="S570" s="340" t="s">
        <v>183</v>
      </c>
      <c r="T570" s="339"/>
      <c r="U570" s="340" t="s">
        <v>184</v>
      </c>
      <c r="V570" s="339"/>
      <c r="W570" s="340" t="s">
        <v>183</v>
      </c>
      <c r="X570" s="339"/>
      <c r="Y570" s="340" t="s">
        <v>185</v>
      </c>
      <c r="Z570" s="340" t="s">
        <v>186</v>
      </c>
      <c r="AA570" s="340" t="str">
        <f t="shared" si="292"/>
        <v/>
      </c>
      <c r="AB570" s="341" t="s">
        <v>187</v>
      </c>
      <c r="AC570" s="342" t="str">
        <f t="shared" si="293"/>
        <v/>
      </c>
      <c r="AD570" s="509" t="str">
        <f t="shared" si="294"/>
        <v/>
      </c>
      <c r="AE570" s="343" t="str">
        <f>IFERROR(ROUNDDOWN(ROUNDDOWN(ROUND(L570*VLOOKUP(K570,【参考】数式用!$A$2:$M$57,MATCH("処遇改善加算Ⅳ",【参考】数式用!$G$3:$M$3,0)+6,0),0),0)*AA570*0.5,0), "")</f>
        <v/>
      </c>
      <c r="AF570" s="344"/>
      <c r="AG570" s="345"/>
      <c r="AH570" s="345"/>
      <c r="AI570" s="344"/>
      <c r="AJ570" s="382"/>
      <c r="AK570" s="346"/>
      <c r="AL570" s="324" t="str">
        <f t="shared" si="295"/>
        <v/>
      </c>
      <c r="AM570" s="325" t="str">
        <f t="shared" si="296"/>
        <v/>
      </c>
      <c r="AN570" s="255"/>
      <c r="AO570" s="577" t="str">
        <f>IFERROR(VLOOKUP(K570,【参考】数式用!$A$2:$N$57,14,FALSE),"")</f>
        <v/>
      </c>
      <c r="AP570" s="577" t="str">
        <f t="shared" si="297"/>
        <v/>
      </c>
      <c r="AQ570" s="560" t="str">
        <f t="shared" si="298"/>
        <v/>
      </c>
      <c r="AR570" s="560" t="str">
        <f t="shared" si="299"/>
        <v>キャリアパス要件Ⅰ・Ⅱ_</v>
      </c>
      <c r="AS570" s="632" t="str">
        <f t="shared" si="300"/>
        <v>入力済</v>
      </c>
      <c r="AT570" s="577" t="str">
        <f t="shared" si="301"/>
        <v/>
      </c>
      <c r="AU570" s="632" t="str">
        <f t="shared" si="302"/>
        <v>入力済</v>
      </c>
      <c r="AV570" s="632" t="str">
        <f t="shared" si="303"/>
        <v/>
      </c>
      <c r="AW570" s="632" t="str">
        <f t="shared" si="304"/>
        <v/>
      </c>
      <c r="AX570" s="577" t="str">
        <f t="shared" si="305"/>
        <v/>
      </c>
      <c r="AY570" s="632" t="str">
        <f>IFERROR(VLOOKUP(K570,【参考】数式用!$AR$3:$AS$49, 2, FALSE), "")</f>
        <v/>
      </c>
      <c r="AZ570" s="577" t="str">
        <f t="shared" si="306"/>
        <v/>
      </c>
      <c r="BA570" s="559" t="str">
        <f t="shared" si="307"/>
        <v>入力済</v>
      </c>
      <c r="BB570" s="632" t="str">
        <f>IFERROR(VLOOKUP(K570,【参考】数式用!$AX$3:$AY$59, 2, FALSE), "")</f>
        <v/>
      </c>
      <c r="BC570" s="577" t="str">
        <f t="shared" si="308"/>
        <v/>
      </c>
      <c r="BD570" s="559" t="str">
        <f t="shared" si="309"/>
        <v>入力済</v>
      </c>
      <c r="BE570" s="559" t="str">
        <f t="shared" si="310"/>
        <v/>
      </c>
      <c r="BF570" s="559" t="str">
        <f t="shared" si="311"/>
        <v/>
      </c>
      <c r="BG570" s="559" t="str">
        <f t="shared" si="312"/>
        <v/>
      </c>
      <c r="BH570" s="559" t="str">
        <f t="shared" si="313"/>
        <v/>
      </c>
      <c r="BI570" s="559" t="str">
        <f t="shared" si="314"/>
        <v/>
      </c>
      <c r="BK570" s="27"/>
      <c r="BL570" s="606" t="str">
        <f t="shared" si="315"/>
        <v/>
      </c>
      <c r="BM570" s="606" t="str">
        <f t="shared" si="316"/>
        <v/>
      </c>
      <c r="BN570" s="606" t="str">
        <f t="shared" si="317"/>
        <v/>
      </c>
      <c r="BO570" s="607" t="str">
        <f>IFERROR(IF(BN570="対象",ROUNDDOWN(L570*VLOOKUP(K570,【参考】数式用!$A$4:$J$42,10,FALSE)*AA570,0),""),"")</f>
        <v/>
      </c>
      <c r="BP570" s="606" t="str">
        <f t="shared" si="290"/>
        <v/>
      </c>
      <c r="BQ570" s="606" t="str">
        <f t="shared" si="318"/>
        <v/>
      </c>
      <c r="BR570" s="608" t="str">
        <f t="shared" si="291"/>
        <v/>
      </c>
      <c r="BS570" s="608" t="str">
        <f t="shared" si="319"/>
        <v/>
      </c>
      <c r="BT570" s="606" t="str">
        <f t="shared" si="320"/>
        <v/>
      </c>
      <c r="BU570" s="607" t="str">
        <f>IFERROR(IF(BT570="Ⅱロ有り",ROUNDDOWN(L570*VLOOKUP(K570,【参考】数式用!$A$4:$J$42,10,FALSE)*AA570,0),""),"")</f>
        <v/>
      </c>
      <c r="BV570" s="606" t="str">
        <f>IFERROR(IF(BT570="Ⅱロなし",ROUNDDOWN(L570*VLOOKUP(K570,【参考】数式用!$A$4:$J$42,8,FALSE)*AA570,0),""),"")</f>
        <v/>
      </c>
    </row>
    <row r="571" spans="1:74" ht="110.1" customHeight="1" thickBot="1">
      <c r="A571" s="333">
        <v>558</v>
      </c>
      <c r="B571" s="1008" t="str">
        <f>IF(基本情報入力シート!B593="","",基本情報入力シート!B593)</f>
        <v/>
      </c>
      <c r="C571" s="1009"/>
      <c r="D571" s="1009"/>
      <c r="E571" s="1009"/>
      <c r="F571" s="1010"/>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24" t="str">
        <f>IF('別紙様式2-2（個票（４、５月））'!M571="","",'別紙様式2-2（個票（４、５月））'!M571)</f>
        <v/>
      </c>
      <c r="N571" s="584" t="str">
        <f>IF('別紙様式2-2（個票（４、５月））'!N571="","",'別紙様式2-2（個票（４、５月））'!N571)</f>
        <v/>
      </c>
      <c r="O571" s="336"/>
      <c r="P571" s="337" t="str">
        <f>IFERROR(VLOOKUP(K571,【参考】数式用!$A$2:$M$57,MATCH(O571,【参考】数式用!$G$3:$M$3,0)+6,0),"")</f>
        <v/>
      </c>
      <c r="Q571" s="338" t="s">
        <v>118</v>
      </c>
      <c r="R571" s="339"/>
      <c r="S571" s="340" t="s">
        <v>183</v>
      </c>
      <c r="T571" s="339"/>
      <c r="U571" s="340" t="s">
        <v>184</v>
      </c>
      <c r="V571" s="339"/>
      <c r="W571" s="340" t="s">
        <v>183</v>
      </c>
      <c r="X571" s="339"/>
      <c r="Y571" s="340" t="s">
        <v>185</v>
      </c>
      <c r="Z571" s="340" t="s">
        <v>186</v>
      </c>
      <c r="AA571" s="340" t="str">
        <f t="shared" si="292"/>
        <v/>
      </c>
      <c r="AB571" s="341" t="s">
        <v>187</v>
      </c>
      <c r="AC571" s="342" t="str">
        <f t="shared" si="293"/>
        <v/>
      </c>
      <c r="AD571" s="509" t="str">
        <f t="shared" si="294"/>
        <v/>
      </c>
      <c r="AE571" s="343" t="str">
        <f>IFERROR(ROUNDDOWN(ROUNDDOWN(ROUND(L571*VLOOKUP(K571,【参考】数式用!$A$2:$M$57,MATCH("処遇改善加算Ⅳ",【参考】数式用!$G$3:$M$3,0)+6,0),0),0)*AA571*0.5,0), "")</f>
        <v/>
      </c>
      <c r="AF571" s="344"/>
      <c r="AG571" s="345"/>
      <c r="AH571" s="345"/>
      <c r="AI571" s="344"/>
      <c r="AJ571" s="382"/>
      <c r="AK571" s="346"/>
      <c r="AL571" s="324" t="str">
        <f t="shared" si="295"/>
        <v/>
      </c>
      <c r="AM571" s="325" t="str">
        <f t="shared" si="296"/>
        <v/>
      </c>
      <c r="AN571" s="255"/>
      <c r="AO571" s="577" t="str">
        <f>IFERROR(VLOOKUP(K571,【参考】数式用!$A$2:$N$57,14,FALSE),"")</f>
        <v/>
      </c>
      <c r="AP571" s="577" t="str">
        <f t="shared" si="297"/>
        <v/>
      </c>
      <c r="AQ571" s="560" t="str">
        <f t="shared" si="298"/>
        <v/>
      </c>
      <c r="AR571" s="560" t="str">
        <f t="shared" si="299"/>
        <v>キャリアパス要件Ⅰ・Ⅱ_</v>
      </c>
      <c r="AS571" s="632" t="str">
        <f t="shared" si="300"/>
        <v>入力済</v>
      </c>
      <c r="AT571" s="577" t="str">
        <f t="shared" si="301"/>
        <v/>
      </c>
      <c r="AU571" s="632" t="str">
        <f t="shared" si="302"/>
        <v>入力済</v>
      </c>
      <c r="AV571" s="632" t="str">
        <f t="shared" si="303"/>
        <v/>
      </c>
      <c r="AW571" s="632" t="str">
        <f t="shared" si="304"/>
        <v/>
      </c>
      <c r="AX571" s="577" t="str">
        <f t="shared" si="305"/>
        <v/>
      </c>
      <c r="AY571" s="632" t="str">
        <f>IFERROR(VLOOKUP(K571,【参考】数式用!$AR$3:$AS$49, 2, FALSE), "")</f>
        <v/>
      </c>
      <c r="AZ571" s="577" t="str">
        <f t="shared" si="306"/>
        <v/>
      </c>
      <c r="BA571" s="559" t="str">
        <f t="shared" si="307"/>
        <v>入力済</v>
      </c>
      <c r="BB571" s="632" t="str">
        <f>IFERROR(VLOOKUP(K571,【参考】数式用!$AX$3:$AY$59, 2, FALSE), "")</f>
        <v/>
      </c>
      <c r="BC571" s="577" t="str">
        <f t="shared" si="308"/>
        <v/>
      </c>
      <c r="BD571" s="559" t="str">
        <f t="shared" si="309"/>
        <v>入力済</v>
      </c>
      <c r="BE571" s="559" t="str">
        <f t="shared" si="310"/>
        <v/>
      </c>
      <c r="BF571" s="559" t="str">
        <f t="shared" si="311"/>
        <v/>
      </c>
      <c r="BG571" s="559" t="str">
        <f t="shared" si="312"/>
        <v/>
      </c>
      <c r="BH571" s="559" t="str">
        <f t="shared" si="313"/>
        <v/>
      </c>
      <c r="BI571" s="559" t="str">
        <f t="shared" si="314"/>
        <v/>
      </c>
      <c r="BK571" s="27"/>
      <c r="BL571" s="606" t="str">
        <f t="shared" si="315"/>
        <v/>
      </c>
      <c r="BM571" s="606" t="str">
        <f t="shared" si="316"/>
        <v/>
      </c>
      <c r="BN571" s="606" t="str">
        <f t="shared" si="317"/>
        <v/>
      </c>
      <c r="BO571" s="607" t="str">
        <f>IFERROR(IF(BN571="対象",ROUNDDOWN(L571*VLOOKUP(K571,【参考】数式用!$A$4:$J$42,10,FALSE)*AA571,0),""),"")</f>
        <v/>
      </c>
      <c r="BP571" s="606" t="str">
        <f t="shared" si="290"/>
        <v/>
      </c>
      <c r="BQ571" s="606" t="str">
        <f t="shared" si="318"/>
        <v/>
      </c>
      <c r="BR571" s="608" t="str">
        <f t="shared" si="291"/>
        <v/>
      </c>
      <c r="BS571" s="608" t="str">
        <f t="shared" si="319"/>
        <v/>
      </c>
      <c r="BT571" s="606" t="str">
        <f t="shared" si="320"/>
        <v/>
      </c>
      <c r="BU571" s="607" t="str">
        <f>IFERROR(IF(BT571="Ⅱロ有り",ROUNDDOWN(L571*VLOOKUP(K571,【参考】数式用!$A$4:$J$42,10,FALSE)*AA571,0),""),"")</f>
        <v/>
      </c>
      <c r="BV571" s="606" t="str">
        <f>IFERROR(IF(BT571="Ⅱロなし",ROUNDDOWN(L571*VLOOKUP(K571,【参考】数式用!$A$4:$J$42,8,FALSE)*AA571,0),""),"")</f>
        <v/>
      </c>
    </row>
    <row r="572" spans="1:74" ht="110.1" customHeight="1" thickBot="1">
      <c r="A572" s="333">
        <v>559</v>
      </c>
      <c r="B572" s="1008" t="str">
        <f>IF(基本情報入力シート!B594="","",基本情報入力シート!B594)</f>
        <v/>
      </c>
      <c r="C572" s="1009"/>
      <c r="D572" s="1009"/>
      <c r="E572" s="1009"/>
      <c r="F572" s="1010"/>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24" t="str">
        <f>IF('別紙様式2-2（個票（４、５月））'!M572="","",'別紙様式2-2（個票（４、５月））'!M572)</f>
        <v/>
      </c>
      <c r="N572" s="584" t="str">
        <f>IF('別紙様式2-2（個票（４、５月））'!N572="","",'別紙様式2-2（個票（４、５月））'!N572)</f>
        <v/>
      </c>
      <c r="O572" s="336"/>
      <c r="P572" s="337" t="str">
        <f>IFERROR(VLOOKUP(K572,【参考】数式用!$A$2:$M$57,MATCH(O572,【参考】数式用!$G$3:$M$3,0)+6,0),"")</f>
        <v/>
      </c>
      <c r="Q572" s="338" t="s">
        <v>118</v>
      </c>
      <c r="R572" s="339"/>
      <c r="S572" s="340" t="s">
        <v>183</v>
      </c>
      <c r="T572" s="339"/>
      <c r="U572" s="340" t="s">
        <v>184</v>
      </c>
      <c r="V572" s="339"/>
      <c r="W572" s="340" t="s">
        <v>183</v>
      </c>
      <c r="X572" s="339"/>
      <c r="Y572" s="340" t="s">
        <v>185</v>
      </c>
      <c r="Z572" s="340" t="s">
        <v>186</v>
      </c>
      <c r="AA572" s="340" t="str">
        <f t="shared" si="292"/>
        <v/>
      </c>
      <c r="AB572" s="341" t="s">
        <v>187</v>
      </c>
      <c r="AC572" s="342" t="str">
        <f t="shared" si="293"/>
        <v/>
      </c>
      <c r="AD572" s="509" t="str">
        <f t="shared" si="294"/>
        <v/>
      </c>
      <c r="AE572" s="343" t="str">
        <f>IFERROR(ROUNDDOWN(ROUNDDOWN(ROUND(L572*VLOOKUP(K572,【参考】数式用!$A$2:$M$57,MATCH("処遇改善加算Ⅳ",【参考】数式用!$G$3:$M$3,0)+6,0),0),0)*AA572*0.5,0), "")</f>
        <v/>
      </c>
      <c r="AF572" s="344"/>
      <c r="AG572" s="345"/>
      <c r="AH572" s="345"/>
      <c r="AI572" s="344"/>
      <c r="AJ572" s="382"/>
      <c r="AK572" s="346"/>
      <c r="AL572" s="324" t="str">
        <f t="shared" si="295"/>
        <v/>
      </c>
      <c r="AM572" s="325" t="str">
        <f t="shared" si="296"/>
        <v/>
      </c>
      <c r="AN572" s="255"/>
      <c r="AO572" s="577" t="str">
        <f>IFERROR(VLOOKUP(K572,【参考】数式用!$A$2:$N$57,14,FALSE),"")</f>
        <v/>
      </c>
      <c r="AP572" s="577" t="str">
        <f t="shared" si="297"/>
        <v/>
      </c>
      <c r="AQ572" s="560" t="str">
        <f t="shared" si="298"/>
        <v/>
      </c>
      <c r="AR572" s="560" t="str">
        <f t="shared" si="299"/>
        <v>キャリアパス要件Ⅰ・Ⅱ_</v>
      </c>
      <c r="AS572" s="632" t="str">
        <f t="shared" si="300"/>
        <v>入力済</v>
      </c>
      <c r="AT572" s="577" t="str">
        <f t="shared" si="301"/>
        <v/>
      </c>
      <c r="AU572" s="632" t="str">
        <f t="shared" si="302"/>
        <v>入力済</v>
      </c>
      <c r="AV572" s="632" t="str">
        <f t="shared" si="303"/>
        <v/>
      </c>
      <c r="AW572" s="632" t="str">
        <f t="shared" si="304"/>
        <v/>
      </c>
      <c r="AX572" s="577" t="str">
        <f t="shared" si="305"/>
        <v/>
      </c>
      <c r="AY572" s="632" t="str">
        <f>IFERROR(VLOOKUP(K572,【参考】数式用!$AR$3:$AS$49, 2, FALSE), "")</f>
        <v/>
      </c>
      <c r="AZ572" s="577" t="str">
        <f t="shared" si="306"/>
        <v/>
      </c>
      <c r="BA572" s="559" t="str">
        <f t="shared" si="307"/>
        <v>入力済</v>
      </c>
      <c r="BB572" s="632" t="str">
        <f>IFERROR(VLOOKUP(K572,【参考】数式用!$AX$3:$AY$59, 2, FALSE), "")</f>
        <v/>
      </c>
      <c r="BC572" s="577" t="str">
        <f t="shared" si="308"/>
        <v/>
      </c>
      <c r="BD572" s="559" t="str">
        <f t="shared" si="309"/>
        <v>入力済</v>
      </c>
      <c r="BE572" s="559" t="str">
        <f t="shared" si="310"/>
        <v/>
      </c>
      <c r="BF572" s="559" t="str">
        <f t="shared" si="311"/>
        <v/>
      </c>
      <c r="BG572" s="559" t="str">
        <f t="shared" si="312"/>
        <v/>
      </c>
      <c r="BH572" s="559" t="str">
        <f t="shared" si="313"/>
        <v/>
      </c>
      <c r="BI572" s="559" t="str">
        <f t="shared" si="314"/>
        <v/>
      </c>
      <c r="BK572" s="27"/>
      <c r="BL572" s="606" t="str">
        <f t="shared" si="315"/>
        <v/>
      </c>
      <c r="BM572" s="606" t="str">
        <f t="shared" si="316"/>
        <v/>
      </c>
      <c r="BN572" s="606" t="str">
        <f t="shared" si="317"/>
        <v/>
      </c>
      <c r="BO572" s="607" t="str">
        <f>IFERROR(IF(BN572="対象",ROUNDDOWN(L572*VLOOKUP(K572,【参考】数式用!$A$4:$J$42,10,FALSE)*AA572,0),""),"")</f>
        <v/>
      </c>
      <c r="BP572" s="606" t="str">
        <f t="shared" si="290"/>
        <v/>
      </c>
      <c r="BQ572" s="606" t="str">
        <f t="shared" si="318"/>
        <v/>
      </c>
      <c r="BR572" s="608" t="str">
        <f t="shared" si="291"/>
        <v/>
      </c>
      <c r="BS572" s="608" t="str">
        <f t="shared" si="319"/>
        <v/>
      </c>
      <c r="BT572" s="606" t="str">
        <f t="shared" si="320"/>
        <v/>
      </c>
      <c r="BU572" s="607" t="str">
        <f>IFERROR(IF(BT572="Ⅱロ有り",ROUNDDOWN(L572*VLOOKUP(K572,【参考】数式用!$A$4:$J$42,10,FALSE)*AA572,0),""),"")</f>
        <v/>
      </c>
      <c r="BV572" s="606" t="str">
        <f>IFERROR(IF(BT572="Ⅱロなし",ROUNDDOWN(L572*VLOOKUP(K572,【参考】数式用!$A$4:$J$42,8,FALSE)*AA572,0),""),"")</f>
        <v/>
      </c>
    </row>
    <row r="573" spans="1:74" ht="110.1" customHeight="1" thickBot="1">
      <c r="A573" s="333">
        <v>560</v>
      </c>
      <c r="B573" s="1008" t="str">
        <f>IF(基本情報入力シート!B595="","",基本情報入力シート!B595)</f>
        <v/>
      </c>
      <c r="C573" s="1009"/>
      <c r="D573" s="1009"/>
      <c r="E573" s="1009"/>
      <c r="F573" s="1010"/>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24" t="str">
        <f>IF('別紙様式2-2（個票（４、５月））'!M573="","",'別紙様式2-2（個票（４、５月））'!M573)</f>
        <v/>
      </c>
      <c r="N573" s="584" t="str">
        <f>IF('別紙様式2-2（個票（４、５月））'!N573="","",'別紙様式2-2（個票（４、５月））'!N573)</f>
        <v/>
      </c>
      <c r="O573" s="336"/>
      <c r="P573" s="337" t="str">
        <f>IFERROR(VLOOKUP(K573,【参考】数式用!$A$2:$M$57,MATCH(O573,【参考】数式用!$G$3:$M$3,0)+6,0),"")</f>
        <v/>
      </c>
      <c r="Q573" s="338" t="s">
        <v>118</v>
      </c>
      <c r="R573" s="339"/>
      <c r="S573" s="340" t="s">
        <v>183</v>
      </c>
      <c r="T573" s="339"/>
      <c r="U573" s="340" t="s">
        <v>184</v>
      </c>
      <c r="V573" s="339"/>
      <c r="W573" s="340" t="s">
        <v>183</v>
      </c>
      <c r="X573" s="339"/>
      <c r="Y573" s="340" t="s">
        <v>185</v>
      </c>
      <c r="Z573" s="340" t="s">
        <v>186</v>
      </c>
      <c r="AA573" s="340" t="str">
        <f t="shared" si="292"/>
        <v/>
      </c>
      <c r="AB573" s="341" t="s">
        <v>187</v>
      </c>
      <c r="AC573" s="342" t="str">
        <f t="shared" si="293"/>
        <v/>
      </c>
      <c r="AD573" s="509" t="str">
        <f t="shared" si="294"/>
        <v/>
      </c>
      <c r="AE573" s="343" t="str">
        <f>IFERROR(ROUNDDOWN(ROUNDDOWN(ROUND(L573*VLOOKUP(K573,【参考】数式用!$A$2:$M$57,MATCH("処遇改善加算Ⅳ",【参考】数式用!$G$3:$M$3,0)+6,0),0),0)*AA573*0.5,0), "")</f>
        <v/>
      </c>
      <c r="AF573" s="344"/>
      <c r="AG573" s="345"/>
      <c r="AH573" s="345"/>
      <c r="AI573" s="344"/>
      <c r="AJ573" s="382"/>
      <c r="AK573" s="346"/>
      <c r="AL573" s="324" t="str">
        <f t="shared" si="295"/>
        <v/>
      </c>
      <c r="AM573" s="325" t="str">
        <f t="shared" si="296"/>
        <v/>
      </c>
      <c r="AN573" s="255"/>
      <c r="AO573" s="577" t="str">
        <f>IFERROR(VLOOKUP(K573,【参考】数式用!$A$2:$N$57,14,FALSE),"")</f>
        <v/>
      </c>
      <c r="AP573" s="577" t="str">
        <f t="shared" si="297"/>
        <v/>
      </c>
      <c r="AQ573" s="560" t="str">
        <f t="shared" si="298"/>
        <v/>
      </c>
      <c r="AR573" s="560" t="str">
        <f t="shared" si="299"/>
        <v>キャリアパス要件Ⅰ・Ⅱ_</v>
      </c>
      <c r="AS573" s="632" t="str">
        <f t="shared" si="300"/>
        <v>入力済</v>
      </c>
      <c r="AT573" s="577" t="str">
        <f t="shared" si="301"/>
        <v/>
      </c>
      <c r="AU573" s="632" t="str">
        <f t="shared" si="302"/>
        <v>入力済</v>
      </c>
      <c r="AV573" s="632" t="str">
        <f t="shared" si="303"/>
        <v/>
      </c>
      <c r="AW573" s="632" t="str">
        <f t="shared" si="304"/>
        <v/>
      </c>
      <c r="AX573" s="577" t="str">
        <f t="shared" si="305"/>
        <v/>
      </c>
      <c r="AY573" s="632" t="str">
        <f>IFERROR(VLOOKUP(K573,【参考】数式用!$AR$3:$AS$49, 2, FALSE), "")</f>
        <v/>
      </c>
      <c r="AZ573" s="577" t="str">
        <f t="shared" si="306"/>
        <v/>
      </c>
      <c r="BA573" s="559" t="str">
        <f t="shared" si="307"/>
        <v>入力済</v>
      </c>
      <c r="BB573" s="632" t="str">
        <f>IFERROR(VLOOKUP(K573,【参考】数式用!$AX$3:$AY$59, 2, FALSE), "")</f>
        <v/>
      </c>
      <c r="BC573" s="577" t="str">
        <f t="shared" si="308"/>
        <v/>
      </c>
      <c r="BD573" s="559" t="str">
        <f t="shared" si="309"/>
        <v>入力済</v>
      </c>
      <c r="BE573" s="559" t="str">
        <f t="shared" si="310"/>
        <v/>
      </c>
      <c r="BF573" s="559" t="str">
        <f t="shared" si="311"/>
        <v/>
      </c>
      <c r="BG573" s="559" t="str">
        <f t="shared" si="312"/>
        <v/>
      </c>
      <c r="BH573" s="559" t="str">
        <f t="shared" si="313"/>
        <v/>
      </c>
      <c r="BI573" s="559" t="str">
        <f t="shared" si="314"/>
        <v/>
      </c>
      <c r="BK573" s="27"/>
      <c r="BL573" s="606" t="str">
        <f t="shared" si="315"/>
        <v/>
      </c>
      <c r="BM573" s="606" t="str">
        <f t="shared" si="316"/>
        <v/>
      </c>
      <c r="BN573" s="606" t="str">
        <f t="shared" si="317"/>
        <v/>
      </c>
      <c r="BO573" s="607" t="str">
        <f>IFERROR(IF(BN573="対象",ROUNDDOWN(L573*VLOOKUP(K573,【参考】数式用!$A$4:$J$42,10,FALSE)*AA573,0),""),"")</f>
        <v/>
      </c>
      <c r="BP573" s="606" t="str">
        <f t="shared" si="290"/>
        <v/>
      </c>
      <c r="BQ573" s="606" t="str">
        <f t="shared" si="318"/>
        <v/>
      </c>
      <c r="BR573" s="608" t="str">
        <f t="shared" si="291"/>
        <v/>
      </c>
      <c r="BS573" s="608" t="str">
        <f t="shared" si="319"/>
        <v/>
      </c>
      <c r="BT573" s="606" t="str">
        <f t="shared" si="320"/>
        <v/>
      </c>
      <c r="BU573" s="607" t="str">
        <f>IFERROR(IF(BT573="Ⅱロ有り",ROUNDDOWN(L573*VLOOKUP(K573,【参考】数式用!$A$4:$J$42,10,FALSE)*AA573,0),""),"")</f>
        <v/>
      </c>
      <c r="BV573" s="606" t="str">
        <f>IFERROR(IF(BT573="Ⅱロなし",ROUNDDOWN(L573*VLOOKUP(K573,【参考】数式用!$A$4:$J$42,8,FALSE)*AA573,0),""),"")</f>
        <v/>
      </c>
    </row>
    <row r="574" spans="1:74" ht="110.1" customHeight="1" thickBot="1">
      <c r="A574" s="333">
        <v>561</v>
      </c>
      <c r="B574" s="1008" t="str">
        <f>IF(基本情報入力シート!B596="","",基本情報入力シート!B596)</f>
        <v/>
      </c>
      <c r="C574" s="1009"/>
      <c r="D574" s="1009"/>
      <c r="E574" s="1009"/>
      <c r="F574" s="1010"/>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24" t="str">
        <f>IF('別紙様式2-2（個票（４、５月））'!M574="","",'別紙様式2-2（個票（４、５月））'!M574)</f>
        <v/>
      </c>
      <c r="N574" s="584" t="str">
        <f>IF('別紙様式2-2（個票（４、５月））'!N574="","",'別紙様式2-2（個票（４、５月））'!N574)</f>
        <v/>
      </c>
      <c r="O574" s="336"/>
      <c r="P574" s="337" t="str">
        <f>IFERROR(VLOOKUP(K574,【参考】数式用!$A$2:$M$57,MATCH(O574,【参考】数式用!$G$3:$M$3,0)+6,0),"")</f>
        <v/>
      </c>
      <c r="Q574" s="338" t="s">
        <v>118</v>
      </c>
      <c r="R574" s="339"/>
      <c r="S574" s="340" t="s">
        <v>183</v>
      </c>
      <c r="T574" s="339"/>
      <c r="U574" s="340" t="s">
        <v>184</v>
      </c>
      <c r="V574" s="339"/>
      <c r="W574" s="340" t="s">
        <v>183</v>
      </c>
      <c r="X574" s="339"/>
      <c r="Y574" s="340" t="s">
        <v>185</v>
      </c>
      <c r="Z574" s="340" t="s">
        <v>186</v>
      </c>
      <c r="AA574" s="340" t="str">
        <f t="shared" si="292"/>
        <v/>
      </c>
      <c r="AB574" s="341" t="s">
        <v>187</v>
      </c>
      <c r="AC574" s="342" t="str">
        <f t="shared" si="293"/>
        <v/>
      </c>
      <c r="AD574" s="509" t="str">
        <f t="shared" si="294"/>
        <v/>
      </c>
      <c r="AE574" s="343" t="str">
        <f>IFERROR(ROUNDDOWN(ROUNDDOWN(ROUND(L574*VLOOKUP(K574,【参考】数式用!$A$2:$M$57,MATCH("処遇改善加算Ⅳ",【参考】数式用!$G$3:$M$3,0)+6,0),0),0)*AA574*0.5,0), "")</f>
        <v/>
      </c>
      <c r="AF574" s="344"/>
      <c r="AG574" s="345"/>
      <c r="AH574" s="345"/>
      <c r="AI574" s="344"/>
      <c r="AJ574" s="382"/>
      <c r="AK574" s="346"/>
      <c r="AL574" s="324" t="str">
        <f t="shared" si="295"/>
        <v/>
      </c>
      <c r="AM574" s="325" t="str">
        <f t="shared" si="296"/>
        <v/>
      </c>
      <c r="AN574" s="255"/>
      <c r="AO574" s="577" t="str">
        <f>IFERROR(VLOOKUP(K574,【参考】数式用!$A$2:$N$57,14,FALSE),"")</f>
        <v/>
      </c>
      <c r="AP574" s="577" t="str">
        <f t="shared" si="297"/>
        <v/>
      </c>
      <c r="AQ574" s="560" t="str">
        <f t="shared" si="298"/>
        <v/>
      </c>
      <c r="AR574" s="560" t="str">
        <f t="shared" si="299"/>
        <v>キャリアパス要件Ⅰ・Ⅱ_</v>
      </c>
      <c r="AS574" s="632" t="str">
        <f t="shared" si="300"/>
        <v>入力済</v>
      </c>
      <c r="AT574" s="577" t="str">
        <f t="shared" si="301"/>
        <v/>
      </c>
      <c r="AU574" s="632" t="str">
        <f t="shared" si="302"/>
        <v>入力済</v>
      </c>
      <c r="AV574" s="632" t="str">
        <f t="shared" si="303"/>
        <v/>
      </c>
      <c r="AW574" s="632" t="str">
        <f t="shared" si="304"/>
        <v/>
      </c>
      <c r="AX574" s="577" t="str">
        <f t="shared" si="305"/>
        <v/>
      </c>
      <c r="AY574" s="632" t="str">
        <f>IFERROR(VLOOKUP(K574,【参考】数式用!$AR$3:$AS$49, 2, FALSE), "")</f>
        <v/>
      </c>
      <c r="AZ574" s="577" t="str">
        <f t="shared" si="306"/>
        <v/>
      </c>
      <c r="BA574" s="559" t="str">
        <f t="shared" si="307"/>
        <v>入力済</v>
      </c>
      <c r="BB574" s="632" t="str">
        <f>IFERROR(VLOOKUP(K574,【参考】数式用!$AX$3:$AY$59, 2, FALSE), "")</f>
        <v/>
      </c>
      <c r="BC574" s="577" t="str">
        <f t="shared" si="308"/>
        <v/>
      </c>
      <c r="BD574" s="559" t="str">
        <f t="shared" si="309"/>
        <v>入力済</v>
      </c>
      <c r="BE574" s="559" t="str">
        <f t="shared" si="310"/>
        <v/>
      </c>
      <c r="BF574" s="559" t="str">
        <f t="shared" si="311"/>
        <v/>
      </c>
      <c r="BG574" s="559" t="str">
        <f t="shared" si="312"/>
        <v/>
      </c>
      <c r="BH574" s="559" t="str">
        <f t="shared" si="313"/>
        <v/>
      </c>
      <c r="BI574" s="559" t="str">
        <f t="shared" si="314"/>
        <v/>
      </c>
      <c r="BK574" s="27"/>
      <c r="BL574" s="606" t="str">
        <f t="shared" si="315"/>
        <v/>
      </c>
      <c r="BM574" s="606" t="str">
        <f t="shared" si="316"/>
        <v/>
      </c>
      <c r="BN574" s="606" t="str">
        <f t="shared" si="317"/>
        <v/>
      </c>
      <c r="BO574" s="607" t="str">
        <f>IFERROR(IF(BN574="対象",ROUNDDOWN(L574*VLOOKUP(K574,【参考】数式用!$A$4:$J$42,10,FALSE)*AA574,0),""),"")</f>
        <v/>
      </c>
      <c r="BP574" s="606" t="str">
        <f t="shared" si="290"/>
        <v/>
      </c>
      <c r="BQ574" s="606" t="str">
        <f t="shared" si="318"/>
        <v/>
      </c>
      <c r="BR574" s="608" t="str">
        <f t="shared" si="291"/>
        <v/>
      </c>
      <c r="BS574" s="608" t="str">
        <f t="shared" si="319"/>
        <v/>
      </c>
      <c r="BT574" s="606" t="str">
        <f t="shared" si="320"/>
        <v/>
      </c>
      <c r="BU574" s="607" t="str">
        <f>IFERROR(IF(BT574="Ⅱロ有り",ROUNDDOWN(L574*VLOOKUP(K574,【参考】数式用!$A$4:$J$42,10,FALSE)*AA574,0),""),"")</f>
        <v/>
      </c>
      <c r="BV574" s="606" t="str">
        <f>IFERROR(IF(BT574="Ⅱロなし",ROUNDDOWN(L574*VLOOKUP(K574,【参考】数式用!$A$4:$J$42,8,FALSE)*AA574,0),""),"")</f>
        <v/>
      </c>
    </row>
    <row r="575" spans="1:74" ht="110.1" customHeight="1" thickBot="1">
      <c r="A575" s="333">
        <v>562</v>
      </c>
      <c r="B575" s="1008" t="str">
        <f>IF(基本情報入力シート!B597="","",基本情報入力シート!B597)</f>
        <v/>
      </c>
      <c r="C575" s="1009"/>
      <c r="D575" s="1009"/>
      <c r="E575" s="1009"/>
      <c r="F575" s="1010"/>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24" t="str">
        <f>IF('別紙様式2-2（個票（４、５月））'!M575="","",'別紙様式2-2（個票（４、５月））'!M575)</f>
        <v/>
      </c>
      <c r="N575" s="584" t="str">
        <f>IF('別紙様式2-2（個票（４、５月））'!N575="","",'別紙様式2-2（個票（４、５月））'!N575)</f>
        <v/>
      </c>
      <c r="O575" s="336"/>
      <c r="P575" s="337" t="str">
        <f>IFERROR(VLOOKUP(K575,【参考】数式用!$A$2:$M$57,MATCH(O575,【参考】数式用!$G$3:$M$3,0)+6,0),"")</f>
        <v/>
      </c>
      <c r="Q575" s="338" t="s">
        <v>118</v>
      </c>
      <c r="R575" s="339"/>
      <c r="S575" s="340" t="s">
        <v>183</v>
      </c>
      <c r="T575" s="339"/>
      <c r="U575" s="340" t="s">
        <v>184</v>
      </c>
      <c r="V575" s="339"/>
      <c r="W575" s="340" t="s">
        <v>183</v>
      </c>
      <c r="X575" s="339"/>
      <c r="Y575" s="340" t="s">
        <v>185</v>
      </c>
      <c r="Z575" s="340" t="s">
        <v>186</v>
      </c>
      <c r="AA575" s="340" t="str">
        <f t="shared" si="292"/>
        <v/>
      </c>
      <c r="AB575" s="341" t="s">
        <v>187</v>
      </c>
      <c r="AC575" s="342" t="str">
        <f t="shared" si="293"/>
        <v/>
      </c>
      <c r="AD575" s="509" t="str">
        <f t="shared" si="294"/>
        <v/>
      </c>
      <c r="AE575" s="343" t="str">
        <f>IFERROR(ROUNDDOWN(ROUNDDOWN(ROUND(L575*VLOOKUP(K575,【参考】数式用!$A$2:$M$57,MATCH("処遇改善加算Ⅳ",【参考】数式用!$G$3:$M$3,0)+6,0),0),0)*AA575*0.5,0), "")</f>
        <v/>
      </c>
      <c r="AF575" s="344"/>
      <c r="AG575" s="345"/>
      <c r="AH575" s="345"/>
      <c r="AI575" s="344"/>
      <c r="AJ575" s="382"/>
      <c r="AK575" s="346"/>
      <c r="AL575" s="324" t="str">
        <f t="shared" si="295"/>
        <v/>
      </c>
      <c r="AM575" s="325" t="str">
        <f t="shared" si="296"/>
        <v/>
      </c>
      <c r="AN575" s="255"/>
      <c r="AO575" s="577" t="str">
        <f>IFERROR(VLOOKUP(K575,【参考】数式用!$A$2:$N$57,14,FALSE),"")</f>
        <v/>
      </c>
      <c r="AP575" s="577" t="str">
        <f t="shared" si="297"/>
        <v/>
      </c>
      <c r="AQ575" s="560" t="str">
        <f t="shared" si="298"/>
        <v/>
      </c>
      <c r="AR575" s="560" t="str">
        <f t="shared" si="299"/>
        <v>キャリアパス要件Ⅰ・Ⅱ_</v>
      </c>
      <c r="AS575" s="632" t="str">
        <f t="shared" si="300"/>
        <v>入力済</v>
      </c>
      <c r="AT575" s="577" t="str">
        <f t="shared" si="301"/>
        <v/>
      </c>
      <c r="AU575" s="632" t="str">
        <f t="shared" si="302"/>
        <v>入力済</v>
      </c>
      <c r="AV575" s="632" t="str">
        <f t="shared" si="303"/>
        <v/>
      </c>
      <c r="AW575" s="632" t="str">
        <f t="shared" si="304"/>
        <v/>
      </c>
      <c r="AX575" s="577" t="str">
        <f t="shared" si="305"/>
        <v/>
      </c>
      <c r="AY575" s="632" t="str">
        <f>IFERROR(VLOOKUP(K575,【参考】数式用!$AR$3:$AS$49, 2, FALSE), "")</f>
        <v/>
      </c>
      <c r="AZ575" s="577" t="str">
        <f t="shared" si="306"/>
        <v/>
      </c>
      <c r="BA575" s="559" t="str">
        <f t="shared" si="307"/>
        <v>入力済</v>
      </c>
      <c r="BB575" s="632" t="str">
        <f>IFERROR(VLOOKUP(K575,【参考】数式用!$AX$3:$AY$59, 2, FALSE), "")</f>
        <v/>
      </c>
      <c r="BC575" s="577" t="str">
        <f t="shared" si="308"/>
        <v/>
      </c>
      <c r="BD575" s="559" t="str">
        <f t="shared" si="309"/>
        <v>入力済</v>
      </c>
      <c r="BE575" s="559" t="str">
        <f t="shared" si="310"/>
        <v/>
      </c>
      <c r="BF575" s="559" t="str">
        <f t="shared" si="311"/>
        <v/>
      </c>
      <c r="BG575" s="559" t="str">
        <f t="shared" si="312"/>
        <v/>
      </c>
      <c r="BH575" s="559" t="str">
        <f t="shared" si="313"/>
        <v/>
      </c>
      <c r="BI575" s="559" t="str">
        <f t="shared" si="314"/>
        <v/>
      </c>
      <c r="BK575" s="27"/>
      <c r="BL575" s="606" t="str">
        <f t="shared" si="315"/>
        <v/>
      </c>
      <c r="BM575" s="606" t="str">
        <f t="shared" si="316"/>
        <v/>
      </c>
      <c r="BN575" s="606" t="str">
        <f t="shared" si="317"/>
        <v/>
      </c>
      <c r="BO575" s="607" t="str">
        <f>IFERROR(IF(BN575="対象",ROUNDDOWN(L575*VLOOKUP(K575,【参考】数式用!$A$4:$J$42,10,FALSE)*AA575,0),""),"")</f>
        <v/>
      </c>
      <c r="BP575" s="606" t="str">
        <f t="shared" si="290"/>
        <v/>
      </c>
      <c r="BQ575" s="606" t="str">
        <f t="shared" si="318"/>
        <v/>
      </c>
      <c r="BR575" s="608" t="str">
        <f t="shared" si="291"/>
        <v/>
      </c>
      <c r="BS575" s="608" t="str">
        <f t="shared" si="319"/>
        <v/>
      </c>
      <c r="BT575" s="606" t="str">
        <f t="shared" si="320"/>
        <v/>
      </c>
      <c r="BU575" s="607" t="str">
        <f>IFERROR(IF(BT575="Ⅱロ有り",ROUNDDOWN(L575*VLOOKUP(K575,【参考】数式用!$A$4:$J$42,10,FALSE)*AA575,0),""),"")</f>
        <v/>
      </c>
      <c r="BV575" s="606" t="str">
        <f>IFERROR(IF(BT575="Ⅱロなし",ROUNDDOWN(L575*VLOOKUP(K575,【参考】数式用!$A$4:$J$42,8,FALSE)*AA575,0),""),"")</f>
        <v/>
      </c>
    </row>
    <row r="576" spans="1:74" ht="110.1" customHeight="1" thickBot="1">
      <c r="A576" s="333">
        <v>563</v>
      </c>
      <c r="B576" s="1008" t="str">
        <f>IF(基本情報入力シート!B598="","",基本情報入力シート!B598)</f>
        <v/>
      </c>
      <c r="C576" s="1009"/>
      <c r="D576" s="1009"/>
      <c r="E576" s="1009"/>
      <c r="F576" s="1010"/>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24" t="str">
        <f>IF('別紙様式2-2（個票（４、５月））'!M576="","",'別紙様式2-2（個票（４、５月））'!M576)</f>
        <v/>
      </c>
      <c r="N576" s="584" t="str">
        <f>IF('別紙様式2-2（個票（４、５月））'!N576="","",'別紙様式2-2（個票（４、５月））'!N576)</f>
        <v/>
      </c>
      <c r="O576" s="336"/>
      <c r="P576" s="337" t="str">
        <f>IFERROR(VLOOKUP(K576,【参考】数式用!$A$2:$M$57,MATCH(O576,【参考】数式用!$G$3:$M$3,0)+6,0),"")</f>
        <v/>
      </c>
      <c r="Q576" s="338" t="s">
        <v>118</v>
      </c>
      <c r="R576" s="339"/>
      <c r="S576" s="340" t="s">
        <v>183</v>
      </c>
      <c r="T576" s="339"/>
      <c r="U576" s="340" t="s">
        <v>184</v>
      </c>
      <c r="V576" s="339"/>
      <c r="W576" s="340" t="s">
        <v>183</v>
      </c>
      <c r="X576" s="339"/>
      <c r="Y576" s="340" t="s">
        <v>185</v>
      </c>
      <c r="Z576" s="340" t="s">
        <v>186</v>
      </c>
      <c r="AA576" s="340" t="str">
        <f t="shared" si="292"/>
        <v/>
      </c>
      <c r="AB576" s="341" t="s">
        <v>187</v>
      </c>
      <c r="AC576" s="342" t="str">
        <f t="shared" si="293"/>
        <v/>
      </c>
      <c r="AD576" s="509" t="str">
        <f t="shared" si="294"/>
        <v/>
      </c>
      <c r="AE576" s="343" t="str">
        <f>IFERROR(ROUNDDOWN(ROUNDDOWN(ROUND(L576*VLOOKUP(K576,【参考】数式用!$A$2:$M$57,MATCH("処遇改善加算Ⅳ",【参考】数式用!$G$3:$M$3,0)+6,0),0),0)*AA576*0.5,0), "")</f>
        <v/>
      </c>
      <c r="AF576" s="344"/>
      <c r="AG576" s="345"/>
      <c r="AH576" s="345"/>
      <c r="AI576" s="344"/>
      <c r="AJ576" s="382"/>
      <c r="AK576" s="346"/>
      <c r="AL576" s="324" t="str">
        <f t="shared" si="295"/>
        <v/>
      </c>
      <c r="AM576" s="325" t="str">
        <f t="shared" si="296"/>
        <v/>
      </c>
      <c r="AN576" s="255"/>
      <c r="AO576" s="577" t="str">
        <f>IFERROR(VLOOKUP(K576,【参考】数式用!$A$2:$N$57,14,FALSE),"")</f>
        <v/>
      </c>
      <c r="AP576" s="577" t="str">
        <f t="shared" si="297"/>
        <v/>
      </c>
      <c r="AQ576" s="560" t="str">
        <f t="shared" si="298"/>
        <v/>
      </c>
      <c r="AR576" s="560" t="str">
        <f t="shared" si="299"/>
        <v>キャリアパス要件Ⅰ・Ⅱ_</v>
      </c>
      <c r="AS576" s="632" t="str">
        <f t="shared" si="300"/>
        <v>入力済</v>
      </c>
      <c r="AT576" s="577" t="str">
        <f t="shared" si="301"/>
        <v/>
      </c>
      <c r="AU576" s="632" t="str">
        <f t="shared" si="302"/>
        <v>入力済</v>
      </c>
      <c r="AV576" s="632" t="str">
        <f t="shared" si="303"/>
        <v/>
      </c>
      <c r="AW576" s="632" t="str">
        <f t="shared" si="304"/>
        <v/>
      </c>
      <c r="AX576" s="577" t="str">
        <f t="shared" si="305"/>
        <v/>
      </c>
      <c r="AY576" s="632" t="str">
        <f>IFERROR(VLOOKUP(K576,【参考】数式用!$AR$3:$AS$49, 2, FALSE), "")</f>
        <v/>
      </c>
      <c r="AZ576" s="577" t="str">
        <f t="shared" si="306"/>
        <v/>
      </c>
      <c r="BA576" s="559" t="str">
        <f t="shared" si="307"/>
        <v>入力済</v>
      </c>
      <c r="BB576" s="632" t="str">
        <f>IFERROR(VLOOKUP(K576,【参考】数式用!$AX$3:$AY$59, 2, FALSE), "")</f>
        <v/>
      </c>
      <c r="BC576" s="577" t="str">
        <f t="shared" si="308"/>
        <v/>
      </c>
      <c r="BD576" s="559" t="str">
        <f t="shared" si="309"/>
        <v>入力済</v>
      </c>
      <c r="BE576" s="559" t="str">
        <f t="shared" si="310"/>
        <v/>
      </c>
      <c r="BF576" s="559" t="str">
        <f t="shared" si="311"/>
        <v/>
      </c>
      <c r="BG576" s="559" t="str">
        <f t="shared" si="312"/>
        <v/>
      </c>
      <c r="BH576" s="559" t="str">
        <f t="shared" si="313"/>
        <v/>
      </c>
      <c r="BI576" s="559" t="str">
        <f t="shared" si="314"/>
        <v/>
      </c>
      <c r="BK576" s="27"/>
      <c r="BL576" s="606" t="str">
        <f t="shared" si="315"/>
        <v/>
      </c>
      <c r="BM576" s="606" t="str">
        <f t="shared" si="316"/>
        <v/>
      </c>
      <c r="BN576" s="606" t="str">
        <f t="shared" si="317"/>
        <v/>
      </c>
      <c r="BO576" s="607" t="str">
        <f>IFERROR(IF(BN576="対象",ROUNDDOWN(L576*VLOOKUP(K576,【参考】数式用!$A$4:$J$42,10,FALSE)*AA576,0),""),"")</f>
        <v/>
      </c>
      <c r="BP576" s="606" t="str">
        <f t="shared" si="290"/>
        <v/>
      </c>
      <c r="BQ576" s="606" t="str">
        <f t="shared" si="318"/>
        <v/>
      </c>
      <c r="BR576" s="608" t="str">
        <f t="shared" si="291"/>
        <v/>
      </c>
      <c r="BS576" s="608" t="str">
        <f t="shared" si="319"/>
        <v/>
      </c>
      <c r="BT576" s="606" t="str">
        <f t="shared" si="320"/>
        <v/>
      </c>
      <c r="BU576" s="607" t="str">
        <f>IFERROR(IF(BT576="Ⅱロ有り",ROUNDDOWN(L576*VLOOKUP(K576,【参考】数式用!$A$4:$J$42,10,FALSE)*AA576,0),""),"")</f>
        <v/>
      </c>
      <c r="BV576" s="606" t="str">
        <f>IFERROR(IF(BT576="Ⅱロなし",ROUNDDOWN(L576*VLOOKUP(K576,【参考】数式用!$A$4:$J$42,8,FALSE)*AA576,0),""),"")</f>
        <v/>
      </c>
    </row>
    <row r="577" spans="1:74" ht="110.1" customHeight="1" thickBot="1">
      <c r="A577" s="333">
        <v>564</v>
      </c>
      <c r="B577" s="1008" t="str">
        <f>IF(基本情報入力シート!B599="","",基本情報入力シート!B599)</f>
        <v/>
      </c>
      <c r="C577" s="1009"/>
      <c r="D577" s="1009"/>
      <c r="E577" s="1009"/>
      <c r="F577" s="1010"/>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24" t="str">
        <f>IF('別紙様式2-2（個票（４、５月））'!M577="","",'別紙様式2-2（個票（４、５月））'!M577)</f>
        <v/>
      </c>
      <c r="N577" s="584" t="str">
        <f>IF('別紙様式2-2（個票（４、５月））'!N577="","",'別紙様式2-2（個票（４、５月））'!N577)</f>
        <v/>
      </c>
      <c r="O577" s="336"/>
      <c r="P577" s="337" t="str">
        <f>IFERROR(VLOOKUP(K577,【参考】数式用!$A$2:$M$57,MATCH(O577,【参考】数式用!$G$3:$M$3,0)+6,0),"")</f>
        <v/>
      </c>
      <c r="Q577" s="338" t="s">
        <v>118</v>
      </c>
      <c r="R577" s="339"/>
      <c r="S577" s="340" t="s">
        <v>183</v>
      </c>
      <c r="T577" s="339"/>
      <c r="U577" s="340" t="s">
        <v>184</v>
      </c>
      <c r="V577" s="339"/>
      <c r="W577" s="340" t="s">
        <v>183</v>
      </c>
      <c r="X577" s="339"/>
      <c r="Y577" s="340" t="s">
        <v>185</v>
      </c>
      <c r="Z577" s="340" t="s">
        <v>186</v>
      </c>
      <c r="AA577" s="340" t="str">
        <f t="shared" si="292"/>
        <v/>
      </c>
      <c r="AB577" s="341" t="s">
        <v>187</v>
      </c>
      <c r="AC577" s="342" t="str">
        <f t="shared" si="293"/>
        <v/>
      </c>
      <c r="AD577" s="509" t="str">
        <f t="shared" si="294"/>
        <v/>
      </c>
      <c r="AE577" s="343" t="str">
        <f>IFERROR(ROUNDDOWN(ROUNDDOWN(ROUND(L577*VLOOKUP(K577,【参考】数式用!$A$2:$M$57,MATCH("処遇改善加算Ⅳ",【参考】数式用!$G$3:$M$3,0)+6,0),0),0)*AA577*0.5,0), "")</f>
        <v/>
      </c>
      <c r="AF577" s="344"/>
      <c r="AG577" s="345"/>
      <c r="AH577" s="345"/>
      <c r="AI577" s="344"/>
      <c r="AJ577" s="382"/>
      <c r="AK577" s="346"/>
      <c r="AL577" s="324" t="str">
        <f t="shared" si="295"/>
        <v/>
      </c>
      <c r="AM577" s="325" t="str">
        <f t="shared" si="296"/>
        <v/>
      </c>
      <c r="AN577" s="255"/>
      <c r="AO577" s="577" t="str">
        <f>IFERROR(VLOOKUP(K577,【参考】数式用!$A$2:$N$57,14,FALSE),"")</f>
        <v/>
      </c>
      <c r="AP577" s="577" t="str">
        <f t="shared" si="297"/>
        <v/>
      </c>
      <c r="AQ577" s="560" t="str">
        <f t="shared" si="298"/>
        <v/>
      </c>
      <c r="AR577" s="560" t="str">
        <f t="shared" si="299"/>
        <v>キャリアパス要件Ⅰ・Ⅱ_</v>
      </c>
      <c r="AS577" s="632" t="str">
        <f t="shared" si="300"/>
        <v>入力済</v>
      </c>
      <c r="AT577" s="577" t="str">
        <f t="shared" si="301"/>
        <v/>
      </c>
      <c r="AU577" s="632" t="str">
        <f t="shared" si="302"/>
        <v>入力済</v>
      </c>
      <c r="AV577" s="632" t="str">
        <f t="shared" si="303"/>
        <v/>
      </c>
      <c r="AW577" s="632" t="str">
        <f t="shared" si="304"/>
        <v/>
      </c>
      <c r="AX577" s="577" t="str">
        <f t="shared" si="305"/>
        <v/>
      </c>
      <c r="AY577" s="632" t="str">
        <f>IFERROR(VLOOKUP(K577,【参考】数式用!$AR$3:$AS$49, 2, FALSE), "")</f>
        <v/>
      </c>
      <c r="AZ577" s="577" t="str">
        <f t="shared" si="306"/>
        <v/>
      </c>
      <c r="BA577" s="559" t="str">
        <f t="shared" si="307"/>
        <v>入力済</v>
      </c>
      <c r="BB577" s="632" t="str">
        <f>IFERROR(VLOOKUP(K577,【参考】数式用!$AX$3:$AY$59, 2, FALSE), "")</f>
        <v/>
      </c>
      <c r="BC577" s="577" t="str">
        <f t="shared" si="308"/>
        <v/>
      </c>
      <c r="BD577" s="559" t="str">
        <f t="shared" si="309"/>
        <v>入力済</v>
      </c>
      <c r="BE577" s="559" t="str">
        <f t="shared" si="310"/>
        <v/>
      </c>
      <c r="BF577" s="559" t="str">
        <f t="shared" si="311"/>
        <v/>
      </c>
      <c r="BG577" s="559" t="str">
        <f t="shared" si="312"/>
        <v/>
      </c>
      <c r="BH577" s="559" t="str">
        <f t="shared" si="313"/>
        <v/>
      </c>
      <c r="BI577" s="559" t="str">
        <f t="shared" si="314"/>
        <v/>
      </c>
      <c r="BK577" s="27"/>
      <c r="BL577" s="606" t="str">
        <f t="shared" si="315"/>
        <v/>
      </c>
      <c r="BM577" s="606" t="str">
        <f t="shared" si="316"/>
        <v/>
      </c>
      <c r="BN577" s="606" t="str">
        <f t="shared" si="317"/>
        <v/>
      </c>
      <c r="BO577" s="607" t="str">
        <f>IFERROR(IF(BN577="対象",ROUNDDOWN(L577*VLOOKUP(K577,【参考】数式用!$A$4:$J$42,10,FALSE)*AA577,0),""),"")</f>
        <v/>
      </c>
      <c r="BP577" s="606" t="str">
        <f t="shared" si="290"/>
        <v/>
      </c>
      <c r="BQ577" s="606" t="str">
        <f t="shared" si="318"/>
        <v/>
      </c>
      <c r="BR577" s="608" t="str">
        <f t="shared" si="291"/>
        <v/>
      </c>
      <c r="BS577" s="608" t="str">
        <f t="shared" si="319"/>
        <v/>
      </c>
      <c r="BT577" s="606" t="str">
        <f t="shared" si="320"/>
        <v/>
      </c>
      <c r="BU577" s="607" t="str">
        <f>IFERROR(IF(BT577="Ⅱロ有り",ROUNDDOWN(L577*VLOOKUP(K577,【参考】数式用!$A$4:$J$42,10,FALSE)*AA577,0),""),"")</f>
        <v/>
      </c>
      <c r="BV577" s="606" t="str">
        <f>IFERROR(IF(BT577="Ⅱロなし",ROUNDDOWN(L577*VLOOKUP(K577,【参考】数式用!$A$4:$J$42,8,FALSE)*AA577,0),""),"")</f>
        <v/>
      </c>
    </row>
    <row r="578" spans="1:74" ht="110.1" customHeight="1" thickBot="1">
      <c r="A578" s="333">
        <v>565</v>
      </c>
      <c r="B578" s="1008" t="str">
        <f>IF(基本情報入力シート!B600="","",基本情報入力シート!B600)</f>
        <v/>
      </c>
      <c r="C578" s="1009"/>
      <c r="D578" s="1009"/>
      <c r="E578" s="1009"/>
      <c r="F578" s="1010"/>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24" t="str">
        <f>IF('別紙様式2-2（個票（４、５月））'!M578="","",'別紙様式2-2（個票（４、５月））'!M578)</f>
        <v/>
      </c>
      <c r="N578" s="584" t="str">
        <f>IF('別紙様式2-2（個票（４、５月））'!N578="","",'別紙様式2-2（個票（４、５月））'!N578)</f>
        <v/>
      </c>
      <c r="O578" s="336"/>
      <c r="P578" s="337" t="str">
        <f>IFERROR(VLOOKUP(K578,【参考】数式用!$A$2:$M$57,MATCH(O578,【参考】数式用!$G$3:$M$3,0)+6,0),"")</f>
        <v/>
      </c>
      <c r="Q578" s="338" t="s">
        <v>118</v>
      </c>
      <c r="R578" s="339"/>
      <c r="S578" s="340" t="s">
        <v>183</v>
      </c>
      <c r="T578" s="339"/>
      <c r="U578" s="340" t="s">
        <v>184</v>
      </c>
      <c r="V578" s="339"/>
      <c r="W578" s="340" t="s">
        <v>183</v>
      </c>
      <c r="X578" s="339"/>
      <c r="Y578" s="340" t="s">
        <v>185</v>
      </c>
      <c r="Z578" s="340" t="s">
        <v>186</v>
      </c>
      <c r="AA578" s="340" t="str">
        <f t="shared" si="292"/>
        <v/>
      </c>
      <c r="AB578" s="341" t="s">
        <v>187</v>
      </c>
      <c r="AC578" s="342" t="str">
        <f t="shared" si="293"/>
        <v/>
      </c>
      <c r="AD578" s="509" t="str">
        <f t="shared" si="294"/>
        <v/>
      </c>
      <c r="AE578" s="343" t="str">
        <f>IFERROR(ROUNDDOWN(ROUNDDOWN(ROUND(L578*VLOOKUP(K578,【参考】数式用!$A$2:$M$57,MATCH("処遇改善加算Ⅳ",【参考】数式用!$G$3:$M$3,0)+6,0),0),0)*AA578*0.5,0), "")</f>
        <v/>
      </c>
      <c r="AF578" s="344"/>
      <c r="AG578" s="345"/>
      <c r="AH578" s="345"/>
      <c r="AI578" s="344"/>
      <c r="AJ578" s="382"/>
      <c r="AK578" s="346"/>
      <c r="AL578" s="324" t="str">
        <f t="shared" si="295"/>
        <v/>
      </c>
      <c r="AM578" s="325" t="str">
        <f t="shared" si="296"/>
        <v/>
      </c>
      <c r="AN578" s="255"/>
      <c r="AO578" s="577" t="str">
        <f>IFERROR(VLOOKUP(K578,【参考】数式用!$A$2:$N$57,14,FALSE),"")</f>
        <v/>
      </c>
      <c r="AP578" s="577" t="str">
        <f t="shared" si="297"/>
        <v/>
      </c>
      <c r="AQ578" s="560" t="str">
        <f t="shared" si="298"/>
        <v/>
      </c>
      <c r="AR578" s="560" t="str">
        <f t="shared" si="299"/>
        <v>キャリアパス要件Ⅰ・Ⅱ_</v>
      </c>
      <c r="AS578" s="632" t="str">
        <f t="shared" si="300"/>
        <v>入力済</v>
      </c>
      <c r="AT578" s="577" t="str">
        <f t="shared" si="301"/>
        <v/>
      </c>
      <c r="AU578" s="632" t="str">
        <f t="shared" si="302"/>
        <v>入力済</v>
      </c>
      <c r="AV578" s="632" t="str">
        <f t="shared" si="303"/>
        <v/>
      </c>
      <c r="AW578" s="632" t="str">
        <f t="shared" si="304"/>
        <v/>
      </c>
      <c r="AX578" s="577" t="str">
        <f t="shared" si="305"/>
        <v/>
      </c>
      <c r="AY578" s="632" t="str">
        <f>IFERROR(VLOOKUP(K578,【参考】数式用!$AR$3:$AS$49, 2, FALSE), "")</f>
        <v/>
      </c>
      <c r="AZ578" s="577" t="str">
        <f t="shared" si="306"/>
        <v/>
      </c>
      <c r="BA578" s="559" t="str">
        <f t="shared" si="307"/>
        <v>入力済</v>
      </c>
      <c r="BB578" s="632" t="str">
        <f>IFERROR(VLOOKUP(K578,【参考】数式用!$AX$3:$AY$59, 2, FALSE), "")</f>
        <v/>
      </c>
      <c r="BC578" s="577" t="str">
        <f t="shared" si="308"/>
        <v/>
      </c>
      <c r="BD578" s="559" t="str">
        <f t="shared" si="309"/>
        <v>入力済</v>
      </c>
      <c r="BE578" s="559" t="str">
        <f t="shared" si="310"/>
        <v/>
      </c>
      <c r="BF578" s="559" t="str">
        <f t="shared" si="311"/>
        <v/>
      </c>
      <c r="BG578" s="559" t="str">
        <f t="shared" si="312"/>
        <v/>
      </c>
      <c r="BH578" s="559" t="str">
        <f t="shared" si="313"/>
        <v/>
      </c>
      <c r="BI578" s="559" t="str">
        <f t="shared" si="314"/>
        <v/>
      </c>
      <c r="BK578" s="27"/>
      <c r="BL578" s="606" t="str">
        <f t="shared" si="315"/>
        <v/>
      </c>
      <c r="BM578" s="606" t="str">
        <f t="shared" si="316"/>
        <v/>
      </c>
      <c r="BN578" s="606" t="str">
        <f t="shared" si="317"/>
        <v/>
      </c>
      <c r="BO578" s="607" t="str">
        <f>IFERROR(IF(BN578="対象",ROUNDDOWN(L578*VLOOKUP(K578,【参考】数式用!$A$4:$J$42,10,FALSE)*AA578,0),""),"")</f>
        <v/>
      </c>
      <c r="BP578" s="606" t="str">
        <f t="shared" si="290"/>
        <v/>
      </c>
      <c r="BQ578" s="606" t="str">
        <f t="shared" si="318"/>
        <v/>
      </c>
      <c r="BR578" s="608" t="str">
        <f t="shared" si="291"/>
        <v/>
      </c>
      <c r="BS578" s="608" t="str">
        <f t="shared" si="319"/>
        <v/>
      </c>
      <c r="BT578" s="606" t="str">
        <f t="shared" si="320"/>
        <v/>
      </c>
      <c r="BU578" s="607" t="str">
        <f>IFERROR(IF(BT578="Ⅱロ有り",ROUNDDOWN(L578*VLOOKUP(K578,【参考】数式用!$A$4:$J$42,10,FALSE)*AA578,0),""),"")</f>
        <v/>
      </c>
      <c r="BV578" s="606" t="str">
        <f>IFERROR(IF(BT578="Ⅱロなし",ROUNDDOWN(L578*VLOOKUP(K578,【参考】数式用!$A$4:$J$42,8,FALSE)*AA578,0),""),"")</f>
        <v/>
      </c>
    </row>
    <row r="579" spans="1:74" ht="110.1" customHeight="1" thickBot="1">
      <c r="A579" s="333">
        <v>566</v>
      </c>
      <c r="B579" s="1008" t="str">
        <f>IF(基本情報入力シート!B601="","",基本情報入力シート!B601)</f>
        <v/>
      </c>
      <c r="C579" s="1009"/>
      <c r="D579" s="1009"/>
      <c r="E579" s="1009"/>
      <c r="F579" s="1010"/>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24" t="str">
        <f>IF('別紙様式2-2（個票（４、５月））'!M579="","",'別紙様式2-2（個票（４、５月））'!M579)</f>
        <v/>
      </c>
      <c r="N579" s="584" t="str">
        <f>IF('別紙様式2-2（個票（４、５月））'!N579="","",'別紙様式2-2（個票（４、５月））'!N579)</f>
        <v/>
      </c>
      <c r="O579" s="336"/>
      <c r="P579" s="337" t="str">
        <f>IFERROR(VLOOKUP(K579,【参考】数式用!$A$2:$M$57,MATCH(O579,【参考】数式用!$G$3:$M$3,0)+6,0),"")</f>
        <v/>
      </c>
      <c r="Q579" s="338" t="s">
        <v>118</v>
      </c>
      <c r="R579" s="339"/>
      <c r="S579" s="340" t="s">
        <v>183</v>
      </c>
      <c r="T579" s="339"/>
      <c r="U579" s="340" t="s">
        <v>184</v>
      </c>
      <c r="V579" s="339"/>
      <c r="W579" s="340" t="s">
        <v>183</v>
      </c>
      <c r="X579" s="339"/>
      <c r="Y579" s="340" t="s">
        <v>185</v>
      </c>
      <c r="Z579" s="340" t="s">
        <v>186</v>
      </c>
      <c r="AA579" s="340" t="str">
        <f t="shared" si="292"/>
        <v/>
      </c>
      <c r="AB579" s="341" t="s">
        <v>187</v>
      </c>
      <c r="AC579" s="342" t="str">
        <f t="shared" si="293"/>
        <v/>
      </c>
      <c r="AD579" s="509" t="str">
        <f t="shared" si="294"/>
        <v/>
      </c>
      <c r="AE579" s="343" t="str">
        <f>IFERROR(ROUNDDOWN(ROUNDDOWN(ROUND(L579*VLOOKUP(K579,【参考】数式用!$A$2:$M$57,MATCH("処遇改善加算Ⅳ",【参考】数式用!$G$3:$M$3,0)+6,0),0),0)*AA579*0.5,0), "")</f>
        <v/>
      </c>
      <c r="AF579" s="344"/>
      <c r="AG579" s="345"/>
      <c r="AH579" s="345"/>
      <c r="AI579" s="344"/>
      <c r="AJ579" s="382"/>
      <c r="AK579" s="346"/>
      <c r="AL579" s="324" t="str">
        <f t="shared" si="295"/>
        <v/>
      </c>
      <c r="AM579" s="325" t="str">
        <f t="shared" si="296"/>
        <v/>
      </c>
      <c r="AN579" s="255"/>
      <c r="AO579" s="577" t="str">
        <f>IFERROR(VLOOKUP(K579,【参考】数式用!$A$2:$N$57,14,FALSE),"")</f>
        <v/>
      </c>
      <c r="AP579" s="577" t="str">
        <f t="shared" si="297"/>
        <v/>
      </c>
      <c r="AQ579" s="560" t="str">
        <f t="shared" si="298"/>
        <v/>
      </c>
      <c r="AR579" s="560" t="str">
        <f t="shared" si="299"/>
        <v>キャリアパス要件Ⅰ・Ⅱ_</v>
      </c>
      <c r="AS579" s="632" t="str">
        <f t="shared" si="300"/>
        <v>入力済</v>
      </c>
      <c r="AT579" s="577" t="str">
        <f t="shared" si="301"/>
        <v/>
      </c>
      <c r="AU579" s="632" t="str">
        <f t="shared" si="302"/>
        <v>入力済</v>
      </c>
      <c r="AV579" s="632" t="str">
        <f t="shared" si="303"/>
        <v/>
      </c>
      <c r="AW579" s="632" t="str">
        <f t="shared" si="304"/>
        <v/>
      </c>
      <c r="AX579" s="577" t="str">
        <f t="shared" si="305"/>
        <v/>
      </c>
      <c r="AY579" s="632" t="str">
        <f>IFERROR(VLOOKUP(K579,【参考】数式用!$AR$3:$AS$49, 2, FALSE), "")</f>
        <v/>
      </c>
      <c r="AZ579" s="577" t="str">
        <f t="shared" si="306"/>
        <v/>
      </c>
      <c r="BA579" s="559" t="str">
        <f t="shared" si="307"/>
        <v>入力済</v>
      </c>
      <c r="BB579" s="632" t="str">
        <f>IFERROR(VLOOKUP(K579,【参考】数式用!$AX$3:$AY$59, 2, FALSE), "")</f>
        <v/>
      </c>
      <c r="BC579" s="577" t="str">
        <f t="shared" si="308"/>
        <v/>
      </c>
      <c r="BD579" s="559" t="str">
        <f t="shared" si="309"/>
        <v>入力済</v>
      </c>
      <c r="BE579" s="559" t="str">
        <f t="shared" si="310"/>
        <v/>
      </c>
      <c r="BF579" s="559" t="str">
        <f t="shared" si="311"/>
        <v/>
      </c>
      <c r="BG579" s="559" t="str">
        <f t="shared" si="312"/>
        <v/>
      </c>
      <c r="BH579" s="559" t="str">
        <f t="shared" si="313"/>
        <v/>
      </c>
      <c r="BI579" s="559" t="str">
        <f t="shared" si="314"/>
        <v/>
      </c>
      <c r="BK579" s="27"/>
      <c r="BL579" s="606" t="str">
        <f t="shared" si="315"/>
        <v/>
      </c>
      <c r="BM579" s="606" t="str">
        <f t="shared" si="316"/>
        <v/>
      </c>
      <c r="BN579" s="606" t="str">
        <f t="shared" si="317"/>
        <v/>
      </c>
      <c r="BO579" s="607" t="str">
        <f>IFERROR(IF(BN579="対象",ROUNDDOWN(L579*VLOOKUP(K579,【参考】数式用!$A$4:$J$42,10,FALSE)*AA579,0),""),"")</f>
        <v/>
      </c>
      <c r="BP579" s="606" t="str">
        <f t="shared" si="290"/>
        <v/>
      </c>
      <c r="BQ579" s="606" t="str">
        <f t="shared" si="318"/>
        <v/>
      </c>
      <c r="BR579" s="608" t="str">
        <f t="shared" si="291"/>
        <v/>
      </c>
      <c r="BS579" s="608" t="str">
        <f t="shared" si="319"/>
        <v/>
      </c>
      <c r="BT579" s="606" t="str">
        <f t="shared" si="320"/>
        <v/>
      </c>
      <c r="BU579" s="607" t="str">
        <f>IFERROR(IF(BT579="Ⅱロ有り",ROUNDDOWN(L579*VLOOKUP(K579,【参考】数式用!$A$4:$J$42,10,FALSE)*AA579,0),""),"")</f>
        <v/>
      </c>
      <c r="BV579" s="606" t="str">
        <f>IFERROR(IF(BT579="Ⅱロなし",ROUNDDOWN(L579*VLOOKUP(K579,【参考】数式用!$A$4:$J$42,8,FALSE)*AA579,0),""),"")</f>
        <v/>
      </c>
    </row>
    <row r="580" spans="1:74" ht="110.1" customHeight="1" thickBot="1">
      <c r="A580" s="333">
        <v>567</v>
      </c>
      <c r="B580" s="1008" t="str">
        <f>IF(基本情報入力シート!B602="","",基本情報入力シート!B602)</f>
        <v/>
      </c>
      <c r="C580" s="1009"/>
      <c r="D580" s="1009"/>
      <c r="E580" s="1009"/>
      <c r="F580" s="1010"/>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24" t="str">
        <f>IF('別紙様式2-2（個票（４、５月））'!M580="","",'別紙様式2-2（個票（４、５月））'!M580)</f>
        <v/>
      </c>
      <c r="N580" s="584" t="str">
        <f>IF('別紙様式2-2（個票（４、５月））'!N580="","",'別紙様式2-2（個票（４、５月））'!N580)</f>
        <v/>
      </c>
      <c r="O580" s="336"/>
      <c r="P580" s="337" t="str">
        <f>IFERROR(VLOOKUP(K580,【参考】数式用!$A$2:$M$57,MATCH(O580,【参考】数式用!$G$3:$M$3,0)+6,0),"")</f>
        <v/>
      </c>
      <c r="Q580" s="338" t="s">
        <v>118</v>
      </c>
      <c r="R580" s="339"/>
      <c r="S580" s="340" t="s">
        <v>183</v>
      </c>
      <c r="T580" s="339"/>
      <c r="U580" s="340" t="s">
        <v>184</v>
      </c>
      <c r="V580" s="339"/>
      <c r="W580" s="340" t="s">
        <v>183</v>
      </c>
      <c r="X580" s="339"/>
      <c r="Y580" s="340" t="s">
        <v>185</v>
      </c>
      <c r="Z580" s="340" t="s">
        <v>186</v>
      </c>
      <c r="AA580" s="340" t="str">
        <f t="shared" si="292"/>
        <v/>
      </c>
      <c r="AB580" s="341" t="s">
        <v>187</v>
      </c>
      <c r="AC580" s="342" t="str">
        <f t="shared" si="293"/>
        <v/>
      </c>
      <c r="AD580" s="509" t="str">
        <f t="shared" si="294"/>
        <v/>
      </c>
      <c r="AE580" s="343" t="str">
        <f>IFERROR(ROUNDDOWN(ROUNDDOWN(ROUND(L580*VLOOKUP(K580,【参考】数式用!$A$2:$M$57,MATCH("処遇改善加算Ⅳ",【参考】数式用!$G$3:$M$3,0)+6,0),0),0)*AA580*0.5,0), "")</f>
        <v/>
      </c>
      <c r="AF580" s="344"/>
      <c r="AG580" s="345"/>
      <c r="AH580" s="345"/>
      <c r="AI580" s="344"/>
      <c r="AJ580" s="382"/>
      <c r="AK580" s="346"/>
      <c r="AL580" s="324" t="str">
        <f t="shared" si="295"/>
        <v/>
      </c>
      <c r="AM580" s="325" t="str">
        <f t="shared" si="296"/>
        <v/>
      </c>
      <c r="AN580" s="255"/>
      <c r="AO580" s="577" t="str">
        <f>IFERROR(VLOOKUP(K580,【参考】数式用!$A$2:$N$57,14,FALSE),"")</f>
        <v/>
      </c>
      <c r="AP580" s="577" t="str">
        <f t="shared" si="297"/>
        <v/>
      </c>
      <c r="AQ580" s="560" t="str">
        <f t="shared" si="298"/>
        <v/>
      </c>
      <c r="AR580" s="560" t="str">
        <f t="shared" si="299"/>
        <v>キャリアパス要件Ⅰ・Ⅱ_</v>
      </c>
      <c r="AS580" s="632" t="str">
        <f t="shared" si="300"/>
        <v>入力済</v>
      </c>
      <c r="AT580" s="577" t="str">
        <f t="shared" si="301"/>
        <v/>
      </c>
      <c r="AU580" s="632" t="str">
        <f t="shared" si="302"/>
        <v>入力済</v>
      </c>
      <c r="AV580" s="632" t="str">
        <f t="shared" si="303"/>
        <v/>
      </c>
      <c r="AW580" s="632" t="str">
        <f t="shared" si="304"/>
        <v/>
      </c>
      <c r="AX580" s="577" t="str">
        <f t="shared" si="305"/>
        <v/>
      </c>
      <c r="AY580" s="632" t="str">
        <f>IFERROR(VLOOKUP(K580,【参考】数式用!$AR$3:$AS$49, 2, FALSE), "")</f>
        <v/>
      </c>
      <c r="AZ580" s="577" t="str">
        <f t="shared" si="306"/>
        <v/>
      </c>
      <c r="BA580" s="559" t="str">
        <f t="shared" si="307"/>
        <v>入力済</v>
      </c>
      <c r="BB580" s="632" t="str">
        <f>IFERROR(VLOOKUP(K580,【参考】数式用!$AX$3:$AY$59, 2, FALSE), "")</f>
        <v/>
      </c>
      <c r="BC580" s="577" t="str">
        <f t="shared" si="308"/>
        <v/>
      </c>
      <c r="BD580" s="559" t="str">
        <f t="shared" si="309"/>
        <v>入力済</v>
      </c>
      <c r="BE580" s="559" t="str">
        <f t="shared" si="310"/>
        <v/>
      </c>
      <c r="BF580" s="559" t="str">
        <f t="shared" si="311"/>
        <v/>
      </c>
      <c r="BG580" s="559" t="str">
        <f t="shared" si="312"/>
        <v/>
      </c>
      <c r="BH580" s="559" t="str">
        <f t="shared" si="313"/>
        <v/>
      </c>
      <c r="BI580" s="559" t="str">
        <f t="shared" si="314"/>
        <v/>
      </c>
      <c r="BK580" s="27"/>
      <c r="BL580" s="606" t="str">
        <f t="shared" si="315"/>
        <v/>
      </c>
      <c r="BM580" s="606" t="str">
        <f t="shared" si="316"/>
        <v/>
      </c>
      <c r="BN580" s="606" t="str">
        <f t="shared" si="317"/>
        <v/>
      </c>
      <c r="BO580" s="607" t="str">
        <f>IFERROR(IF(BN580="対象",ROUNDDOWN(L580*VLOOKUP(K580,【参考】数式用!$A$4:$J$42,10,FALSE)*AA580,0),""),"")</f>
        <v/>
      </c>
      <c r="BP580" s="606" t="str">
        <f t="shared" si="290"/>
        <v/>
      </c>
      <c r="BQ580" s="606" t="str">
        <f t="shared" si="318"/>
        <v/>
      </c>
      <c r="BR580" s="608" t="str">
        <f t="shared" si="291"/>
        <v/>
      </c>
      <c r="BS580" s="608" t="str">
        <f t="shared" si="319"/>
        <v/>
      </c>
      <c r="BT580" s="606" t="str">
        <f t="shared" si="320"/>
        <v/>
      </c>
      <c r="BU580" s="607" t="str">
        <f>IFERROR(IF(BT580="Ⅱロ有り",ROUNDDOWN(L580*VLOOKUP(K580,【参考】数式用!$A$4:$J$42,10,FALSE)*AA580,0),""),"")</f>
        <v/>
      </c>
      <c r="BV580" s="606" t="str">
        <f>IFERROR(IF(BT580="Ⅱロなし",ROUNDDOWN(L580*VLOOKUP(K580,【参考】数式用!$A$4:$J$42,8,FALSE)*AA580,0),""),"")</f>
        <v/>
      </c>
    </row>
    <row r="581" spans="1:74" ht="110.1" customHeight="1" thickBot="1">
      <c r="A581" s="333">
        <v>568</v>
      </c>
      <c r="B581" s="1008" t="str">
        <f>IF(基本情報入力シート!B603="","",基本情報入力シート!B603)</f>
        <v/>
      </c>
      <c r="C581" s="1009"/>
      <c r="D581" s="1009"/>
      <c r="E581" s="1009"/>
      <c r="F581" s="1010"/>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24" t="str">
        <f>IF('別紙様式2-2（個票（４、５月））'!M581="","",'別紙様式2-2（個票（４、５月））'!M581)</f>
        <v/>
      </c>
      <c r="N581" s="584" t="str">
        <f>IF('別紙様式2-2（個票（４、５月））'!N581="","",'別紙様式2-2（個票（４、５月））'!N581)</f>
        <v/>
      </c>
      <c r="O581" s="336"/>
      <c r="P581" s="337" t="str">
        <f>IFERROR(VLOOKUP(K581,【参考】数式用!$A$2:$M$57,MATCH(O581,【参考】数式用!$G$3:$M$3,0)+6,0),"")</f>
        <v/>
      </c>
      <c r="Q581" s="338" t="s">
        <v>118</v>
      </c>
      <c r="R581" s="339"/>
      <c r="S581" s="340" t="s">
        <v>183</v>
      </c>
      <c r="T581" s="339"/>
      <c r="U581" s="340" t="s">
        <v>184</v>
      </c>
      <c r="V581" s="339"/>
      <c r="W581" s="340" t="s">
        <v>183</v>
      </c>
      <c r="X581" s="339"/>
      <c r="Y581" s="340" t="s">
        <v>185</v>
      </c>
      <c r="Z581" s="340" t="s">
        <v>186</v>
      </c>
      <c r="AA581" s="340" t="str">
        <f t="shared" si="292"/>
        <v/>
      </c>
      <c r="AB581" s="341" t="s">
        <v>187</v>
      </c>
      <c r="AC581" s="342" t="str">
        <f t="shared" si="293"/>
        <v/>
      </c>
      <c r="AD581" s="509" t="str">
        <f t="shared" si="294"/>
        <v/>
      </c>
      <c r="AE581" s="343" t="str">
        <f>IFERROR(ROUNDDOWN(ROUNDDOWN(ROUND(L581*VLOOKUP(K581,【参考】数式用!$A$2:$M$57,MATCH("処遇改善加算Ⅳ",【参考】数式用!$G$3:$M$3,0)+6,0),0),0)*AA581*0.5,0), "")</f>
        <v/>
      </c>
      <c r="AF581" s="344"/>
      <c r="AG581" s="345"/>
      <c r="AH581" s="345"/>
      <c r="AI581" s="344"/>
      <c r="AJ581" s="382"/>
      <c r="AK581" s="346"/>
      <c r="AL581" s="324" t="str">
        <f t="shared" si="295"/>
        <v/>
      </c>
      <c r="AM581" s="325" t="str">
        <f t="shared" si="296"/>
        <v/>
      </c>
      <c r="AN581" s="255"/>
      <c r="AO581" s="577" t="str">
        <f>IFERROR(VLOOKUP(K581,【参考】数式用!$A$2:$N$57,14,FALSE),"")</f>
        <v/>
      </c>
      <c r="AP581" s="577" t="str">
        <f t="shared" si="297"/>
        <v/>
      </c>
      <c r="AQ581" s="560" t="str">
        <f t="shared" si="298"/>
        <v/>
      </c>
      <c r="AR581" s="560" t="str">
        <f t="shared" si="299"/>
        <v>キャリアパス要件Ⅰ・Ⅱ_</v>
      </c>
      <c r="AS581" s="632" t="str">
        <f t="shared" si="300"/>
        <v>入力済</v>
      </c>
      <c r="AT581" s="577" t="str">
        <f t="shared" si="301"/>
        <v/>
      </c>
      <c r="AU581" s="632" t="str">
        <f t="shared" si="302"/>
        <v>入力済</v>
      </c>
      <c r="AV581" s="632" t="str">
        <f t="shared" si="303"/>
        <v/>
      </c>
      <c r="AW581" s="632" t="str">
        <f t="shared" si="304"/>
        <v/>
      </c>
      <c r="AX581" s="577" t="str">
        <f t="shared" si="305"/>
        <v/>
      </c>
      <c r="AY581" s="632" t="str">
        <f>IFERROR(VLOOKUP(K581,【参考】数式用!$AR$3:$AS$49, 2, FALSE), "")</f>
        <v/>
      </c>
      <c r="AZ581" s="577" t="str">
        <f t="shared" si="306"/>
        <v/>
      </c>
      <c r="BA581" s="559" t="str">
        <f t="shared" si="307"/>
        <v>入力済</v>
      </c>
      <c r="BB581" s="632" t="str">
        <f>IFERROR(VLOOKUP(K581,【参考】数式用!$AX$3:$AY$59, 2, FALSE), "")</f>
        <v/>
      </c>
      <c r="BC581" s="577" t="str">
        <f t="shared" si="308"/>
        <v/>
      </c>
      <c r="BD581" s="559" t="str">
        <f t="shared" si="309"/>
        <v>入力済</v>
      </c>
      <c r="BE581" s="559" t="str">
        <f t="shared" si="310"/>
        <v/>
      </c>
      <c r="BF581" s="559" t="str">
        <f t="shared" si="311"/>
        <v/>
      </c>
      <c r="BG581" s="559" t="str">
        <f t="shared" si="312"/>
        <v/>
      </c>
      <c r="BH581" s="559" t="str">
        <f t="shared" si="313"/>
        <v/>
      </c>
      <c r="BI581" s="559" t="str">
        <f t="shared" si="314"/>
        <v/>
      </c>
      <c r="BK581" s="27"/>
      <c r="BL581" s="606" t="str">
        <f t="shared" si="315"/>
        <v/>
      </c>
      <c r="BM581" s="606" t="str">
        <f t="shared" si="316"/>
        <v/>
      </c>
      <c r="BN581" s="606" t="str">
        <f t="shared" si="317"/>
        <v/>
      </c>
      <c r="BO581" s="607" t="str">
        <f>IFERROR(IF(BN581="対象",ROUNDDOWN(L581*VLOOKUP(K581,【参考】数式用!$A$4:$J$42,10,FALSE)*AA581,0),""),"")</f>
        <v/>
      </c>
      <c r="BP581" s="606" t="str">
        <f t="shared" si="290"/>
        <v/>
      </c>
      <c r="BQ581" s="606" t="str">
        <f t="shared" si="318"/>
        <v/>
      </c>
      <c r="BR581" s="608" t="str">
        <f t="shared" si="291"/>
        <v/>
      </c>
      <c r="BS581" s="608" t="str">
        <f t="shared" si="319"/>
        <v/>
      </c>
      <c r="BT581" s="606" t="str">
        <f t="shared" si="320"/>
        <v/>
      </c>
      <c r="BU581" s="607" t="str">
        <f>IFERROR(IF(BT581="Ⅱロ有り",ROUNDDOWN(L581*VLOOKUP(K581,【参考】数式用!$A$4:$J$42,10,FALSE)*AA581,0),""),"")</f>
        <v/>
      </c>
      <c r="BV581" s="606" t="str">
        <f>IFERROR(IF(BT581="Ⅱロなし",ROUNDDOWN(L581*VLOOKUP(K581,【参考】数式用!$A$4:$J$42,8,FALSE)*AA581,0),""),"")</f>
        <v/>
      </c>
    </row>
    <row r="582" spans="1:74" ht="110.1" customHeight="1" thickBot="1">
      <c r="A582" s="333">
        <v>569</v>
      </c>
      <c r="B582" s="1008" t="str">
        <f>IF(基本情報入力シート!B604="","",基本情報入力シート!B604)</f>
        <v/>
      </c>
      <c r="C582" s="1009"/>
      <c r="D582" s="1009"/>
      <c r="E582" s="1009"/>
      <c r="F582" s="1010"/>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24" t="str">
        <f>IF('別紙様式2-2（個票（４、５月））'!M582="","",'別紙様式2-2（個票（４、５月））'!M582)</f>
        <v/>
      </c>
      <c r="N582" s="584" t="str">
        <f>IF('別紙様式2-2（個票（４、５月））'!N582="","",'別紙様式2-2（個票（４、５月））'!N582)</f>
        <v/>
      </c>
      <c r="O582" s="336"/>
      <c r="P582" s="337" t="str">
        <f>IFERROR(VLOOKUP(K582,【参考】数式用!$A$2:$M$57,MATCH(O582,【参考】数式用!$G$3:$M$3,0)+6,0),"")</f>
        <v/>
      </c>
      <c r="Q582" s="338" t="s">
        <v>118</v>
      </c>
      <c r="R582" s="339"/>
      <c r="S582" s="340" t="s">
        <v>183</v>
      </c>
      <c r="T582" s="339"/>
      <c r="U582" s="340" t="s">
        <v>184</v>
      </c>
      <c r="V582" s="339"/>
      <c r="W582" s="340" t="s">
        <v>183</v>
      </c>
      <c r="X582" s="339"/>
      <c r="Y582" s="340" t="s">
        <v>185</v>
      </c>
      <c r="Z582" s="340" t="s">
        <v>186</v>
      </c>
      <c r="AA582" s="340" t="str">
        <f t="shared" si="292"/>
        <v/>
      </c>
      <c r="AB582" s="341" t="s">
        <v>187</v>
      </c>
      <c r="AC582" s="342" t="str">
        <f t="shared" si="293"/>
        <v/>
      </c>
      <c r="AD582" s="509" t="str">
        <f t="shared" si="294"/>
        <v/>
      </c>
      <c r="AE582" s="343" t="str">
        <f>IFERROR(ROUNDDOWN(ROUNDDOWN(ROUND(L582*VLOOKUP(K582,【参考】数式用!$A$2:$M$57,MATCH("処遇改善加算Ⅳ",【参考】数式用!$G$3:$M$3,0)+6,0),0),0)*AA582*0.5,0), "")</f>
        <v/>
      </c>
      <c r="AF582" s="344"/>
      <c r="AG582" s="345"/>
      <c r="AH582" s="345"/>
      <c r="AI582" s="344"/>
      <c r="AJ582" s="382"/>
      <c r="AK582" s="346"/>
      <c r="AL582" s="324" t="str">
        <f t="shared" si="295"/>
        <v/>
      </c>
      <c r="AM582" s="325" t="str">
        <f t="shared" si="296"/>
        <v/>
      </c>
      <c r="AN582" s="255"/>
      <c r="AO582" s="577" t="str">
        <f>IFERROR(VLOOKUP(K582,【参考】数式用!$A$2:$N$57,14,FALSE),"")</f>
        <v/>
      </c>
      <c r="AP582" s="577" t="str">
        <f t="shared" si="297"/>
        <v/>
      </c>
      <c r="AQ582" s="560" t="str">
        <f t="shared" si="298"/>
        <v/>
      </c>
      <c r="AR582" s="560" t="str">
        <f t="shared" si="299"/>
        <v>キャリアパス要件Ⅰ・Ⅱ_</v>
      </c>
      <c r="AS582" s="632" t="str">
        <f t="shared" si="300"/>
        <v>入力済</v>
      </c>
      <c r="AT582" s="577" t="str">
        <f t="shared" si="301"/>
        <v/>
      </c>
      <c r="AU582" s="632" t="str">
        <f t="shared" si="302"/>
        <v>入力済</v>
      </c>
      <c r="AV582" s="632" t="str">
        <f t="shared" si="303"/>
        <v/>
      </c>
      <c r="AW582" s="632" t="str">
        <f t="shared" si="304"/>
        <v/>
      </c>
      <c r="AX582" s="577" t="str">
        <f t="shared" si="305"/>
        <v/>
      </c>
      <c r="AY582" s="632" t="str">
        <f>IFERROR(VLOOKUP(K582,【参考】数式用!$AR$3:$AS$49, 2, FALSE), "")</f>
        <v/>
      </c>
      <c r="AZ582" s="577" t="str">
        <f t="shared" si="306"/>
        <v/>
      </c>
      <c r="BA582" s="559" t="str">
        <f t="shared" si="307"/>
        <v>入力済</v>
      </c>
      <c r="BB582" s="632" t="str">
        <f>IFERROR(VLOOKUP(K582,【参考】数式用!$AX$3:$AY$59, 2, FALSE), "")</f>
        <v/>
      </c>
      <c r="BC582" s="577" t="str">
        <f t="shared" si="308"/>
        <v/>
      </c>
      <c r="BD582" s="559" t="str">
        <f t="shared" si="309"/>
        <v>入力済</v>
      </c>
      <c r="BE582" s="559" t="str">
        <f t="shared" si="310"/>
        <v/>
      </c>
      <c r="BF582" s="559" t="str">
        <f t="shared" si="311"/>
        <v/>
      </c>
      <c r="BG582" s="559" t="str">
        <f t="shared" si="312"/>
        <v/>
      </c>
      <c r="BH582" s="559" t="str">
        <f t="shared" si="313"/>
        <v/>
      </c>
      <c r="BI582" s="559" t="str">
        <f t="shared" si="314"/>
        <v/>
      </c>
      <c r="BK582" s="27"/>
      <c r="BL582" s="606" t="str">
        <f t="shared" si="315"/>
        <v/>
      </c>
      <c r="BM582" s="606" t="str">
        <f t="shared" si="316"/>
        <v/>
      </c>
      <c r="BN582" s="606" t="str">
        <f t="shared" si="317"/>
        <v/>
      </c>
      <c r="BO582" s="607" t="str">
        <f>IFERROR(IF(BN582="対象",ROUNDDOWN(L582*VLOOKUP(K582,【参考】数式用!$A$4:$J$42,10,FALSE)*AA582,0),""),"")</f>
        <v/>
      </c>
      <c r="BP582" s="606" t="str">
        <f t="shared" si="290"/>
        <v/>
      </c>
      <c r="BQ582" s="606" t="str">
        <f t="shared" si="318"/>
        <v/>
      </c>
      <c r="BR582" s="608" t="str">
        <f t="shared" si="291"/>
        <v/>
      </c>
      <c r="BS582" s="608" t="str">
        <f t="shared" si="319"/>
        <v/>
      </c>
      <c r="BT582" s="606" t="str">
        <f t="shared" si="320"/>
        <v/>
      </c>
      <c r="BU582" s="607" t="str">
        <f>IFERROR(IF(BT582="Ⅱロ有り",ROUNDDOWN(L582*VLOOKUP(K582,【参考】数式用!$A$4:$J$42,10,FALSE)*AA582,0),""),"")</f>
        <v/>
      </c>
      <c r="BV582" s="606" t="str">
        <f>IFERROR(IF(BT582="Ⅱロなし",ROUNDDOWN(L582*VLOOKUP(K582,【参考】数式用!$A$4:$J$42,8,FALSE)*AA582,0),""),"")</f>
        <v/>
      </c>
    </row>
    <row r="583" spans="1:74" ht="110.1" customHeight="1" thickBot="1">
      <c r="A583" s="333">
        <v>570</v>
      </c>
      <c r="B583" s="1008" t="str">
        <f>IF(基本情報入力シート!B605="","",基本情報入力シート!B605)</f>
        <v/>
      </c>
      <c r="C583" s="1009"/>
      <c r="D583" s="1009"/>
      <c r="E583" s="1009"/>
      <c r="F583" s="1010"/>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24" t="str">
        <f>IF('別紙様式2-2（個票（４、５月））'!M583="","",'別紙様式2-2（個票（４、５月））'!M583)</f>
        <v/>
      </c>
      <c r="N583" s="584" t="str">
        <f>IF('別紙様式2-2（個票（４、５月））'!N583="","",'別紙様式2-2（個票（４、５月））'!N583)</f>
        <v/>
      </c>
      <c r="O583" s="336"/>
      <c r="P583" s="337" t="str">
        <f>IFERROR(VLOOKUP(K583,【参考】数式用!$A$2:$M$57,MATCH(O583,【参考】数式用!$G$3:$M$3,0)+6,0),"")</f>
        <v/>
      </c>
      <c r="Q583" s="338" t="s">
        <v>118</v>
      </c>
      <c r="R583" s="339"/>
      <c r="S583" s="340" t="s">
        <v>183</v>
      </c>
      <c r="T583" s="339"/>
      <c r="U583" s="340" t="s">
        <v>184</v>
      </c>
      <c r="V583" s="339"/>
      <c r="W583" s="340" t="s">
        <v>183</v>
      </c>
      <c r="X583" s="339"/>
      <c r="Y583" s="340" t="s">
        <v>185</v>
      </c>
      <c r="Z583" s="340" t="s">
        <v>186</v>
      </c>
      <c r="AA583" s="340" t="str">
        <f t="shared" si="292"/>
        <v/>
      </c>
      <c r="AB583" s="341" t="s">
        <v>187</v>
      </c>
      <c r="AC583" s="342" t="str">
        <f t="shared" si="293"/>
        <v/>
      </c>
      <c r="AD583" s="509" t="str">
        <f t="shared" si="294"/>
        <v/>
      </c>
      <c r="AE583" s="343" t="str">
        <f>IFERROR(ROUNDDOWN(ROUNDDOWN(ROUND(L583*VLOOKUP(K583,【参考】数式用!$A$2:$M$57,MATCH("処遇改善加算Ⅳ",【参考】数式用!$G$3:$M$3,0)+6,0),0),0)*AA583*0.5,0), "")</f>
        <v/>
      </c>
      <c r="AF583" s="344"/>
      <c r="AG583" s="345"/>
      <c r="AH583" s="345"/>
      <c r="AI583" s="344"/>
      <c r="AJ583" s="382"/>
      <c r="AK583" s="346"/>
      <c r="AL583" s="324" t="str">
        <f t="shared" si="295"/>
        <v/>
      </c>
      <c r="AM583" s="325" t="str">
        <f t="shared" si="296"/>
        <v/>
      </c>
      <c r="AN583" s="255"/>
      <c r="AO583" s="577" t="str">
        <f>IFERROR(VLOOKUP(K583,【参考】数式用!$A$2:$N$57,14,FALSE),"")</f>
        <v/>
      </c>
      <c r="AP583" s="577" t="str">
        <f t="shared" si="297"/>
        <v/>
      </c>
      <c r="AQ583" s="560" t="str">
        <f t="shared" si="298"/>
        <v/>
      </c>
      <c r="AR583" s="560" t="str">
        <f t="shared" si="299"/>
        <v>キャリアパス要件Ⅰ・Ⅱ_</v>
      </c>
      <c r="AS583" s="632" t="str">
        <f t="shared" si="300"/>
        <v>入力済</v>
      </c>
      <c r="AT583" s="577" t="str">
        <f t="shared" si="301"/>
        <v/>
      </c>
      <c r="AU583" s="632" t="str">
        <f t="shared" si="302"/>
        <v>入力済</v>
      </c>
      <c r="AV583" s="632" t="str">
        <f t="shared" si="303"/>
        <v/>
      </c>
      <c r="AW583" s="632" t="str">
        <f t="shared" si="304"/>
        <v/>
      </c>
      <c r="AX583" s="577" t="str">
        <f t="shared" si="305"/>
        <v/>
      </c>
      <c r="AY583" s="632" t="str">
        <f>IFERROR(VLOOKUP(K583,【参考】数式用!$AR$3:$AS$49, 2, FALSE), "")</f>
        <v/>
      </c>
      <c r="AZ583" s="577" t="str">
        <f t="shared" si="306"/>
        <v/>
      </c>
      <c r="BA583" s="559" t="str">
        <f t="shared" si="307"/>
        <v>入力済</v>
      </c>
      <c r="BB583" s="632" t="str">
        <f>IFERROR(VLOOKUP(K583,【参考】数式用!$AX$3:$AY$59, 2, FALSE), "")</f>
        <v/>
      </c>
      <c r="BC583" s="577" t="str">
        <f t="shared" si="308"/>
        <v/>
      </c>
      <c r="BD583" s="559" t="str">
        <f t="shared" si="309"/>
        <v>入力済</v>
      </c>
      <c r="BE583" s="559" t="str">
        <f t="shared" si="310"/>
        <v/>
      </c>
      <c r="BF583" s="559" t="str">
        <f t="shared" si="311"/>
        <v/>
      </c>
      <c r="BG583" s="559" t="str">
        <f t="shared" si="312"/>
        <v/>
      </c>
      <c r="BH583" s="559" t="str">
        <f t="shared" si="313"/>
        <v/>
      </c>
      <c r="BI583" s="559" t="str">
        <f t="shared" si="314"/>
        <v/>
      </c>
      <c r="BK583" s="27"/>
      <c r="BL583" s="606" t="str">
        <f t="shared" si="315"/>
        <v/>
      </c>
      <c r="BM583" s="606" t="str">
        <f t="shared" si="316"/>
        <v/>
      </c>
      <c r="BN583" s="606" t="str">
        <f t="shared" si="317"/>
        <v/>
      </c>
      <c r="BO583" s="607" t="str">
        <f>IFERROR(IF(BN583="対象",ROUNDDOWN(L583*VLOOKUP(K583,【参考】数式用!$A$4:$J$42,10,FALSE)*AA583,0),""),"")</f>
        <v/>
      </c>
      <c r="BP583" s="606" t="str">
        <f t="shared" si="290"/>
        <v/>
      </c>
      <c r="BQ583" s="606" t="str">
        <f t="shared" si="318"/>
        <v/>
      </c>
      <c r="BR583" s="608" t="str">
        <f t="shared" si="291"/>
        <v/>
      </c>
      <c r="BS583" s="608" t="str">
        <f t="shared" si="319"/>
        <v/>
      </c>
      <c r="BT583" s="606" t="str">
        <f t="shared" si="320"/>
        <v/>
      </c>
      <c r="BU583" s="607" t="str">
        <f>IFERROR(IF(BT583="Ⅱロ有り",ROUNDDOWN(L583*VLOOKUP(K583,【参考】数式用!$A$4:$J$42,10,FALSE)*AA583,0),""),"")</f>
        <v/>
      </c>
      <c r="BV583" s="606" t="str">
        <f>IFERROR(IF(BT583="Ⅱロなし",ROUNDDOWN(L583*VLOOKUP(K583,【参考】数式用!$A$4:$J$42,8,FALSE)*AA583,0),""),"")</f>
        <v/>
      </c>
    </row>
    <row r="584" spans="1:74" ht="110.1" customHeight="1" thickBot="1">
      <c r="A584" s="333">
        <v>571</v>
      </c>
      <c r="B584" s="1008" t="str">
        <f>IF(基本情報入力シート!B606="","",基本情報入力シート!B606)</f>
        <v/>
      </c>
      <c r="C584" s="1009"/>
      <c r="D584" s="1009"/>
      <c r="E584" s="1009"/>
      <c r="F584" s="1010"/>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24" t="str">
        <f>IF('別紙様式2-2（個票（４、５月））'!M584="","",'別紙様式2-2（個票（４、５月））'!M584)</f>
        <v/>
      </c>
      <c r="N584" s="584" t="str">
        <f>IF('別紙様式2-2（個票（４、５月））'!N584="","",'別紙様式2-2（個票（４、５月））'!N584)</f>
        <v/>
      </c>
      <c r="O584" s="336"/>
      <c r="P584" s="337" t="str">
        <f>IFERROR(VLOOKUP(K584,【参考】数式用!$A$2:$M$57,MATCH(O584,【参考】数式用!$G$3:$M$3,0)+6,0),"")</f>
        <v/>
      </c>
      <c r="Q584" s="338" t="s">
        <v>118</v>
      </c>
      <c r="R584" s="339"/>
      <c r="S584" s="340" t="s">
        <v>183</v>
      </c>
      <c r="T584" s="339"/>
      <c r="U584" s="340" t="s">
        <v>184</v>
      </c>
      <c r="V584" s="339"/>
      <c r="W584" s="340" t="s">
        <v>183</v>
      </c>
      <c r="X584" s="339"/>
      <c r="Y584" s="340" t="s">
        <v>185</v>
      </c>
      <c r="Z584" s="340" t="s">
        <v>186</v>
      </c>
      <c r="AA584" s="340" t="str">
        <f t="shared" si="292"/>
        <v/>
      </c>
      <c r="AB584" s="341" t="s">
        <v>187</v>
      </c>
      <c r="AC584" s="342" t="str">
        <f t="shared" si="293"/>
        <v/>
      </c>
      <c r="AD584" s="509" t="str">
        <f t="shared" si="294"/>
        <v/>
      </c>
      <c r="AE584" s="343" t="str">
        <f>IFERROR(ROUNDDOWN(ROUNDDOWN(ROUND(L584*VLOOKUP(K584,【参考】数式用!$A$2:$M$57,MATCH("処遇改善加算Ⅳ",【参考】数式用!$G$3:$M$3,0)+6,0),0),0)*AA584*0.5,0), "")</f>
        <v/>
      </c>
      <c r="AF584" s="344"/>
      <c r="AG584" s="345"/>
      <c r="AH584" s="345"/>
      <c r="AI584" s="344"/>
      <c r="AJ584" s="382"/>
      <c r="AK584" s="346"/>
      <c r="AL584" s="324" t="str">
        <f t="shared" si="295"/>
        <v/>
      </c>
      <c r="AM584" s="325" t="str">
        <f t="shared" si="296"/>
        <v/>
      </c>
      <c r="AN584" s="255"/>
      <c r="AO584" s="577" t="str">
        <f>IFERROR(VLOOKUP(K584,【参考】数式用!$A$2:$N$57,14,FALSE),"")</f>
        <v/>
      </c>
      <c r="AP584" s="577" t="str">
        <f t="shared" si="297"/>
        <v/>
      </c>
      <c r="AQ584" s="560" t="str">
        <f t="shared" si="298"/>
        <v/>
      </c>
      <c r="AR584" s="560" t="str">
        <f t="shared" si="299"/>
        <v>キャリアパス要件Ⅰ・Ⅱ_</v>
      </c>
      <c r="AS584" s="632" t="str">
        <f t="shared" si="300"/>
        <v>入力済</v>
      </c>
      <c r="AT584" s="577" t="str">
        <f t="shared" si="301"/>
        <v/>
      </c>
      <c r="AU584" s="632" t="str">
        <f t="shared" si="302"/>
        <v>入力済</v>
      </c>
      <c r="AV584" s="632" t="str">
        <f t="shared" si="303"/>
        <v/>
      </c>
      <c r="AW584" s="632" t="str">
        <f t="shared" si="304"/>
        <v/>
      </c>
      <c r="AX584" s="577" t="str">
        <f t="shared" si="305"/>
        <v/>
      </c>
      <c r="AY584" s="632" t="str">
        <f>IFERROR(VLOOKUP(K584,【参考】数式用!$AR$3:$AS$49, 2, FALSE), "")</f>
        <v/>
      </c>
      <c r="AZ584" s="577" t="str">
        <f t="shared" si="306"/>
        <v/>
      </c>
      <c r="BA584" s="559" t="str">
        <f t="shared" si="307"/>
        <v>入力済</v>
      </c>
      <c r="BB584" s="632" t="str">
        <f>IFERROR(VLOOKUP(K584,【参考】数式用!$AX$3:$AY$59, 2, FALSE), "")</f>
        <v/>
      </c>
      <c r="BC584" s="577" t="str">
        <f t="shared" si="308"/>
        <v/>
      </c>
      <c r="BD584" s="559" t="str">
        <f t="shared" si="309"/>
        <v>入力済</v>
      </c>
      <c r="BE584" s="559" t="str">
        <f t="shared" si="310"/>
        <v/>
      </c>
      <c r="BF584" s="559" t="str">
        <f t="shared" si="311"/>
        <v/>
      </c>
      <c r="BG584" s="559" t="str">
        <f t="shared" si="312"/>
        <v/>
      </c>
      <c r="BH584" s="559" t="str">
        <f t="shared" si="313"/>
        <v/>
      </c>
      <c r="BI584" s="559" t="str">
        <f t="shared" si="314"/>
        <v/>
      </c>
      <c r="BK584" s="27"/>
      <c r="BL584" s="606" t="str">
        <f t="shared" si="315"/>
        <v/>
      </c>
      <c r="BM584" s="606" t="str">
        <f t="shared" si="316"/>
        <v/>
      </c>
      <c r="BN584" s="606" t="str">
        <f t="shared" si="317"/>
        <v/>
      </c>
      <c r="BO584" s="607" t="str">
        <f>IFERROR(IF(BN584="対象",ROUNDDOWN(L584*VLOOKUP(K584,【参考】数式用!$A$4:$J$42,10,FALSE)*AA584,0),""),"")</f>
        <v/>
      </c>
      <c r="BP584" s="606" t="str">
        <f t="shared" si="290"/>
        <v/>
      </c>
      <c r="BQ584" s="606" t="str">
        <f t="shared" si="318"/>
        <v/>
      </c>
      <c r="BR584" s="608" t="str">
        <f t="shared" si="291"/>
        <v/>
      </c>
      <c r="BS584" s="608" t="str">
        <f t="shared" si="319"/>
        <v/>
      </c>
      <c r="BT584" s="606" t="str">
        <f t="shared" si="320"/>
        <v/>
      </c>
      <c r="BU584" s="607" t="str">
        <f>IFERROR(IF(BT584="Ⅱロ有り",ROUNDDOWN(L584*VLOOKUP(K584,【参考】数式用!$A$4:$J$42,10,FALSE)*AA584,0),""),"")</f>
        <v/>
      </c>
      <c r="BV584" s="606" t="str">
        <f>IFERROR(IF(BT584="Ⅱロなし",ROUNDDOWN(L584*VLOOKUP(K584,【参考】数式用!$A$4:$J$42,8,FALSE)*AA584,0),""),"")</f>
        <v/>
      </c>
    </row>
    <row r="585" spans="1:74" ht="110.1" customHeight="1" thickBot="1">
      <c r="A585" s="333">
        <v>572</v>
      </c>
      <c r="B585" s="1008" t="str">
        <f>IF(基本情報入力シート!B607="","",基本情報入力シート!B607)</f>
        <v/>
      </c>
      <c r="C585" s="1009"/>
      <c r="D585" s="1009"/>
      <c r="E585" s="1009"/>
      <c r="F585" s="1010"/>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24" t="str">
        <f>IF('別紙様式2-2（個票（４、５月））'!M585="","",'別紙様式2-2（個票（４、５月））'!M585)</f>
        <v/>
      </c>
      <c r="N585" s="584" t="str">
        <f>IF('別紙様式2-2（個票（４、５月））'!N585="","",'別紙様式2-2（個票（４、５月））'!N585)</f>
        <v/>
      </c>
      <c r="O585" s="336"/>
      <c r="P585" s="337" t="str">
        <f>IFERROR(VLOOKUP(K585,【参考】数式用!$A$2:$M$57,MATCH(O585,【参考】数式用!$G$3:$M$3,0)+6,0),"")</f>
        <v/>
      </c>
      <c r="Q585" s="338" t="s">
        <v>118</v>
      </c>
      <c r="R585" s="339"/>
      <c r="S585" s="340" t="s">
        <v>183</v>
      </c>
      <c r="T585" s="339"/>
      <c r="U585" s="340" t="s">
        <v>184</v>
      </c>
      <c r="V585" s="339"/>
      <c r="W585" s="340" t="s">
        <v>183</v>
      </c>
      <c r="X585" s="339"/>
      <c r="Y585" s="340" t="s">
        <v>185</v>
      </c>
      <c r="Z585" s="340" t="s">
        <v>186</v>
      </c>
      <c r="AA585" s="340" t="str">
        <f t="shared" si="292"/>
        <v/>
      </c>
      <c r="AB585" s="341" t="s">
        <v>187</v>
      </c>
      <c r="AC585" s="342" t="str">
        <f t="shared" si="293"/>
        <v/>
      </c>
      <c r="AD585" s="509" t="str">
        <f t="shared" si="294"/>
        <v/>
      </c>
      <c r="AE585" s="343" t="str">
        <f>IFERROR(ROUNDDOWN(ROUNDDOWN(ROUND(L585*VLOOKUP(K585,【参考】数式用!$A$2:$M$57,MATCH("処遇改善加算Ⅳ",【参考】数式用!$G$3:$M$3,0)+6,0),0),0)*AA585*0.5,0), "")</f>
        <v/>
      </c>
      <c r="AF585" s="344"/>
      <c r="AG585" s="345"/>
      <c r="AH585" s="345"/>
      <c r="AI585" s="344"/>
      <c r="AJ585" s="382"/>
      <c r="AK585" s="346"/>
      <c r="AL585" s="324" t="str">
        <f t="shared" si="295"/>
        <v/>
      </c>
      <c r="AM585" s="325" t="str">
        <f t="shared" si="296"/>
        <v/>
      </c>
      <c r="AN585" s="255"/>
      <c r="AO585" s="577" t="str">
        <f>IFERROR(VLOOKUP(K585,【参考】数式用!$A$2:$N$57,14,FALSE),"")</f>
        <v/>
      </c>
      <c r="AP585" s="577" t="str">
        <f t="shared" si="297"/>
        <v/>
      </c>
      <c r="AQ585" s="560" t="str">
        <f t="shared" si="298"/>
        <v/>
      </c>
      <c r="AR585" s="560" t="str">
        <f t="shared" si="299"/>
        <v>キャリアパス要件Ⅰ・Ⅱ_</v>
      </c>
      <c r="AS585" s="632" t="str">
        <f t="shared" si="300"/>
        <v>入力済</v>
      </c>
      <c r="AT585" s="577" t="str">
        <f t="shared" si="301"/>
        <v/>
      </c>
      <c r="AU585" s="632" t="str">
        <f t="shared" si="302"/>
        <v>入力済</v>
      </c>
      <c r="AV585" s="632" t="str">
        <f t="shared" si="303"/>
        <v/>
      </c>
      <c r="AW585" s="632" t="str">
        <f t="shared" si="304"/>
        <v/>
      </c>
      <c r="AX585" s="577" t="str">
        <f t="shared" si="305"/>
        <v/>
      </c>
      <c r="AY585" s="632" t="str">
        <f>IFERROR(VLOOKUP(K585,【参考】数式用!$AR$3:$AS$49, 2, FALSE), "")</f>
        <v/>
      </c>
      <c r="AZ585" s="577" t="str">
        <f t="shared" si="306"/>
        <v/>
      </c>
      <c r="BA585" s="559" t="str">
        <f t="shared" si="307"/>
        <v>入力済</v>
      </c>
      <c r="BB585" s="632" t="str">
        <f>IFERROR(VLOOKUP(K585,【参考】数式用!$AX$3:$AY$59, 2, FALSE), "")</f>
        <v/>
      </c>
      <c r="BC585" s="577" t="str">
        <f t="shared" si="308"/>
        <v/>
      </c>
      <c r="BD585" s="559" t="str">
        <f t="shared" si="309"/>
        <v>入力済</v>
      </c>
      <c r="BE585" s="559" t="str">
        <f t="shared" si="310"/>
        <v/>
      </c>
      <c r="BF585" s="559" t="str">
        <f t="shared" si="311"/>
        <v/>
      </c>
      <c r="BG585" s="559" t="str">
        <f t="shared" si="312"/>
        <v/>
      </c>
      <c r="BH585" s="559" t="str">
        <f t="shared" si="313"/>
        <v/>
      </c>
      <c r="BI585" s="559" t="str">
        <f t="shared" si="314"/>
        <v/>
      </c>
      <c r="BK585" s="27"/>
      <c r="BL585" s="606" t="str">
        <f t="shared" si="315"/>
        <v/>
      </c>
      <c r="BM585" s="606" t="str">
        <f t="shared" si="316"/>
        <v/>
      </c>
      <c r="BN585" s="606" t="str">
        <f t="shared" si="317"/>
        <v/>
      </c>
      <c r="BO585" s="607" t="str">
        <f>IFERROR(IF(BN585="対象",ROUNDDOWN(L585*VLOOKUP(K585,【参考】数式用!$A$4:$J$42,10,FALSE)*AA585,0),""),"")</f>
        <v/>
      </c>
      <c r="BP585" s="606" t="str">
        <f t="shared" si="290"/>
        <v/>
      </c>
      <c r="BQ585" s="606" t="str">
        <f t="shared" si="318"/>
        <v/>
      </c>
      <c r="BR585" s="608" t="str">
        <f t="shared" si="291"/>
        <v/>
      </c>
      <c r="BS585" s="608" t="str">
        <f t="shared" si="319"/>
        <v/>
      </c>
      <c r="BT585" s="606" t="str">
        <f t="shared" si="320"/>
        <v/>
      </c>
      <c r="BU585" s="607" t="str">
        <f>IFERROR(IF(BT585="Ⅱロ有り",ROUNDDOWN(L585*VLOOKUP(K585,【参考】数式用!$A$4:$J$42,10,FALSE)*AA585,0),""),"")</f>
        <v/>
      </c>
      <c r="BV585" s="606" t="str">
        <f>IFERROR(IF(BT585="Ⅱロなし",ROUNDDOWN(L585*VLOOKUP(K585,【参考】数式用!$A$4:$J$42,8,FALSE)*AA585,0),""),"")</f>
        <v/>
      </c>
    </row>
    <row r="586" spans="1:74" ht="110.1" customHeight="1" thickBot="1">
      <c r="A586" s="333">
        <v>573</v>
      </c>
      <c r="B586" s="1008" t="str">
        <f>IF(基本情報入力シート!B608="","",基本情報入力シート!B608)</f>
        <v/>
      </c>
      <c r="C586" s="1009"/>
      <c r="D586" s="1009"/>
      <c r="E586" s="1009"/>
      <c r="F586" s="1010"/>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24" t="str">
        <f>IF('別紙様式2-2（個票（４、５月））'!M586="","",'別紙様式2-2（個票（４、５月））'!M586)</f>
        <v/>
      </c>
      <c r="N586" s="584" t="str">
        <f>IF('別紙様式2-2（個票（４、５月））'!N586="","",'別紙様式2-2（個票（４、５月））'!N586)</f>
        <v/>
      </c>
      <c r="O586" s="336"/>
      <c r="P586" s="337" t="str">
        <f>IFERROR(VLOOKUP(K586,【参考】数式用!$A$2:$M$57,MATCH(O586,【参考】数式用!$G$3:$M$3,0)+6,0),"")</f>
        <v/>
      </c>
      <c r="Q586" s="338" t="s">
        <v>118</v>
      </c>
      <c r="R586" s="339"/>
      <c r="S586" s="340" t="s">
        <v>183</v>
      </c>
      <c r="T586" s="339"/>
      <c r="U586" s="340" t="s">
        <v>184</v>
      </c>
      <c r="V586" s="339"/>
      <c r="W586" s="340" t="s">
        <v>183</v>
      </c>
      <c r="X586" s="339"/>
      <c r="Y586" s="340" t="s">
        <v>185</v>
      </c>
      <c r="Z586" s="340" t="s">
        <v>186</v>
      </c>
      <c r="AA586" s="340" t="str">
        <f t="shared" si="292"/>
        <v/>
      </c>
      <c r="AB586" s="341" t="s">
        <v>187</v>
      </c>
      <c r="AC586" s="342" t="str">
        <f t="shared" si="293"/>
        <v/>
      </c>
      <c r="AD586" s="509" t="str">
        <f t="shared" si="294"/>
        <v/>
      </c>
      <c r="AE586" s="343" t="str">
        <f>IFERROR(ROUNDDOWN(ROUNDDOWN(ROUND(L586*VLOOKUP(K586,【参考】数式用!$A$2:$M$57,MATCH("処遇改善加算Ⅳ",【参考】数式用!$G$3:$M$3,0)+6,0),0),0)*AA586*0.5,0), "")</f>
        <v/>
      </c>
      <c r="AF586" s="344"/>
      <c r="AG586" s="345"/>
      <c r="AH586" s="345"/>
      <c r="AI586" s="344"/>
      <c r="AJ586" s="382"/>
      <c r="AK586" s="346"/>
      <c r="AL586" s="324" t="str">
        <f t="shared" si="295"/>
        <v/>
      </c>
      <c r="AM586" s="325" t="str">
        <f t="shared" si="296"/>
        <v/>
      </c>
      <c r="AN586" s="255"/>
      <c r="AO586" s="577" t="str">
        <f>IFERROR(VLOOKUP(K586,【参考】数式用!$A$2:$N$57,14,FALSE),"")</f>
        <v/>
      </c>
      <c r="AP586" s="577" t="str">
        <f t="shared" si="297"/>
        <v/>
      </c>
      <c r="AQ586" s="560" t="str">
        <f t="shared" si="298"/>
        <v/>
      </c>
      <c r="AR586" s="560" t="str">
        <f t="shared" si="299"/>
        <v>キャリアパス要件Ⅰ・Ⅱ_</v>
      </c>
      <c r="AS586" s="632" t="str">
        <f t="shared" si="300"/>
        <v>入力済</v>
      </c>
      <c r="AT586" s="577" t="str">
        <f t="shared" si="301"/>
        <v/>
      </c>
      <c r="AU586" s="632" t="str">
        <f t="shared" si="302"/>
        <v>入力済</v>
      </c>
      <c r="AV586" s="632" t="str">
        <f t="shared" si="303"/>
        <v/>
      </c>
      <c r="AW586" s="632" t="str">
        <f t="shared" si="304"/>
        <v/>
      </c>
      <c r="AX586" s="577" t="str">
        <f t="shared" si="305"/>
        <v/>
      </c>
      <c r="AY586" s="632" t="str">
        <f>IFERROR(VLOOKUP(K586,【参考】数式用!$AR$3:$AS$49, 2, FALSE), "")</f>
        <v/>
      </c>
      <c r="AZ586" s="577" t="str">
        <f t="shared" si="306"/>
        <v/>
      </c>
      <c r="BA586" s="559" t="str">
        <f t="shared" si="307"/>
        <v>入力済</v>
      </c>
      <c r="BB586" s="632" t="str">
        <f>IFERROR(VLOOKUP(K586,【参考】数式用!$AX$3:$AY$59, 2, FALSE), "")</f>
        <v/>
      </c>
      <c r="BC586" s="577" t="str">
        <f t="shared" si="308"/>
        <v/>
      </c>
      <c r="BD586" s="559" t="str">
        <f t="shared" si="309"/>
        <v>入力済</v>
      </c>
      <c r="BE586" s="559" t="str">
        <f t="shared" si="310"/>
        <v/>
      </c>
      <c r="BF586" s="559" t="str">
        <f t="shared" si="311"/>
        <v/>
      </c>
      <c r="BG586" s="559" t="str">
        <f t="shared" si="312"/>
        <v/>
      </c>
      <c r="BH586" s="559" t="str">
        <f t="shared" si="313"/>
        <v/>
      </c>
      <c r="BI586" s="559" t="str">
        <f t="shared" si="314"/>
        <v/>
      </c>
      <c r="BK586" s="27"/>
      <c r="BL586" s="606" t="str">
        <f t="shared" si="315"/>
        <v/>
      </c>
      <c r="BM586" s="606" t="str">
        <f t="shared" si="316"/>
        <v/>
      </c>
      <c r="BN586" s="606" t="str">
        <f t="shared" si="317"/>
        <v/>
      </c>
      <c r="BO586" s="607" t="str">
        <f>IFERROR(IF(BN586="対象",ROUNDDOWN(L586*VLOOKUP(K586,【参考】数式用!$A$4:$J$42,10,FALSE)*AA586,0),""),"")</f>
        <v/>
      </c>
      <c r="BP586" s="606" t="str">
        <f t="shared" si="290"/>
        <v/>
      </c>
      <c r="BQ586" s="606" t="str">
        <f t="shared" si="318"/>
        <v/>
      </c>
      <c r="BR586" s="608" t="str">
        <f t="shared" si="291"/>
        <v/>
      </c>
      <c r="BS586" s="608" t="str">
        <f t="shared" si="319"/>
        <v/>
      </c>
      <c r="BT586" s="606" t="str">
        <f t="shared" si="320"/>
        <v/>
      </c>
      <c r="BU586" s="607" t="str">
        <f>IFERROR(IF(BT586="Ⅱロ有り",ROUNDDOWN(L586*VLOOKUP(K586,【参考】数式用!$A$4:$J$42,10,FALSE)*AA586,0),""),"")</f>
        <v/>
      </c>
      <c r="BV586" s="606" t="str">
        <f>IFERROR(IF(BT586="Ⅱロなし",ROUNDDOWN(L586*VLOOKUP(K586,【参考】数式用!$A$4:$J$42,8,FALSE)*AA586,0),""),"")</f>
        <v/>
      </c>
    </row>
    <row r="587" spans="1:74" ht="110.1" customHeight="1" thickBot="1">
      <c r="A587" s="333">
        <v>574</v>
      </c>
      <c r="B587" s="1008" t="str">
        <f>IF(基本情報入力シート!B609="","",基本情報入力シート!B609)</f>
        <v/>
      </c>
      <c r="C587" s="1009"/>
      <c r="D587" s="1009"/>
      <c r="E587" s="1009"/>
      <c r="F587" s="1010"/>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24" t="str">
        <f>IF('別紙様式2-2（個票（４、５月））'!M587="","",'別紙様式2-2（個票（４、５月））'!M587)</f>
        <v/>
      </c>
      <c r="N587" s="584" t="str">
        <f>IF('別紙様式2-2（個票（４、５月））'!N587="","",'別紙様式2-2（個票（４、５月））'!N587)</f>
        <v/>
      </c>
      <c r="O587" s="336"/>
      <c r="P587" s="337" t="str">
        <f>IFERROR(VLOOKUP(K587,【参考】数式用!$A$2:$M$57,MATCH(O587,【参考】数式用!$G$3:$M$3,0)+6,0),"")</f>
        <v/>
      </c>
      <c r="Q587" s="338" t="s">
        <v>118</v>
      </c>
      <c r="R587" s="339"/>
      <c r="S587" s="340" t="s">
        <v>183</v>
      </c>
      <c r="T587" s="339"/>
      <c r="U587" s="340" t="s">
        <v>184</v>
      </c>
      <c r="V587" s="339"/>
      <c r="W587" s="340" t="s">
        <v>183</v>
      </c>
      <c r="X587" s="339"/>
      <c r="Y587" s="340" t="s">
        <v>185</v>
      </c>
      <c r="Z587" s="340" t="s">
        <v>186</v>
      </c>
      <c r="AA587" s="340" t="str">
        <f t="shared" si="292"/>
        <v/>
      </c>
      <c r="AB587" s="341" t="s">
        <v>187</v>
      </c>
      <c r="AC587" s="342" t="str">
        <f t="shared" si="293"/>
        <v/>
      </c>
      <c r="AD587" s="509" t="str">
        <f t="shared" si="294"/>
        <v/>
      </c>
      <c r="AE587" s="343" t="str">
        <f>IFERROR(ROUNDDOWN(ROUNDDOWN(ROUND(L587*VLOOKUP(K587,【参考】数式用!$A$2:$M$57,MATCH("処遇改善加算Ⅳ",【参考】数式用!$G$3:$M$3,0)+6,0),0),0)*AA587*0.5,0), "")</f>
        <v/>
      </c>
      <c r="AF587" s="344"/>
      <c r="AG587" s="345"/>
      <c r="AH587" s="345"/>
      <c r="AI587" s="344"/>
      <c r="AJ587" s="382"/>
      <c r="AK587" s="346"/>
      <c r="AL587" s="324" t="str">
        <f t="shared" si="295"/>
        <v/>
      </c>
      <c r="AM587" s="325" t="str">
        <f t="shared" si="296"/>
        <v/>
      </c>
      <c r="AN587" s="255"/>
      <c r="AO587" s="577" t="str">
        <f>IFERROR(VLOOKUP(K587,【参考】数式用!$A$2:$N$57,14,FALSE),"")</f>
        <v/>
      </c>
      <c r="AP587" s="577" t="str">
        <f t="shared" si="297"/>
        <v/>
      </c>
      <c r="AQ587" s="560" t="str">
        <f t="shared" si="298"/>
        <v/>
      </c>
      <c r="AR587" s="560" t="str">
        <f t="shared" si="299"/>
        <v>キャリアパス要件Ⅰ・Ⅱ_</v>
      </c>
      <c r="AS587" s="632" t="str">
        <f t="shared" si="300"/>
        <v>入力済</v>
      </c>
      <c r="AT587" s="577" t="str">
        <f t="shared" si="301"/>
        <v/>
      </c>
      <c r="AU587" s="632" t="str">
        <f t="shared" si="302"/>
        <v>入力済</v>
      </c>
      <c r="AV587" s="632" t="str">
        <f t="shared" si="303"/>
        <v/>
      </c>
      <c r="AW587" s="632" t="str">
        <f t="shared" si="304"/>
        <v/>
      </c>
      <c r="AX587" s="577" t="str">
        <f t="shared" si="305"/>
        <v/>
      </c>
      <c r="AY587" s="632" t="str">
        <f>IFERROR(VLOOKUP(K587,【参考】数式用!$AR$3:$AS$49, 2, FALSE), "")</f>
        <v/>
      </c>
      <c r="AZ587" s="577" t="str">
        <f t="shared" si="306"/>
        <v/>
      </c>
      <c r="BA587" s="559" t="str">
        <f t="shared" si="307"/>
        <v>入力済</v>
      </c>
      <c r="BB587" s="632" t="str">
        <f>IFERROR(VLOOKUP(K587,【参考】数式用!$AX$3:$AY$59, 2, FALSE), "")</f>
        <v/>
      </c>
      <c r="BC587" s="577" t="str">
        <f t="shared" si="308"/>
        <v/>
      </c>
      <c r="BD587" s="559" t="str">
        <f t="shared" si="309"/>
        <v>入力済</v>
      </c>
      <c r="BE587" s="559" t="str">
        <f t="shared" si="310"/>
        <v/>
      </c>
      <c r="BF587" s="559" t="str">
        <f t="shared" si="311"/>
        <v/>
      </c>
      <c r="BG587" s="559" t="str">
        <f t="shared" si="312"/>
        <v/>
      </c>
      <c r="BH587" s="559" t="str">
        <f t="shared" si="313"/>
        <v/>
      </c>
      <c r="BI587" s="559" t="str">
        <f t="shared" si="314"/>
        <v/>
      </c>
      <c r="BK587" s="27"/>
      <c r="BL587" s="606" t="str">
        <f t="shared" si="315"/>
        <v/>
      </c>
      <c r="BM587" s="606" t="str">
        <f t="shared" si="316"/>
        <v/>
      </c>
      <c r="BN587" s="606" t="str">
        <f t="shared" si="317"/>
        <v/>
      </c>
      <c r="BO587" s="607" t="str">
        <f>IFERROR(IF(BN587="対象",ROUNDDOWN(L587*VLOOKUP(K587,【参考】数式用!$A$4:$J$42,10,FALSE)*AA587,0),""),"")</f>
        <v/>
      </c>
      <c r="BP587" s="606" t="str">
        <f t="shared" si="290"/>
        <v/>
      </c>
      <c r="BQ587" s="606" t="str">
        <f t="shared" si="318"/>
        <v/>
      </c>
      <c r="BR587" s="608" t="str">
        <f t="shared" si="291"/>
        <v/>
      </c>
      <c r="BS587" s="608" t="str">
        <f t="shared" si="319"/>
        <v/>
      </c>
      <c r="BT587" s="606" t="str">
        <f t="shared" si="320"/>
        <v/>
      </c>
      <c r="BU587" s="607" t="str">
        <f>IFERROR(IF(BT587="Ⅱロ有り",ROUNDDOWN(L587*VLOOKUP(K587,【参考】数式用!$A$4:$J$42,10,FALSE)*AA587,0),""),"")</f>
        <v/>
      </c>
      <c r="BV587" s="606" t="str">
        <f>IFERROR(IF(BT587="Ⅱロなし",ROUNDDOWN(L587*VLOOKUP(K587,【参考】数式用!$A$4:$J$42,8,FALSE)*AA587,0),""),"")</f>
        <v/>
      </c>
    </row>
    <row r="588" spans="1:74" ht="110.1" customHeight="1" thickBot="1">
      <c r="A588" s="333">
        <v>575</v>
      </c>
      <c r="B588" s="1008" t="str">
        <f>IF(基本情報入力シート!B610="","",基本情報入力シート!B610)</f>
        <v/>
      </c>
      <c r="C588" s="1009"/>
      <c r="D588" s="1009"/>
      <c r="E588" s="1009"/>
      <c r="F588" s="1010"/>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24" t="str">
        <f>IF('別紙様式2-2（個票（４、５月））'!M588="","",'別紙様式2-2（個票（４、５月））'!M588)</f>
        <v/>
      </c>
      <c r="N588" s="584" t="str">
        <f>IF('別紙様式2-2（個票（４、５月））'!N588="","",'別紙様式2-2（個票（４、５月））'!N588)</f>
        <v/>
      </c>
      <c r="O588" s="336"/>
      <c r="P588" s="337" t="str">
        <f>IFERROR(VLOOKUP(K588,【参考】数式用!$A$2:$M$57,MATCH(O588,【参考】数式用!$G$3:$M$3,0)+6,0),"")</f>
        <v/>
      </c>
      <c r="Q588" s="338" t="s">
        <v>118</v>
      </c>
      <c r="R588" s="339"/>
      <c r="S588" s="340" t="s">
        <v>183</v>
      </c>
      <c r="T588" s="339"/>
      <c r="U588" s="340" t="s">
        <v>184</v>
      </c>
      <c r="V588" s="339"/>
      <c r="W588" s="340" t="s">
        <v>183</v>
      </c>
      <c r="X588" s="339"/>
      <c r="Y588" s="340" t="s">
        <v>185</v>
      </c>
      <c r="Z588" s="340" t="s">
        <v>186</v>
      </c>
      <c r="AA588" s="340" t="str">
        <f t="shared" si="292"/>
        <v/>
      </c>
      <c r="AB588" s="341" t="s">
        <v>187</v>
      </c>
      <c r="AC588" s="342" t="str">
        <f t="shared" si="293"/>
        <v/>
      </c>
      <c r="AD588" s="509" t="str">
        <f t="shared" si="294"/>
        <v/>
      </c>
      <c r="AE588" s="343" t="str">
        <f>IFERROR(ROUNDDOWN(ROUNDDOWN(ROUND(L588*VLOOKUP(K588,【参考】数式用!$A$2:$M$57,MATCH("処遇改善加算Ⅳ",【参考】数式用!$G$3:$M$3,0)+6,0),0),0)*AA588*0.5,0), "")</f>
        <v/>
      </c>
      <c r="AF588" s="344"/>
      <c r="AG588" s="345"/>
      <c r="AH588" s="345"/>
      <c r="AI588" s="344"/>
      <c r="AJ588" s="382"/>
      <c r="AK588" s="346"/>
      <c r="AL588" s="324" t="str">
        <f t="shared" si="295"/>
        <v/>
      </c>
      <c r="AM588" s="325" t="str">
        <f t="shared" si="296"/>
        <v/>
      </c>
      <c r="AN588" s="255"/>
      <c r="AO588" s="577" t="str">
        <f>IFERROR(VLOOKUP(K588,【参考】数式用!$A$2:$N$57,14,FALSE),"")</f>
        <v/>
      </c>
      <c r="AP588" s="577" t="str">
        <f t="shared" si="297"/>
        <v/>
      </c>
      <c r="AQ588" s="560" t="str">
        <f t="shared" si="298"/>
        <v/>
      </c>
      <c r="AR588" s="560" t="str">
        <f t="shared" si="299"/>
        <v>キャリアパス要件Ⅰ・Ⅱ_</v>
      </c>
      <c r="AS588" s="632" t="str">
        <f t="shared" si="300"/>
        <v>入力済</v>
      </c>
      <c r="AT588" s="577" t="str">
        <f t="shared" si="301"/>
        <v/>
      </c>
      <c r="AU588" s="632" t="str">
        <f t="shared" si="302"/>
        <v>入力済</v>
      </c>
      <c r="AV588" s="632" t="str">
        <f t="shared" si="303"/>
        <v/>
      </c>
      <c r="AW588" s="632" t="str">
        <f t="shared" si="304"/>
        <v/>
      </c>
      <c r="AX588" s="577" t="str">
        <f t="shared" si="305"/>
        <v/>
      </c>
      <c r="AY588" s="632" t="str">
        <f>IFERROR(VLOOKUP(K588,【参考】数式用!$AR$3:$AS$49, 2, FALSE), "")</f>
        <v/>
      </c>
      <c r="AZ588" s="577" t="str">
        <f t="shared" si="306"/>
        <v/>
      </c>
      <c r="BA588" s="559" t="str">
        <f t="shared" si="307"/>
        <v>入力済</v>
      </c>
      <c r="BB588" s="632" t="str">
        <f>IFERROR(VLOOKUP(K588,【参考】数式用!$AX$3:$AY$59, 2, FALSE), "")</f>
        <v/>
      </c>
      <c r="BC588" s="577" t="str">
        <f t="shared" si="308"/>
        <v/>
      </c>
      <c r="BD588" s="559" t="str">
        <f t="shared" si="309"/>
        <v>入力済</v>
      </c>
      <c r="BE588" s="559" t="str">
        <f t="shared" si="310"/>
        <v/>
      </c>
      <c r="BF588" s="559" t="str">
        <f t="shared" si="311"/>
        <v/>
      </c>
      <c r="BG588" s="559" t="str">
        <f t="shared" si="312"/>
        <v/>
      </c>
      <c r="BH588" s="559" t="str">
        <f t="shared" si="313"/>
        <v/>
      </c>
      <c r="BI588" s="559" t="str">
        <f t="shared" si="314"/>
        <v/>
      </c>
      <c r="BK588" s="27"/>
      <c r="BL588" s="606" t="str">
        <f t="shared" si="315"/>
        <v/>
      </c>
      <c r="BM588" s="606" t="str">
        <f t="shared" si="316"/>
        <v/>
      </c>
      <c r="BN588" s="606" t="str">
        <f t="shared" si="317"/>
        <v/>
      </c>
      <c r="BO588" s="607" t="str">
        <f>IFERROR(IF(BN588="対象",ROUNDDOWN(L588*VLOOKUP(K588,【参考】数式用!$A$4:$J$42,10,FALSE)*AA588,0),""),"")</f>
        <v/>
      </c>
      <c r="BP588" s="606" t="str">
        <f t="shared" si="290"/>
        <v/>
      </c>
      <c r="BQ588" s="606" t="str">
        <f t="shared" si="318"/>
        <v/>
      </c>
      <c r="BR588" s="608" t="str">
        <f t="shared" si="291"/>
        <v/>
      </c>
      <c r="BS588" s="608" t="str">
        <f t="shared" si="319"/>
        <v/>
      </c>
      <c r="BT588" s="606" t="str">
        <f t="shared" si="320"/>
        <v/>
      </c>
      <c r="BU588" s="607" t="str">
        <f>IFERROR(IF(BT588="Ⅱロ有り",ROUNDDOWN(L588*VLOOKUP(K588,【参考】数式用!$A$4:$J$42,10,FALSE)*AA588,0),""),"")</f>
        <v/>
      </c>
      <c r="BV588" s="606" t="str">
        <f>IFERROR(IF(BT588="Ⅱロなし",ROUNDDOWN(L588*VLOOKUP(K588,【参考】数式用!$A$4:$J$42,8,FALSE)*AA588,0),""),"")</f>
        <v/>
      </c>
    </row>
    <row r="589" spans="1:74" ht="110.1" customHeight="1" thickBot="1">
      <c r="A589" s="333">
        <v>576</v>
      </c>
      <c r="B589" s="1008" t="str">
        <f>IF(基本情報入力シート!B611="","",基本情報入力シート!B611)</f>
        <v/>
      </c>
      <c r="C589" s="1009"/>
      <c r="D589" s="1009"/>
      <c r="E589" s="1009"/>
      <c r="F589" s="1010"/>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24" t="str">
        <f>IF('別紙様式2-2（個票（４、５月））'!M589="","",'別紙様式2-2（個票（４、５月））'!M589)</f>
        <v/>
      </c>
      <c r="N589" s="584" t="str">
        <f>IF('別紙様式2-2（個票（４、５月））'!N589="","",'別紙様式2-2（個票（４、５月））'!N589)</f>
        <v/>
      </c>
      <c r="O589" s="336"/>
      <c r="P589" s="337" t="str">
        <f>IFERROR(VLOOKUP(K589,【参考】数式用!$A$2:$M$57,MATCH(O589,【参考】数式用!$G$3:$M$3,0)+6,0),"")</f>
        <v/>
      </c>
      <c r="Q589" s="338" t="s">
        <v>118</v>
      </c>
      <c r="R589" s="339"/>
      <c r="S589" s="340" t="s">
        <v>183</v>
      </c>
      <c r="T589" s="339"/>
      <c r="U589" s="340" t="s">
        <v>184</v>
      </c>
      <c r="V589" s="339"/>
      <c r="W589" s="340" t="s">
        <v>183</v>
      </c>
      <c r="X589" s="339"/>
      <c r="Y589" s="340" t="s">
        <v>185</v>
      </c>
      <c r="Z589" s="340" t="s">
        <v>186</v>
      </c>
      <c r="AA589" s="340" t="str">
        <f t="shared" si="292"/>
        <v/>
      </c>
      <c r="AB589" s="341" t="s">
        <v>187</v>
      </c>
      <c r="AC589" s="342" t="str">
        <f t="shared" si="293"/>
        <v/>
      </c>
      <c r="AD589" s="509" t="str">
        <f t="shared" si="294"/>
        <v/>
      </c>
      <c r="AE589" s="343" t="str">
        <f>IFERROR(ROUNDDOWN(ROUNDDOWN(ROUND(L589*VLOOKUP(K589,【参考】数式用!$A$2:$M$57,MATCH("処遇改善加算Ⅳ",【参考】数式用!$G$3:$M$3,0)+6,0),0),0)*AA589*0.5,0), "")</f>
        <v/>
      </c>
      <c r="AF589" s="344"/>
      <c r="AG589" s="345"/>
      <c r="AH589" s="345"/>
      <c r="AI589" s="344"/>
      <c r="AJ589" s="382"/>
      <c r="AK589" s="346"/>
      <c r="AL589" s="324" t="str">
        <f t="shared" si="295"/>
        <v/>
      </c>
      <c r="AM589" s="325" t="str">
        <f t="shared" si="296"/>
        <v/>
      </c>
      <c r="AN589" s="255"/>
      <c r="AO589" s="577" t="str">
        <f>IFERROR(VLOOKUP(K589,【参考】数式用!$A$2:$N$57,14,FALSE),"")</f>
        <v/>
      </c>
      <c r="AP589" s="577" t="str">
        <f t="shared" si="297"/>
        <v/>
      </c>
      <c r="AQ589" s="560" t="str">
        <f t="shared" si="298"/>
        <v/>
      </c>
      <c r="AR589" s="560" t="str">
        <f t="shared" si="299"/>
        <v>キャリアパス要件Ⅰ・Ⅱ_</v>
      </c>
      <c r="AS589" s="632" t="str">
        <f t="shared" si="300"/>
        <v>入力済</v>
      </c>
      <c r="AT589" s="577" t="str">
        <f t="shared" si="301"/>
        <v/>
      </c>
      <c r="AU589" s="632" t="str">
        <f t="shared" si="302"/>
        <v>入力済</v>
      </c>
      <c r="AV589" s="632" t="str">
        <f t="shared" si="303"/>
        <v/>
      </c>
      <c r="AW589" s="632" t="str">
        <f t="shared" si="304"/>
        <v/>
      </c>
      <c r="AX589" s="577" t="str">
        <f t="shared" si="305"/>
        <v/>
      </c>
      <c r="AY589" s="632" t="str">
        <f>IFERROR(VLOOKUP(K589,【参考】数式用!$AR$3:$AS$49, 2, FALSE), "")</f>
        <v/>
      </c>
      <c r="AZ589" s="577" t="str">
        <f t="shared" si="306"/>
        <v/>
      </c>
      <c r="BA589" s="559" t="str">
        <f t="shared" si="307"/>
        <v>入力済</v>
      </c>
      <c r="BB589" s="632" t="str">
        <f>IFERROR(VLOOKUP(K589,【参考】数式用!$AX$3:$AY$59, 2, FALSE), "")</f>
        <v/>
      </c>
      <c r="BC589" s="577" t="str">
        <f t="shared" si="308"/>
        <v/>
      </c>
      <c r="BD589" s="559" t="str">
        <f t="shared" si="309"/>
        <v>入力済</v>
      </c>
      <c r="BE589" s="559" t="str">
        <f t="shared" si="310"/>
        <v/>
      </c>
      <c r="BF589" s="559" t="str">
        <f t="shared" si="311"/>
        <v/>
      </c>
      <c r="BG589" s="559" t="str">
        <f t="shared" si="312"/>
        <v/>
      </c>
      <c r="BH589" s="559" t="str">
        <f t="shared" si="313"/>
        <v/>
      </c>
      <c r="BI589" s="559" t="str">
        <f t="shared" si="314"/>
        <v/>
      </c>
      <c r="BK589" s="27"/>
      <c r="BL589" s="606" t="str">
        <f t="shared" si="315"/>
        <v/>
      </c>
      <c r="BM589" s="606" t="str">
        <f t="shared" si="316"/>
        <v/>
      </c>
      <c r="BN589" s="606" t="str">
        <f t="shared" si="317"/>
        <v/>
      </c>
      <c r="BO589" s="607" t="str">
        <f>IFERROR(IF(BN589="対象",ROUNDDOWN(L589*VLOOKUP(K589,【参考】数式用!$A$4:$J$42,10,FALSE)*AA589,0),""),"")</f>
        <v/>
      </c>
      <c r="BP589" s="606" t="str">
        <f t="shared" si="290"/>
        <v/>
      </c>
      <c r="BQ589" s="606" t="str">
        <f t="shared" si="318"/>
        <v/>
      </c>
      <c r="BR589" s="608" t="str">
        <f t="shared" si="291"/>
        <v/>
      </c>
      <c r="BS589" s="608" t="str">
        <f t="shared" si="319"/>
        <v/>
      </c>
      <c r="BT589" s="606" t="str">
        <f t="shared" si="320"/>
        <v/>
      </c>
      <c r="BU589" s="607" t="str">
        <f>IFERROR(IF(BT589="Ⅱロ有り",ROUNDDOWN(L589*VLOOKUP(K589,【参考】数式用!$A$4:$J$42,10,FALSE)*AA589,0),""),"")</f>
        <v/>
      </c>
      <c r="BV589" s="606" t="str">
        <f>IFERROR(IF(BT589="Ⅱロなし",ROUNDDOWN(L589*VLOOKUP(K589,【参考】数式用!$A$4:$J$42,8,FALSE)*AA589,0),""),"")</f>
        <v/>
      </c>
    </row>
    <row r="590" spans="1:74" ht="110.1" customHeight="1" thickBot="1">
      <c r="A590" s="333">
        <v>577</v>
      </c>
      <c r="B590" s="1008" t="str">
        <f>IF(基本情報入力シート!B612="","",基本情報入力シート!B612)</f>
        <v/>
      </c>
      <c r="C590" s="1009"/>
      <c r="D590" s="1009"/>
      <c r="E590" s="1009"/>
      <c r="F590" s="1010"/>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24" t="str">
        <f>IF('別紙様式2-2（個票（４、５月））'!M590="","",'別紙様式2-2（個票（４、５月））'!M590)</f>
        <v/>
      </c>
      <c r="N590" s="584" t="str">
        <f>IF('別紙様式2-2（個票（４、５月））'!N590="","",'別紙様式2-2（個票（４、５月））'!N590)</f>
        <v/>
      </c>
      <c r="O590" s="336"/>
      <c r="P590" s="337" t="str">
        <f>IFERROR(VLOOKUP(K590,【参考】数式用!$A$2:$M$57,MATCH(O590,【参考】数式用!$G$3:$M$3,0)+6,0),"")</f>
        <v/>
      </c>
      <c r="Q590" s="338" t="s">
        <v>118</v>
      </c>
      <c r="R590" s="339"/>
      <c r="S590" s="340" t="s">
        <v>183</v>
      </c>
      <c r="T590" s="339"/>
      <c r="U590" s="340" t="s">
        <v>184</v>
      </c>
      <c r="V590" s="339"/>
      <c r="W590" s="340" t="s">
        <v>183</v>
      </c>
      <c r="X590" s="339"/>
      <c r="Y590" s="340" t="s">
        <v>185</v>
      </c>
      <c r="Z590" s="340" t="s">
        <v>186</v>
      </c>
      <c r="AA590" s="340" t="str">
        <f t="shared" si="292"/>
        <v/>
      </c>
      <c r="AB590" s="341" t="s">
        <v>187</v>
      </c>
      <c r="AC590" s="342" t="str">
        <f t="shared" si="293"/>
        <v/>
      </c>
      <c r="AD590" s="509" t="str">
        <f t="shared" si="294"/>
        <v/>
      </c>
      <c r="AE590" s="343" t="str">
        <f>IFERROR(ROUNDDOWN(ROUNDDOWN(ROUND(L590*VLOOKUP(K590,【参考】数式用!$A$2:$M$57,MATCH("処遇改善加算Ⅳ",【参考】数式用!$G$3:$M$3,0)+6,0),0),0)*AA590*0.5,0), "")</f>
        <v/>
      </c>
      <c r="AF590" s="344"/>
      <c r="AG590" s="345"/>
      <c r="AH590" s="345"/>
      <c r="AI590" s="344"/>
      <c r="AJ590" s="382"/>
      <c r="AK590" s="346"/>
      <c r="AL590" s="324" t="str">
        <f t="shared" si="295"/>
        <v/>
      </c>
      <c r="AM590" s="325" t="str">
        <f t="shared" si="296"/>
        <v/>
      </c>
      <c r="AN590" s="255"/>
      <c r="AO590" s="577" t="str">
        <f>IFERROR(VLOOKUP(K590,【参考】数式用!$A$2:$N$57,14,FALSE),"")</f>
        <v/>
      </c>
      <c r="AP590" s="577" t="str">
        <f t="shared" si="297"/>
        <v/>
      </c>
      <c r="AQ590" s="560" t="str">
        <f t="shared" si="298"/>
        <v/>
      </c>
      <c r="AR590" s="560" t="str">
        <f t="shared" si="299"/>
        <v>キャリアパス要件Ⅰ・Ⅱ_</v>
      </c>
      <c r="AS590" s="632" t="str">
        <f t="shared" si="300"/>
        <v>入力済</v>
      </c>
      <c r="AT590" s="577" t="str">
        <f t="shared" si="301"/>
        <v/>
      </c>
      <c r="AU590" s="632" t="str">
        <f t="shared" si="302"/>
        <v>入力済</v>
      </c>
      <c r="AV590" s="632" t="str">
        <f t="shared" si="303"/>
        <v/>
      </c>
      <c r="AW590" s="632" t="str">
        <f t="shared" si="304"/>
        <v/>
      </c>
      <c r="AX590" s="577" t="str">
        <f t="shared" si="305"/>
        <v/>
      </c>
      <c r="AY590" s="632" t="str">
        <f>IFERROR(VLOOKUP(K590,【参考】数式用!$AR$3:$AS$49, 2, FALSE), "")</f>
        <v/>
      </c>
      <c r="AZ590" s="577" t="str">
        <f t="shared" si="306"/>
        <v/>
      </c>
      <c r="BA590" s="559" t="str">
        <f t="shared" si="307"/>
        <v>入力済</v>
      </c>
      <c r="BB590" s="632" t="str">
        <f>IFERROR(VLOOKUP(K590,【参考】数式用!$AX$3:$AY$59, 2, FALSE), "")</f>
        <v/>
      </c>
      <c r="BC590" s="577" t="str">
        <f t="shared" si="308"/>
        <v/>
      </c>
      <c r="BD590" s="559" t="str">
        <f t="shared" si="309"/>
        <v>入力済</v>
      </c>
      <c r="BE590" s="559" t="str">
        <f t="shared" si="310"/>
        <v/>
      </c>
      <c r="BF590" s="559" t="str">
        <f t="shared" si="311"/>
        <v/>
      </c>
      <c r="BG590" s="559" t="str">
        <f t="shared" si="312"/>
        <v/>
      </c>
      <c r="BH590" s="559" t="str">
        <f t="shared" si="313"/>
        <v/>
      </c>
      <c r="BI590" s="559" t="str">
        <f t="shared" si="314"/>
        <v/>
      </c>
      <c r="BK590" s="27"/>
      <c r="BL590" s="606" t="str">
        <f t="shared" si="315"/>
        <v/>
      </c>
      <c r="BM590" s="606" t="str">
        <f t="shared" si="316"/>
        <v/>
      </c>
      <c r="BN590" s="606" t="str">
        <f t="shared" si="317"/>
        <v/>
      </c>
      <c r="BO590" s="607" t="str">
        <f>IFERROR(IF(BN590="対象",ROUNDDOWN(L590*VLOOKUP(K590,【参考】数式用!$A$4:$J$42,10,FALSE)*AA590,0),""),"")</f>
        <v/>
      </c>
      <c r="BP590" s="606" t="str">
        <f t="shared" ref="BP590:BP653" si="321">IFERROR(IF(BN590="特例",AC590,""),"")</f>
        <v/>
      </c>
      <c r="BQ590" s="606" t="str">
        <f t="shared" si="318"/>
        <v/>
      </c>
      <c r="BR590" s="608" t="str">
        <f t="shared" ref="BR590:BR653" si="322">IF(BQ590="","",IF(OR(AG590="○",AG590="誓約"),"対象",""))</f>
        <v/>
      </c>
      <c r="BS590" s="608" t="str">
        <f t="shared" si="319"/>
        <v/>
      </c>
      <c r="BT590" s="606" t="str">
        <f t="shared" si="320"/>
        <v/>
      </c>
      <c r="BU590" s="607" t="str">
        <f>IFERROR(IF(BT590="Ⅱロ有り",ROUNDDOWN(L590*VLOOKUP(K590,【参考】数式用!$A$4:$J$42,10,FALSE)*AA590,0),""),"")</f>
        <v/>
      </c>
      <c r="BV590" s="606" t="str">
        <f>IFERROR(IF(BT590="Ⅱロなし",ROUNDDOWN(L590*VLOOKUP(K590,【参考】数式用!$A$4:$J$42,8,FALSE)*AA590,0),""),"")</f>
        <v/>
      </c>
    </row>
    <row r="591" spans="1:74" ht="110.1" customHeight="1" thickBot="1">
      <c r="A591" s="333">
        <v>578</v>
      </c>
      <c r="B591" s="1008" t="str">
        <f>IF(基本情報入力シート!B613="","",基本情報入力シート!B613)</f>
        <v/>
      </c>
      <c r="C591" s="1009"/>
      <c r="D591" s="1009"/>
      <c r="E591" s="1009"/>
      <c r="F591" s="1010"/>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24" t="str">
        <f>IF('別紙様式2-2（個票（４、５月））'!M591="","",'別紙様式2-2（個票（４、５月））'!M591)</f>
        <v/>
      </c>
      <c r="N591" s="584" t="str">
        <f>IF('別紙様式2-2（個票（４、５月））'!N591="","",'別紙様式2-2（個票（４、５月））'!N591)</f>
        <v/>
      </c>
      <c r="O591" s="336"/>
      <c r="P591" s="337" t="str">
        <f>IFERROR(VLOOKUP(K591,【参考】数式用!$A$2:$M$57,MATCH(O591,【参考】数式用!$G$3:$M$3,0)+6,0),"")</f>
        <v/>
      </c>
      <c r="Q591" s="338" t="s">
        <v>118</v>
      </c>
      <c r="R591" s="339"/>
      <c r="S591" s="340" t="s">
        <v>183</v>
      </c>
      <c r="T591" s="339"/>
      <c r="U591" s="340" t="s">
        <v>184</v>
      </c>
      <c r="V591" s="339"/>
      <c r="W591" s="340" t="s">
        <v>183</v>
      </c>
      <c r="X591" s="339"/>
      <c r="Y591" s="340" t="s">
        <v>185</v>
      </c>
      <c r="Z591" s="340" t="s">
        <v>186</v>
      </c>
      <c r="AA591" s="340" t="str">
        <f t="shared" si="292"/>
        <v/>
      </c>
      <c r="AB591" s="341" t="s">
        <v>187</v>
      </c>
      <c r="AC591" s="342" t="str">
        <f t="shared" si="293"/>
        <v/>
      </c>
      <c r="AD591" s="509" t="str">
        <f t="shared" si="294"/>
        <v/>
      </c>
      <c r="AE591" s="343" t="str">
        <f>IFERROR(ROUNDDOWN(ROUNDDOWN(ROUND(L591*VLOOKUP(K591,【参考】数式用!$A$2:$M$57,MATCH("処遇改善加算Ⅳ",【参考】数式用!$G$3:$M$3,0)+6,0),0),0)*AA591*0.5,0), "")</f>
        <v/>
      </c>
      <c r="AF591" s="344"/>
      <c r="AG591" s="345"/>
      <c r="AH591" s="345"/>
      <c r="AI591" s="344"/>
      <c r="AJ591" s="382"/>
      <c r="AK591" s="346"/>
      <c r="AL591" s="324" t="str">
        <f t="shared" si="295"/>
        <v/>
      </c>
      <c r="AM591" s="325" t="str">
        <f t="shared" si="296"/>
        <v/>
      </c>
      <c r="AN591" s="255"/>
      <c r="AO591" s="577" t="str">
        <f>IFERROR(VLOOKUP(K591,【参考】数式用!$A$2:$N$57,14,FALSE),"")</f>
        <v/>
      </c>
      <c r="AP591" s="577" t="str">
        <f t="shared" si="297"/>
        <v/>
      </c>
      <c r="AQ591" s="560" t="str">
        <f t="shared" si="298"/>
        <v/>
      </c>
      <c r="AR591" s="560" t="str">
        <f t="shared" si="299"/>
        <v>キャリアパス要件Ⅰ・Ⅱ_</v>
      </c>
      <c r="AS591" s="632" t="str">
        <f t="shared" si="300"/>
        <v>入力済</v>
      </c>
      <c r="AT591" s="577" t="str">
        <f t="shared" si="301"/>
        <v/>
      </c>
      <c r="AU591" s="632" t="str">
        <f t="shared" si="302"/>
        <v>入力済</v>
      </c>
      <c r="AV591" s="632" t="str">
        <f t="shared" si="303"/>
        <v/>
      </c>
      <c r="AW591" s="632" t="str">
        <f t="shared" si="304"/>
        <v/>
      </c>
      <c r="AX591" s="577" t="str">
        <f t="shared" si="305"/>
        <v/>
      </c>
      <c r="AY591" s="632" t="str">
        <f>IFERROR(VLOOKUP(K591,【参考】数式用!$AR$3:$AS$49, 2, FALSE), "")</f>
        <v/>
      </c>
      <c r="AZ591" s="577" t="str">
        <f t="shared" si="306"/>
        <v/>
      </c>
      <c r="BA591" s="559" t="str">
        <f t="shared" si="307"/>
        <v>入力済</v>
      </c>
      <c r="BB591" s="632" t="str">
        <f>IFERROR(VLOOKUP(K591,【参考】数式用!$AX$3:$AY$59, 2, FALSE), "")</f>
        <v/>
      </c>
      <c r="BC591" s="577" t="str">
        <f t="shared" si="308"/>
        <v/>
      </c>
      <c r="BD591" s="559" t="str">
        <f t="shared" si="309"/>
        <v>入力済</v>
      </c>
      <c r="BE591" s="559" t="str">
        <f t="shared" si="310"/>
        <v/>
      </c>
      <c r="BF591" s="559" t="str">
        <f t="shared" si="311"/>
        <v/>
      </c>
      <c r="BG591" s="559" t="str">
        <f t="shared" si="312"/>
        <v/>
      </c>
      <c r="BH591" s="559" t="str">
        <f t="shared" si="313"/>
        <v/>
      </c>
      <c r="BI591" s="559" t="str">
        <f t="shared" si="314"/>
        <v/>
      </c>
      <c r="BK591" s="27"/>
      <c r="BL591" s="606" t="str">
        <f t="shared" si="315"/>
        <v/>
      </c>
      <c r="BM591" s="606" t="str">
        <f t="shared" si="316"/>
        <v/>
      </c>
      <c r="BN591" s="606" t="str">
        <f t="shared" si="317"/>
        <v/>
      </c>
      <c r="BO591" s="607" t="str">
        <f>IFERROR(IF(BN591="対象",ROUNDDOWN(L591*VLOOKUP(K591,【参考】数式用!$A$4:$J$42,10,FALSE)*AA591,0),""),"")</f>
        <v/>
      </c>
      <c r="BP591" s="606" t="str">
        <f t="shared" si="321"/>
        <v/>
      </c>
      <c r="BQ591" s="606" t="str">
        <f t="shared" si="318"/>
        <v/>
      </c>
      <c r="BR591" s="608" t="str">
        <f t="shared" si="322"/>
        <v/>
      </c>
      <c r="BS591" s="608" t="str">
        <f t="shared" si="319"/>
        <v/>
      </c>
      <c r="BT591" s="606" t="str">
        <f t="shared" si="320"/>
        <v/>
      </c>
      <c r="BU591" s="607" t="str">
        <f>IFERROR(IF(BT591="Ⅱロ有り",ROUNDDOWN(L591*VLOOKUP(K591,【参考】数式用!$A$4:$J$42,10,FALSE)*AA591,0),""),"")</f>
        <v/>
      </c>
      <c r="BV591" s="606" t="str">
        <f>IFERROR(IF(BT591="Ⅱロなし",ROUNDDOWN(L591*VLOOKUP(K591,【参考】数式用!$A$4:$J$42,8,FALSE)*AA591,0),""),"")</f>
        <v/>
      </c>
    </row>
    <row r="592" spans="1:74" ht="110.1" customHeight="1" thickBot="1">
      <c r="A592" s="333">
        <v>579</v>
      </c>
      <c r="B592" s="1008" t="str">
        <f>IF(基本情報入力シート!B614="","",基本情報入力シート!B614)</f>
        <v/>
      </c>
      <c r="C592" s="1009"/>
      <c r="D592" s="1009"/>
      <c r="E592" s="1009"/>
      <c r="F592" s="1010"/>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24" t="str">
        <f>IF('別紙様式2-2（個票（４、５月））'!M592="","",'別紙様式2-2（個票（４、５月））'!M592)</f>
        <v/>
      </c>
      <c r="N592" s="584" t="str">
        <f>IF('別紙様式2-2（個票（４、５月））'!N592="","",'別紙様式2-2（個票（４、５月））'!N592)</f>
        <v/>
      </c>
      <c r="O592" s="336"/>
      <c r="P592" s="337" t="str">
        <f>IFERROR(VLOOKUP(K592,【参考】数式用!$A$2:$M$57,MATCH(O592,【参考】数式用!$G$3:$M$3,0)+6,0),"")</f>
        <v/>
      </c>
      <c r="Q592" s="338" t="s">
        <v>118</v>
      </c>
      <c r="R592" s="339"/>
      <c r="S592" s="340" t="s">
        <v>183</v>
      </c>
      <c r="T592" s="339"/>
      <c r="U592" s="340" t="s">
        <v>184</v>
      </c>
      <c r="V592" s="339"/>
      <c r="W592" s="340" t="s">
        <v>183</v>
      </c>
      <c r="X592" s="339"/>
      <c r="Y592" s="340" t="s">
        <v>185</v>
      </c>
      <c r="Z592" s="340" t="s">
        <v>186</v>
      </c>
      <c r="AA592" s="340" t="str">
        <f t="shared" si="292"/>
        <v/>
      </c>
      <c r="AB592" s="341" t="s">
        <v>187</v>
      </c>
      <c r="AC592" s="342" t="str">
        <f t="shared" si="293"/>
        <v/>
      </c>
      <c r="AD592" s="509" t="str">
        <f t="shared" si="294"/>
        <v/>
      </c>
      <c r="AE592" s="343" t="str">
        <f>IFERROR(ROUNDDOWN(ROUNDDOWN(ROUND(L592*VLOOKUP(K592,【参考】数式用!$A$2:$M$57,MATCH("処遇改善加算Ⅳ",【参考】数式用!$G$3:$M$3,0)+6,0),0),0)*AA592*0.5,0), "")</f>
        <v/>
      </c>
      <c r="AF592" s="344"/>
      <c r="AG592" s="345"/>
      <c r="AH592" s="345"/>
      <c r="AI592" s="344"/>
      <c r="AJ592" s="382"/>
      <c r="AK592" s="346"/>
      <c r="AL592" s="324" t="str">
        <f t="shared" si="295"/>
        <v/>
      </c>
      <c r="AM592" s="325" t="str">
        <f t="shared" si="296"/>
        <v/>
      </c>
      <c r="AN592" s="255"/>
      <c r="AO592" s="577" t="str">
        <f>IFERROR(VLOOKUP(K592,【参考】数式用!$A$2:$N$57,14,FALSE),"")</f>
        <v/>
      </c>
      <c r="AP592" s="577" t="str">
        <f t="shared" si="297"/>
        <v/>
      </c>
      <c r="AQ592" s="560" t="str">
        <f t="shared" si="298"/>
        <v/>
      </c>
      <c r="AR592" s="560" t="str">
        <f t="shared" si="299"/>
        <v>キャリアパス要件Ⅰ・Ⅱ_</v>
      </c>
      <c r="AS592" s="632" t="str">
        <f t="shared" si="300"/>
        <v>入力済</v>
      </c>
      <c r="AT592" s="577" t="str">
        <f t="shared" si="301"/>
        <v/>
      </c>
      <c r="AU592" s="632" t="str">
        <f t="shared" si="302"/>
        <v>入力済</v>
      </c>
      <c r="AV592" s="632" t="str">
        <f t="shared" si="303"/>
        <v/>
      </c>
      <c r="AW592" s="632" t="str">
        <f t="shared" si="304"/>
        <v/>
      </c>
      <c r="AX592" s="577" t="str">
        <f t="shared" si="305"/>
        <v/>
      </c>
      <c r="AY592" s="632" t="str">
        <f>IFERROR(VLOOKUP(K592,【参考】数式用!$AR$3:$AS$49, 2, FALSE), "")</f>
        <v/>
      </c>
      <c r="AZ592" s="577" t="str">
        <f t="shared" si="306"/>
        <v/>
      </c>
      <c r="BA592" s="559" t="str">
        <f t="shared" si="307"/>
        <v>入力済</v>
      </c>
      <c r="BB592" s="632" t="str">
        <f>IFERROR(VLOOKUP(K592,【参考】数式用!$AX$3:$AY$59, 2, FALSE), "")</f>
        <v/>
      </c>
      <c r="BC592" s="577" t="str">
        <f t="shared" si="308"/>
        <v/>
      </c>
      <c r="BD592" s="559" t="str">
        <f t="shared" si="309"/>
        <v>入力済</v>
      </c>
      <c r="BE592" s="559" t="str">
        <f t="shared" si="310"/>
        <v/>
      </c>
      <c r="BF592" s="559" t="str">
        <f t="shared" si="311"/>
        <v/>
      </c>
      <c r="BG592" s="559" t="str">
        <f t="shared" si="312"/>
        <v/>
      </c>
      <c r="BH592" s="559" t="str">
        <f t="shared" si="313"/>
        <v/>
      </c>
      <c r="BI592" s="559" t="str">
        <f t="shared" si="314"/>
        <v/>
      </c>
      <c r="BK592" s="27"/>
      <c r="BL592" s="606" t="str">
        <f t="shared" si="315"/>
        <v/>
      </c>
      <c r="BM592" s="606" t="str">
        <f t="shared" si="316"/>
        <v/>
      </c>
      <c r="BN592" s="606" t="str">
        <f t="shared" si="317"/>
        <v/>
      </c>
      <c r="BO592" s="607" t="str">
        <f>IFERROR(IF(BN592="対象",ROUNDDOWN(L592*VLOOKUP(K592,【参考】数式用!$A$4:$J$42,10,FALSE)*AA592,0),""),"")</f>
        <v/>
      </c>
      <c r="BP592" s="606" t="str">
        <f t="shared" si="321"/>
        <v/>
      </c>
      <c r="BQ592" s="606" t="str">
        <f t="shared" si="318"/>
        <v/>
      </c>
      <c r="BR592" s="608" t="str">
        <f t="shared" si="322"/>
        <v/>
      </c>
      <c r="BS592" s="608" t="str">
        <f t="shared" si="319"/>
        <v/>
      </c>
      <c r="BT592" s="606" t="str">
        <f t="shared" si="320"/>
        <v/>
      </c>
      <c r="BU592" s="607" t="str">
        <f>IFERROR(IF(BT592="Ⅱロ有り",ROUNDDOWN(L592*VLOOKUP(K592,【参考】数式用!$A$4:$J$42,10,FALSE)*AA592,0),""),"")</f>
        <v/>
      </c>
      <c r="BV592" s="606" t="str">
        <f>IFERROR(IF(BT592="Ⅱロなし",ROUNDDOWN(L592*VLOOKUP(K592,【参考】数式用!$A$4:$J$42,8,FALSE)*AA592,0),""),"")</f>
        <v/>
      </c>
    </row>
    <row r="593" spans="1:74" ht="110.1" customHeight="1" thickBot="1">
      <c r="A593" s="333">
        <v>580</v>
      </c>
      <c r="B593" s="1008" t="str">
        <f>IF(基本情報入力シート!B615="","",基本情報入力シート!B615)</f>
        <v/>
      </c>
      <c r="C593" s="1009"/>
      <c r="D593" s="1009"/>
      <c r="E593" s="1009"/>
      <c r="F593" s="1010"/>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24" t="str">
        <f>IF('別紙様式2-2（個票（４、５月））'!M593="","",'別紙様式2-2（個票（４、５月））'!M593)</f>
        <v/>
      </c>
      <c r="N593" s="584" t="str">
        <f>IF('別紙様式2-2（個票（４、５月））'!N593="","",'別紙様式2-2（個票（４、５月））'!N593)</f>
        <v/>
      </c>
      <c r="O593" s="336"/>
      <c r="P593" s="337" t="str">
        <f>IFERROR(VLOOKUP(K593,【参考】数式用!$A$2:$M$57,MATCH(O593,【参考】数式用!$G$3:$M$3,0)+6,0),"")</f>
        <v/>
      </c>
      <c r="Q593" s="338" t="s">
        <v>118</v>
      </c>
      <c r="R593" s="339"/>
      <c r="S593" s="340" t="s">
        <v>183</v>
      </c>
      <c r="T593" s="339"/>
      <c r="U593" s="340" t="s">
        <v>184</v>
      </c>
      <c r="V593" s="339"/>
      <c r="W593" s="340" t="s">
        <v>183</v>
      </c>
      <c r="X593" s="339"/>
      <c r="Y593" s="340" t="s">
        <v>185</v>
      </c>
      <c r="Z593" s="340" t="s">
        <v>186</v>
      </c>
      <c r="AA593" s="340" t="str">
        <f t="shared" si="292"/>
        <v/>
      </c>
      <c r="AB593" s="341" t="s">
        <v>187</v>
      </c>
      <c r="AC593" s="342" t="str">
        <f t="shared" si="293"/>
        <v/>
      </c>
      <c r="AD593" s="509" t="str">
        <f t="shared" si="294"/>
        <v/>
      </c>
      <c r="AE593" s="343" t="str">
        <f>IFERROR(ROUNDDOWN(ROUNDDOWN(ROUND(L593*VLOOKUP(K593,【参考】数式用!$A$2:$M$57,MATCH("処遇改善加算Ⅳ",【参考】数式用!$G$3:$M$3,0)+6,0),0),0)*AA593*0.5,0), "")</f>
        <v/>
      </c>
      <c r="AF593" s="344"/>
      <c r="AG593" s="345"/>
      <c r="AH593" s="345"/>
      <c r="AI593" s="344"/>
      <c r="AJ593" s="382"/>
      <c r="AK593" s="346"/>
      <c r="AL593" s="324" t="str">
        <f t="shared" si="295"/>
        <v/>
      </c>
      <c r="AM593" s="325" t="str">
        <f t="shared" si="296"/>
        <v/>
      </c>
      <c r="AN593" s="255"/>
      <c r="AO593" s="577" t="str">
        <f>IFERROR(VLOOKUP(K593,【参考】数式用!$A$2:$N$57,14,FALSE),"")</f>
        <v/>
      </c>
      <c r="AP593" s="577" t="str">
        <f t="shared" si="297"/>
        <v/>
      </c>
      <c r="AQ593" s="560" t="str">
        <f t="shared" si="298"/>
        <v/>
      </c>
      <c r="AR593" s="560" t="str">
        <f t="shared" si="299"/>
        <v>キャリアパス要件Ⅰ・Ⅱ_</v>
      </c>
      <c r="AS593" s="632" t="str">
        <f t="shared" si="300"/>
        <v>入力済</v>
      </c>
      <c r="AT593" s="577" t="str">
        <f t="shared" si="301"/>
        <v/>
      </c>
      <c r="AU593" s="632" t="str">
        <f t="shared" si="302"/>
        <v>入力済</v>
      </c>
      <c r="AV593" s="632" t="str">
        <f t="shared" si="303"/>
        <v/>
      </c>
      <c r="AW593" s="632" t="str">
        <f t="shared" si="304"/>
        <v/>
      </c>
      <c r="AX593" s="577" t="str">
        <f t="shared" si="305"/>
        <v/>
      </c>
      <c r="AY593" s="632" t="str">
        <f>IFERROR(VLOOKUP(K593,【参考】数式用!$AR$3:$AS$49, 2, FALSE), "")</f>
        <v/>
      </c>
      <c r="AZ593" s="577" t="str">
        <f t="shared" si="306"/>
        <v/>
      </c>
      <c r="BA593" s="559" t="str">
        <f t="shared" si="307"/>
        <v>入力済</v>
      </c>
      <c r="BB593" s="632" t="str">
        <f>IFERROR(VLOOKUP(K593,【参考】数式用!$AX$3:$AY$59, 2, FALSE), "")</f>
        <v/>
      </c>
      <c r="BC593" s="577" t="str">
        <f t="shared" si="308"/>
        <v/>
      </c>
      <c r="BD593" s="559" t="str">
        <f t="shared" si="309"/>
        <v>入力済</v>
      </c>
      <c r="BE593" s="559" t="str">
        <f t="shared" si="310"/>
        <v/>
      </c>
      <c r="BF593" s="559" t="str">
        <f t="shared" si="311"/>
        <v/>
      </c>
      <c r="BG593" s="559" t="str">
        <f t="shared" si="312"/>
        <v/>
      </c>
      <c r="BH593" s="559" t="str">
        <f t="shared" si="313"/>
        <v/>
      </c>
      <c r="BI593" s="559" t="str">
        <f t="shared" si="314"/>
        <v/>
      </c>
      <c r="BK593" s="27"/>
      <c r="BL593" s="606" t="str">
        <f t="shared" si="315"/>
        <v/>
      </c>
      <c r="BM593" s="606" t="str">
        <f t="shared" si="316"/>
        <v/>
      </c>
      <c r="BN593" s="606" t="str">
        <f t="shared" si="317"/>
        <v/>
      </c>
      <c r="BO593" s="607" t="str">
        <f>IFERROR(IF(BN593="対象",ROUNDDOWN(L593*VLOOKUP(K593,【参考】数式用!$A$4:$J$42,10,FALSE)*AA593,0),""),"")</f>
        <v/>
      </c>
      <c r="BP593" s="606" t="str">
        <f t="shared" si="321"/>
        <v/>
      </c>
      <c r="BQ593" s="606" t="str">
        <f t="shared" si="318"/>
        <v/>
      </c>
      <c r="BR593" s="608" t="str">
        <f t="shared" si="322"/>
        <v/>
      </c>
      <c r="BS593" s="608" t="str">
        <f t="shared" si="319"/>
        <v/>
      </c>
      <c r="BT593" s="606" t="str">
        <f t="shared" si="320"/>
        <v/>
      </c>
      <c r="BU593" s="607" t="str">
        <f>IFERROR(IF(BT593="Ⅱロ有り",ROUNDDOWN(L593*VLOOKUP(K593,【参考】数式用!$A$4:$J$42,10,FALSE)*AA593,0),""),"")</f>
        <v/>
      </c>
      <c r="BV593" s="606" t="str">
        <f>IFERROR(IF(BT593="Ⅱロなし",ROUNDDOWN(L593*VLOOKUP(K593,【参考】数式用!$A$4:$J$42,8,FALSE)*AA593,0),""),"")</f>
        <v/>
      </c>
    </row>
    <row r="594" spans="1:74" ht="110.1" customHeight="1" thickBot="1">
      <c r="A594" s="333">
        <v>581</v>
      </c>
      <c r="B594" s="1008" t="str">
        <f>IF(基本情報入力シート!B616="","",基本情報入力シート!B616)</f>
        <v/>
      </c>
      <c r="C594" s="1009"/>
      <c r="D594" s="1009"/>
      <c r="E594" s="1009"/>
      <c r="F594" s="1010"/>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24" t="str">
        <f>IF('別紙様式2-2（個票（４、５月））'!M594="","",'別紙様式2-2（個票（４、５月））'!M594)</f>
        <v/>
      </c>
      <c r="N594" s="584" t="str">
        <f>IF('別紙様式2-2（個票（４、５月））'!N594="","",'別紙様式2-2（個票（４、５月））'!N594)</f>
        <v/>
      </c>
      <c r="O594" s="336"/>
      <c r="P594" s="337" t="str">
        <f>IFERROR(VLOOKUP(K594,【参考】数式用!$A$2:$M$57,MATCH(O594,【参考】数式用!$G$3:$M$3,0)+6,0),"")</f>
        <v/>
      </c>
      <c r="Q594" s="338" t="s">
        <v>118</v>
      </c>
      <c r="R594" s="339"/>
      <c r="S594" s="340" t="s">
        <v>183</v>
      </c>
      <c r="T594" s="339"/>
      <c r="U594" s="340" t="s">
        <v>184</v>
      </c>
      <c r="V594" s="339"/>
      <c r="W594" s="340" t="s">
        <v>183</v>
      </c>
      <c r="X594" s="339"/>
      <c r="Y594" s="340" t="s">
        <v>185</v>
      </c>
      <c r="Z594" s="340" t="s">
        <v>186</v>
      </c>
      <c r="AA594" s="340" t="str">
        <f t="shared" si="292"/>
        <v/>
      </c>
      <c r="AB594" s="341" t="s">
        <v>187</v>
      </c>
      <c r="AC594" s="342" t="str">
        <f t="shared" si="293"/>
        <v/>
      </c>
      <c r="AD594" s="509" t="str">
        <f t="shared" si="294"/>
        <v/>
      </c>
      <c r="AE594" s="343" t="str">
        <f>IFERROR(ROUNDDOWN(ROUNDDOWN(ROUND(L594*VLOOKUP(K594,【参考】数式用!$A$2:$M$57,MATCH("処遇改善加算Ⅳ",【参考】数式用!$G$3:$M$3,0)+6,0),0),0)*AA594*0.5,0), "")</f>
        <v/>
      </c>
      <c r="AF594" s="344"/>
      <c r="AG594" s="345"/>
      <c r="AH594" s="345"/>
      <c r="AI594" s="344"/>
      <c r="AJ594" s="382"/>
      <c r="AK594" s="346"/>
      <c r="AL594" s="324" t="str">
        <f t="shared" si="295"/>
        <v/>
      </c>
      <c r="AM594" s="325" t="str">
        <f t="shared" si="296"/>
        <v/>
      </c>
      <c r="AN594" s="255"/>
      <c r="AO594" s="577" t="str">
        <f>IFERROR(VLOOKUP(K594,【参考】数式用!$A$2:$N$57,14,FALSE),"")</f>
        <v/>
      </c>
      <c r="AP594" s="577" t="str">
        <f t="shared" si="297"/>
        <v/>
      </c>
      <c r="AQ594" s="560" t="str">
        <f t="shared" si="298"/>
        <v/>
      </c>
      <c r="AR594" s="560" t="str">
        <f t="shared" si="299"/>
        <v>キャリアパス要件Ⅰ・Ⅱ_</v>
      </c>
      <c r="AS594" s="632" t="str">
        <f t="shared" si="300"/>
        <v>入力済</v>
      </c>
      <c r="AT594" s="577" t="str">
        <f t="shared" si="301"/>
        <v/>
      </c>
      <c r="AU594" s="632" t="str">
        <f t="shared" si="302"/>
        <v>入力済</v>
      </c>
      <c r="AV594" s="632" t="str">
        <f t="shared" si="303"/>
        <v/>
      </c>
      <c r="AW594" s="632" t="str">
        <f t="shared" si="304"/>
        <v/>
      </c>
      <c r="AX594" s="577" t="str">
        <f t="shared" si="305"/>
        <v/>
      </c>
      <c r="AY594" s="632" t="str">
        <f>IFERROR(VLOOKUP(K594,【参考】数式用!$AR$3:$AS$49, 2, FALSE), "")</f>
        <v/>
      </c>
      <c r="AZ594" s="577" t="str">
        <f t="shared" si="306"/>
        <v/>
      </c>
      <c r="BA594" s="559" t="str">
        <f t="shared" si="307"/>
        <v>入力済</v>
      </c>
      <c r="BB594" s="632" t="str">
        <f>IFERROR(VLOOKUP(K594,【参考】数式用!$AX$3:$AY$59, 2, FALSE), "")</f>
        <v/>
      </c>
      <c r="BC594" s="577" t="str">
        <f t="shared" si="308"/>
        <v/>
      </c>
      <c r="BD594" s="559" t="str">
        <f t="shared" si="309"/>
        <v>入力済</v>
      </c>
      <c r="BE594" s="559" t="str">
        <f t="shared" si="310"/>
        <v/>
      </c>
      <c r="BF594" s="559" t="str">
        <f t="shared" si="311"/>
        <v/>
      </c>
      <c r="BG594" s="559" t="str">
        <f t="shared" si="312"/>
        <v/>
      </c>
      <c r="BH594" s="559" t="str">
        <f t="shared" si="313"/>
        <v/>
      </c>
      <c r="BI594" s="559" t="str">
        <f t="shared" si="314"/>
        <v/>
      </c>
      <c r="BK594" s="27"/>
      <c r="BL594" s="606" t="str">
        <f t="shared" si="315"/>
        <v/>
      </c>
      <c r="BM594" s="606" t="str">
        <f t="shared" si="316"/>
        <v/>
      </c>
      <c r="BN594" s="606" t="str">
        <f t="shared" si="317"/>
        <v/>
      </c>
      <c r="BO594" s="607" t="str">
        <f>IFERROR(IF(BN594="対象",ROUNDDOWN(L594*VLOOKUP(K594,【参考】数式用!$A$4:$J$42,10,FALSE)*AA594,0),""),"")</f>
        <v/>
      </c>
      <c r="BP594" s="606" t="str">
        <f t="shared" si="321"/>
        <v/>
      </c>
      <c r="BQ594" s="606" t="str">
        <f t="shared" si="318"/>
        <v/>
      </c>
      <c r="BR594" s="608" t="str">
        <f t="shared" si="322"/>
        <v/>
      </c>
      <c r="BS594" s="608" t="str">
        <f t="shared" si="319"/>
        <v/>
      </c>
      <c r="BT594" s="606" t="str">
        <f t="shared" si="320"/>
        <v/>
      </c>
      <c r="BU594" s="607" t="str">
        <f>IFERROR(IF(BT594="Ⅱロ有り",ROUNDDOWN(L594*VLOOKUP(K594,【参考】数式用!$A$4:$J$42,10,FALSE)*AA594,0),""),"")</f>
        <v/>
      </c>
      <c r="BV594" s="606" t="str">
        <f>IFERROR(IF(BT594="Ⅱロなし",ROUNDDOWN(L594*VLOOKUP(K594,【参考】数式用!$A$4:$J$42,8,FALSE)*AA594,0),""),"")</f>
        <v/>
      </c>
    </row>
    <row r="595" spans="1:74" ht="110.1" customHeight="1" thickBot="1">
      <c r="A595" s="333">
        <v>582</v>
      </c>
      <c r="B595" s="1008" t="str">
        <f>IF(基本情報入力シート!B617="","",基本情報入力シート!B617)</f>
        <v/>
      </c>
      <c r="C595" s="1009"/>
      <c r="D595" s="1009"/>
      <c r="E595" s="1009"/>
      <c r="F595" s="1010"/>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24" t="str">
        <f>IF('別紙様式2-2（個票（４、５月））'!M595="","",'別紙様式2-2（個票（４、５月））'!M595)</f>
        <v/>
      </c>
      <c r="N595" s="584" t="str">
        <f>IF('別紙様式2-2（個票（４、５月））'!N595="","",'別紙様式2-2（個票（４、５月））'!N595)</f>
        <v/>
      </c>
      <c r="O595" s="336"/>
      <c r="P595" s="337" t="str">
        <f>IFERROR(VLOOKUP(K595,【参考】数式用!$A$2:$M$57,MATCH(O595,【参考】数式用!$G$3:$M$3,0)+6,0),"")</f>
        <v/>
      </c>
      <c r="Q595" s="338" t="s">
        <v>118</v>
      </c>
      <c r="R595" s="339"/>
      <c r="S595" s="340" t="s">
        <v>183</v>
      </c>
      <c r="T595" s="339"/>
      <c r="U595" s="340" t="s">
        <v>184</v>
      </c>
      <c r="V595" s="339"/>
      <c r="W595" s="340" t="s">
        <v>183</v>
      </c>
      <c r="X595" s="339"/>
      <c r="Y595" s="340" t="s">
        <v>185</v>
      </c>
      <c r="Z595" s="340" t="s">
        <v>186</v>
      </c>
      <c r="AA595" s="340" t="str">
        <f t="shared" si="292"/>
        <v/>
      </c>
      <c r="AB595" s="341" t="s">
        <v>187</v>
      </c>
      <c r="AC595" s="342" t="str">
        <f t="shared" si="293"/>
        <v/>
      </c>
      <c r="AD595" s="509" t="str">
        <f t="shared" si="294"/>
        <v/>
      </c>
      <c r="AE595" s="343" t="str">
        <f>IFERROR(ROUNDDOWN(ROUNDDOWN(ROUND(L595*VLOOKUP(K595,【参考】数式用!$A$2:$M$57,MATCH("処遇改善加算Ⅳ",【参考】数式用!$G$3:$M$3,0)+6,0),0),0)*AA595*0.5,0), "")</f>
        <v/>
      </c>
      <c r="AF595" s="344"/>
      <c r="AG595" s="345"/>
      <c r="AH595" s="345"/>
      <c r="AI595" s="344"/>
      <c r="AJ595" s="382"/>
      <c r="AK595" s="346"/>
      <c r="AL595" s="324" t="str">
        <f t="shared" si="295"/>
        <v/>
      </c>
      <c r="AM595" s="325" t="str">
        <f t="shared" si="296"/>
        <v/>
      </c>
      <c r="AN595" s="255"/>
      <c r="AO595" s="577" t="str">
        <f>IFERROR(VLOOKUP(K595,【参考】数式用!$A$2:$N$57,14,FALSE),"")</f>
        <v/>
      </c>
      <c r="AP595" s="577" t="str">
        <f t="shared" si="297"/>
        <v/>
      </c>
      <c r="AQ595" s="560" t="str">
        <f t="shared" si="298"/>
        <v/>
      </c>
      <c r="AR595" s="560" t="str">
        <f t="shared" si="299"/>
        <v>キャリアパス要件Ⅰ・Ⅱ_</v>
      </c>
      <c r="AS595" s="632" t="str">
        <f t="shared" si="300"/>
        <v>入力済</v>
      </c>
      <c r="AT595" s="577" t="str">
        <f t="shared" si="301"/>
        <v/>
      </c>
      <c r="AU595" s="632" t="str">
        <f t="shared" si="302"/>
        <v>入力済</v>
      </c>
      <c r="AV595" s="632" t="str">
        <f t="shared" si="303"/>
        <v/>
      </c>
      <c r="AW595" s="632" t="str">
        <f t="shared" si="304"/>
        <v/>
      </c>
      <c r="AX595" s="577" t="str">
        <f t="shared" si="305"/>
        <v/>
      </c>
      <c r="AY595" s="632" t="str">
        <f>IFERROR(VLOOKUP(K595,【参考】数式用!$AR$3:$AS$49, 2, FALSE), "")</f>
        <v/>
      </c>
      <c r="AZ595" s="577" t="str">
        <f t="shared" si="306"/>
        <v/>
      </c>
      <c r="BA595" s="559" t="str">
        <f t="shared" si="307"/>
        <v>入力済</v>
      </c>
      <c r="BB595" s="632" t="str">
        <f>IFERROR(VLOOKUP(K595,【参考】数式用!$AX$3:$AY$59, 2, FALSE), "")</f>
        <v/>
      </c>
      <c r="BC595" s="577" t="str">
        <f t="shared" si="308"/>
        <v/>
      </c>
      <c r="BD595" s="559" t="str">
        <f t="shared" si="309"/>
        <v>入力済</v>
      </c>
      <c r="BE595" s="559" t="str">
        <f t="shared" si="310"/>
        <v/>
      </c>
      <c r="BF595" s="559" t="str">
        <f t="shared" si="311"/>
        <v/>
      </c>
      <c r="BG595" s="559" t="str">
        <f t="shared" si="312"/>
        <v/>
      </c>
      <c r="BH595" s="559" t="str">
        <f t="shared" si="313"/>
        <v/>
      </c>
      <c r="BI595" s="559" t="str">
        <f t="shared" si="314"/>
        <v/>
      </c>
      <c r="BK595" s="27"/>
      <c r="BL595" s="606" t="str">
        <f t="shared" si="315"/>
        <v/>
      </c>
      <c r="BM595" s="606" t="str">
        <f t="shared" si="316"/>
        <v/>
      </c>
      <c r="BN595" s="606" t="str">
        <f t="shared" si="317"/>
        <v/>
      </c>
      <c r="BO595" s="607" t="str">
        <f>IFERROR(IF(BN595="対象",ROUNDDOWN(L595*VLOOKUP(K595,【参考】数式用!$A$4:$J$42,10,FALSE)*AA595,0),""),"")</f>
        <v/>
      </c>
      <c r="BP595" s="606" t="str">
        <f t="shared" si="321"/>
        <v/>
      </c>
      <c r="BQ595" s="606" t="str">
        <f t="shared" si="318"/>
        <v/>
      </c>
      <c r="BR595" s="608" t="str">
        <f t="shared" si="322"/>
        <v/>
      </c>
      <c r="BS595" s="608" t="str">
        <f t="shared" si="319"/>
        <v/>
      </c>
      <c r="BT595" s="606" t="str">
        <f t="shared" si="320"/>
        <v/>
      </c>
      <c r="BU595" s="607" t="str">
        <f>IFERROR(IF(BT595="Ⅱロ有り",ROUNDDOWN(L595*VLOOKUP(K595,【参考】数式用!$A$4:$J$42,10,FALSE)*AA595,0),""),"")</f>
        <v/>
      </c>
      <c r="BV595" s="606" t="str">
        <f>IFERROR(IF(BT595="Ⅱロなし",ROUNDDOWN(L595*VLOOKUP(K595,【参考】数式用!$A$4:$J$42,8,FALSE)*AA595,0),""),"")</f>
        <v/>
      </c>
    </row>
    <row r="596" spans="1:74" ht="110.1" customHeight="1" thickBot="1">
      <c r="A596" s="333">
        <v>583</v>
      </c>
      <c r="B596" s="1008" t="str">
        <f>IF(基本情報入力シート!B618="","",基本情報入力シート!B618)</f>
        <v/>
      </c>
      <c r="C596" s="1009"/>
      <c r="D596" s="1009"/>
      <c r="E596" s="1009"/>
      <c r="F596" s="1010"/>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24" t="str">
        <f>IF('別紙様式2-2（個票（４、５月））'!M596="","",'別紙様式2-2（個票（４、５月））'!M596)</f>
        <v/>
      </c>
      <c r="N596" s="584" t="str">
        <f>IF('別紙様式2-2（個票（４、５月））'!N596="","",'別紙様式2-2（個票（４、５月））'!N596)</f>
        <v/>
      </c>
      <c r="O596" s="336"/>
      <c r="P596" s="337" t="str">
        <f>IFERROR(VLOOKUP(K596,【参考】数式用!$A$2:$M$57,MATCH(O596,【参考】数式用!$G$3:$M$3,0)+6,0),"")</f>
        <v/>
      </c>
      <c r="Q596" s="338" t="s">
        <v>118</v>
      </c>
      <c r="R596" s="339"/>
      <c r="S596" s="340" t="s">
        <v>183</v>
      </c>
      <c r="T596" s="339"/>
      <c r="U596" s="340" t="s">
        <v>184</v>
      </c>
      <c r="V596" s="339"/>
      <c r="W596" s="340" t="s">
        <v>183</v>
      </c>
      <c r="X596" s="339"/>
      <c r="Y596" s="340" t="s">
        <v>185</v>
      </c>
      <c r="Z596" s="340" t="s">
        <v>186</v>
      </c>
      <c r="AA596" s="340" t="str">
        <f t="shared" si="292"/>
        <v/>
      </c>
      <c r="AB596" s="341" t="s">
        <v>187</v>
      </c>
      <c r="AC596" s="342" t="str">
        <f t="shared" si="293"/>
        <v/>
      </c>
      <c r="AD596" s="509" t="str">
        <f t="shared" si="294"/>
        <v/>
      </c>
      <c r="AE596" s="343" t="str">
        <f>IFERROR(ROUNDDOWN(ROUNDDOWN(ROUND(L596*VLOOKUP(K596,【参考】数式用!$A$2:$M$57,MATCH("処遇改善加算Ⅳ",【参考】数式用!$G$3:$M$3,0)+6,0),0),0)*AA596*0.5,0), "")</f>
        <v/>
      </c>
      <c r="AF596" s="344"/>
      <c r="AG596" s="345"/>
      <c r="AH596" s="345"/>
      <c r="AI596" s="344"/>
      <c r="AJ596" s="382"/>
      <c r="AK596" s="346"/>
      <c r="AL596" s="324" t="str">
        <f t="shared" si="295"/>
        <v/>
      </c>
      <c r="AM596" s="325" t="str">
        <f t="shared" si="296"/>
        <v/>
      </c>
      <c r="AN596" s="255"/>
      <c r="AO596" s="577" t="str">
        <f>IFERROR(VLOOKUP(K596,【参考】数式用!$A$2:$N$57,14,FALSE),"")</f>
        <v/>
      </c>
      <c r="AP596" s="577" t="str">
        <f t="shared" si="297"/>
        <v/>
      </c>
      <c r="AQ596" s="560" t="str">
        <f t="shared" si="298"/>
        <v/>
      </c>
      <c r="AR596" s="560" t="str">
        <f t="shared" si="299"/>
        <v>キャリアパス要件Ⅰ・Ⅱ_</v>
      </c>
      <c r="AS596" s="632" t="str">
        <f t="shared" si="300"/>
        <v>入力済</v>
      </c>
      <c r="AT596" s="577" t="str">
        <f t="shared" si="301"/>
        <v/>
      </c>
      <c r="AU596" s="632" t="str">
        <f t="shared" si="302"/>
        <v>入力済</v>
      </c>
      <c r="AV596" s="632" t="str">
        <f t="shared" si="303"/>
        <v/>
      </c>
      <c r="AW596" s="632" t="str">
        <f t="shared" si="304"/>
        <v/>
      </c>
      <c r="AX596" s="577" t="str">
        <f t="shared" si="305"/>
        <v/>
      </c>
      <c r="AY596" s="632" t="str">
        <f>IFERROR(VLOOKUP(K596,【参考】数式用!$AR$3:$AS$49, 2, FALSE), "")</f>
        <v/>
      </c>
      <c r="AZ596" s="577" t="str">
        <f t="shared" si="306"/>
        <v/>
      </c>
      <c r="BA596" s="559" t="str">
        <f t="shared" si="307"/>
        <v>入力済</v>
      </c>
      <c r="BB596" s="632" t="str">
        <f>IFERROR(VLOOKUP(K596,【参考】数式用!$AX$3:$AY$59, 2, FALSE), "")</f>
        <v/>
      </c>
      <c r="BC596" s="577" t="str">
        <f t="shared" si="308"/>
        <v/>
      </c>
      <c r="BD596" s="559" t="str">
        <f t="shared" si="309"/>
        <v>入力済</v>
      </c>
      <c r="BE596" s="559" t="str">
        <f t="shared" si="310"/>
        <v/>
      </c>
      <c r="BF596" s="559" t="str">
        <f t="shared" si="311"/>
        <v/>
      </c>
      <c r="BG596" s="559" t="str">
        <f t="shared" si="312"/>
        <v/>
      </c>
      <c r="BH596" s="559" t="str">
        <f t="shared" si="313"/>
        <v/>
      </c>
      <c r="BI596" s="559" t="str">
        <f t="shared" si="314"/>
        <v/>
      </c>
      <c r="BK596" s="27"/>
      <c r="BL596" s="606" t="str">
        <f t="shared" si="315"/>
        <v/>
      </c>
      <c r="BM596" s="606" t="str">
        <f t="shared" si="316"/>
        <v/>
      </c>
      <c r="BN596" s="606" t="str">
        <f t="shared" si="317"/>
        <v/>
      </c>
      <c r="BO596" s="607" t="str">
        <f>IFERROR(IF(BN596="対象",ROUNDDOWN(L596*VLOOKUP(K596,【参考】数式用!$A$4:$J$42,10,FALSE)*AA596,0),""),"")</f>
        <v/>
      </c>
      <c r="BP596" s="606" t="str">
        <f t="shared" si="321"/>
        <v/>
      </c>
      <c r="BQ596" s="606" t="str">
        <f t="shared" si="318"/>
        <v/>
      </c>
      <c r="BR596" s="608" t="str">
        <f t="shared" si="322"/>
        <v/>
      </c>
      <c r="BS596" s="608" t="str">
        <f t="shared" si="319"/>
        <v/>
      </c>
      <c r="BT596" s="606" t="str">
        <f t="shared" si="320"/>
        <v/>
      </c>
      <c r="BU596" s="607" t="str">
        <f>IFERROR(IF(BT596="Ⅱロ有り",ROUNDDOWN(L596*VLOOKUP(K596,【参考】数式用!$A$4:$J$42,10,FALSE)*AA596,0),""),"")</f>
        <v/>
      </c>
      <c r="BV596" s="606" t="str">
        <f>IFERROR(IF(BT596="Ⅱロなし",ROUNDDOWN(L596*VLOOKUP(K596,【参考】数式用!$A$4:$J$42,8,FALSE)*AA596,0),""),"")</f>
        <v/>
      </c>
    </row>
    <row r="597" spans="1:74" ht="110.1" customHeight="1" thickBot="1">
      <c r="A597" s="333">
        <v>584</v>
      </c>
      <c r="B597" s="1008" t="str">
        <f>IF(基本情報入力シート!B619="","",基本情報入力シート!B619)</f>
        <v/>
      </c>
      <c r="C597" s="1009"/>
      <c r="D597" s="1009"/>
      <c r="E597" s="1009"/>
      <c r="F597" s="1010"/>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24" t="str">
        <f>IF('別紙様式2-2（個票（４、５月））'!M597="","",'別紙様式2-2（個票（４、５月））'!M597)</f>
        <v/>
      </c>
      <c r="N597" s="584" t="str">
        <f>IF('別紙様式2-2（個票（４、５月））'!N597="","",'別紙様式2-2（個票（４、５月））'!N597)</f>
        <v/>
      </c>
      <c r="O597" s="336"/>
      <c r="P597" s="337" t="str">
        <f>IFERROR(VLOOKUP(K597,【参考】数式用!$A$2:$M$57,MATCH(O597,【参考】数式用!$G$3:$M$3,0)+6,0),"")</f>
        <v/>
      </c>
      <c r="Q597" s="338" t="s">
        <v>118</v>
      </c>
      <c r="R597" s="339"/>
      <c r="S597" s="340" t="s">
        <v>183</v>
      </c>
      <c r="T597" s="339"/>
      <c r="U597" s="340" t="s">
        <v>184</v>
      </c>
      <c r="V597" s="339"/>
      <c r="W597" s="340" t="s">
        <v>183</v>
      </c>
      <c r="X597" s="339"/>
      <c r="Y597" s="340" t="s">
        <v>185</v>
      </c>
      <c r="Z597" s="340" t="s">
        <v>186</v>
      </c>
      <c r="AA597" s="340" t="str">
        <f t="shared" si="292"/>
        <v/>
      </c>
      <c r="AB597" s="341" t="s">
        <v>187</v>
      </c>
      <c r="AC597" s="342" t="str">
        <f t="shared" si="293"/>
        <v/>
      </c>
      <c r="AD597" s="509" t="str">
        <f t="shared" si="294"/>
        <v/>
      </c>
      <c r="AE597" s="343" t="str">
        <f>IFERROR(ROUNDDOWN(ROUNDDOWN(ROUND(L597*VLOOKUP(K597,【参考】数式用!$A$2:$M$57,MATCH("処遇改善加算Ⅳ",【参考】数式用!$G$3:$M$3,0)+6,0),0),0)*AA597*0.5,0), "")</f>
        <v/>
      </c>
      <c r="AF597" s="344"/>
      <c r="AG597" s="345"/>
      <c r="AH597" s="345"/>
      <c r="AI597" s="344"/>
      <c r="AJ597" s="382"/>
      <c r="AK597" s="346"/>
      <c r="AL597" s="324" t="str">
        <f t="shared" si="295"/>
        <v/>
      </c>
      <c r="AM597" s="325" t="str">
        <f t="shared" si="296"/>
        <v/>
      </c>
      <c r="AN597" s="255"/>
      <c r="AO597" s="577" t="str">
        <f>IFERROR(VLOOKUP(K597,【参考】数式用!$A$2:$N$57,14,FALSE),"")</f>
        <v/>
      </c>
      <c r="AP597" s="577" t="str">
        <f t="shared" si="297"/>
        <v/>
      </c>
      <c r="AQ597" s="560" t="str">
        <f t="shared" si="298"/>
        <v/>
      </c>
      <c r="AR597" s="560" t="str">
        <f t="shared" si="299"/>
        <v>キャリアパス要件Ⅰ・Ⅱ_</v>
      </c>
      <c r="AS597" s="632" t="str">
        <f t="shared" si="300"/>
        <v>入力済</v>
      </c>
      <c r="AT597" s="577" t="str">
        <f t="shared" si="301"/>
        <v/>
      </c>
      <c r="AU597" s="632" t="str">
        <f t="shared" si="302"/>
        <v>入力済</v>
      </c>
      <c r="AV597" s="632" t="str">
        <f t="shared" si="303"/>
        <v/>
      </c>
      <c r="AW597" s="632" t="str">
        <f t="shared" si="304"/>
        <v/>
      </c>
      <c r="AX597" s="577" t="str">
        <f t="shared" si="305"/>
        <v/>
      </c>
      <c r="AY597" s="632" t="str">
        <f>IFERROR(VLOOKUP(K597,【参考】数式用!$AR$3:$AS$49, 2, FALSE), "")</f>
        <v/>
      </c>
      <c r="AZ597" s="577" t="str">
        <f t="shared" si="306"/>
        <v/>
      </c>
      <c r="BA597" s="559" t="str">
        <f t="shared" si="307"/>
        <v>入力済</v>
      </c>
      <c r="BB597" s="632" t="str">
        <f>IFERROR(VLOOKUP(K597,【参考】数式用!$AX$3:$AY$59, 2, FALSE), "")</f>
        <v/>
      </c>
      <c r="BC597" s="577" t="str">
        <f t="shared" si="308"/>
        <v/>
      </c>
      <c r="BD597" s="559" t="str">
        <f t="shared" si="309"/>
        <v>入力済</v>
      </c>
      <c r="BE597" s="559" t="str">
        <f t="shared" si="310"/>
        <v/>
      </c>
      <c r="BF597" s="559" t="str">
        <f t="shared" si="311"/>
        <v/>
      </c>
      <c r="BG597" s="559" t="str">
        <f t="shared" si="312"/>
        <v/>
      </c>
      <c r="BH597" s="559" t="str">
        <f t="shared" si="313"/>
        <v/>
      </c>
      <c r="BI597" s="559" t="str">
        <f t="shared" si="314"/>
        <v/>
      </c>
      <c r="BK597" s="27"/>
      <c r="BL597" s="606" t="str">
        <f t="shared" si="315"/>
        <v/>
      </c>
      <c r="BM597" s="606" t="str">
        <f t="shared" si="316"/>
        <v/>
      </c>
      <c r="BN597" s="606" t="str">
        <f t="shared" si="317"/>
        <v/>
      </c>
      <c r="BO597" s="607" t="str">
        <f>IFERROR(IF(BN597="対象",ROUNDDOWN(L597*VLOOKUP(K597,【参考】数式用!$A$4:$J$42,10,FALSE)*AA597,0),""),"")</f>
        <v/>
      </c>
      <c r="BP597" s="606" t="str">
        <f t="shared" si="321"/>
        <v/>
      </c>
      <c r="BQ597" s="606" t="str">
        <f t="shared" si="318"/>
        <v/>
      </c>
      <c r="BR597" s="608" t="str">
        <f t="shared" si="322"/>
        <v/>
      </c>
      <c r="BS597" s="608" t="str">
        <f t="shared" si="319"/>
        <v/>
      </c>
      <c r="BT597" s="606" t="str">
        <f t="shared" si="320"/>
        <v/>
      </c>
      <c r="BU597" s="607" t="str">
        <f>IFERROR(IF(BT597="Ⅱロ有り",ROUNDDOWN(L597*VLOOKUP(K597,【参考】数式用!$A$4:$J$42,10,FALSE)*AA597,0),""),"")</f>
        <v/>
      </c>
      <c r="BV597" s="606" t="str">
        <f>IFERROR(IF(BT597="Ⅱロなし",ROUNDDOWN(L597*VLOOKUP(K597,【参考】数式用!$A$4:$J$42,8,FALSE)*AA597,0),""),"")</f>
        <v/>
      </c>
    </row>
    <row r="598" spans="1:74" ht="110.1" customHeight="1" thickBot="1">
      <c r="A598" s="333">
        <v>585</v>
      </c>
      <c r="B598" s="1008" t="str">
        <f>IF(基本情報入力シート!B620="","",基本情報入力シート!B620)</f>
        <v/>
      </c>
      <c r="C598" s="1009"/>
      <c r="D598" s="1009"/>
      <c r="E598" s="1009"/>
      <c r="F598" s="1010"/>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24" t="str">
        <f>IF('別紙様式2-2（個票（４、５月））'!M598="","",'別紙様式2-2（個票（４、５月））'!M598)</f>
        <v/>
      </c>
      <c r="N598" s="584" t="str">
        <f>IF('別紙様式2-2（個票（４、５月））'!N598="","",'別紙様式2-2（個票（４、５月））'!N598)</f>
        <v/>
      </c>
      <c r="O598" s="336"/>
      <c r="P598" s="337" t="str">
        <f>IFERROR(VLOOKUP(K598,【参考】数式用!$A$2:$M$57,MATCH(O598,【参考】数式用!$G$3:$M$3,0)+6,0),"")</f>
        <v/>
      </c>
      <c r="Q598" s="338" t="s">
        <v>118</v>
      </c>
      <c r="R598" s="339"/>
      <c r="S598" s="340" t="s">
        <v>183</v>
      </c>
      <c r="T598" s="339"/>
      <c r="U598" s="340" t="s">
        <v>184</v>
      </c>
      <c r="V598" s="339"/>
      <c r="W598" s="340" t="s">
        <v>183</v>
      </c>
      <c r="X598" s="339"/>
      <c r="Y598" s="340" t="s">
        <v>185</v>
      </c>
      <c r="Z598" s="340" t="s">
        <v>186</v>
      </c>
      <c r="AA598" s="340" t="str">
        <f t="shared" si="292"/>
        <v/>
      </c>
      <c r="AB598" s="341" t="s">
        <v>187</v>
      </c>
      <c r="AC598" s="342" t="str">
        <f t="shared" si="293"/>
        <v/>
      </c>
      <c r="AD598" s="509" t="str">
        <f t="shared" si="294"/>
        <v/>
      </c>
      <c r="AE598" s="343" t="str">
        <f>IFERROR(ROUNDDOWN(ROUNDDOWN(ROUND(L598*VLOOKUP(K598,【参考】数式用!$A$2:$M$57,MATCH("処遇改善加算Ⅳ",【参考】数式用!$G$3:$M$3,0)+6,0),0),0)*AA598*0.5,0), "")</f>
        <v/>
      </c>
      <c r="AF598" s="344"/>
      <c r="AG598" s="345"/>
      <c r="AH598" s="345"/>
      <c r="AI598" s="344"/>
      <c r="AJ598" s="382"/>
      <c r="AK598" s="346"/>
      <c r="AL598" s="324" t="str">
        <f t="shared" si="295"/>
        <v/>
      </c>
      <c r="AM598" s="325" t="str">
        <f t="shared" si="296"/>
        <v/>
      </c>
      <c r="AN598" s="255"/>
      <c r="AO598" s="577" t="str">
        <f>IFERROR(VLOOKUP(K598,【参考】数式用!$A$2:$N$57,14,FALSE),"")</f>
        <v/>
      </c>
      <c r="AP598" s="577" t="str">
        <f t="shared" si="297"/>
        <v/>
      </c>
      <c r="AQ598" s="560" t="str">
        <f t="shared" si="298"/>
        <v/>
      </c>
      <c r="AR598" s="560" t="str">
        <f t="shared" si="299"/>
        <v>キャリアパス要件Ⅰ・Ⅱ_</v>
      </c>
      <c r="AS598" s="632" t="str">
        <f t="shared" si="300"/>
        <v>入力済</v>
      </c>
      <c r="AT598" s="577" t="str">
        <f t="shared" si="301"/>
        <v/>
      </c>
      <c r="AU598" s="632" t="str">
        <f t="shared" si="302"/>
        <v>入力済</v>
      </c>
      <c r="AV598" s="632" t="str">
        <f t="shared" si="303"/>
        <v/>
      </c>
      <c r="AW598" s="632" t="str">
        <f t="shared" si="304"/>
        <v/>
      </c>
      <c r="AX598" s="577" t="str">
        <f t="shared" si="305"/>
        <v/>
      </c>
      <c r="AY598" s="632" t="str">
        <f>IFERROR(VLOOKUP(K598,【参考】数式用!$AR$3:$AS$49, 2, FALSE), "")</f>
        <v/>
      </c>
      <c r="AZ598" s="577" t="str">
        <f t="shared" si="306"/>
        <v/>
      </c>
      <c r="BA598" s="559" t="str">
        <f t="shared" si="307"/>
        <v>入力済</v>
      </c>
      <c r="BB598" s="632" t="str">
        <f>IFERROR(VLOOKUP(K598,【参考】数式用!$AX$3:$AY$59, 2, FALSE), "")</f>
        <v/>
      </c>
      <c r="BC598" s="577" t="str">
        <f t="shared" si="308"/>
        <v/>
      </c>
      <c r="BD598" s="559" t="str">
        <f t="shared" si="309"/>
        <v>入力済</v>
      </c>
      <c r="BE598" s="559" t="str">
        <f t="shared" si="310"/>
        <v/>
      </c>
      <c r="BF598" s="559" t="str">
        <f t="shared" si="311"/>
        <v/>
      </c>
      <c r="BG598" s="559" t="str">
        <f t="shared" si="312"/>
        <v/>
      </c>
      <c r="BH598" s="559" t="str">
        <f t="shared" si="313"/>
        <v/>
      </c>
      <c r="BI598" s="559" t="str">
        <f t="shared" si="314"/>
        <v/>
      </c>
      <c r="BK598" s="27"/>
      <c r="BL598" s="606" t="str">
        <f t="shared" si="315"/>
        <v/>
      </c>
      <c r="BM598" s="606" t="str">
        <f t="shared" si="316"/>
        <v/>
      </c>
      <c r="BN598" s="606" t="str">
        <f t="shared" si="317"/>
        <v/>
      </c>
      <c r="BO598" s="607" t="str">
        <f>IFERROR(IF(BN598="対象",ROUNDDOWN(L598*VLOOKUP(K598,【参考】数式用!$A$4:$J$42,10,FALSE)*AA598,0),""),"")</f>
        <v/>
      </c>
      <c r="BP598" s="606" t="str">
        <f t="shared" si="321"/>
        <v/>
      </c>
      <c r="BQ598" s="606" t="str">
        <f t="shared" si="318"/>
        <v/>
      </c>
      <c r="BR598" s="608" t="str">
        <f t="shared" si="322"/>
        <v/>
      </c>
      <c r="BS598" s="608" t="str">
        <f t="shared" si="319"/>
        <v/>
      </c>
      <c r="BT598" s="606" t="str">
        <f t="shared" si="320"/>
        <v/>
      </c>
      <c r="BU598" s="607" t="str">
        <f>IFERROR(IF(BT598="Ⅱロ有り",ROUNDDOWN(L598*VLOOKUP(K598,【参考】数式用!$A$4:$J$42,10,FALSE)*AA598,0),""),"")</f>
        <v/>
      </c>
      <c r="BV598" s="606" t="str">
        <f>IFERROR(IF(BT598="Ⅱロなし",ROUNDDOWN(L598*VLOOKUP(K598,【参考】数式用!$A$4:$J$42,8,FALSE)*AA598,0),""),"")</f>
        <v/>
      </c>
    </row>
    <row r="599" spans="1:74" ht="110.1" customHeight="1" thickBot="1">
      <c r="A599" s="333">
        <v>586</v>
      </c>
      <c r="B599" s="1008" t="str">
        <f>IF(基本情報入力シート!B621="","",基本情報入力シート!B621)</f>
        <v/>
      </c>
      <c r="C599" s="1009"/>
      <c r="D599" s="1009"/>
      <c r="E599" s="1009"/>
      <c r="F599" s="1010"/>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24" t="str">
        <f>IF('別紙様式2-2（個票（４、５月））'!M599="","",'別紙様式2-2（個票（４、５月））'!M599)</f>
        <v/>
      </c>
      <c r="N599" s="584" t="str">
        <f>IF('別紙様式2-2（個票（４、５月））'!N599="","",'別紙様式2-2（個票（４、５月））'!N599)</f>
        <v/>
      </c>
      <c r="O599" s="336"/>
      <c r="P599" s="337" t="str">
        <f>IFERROR(VLOOKUP(K599,【参考】数式用!$A$2:$M$57,MATCH(O599,【参考】数式用!$G$3:$M$3,0)+6,0),"")</f>
        <v/>
      </c>
      <c r="Q599" s="338" t="s">
        <v>118</v>
      </c>
      <c r="R599" s="339"/>
      <c r="S599" s="340" t="s">
        <v>183</v>
      </c>
      <c r="T599" s="339"/>
      <c r="U599" s="340" t="s">
        <v>184</v>
      </c>
      <c r="V599" s="339"/>
      <c r="W599" s="340" t="s">
        <v>183</v>
      </c>
      <c r="X599" s="339"/>
      <c r="Y599" s="340" t="s">
        <v>185</v>
      </c>
      <c r="Z599" s="340" t="s">
        <v>186</v>
      </c>
      <c r="AA599" s="340" t="str">
        <f t="shared" si="292"/>
        <v/>
      </c>
      <c r="AB599" s="341" t="s">
        <v>187</v>
      </c>
      <c r="AC599" s="342" t="str">
        <f t="shared" si="293"/>
        <v/>
      </c>
      <c r="AD599" s="509" t="str">
        <f t="shared" si="294"/>
        <v/>
      </c>
      <c r="AE599" s="343" t="str">
        <f>IFERROR(ROUNDDOWN(ROUNDDOWN(ROUND(L599*VLOOKUP(K599,【参考】数式用!$A$2:$M$57,MATCH("処遇改善加算Ⅳ",【参考】数式用!$G$3:$M$3,0)+6,0),0),0)*AA599*0.5,0), "")</f>
        <v/>
      </c>
      <c r="AF599" s="344"/>
      <c r="AG599" s="345"/>
      <c r="AH599" s="345"/>
      <c r="AI599" s="344"/>
      <c r="AJ599" s="382"/>
      <c r="AK599" s="346"/>
      <c r="AL599" s="324" t="str">
        <f t="shared" si="295"/>
        <v/>
      </c>
      <c r="AM599" s="325" t="str">
        <f t="shared" si="296"/>
        <v/>
      </c>
      <c r="AN599" s="255"/>
      <c r="AO599" s="577" t="str">
        <f>IFERROR(VLOOKUP(K599,【参考】数式用!$A$2:$N$57,14,FALSE),"")</f>
        <v/>
      </c>
      <c r="AP599" s="577" t="str">
        <f t="shared" si="297"/>
        <v/>
      </c>
      <c r="AQ599" s="560" t="str">
        <f t="shared" si="298"/>
        <v/>
      </c>
      <c r="AR599" s="560" t="str">
        <f t="shared" si="299"/>
        <v>キャリアパス要件Ⅰ・Ⅱ_</v>
      </c>
      <c r="AS599" s="632" t="str">
        <f t="shared" si="300"/>
        <v>入力済</v>
      </c>
      <c r="AT599" s="577" t="str">
        <f t="shared" si="301"/>
        <v/>
      </c>
      <c r="AU599" s="632" t="str">
        <f t="shared" si="302"/>
        <v>入力済</v>
      </c>
      <c r="AV599" s="632" t="str">
        <f t="shared" si="303"/>
        <v/>
      </c>
      <c r="AW599" s="632" t="str">
        <f t="shared" si="304"/>
        <v/>
      </c>
      <c r="AX599" s="577" t="str">
        <f t="shared" si="305"/>
        <v/>
      </c>
      <c r="AY599" s="632" t="str">
        <f>IFERROR(VLOOKUP(K599,【参考】数式用!$AR$3:$AS$49, 2, FALSE), "")</f>
        <v/>
      </c>
      <c r="AZ599" s="577" t="str">
        <f t="shared" si="306"/>
        <v/>
      </c>
      <c r="BA599" s="559" t="str">
        <f t="shared" si="307"/>
        <v>入力済</v>
      </c>
      <c r="BB599" s="632" t="str">
        <f>IFERROR(VLOOKUP(K599,【参考】数式用!$AX$3:$AY$59, 2, FALSE), "")</f>
        <v/>
      </c>
      <c r="BC599" s="577" t="str">
        <f t="shared" si="308"/>
        <v/>
      </c>
      <c r="BD599" s="559" t="str">
        <f t="shared" si="309"/>
        <v>入力済</v>
      </c>
      <c r="BE599" s="559" t="str">
        <f t="shared" si="310"/>
        <v/>
      </c>
      <c r="BF599" s="559" t="str">
        <f t="shared" si="311"/>
        <v/>
      </c>
      <c r="BG599" s="559" t="str">
        <f t="shared" si="312"/>
        <v/>
      </c>
      <c r="BH599" s="559" t="str">
        <f t="shared" si="313"/>
        <v/>
      </c>
      <c r="BI599" s="559" t="str">
        <f t="shared" si="314"/>
        <v/>
      </c>
      <c r="BK599" s="27"/>
      <c r="BL599" s="606" t="str">
        <f t="shared" si="315"/>
        <v/>
      </c>
      <c r="BM599" s="606" t="str">
        <f t="shared" si="316"/>
        <v/>
      </c>
      <c r="BN599" s="606" t="str">
        <f t="shared" si="317"/>
        <v/>
      </c>
      <c r="BO599" s="607" t="str">
        <f>IFERROR(IF(BN599="対象",ROUNDDOWN(L599*VLOOKUP(K599,【参考】数式用!$A$4:$J$42,10,FALSE)*AA599,0),""),"")</f>
        <v/>
      </c>
      <c r="BP599" s="606" t="str">
        <f t="shared" si="321"/>
        <v/>
      </c>
      <c r="BQ599" s="606" t="str">
        <f t="shared" si="318"/>
        <v/>
      </c>
      <c r="BR599" s="608" t="str">
        <f t="shared" si="322"/>
        <v/>
      </c>
      <c r="BS599" s="608" t="str">
        <f t="shared" si="319"/>
        <v/>
      </c>
      <c r="BT599" s="606" t="str">
        <f t="shared" si="320"/>
        <v/>
      </c>
      <c r="BU599" s="607" t="str">
        <f>IFERROR(IF(BT599="Ⅱロ有り",ROUNDDOWN(L599*VLOOKUP(K599,【参考】数式用!$A$4:$J$42,10,FALSE)*AA599,0),""),"")</f>
        <v/>
      </c>
      <c r="BV599" s="606" t="str">
        <f>IFERROR(IF(BT599="Ⅱロなし",ROUNDDOWN(L599*VLOOKUP(K599,【参考】数式用!$A$4:$J$42,8,FALSE)*AA599,0),""),"")</f>
        <v/>
      </c>
    </row>
    <row r="600" spans="1:74" ht="110.1" customHeight="1" thickBot="1">
      <c r="A600" s="333">
        <v>587</v>
      </c>
      <c r="B600" s="1008" t="str">
        <f>IF(基本情報入力シート!B622="","",基本情報入力シート!B622)</f>
        <v/>
      </c>
      <c r="C600" s="1009"/>
      <c r="D600" s="1009"/>
      <c r="E600" s="1009"/>
      <c r="F600" s="1010"/>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24" t="str">
        <f>IF('別紙様式2-2（個票（４、５月））'!M600="","",'別紙様式2-2（個票（４、５月））'!M600)</f>
        <v/>
      </c>
      <c r="N600" s="584" t="str">
        <f>IF('別紙様式2-2（個票（４、５月））'!N600="","",'別紙様式2-2（個票（４、５月））'!N600)</f>
        <v/>
      </c>
      <c r="O600" s="336"/>
      <c r="P600" s="337" t="str">
        <f>IFERROR(VLOOKUP(K600,【参考】数式用!$A$2:$M$57,MATCH(O600,【参考】数式用!$G$3:$M$3,0)+6,0),"")</f>
        <v/>
      </c>
      <c r="Q600" s="338" t="s">
        <v>118</v>
      </c>
      <c r="R600" s="339"/>
      <c r="S600" s="340" t="s">
        <v>183</v>
      </c>
      <c r="T600" s="339"/>
      <c r="U600" s="340" t="s">
        <v>184</v>
      </c>
      <c r="V600" s="339"/>
      <c r="W600" s="340" t="s">
        <v>183</v>
      </c>
      <c r="X600" s="339"/>
      <c r="Y600" s="340" t="s">
        <v>185</v>
      </c>
      <c r="Z600" s="340" t="s">
        <v>186</v>
      </c>
      <c r="AA600" s="340" t="str">
        <f t="shared" si="292"/>
        <v/>
      </c>
      <c r="AB600" s="341" t="s">
        <v>187</v>
      </c>
      <c r="AC600" s="342" t="str">
        <f t="shared" si="293"/>
        <v/>
      </c>
      <c r="AD600" s="509" t="str">
        <f t="shared" si="294"/>
        <v/>
      </c>
      <c r="AE600" s="343" t="str">
        <f>IFERROR(ROUNDDOWN(ROUNDDOWN(ROUND(L600*VLOOKUP(K600,【参考】数式用!$A$2:$M$57,MATCH("処遇改善加算Ⅳ",【参考】数式用!$G$3:$M$3,0)+6,0),0),0)*AA600*0.5,0), "")</f>
        <v/>
      </c>
      <c r="AF600" s="344"/>
      <c r="AG600" s="345"/>
      <c r="AH600" s="345"/>
      <c r="AI600" s="344"/>
      <c r="AJ600" s="382"/>
      <c r="AK600" s="346"/>
      <c r="AL600" s="324" t="str">
        <f t="shared" si="295"/>
        <v/>
      </c>
      <c r="AM600" s="325" t="str">
        <f t="shared" si="296"/>
        <v/>
      </c>
      <c r="AN600" s="255"/>
      <c r="AO600" s="577" t="str">
        <f>IFERROR(VLOOKUP(K600,【参考】数式用!$A$2:$N$57,14,FALSE),"")</f>
        <v/>
      </c>
      <c r="AP600" s="577" t="str">
        <f t="shared" si="297"/>
        <v/>
      </c>
      <c r="AQ600" s="560" t="str">
        <f t="shared" si="298"/>
        <v/>
      </c>
      <c r="AR600" s="560" t="str">
        <f t="shared" si="299"/>
        <v>キャリアパス要件Ⅰ・Ⅱ_</v>
      </c>
      <c r="AS600" s="632" t="str">
        <f t="shared" si="300"/>
        <v>入力済</v>
      </c>
      <c r="AT600" s="577" t="str">
        <f t="shared" si="301"/>
        <v/>
      </c>
      <c r="AU600" s="632" t="str">
        <f t="shared" si="302"/>
        <v>入力済</v>
      </c>
      <c r="AV600" s="632" t="str">
        <f t="shared" si="303"/>
        <v/>
      </c>
      <c r="AW600" s="632" t="str">
        <f t="shared" si="304"/>
        <v/>
      </c>
      <c r="AX600" s="577" t="str">
        <f t="shared" si="305"/>
        <v/>
      </c>
      <c r="AY600" s="632" t="str">
        <f>IFERROR(VLOOKUP(K600,【参考】数式用!$AR$3:$AS$49, 2, FALSE), "")</f>
        <v/>
      </c>
      <c r="AZ600" s="577" t="str">
        <f t="shared" si="306"/>
        <v/>
      </c>
      <c r="BA600" s="559" t="str">
        <f t="shared" si="307"/>
        <v>入力済</v>
      </c>
      <c r="BB600" s="632" t="str">
        <f>IFERROR(VLOOKUP(K600,【参考】数式用!$AX$3:$AY$59, 2, FALSE), "")</f>
        <v/>
      </c>
      <c r="BC600" s="577" t="str">
        <f t="shared" si="308"/>
        <v/>
      </c>
      <c r="BD600" s="559" t="str">
        <f t="shared" si="309"/>
        <v>入力済</v>
      </c>
      <c r="BE600" s="559" t="str">
        <f t="shared" si="310"/>
        <v/>
      </c>
      <c r="BF600" s="559" t="str">
        <f t="shared" si="311"/>
        <v/>
      </c>
      <c r="BG600" s="559" t="str">
        <f t="shared" si="312"/>
        <v/>
      </c>
      <c r="BH600" s="559" t="str">
        <f t="shared" si="313"/>
        <v/>
      </c>
      <c r="BI600" s="559" t="str">
        <f t="shared" si="314"/>
        <v/>
      </c>
      <c r="BK600" s="27"/>
      <c r="BL600" s="606" t="str">
        <f t="shared" si="315"/>
        <v/>
      </c>
      <c r="BM600" s="606" t="str">
        <f t="shared" si="316"/>
        <v/>
      </c>
      <c r="BN600" s="606" t="str">
        <f t="shared" si="317"/>
        <v/>
      </c>
      <c r="BO600" s="607" t="str">
        <f>IFERROR(IF(BN600="対象",ROUNDDOWN(L600*VLOOKUP(K600,【参考】数式用!$A$4:$J$42,10,FALSE)*AA600,0),""),"")</f>
        <v/>
      </c>
      <c r="BP600" s="606" t="str">
        <f t="shared" si="321"/>
        <v/>
      </c>
      <c r="BQ600" s="606" t="str">
        <f t="shared" si="318"/>
        <v/>
      </c>
      <c r="BR600" s="608" t="str">
        <f t="shared" si="322"/>
        <v/>
      </c>
      <c r="BS600" s="608" t="str">
        <f t="shared" si="319"/>
        <v/>
      </c>
      <c r="BT600" s="606" t="str">
        <f t="shared" si="320"/>
        <v/>
      </c>
      <c r="BU600" s="607" t="str">
        <f>IFERROR(IF(BT600="Ⅱロ有り",ROUNDDOWN(L600*VLOOKUP(K600,【参考】数式用!$A$4:$J$42,10,FALSE)*AA600,0),""),"")</f>
        <v/>
      </c>
      <c r="BV600" s="606" t="str">
        <f>IFERROR(IF(BT600="Ⅱロなし",ROUNDDOWN(L600*VLOOKUP(K600,【参考】数式用!$A$4:$J$42,8,FALSE)*AA600,0),""),"")</f>
        <v/>
      </c>
    </row>
    <row r="601" spans="1:74" ht="110.1" customHeight="1" thickBot="1">
      <c r="A601" s="333">
        <v>588</v>
      </c>
      <c r="B601" s="1008" t="str">
        <f>IF(基本情報入力シート!B623="","",基本情報入力シート!B623)</f>
        <v/>
      </c>
      <c r="C601" s="1009"/>
      <c r="D601" s="1009"/>
      <c r="E601" s="1009"/>
      <c r="F601" s="1010"/>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24" t="str">
        <f>IF('別紙様式2-2（個票（４、５月））'!M601="","",'別紙様式2-2（個票（４、５月））'!M601)</f>
        <v/>
      </c>
      <c r="N601" s="584" t="str">
        <f>IF('別紙様式2-2（個票（４、５月））'!N601="","",'別紙様式2-2（個票（４、５月））'!N601)</f>
        <v/>
      </c>
      <c r="O601" s="336"/>
      <c r="P601" s="337" t="str">
        <f>IFERROR(VLOOKUP(K601,【参考】数式用!$A$2:$M$57,MATCH(O601,【参考】数式用!$G$3:$M$3,0)+6,0),"")</f>
        <v/>
      </c>
      <c r="Q601" s="338" t="s">
        <v>118</v>
      </c>
      <c r="R601" s="339"/>
      <c r="S601" s="340" t="s">
        <v>183</v>
      </c>
      <c r="T601" s="339"/>
      <c r="U601" s="340" t="s">
        <v>184</v>
      </c>
      <c r="V601" s="339"/>
      <c r="W601" s="340" t="s">
        <v>183</v>
      </c>
      <c r="X601" s="339"/>
      <c r="Y601" s="340" t="s">
        <v>185</v>
      </c>
      <c r="Z601" s="340" t="s">
        <v>186</v>
      </c>
      <c r="AA601" s="340" t="str">
        <f t="shared" si="292"/>
        <v/>
      </c>
      <c r="AB601" s="341" t="s">
        <v>187</v>
      </c>
      <c r="AC601" s="342" t="str">
        <f t="shared" si="293"/>
        <v/>
      </c>
      <c r="AD601" s="509" t="str">
        <f t="shared" si="294"/>
        <v/>
      </c>
      <c r="AE601" s="343" t="str">
        <f>IFERROR(ROUNDDOWN(ROUNDDOWN(ROUND(L601*VLOOKUP(K601,【参考】数式用!$A$2:$M$57,MATCH("処遇改善加算Ⅳ",【参考】数式用!$G$3:$M$3,0)+6,0),0),0)*AA601*0.5,0), "")</f>
        <v/>
      </c>
      <c r="AF601" s="344"/>
      <c r="AG601" s="345"/>
      <c r="AH601" s="345"/>
      <c r="AI601" s="344"/>
      <c r="AJ601" s="382"/>
      <c r="AK601" s="346"/>
      <c r="AL601" s="324" t="str">
        <f t="shared" si="295"/>
        <v/>
      </c>
      <c r="AM601" s="325" t="str">
        <f t="shared" si="296"/>
        <v/>
      </c>
      <c r="AN601" s="255"/>
      <c r="AO601" s="577" t="str">
        <f>IFERROR(VLOOKUP(K601,【参考】数式用!$A$2:$N$57,14,FALSE),"")</f>
        <v/>
      </c>
      <c r="AP601" s="577" t="str">
        <f t="shared" si="297"/>
        <v/>
      </c>
      <c r="AQ601" s="560" t="str">
        <f t="shared" si="298"/>
        <v/>
      </c>
      <c r="AR601" s="560" t="str">
        <f t="shared" si="299"/>
        <v>キャリアパス要件Ⅰ・Ⅱ_</v>
      </c>
      <c r="AS601" s="632" t="str">
        <f t="shared" si="300"/>
        <v>入力済</v>
      </c>
      <c r="AT601" s="577" t="str">
        <f t="shared" si="301"/>
        <v/>
      </c>
      <c r="AU601" s="632" t="str">
        <f t="shared" si="302"/>
        <v>入力済</v>
      </c>
      <c r="AV601" s="632" t="str">
        <f t="shared" si="303"/>
        <v/>
      </c>
      <c r="AW601" s="632" t="str">
        <f t="shared" si="304"/>
        <v/>
      </c>
      <c r="AX601" s="577" t="str">
        <f t="shared" si="305"/>
        <v/>
      </c>
      <c r="AY601" s="632" t="str">
        <f>IFERROR(VLOOKUP(K601,【参考】数式用!$AR$3:$AS$49, 2, FALSE), "")</f>
        <v/>
      </c>
      <c r="AZ601" s="577" t="str">
        <f t="shared" si="306"/>
        <v/>
      </c>
      <c r="BA601" s="559" t="str">
        <f t="shared" si="307"/>
        <v>入力済</v>
      </c>
      <c r="BB601" s="632" t="str">
        <f>IFERROR(VLOOKUP(K601,【参考】数式用!$AX$3:$AY$59, 2, FALSE), "")</f>
        <v/>
      </c>
      <c r="BC601" s="577" t="str">
        <f t="shared" si="308"/>
        <v/>
      </c>
      <c r="BD601" s="559" t="str">
        <f t="shared" si="309"/>
        <v>入力済</v>
      </c>
      <c r="BE601" s="559" t="str">
        <f t="shared" si="310"/>
        <v/>
      </c>
      <c r="BF601" s="559" t="str">
        <f t="shared" si="311"/>
        <v/>
      </c>
      <c r="BG601" s="559" t="str">
        <f t="shared" si="312"/>
        <v/>
      </c>
      <c r="BH601" s="559" t="str">
        <f t="shared" si="313"/>
        <v/>
      </c>
      <c r="BI601" s="559" t="str">
        <f t="shared" si="314"/>
        <v/>
      </c>
      <c r="BK601" s="27"/>
      <c r="BL601" s="606" t="str">
        <f t="shared" si="315"/>
        <v/>
      </c>
      <c r="BM601" s="606" t="str">
        <f t="shared" si="316"/>
        <v/>
      </c>
      <c r="BN601" s="606" t="str">
        <f t="shared" si="317"/>
        <v/>
      </c>
      <c r="BO601" s="607" t="str">
        <f>IFERROR(IF(BN601="対象",ROUNDDOWN(L601*VLOOKUP(K601,【参考】数式用!$A$4:$J$42,10,FALSE)*AA601,0),""),"")</f>
        <v/>
      </c>
      <c r="BP601" s="606" t="str">
        <f t="shared" si="321"/>
        <v/>
      </c>
      <c r="BQ601" s="606" t="str">
        <f t="shared" si="318"/>
        <v/>
      </c>
      <c r="BR601" s="608" t="str">
        <f t="shared" si="322"/>
        <v/>
      </c>
      <c r="BS601" s="608" t="str">
        <f t="shared" si="319"/>
        <v/>
      </c>
      <c r="BT601" s="606" t="str">
        <f t="shared" si="320"/>
        <v/>
      </c>
      <c r="BU601" s="607" t="str">
        <f>IFERROR(IF(BT601="Ⅱロ有り",ROUNDDOWN(L601*VLOOKUP(K601,【参考】数式用!$A$4:$J$42,10,FALSE)*AA601,0),""),"")</f>
        <v/>
      </c>
      <c r="BV601" s="606" t="str">
        <f>IFERROR(IF(BT601="Ⅱロなし",ROUNDDOWN(L601*VLOOKUP(K601,【参考】数式用!$A$4:$J$42,8,FALSE)*AA601,0),""),"")</f>
        <v/>
      </c>
    </row>
    <row r="602" spans="1:74" ht="110.1" customHeight="1" thickBot="1">
      <c r="A602" s="333">
        <v>589</v>
      </c>
      <c r="B602" s="1008" t="str">
        <f>IF(基本情報入力シート!B624="","",基本情報入力シート!B624)</f>
        <v/>
      </c>
      <c r="C602" s="1009"/>
      <c r="D602" s="1009"/>
      <c r="E602" s="1009"/>
      <c r="F602" s="1010"/>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24" t="str">
        <f>IF('別紙様式2-2（個票（４、５月））'!M602="","",'別紙様式2-2（個票（４、５月））'!M602)</f>
        <v/>
      </c>
      <c r="N602" s="584" t="str">
        <f>IF('別紙様式2-2（個票（４、５月））'!N602="","",'別紙様式2-2（個票（４、５月））'!N602)</f>
        <v/>
      </c>
      <c r="O602" s="336"/>
      <c r="P602" s="337" t="str">
        <f>IFERROR(VLOOKUP(K602,【参考】数式用!$A$2:$M$57,MATCH(O602,【参考】数式用!$G$3:$M$3,0)+6,0),"")</f>
        <v/>
      </c>
      <c r="Q602" s="338" t="s">
        <v>118</v>
      </c>
      <c r="R602" s="339"/>
      <c r="S602" s="340" t="s">
        <v>183</v>
      </c>
      <c r="T602" s="339"/>
      <c r="U602" s="340" t="s">
        <v>184</v>
      </c>
      <c r="V602" s="339"/>
      <c r="W602" s="340" t="s">
        <v>183</v>
      </c>
      <c r="X602" s="339"/>
      <c r="Y602" s="340" t="s">
        <v>185</v>
      </c>
      <c r="Z602" s="340" t="s">
        <v>186</v>
      </c>
      <c r="AA602" s="340" t="str">
        <f t="shared" si="292"/>
        <v/>
      </c>
      <c r="AB602" s="341" t="s">
        <v>187</v>
      </c>
      <c r="AC602" s="342" t="str">
        <f t="shared" si="293"/>
        <v/>
      </c>
      <c r="AD602" s="509" t="str">
        <f t="shared" si="294"/>
        <v/>
      </c>
      <c r="AE602" s="343" t="str">
        <f>IFERROR(ROUNDDOWN(ROUNDDOWN(ROUND(L602*VLOOKUP(K602,【参考】数式用!$A$2:$M$57,MATCH("処遇改善加算Ⅳ",【参考】数式用!$G$3:$M$3,0)+6,0),0),0)*AA602*0.5,0), "")</f>
        <v/>
      </c>
      <c r="AF602" s="344"/>
      <c r="AG602" s="345"/>
      <c r="AH602" s="345"/>
      <c r="AI602" s="344"/>
      <c r="AJ602" s="382"/>
      <c r="AK602" s="346"/>
      <c r="AL602" s="324" t="str">
        <f t="shared" si="295"/>
        <v/>
      </c>
      <c r="AM602" s="325" t="str">
        <f t="shared" si="296"/>
        <v/>
      </c>
      <c r="AN602" s="255"/>
      <c r="AO602" s="577" t="str">
        <f>IFERROR(VLOOKUP(K602,【参考】数式用!$A$2:$N$57,14,FALSE),"")</f>
        <v/>
      </c>
      <c r="AP602" s="577" t="str">
        <f t="shared" si="297"/>
        <v/>
      </c>
      <c r="AQ602" s="560" t="str">
        <f t="shared" si="298"/>
        <v/>
      </c>
      <c r="AR602" s="560" t="str">
        <f t="shared" si="299"/>
        <v>キャリアパス要件Ⅰ・Ⅱ_</v>
      </c>
      <c r="AS602" s="632" t="str">
        <f t="shared" si="300"/>
        <v>入力済</v>
      </c>
      <c r="AT602" s="577" t="str">
        <f t="shared" si="301"/>
        <v/>
      </c>
      <c r="AU602" s="632" t="str">
        <f t="shared" si="302"/>
        <v>入力済</v>
      </c>
      <c r="AV602" s="632" t="str">
        <f t="shared" si="303"/>
        <v/>
      </c>
      <c r="AW602" s="632" t="str">
        <f t="shared" si="304"/>
        <v/>
      </c>
      <c r="AX602" s="577" t="str">
        <f t="shared" si="305"/>
        <v/>
      </c>
      <c r="AY602" s="632" t="str">
        <f>IFERROR(VLOOKUP(K602,【参考】数式用!$AR$3:$AS$49, 2, FALSE), "")</f>
        <v/>
      </c>
      <c r="AZ602" s="577" t="str">
        <f t="shared" si="306"/>
        <v/>
      </c>
      <c r="BA602" s="559" t="str">
        <f t="shared" si="307"/>
        <v>入力済</v>
      </c>
      <c r="BB602" s="632" t="str">
        <f>IFERROR(VLOOKUP(K602,【参考】数式用!$AX$3:$AY$59, 2, FALSE), "")</f>
        <v/>
      </c>
      <c r="BC602" s="577" t="str">
        <f t="shared" si="308"/>
        <v/>
      </c>
      <c r="BD602" s="559" t="str">
        <f t="shared" si="309"/>
        <v>入力済</v>
      </c>
      <c r="BE602" s="559" t="str">
        <f t="shared" si="310"/>
        <v/>
      </c>
      <c r="BF602" s="559" t="str">
        <f t="shared" si="311"/>
        <v/>
      </c>
      <c r="BG602" s="559" t="str">
        <f t="shared" si="312"/>
        <v/>
      </c>
      <c r="BH602" s="559" t="str">
        <f t="shared" si="313"/>
        <v/>
      </c>
      <c r="BI602" s="559" t="str">
        <f t="shared" si="314"/>
        <v/>
      </c>
      <c r="BK602" s="27"/>
      <c r="BL602" s="606" t="str">
        <f t="shared" si="315"/>
        <v/>
      </c>
      <c r="BM602" s="606" t="str">
        <f t="shared" si="316"/>
        <v/>
      </c>
      <c r="BN602" s="606" t="str">
        <f t="shared" si="317"/>
        <v/>
      </c>
      <c r="BO602" s="607" t="str">
        <f>IFERROR(IF(BN602="対象",ROUNDDOWN(L602*VLOOKUP(K602,【参考】数式用!$A$4:$J$42,10,FALSE)*AA602,0),""),"")</f>
        <v/>
      </c>
      <c r="BP602" s="606" t="str">
        <f t="shared" si="321"/>
        <v/>
      </c>
      <c r="BQ602" s="606" t="str">
        <f t="shared" si="318"/>
        <v/>
      </c>
      <c r="BR602" s="608" t="str">
        <f t="shared" si="322"/>
        <v/>
      </c>
      <c r="BS602" s="608" t="str">
        <f t="shared" si="319"/>
        <v/>
      </c>
      <c r="BT602" s="606" t="str">
        <f t="shared" si="320"/>
        <v/>
      </c>
      <c r="BU602" s="607" t="str">
        <f>IFERROR(IF(BT602="Ⅱロ有り",ROUNDDOWN(L602*VLOOKUP(K602,【参考】数式用!$A$4:$J$42,10,FALSE)*AA602,0),""),"")</f>
        <v/>
      </c>
      <c r="BV602" s="606" t="str">
        <f>IFERROR(IF(BT602="Ⅱロなし",ROUNDDOWN(L602*VLOOKUP(K602,【参考】数式用!$A$4:$J$42,8,FALSE)*AA602,0),""),"")</f>
        <v/>
      </c>
    </row>
    <row r="603" spans="1:74" ht="110.1" customHeight="1" thickBot="1">
      <c r="A603" s="333">
        <v>590</v>
      </c>
      <c r="B603" s="1008" t="str">
        <f>IF(基本情報入力シート!B625="","",基本情報入力シート!B625)</f>
        <v/>
      </c>
      <c r="C603" s="1009"/>
      <c r="D603" s="1009"/>
      <c r="E603" s="1009"/>
      <c r="F603" s="1010"/>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24" t="str">
        <f>IF('別紙様式2-2（個票（４、５月））'!M603="","",'別紙様式2-2（個票（４、５月））'!M603)</f>
        <v/>
      </c>
      <c r="N603" s="584" t="str">
        <f>IF('別紙様式2-2（個票（４、５月））'!N603="","",'別紙様式2-2（個票（４、５月））'!N603)</f>
        <v/>
      </c>
      <c r="O603" s="336"/>
      <c r="P603" s="337" t="str">
        <f>IFERROR(VLOOKUP(K603,【参考】数式用!$A$2:$M$57,MATCH(O603,【参考】数式用!$G$3:$M$3,0)+6,0),"")</f>
        <v/>
      </c>
      <c r="Q603" s="338" t="s">
        <v>118</v>
      </c>
      <c r="R603" s="339"/>
      <c r="S603" s="340" t="s">
        <v>183</v>
      </c>
      <c r="T603" s="339"/>
      <c r="U603" s="340" t="s">
        <v>184</v>
      </c>
      <c r="V603" s="339"/>
      <c r="W603" s="340" t="s">
        <v>183</v>
      </c>
      <c r="X603" s="339"/>
      <c r="Y603" s="340" t="s">
        <v>185</v>
      </c>
      <c r="Z603" s="340" t="s">
        <v>186</v>
      </c>
      <c r="AA603" s="340" t="str">
        <f t="shared" si="292"/>
        <v/>
      </c>
      <c r="AB603" s="341" t="s">
        <v>187</v>
      </c>
      <c r="AC603" s="342" t="str">
        <f t="shared" si="293"/>
        <v/>
      </c>
      <c r="AD603" s="509" t="str">
        <f t="shared" si="294"/>
        <v/>
      </c>
      <c r="AE603" s="343" t="str">
        <f>IFERROR(ROUNDDOWN(ROUNDDOWN(ROUND(L603*VLOOKUP(K603,【参考】数式用!$A$2:$M$57,MATCH("処遇改善加算Ⅳ",【参考】数式用!$G$3:$M$3,0)+6,0),0),0)*AA603*0.5,0), "")</f>
        <v/>
      </c>
      <c r="AF603" s="344"/>
      <c r="AG603" s="345"/>
      <c r="AH603" s="345"/>
      <c r="AI603" s="344"/>
      <c r="AJ603" s="382"/>
      <c r="AK603" s="346"/>
      <c r="AL603" s="324" t="str">
        <f t="shared" si="295"/>
        <v/>
      </c>
      <c r="AM603" s="325" t="str">
        <f t="shared" si="296"/>
        <v/>
      </c>
      <c r="AN603" s="255"/>
      <c r="AO603" s="577" t="str">
        <f>IFERROR(VLOOKUP(K603,【参考】数式用!$A$2:$N$57,14,FALSE),"")</f>
        <v/>
      </c>
      <c r="AP603" s="577" t="str">
        <f t="shared" si="297"/>
        <v/>
      </c>
      <c r="AQ603" s="560" t="str">
        <f t="shared" si="298"/>
        <v/>
      </c>
      <c r="AR603" s="560" t="str">
        <f t="shared" si="299"/>
        <v>キャリアパス要件Ⅰ・Ⅱ_</v>
      </c>
      <c r="AS603" s="632" t="str">
        <f t="shared" si="300"/>
        <v>入力済</v>
      </c>
      <c r="AT603" s="577" t="str">
        <f t="shared" si="301"/>
        <v/>
      </c>
      <c r="AU603" s="632" t="str">
        <f t="shared" si="302"/>
        <v>入力済</v>
      </c>
      <c r="AV603" s="632" t="str">
        <f t="shared" si="303"/>
        <v/>
      </c>
      <c r="AW603" s="632" t="str">
        <f t="shared" si="304"/>
        <v/>
      </c>
      <c r="AX603" s="577" t="str">
        <f t="shared" si="305"/>
        <v/>
      </c>
      <c r="AY603" s="632" t="str">
        <f>IFERROR(VLOOKUP(K603,【参考】数式用!$AR$3:$AS$49, 2, FALSE), "")</f>
        <v/>
      </c>
      <c r="AZ603" s="577" t="str">
        <f t="shared" si="306"/>
        <v/>
      </c>
      <c r="BA603" s="559" t="str">
        <f t="shared" si="307"/>
        <v>入力済</v>
      </c>
      <c r="BB603" s="632" t="str">
        <f>IFERROR(VLOOKUP(K603,【参考】数式用!$AX$3:$AY$59, 2, FALSE), "")</f>
        <v/>
      </c>
      <c r="BC603" s="577" t="str">
        <f t="shared" si="308"/>
        <v/>
      </c>
      <c r="BD603" s="559" t="str">
        <f t="shared" si="309"/>
        <v>入力済</v>
      </c>
      <c r="BE603" s="559" t="str">
        <f t="shared" si="310"/>
        <v/>
      </c>
      <c r="BF603" s="559" t="str">
        <f t="shared" si="311"/>
        <v/>
      </c>
      <c r="BG603" s="559" t="str">
        <f t="shared" si="312"/>
        <v/>
      </c>
      <c r="BH603" s="559" t="str">
        <f t="shared" si="313"/>
        <v/>
      </c>
      <c r="BI603" s="559" t="str">
        <f t="shared" si="314"/>
        <v/>
      </c>
      <c r="BK603" s="27"/>
      <c r="BL603" s="606" t="str">
        <f t="shared" si="315"/>
        <v/>
      </c>
      <c r="BM603" s="606" t="str">
        <f t="shared" si="316"/>
        <v/>
      </c>
      <c r="BN603" s="606" t="str">
        <f t="shared" si="317"/>
        <v/>
      </c>
      <c r="BO603" s="607" t="str">
        <f>IFERROR(IF(BN603="対象",ROUNDDOWN(L603*VLOOKUP(K603,【参考】数式用!$A$4:$J$42,10,FALSE)*AA603,0),""),"")</f>
        <v/>
      </c>
      <c r="BP603" s="606" t="str">
        <f t="shared" si="321"/>
        <v/>
      </c>
      <c r="BQ603" s="606" t="str">
        <f t="shared" si="318"/>
        <v/>
      </c>
      <c r="BR603" s="608" t="str">
        <f t="shared" si="322"/>
        <v/>
      </c>
      <c r="BS603" s="608" t="str">
        <f t="shared" si="319"/>
        <v/>
      </c>
      <c r="BT603" s="606" t="str">
        <f t="shared" si="320"/>
        <v/>
      </c>
      <c r="BU603" s="607" t="str">
        <f>IFERROR(IF(BT603="Ⅱロ有り",ROUNDDOWN(L603*VLOOKUP(K603,【参考】数式用!$A$4:$J$42,10,FALSE)*AA603,0),""),"")</f>
        <v/>
      </c>
      <c r="BV603" s="606" t="str">
        <f>IFERROR(IF(BT603="Ⅱロなし",ROUNDDOWN(L603*VLOOKUP(K603,【参考】数式用!$A$4:$J$42,8,FALSE)*AA603,0),""),"")</f>
        <v/>
      </c>
    </row>
    <row r="604" spans="1:74" ht="110.1" customHeight="1" thickBot="1">
      <c r="A604" s="333">
        <v>591</v>
      </c>
      <c r="B604" s="1008" t="str">
        <f>IF(基本情報入力シート!B626="","",基本情報入力シート!B626)</f>
        <v/>
      </c>
      <c r="C604" s="1009"/>
      <c r="D604" s="1009"/>
      <c r="E604" s="1009"/>
      <c r="F604" s="1010"/>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24" t="str">
        <f>IF('別紙様式2-2（個票（４、５月））'!M604="","",'別紙様式2-2（個票（４、５月））'!M604)</f>
        <v/>
      </c>
      <c r="N604" s="584" t="str">
        <f>IF('別紙様式2-2（個票（４、５月））'!N604="","",'別紙様式2-2（個票（４、５月））'!N604)</f>
        <v/>
      </c>
      <c r="O604" s="336"/>
      <c r="P604" s="337" t="str">
        <f>IFERROR(VLOOKUP(K604,【参考】数式用!$A$2:$M$57,MATCH(O604,【参考】数式用!$G$3:$M$3,0)+6,0),"")</f>
        <v/>
      </c>
      <c r="Q604" s="338" t="s">
        <v>118</v>
      </c>
      <c r="R604" s="339"/>
      <c r="S604" s="340" t="s">
        <v>183</v>
      </c>
      <c r="T604" s="339"/>
      <c r="U604" s="340" t="s">
        <v>184</v>
      </c>
      <c r="V604" s="339"/>
      <c r="W604" s="340" t="s">
        <v>183</v>
      </c>
      <c r="X604" s="339"/>
      <c r="Y604" s="340" t="s">
        <v>185</v>
      </c>
      <c r="Z604" s="340" t="s">
        <v>186</v>
      </c>
      <c r="AA604" s="340" t="str">
        <f t="shared" si="292"/>
        <v/>
      </c>
      <c r="AB604" s="341" t="s">
        <v>187</v>
      </c>
      <c r="AC604" s="342" t="str">
        <f t="shared" si="293"/>
        <v/>
      </c>
      <c r="AD604" s="509" t="str">
        <f t="shared" si="294"/>
        <v/>
      </c>
      <c r="AE604" s="343" t="str">
        <f>IFERROR(ROUNDDOWN(ROUNDDOWN(ROUND(L604*VLOOKUP(K604,【参考】数式用!$A$2:$M$57,MATCH("処遇改善加算Ⅳ",【参考】数式用!$G$3:$M$3,0)+6,0),0),0)*AA604*0.5,0), "")</f>
        <v/>
      </c>
      <c r="AF604" s="344"/>
      <c r="AG604" s="345"/>
      <c r="AH604" s="345"/>
      <c r="AI604" s="344"/>
      <c r="AJ604" s="382"/>
      <c r="AK604" s="346"/>
      <c r="AL604" s="324" t="str">
        <f t="shared" si="295"/>
        <v/>
      </c>
      <c r="AM604" s="325" t="str">
        <f t="shared" si="296"/>
        <v/>
      </c>
      <c r="AN604" s="255"/>
      <c r="AO604" s="577" t="str">
        <f>IFERROR(VLOOKUP(K604,【参考】数式用!$A$2:$N$57,14,FALSE),"")</f>
        <v/>
      </c>
      <c r="AP604" s="577" t="str">
        <f t="shared" si="297"/>
        <v/>
      </c>
      <c r="AQ604" s="560" t="str">
        <f t="shared" si="298"/>
        <v/>
      </c>
      <c r="AR604" s="560" t="str">
        <f t="shared" si="299"/>
        <v>キャリアパス要件Ⅰ・Ⅱ_</v>
      </c>
      <c r="AS604" s="632" t="str">
        <f t="shared" si="300"/>
        <v>入力済</v>
      </c>
      <c r="AT604" s="577" t="str">
        <f t="shared" si="301"/>
        <v/>
      </c>
      <c r="AU604" s="632" t="str">
        <f t="shared" si="302"/>
        <v>入力済</v>
      </c>
      <c r="AV604" s="632" t="str">
        <f t="shared" si="303"/>
        <v/>
      </c>
      <c r="AW604" s="632" t="str">
        <f t="shared" si="304"/>
        <v/>
      </c>
      <c r="AX604" s="577" t="str">
        <f t="shared" si="305"/>
        <v/>
      </c>
      <c r="AY604" s="632" t="str">
        <f>IFERROR(VLOOKUP(K604,【参考】数式用!$AR$3:$AS$49, 2, FALSE), "")</f>
        <v/>
      </c>
      <c r="AZ604" s="577" t="str">
        <f t="shared" si="306"/>
        <v/>
      </c>
      <c r="BA604" s="559" t="str">
        <f t="shared" si="307"/>
        <v>入力済</v>
      </c>
      <c r="BB604" s="632" t="str">
        <f>IFERROR(VLOOKUP(K604,【参考】数式用!$AX$3:$AY$59, 2, FALSE), "")</f>
        <v/>
      </c>
      <c r="BC604" s="577" t="str">
        <f t="shared" si="308"/>
        <v/>
      </c>
      <c r="BD604" s="559" t="str">
        <f t="shared" si="309"/>
        <v>入力済</v>
      </c>
      <c r="BE604" s="559" t="str">
        <f t="shared" si="310"/>
        <v/>
      </c>
      <c r="BF604" s="559" t="str">
        <f t="shared" si="311"/>
        <v/>
      </c>
      <c r="BG604" s="559" t="str">
        <f t="shared" si="312"/>
        <v/>
      </c>
      <c r="BH604" s="559" t="str">
        <f t="shared" si="313"/>
        <v/>
      </c>
      <c r="BI604" s="559" t="str">
        <f t="shared" si="314"/>
        <v/>
      </c>
      <c r="BK604" s="27"/>
      <c r="BL604" s="606" t="str">
        <f t="shared" si="315"/>
        <v/>
      </c>
      <c r="BM604" s="606" t="str">
        <f t="shared" si="316"/>
        <v/>
      </c>
      <c r="BN604" s="606" t="str">
        <f t="shared" si="317"/>
        <v/>
      </c>
      <c r="BO604" s="607" t="str">
        <f>IFERROR(IF(BN604="対象",ROUNDDOWN(L604*VLOOKUP(K604,【参考】数式用!$A$4:$J$42,10,FALSE)*AA604,0),""),"")</f>
        <v/>
      </c>
      <c r="BP604" s="606" t="str">
        <f t="shared" si="321"/>
        <v/>
      </c>
      <c r="BQ604" s="606" t="str">
        <f t="shared" si="318"/>
        <v/>
      </c>
      <c r="BR604" s="608" t="str">
        <f t="shared" si="322"/>
        <v/>
      </c>
      <c r="BS604" s="608" t="str">
        <f t="shared" si="319"/>
        <v/>
      </c>
      <c r="BT604" s="606" t="str">
        <f t="shared" si="320"/>
        <v/>
      </c>
      <c r="BU604" s="607" t="str">
        <f>IFERROR(IF(BT604="Ⅱロ有り",ROUNDDOWN(L604*VLOOKUP(K604,【参考】数式用!$A$4:$J$42,10,FALSE)*AA604,0),""),"")</f>
        <v/>
      </c>
      <c r="BV604" s="606" t="str">
        <f>IFERROR(IF(BT604="Ⅱロなし",ROUNDDOWN(L604*VLOOKUP(K604,【参考】数式用!$A$4:$J$42,8,FALSE)*AA604,0),""),"")</f>
        <v/>
      </c>
    </row>
    <row r="605" spans="1:74" ht="110.1" customHeight="1" thickBot="1">
      <c r="A605" s="333">
        <v>592</v>
      </c>
      <c r="B605" s="1008" t="str">
        <f>IF(基本情報入力シート!B627="","",基本情報入力シート!B627)</f>
        <v/>
      </c>
      <c r="C605" s="1009"/>
      <c r="D605" s="1009"/>
      <c r="E605" s="1009"/>
      <c r="F605" s="1010"/>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24" t="str">
        <f>IF('別紙様式2-2（個票（４、５月））'!M605="","",'別紙様式2-2（個票（４、５月））'!M605)</f>
        <v/>
      </c>
      <c r="N605" s="584" t="str">
        <f>IF('別紙様式2-2（個票（４、５月））'!N605="","",'別紙様式2-2（個票（４、５月））'!N605)</f>
        <v/>
      </c>
      <c r="O605" s="336"/>
      <c r="P605" s="337" t="str">
        <f>IFERROR(VLOOKUP(K605,【参考】数式用!$A$2:$M$57,MATCH(O605,【参考】数式用!$G$3:$M$3,0)+6,0),"")</f>
        <v/>
      </c>
      <c r="Q605" s="338" t="s">
        <v>118</v>
      </c>
      <c r="R605" s="339"/>
      <c r="S605" s="340" t="s">
        <v>183</v>
      </c>
      <c r="T605" s="339"/>
      <c r="U605" s="340" t="s">
        <v>184</v>
      </c>
      <c r="V605" s="339"/>
      <c r="W605" s="340" t="s">
        <v>183</v>
      </c>
      <c r="X605" s="339"/>
      <c r="Y605" s="340" t="s">
        <v>185</v>
      </c>
      <c r="Z605" s="340" t="s">
        <v>186</v>
      </c>
      <c r="AA605" s="340" t="str">
        <f t="shared" si="292"/>
        <v/>
      </c>
      <c r="AB605" s="341" t="s">
        <v>187</v>
      </c>
      <c r="AC605" s="342" t="str">
        <f t="shared" si="293"/>
        <v/>
      </c>
      <c r="AD605" s="509" t="str">
        <f t="shared" si="294"/>
        <v/>
      </c>
      <c r="AE605" s="343" t="str">
        <f>IFERROR(ROUNDDOWN(ROUNDDOWN(ROUND(L605*VLOOKUP(K605,【参考】数式用!$A$2:$M$57,MATCH("処遇改善加算Ⅳ",【参考】数式用!$G$3:$M$3,0)+6,0),0),0)*AA605*0.5,0), "")</f>
        <v/>
      </c>
      <c r="AF605" s="344"/>
      <c r="AG605" s="345"/>
      <c r="AH605" s="345"/>
      <c r="AI605" s="344"/>
      <c r="AJ605" s="382"/>
      <c r="AK605" s="346"/>
      <c r="AL605" s="324" t="str">
        <f t="shared" si="295"/>
        <v/>
      </c>
      <c r="AM605" s="325" t="str">
        <f t="shared" si="296"/>
        <v/>
      </c>
      <c r="AN605" s="255"/>
      <c r="AO605" s="577" t="str">
        <f>IFERROR(VLOOKUP(K605,【参考】数式用!$A$2:$N$57,14,FALSE),"")</f>
        <v/>
      </c>
      <c r="AP605" s="577" t="str">
        <f t="shared" si="297"/>
        <v/>
      </c>
      <c r="AQ605" s="560" t="str">
        <f t="shared" si="298"/>
        <v/>
      </c>
      <c r="AR605" s="560" t="str">
        <f t="shared" si="299"/>
        <v>キャリアパス要件Ⅰ・Ⅱ_</v>
      </c>
      <c r="AS605" s="632" t="str">
        <f t="shared" si="300"/>
        <v>入力済</v>
      </c>
      <c r="AT605" s="577" t="str">
        <f t="shared" si="301"/>
        <v/>
      </c>
      <c r="AU605" s="632" t="str">
        <f t="shared" si="302"/>
        <v>入力済</v>
      </c>
      <c r="AV605" s="632" t="str">
        <f t="shared" si="303"/>
        <v/>
      </c>
      <c r="AW605" s="632" t="str">
        <f t="shared" si="304"/>
        <v/>
      </c>
      <c r="AX605" s="577" t="str">
        <f t="shared" si="305"/>
        <v/>
      </c>
      <c r="AY605" s="632" t="str">
        <f>IFERROR(VLOOKUP(K605,【参考】数式用!$AR$3:$AS$49, 2, FALSE), "")</f>
        <v/>
      </c>
      <c r="AZ605" s="577" t="str">
        <f t="shared" si="306"/>
        <v/>
      </c>
      <c r="BA605" s="559" t="str">
        <f t="shared" si="307"/>
        <v>入力済</v>
      </c>
      <c r="BB605" s="632" t="str">
        <f>IFERROR(VLOOKUP(K605,【参考】数式用!$AX$3:$AY$59, 2, FALSE), "")</f>
        <v/>
      </c>
      <c r="BC605" s="577" t="str">
        <f t="shared" si="308"/>
        <v/>
      </c>
      <c r="BD605" s="559" t="str">
        <f t="shared" si="309"/>
        <v>入力済</v>
      </c>
      <c r="BE605" s="559" t="str">
        <f t="shared" si="310"/>
        <v/>
      </c>
      <c r="BF605" s="559" t="str">
        <f t="shared" si="311"/>
        <v/>
      </c>
      <c r="BG605" s="559" t="str">
        <f t="shared" si="312"/>
        <v/>
      </c>
      <c r="BH605" s="559" t="str">
        <f t="shared" si="313"/>
        <v/>
      </c>
      <c r="BI605" s="559" t="str">
        <f t="shared" si="314"/>
        <v/>
      </c>
      <c r="BK605" s="27"/>
      <c r="BL605" s="606" t="str">
        <f t="shared" si="315"/>
        <v/>
      </c>
      <c r="BM605" s="606" t="str">
        <f t="shared" si="316"/>
        <v/>
      </c>
      <c r="BN605" s="606" t="str">
        <f t="shared" si="317"/>
        <v/>
      </c>
      <c r="BO605" s="607" t="str">
        <f>IFERROR(IF(BN605="対象",ROUNDDOWN(L605*VLOOKUP(K605,【参考】数式用!$A$4:$J$42,10,FALSE)*AA605,0),""),"")</f>
        <v/>
      </c>
      <c r="BP605" s="606" t="str">
        <f t="shared" si="321"/>
        <v/>
      </c>
      <c r="BQ605" s="606" t="str">
        <f t="shared" si="318"/>
        <v/>
      </c>
      <c r="BR605" s="608" t="str">
        <f t="shared" si="322"/>
        <v/>
      </c>
      <c r="BS605" s="608" t="str">
        <f t="shared" si="319"/>
        <v/>
      </c>
      <c r="BT605" s="606" t="str">
        <f t="shared" si="320"/>
        <v/>
      </c>
      <c r="BU605" s="607" t="str">
        <f>IFERROR(IF(BT605="Ⅱロ有り",ROUNDDOWN(L605*VLOOKUP(K605,【参考】数式用!$A$4:$J$42,10,FALSE)*AA605,0),""),"")</f>
        <v/>
      </c>
      <c r="BV605" s="606" t="str">
        <f>IFERROR(IF(BT605="Ⅱロなし",ROUNDDOWN(L605*VLOOKUP(K605,【参考】数式用!$A$4:$J$42,8,FALSE)*AA605,0),""),"")</f>
        <v/>
      </c>
    </row>
    <row r="606" spans="1:74" ht="110.1" customHeight="1" thickBot="1">
      <c r="A606" s="333">
        <v>593</v>
      </c>
      <c r="B606" s="1008" t="str">
        <f>IF(基本情報入力シート!B628="","",基本情報入力シート!B628)</f>
        <v/>
      </c>
      <c r="C606" s="1009"/>
      <c r="D606" s="1009"/>
      <c r="E606" s="1009"/>
      <c r="F606" s="1010"/>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24" t="str">
        <f>IF('別紙様式2-2（個票（４、５月））'!M606="","",'別紙様式2-2（個票（４、５月））'!M606)</f>
        <v/>
      </c>
      <c r="N606" s="584" t="str">
        <f>IF('別紙様式2-2（個票（４、５月））'!N606="","",'別紙様式2-2（個票（４、５月））'!N606)</f>
        <v/>
      </c>
      <c r="O606" s="336"/>
      <c r="P606" s="337" t="str">
        <f>IFERROR(VLOOKUP(K606,【参考】数式用!$A$2:$M$57,MATCH(O606,【参考】数式用!$G$3:$M$3,0)+6,0),"")</f>
        <v/>
      </c>
      <c r="Q606" s="338" t="s">
        <v>118</v>
      </c>
      <c r="R606" s="339"/>
      <c r="S606" s="340" t="s">
        <v>183</v>
      </c>
      <c r="T606" s="339"/>
      <c r="U606" s="340" t="s">
        <v>184</v>
      </c>
      <c r="V606" s="339"/>
      <c r="W606" s="340" t="s">
        <v>183</v>
      </c>
      <c r="X606" s="339"/>
      <c r="Y606" s="340" t="s">
        <v>185</v>
      </c>
      <c r="Z606" s="340" t="s">
        <v>186</v>
      </c>
      <c r="AA606" s="340" t="str">
        <f t="shared" si="292"/>
        <v/>
      </c>
      <c r="AB606" s="341" t="s">
        <v>187</v>
      </c>
      <c r="AC606" s="342" t="str">
        <f t="shared" si="293"/>
        <v/>
      </c>
      <c r="AD606" s="509" t="str">
        <f t="shared" si="294"/>
        <v/>
      </c>
      <c r="AE606" s="343" t="str">
        <f>IFERROR(ROUNDDOWN(ROUNDDOWN(ROUND(L606*VLOOKUP(K606,【参考】数式用!$A$2:$M$57,MATCH("処遇改善加算Ⅳ",【参考】数式用!$G$3:$M$3,0)+6,0),0),0)*AA606*0.5,0), "")</f>
        <v/>
      </c>
      <c r="AF606" s="344"/>
      <c r="AG606" s="345"/>
      <c r="AH606" s="345"/>
      <c r="AI606" s="344"/>
      <c r="AJ606" s="382"/>
      <c r="AK606" s="346"/>
      <c r="AL606" s="324" t="str">
        <f t="shared" si="295"/>
        <v/>
      </c>
      <c r="AM606" s="325" t="str">
        <f t="shared" si="296"/>
        <v/>
      </c>
      <c r="AN606" s="255"/>
      <c r="AO606" s="577" t="str">
        <f>IFERROR(VLOOKUP(K606,【参考】数式用!$A$2:$N$57,14,FALSE),"")</f>
        <v/>
      </c>
      <c r="AP606" s="577" t="str">
        <f t="shared" si="297"/>
        <v/>
      </c>
      <c r="AQ606" s="560" t="str">
        <f t="shared" si="298"/>
        <v/>
      </c>
      <c r="AR606" s="560" t="str">
        <f t="shared" si="299"/>
        <v>キャリアパス要件Ⅰ・Ⅱ_</v>
      </c>
      <c r="AS606" s="632" t="str">
        <f t="shared" si="300"/>
        <v>入力済</v>
      </c>
      <c r="AT606" s="577" t="str">
        <f t="shared" si="301"/>
        <v/>
      </c>
      <c r="AU606" s="632" t="str">
        <f t="shared" si="302"/>
        <v>入力済</v>
      </c>
      <c r="AV606" s="632" t="str">
        <f t="shared" si="303"/>
        <v/>
      </c>
      <c r="AW606" s="632" t="str">
        <f t="shared" si="304"/>
        <v/>
      </c>
      <c r="AX606" s="577" t="str">
        <f t="shared" si="305"/>
        <v/>
      </c>
      <c r="AY606" s="632" t="str">
        <f>IFERROR(VLOOKUP(K606,【参考】数式用!$AR$3:$AS$49, 2, FALSE), "")</f>
        <v/>
      </c>
      <c r="AZ606" s="577" t="str">
        <f t="shared" si="306"/>
        <v/>
      </c>
      <c r="BA606" s="559" t="str">
        <f t="shared" si="307"/>
        <v>入力済</v>
      </c>
      <c r="BB606" s="632" t="str">
        <f>IFERROR(VLOOKUP(K606,【参考】数式用!$AX$3:$AY$59, 2, FALSE), "")</f>
        <v/>
      </c>
      <c r="BC606" s="577" t="str">
        <f t="shared" si="308"/>
        <v/>
      </c>
      <c r="BD606" s="559" t="str">
        <f t="shared" si="309"/>
        <v>入力済</v>
      </c>
      <c r="BE606" s="559" t="str">
        <f t="shared" si="310"/>
        <v/>
      </c>
      <c r="BF606" s="559" t="str">
        <f t="shared" si="311"/>
        <v/>
      </c>
      <c r="BG606" s="559" t="str">
        <f t="shared" si="312"/>
        <v/>
      </c>
      <c r="BH606" s="559" t="str">
        <f t="shared" si="313"/>
        <v/>
      </c>
      <c r="BI606" s="559" t="str">
        <f t="shared" si="314"/>
        <v/>
      </c>
      <c r="BK606" s="27"/>
      <c r="BL606" s="606" t="str">
        <f t="shared" si="315"/>
        <v/>
      </c>
      <c r="BM606" s="606" t="str">
        <f t="shared" si="316"/>
        <v/>
      </c>
      <c r="BN606" s="606" t="str">
        <f t="shared" si="317"/>
        <v/>
      </c>
      <c r="BO606" s="607" t="str">
        <f>IFERROR(IF(BN606="対象",ROUNDDOWN(L606*VLOOKUP(K606,【参考】数式用!$A$4:$J$42,10,FALSE)*AA606,0),""),"")</f>
        <v/>
      </c>
      <c r="BP606" s="606" t="str">
        <f t="shared" si="321"/>
        <v/>
      </c>
      <c r="BQ606" s="606" t="str">
        <f t="shared" si="318"/>
        <v/>
      </c>
      <c r="BR606" s="608" t="str">
        <f t="shared" si="322"/>
        <v/>
      </c>
      <c r="BS606" s="608" t="str">
        <f t="shared" si="319"/>
        <v/>
      </c>
      <c r="BT606" s="606" t="str">
        <f t="shared" si="320"/>
        <v/>
      </c>
      <c r="BU606" s="607" t="str">
        <f>IFERROR(IF(BT606="Ⅱロ有り",ROUNDDOWN(L606*VLOOKUP(K606,【参考】数式用!$A$4:$J$42,10,FALSE)*AA606,0),""),"")</f>
        <v/>
      </c>
      <c r="BV606" s="606" t="str">
        <f>IFERROR(IF(BT606="Ⅱロなし",ROUNDDOWN(L606*VLOOKUP(K606,【参考】数式用!$A$4:$J$42,8,FALSE)*AA606,0),""),"")</f>
        <v/>
      </c>
    </row>
    <row r="607" spans="1:74" ht="110.1" customHeight="1" thickBot="1">
      <c r="A607" s="333">
        <v>594</v>
      </c>
      <c r="B607" s="1008" t="str">
        <f>IF(基本情報入力シート!B629="","",基本情報入力シート!B629)</f>
        <v/>
      </c>
      <c r="C607" s="1009"/>
      <c r="D607" s="1009"/>
      <c r="E607" s="1009"/>
      <c r="F607" s="1010"/>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24" t="str">
        <f>IF('別紙様式2-2（個票（４、５月））'!M607="","",'別紙様式2-2（個票（４、５月））'!M607)</f>
        <v/>
      </c>
      <c r="N607" s="584" t="str">
        <f>IF('別紙様式2-2（個票（４、５月））'!N607="","",'別紙様式2-2（個票（４、５月））'!N607)</f>
        <v/>
      </c>
      <c r="O607" s="336"/>
      <c r="P607" s="337" t="str">
        <f>IFERROR(VLOOKUP(K607,【参考】数式用!$A$2:$M$57,MATCH(O607,【参考】数式用!$G$3:$M$3,0)+6,0),"")</f>
        <v/>
      </c>
      <c r="Q607" s="338" t="s">
        <v>118</v>
      </c>
      <c r="R607" s="339"/>
      <c r="S607" s="340" t="s">
        <v>183</v>
      </c>
      <c r="T607" s="339"/>
      <c r="U607" s="340" t="s">
        <v>184</v>
      </c>
      <c r="V607" s="339"/>
      <c r="W607" s="340" t="s">
        <v>183</v>
      </c>
      <c r="X607" s="339"/>
      <c r="Y607" s="340" t="s">
        <v>185</v>
      </c>
      <c r="Z607" s="340" t="s">
        <v>186</v>
      </c>
      <c r="AA607" s="340" t="str">
        <f t="shared" si="292"/>
        <v/>
      </c>
      <c r="AB607" s="341" t="s">
        <v>187</v>
      </c>
      <c r="AC607" s="342" t="str">
        <f t="shared" si="293"/>
        <v/>
      </c>
      <c r="AD607" s="509" t="str">
        <f t="shared" si="294"/>
        <v/>
      </c>
      <c r="AE607" s="343" t="str">
        <f>IFERROR(ROUNDDOWN(ROUNDDOWN(ROUND(L607*VLOOKUP(K607,【参考】数式用!$A$2:$M$57,MATCH("処遇改善加算Ⅳ",【参考】数式用!$G$3:$M$3,0)+6,0),0),0)*AA607*0.5,0), "")</f>
        <v/>
      </c>
      <c r="AF607" s="344"/>
      <c r="AG607" s="345"/>
      <c r="AH607" s="345"/>
      <c r="AI607" s="344"/>
      <c r="AJ607" s="382"/>
      <c r="AK607" s="346"/>
      <c r="AL607" s="324" t="str">
        <f t="shared" si="295"/>
        <v/>
      </c>
      <c r="AM607" s="325" t="str">
        <f t="shared" si="296"/>
        <v/>
      </c>
      <c r="AN607" s="255"/>
      <c r="AO607" s="577" t="str">
        <f>IFERROR(VLOOKUP(K607,【参考】数式用!$A$2:$N$57,14,FALSE),"")</f>
        <v/>
      </c>
      <c r="AP607" s="577" t="str">
        <f t="shared" si="297"/>
        <v/>
      </c>
      <c r="AQ607" s="560" t="str">
        <f t="shared" si="298"/>
        <v/>
      </c>
      <c r="AR607" s="560" t="str">
        <f t="shared" si="299"/>
        <v>キャリアパス要件Ⅰ・Ⅱ_</v>
      </c>
      <c r="AS607" s="632" t="str">
        <f t="shared" si="300"/>
        <v>入力済</v>
      </c>
      <c r="AT607" s="577" t="str">
        <f t="shared" si="301"/>
        <v/>
      </c>
      <c r="AU607" s="632" t="str">
        <f t="shared" si="302"/>
        <v>入力済</v>
      </c>
      <c r="AV607" s="632" t="str">
        <f t="shared" si="303"/>
        <v/>
      </c>
      <c r="AW607" s="632" t="str">
        <f t="shared" si="304"/>
        <v/>
      </c>
      <c r="AX607" s="577" t="str">
        <f t="shared" si="305"/>
        <v/>
      </c>
      <c r="AY607" s="632" t="str">
        <f>IFERROR(VLOOKUP(K607,【参考】数式用!$AR$3:$AS$49, 2, FALSE), "")</f>
        <v/>
      </c>
      <c r="AZ607" s="577" t="str">
        <f t="shared" si="306"/>
        <v/>
      </c>
      <c r="BA607" s="559" t="str">
        <f t="shared" si="307"/>
        <v>入力済</v>
      </c>
      <c r="BB607" s="632" t="str">
        <f>IFERROR(VLOOKUP(K607,【参考】数式用!$AX$3:$AY$59, 2, FALSE), "")</f>
        <v/>
      </c>
      <c r="BC607" s="577" t="str">
        <f t="shared" si="308"/>
        <v/>
      </c>
      <c r="BD607" s="559" t="str">
        <f t="shared" si="309"/>
        <v>入力済</v>
      </c>
      <c r="BE607" s="559" t="str">
        <f t="shared" si="310"/>
        <v/>
      </c>
      <c r="BF607" s="559" t="str">
        <f t="shared" si="311"/>
        <v/>
      </c>
      <c r="BG607" s="559" t="str">
        <f t="shared" si="312"/>
        <v/>
      </c>
      <c r="BH607" s="559" t="str">
        <f t="shared" si="313"/>
        <v/>
      </c>
      <c r="BI607" s="559" t="str">
        <f t="shared" si="314"/>
        <v/>
      </c>
      <c r="BK607" s="27"/>
      <c r="BL607" s="606" t="str">
        <f t="shared" si="315"/>
        <v/>
      </c>
      <c r="BM607" s="606" t="str">
        <f t="shared" si="316"/>
        <v/>
      </c>
      <c r="BN607" s="606" t="str">
        <f t="shared" si="317"/>
        <v/>
      </c>
      <c r="BO607" s="607" t="str">
        <f>IFERROR(IF(BN607="対象",ROUNDDOWN(L607*VLOOKUP(K607,【参考】数式用!$A$4:$J$42,10,FALSE)*AA607,0),""),"")</f>
        <v/>
      </c>
      <c r="BP607" s="606" t="str">
        <f t="shared" si="321"/>
        <v/>
      </c>
      <c r="BQ607" s="606" t="str">
        <f t="shared" si="318"/>
        <v/>
      </c>
      <c r="BR607" s="608" t="str">
        <f t="shared" si="322"/>
        <v/>
      </c>
      <c r="BS607" s="608" t="str">
        <f t="shared" si="319"/>
        <v/>
      </c>
      <c r="BT607" s="606" t="str">
        <f t="shared" si="320"/>
        <v/>
      </c>
      <c r="BU607" s="607" t="str">
        <f>IFERROR(IF(BT607="Ⅱロ有り",ROUNDDOWN(L607*VLOOKUP(K607,【参考】数式用!$A$4:$J$42,10,FALSE)*AA607,0),""),"")</f>
        <v/>
      </c>
      <c r="BV607" s="606" t="str">
        <f>IFERROR(IF(BT607="Ⅱロなし",ROUNDDOWN(L607*VLOOKUP(K607,【参考】数式用!$A$4:$J$42,8,FALSE)*AA607,0),""),"")</f>
        <v/>
      </c>
    </row>
    <row r="608" spans="1:74" ht="110.1" customHeight="1" thickBot="1">
      <c r="A608" s="333">
        <v>595</v>
      </c>
      <c r="B608" s="1008" t="str">
        <f>IF(基本情報入力シート!B630="","",基本情報入力シート!B630)</f>
        <v/>
      </c>
      <c r="C608" s="1009"/>
      <c r="D608" s="1009"/>
      <c r="E608" s="1009"/>
      <c r="F608" s="1010"/>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24" t="str">
        <f>IF('別紙様式2-2（個票（４、５月））'!M608="","",'別紙様式2-2（個票（４、５月））'!M608)</f>
        <v/>
      </c>
      <c r="N608" s="584" t="str">
        <f>IF('別紙様式2-2（個票（４、５月））'!N608="","",'別紙様式2-2（個票（４、５月））'!N608)</f>
        <v/>
      </c>
      <c r="O608" s="336"/>
      <c r="P608" s="337" t="str">
        <f>IFERROR(VLOOKUP(K608,【参考】数式用!$A$2:$M$57,MATCH(O608,【参考】数式用!$G$3:$M$3,0)+6,0),"")</f>
        <v/>
      </c>
      <c r="Q608" s="338" t="s">
        <v>118</v>
      </c>
      <c r="R608" s="339"/>
      <c r="S608" s="340" t="s">
        <v>183</v>
      </c>
      <c r="T608" s="339"/>
      <c r="U608" s="340" t="s">
        <v>184</v>
      </c>
      <c r="V608" s="339"/>
      <c r="W608" s="340" t="s">
        <v>183</v>
      </c>
      <c r="X608" s="339"/>
      <c r="Y608" s="340" t="s">
        <v>185</v>
      </c>
      <c r="Z608" s="340" t="s">
        <v>186</v>
      </c>
      <c r="AA608" s="340" t="str">
        <f t="shared" si="292"/>
        <v/>
      </c>
      <c r="AB608" s="341" t="s">
        <v>187</v>
      </c>
      <c r="AC608" s="342" t="str">
        <f t="shared" si="293"/>
        <v/>
      </c>
      <c r="AD608" s="509" t="str">
        <f t="shared" si="294"/>
        <v/>
      </c>
      <c r="AE608" s="343" t="str">
        <f>IFERROR(ROUNDDOWN(ROUNDDOWN(ROUND(L608*VLOOKUP(K608,【参考】数式用!$A$2:$M$57,MATCH("処遇改善加算Ⅳ",【参考】数式用!$G$3:$M$3,0)+6,0),0),0)*AA608*0.5,0), "")</f>
        <v/>
      </c>
      <c r="AF608" s="344"/>
      <c r="AG608" s="345"/>
      <c r="AH608" s="345"/>
      <c r="AI608" s="344"/>
      <c r="AJ608" s="382"/>
      <c r="AK608" s="346"/>
      <c r="AL608" s="324" t="str">
        <f t="shared" si="295"/>
        <v/>
      </c>
      <c r="AM608" s="325" t="str">
        <f t="shared" si="296"/>
        <v/>
      </c>
      <c r="AN608" s="255"/>
      <c r="AO608" s="577" t="str">
        <f>IFERROR(VLOOKUP(K608,【参考】数式用!$A$2:$N$57,14,FALSE),"")</f>
        <v/>
      </c>
      <c r="AP608" s="577" t="str">
        <f t="shared" si="297"/>
        <v/>
      </c>
      <c r="AQ608" s="560" t="str">
        <f t="shared" si="298"/>
        <v/>
      </c>
      <c r="AR608" s="560" t="str">
        <f t="shared" si="299"/>
        <v>キャリアパス要件Ⅰ・Ⅱ_</v>
      </c>
      <c r="AS608" s="632" t="str">
        <f t="shared" si="300"/>
        <v>入力済</v>
      </c>
      <c r="AT608" s="577" t="str">
        <f t="shared" si="301"/>
        <v/>
      </c>
      <c r="AU608" s="632" t="str">
        <f t="shared" si="302"/>
        <v>入力済</v>
      </c>
      <c r="AV608" s="632" t="str">
        <f t="shared" si="303"/>
        <v/>
      </c>
      <c r="AW608" s="632" t="str">
        <f t="shared" si="304"/>
        <v/>
      </c>
      <c r="AX608" s="577" t="str">
        <f t="shared" si="305"/>
        <v/>
      </c>
      <c r="AY608" s="632" t="str">
        <f>IFERROR(VLOOKUP(K608,【参考】数式用!$AR$3:$AS$49, 2, FALSE), "")</f>
        <v/>
      </c>
      <c r="AZ608" s="577" t="str">
        <f t="shared" si="306"/>
        <v/>
      </c>
      <c r="BA608" s="559" t="str">
        <f t="shared" si="307"/>
        <v>入力済</v>
      </c>
      <c r="BB608" s="632" t="str">
        <f>IFERROR(VLOOKUP(K608,【参考】数式用!$AX$3:$AY$59, 2, FALSE), "")</f>
        <v/>
      </c>
      <c r="BC608" s="577" t="str">
        <f t="shared" si="308"/>
        <v/>
      </c>
      <c r="BD608" s="559" t="str">
        <f t="shared" si="309"/>
        <v>入力済</v>
      </c>
      <c r="BE608" s="559" t="str">
        <f t="shared" si="310"/>
        <v/>
      </c>
      <c r="BF608" s="559" t="str">
        <f t="shared" si="311"/>
        <v/>
      </c>
      <c r="BG608" s="559" t="str">
        <f t="shared" si="312"/>
        <v/>
      </c>
      <c r="BH608" s="559" t="str">
        <f t="shared" si="313"/>
        <v/>
      </c>
      <c r="BI608" s="559" t="str">
        <f t="shared" si="314"/>
        <v/>
      </c>
      <c r="BK608" s="27"/>
      <c r="BL608" s="606" t="str">
        <f t="shared" si="315"/>
        <v/>
      </c>
      <c r="BM608" s="606" t="str">
        <f t="shared" si="316"/>
        <v/>
      </c>
      <c r="BN608" s="606" t="str">
        <f t="shared" si="317"/>
        <v/>
      </c>
      <c r="BO608" s="607" t="str">
        <f>IFERROR(IF(BN608="対象",ROUNDDOWN(L608*VLOOKUP(K608,【参考】数式用!$A$4:$J$42,10,FALSE)*AA608,0),""),"")</f>
        <v/>
      </c>
      <c r="BP608" s="606" t="str">
        <f t="shared" si="321"/>
        <v/>
      </c>
      <c r="BQ608" s="606" t="str">
        <f t="shared" si="318"/>
        <v/>
      </c>
      <c r="BR608" s="608" t="str">
        <f t="shared" si="322"/>
        <v/>
      </c>
      <c r="BS608" s="608" t="str">
        <f t="shared" si="319"/>
        <v/>
      </c>
      <c r="BT608" s="606" t="str">
        <f t="shared" si="320"/>
        <v/>
      </c>
      <c r="BU608" s="607" t="str">
        <f>IFERROR(IF(BT608="Ⅱロ有り",ROUNDDOWN(L608*VLOOKUP(K608,【参考】数式用!$A$4:$J$42,10,FALSE)*AA608,0),""),"")</f>
        <v/>
      </c>
      <c r="BV608" s="606" t="str">
        <f>IFERROR(IF(BT608="Ⅱロなし",ROUNDDOWN(L608*VLOOKUP(K608,【参考】数式用!$A$4:$J$42,8,FALSE)*AA608,0),""),"")</f>
        <v/>
      </c>
    </row>
    <row r="609" spans="1:74" ht="110.1" customHeight="1" thickBot="1">
      <c r="A609" s="333">
        <v>596</v>
      </c>
      <c r="B609" s="1008" t="str">
        <f>IF(基本情報入力シート!B631="","",基本情報入力シート!B631)</f>
        <v/>
      </c>
      <c r="C609" s="1009"/>
      <c r="D609" s="1009"/>
      <c r="E609" s="1009"/>
      <c r="F609" s="1010"/>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24" t="str">
        <f>IF('別紙様式2-2（個票（４、５月））'!M609="","",'別紙様式2-2（個票（４、５月））'!M609)</f>
        <v/>
      </c>
      <c r="N609" s="584" t="str">
        <f>IF('別紙様式2-2（個票（４、５月））'!N609="","",'別紙様式2-2（個票（４、５月））'!N609)</f>
        <v/>
      </c>
      <c r="O609" s="336"/>
      <c r="P609" s="337" t="str">
        <f>IFERROR(VLOOKUP(K609,【参考】数式用!$A$2:$M$57,MATCH(O609,【参考】数式用!$G$3:$M$3,0)+6,0),"")</f>
        <v/>
      </c>
      <c r="Q609" s="338" t="s">
        <v>118</v>
      </c>
      <c r="R609" s="339"/>
      <c r="S609" s="340" t="s">
        <v>183</v>
      </c>
      <c r="T609" s="339"/>
      <c r="U609" s="340" t="s">
        <v>184</v>
      </c>
      <c r="V609" s="339"/>
      <c r="W609" s="340" t="s">
        <v>183</v>
      </c>
      <c r="X609" s="339"/>
      <c r="Y609" s="340" t="s">
        <v>185</v>
      </c>
      <c r="Z609" s="340" t="s">
        <v>186</v>
      </c>
      <c r="AA609" s="340" t="str">
        <f t="shared" si="292"/>
        <v/>
      </c>
      <c r="AB609" s="341" t="s">
        <v>187</v>
      </c>
      <c r="AC609" s="342" t="str">
        <f t="shared" si="293"/>
        <v/>
      </c>
      <c r="AD609" s="509" t="str">
        <f t="shared" si="294"/>
        <v/>
      </c>
      <c r="AE609" s="343" t="str">
        <f>IFERROR(ROUNDDOWN(ROUNDDOWN(ROUND(L609*VLOOKUP(K609,【参考】数式用!$A$2:$M$57,MATCH("処遇改善加算Ⅳ",【参考】数式用!$G$3:$M$3,0)+6,0),0),0)*AA609*0.5,0), "")</f>
        <v/>
      </c>
      <c r="AF609" s="344"/>
      <c r="AG609" s="345"/>
      <c r="AH609" s="345"/>
      <c r="AI609" s="344"/>
      <c r="AJ609" s="382"/>
      <c r="AK609" s="346"/>
      <c r="AL609" s="324" t="str">
        <f t="shared" si="295"/>
        <v/>
      </c>
      <c r="AM609" s="325" t="str">
        <f t="shared" si="296"/>
        <v/>
      </c>
      <c r="AN609" s="255"/>
      <c r="AO609" s="577" t="str">
        <f>IFERROR(VLOOKUP(K609,【参考】数式用!$A$2:$N$57,14,FALSE),"")</f>
        <v/>
      </c>
      <c r="AP609" s="577" t="str">
        <f t="shared" si="297"/>
        <v/>
      </c>
      <c r="AQ609" s="560" t="str">
        <f t="shared" si="298"/>
        <v/>
      </c>
      <c r="AR609" s="560" t="str">
        <f t="shared" si="299"/>
        <v>キャリアパス要件Ⅰ・Ⅱ_</v>
      </c>
      <c r="AS609" s="632" t="str">
        <f t="shared" si="300"/>
        <v>入力済</v>
      </c>
      <c r="AT609" s="577" t="str">
        <f t="shared" si="301"/>
        <v/>
      </c>
      <c r="AU609" s="632" t="str">
        <f t="shared" si="302"/>
        <v>入力済</v>
      </c>
      <c r="AV609" s="632" t="str">
        <f t="shared" si="303"/>
        <v/>
      </c>
      <c r="AW609" s="632" t="str">
        <f t="shared" si="304"/>
        <v/>
      </c>
      <c r="AX609" s="577" t="str">
        <f t="shared" si="305"/>
        <v/>
      </c>
      <c r="AY609" s="632" t="str">
        <f>IFERROR(VLOOKUP(K609,【参考】数式用!$AR$3:$AS$49, 2, FALSE), "")</f>
        <v/>
      </c>
      <c r="AZ609" s="577" t="str">
        <f t="shared" si="306"/>
        <v/>
      </c>
      <c r="BA609" s="559" t="str">
        <f t="shared" si="307"/>
        <v>入力済</v>
      </c>
      <c r="BB609" s="632" t="str">
        <f>IFERROR(VLOOKUP(K609,【参考】数式用!$AX$3:$AY$59, 2, FALSE), "")</f>
        <v/>
      </c>
      <c r="BC609" s="577" t="str">
        <f t="shared" si="308"/>
        <v/>
      </c>
      <c r="BD609" s="559" t="str">
        <f t="shared" si="309"/>
        <v>入力済</v>
      </c>
      <c r="BE609" s="559" t="str">
        <f t="shared" si="310"/>
        <v/>
      </c>
      <c r="BF609" s="559" t="str">
        <f t="shared" si="311"/>
        <v/>
      </c>
      <c r="BG609" s="559" t="str">
        <f t="shared" si="312"/>
        <v/>
      </c>
      <c r="BH609" s="559" t="str">
        <f t="shared" si="313"/>
        <v/>
      </c>
      <c r="BI609" s="559" t="str">
        <f t="shared" si="314"/>
        <v/>
      </c>
      <c r="BK609" s="27"/>
      <c r="BL609" s="606" t="str">
        <f t="shared" si="315"/>
        <v/>
      </c>
      <c r="BM609" s="606" t="str">
        <f t="shared" si="316"/>
        <v/>
      </c>
      <c r="BN609" s="606" t="str">
        <f t="shared" si="317"/>
        <v/>
      </c>
      <c r="BO609" s="607" t="str">
        <f>IFERROR(IF(BN609="対象",ROUNDDOWN(L609*VLOOKUP(K609,【参考】数式用!$A$4:$J$42,10,FALSE)*AA609,0),""),"")</f>
        <v/>
      </c>
      <c r="BP609" s="606" t="str">
        <f t="shared" si="321"/>
        <v/>
      </c>
      <c r="BQ609" s="606" t="str">
        <f t="shared" si="318"/>
        <v/>
      </c>
      <c r="BR609" s="608" t="str">
        <f t="shared" si="322"/>
        <v/>
      </c>
      <c r="BS609" s="608" t="str">
        <f t="shared" si="319"/>
        <v/>
      </c>
      <c r="BT609" s="606" t="str">
        <f t="shared" si="320"/>
        <v/>
      </c>
      <c r="BU609" s="607" t="str">
        <f>IFERROR(IF(BT609="Ⅱロ有り",ROUNDDOWN(L609*VLOOKUP(K609,【参考】数式用!$A$4:$J$42,10,FALSE)*AA609,0),""),"")</f>
        <v/>
      </c>
      <c r="BV609" s="606" t="str">
        <f>IFERROR(IF(BT609="Ⅱロなし",ROUNDDOWN(L609*VLOOKUP(K609,【参考】数式用!$A$4:$J$42,8,FALSE)*AA609,0),""),"")</f>
        <v/>
      </c>
    </row>
    <row r="610" spans="1:74" ht="110.1" customHeight="1" thickBot="1">
      <c r="A610" s="333">
        <v>597</v>
      </c>
      <c r="B610" s="1008" t="str">
        <f>IF(基本情報入力シート!B632="","",基本情報入力シート!B632)</f>
        <v/>
      </c>
      <c r="C610" s="1009"/>
      <c r="D610" s="1009"/>
      <c r="E610" s="1009"/>
      <c r="F610" s="1010"/>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24" t="str">
        <f>IF('別紙様式2-2（個票（４、５月））'!M610="","",'別紙様式2-2（個票（４、５月））'!M610)</f>
        <v/>
      </c>
      <c r="N610" s="584" t="str">
        <f>IF('別紙様式2-2（個票（４、５月））'!N610="","",'別紙様式2-2（個票（４、５月））'!N610)</f>
        <v/>
      </c>
      <c r="O610" s="336"/>
      <c r="P610" s="337" t="str">
        <f>IFERROR(VLOOKUP(K610,【参考】数式用!$A$2:$M$57,MATCH(O610,【参考】数式用!$G$3:$M$3,0)+6,0),"")</f>
        <v/>
      </c>
      <c r="Q610" s="338" t="s">
        <v>118</v>
      </c>
      <c r="R610" s="339"/>
      <c r="S610" s="340" t="s">
        <v>183</v>
      </c>
      <c r="T610" s="339"/>
      <c r="U610" s="340" t="s">
        <v>184</v>
      </c>
      <c r="V610" s="339"/>
      <c r="W610" s="340" t="s">
        <v>183</v>
      </c>
      <c r="X610" s="339"/>
      <c r="Y610" s="340" t="s">
        <v>185</v>
      </c>
      <c r="Z610" s="340" t="s">
        <v>186</v>
      </c>
      <c r="AA610" s="340" t="str">
        <f t="shared" si="292"/>
        <v/>
      </c>
      <c r="AB610" s="341" t="s">
        <v>187</v>
      </c>
      <c r="AC610" s="342" t="str">
        <f t="shared" si="293"/>
        <v/>
      </c>
      <c r="AD610" s="509" t="str">
        <f t="shared" si="294"/>
        <v/>
      </c>
      <c r="AE610" s="343" t="str">
        <f>IFERROR(ROUNDDOWN(ROUNDDOWN(ROUND(L610*VLOOKUP(K610,【参考】数式用!$A$2:$M$57,MATCH("処遇改善加算Ⅳ",【参考】数式用!$G$3:$M$3,0)+6,0),0),0)*AA610*0.5,0), "")</f>
        <v/>
      </c>
      <c r="AF610" s="344"/>
      <c r="AG610" s="345"/>
      <c r="AH610" s="345"/>
      <c r="AI610" s="344"/>
      <c r="AJ610" s="382"/>
      <c r="AK610" s="346"/>
      <c r="AL610" s="324" t="str">
        <f t="shared" si="295"/>
        <v/>
      </c>
      <c r="AM610" s="325" t="str">
        <f t="shared" si="296"/>
        <v/>
      </c>
      <c r="AN610" s="255"/>
      <c r="AO610" s="577" t="str">
        <f>IFERROR(VLOOKUP(K610,【参考】数式用!$A$2:$N$57,14,FALSE),"")</f>
        <v/>
      </c>
      <c r="AP610" s="577" t="str">
        <f t="shared" si="297"/>
        <v/>
      </c>
      <c r="AQ610" s="560" t="str">
        <f t="shared" si="298"/>
        <v/>
      </c>
      <c r="AR610" s="560" t="str">
        <f t="shared" si="299"/>
        <v>キャリアパス要件Ⅰ・Ⅱ_</v>
      </c>
      <c r="AS610" s="632" t="str">
        <f t="shared" si="300"/>
        <v>入力済</v>
      </c>
      <c r="AT610" s="577" t="str">
        <f t="shared" si="301"/>
        <v/>
      </c>
      <c r="AU610" s="632" t="str">
        <f t="shared" si="302"/>
        <v>入力済</v>
      </c>
      <c r="AV610" s="632" t="str">
        <f t="shared" si="303"/>
        <v/>
      </c>
      <c r="AW610" s="632" t="str">
        <f t="shared" si="304"/>
        <v/>
      </c>
      <c r="AX610" s="577" t="str">
        <f t="shared" si="305"/>
        <v/>
      </c>
      <c r="AY610" s="632" t="str">
        <f>IFERROR(VLOOKUP(K610,【参考】数式用!$AR$3:$AS$49, 2, FALSE), "")</f>
        <v/>
      </c>
      <c r="AZ610" s="577" t="str">
        <f t="shared" si="306"/>
        <v/>
      </c>
      <c r="BA610" s="559" t="str">
        <f t="shared" si="307"/>
        <v>入力済</v>
      </c>
      <c r="BB610" s="632" t="str">
        <f>IFERROR(VLOOKUP(K610,【参考】数式用!$AX$3:$AY$59, 2, FALSE), "")</f>
        <v/>
      </c>
      <c r="BC610" s="577" t="str">
        <f t="shared" si="308"/>
        <v/>
      </c>
      <c r="BD610" s="559" t="str">
        <f t="shared" si="309"/>
        <v>入力済</v>
      </c>
      <c r="BE610" s="559" t="str">
        <f t="shared" si="310"/>
        <v/>
      </c>
      <c r="BF610" s="559" t="str">
        <f t="shared" si="311"/>
        <v/>
      </c>
      <c r="BG610" s="559" t="str">
        <f t="shared" si="312"/>
        <v/>
      </c>
      <c r="BH610" s="559" t="str">
        <f t="shared" si="313"/>
        <v/>
      </c>
      <c r="BI610" s="559" t="str">
        <f t="shared" si="314"/>
        <v/>
      </c>
      <c r="BK610" s="27"/>
      <c r="BL610" s="606" t="str">
        <f t="shared" si="315"/>
        <v/>
      </c>
      <c r="BM610" s="606" t="str">
        <f t="shared" si="316"/>
        <v/>
      </c>
      <c r="BN610" s="606" t="str">
        <f t="shared" si="317"/>
        <v/>
      </c>
      <c r="BO610" s="607" t="str">
        <f>IFERROR(IF(BN610="対象",ROUNDDOWN(L610*VLOOKUP(K610,【参考】数式用!$A$4:$J$42,10,FALSE)*AA610,0),""),"")</f>
        <v/>
      </c>
      <c r="BP610" s="606" t="str">
        <f t="shared" si="321"/>
        <v/>
      </c>
      <c r="BQ610" s="606" t="str">
        <f t="shared" si="318"/>
        <v/>
      </c>
      <c r="BR610" s="608" t="str">
        <f t="shared" si="322"/>
        <v/>
      </c>
      <c r="BS610" s="608" t="str">
        <f t="shared" si="319"/>
        <v/>
      </c>
      <c r="BT610" s="606" t="str">
        <f t="shared" si="320"/>
        <v/>
      </c>
      <c r="BU610" s="607" t="str">
        <f>IFERROR(IF(BT610="Ⅱロ有り",ROUNDDOWN(L610*VLOOKUP(K610,【参考】数式用!$A$4:$J$42,10,FALSE)*AA610,0),""),"")</f>
        <v/>
      </c>
      <c r="BV610" s="606" t="str">
        <f>IFERROR(IF(BT610="Ⅱロなし",ROUNDDOWN(L610*VLOOKUP(K610,【参考】数式用!$A$4:$J$42,8,FALSE)*AA610,0),""),"")</f>
        <v/>
      </c>
    </row>
    <row r="611" spans="1:74" ht="110.1" customHeight="1" thickBot="1">
      <c r="A611" s="333">
        <v>598</v>
      </c>
      <c r="B611" s="1008" t="str">
        <f>IF(基本情報入力シート!B633="","",基本情報入力シート!B633)</f>
        <v/>
      </c>
      <c r="C611" s="1009"/>
      <c r="D611" s="1009"/>
      <c r="E611" s="1009"/>
      <c r="F611" s="1010"/>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24" t="str">
        <f>IF('別紙様式2-2（個票（４、５月））'!M611="","",'別紙様式2-2（個票（４、５月））'!M611)</f>
        <v/>
      </c>
      <c r="N611" s="584" t="str">
        <f>IF('別紙様式2-2（個票（４、５月））'!N611="","",'別紙様式2-2（個票（４、５月））'!N611)</f>
        <v/>
      </c>
      <c r="O611" s="336"/>
      <c r="P611" s="337" t="str">
        <f>IFERROR(VLOOKUP(K611,【参考】数式用!$A$2:$M$57,MATCH(O611,【参考】数式用!$G$3:$M$3,0)+6,0),"")</f>
        <v/>
      </c>
      <c r="Q611" s="338" t="s">
        <v>118</v>
      </c>
      <c r="R611" s="339"/>
      <c r="S611" s="340" t="s">
        <v>183</v>
      </c>
      <c r="T611" s="339"/>
      <c r="U611" s="340" t="s">
        <v>184</v>
      </c>
      <c r="V611" s="339"/>
      <c r="W611" s="340" t="s">
        <v>183</v>
      </c>
      <c r="X611" s="339"/>
      <c r="Y611" s="340" t="s">
        <v>185</v>
      </c>
      <c r="Z611" s="340" t="s">
        <v>186</v>
      </c>
      <c r="AA611" s="340" t="str">
        <f t="shared" si="292"/>
        <v/>
      </c>
      <c r="AB611" s="341" t="s">
        <v>187</v>
      </c>
      <c r="AC611" s="342" t="str">
        <f t="shared" si="293"/>
        <v/>
      </c>
      <c r="AD611" s="509" t="str">
        <f t="shared" si="294"/>
        <v/>
      </c>
      <c r="AE611" s="343" t="str">
        <f>IFERROR(ROUNDDOWN(ROUNDDOWN(ROUND(L611*VLOOKUP(K611,【参考】数式用!$A$2:$M$57,MATCH("処遇改善加算Ⅳ",【参考】数式用!$G$3:$M$3,0)+6,0),0),0)*AA611*0.5,0), "")</f>
        <v/>
      </c>
      <c r="AF611" s="344"/>
      <c r="AG611" s="345"/>
      <c r="AH611" s="345"/>
      <c r="AI611" s="344"/>
      <c r="AJ611" s="382"/>
      <c r="AK611" s="346"/>
      <c r="AL611" s="324" t="str">
        <f t="shared" si="295"/>
        <v/>
      </c>
      <c r="AM611" s="325" t="str">
        <f t="shared" si="296"/>
        <v/>
      </c>
      <c r="AN611" s="255"/>
      <c r="AO611" s="577" t="str">
        <f>IFERROR(VLOOKUP(K611,【参考】数式用!$A$2:$N$57,14,FALSE),"")</f>
        <v/>
      </c>
      <c r="AP611" s="577" t="str">
        <f t="shared" si="297"/>
        <v/>
      </c>
      <c r="AQ611" s="560" t="str">
        <f t="shared" si="298"/>
        <v/>
      </c>
      <c r="AR611" s="560" t="str">
        <f t="shared" si="299"/>
        <v>キャリアパス要件Ⅰ・Ⅱ_</v>
      </c>
      <c r="AS611" s="632" t="str">
        <f t="shared" si="300"/>
        <v>入力済</v>
      </c>
      <c r="AT611" s="577" t="str">
        <f t="shared" si="301"/>
        <v/>
      </c>
      <c r="AU611" s="632" t="str">
        <f t="shared" si="302"/>
        <v>入力済</v>
      </c>
      <c r="AV611" s="632" t="str">
        <f t="shared" si="303"/>
        <v/>
      </c>
      <c r="AW611" s="632" t="str">
        <f t="shared" si="304"/>
        <v/>
      </c>
      <c r="AX611" s="577" t="str">
        <f t="shared" si="305"/>
        <v/>
      </c>
      <c r="AY611" s="632" t="str">
        <f>IFERROR(VLOOKUP(K611,【参考】数式用!$AR$3:$AS$49, 2, FALSE), "")</f>
        <v/>
      </c>
      <c r="AZ611" s="577" t="str">
        <f t="shared" si="306"/>
        <v/>
      </c>
      <c r="BA611" s="559" t="str">
        <f t="shared" si="307"/>
        <v>入力済</v>
      </c>
      <c r="BB611" s="632" t="str">
        <f>IFERROR(VLOOKUP(K611,【参考】数式用!$AX$3:$AY$59, 2, FALSE), "")</f>
        <v/>
      </c>
      <c r="BC611" s="577" t="str">
        <f t="shared" si="308"/>
        <v/>
      </c>
      <c r="BD611" s="559" t="str">
        <f t="shared" si="309"/>
        <v>入力済</v>
      </c>
      <c r="BE611" s="559" t="str">
        <f t="shared" si="310"/>
        <v/>
      </c>
      <c r="BF611" s="559" t="str">
        <f t="shared" si="311"/>
        <v/>
      </c>
      <c r="BG611" s="559" t="str">
        <f t="shared" si="312"/>
        <v/>
      </c>
      <c r="BH611" s="559" t="str">
        <f t="shared" si="313"/>
        <v/>
      </c>
      <c r="BI611" s="559" t="str">
        <f t="shared" si="314"/>
        <v/>
      </c>
      <c r="BK611" s="27"/>
      <c r="BL611" s="606" t="str">
        <f t="shared" si="315"/>
        <v/>
      </c>
      <c r="BM611" s="606" t="str">
        <f t="shared" si="316"/>
        <v/>
      </c>
      <c r="BN611" s="606" t="str">
        <f t="shared" si="317"/>
        <v/>
      </c>
      <c r="BO611" s="607" t="str">
        <f>IFERROR(IF(BN611="対象",ROUNDDOWN(L611*VLOOKUP(K611,【参考】数式用!$A$4:$J$42,10,FALSE)*AA611,0),""),"")</f>
        <v/>
      </c>
      <c r="BP611" s="606" t="str">
        <f t="shared" si="321"/>
        <v/>
      </c>
      <c r="BQ611" s="606" t="str">
        <f t="shared" si="318"/>
        <v/>
      </c>
      <c r="BR611" s="608" t="str">
        <f t="shared" si="322"/>
        <v/>
      </c>
      <c r="BS611" s="608" t="str">
        <f t="shared" si="319"/>
        <v/>
      </c>
      <c r="BT611" s="606" t="str">
        <f t="shared" si="320"/>
        <v/>
      </c>
      <c r="BU611" s="607" t="str">
        <f>IFERROR(IF(BT611="Ⅱロ有り",ROUNDDOWN(L611*VLOOKUP(K611,【参考】数式用!$A$4:$J$42,10,FALSE)*AA611,0),""),"")</f>
        <v/>
      </c>
      <c r="BV611" s="606" t="str">
        <f>IFERROR(IF(BT611="Ⅱロなし",ROUNDDOWN(L611*VLOOKUP(K611,【参考】数式用!$A$4:$J$42,8,FALSE)*AA611,0),""),"")</f>
        <v/>
      </c>
    </row>
    <row r="612" spans="1:74" ht="110.1" customHeight="1" thickBot="1">
      <c r="A612" s="333">
        <v>599</v>
      </c>
      <c r="B612" s="1008" t="str">
        <f>IF(基本情報入力シート!B634="","",基本情報入力シート!B634)</f>
        <v/>
      </c>
      <c r="C612" s="1009"/>
      <c r="D612" s="1009"/>
      <c r="E612" s="1009"/>
      <c r="F612" s="1010"/>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24" t="str">
        <f>IF('別紙様式2-2（個票（４、５月））'!M612="","",'別紙様式2-2（個票（４、５月））'!M612)</f>
        <v/>
      </c>
      <c r="N612" s="584" t="str">
        <f>IF('別紙様式2-2（個票（４、５月））'!N612="","",'別紙様式2-2（個票（４、５月））'!N612)</f>
        <v/>
      </c>
      <c r="O612" s="336"/>
      <c r="P612" s="337" t="str">
        <f>IFERROR(VLOOKUP(K612,【参考】数式用!$A$2:$M$57,MATCH(O612,【参考】数式用!$G$3:$M$3,0)+6,0),"")</f>
        <v/>
      </c>
      <c r="Q612" s="338" t="s">
        <v>118</v>
      </c>
      <c r="R612" s="339"/>
      <c r="S612" s="340" t="s">
        <v>183</v>
      </c>
      <c r="T612" s="339"/>
      <c r="U612" s="340" t="s">
        <v>184</v>
      </c>
      <c r="V612" s="339"/>
      <c r="W612" s="340" t="s">
        <v>183</v>
      </c>
      <c r="X612" s="339"/>
      <c r="Y612" s="340" t="s">
        <v>185</v>
      </c>
      <c r="Z612" s="340" t="s">
        <v>186</v>
      </c>
      <c r="AA612" s="340" t="str">
        <f t="shared" si="292"/>
        <v/>
      </c>
      <c r="AB612" s="341" t="s">
        <v>187</v>
      </c>
      <c r="AC612" s="342" t="str">
        <f t="shared" si="293"/>
        <v/>
      </c>
      <c r="AD612" s="509" t="str">
        <f t="shared" si="294"/>
        <v/>
      </c>
      <c r="AE612" s="343" t="str">
        <f>IFERROR(ROUNDDOWN(ROUNDDOWN(ROUND(L612*VLOOKUP(K612,【参考】数式用!$A$2:$M$57,MATCH("処遇改善加算Ⅳ",【参考】数式用!$G$3:$M$3,0)+6,0),0),0)*AA612*0.5,0), "")</f>
        <v/>
      </c>
      <c r="AF612" s="344"/>
      <c r="AG612" s="345"/>
      <c r="AH612" s="345"/>
      <c r="AI612" s="344"/>
      <c r="AJ612" s="382"/>
      <c r="AK612" s="346"/>
      <c r="AL612" s="324" t="str">
        <f t="shared" si="295"/>
        <v/>
      </c>
      <c r="AM612" s="325" t="str">
        <f t="shared" si="296"/>
        <v/>
      </c>
      <c r="AN612" s="255"/>
      <c r="AO612" s="577" t="str">
        <f>IFERROR(VLOOKUP(K612,【参考】数式用!$A$2:$N$57,14,FALSE),"")</f>
        <v/>
      </c>
      <c r="AP612" s="577" t="str">
        <f t="shared" si="297"/>
        <v/>
      </c>
      <c r="AQ612" s="560" t="str">
        <f t="shared" si="298"/>
        <v/>
      </c>
      <c r="AR612" s="560" t="str">
        <f t="shared" si="299"/>
        <v>キャリアパス要件Ⅰ・Ⅱ_</v>
      </c>
      <c r="AS612" s="632" t="str">
        <f t="shared" si="300"/>
        <v>入力済</v>
      </c>
      <c r="AT612" s="577" t="str">
        <f t="shared" si="301"/>
        <v/>
      </c>
      <c r="AU612" s="632" t="str">
        <f t="shared" si="302"/>
        <v>入力済</v>
      </c>
      <c r="AV612" s="632" t="str">
        <f t="shared" si="303"/>
        <v/>
      </c>
      <c r="AW612" s="632" t="str">
        <f t="shared" si="304"/>
        <v/>
      </c>
      <c r="AX612" s="577" t="str">
        <f t="shared" si="305"/>
        <v/>
      </c>
      <c r="AY612" s="632" t="str">
        <f>IFERROR(VLOOKUP(K612,【参考】数式用!$AR$3:$AS$49, 2, FALSE), "")</f>
        <v/>
      </c>
      <c r="AZ612" s="577" t="str">
        <f t="shared" si="306"/>
        <v/>
      </c>
      <c r="BA612" s="559" t="str">
        <f t="shared" si="307"/>
        <v>入力済</v>
      </c>
      <c r="BB612" s="632" t="str">
        <f>IFERROR(VLOOKUP(K612,【参考】数式用!$AX$3:$AY$59, 2, FALSE), "")</f>
        <v/>
      </c>
      <c r="BC612" s="577" t="str">
        <f t="shared" si="308"/>
        <v/>
      </c>
      <c r="BD612" s="559" t="str">
        <f t="shared" si="309"/>
        <v>入力済</v>
      </c>
      <c r="BE612" s="559" t="str">
        <f t="shared" si="310"/>
        <v/>
      </c>
      <c r="BF612" s="559" t="str">
        <f t="shared" si="311"/>
        <v/>
      </c>
      <c r="BG612" s="559" t="str">
        <f t="shared" si="312"/>
        <v/>
      </c>
      <c r="BH612" s="559" t="str">
        <f t="shared" si="313"/>
        <v/>
      </c>
      <c r="BI612" s="559" t="str">
        <f t="shared" si="314"/>
        <v/>
      </c>
      <c r="BK612" s="27"/>
      <c r="BL612" s="606" t="str">
        <f t="shared" si="315"/>
        <v/>
      </c>
      <c r="BM612" s="606" t="str">
        <f t="shared" si="316"/>
        <v/>
      </c>
      <c r="BN612" s="606" t="str">
        <f t="shared" si="317"/>
        <v/>
      </c>
      <c r="BO612" s="607" t="str">
        <f>IFERROR(IF(BN612="対象",ROUNDDOWN(L612*VLOOKUP(K612,【参考】数式用!$A$4:$J$42,10,FALSE)*AA612,0),""),"")</f>
        <v/>
      </c>
      <c r="BP612" s="606" t="str">
        <f t="shared" si="321"/>
        <v/>
      </c>
      <c r="BQ612" s="606" t="str">
        <f t="shared" si="318"/>
        <v/>
      </c>
      <c r="BR612" s="608" t="str">
        <f t="shared" si="322"/>
        <v/>
      </c>
      <c r="BS612" s="608" t="str">
        <f t="shared" si="319"/>
        <v/>
      </c>
      <c r="BT612" s="606" t="str">
        <f t="shared" si="320"/>
        <v/>
      </c>
      <c r="BU612" s="607" t="str">
        <f>IFERROR(IF(BT612="Ⅱロ有り",ROUNDDOWN(L612*VLOOKUP(K612,【参考】数式用!$A$4:$J$42,10,FALSE)*AA612,0),""),"")</f>
        <v/>
      </c>
      <c r="BV612" s="606" t="str">
        <f>IFERROR(IF(BT612="Ⅱロなし",ROUNDDOWN(L612*VLOOKUP(K612,【参考】数式用!$A$4:$J$42,8,FALSE)*AA612,0),""),"")</f>
        <v/>
      </c>
    </row>
    <row r="613" spans="1:74" ht="110.1" customHeight="1" thickBot="1">
      <c r="A613" s="333">
        <v>600</v>
      </c>
      <c r="B613" s="1008" t="str">
        <f>IF(基本情報入力シート!B635="","",基本情報入力シート!B635)</f>
        <v/>
      </c>
      <c r="C613" s="1009"/>
      <c r="D613" s="1009"/>
      <c r="E613" s="1009"/>
      <c r="F613" s="1010"/>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24" t="str">
        <f>IF('別紙様式2-2（個票（４、５月））'!M613="","",'別紙様式2-2（個票（４、５月））'!M613)</f>
        <v/>
      </c>
      <c r="N613" s="584" t="str">
        <f>IF('別紙様式2-2（個票（４、５月））'!N613="","",'別紙様式2-2（個票（４、５月））'!N613)</f>
        <v/>
      </c>
      <c r="O613" s="336"/>
      <c r="P613" s="337" t="str">
        <f>IFERROR(VLOOKUP(K613,【参考】数式用!$A$2:$M$57,MATCH(O613,【参考】数式用!$G$3:$M$3,0)+6,0),"")</f>
        <v/>
      </c>
      <c r="Q613" s="338" t="s">
        <v>118</v>
      </c>
      <c r="R613" s="339"/>
      <c r="S613" s="340" t="s">
        <v>183</v>
      </c>
      <c r="T613" s="339"/>
      <c r="U613" s="340" t="s">
        <v>184</v>
      </c>
      <c r="V613" s="339"/>
      <c r="W613" s="340" t="s">
        <v>183</v>
      </c>
      <c r="X613" s="339"/>
      <c r="Y613" s="340" t="s">
        <v>185</v>
      </c>
      <c r="Z613" s="340" t="s">
        <v>186</v>
      </c>
      <c r="AA613" s="340" t="str">
        <f t="shared" si="292"/>
        <v/>
      </c>
      <c r="AB613" s="341" t="s">
        <v>187</v>
      </c>
      <c r="AC613" s="342" t="str">
        <f t="shared" si="293"/>
        <v/>
      </c>
      <c r="AD613" s="509" t="str">
        <f t="shared" si="294"/>
        <v/>
      </c>
      <c r="AE613" s="343" t="str">
        <f>IFERROR(ROUNDDOWN(ROUNDDOWN(ROUND(L613*VLOOKUP(K613,【参考】数式用!$A$2:$M$57,MATCH("処遇改善加算Ⅳ",【参考】数式用!$G$3:$M$3,0)+6,0),0),0)*AA613*0.5,0), "")</f>
        <v/>
      </c>
      <c r="AF613" s="344"/>
      <c r="AG613" s="345"/>
      <c r="AH613" s="345"/>
      <c r="AI613" s="344"/>
      <c r="AJ613" s="382"/>
      <c r="AK613" s="346"/>
      <c r="AL613" s="324" t="str">
        <f t="shared" si="295"/>
        <v/>
      </c>
      <c r="AM613" s="325" t="str">
        <f t="shared" si="296"/>
        <v/>
      </c>
      <c r="AN613" s="255"/>
      <c r="AO613" s="577" t="str">
        <f>IFERROR(VLOOKUP(K613,【参考】数式用!$A$2:$N$57,14,FALSE),"")</f>
        <v/>
      </c>
      <c r="AP613" s="577" t="str">
        <f t="shared" si="297"/>
        <v/>
      </c>
      <c r="AQ613" s="560" t="str">
        <f t="shared" si="298"/>
        <v/>
      </c>
      <c r="AR613" s="560" t="str">
        <f t="shared" si="299"/>
        <v>キャリアパス要件Ⅰ・Ⅱ_</v>
      </c>
      <c r="AS613" s="632" t="str">
        <f t="shared" si="300"/>
        <v>入力済</v>
      </c>
      <c r="AT613" s="577" t="str">
        <f t="shared" si="301"/>
        <v/>
      </c>
      <c r="AU613" s="632" t="str">
        <f t="shared" si="302"/>
        <v>入力済</v>
      </c>
      <c r="AV613" s="632" t="str">
        <f t="shared" si="303"/>
        <v/>
      </c>
      <c r="AW613" s="632" t="str">
        <f t="shared" si="304"/>
        <v/>
      </c>
      <c r="AX613" s="577" t="str">
        <f t="shared" si="305"/>
        <v/>
      </c>
      <c r="AY613" s="632" t="str">
        <f>IFERROR(VLOOKUP(K613,【参考】数式用!$AR$3:$AS$49, 2, FALSE), "")</f>
        <v/>
      </c>
      <c r="AZ613" s="577" t="str">
        <f t="shared" si="306"/>
        <v/>
      </c>
      <c r="BA613" s="559" t="str">
        <f t="shared" si="307"/>
        <v>入力済</v>
      </c>
      <c r="BB613" s="632" t="str">
        <f>IFERROR(VLOOKUP(K613,【参考】数式用!$AX$3:$AY$59, 2, FALSE), "")</f>
        <v/>
      </c>
      <c r="BC613" s="577" t="str">
        <f t="shared" si="308"/>
        <v/>
      </c>
      <c r="BD613" s="559" t="str">
        <f t="shared" si="309"/>
        <v>入力済</v>
      </c>
      <c r="BE613" s="559" t="str">
        <f t="shared" si="310"/>
        <v/>
      </c>
      <c r="BF613" s="559" t="str">
        <f t="shared" si="311"/>
        <v/>
      </c>
      <c r="BG613" s="559" t="str">
        <f t="shared" si="312"/>
        <v/>
      </c>
      <c r="BH613" s="559" t="str">
        <f t="shared" si="313"/>
        <v/>
      </c>
      <c r="BI613" s="559" t="str">
        <f t="shared" si="314"/>
        <v/>
      </c>
      <c r="BK613" s="27"/>
      <c r="BL613" s="606" t="str">
        <f t="shared" si="315"/>
        <v/>
      </c>
      <c r="BM613" s="606" t="str">
        <f t="shared" si="316"/>
        <v/>
      </c>
      <c r="BN613" s="606" t="str">
        <f t="shared" si="317"/>
        <v/>
      </c>
      <c r="BO613" s="607" t="str">
        <f>IFERROR(IF(BN613="対象",ROUNDDOWN(L613*VLOOKUP(K613,【参考】数式用!$A$4:$J$42,10,FALSE)*AA613,0),""),"")</f>
        <v/>
      </c>
      <c r="BP613" s="606" t="str">
        <f t="shared" si="321"/>
        <v/>
      </c>
      <c r="BQ613" s="606" t="str">
        <f t="shared" si="318"/>
        <v/>
      </c>
      <c r="BR613" s="608" t="str">
        <f t="shared" si="322"/>
        <v/>
      </c>
      <c r="BS613" s="608" t="str">
        <f t="shared" si="319"/>
        <v/>
      </c>
      <c r="BT613" s="606" t="str">
        <f t="shared" si="320"/>
        <v/>
      </c>
      <c r="BU613" s="607" t="str">
        <f>IFERROR(IF(BT613="Ⅱロ有り",ROUNDDOWN(L613*VLOOKUP(K613,【参考】数式用!$A$4:$J$42,10,FALSE)*AA613,0),""),"")</f>
        <v/>
      </c>
      <c r="BV613" s="606" t="str">
        <f>IFERROR(IF(BT613="Ⅱロなし",ROUNDDOWN(L613*VLOOKUP(K613,【参考】数式用!$A$4:$J$42,8,FALSE)*AA613,0),""),"")</f>
        <v/>
      </c>
    </row>
    <row r="614" spans="1:74" ht="110.1" customHeight="1" thickBot="1">
      <c r="A614" s="333">
        <v>601</v>
      </c>
      <c r="B614" s="1008" t="str">
        <f>IF(基本情報入力シート!B636="","",基本情報入力シート!B636)</f>
        <v/>
      </c>
      <c r="C614" s="1009"/>
      <c r="D614" s="1009"/>
      <c r="E614" s="1009"/>
      <c r="F614" s="1010"/>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24" t="str">
        <f>IF('別紙様式2-2（個票（４、５月））'!M614="","",'別紙様式2-2（個票（４、５月））'!M614)</f>
        <v/>
      </c>
      <c r="N614" s="584" t="str">
        <f>IF('別紙様式2-2（個票（４、５月））'!N614="","",'別紙様式2-2（個票（４、５月））'!N614)</f>
        <v/>
      </c>
      <c r="O614" s="336"/>
      <c r="P614" s="337" t="str">
        <f>IFERROR(VLOOKUP(K614,【参考】数式用!$A$2:$M$57,MATCH(O614,【参考】数式用!$G$3:$M$3,0)+6,0),"")</f>
        <v/>
      </c>
      <c r="Q614" s="338" t="s">
        <v>118</v>
      </c>
      <c r="R614" s="339"/>
      <c r="S614" s="340" t="s">
        <v>183</v>
      </c>
      <c r="T614" s="339"/>
      <c r="U614" s="340" t="s">
        <v>184</v>
      </c>
      <c r="V614" s="339"/>
      <c r="W614" s="340" t="s">
        <v>183</v>
      </c>
      <c r="X614" s="339"/>
      <c r="Y614" s="340" t="s">
        <v>185</v>
      </c>
      <c r="Z614" s="340" t="s">
        <v>186</v>
      </c>
      <c r="AA614" s="340" t="str">
        <f t="shared" si="292"/>
        <v/>
      </c>
      <c r="AB614" s="341" t="s">
        <v>187</v>
      </c>
      <c r="AC614" s="342" t="str">
        <f t="shared" si="293"/>
        <v/>
      </c>
      <c r="AD614" s="509" t="str">
        <f t="shared" si="294"/>
        <v/>
      </c>
      <c r="AE614" s="343" t="str">
        <f>IFERROR(ROUNDDOWN(ROUNDDOWN(ROUND(L614*VLOOKUP(K614,【参考】数式用!$A$2:$M$57,MATCH("処遇改善加算Ⅳ",【参考】数式用!$G$3:$M$3,0)+6,0),0),0)*AA614*0.5,0), "")</f>
        <v/>
      </c>
      <c r="AF614" s="344"/>
      <c r="AG614" s="345"/>
      <c r="AH614" s="345"/>
      <c r="AI614" s="344"/>
      <c r="AJ614" s="382"/>
      <c r="AK614" s="346"/>
      <c r="AL614" s="324" t="str">
        <f t="shared" si="295"/>
        <v/>
      </c>
      <c r="AM614" s="325" t="str">
        <f t="shared" si="296"/>
        <v/>
      </c>
      <c r="AN614" s="255"/>
      <c r="AO614" s="577" t="str">
        <f>IFERROR(VLOOKUP(K614,【参考】数式用!$A$2:$N$57,14,FALSE),"")</f>
        <v/>
      </c>
      <c r="AP614" s="577" t="str">
        <f t="shared" si="297"/>
        <v/>
      </c>
      <c r="AQ614" s="560" t="str">
        <f t="shared" si="298"/>
        <v/>
      </c>
      <c r="AR614" s="560" t="str">
        <f t="shared" si="299"/>
        <v>キャリアパス要件Ⅰ・Ⅱ_</v>
      </c>
      <c r="AS614" s="632" t="str">
        <f t="shared" si="300"/>
        <v>入力済</v>
      </c>
      <c r="AT614" s="577" t="str">
        <f t="shared" si="301"/>
        <v/>
      </c>
      <c r="AU614" s="632" t="str">
        <f t="shared" si="302"/>
        <v>入力済</v>
      </c>
      <c r="AV614" s="632" t="str">
        <f t="shared" si="303"/>
        <v/>
      </c>
      <c r="AW614" s="632" t="str">
        <f t="shared" si="304"/>
        <v/>
      </c>
      <c r="AX614" s="577" t="str">
        <f t="shared" si="305"/>
        <v/>
      </c>
      <c r="AY614" s="632" t="str">
        <f>IFERROR(VLOOKUP(K614,【参考】数式用!$AR$3:$AS$49, 2, FALSE), "")</f>
        <v/>
      </c>
      <c r="AZ614" s="577" t="str">
        <f t="shared" si="306"/>
        <v/>
      </c>
      <c r="BA614" s="559" t="str">
        <f t="shared" si="307"/>
        <v>入力済</v>
      </c>
      <c r="BB614" s="632" t="str">
        <f>IFERROR(VLOOKUP(K614,【参考】数式用!$AX$3:$AY$59, 2, FALSE), "")</f>
        <v/>
      </c>
      <c r="BC614" s="577" t="str">
        <f t="shared" si="308"/>
        <v/>
      </c>
      <c r="BD614" s="559" t="str">
        <f t="shared" si="309"/>
        <v>入力済</v>
      </c>
      <c r="BE614" s="559" t="str">
        <f t="shared" si="310"/>
        <v/>
      </c>
      <c r="BF614" s="559" t="str">
        <f t="shared" si="311"/>
        <v/>
      </c>
      <c r="BG614" s="559" t="str">
        <f t="shared" si="312"/>
        <v/>
      </c>
      <c r="BH614" s="559" t="str">
        <f t="shared" si="313"/>
        <v/>
      </c>
      <c r="BI614" s="559" t="str">
        <f t="shared" si="314"/>
        <v/>
      </c>
      <c r="BK614" s="27"/>
      <c r="BL614" s="606" t="str">
        <f t="shared" si="315"/>
        <v/>
      </c>
      <c r="BM614" s="606" t="str">
        <f t="shared" si="316"/>
        <v/>
      </c>
      <c r="BN614" s="606" t="str">
        <f t="shared" si="317"/>
        <v/>
      </c>
      <c r="BO614" s="607" t="str">
        <f>IFERROR(IF(BN614="対象",ROUNDDOWN(L614*VLOOKUP(K614,【参考】数式用!$A$4:$J$42,10,FALSE)*AA614,0),""),"")</f>
        <v/>
      </c>
      <c r="BP614" s="606" t="str">
        <f t="shared" si="321"/>
        <v/>
      </c>
      <c r="BQ614" s="606" t="str">
        <f t="shared" si="318"/>
        <v/>
      </c>
      <c r="BR614" s="608" t="str">
        <f t="shared" si="322"/>
        <v/>
      </c>
      <c r="BS614" s="608" t="str">
        <f t="shared" si="319"/>
        <v/>
      </c>
      <c r="BT614" s="606" t="str">
        <f t="shared" si="320"/>
        <v/>
      </c>
      <c r="BU614" s="607" t="str">
        <f>IFERROR(IF(BT614="Ⅱロ有り",ROUNDDOWN(L614*VLOOKUP(K614,【参考】数式用!$A$4:$J$42,10,FALSE)*AA614,0),""),"")</f>
        <v/>
      </c>
      <c r="BV614" s="606" t="str">
        <f>IFERROR(IF(BT614="Ⅱロなし",ROUNDDOWN(L614*VLOOKUP(K614,【参考】数式用!$A$4:$J$42,8,FALSE)*AA614,0),""),"")</f>
        <v/>
      </c>
    </row>
    <row r="615" spans="1:74" ht="110.1" customHeight="1" thickBot="1">
      <c r="A615" s="333">
        <v>602</v>
      </c>
      <c r="B615" s="1008" t="str">
        <f>IF(基本情報入力シート!B637="","",基本情報入力シート!B637)</f>
        <v/>
      </c>
      <c r="C615" s="1009"/>
      <c r="D615" s="1009"/>
      <c r="E615" s="1009"/>
      <c r="F615" s="1010"/>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24" t="str">
        <f>IF('別紙様式2-2（個票（４、５月））'!M615="","",'別紙様式2-2（個票（４、５月））'!M615)</f>
        <v/>
      </c>
      <c r="N615" s="584" t="str">
        <f>IF('別紙様式2-2（個票（４、５月））'!N615="","",'別紙様式2-2（個票（４、５月））'!N615)</f>
        <v/>
      </c>
      <c r="O615" s="336"/>
      <c r="P615" s="337" t="str">
        <f>IFERROR(VLOOKUP(K615,【参考】数式用!$A$2:$M$57,MATCH(O615,【参考】数式用!$G$3:$M$3,0)+6,0),"")</f>
        <v/>
      </c>
      <c r="Q615" s="338" t="s">
        <v>118</v>
      </c>
      <c r="R615" s="339"/>
      <c r="S615" s="340" t="s">
        <v>183</v>
      </c>
      <c r="T615" s="339"/>
      <c r="U615" s="340" t="s">
        <v>184</v>
      </c>
      <c r="V615" s="339"/>
      <c r="W615" s="340" t="s">
        <v>183</v>
      </c>
      <c r="X615" s="339"/>
      <c r="Y615" s="340" t="s">
        <v>185</v>
      </c>
      <c r="Z615" s="340" t="s">
        <v>186</v>
      </c>
      <c r="AA615" s="340" t="str">
        <f t="shared" si="292"/>
        <v/>
      </c>
      <c r="AB615" s="341" t="s">
        <v>187</v>
      </c>
      <c r="AC615" s="342" t="str">
        <f t="shared" si="293"/>
        <v/>
      </c>
      <c r="AD615" s="509" t="str">
        <f t="shared" si="294"/>
        <v/>
      </c>
      <c r="AE615" s="343" t="str">
        <f>IFERROR(ROUNDDOWN(ROUNDDOWN(ROUND(L615*VLOOKUP(K615,【参考】数式用!$A$2:$M$57,MATCH("処遇改善加算Ⅳ",【参考】数式用!$G$3:$M$3,0)+6,0),0),0)*AA615*0.5,0), "")</f>
        <v/>
      </c>
      <c r="AF615" s="344"/>
      <c r="AG615" s="345"/>
      <c r="AH615" s="345"/>
      <c r="AI615" s="344"/>
      <c r="AJ615" s="382"/>
      <c r="AK615" s="346"/>
      <c r="AL615" s="324" t="str">
        <f t="shared" si="295"/>
        <v/>
      </c>
      <c r="AM615" s="325" t="str">
        <f t="shared" si="296"/>
        <v/>
      </c>
      <c r="AN615" s="255"/>
      <c r="AO615" s="577" t="str">
        <f>IFERROR(VLOOKUP(K615,【参考】数式用!$A$2:$N$57,14,FALSE),"")</f>
        <v/>
      </c>
      <c r="AP615" s="577" t="str">
        <f t="shared" si="297"/>
        <v/>
      </c>
      <c r="AQ615" s="560" t="str">
        <f t="shared" si="298"/>
        <v/>
      </c>
      <c r="AR615" s="560" t="str">
        <f t="shared" si="299"/>
        <v>キャリアパス要件Ⅰ・Ⅱ_</v>
      </c>
      <c r="AS615" s="632" t="str">
        <f t="shared" si="300"/>
        <v>入力済</v>
      </c>
      <c r="AT615" s="577" t="str">
        <f t="shared" si="301"/>
        <v/>
      </c>
      <c r="AU615" s="632" t="str">
        <f t="shared" si="302"/>
        <v>入力済</v>
      </c>
      <c r="AV615" s="632" t="str">
        <f t="shared" si="303"/>
        <v/>
      </c>
      <c r="AW615" s="632" t="str">
        <f t="shared" si="304"/>
        <v/>
      </c>
      <c r="AX615" s="577" t="str">
        <f t="shared" si="305"/>
        <v/>
      </c>
      <c r="AY615" s="632" t="str">
        <f>IFERROR(VLOOKUP(K615,【参考】数式用!$AR$3:$AS$49, 2, FALSE), "")</f>
        <v/>
      </c>
      <c r="AZ615" s="577" t="str">
        <f t="shared" si="306"/>
        <v/>
      </c>
      <c r="BA615" s="559" t="str">
        <f t="shared" si="307"/>
        <v>入力済</v>
      </c>
      <c r="BB615" s="632" t="str">
        <f>IFERROR(VLOOKUP(K615,【参考】数式用!$AX$3:$AY$59, 2, FALSE), "")</f>
        <v/>
      </c>
      <c r="BC615" s="577" t="str">
        <f t="shared" si="308"/>
        <v/>
      </c>
      <c r="BD615" s="559" t="str">
        <f t="shared" si="309"/>
        <v>入力済</v>
      </c>
      <c r="BE615" s="559" t="str">
        <f t="shared" si="310"/>
        <v/>
      </c>
      <c r="BF615" s="559" t="str">
        <f t="shared" si="311"/>
        <v/>
      </c>
      <c r="BG615" s="559" t="str">
        <f t="shared" si="312"/>
        <v/>
      </c>
      <c r="BH615" s="559" t="str">
        <f t="shared" si="313"/>
        <v/>
      </c>
      <c r="BI615" s="559" t="str">
        <f t="shared" si="314"/>
        <v/>
      </c>
      <c r="BK615" s="27"/>
      <c r="BL615" s="606" t="str">
        <f t="shared" si="315"/>
        <v/>
      </c>
      <c r="BM615" s="606" t="str">
        <f t="shared" si="316"/>
        <v/>
      </c>
      <c r="BN615" s="606" t="str">
        <f t="shared" si="317"/>
        <v/>
      </c>
      <c r="BO615" s="607" t="str">
        <f>IFERROR(IF(BN615="対象",ROUNDDOWN(L615*VLOOKUP(K615,【参考】数式用!$A$4:$J$42,10,FALSE)*AA615,0),""),"")</f>
        <v/>
      </c>
      <c r="BP615" s="606" t="str">
        <f t="shared" si="321"/>
        <v/>
      </c>
      <c r="BQ615" s="606" t="str">
        <f t="shared" si="318"/>
        <v/>
      </c>
      <c r="BR615" s="608" t="str">
        <f t="shared" si="322"/>
        <v/>
      </c>
      <c r="BS615" s="608" t="str">
        <f t="shared" si="319"/>
        <v/>
      </c>
      <c r="BT615" s="606" t="str">
        <f t="shared" si="320"/>
        <v/>
      </c>
      <c r="BU615" s="607" t="str">
        <f>IFERROR(IF(BT615="Ⅱロ有り",ROUNDDOWN(L615*VLOOKUP(K615,【参考】数式用!$A$4:$J$42,10,FALSE)*AA615,0),""),"")</f>
        <v/>
      </c>
      <c r="BV615" s="606" t="str">
        <f>IFERROR(IF(BT615="Ⅱロなし",ROUNDDOWN(L615*VLOOKUP(K615,【参考】数式用!$A$4:$J$42,8,FALSE)*AA615,0),""),"")</f>
        <v/>
      </c>
    </row>
    <row r="616" spans="1:74" ht="110.1" customHeight="1" thickBot="1">
      <c r="A616" s="333">
        <v>603</v>
      </c>
      <c r="B616" s="1008" t="str">
        <f>IF(基本情報入力シート!B638="","",基本情報入力シート!B638)</f>
        <v/>
      </c>
      <c r="C616" s="1009"/>
      <c r="D616" s="1009"/>
      <c r="E616" s="1009"/>
      <c r="F616" s="1010"/>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24" t="str">
        <f>IF('別紙様式2-2（個票（４、５月））'!M616="","",'別紙様式2-2（個票（４、５月））'!M616)</f>
        <v/>
      </c>
      <c r="N616" s="584" t="str">
        <f>IF('別紙様式2-2（個票（４、５月））'!N616="","",'別紙様式2-2（個票（４、５月））'!N616)</f>
        <v/>
      </c>
      <c r="O616" s="336"/>
      <c r="P616" s="337" t="str">
        <f>IFERROR(VLOOKUP(K616,【参考】数式用!$A$2:$M$57,MATCH(O616,【参考】数式用!$G$3:$M$3,0)+6,0),"")</f>
        <v/>
      </c>
      <c r="Q616" s="338" t="s">
        <v>118</v>
      </c>
      <c r="R616" s="339"/>
      <c r="S616" s="340" t="s">
        <v>183</v>
      </c>
      <c r="T616" s="339"/>
      <c r="U616" s="340" t="s">
        <v>184</v>
      </c>
      <c r="V616" s="339"/>
      <c r="W616" s="340" t="s">
        <v>183</v>
      </c>
      <c r="X616" s="339"/>
      <c r="Y616" s="340" t="s">
        <v>185</v>
      </c>
      <c r="Z616" s="340" t="s">
        <v>186</v>
      </c>
      <c r="AA616" s="340" t="str">
        <f t="shared" si="292"/>
        <v/>
      </c>
      <c r="AB616" s="341" t="s">
        <v>187</v>
      </c>
      <c r="AC616" s="342" t="str">
        <f t="shared" si="293"/>
        <v/>
      </c>
      <c r="AD616" s="509" t="str">
        <f t="shared" si="294"/>
        <v/>
      </c>
      <c r="AE616" s="343" t="str">
        <f>IFERROR(ROUNDDOWN(ROUNDDOWN(ROUND(L616*VLOOKUP(K616,【参考】数式用!$A$2:$M$57,MATCH("処遇改善加算Ⅳ",【参考】数式用!$G$3:$M$3,0)+6,0),0),0)*AA616*0.5,0), "")</f>
        <v/>
      </c>
      <c r="AF616" s="344"/>
      <c r="AG616" s="345"/>
      <c r="AH616" s="345"/>
      <c r="AI616" s="344"/>
      <c r="AJ616" s="382"/>
      <c r="AK616" s="346"/>
      <c r="AL616" s="324" t="str">
        <f t="shared" si="295"/>
        <v/>
      </c>
      <c r="AM616" s="325" t="str">
        <f t="shared" si="296"/>
        <v/>
      </c>
      <c r="AN616" s="255"/>
      <c r="AO616" s="577" t="str">
        <f>IFERROR(VLOOKUP(K616,【参考】数式用!$A$2:$N$57,14,FALSE),"")</f>
        <v/>
      </c>
      <c r="AP616" s="577" t="str">
        <f t="shared" si="297"/>
        <v/>
      </c>
      <c r="AQ616" s="560" t="str">
        <f t="shared" si="298"/>
        <v/>
      </c>
      <c r="AR616" s="560" t="str">
        <f t="shared" si="299"/>
        <v>キャリアパス要件Ⅰ・Ⅱ_</v>
      </c>
      <c r="AS616" s="632" t="str">
        <f t="shared" si="300"/>
        <v>入力済</v>
      </c>
      <c r="AT616" s="577" t="str">
        <f t="shared" si="301"/>
        <v/>
      </c>
      <c r="AU616" s="632" t="str">
        <f t="shared" si="302"/>
        <v>入力済</v>
      </c>
      <c r="AV616" s="632" t="str">
        <f t="shared" si="303"/>
        <v/>
      </c>
      <c r="AW616" s="632" t="str">
        <f t="shared" si="304"/>
        <v/>
      </c>
      <c r="AX616" s="577" t="str">
        <f t="shared" si="305"/>
        <v/>
      </c>
      <c r="AY616" s="632" t="str">
        <f>IFERROR(VLOOKUP(K616,【参考】数式用!$AR$3:$AS$49, 2, FALSE), "")</f>
        <v/>
      </c>
      <c r="AZ616" s="577" t="str">
        <f t="shared" si="306"/>
        <v/>
      </c>
      <c r="BA616" s="559" t="str">
        <f t="shared" si="307"/>
        <v>入力済</v>
      </c>
      <c r="BB616" s="632" t="str">
        <f>IFERROR(VLOOKUP(K616,【参考】数式用!$AX$3:$AY$59, 2, FALSE), "")</f>
        <v/>
      </c>
      <c r="BC616" s="577" t="str">
        <f t="shared" si="308"/>
        <v/>
      </c>
      <c r="BD616" s="559" t="str">
        <f t="shared" si="309"/>
        <v>入力済</v>
      </c>
      <c r="BE616" s="559" t="str">
        <f t="shared" si="310"/>
        <v/>
      </c>
      <c r="BF616" s="559" t="str">
        <f t="shared" si="311"/>
        <v/>
      </c>
      <c r="BG616" s="559" t="str">
        <f t="shared" si="312"/>
        <v/>
      </c>
      <c r="BH616" s="559" t="str">
        <f t="shared" si="313"/>
        <v/>
      </c>
      <c r="BI616" s="559" t="str">
        <f t="shared" si="314"/>
        <v/>
      </c>
      <c r="BK616" s="27"/>
      <c r="BL616" s="606" t="str">
        <f t="shared" si="315"/>
        <v/>
      </c>
      <c r="BM616" s="606" t="str">
        <f t="shared" si="316"/>
        <v/>
      </c>
      <c r="BN616" s="606" t="str">
        <f t="shared" si="317"/>
        <v/>
      </c>
      <c r="BO616" s="607" t="str">
        <f>IFERROR(IF(BN616="対象",ROUNDDOWN(L616*VLOOKUP(K616,【参考】数式用!$A$4:$J$42,10,FALSE)*AA616,0),""),"")</f>
        <v/>
      </c>
      <c r="BP616" s="606" t="str">
        <f t="shared" si="321"/>
        <v/>
      </c>
      <c r="BQ616" s="606" t="str">
        <f t="shared" si="318"/>
        <v/>
      </c>
      <c r="BR616" s="608" t="str">
        <f t="shared" si="322"/>
        <v/>
      </c>
      <c r="BS616" s="608" t="str">
        <f t="shared" si="319"/>
        <v/>
      </c>
      <c r="BT616" s="606" t="str">
        <f t="shared" si="320"/>
        <v/>
      </c>
      <c r="BU616" s="607" t="str">
        <f>IFERROR(IF(BT616="Ⅱロ有り",ROUNDDOWN(L616*VLOOKUP(K616,【参考】数式用!$A$4:$J$42,10,FALSE)*AA616,0),""),"")</f>
        <v/>
      </c>
      <c r="BV616" s="606" t="str">
        <f>IFERROR(IF(BT616="Ⅱロなし",ROUNDDOWN(L616*VLOOKUP(K616,【参考】数式用!$A$4:$J$42,8,FALSE)*AA616,0),""),"")</f>
        <v/>
      </c>
    </row>
    <row r="617" spans="1:74" ht="110.1" customHeight="1" thickBot="1">
      <c r="A617" s="333">
        <v>604</v>
      </c>
      <c r="B617" s="1008" t="str">
        <f>IF(基本情報入力シート!B639="","",基本情報入力シート!B639)</f>
        <v/>
      </c>
      <c r="C617" s="1009"/>
      <c r="D617" s="1009"/>
      <c r="E617" s="1009"/>
      <c r="F617" s="1010"/>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24" t="str">
        <f>IF('別紙様式2-2（個票（４、５月））'!M617="","",'別紙様式2-2（個票（４、５月））'!M617)</f>
        <v/>
      </c>
      <c r="N617" s="584" t="str">
        <f>IF('別紙様式2-2（個票（４、５月））'!N617="","",'別紙様式2-2（個票（４、５月））'!N617)</f>
        <v/>
      </c>
      <c r="O617" s="336"/>
      <c r="P617" s="337" t="str">
        <f>IFERROR(VLOOKUP(K617,【参考】数式用!$A$2:$M$57,MATCH(O617,【参考】数式用!$G$3:$M$3,0)+6,0),"")</f>
        <v/>
      </c>
      <c r="Q617" s="338" t="s">
        <v>118</v>
      </c>
      <c r="R617" s="339"/>
      <c r="S617" s="340" t="s">
        <v>183</v>
      </c>
      <c r="T617" s="339"/>
      <c r="U617" s="340" t="s">
        <v>184</v>
      </c>
      <c r="V617" s="339"/>
      <c r="W617" s="340" t="s">
        <v>183</v>
      </c>
      <c r="X617" s="339"/>
      <c r="Y617" s="340" t="s">
        <v>185</v>
      </c>
      <c r="Z617" s="340" t="s">
        <v>186</v>
      </c>
      <c r="AA617" s="340" t="str">
        <f t="shared" si="292"/>
        <v/>
      </c>
      <c r="AB617" s="341" t="s">
        <v>187</v>
      </c>
      <c r="AC617" s="342" t="str">
        <f t="shared" si="293"/>
        <v/>
      </c>
      <c r="AD617" s="509" t="str">
        <f t="shared" si="294"/>
        <v/>
      </c>
      <c r="AE617" s="343" t="str">
        <f>IFERROR(ROUNDDOWN(ROUNDDOWN(ROUND(L617*VLOOKUP(K617,【参考】数式用!$A$2:$M$57,MATCH("処遇改善加算Ⅳ",【参考】数式用!$G$3:$M$3,0)+6,0),0),0)*AA617*0.5,0), "")</f>
        <v/>
      </c>
      <c r="AF617" s="344"/>
      <c r="AG617" s="345"/>
      <c r="AH617" s="345"/>
      <c r="AI617" s="344"/>
      <c r="AJ617" s="382"/>
      <c r="AK617" s="346"/>
      <c r="AL617" s="324" t="str">
        <f t="shared" si="295"/>
        <v/>
      </c>
      <c r="AM617" s="325" t="str">
        <f t="shared" si="296"/>
        <v/>
      </c>
      <c r="AN617" s="255"/>
      <c r="AO617" s="577" t="str">
        <f>IFERROR(VLOOKUP(K617,【参考】数式用!$A$2:$N$57,14,FALSE),"")</f>
        <v/>
      </c>
      <c r="AP617" s="577" t="str">
        <f t="shared" si="297"/>
        <v/>
      </c>
      <c r="AQ617" s="560" t="str">
        <f t="shared" si="298"/>
        <v/>
      </c>
      <c r="AR617" s="560" t="str">
        <f t="shared" si="299"/>
        <v>キャリアパス要件Ⅰ・Ⅱ_</v>
      </c>
      <c r="AS617" s="632" t="str">
        <f t="shared" si="300"/>
        <v>入力済</v>
      </c>
      <c r="AT617" s="577" t="str">
        <f t="shared" si="301"/>
        <v/>
      </c>
      <c r="AU617" s="632" t="str">
        <f t="shared" si="302"/>
        <v>入力済</v>
      </c>
      <c r="AV617" s="632" t="str">
        <f t="shared" si="303"/>
        <v/>
      </c>
      <c r="AW617" s="632" t="str">
        <f t="shared" si="304"/>
        <v/>
      </c>
      <c r="AX617" s="577" t="str">
        <f t="shared" si="305"/>
        <v/>
      </c>
      <c r="AY617" s="632" t="str">
        <f>IFERROR(VLOOKUP(K617,【参考】数式用!$AR$3:$AS$49, 2, FALSE), "")</f>
        <v/>
      </c>
      <c r="AZ617" s="577" t="str">
        <f t="shared" si="306"/>
        <v/>
      </c>
      <c r="BA617" s="559" t="str">
        <f t="shared" si="307"/>
        <v>入力済</v>
      </c>
      <c r="BB617" s="632" t="str">
        <f>IFERROR(VLOOKUP(K617,【参考】数式用!$AX$3:$AY$59, 2, FALSE), "")</f>
        <v/>
      </c>
      <c r="BC617" s="577" t="str">
        <f t="shared" si="308"/>
        <v/>
      </c>
      <c r="BD617" s="559" t="str">
        <f t="shared" si="309"/>
        <v>入力済</v>
      </c>
      <c r="BE617" s="559" t="str">
        <f t="shared" si="310"/>
        <v/>
      </c>
      <c r="BF617" s="559" t="str">
        <f t="shared" si="311"/>
        <v/>
      </c>
      <c r="BG617" s="559" t="str">
        <f t="shared" si="312"/>
        <v/>
      </c>
      <c r="BH617" s="559" t="str">
        <f t="shared" si="313"/>
        <v/>
      </c>
      <c r="BI617" s="559" t="str">
        <f t="shared" si="314"/>
        <v/>
      </c>
      <c r="BK617" s="27"/>
      <c r="BL617" s="606" t="str">
        <f t="shared" si="315"/>
        <v/>
      </c>
      <c r="BM617" s="606" t="str">
        <f t="shared" si="316"/>
        <v/>
      </c>
      <c r="BN617" s="606" t="str">
        <f t="shared" si="317"/>
        <v/>
      </c>
      <c r="BO617" s="607" t="str">
        <f>IFERROR(IF(BN617="対象",ROUNDDOWN(L617*VLOOKUP(K617,【参考】数式用!$A$4:$J$42,10,FALSE)*AA617,0),""),"")</f>
        <v/>
      </c>
      <c r="BP617" s="606" t="str">
        <f t="shared" si="321"/>
        <v/>
      </c>
      <c r="BQ617" s="606" t="str">
        <f t="shared" si="318"/>
        <v/>
      </c>
      <c r="BR617" s="608" t="str">
        <f t="shared" si="322"/>
        <v/>
      </c>
      <c r="BS617" s="608" t="str">
        <f t="shared" si="319"/>
        <v/>
      </c>
      <c r="BT617" s="606" t="str">
        <f t="shared" si="320"/>
        <v/>
      </c>
      <c r="BU617" s="607" t="str">
        <f>IFERROR(IF(BT617="Ⅱロ有り",ROUNDDOWN(L617*VLOOKUP(K617,【参考】数式用!$A$4:$J$42,10,FALSE)*AA617,0),""),"")</f>
        <v/>
      </c>
      <c r="BV617" s="606" t="str">
        <f>IFERROR(IF(BT617="Ⅱロなし",ROUNDDOWN(L617*VLOOKUP(K617,【参考】数式用!$A$4:$J$42,8,FALSE)*AA617,0),""),"")</f>
        <v/>
      </c>
    </row>
    <row r="618" spans="1:74" ht="110.1" customHeight="1" thickBot="1">
      <c r="A618" s="333">
        <v>605</v>
      </c>
      <c r="B618" s="1008" t="str">
        <f>IF(基本情報入力シート!B640="","",基本情報入力シート!B640)</f>
        <v/>
      </c>
      <c r="C618" s="1009"/>
      <c r="D618" s="1009"/>
      <c r="E618" s="1009"/>
      <c r="F618" s="1010"/>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24" t="str">
        <f>IF('別紙様式2-2（個票（４、５月））'!M618="","",'別紙様式2-2（個票（４、５月））'!M618)</f>
        <v/>
      </c>
      <c r="N618" s="584" t="str">
        <f>IF('別紙様式2-2（個票（４、５月））'!N618="","",'別紙様式2-2（個票（４、５月））'!N618)</f>
        <v/>
      </c>
      <c r="O618" s="336"/>
      <c r="P618" s="337" t="str">
        <f>IFERROR(VLOOKUP(K618,【参考】数式用!$A$2:$M$57,MATCH(O618,【参考】数式用!$G$3:$M$3,0)+6,0),"")</f>
        <v/>
      </c>
      <c r="Q618" s="338" t="s">
        <v>118</v>
      </c>
      <c r="R618" s="339"/>
      <c r="S618" s="340" t="s">
        <v>183</v>
      </c>
      <c r="T618" s="339"/>
      <c r="U618" s="340" t="s">
        <v>184</v>
      </c>
      <c r="V618" s="339"/>
      <c r="W618" s="340" t="s">
        <v>183</v>
      </c>
      <c r="X618" s="339"/>
      <c r="Y618" s="340" t="s">
        <v>185</v>
      </c>
      <c r="Z618" s="340" t="s">
        <v>186</v>
      </c>
      <c r="AA618" s="340" t="str">
        <f t="shared" si="292"/>
        <v/>
      </c>
      <c r="AB618" s="341" t="s">
        <v>187</v>
      </c>
      <c r="AC618" s="342" t="str">
        <f t="shared" si="293"/>
        <v/>
      </c>
      <c r="AD618" s="509" t="str">
        <f t="shared" si="294"/>
        <v/>
      </c>
      <c r="AE618" s="343" t="str">
        <f>IFERROR(ROUNDDOWN(ROUNDDOWN(ROUND(L618*VLOOKUP(K618,【参考】数式用!$A$2:$M$57,MATCH("処遇改善加算Ⅳ",【参考】数式用!$G$3:$M$3,0)+6,0),0),0)*AA618*0.5,0), "")</f>
        <v/>
      </c>
      <c r="AF618" s="344"/>
      <c r="AG618" s="345"/>
      <c r="AH618" s="345"/>
      <c r="AI618" s="344"/>
      <c r="AJ618" s="382"/>
      <c r="AK618" s="346"/>
      <c r="AL618" s="324" t="str">
        <f t="shared" si="295"/>
        <v/>
      </c>
      <c r="AM618" s="325" t="str">
        <f t="shared" si="296"/>
        <v/>
      </c>
      <c r="AN618" s="255"/>
      <c r="AO618" s="577" t="str">
        <f>IFERROR(VLOOKUP(K618,【参考】数式用!$A$2:$N$57,14,FALSE),"")</f>
        <v/>
      </c>
      <c r="AP618" s="577" t="str">
        <f t="shared" si="297"/>
        <v/>
      </c>
      <c r="AQ618" s="560" t="str">
        <f t="shared" si="298"/>
        <v/>
      </c>
      <c r="AR618" s="560" t="str">
        <f t="shared" si="299"/>
        <v>キャリアパス要件Ⅰ・Ⅱ_</v>
      </c>
      <c r="AS618" s="632" t="str">
        <f t="shared" si="300"/>
        <v>入力済</v>
      </c>
      <c r="AT618" s="577" t="str">
        <f t="shared" si="301"/>
        <v/>
      </c>
      <c r="AU618" s="632" t="str">
        <f t="shared" si="302"/>
        <v>入力済</v>
      </c>
      <c r="AV618" s="632" t="str">
        <f t="shared" si="303"/>
        <v/>
      </c>
      <c r="AW618" s="632" t="str">
        <f t="shared" si="304"/>
        <v/>
      </c>
      <c r="AX618" s="577" t="str">
        <f t="shared" si="305"/>
        <v/>
      </c>
      <c r="AY618" s="632" t="str">
        <f>IFERROR(VLOOKUP(K618,【参考】数式用!$AR$3:$AS$49, 2, FALSE), "")</f>
        <v/>
      </c>
      <c r="AZ618" s="577" t="str">
        <f t="shared" si="306"/>
        <v/>
      </c>
      <c r="BA618" s="559" t="str">
        <f t="shared" si="307"/>
        <v>入力済</v>
      </c>
      <c r="BB618" s="632" t="str">
        <f>IFERROR(VLOOKUP(K618,【参考】数式用!$AX$3:$AY$59, 2, FALSE), "")</f>
        <v/>
      </c>
      <c r="BC618" s="577" t="str">
        <f t="shared" si="308"/>
        <v/>
      </c>
      <c r="BD618" s="559" t="str">
        <f t="shared" si="309"/>
        <v>入力済</v>
      </c>
      <c r="BE618" s="559" t="str">
        <f t="shared" si="310"/>
        <v/>
      </c>
      <c r="BF618" s="559" t="str">
        <f t="shared" si="311"/>
        <v/>
      </c>
      <c r="BG618" s="559" t="str">
        <f t="shared" si="312"/>
        <v/>
      </c>
      <c r="BH618" s="559" t="str">
        <f t="shared" si="313"/>
        <v/>
      </c>
      <c r="BI618" s="559" t="str">
        <f t="shared" si="314"/>
        <v/>
      </c>
      <c r="BK618" s="27"/>
      <c r="BL618" s="606" t="str">
        <f t="shared" si="315"/>
        <v/>
      </c>
      <c r="BM618" s="606" t="str">
        <f t="shared" si="316"/>
        <v/>
      </c>
      <c r="BN618" s="606" t="str">
        <f t="shared" si="317"/>
        <v/>
      </c>
      <c r="BO618" s="607" t="str">
        <f>IFERROR(IF(BN618="対象",ROUNDDOWN(L618*VLOOKUP(K618,【参考】数式用!$A$4:$J$42,10,FALSE)*AA618,0),""),"")</f>
        <v/>
      </c>
      <c r="BP618" s="606" t="str">
        <f t="shared" si="321"/>
        <v/>
      </c>
      <c r="BQ618" s="606" t="str">
        <f t="shared" si="318"/>
        <v/>
      </c>
      <c r="BR618" s="608" t="str">
        <f t="shared" si="322"/>
        <v/>
      </c>
      <c r="BS618" s="608" t="str">
        <f t="shared" si="319"/>
        <v/>
      </c>
      <c r="BT618" s="606" t="str">
        <f t="shared" si="320"/>
        <v/>
      </c>
      <c r="BU618" s="607" t="str">
        <f>IFERROR(IF(BT618="Ⅱロ有り",ROUNDDOWN(L618*VLOOKUP(K618,【参考】数式用!$A$4:$J$42,10,FALSE)*AA618,0),""),"")</f>
        <v/>
      </c>
      <c r="BV618" s="606" t="str">
        <f>IFERROR(IF(BT618="Ⅱロなし",ROUNDDOWN(L618*VLOOKUP(K618,【参考】数式用!$A$4:$J$42,8,FALSE)*AA618,0),""),"")</f>
        <v/>
      </c>
    </row>
    <row r="619" spans="1:74" ht="110.1" customHeight="1" thickBot="1">
      <c r="A619" s="333">
        <v>606</v>
      </c>
      <c r="B619" s="1008" t="str">
        <f>IF(基本情報入力シート!B641="","",基本情報入力シート!B641)</f>
        <v/>
      </c>
      <c r="C619" s="1009"/>
      <c r="D619" s="1009"/>
      <c r="E619" s="1009"/>
      <c r="F619" s="1010"/>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24" t="str">
        <f>IF('別紙様式2-2（個票（４、５月））'!M619="","",'別紙様式2-2（個票（４、５月））'!M619)</f>
        <v/>
      </c>
      <c r="N619" s="584" t="str">
        <f>IF('別紙様式2-2（個票（４、５月））'!N619="","",'別紙様式2-2（個票（４、５月））'!N619)</f>
        <v/>
      </c>
      <c r="O619" s="336"/>
      <c r="P619" s="337" t="str">
        <f>IFERROR(VLOOKUP(K619,【参考】数式用!$A$2:$M$57,MATCH(O619,【参考】数式用!$G$3:$M$3,0)+6,0),"")</f>
        <v/>
      </c>
      <c r="Q619" s="338" t="s">
        <v>118</v>
      </c>
      <c r="R619" s="339"/>
      <c r="S619" s="340" t="s">
        <v>183</v>
      </c>
      <c r="T619" s="339"/>
      <c r="U619" s="340" t="s">
        <v>184</v>
      </c>
      <c r="V619" s="339"/>
      <c r="W619" s="340" t="s">
        <v>183</v>
      </c>
      <c r="X619" s="339"/>
      <c r="Y619" s="340" t="s">
        <v>185</v>
      </c>
      <c r="Z619" s="340" t="s">
        <v>186</v>
      </c>
      <c r="AA619" s="340" t="str">
        <f t="shared" si="292"/>
        <v/>
      </c>
      <c r="AB619" s="341" t="s">
        <v>187</v>
      </c>
      <c r="AC619" s="342" t="str">
        <f t="shared" si="293"/>
        <v/>
      </c>
      <c r="AD619" s="509" t="str">
        <f t="shared" si="294"/>
        <v/>
      </c>
      <c r="AE619" s="343" t="str">
        <f>IFERROR(ROUNDDOWN(ROUNDDOWN(ROUND(L619*VLOOKUP(K619,【参考】数式用!$A$2:$M$57,MATCH("処遇改善加算Ⅳ",【参考】数式用!$G$3:$M$3,0)+6,0),0),0)*AA619*0.5,0), "")</f>
        <v/>
      </c>
      <c r="AF619" s="344"/>
      <c r="AG619" s="345"/>
      <c r="AH619" s="345"/>
      <c r="AI619" s="344"/>
      <c r="AJ619" s="382"/>
      <c r="AK619" s="346"/>
      <c r="AL619" s="324" t="str">
        <f t="shared" si="295"/>
        <v/>
      </c>
      <c r="AM619" s="325" t="str">
        <f t="shared" si="296"/>
        <v/>
      </c>
      <c r="AN619" s="255"/>
      <c r="AO619" s="577" t="str">
        <f>IFERROR(VLOOKUP(K619,【参考】数式用!$A$2:$N$57,14,FALSE),"")</f>
        <v/>
      </c>
      <c r="AP619" s="577" t="str">
        <f t="shared" si="297"/>
        <v/>
      </c>
      <c r="AQ619" s="560" t="str">
        <f t="shared" si="298"/>
        <v/>
      </c>
      <c r="AR619" s="560" t="str">
        <f t="shared" si="299"/>
        <v>キャリアパス要件Ⅰ・Ⅱ_</v>
      </c>
      <c r="AS619" s="632" t="str">
        <f t="shared" si="300"/>
        <v>入力済</v>
      </c>
      <c r="AT619" s="577" t="str">
        <f t="shared" si="301"/>
        <v/>
      </c>
      <c r="AU619" s="632" t="str">
        <f t="shared" si="302"/>
        <v>入力済</v>
      </c>
      <c r="AV619" s="632" t="str">
        <f t="shared" si="303"/>
        <v/>
      </c>
      <c r="AW619" s="632" t="str">
        <f t="shared" si="304"/>
        <v/>
      </c>
      <c r="AX619" s="577" t="str">
        <f t="shared" si="305"/>
        <v/>
      </c>
      <c r="AY619" s="632" t="str">
        <f>IFERROR(VLOOKUP(K619,【参考】数式用!$AR$3:$AS$49, 2, FALSE), "")</f>
        <v/>
      </c>
      <c r="AZ619" s="577" t="str">
        <f t="shared" si="306"/>
        <v/>
      </c>
      <c r="BA619" s="559" t="str">
        <f t="shared" si="307"/>
        <v>入力済</v>
      </c>
      <c r="BB619" s="632" t="str">
        <f>IFERROR(VLOOKUP(K619,【参考】数式用!$AX$3:$AY$59, 2, FALSE), "")</f>
        <v/>
      </c>
      <c r="BC619" s="577" t="str">
        <f t="shared" si="308"/>
        <v/>
      </c>
      <c r="BD619" s="559" t="str">
        <f t="shared" si="309"/>
        <v>入力済</v>
      </c>
      <c r="BE619" s="559" t="str">
        <f t="shared" si="310"/>
        <v/>
      </c>
      <c r="BF619" s="559" t="str">
        <f t="shared" si="311"/>
        <v/>
      </c>
      <c r="BG619" s="559" t="str">
        <f t="shared" si="312"/>
        <v/>
      </c>
      <c r="BH619" s="559" t="str">
        <f t="shared" si="313"/>
        <v/>
      </c>
      <c r="BI619" s="559" t="str">
        <f t="shared" si="314"/>
        <v/>
      </c>
      <c r="BK619" s="27"/>
      <c r="BL619" s="606" t="str">
        <f t="shared" si="315"/>
        <v/>
      </c>
      <c r="BM619" s="606" t="str">
        <f t="shared" si="316"/>
        <v/>
      </c>
      <c r="BN619" s="606" t="str">
        <f t="shared" si="317"/>
        <v/>
      </c>
      <c r="BO619" s="607" t="str">
        <f>IFERROR(IF(BN619="対象",ROUNDDOWN(L619*VLOOKUP(K619,【参考】数式用!$A$4:$J$42,10,FALSE)*AA619,0),""),"")</f>
        <v/>
      </c>
      <c r="BP619" s="606" t="str">
        <f t="shared" si="321"/>
        <v/>
      </c>
      <c r="BQ619" s="606" t="str">
        <f t="shared" si="318"/>
        <v/>
      </c>
      <c r="BR619" s="608" t="str">
        <f t="shared" si="322"/>
        <v/>
      </c>
      <c r="BS619" s="608" t="str">
        <f t="shared" si="319"/>
        <v/>
      </c>
      <c r="BT619" s="606" t="str">
        <f t="shared" si="320"/>
        <v/>
      </c>
      <c r="BU619" s="607" t="str">
        <f>IFERROR(IF(BT619="Ⅱロ有り",ROUNDDOWN(L619*VLOOKUP(K619,【参考】数式用!$A$4:$J$42,10,FALSE)*AA619,0),""),"")</f>
        <v/>
      </c>
      <c r="BV619" s="606" t="str">
        <f>IFERROR(IF(BT619="Ⅱロなし",ROUNDDOWN(L619*VLOOKUP(K619,【参考】数式用!$A$4:$J$42,8,FALSE)*AA619,0),""),"")</f>
        <v/>
      </c>
    </row>
    <row r="620" spans="1:74" ht="110.1" customHeight="1" thickBot="1">
      <c r="A620" s="333">
        <v>607</v>
      </c>
      <c r="B620" s="1008" t="str">
        <f>IF(基本情報入力シート!B642="","",基本情報入力シート!B642)</f>
        <v/>
      </c>
      <c r="C620" s="1009"/>
      <c r="D620" s="1009"/>
      <c r="E620" s="1009"/>
      <c r="F620" s="1010"/>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24" t="str">
        <f>IF('別紙様式2-2（個票（４、５月））'!M620="","",'別紙様式2-2（個票（４、５月））'!M620)</f>
        <v/>
      </c>
      <c r="N620" s="584" t="str">
        <f>IF('別紙様式2-2（個票（４、５月））'!N620="","",'別紙様式2-2（個票（４、５月））'!N620)</f>
        <v/>
      </c>
      <c r="O620" s="336"/>
      <c r="P620" s="337" t="str">
        <f>IFERROR(VLOOKUP(K620,【参考】数式用!$A$2:$M$57,MATCH(O620,【参考】数式用!$G$3:$M$3,0)+6,0),"")</f>
        <v/>
      </c>
      <c r="Q620" s="338" t="s">
        <v>118</v>
      </c>
      <c r="R620" s="339"/>
      <c r="S620" s="340" t="s">
        <v>183</v>
      </c>
      <c r="T620" s="339"/>
      <c r="U620" s="340" t="s">
        <v>184</v>
      </c>
      <c r="V620" s="339"/>
      <c r="W620" s="340" t="s">
        <v>183</v>
      </c>
      <c r="X620" s="339"/>
      <c r="Y620" s="340" t="s">
        <v>185</v>
      </c>
      <c r="Z620" s="340" t="s">
        <v>186</v>
      </c>
      <c r="AA620" s="340" t="str">
        <f t="shared" si="292"/>
        <v/>
      </c>
      <c r="AB620" s="341" t="s">
        <v>187</v>
      </c>
      <c r="AC620" s="342" t="str">
        <f t="shared" si="293"/>
        <v/>
      </c>
      <c r="AD620" s="509" t="str">
        <f t="shared" si="294"/>
        <v/>
      </c>
      <c r="AE620" s="343" t="str">
        <f>IFERROR(ROUNDDOWN(ROUNDDOWN(ROUND(L620*VLOOKUP(K620,【参考】数式用!$A$2:$M$57,MATCH("処遇改善加算Ⅳ",【参考】数式用!$G$3:$M$3,0)+6,0),0),0)*AA620*0.5,0), "")</f>
        <v/>
      </c>
      <c r="AF620" s="344"/>
      <c r="AG620" s="345"/>
      <c r="AH620" s="345"/>
      <c r="AI620" s="344"/>
      <c r="AJ620" s="382"/>
      <c r="AK620" s="346"/>
      <c r="AL620" s="324" t="str">
        <f t="shared" si="295"/>
        <v/>
      </c>
      <c r="AM620" s="325" t="str">
        <f t="shared" si="296"/>
        <v/>
      </c>
      <c r="AN620" s="255"/>
      <c r="AO620" s="577" t="str">
        <f>IFERROR(VLOOKUP(K620,【参考】数式用!$A$2:$N$57,14,FALSE),"")</f>
        <v/>
      </c>
      <c r="AP620" s="577" t="str">
        <f t="shared" si="297"/>
        <v/>
      </c>
      <c r="AQ620" s="560" t="str">
        <f t="shared" si="298"/>
        <v/>
      </c>
      <c r="AR620" s="560" t="str">
        <f t="shared" si="299"/>
        <v>キャリアパス要件Ⅰ・Ⅱ_</v>
      </c>
      <c r="AS620" s="632" t="str">
        <f t="shared" si="300"/>
        <v>入力済</v>
      </c>
      <c r="AT620" s="577" t="str">
        <f t="shared" si="301"/>
        <v/>
      </c>
      <c r="AU620" s="632" t="str">
        <f t="shared" si="302"/>
        <v>入力済</v>
      </c>
      <c r="AV620" s="632" t="str">
        <f t="shared" si="303"/>
        <v/>
      </c>
      <c r="AW620" s="632" t="str">
        <f t="shared" si="304"/>
        <v/>
      </c>
      <c r="AX620" s="577" t="str">
        <f t="shared" si="305"/>
        <v/>
      </c>
      <c r="AY620" s="632" t="str">
        <f>IFERROR(VLOOKUP(K620,【参考】数式用!$AR$3:$AS$49, 2, FALSE), "")</f>
        <v/>
      </c>
      <c r="AZ620" s="577" t="str">
        <f t="shared" si="306"/>
        <v/>
      </c>
      <c r="BA620" s="559" t="str">
        <f t="shared" si="307"/>
        <v>入力済</v>
      </c>
      <c r="BB620" s="632" t="str">
        <f>IFERROR(VLOOKUP(K620,【参考】数式用!$AX$3:$AY$59, 2, FALSE), "")</f>
        <v/>
      </c>
      <c r="BC620" s="577" t="str">
        <f t="shared" si="308"/>
        <v/>
      </c>
      <c r="BD620" s="559" t="str">
        <f t="shared" si="309"/>
        <v>入力済</v>
      </c>
      <c r="BE620" s="559" t="str">
        <f t="shared" si="310"/>
        <v/>
      </c>
      <c r="BF620" s="559" t="str">
        <f t="shared" si="311"/>
        <v/>
      </c>
      <c r="BG620" s="559" t="str">
        <f t="shared" si="312"/>
        <v/>
      </c>
      <c r="BH620" s="559" t="str">
        <f t="shared" si="313"/>
        <v/>
      </c>
      <c r="BI620" s="559" t="str">
        <f t="shared" si="314"/>
        <v/>
      </c>
      <c r="BK620" s="27"/>
      <c r="BL620" s="606" t="str">
        <f t="shared" si="315"/>
        <v/>
      </c>
      <c r="BM620" s="606" t="str">
        <f t="shared" si="316"/>
        <v/>
      </c>
      <c r="BN620" s="606" t="str">
        <f t="shared" si="317"/>
        <v/>
      </c>
      <c r="BO620" s="607" t="str">
        <f>IFERROR(IF(BN620="対象",ROUNDDOWN(L620*VLOOKUP(K620,【参考】数式用!$A$4:$J$42,10,FALSE)*AA620,0),""),"")</f>
        <v/>
      </c>
      <c r="BP620" s="606" t="str">
        <f t="shared" si="321"/>
        <v/>
      </c>
      <c r="BQ620" s="606" t="str">
        <f t="shared" si="318"/>
        <v/>
      </c>
      <c r="BR620" s="608" t="str">
        <f t="shared" si="322"/>
        <v/>
      </c>
      <c r="BS620" s="608" t="str">
        <f t="shared" si="319"/>
        <v/>
      </c>
      <c r="BT620" s="606" t="str">
        <f t="shared" si="320"/>
        <v/>
      </c>
      <c r="BU620" s="607" t="str">
        <f>IFERROR(IF(BT620="Ⅱロ有り",ROUNDDOWN(L620*VLOOKUP(K620,【参考】数式用!$A$4:$J$42,10,FALSE)*AA620,0),""),"")</f>
        <v/>
      </c>
      <c r="BV620" s="606" t="str">
        <f>IFERROR(IF(BT620="Ⅱロなし",ROUNDDOWN(L620*VLOOKUP(K620,【参考】数式用!$A$4:$J$42,8,FALSE)*AA620,0),""),"")</f>
        <v/>
      </c>
    </row>
    <row r="621" spans="1:74" ht="110.1" customHeight="1" thickBot="1">
      <c r="A621" s="333">
        <v>608</v>
      </c>
      <c r="B621" s="1008" t="str">
        <f>IF(基本情報入力シート!B643="","",基本情報入力シート!B643)</f>
        <v/>
      </c>
      <c r="C621" s="1009"/>
      <c r="D621" s="1009"/>
      <c r="E621" s="1009"/>
      <c r="F621" s="1010"/>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24" t="str">
        <f>IF('別紙様式2-2（個票（４、５月））'!M621="","",'別紙様式2-2（個票（４、５月））'!M621)</f>
        <v/>
      </c>
      <c r="N621" s="584" t="str">
        <f>IF('別紙様式2-2（個票（４、５月））'!N621="","",'別紙様式2-2（個票（４、５月））'!N621)</f>
        <v/>
      </c>
      <c r="O621" s="336"/>
      <c r="P621" s="337" t="str">
        <f>IFERROR(VLOOKUP(K621,【参考】数式用!$A$2:$M$57,MATCH(O621,【参考】数式用!$G$3:$M$3,0)+6,0),"")</f>
        <v/>
      </c>
      <c r="Q621" s="338" t="s">
        <v>118</v>
      </c>
      <c r="R621" s="339"/>
      <c r="S621" s="340" t="s">
        <v>183</v>
      </c>
      <c r="T621" s="339"/>
      <c r="U621" s="340" t="s">
        <v>184</v>
      </c>
      <c r="V621" s="339"/>
      <c r="W621" s="340" t="s">
        <v>183</v>
      </c>
      <c r="X621" s="339"/>
      <c r="Y621" s="340" t="s">
        <v>185</v>
      </c>
      <c r="Z621" s="340" t="s">
        <v>186</v>
      </c>
      <c r="AA621" s="340" t="str">
        <f t="shared" si="292"/>
        <v/>
      </c>
      <c r="AB621" s="341" t="s">
        <v>187</v>
      </c>
      <c r="AC621" s="342" t="str">
        <f t="shared" si="293"/>
        <v/>
      </c>
      <c r="AD621" s="509" t="str">
        <f t="shared" si="294"/>
        <v/>
      </c>
      <c r="AE621" s="343" t="str">
        <f>IFERROR(ROUNDDOWN(ROUNDDOWN(ROUND(L621*VLOOKUP(K621,【参考】数式用!$A$2:$M$57,MATCH("処遇改善加算Ⅳ",【参考】数式用!$G$3:$M$3,0)+6,0),0),0)*AA621*0.5,0), "")</f>
        <v/>
      </c>
      <c r="AF621" s="344"/>
      <c r="AG621" s="345"/>
      <c r="AH621" s="345"/>
      <c r="AI621" s="344"/>
      <c r="AJ621" s="382"/>
      <c r="AK621" s="346"/>
      <c r="AL621" s="324" t="str">
        <f t="shared" si="295"/>
        <v/>
      </c>
      <c r="AM621" s="325" t="str">
        <f t="shared" si="296"/>
        <v/>
      </c>
      <c r="AN621" s="255"/>
      <c r="AO621" s="577" t="str">
        <f>IFERROR(VLOOKUP(K621,【参考】数式用!$A$2:$N$57,14,FALSE),"")</f>
        <v/>
      </c>
      <c r="AP621" s="577" t="str">
        <f t="shared" si="297"/>
        <v/>
      </c>
      <c r="AQ621" s="560" t="str">
        <f t="shared" si="298"/>
        <v/>
      </c>
      <c r="AR621" s="560" t="str">
        <f t="shared" si="299"/>
        <v>キャリアパス要件Ⅰ・Ⅱ_</v>
      </c>
      <c r="AS621" s="632" t="str">
        <f t="shared" si="300"/>
        <v>入力済</v>
      </c>
      <c r="AT621" s="577" t="str">
        <f t="shared" si="301"/>
        <v/>
      </c>
      <c r="AU621" s="632" t="str">
        <f t="shared" si="302"/>
        <v>入力済</v>
      </c>
      <c r="AV621" s="632" t="str">
        <f t="shared" si="303"/>
        <v/>
      </c>
      <c r="AW621" s="632" t="str">
        <f t="shared" si="304"/>
        <v/>
      </c>
      <c r="AX621" s="577" t="str">
        <f t="shared" si="305"/>
        <v/>
      </c>
      <c r="AY621" s="632" t="str">
        <f>IFERROR(VLOOKUP(K621,【参考】数式用!$AR$3:$AS$49, 2, FALSE), "")</f>
        <v/>
      </c>
      <c r="AZ621" s="577" t="str">
        <f t="shared" si="306"/>
        <v/>
      </c>
      <c r="BA621" s="559" t="str">
        <f t="shared" si="307"/>
        <v>入力済</v>
      </c>
      <c r="BB621" s="632" t="str">
        <f>IFERROR(VLOOKUP(K621,【参考】数式用!$AX$3:$AY$59, 2, FALSE), "")</f>
        <v/>
      </c>
      <c r="BC621" s="577" t="str">
        <f t="shared" si="308"/>
        <v/>
      </c>
      <c r="BD621" s="559" t="str">
        <f t="shared" si="309"/>
        <v>入力済</v>
      </c>
      <c r="BE621" s="559" t="str">
        <f t="shared" si="310"/>
        <v/>
      </c>
      <c r="BF621" s="559" t="str">
        <f t="shared" si="311"/>
        <v/>
      </c>
      <c r="BG621" s="559" t="str">
        <f t="shared" si="312"/>
        <v/>
      </c>
      <c r="BH621" s="559" t="str">
        <f t="shared" si="313"/>
        <v/>
      </c>
      <c r="BI621" s="559" t="str">
        <f t="shared" si="314"/>
        <v/>
      </c>
      <c r="BK621" s="27"/>
      <c r="BL621" s="606" t="str">
        <f t="shared" si="315"/>
        <v/>
      </c>
      <c r="BM621" s="606" t="str">
        <f t="shared" si="316"/>
        <v/>
      </c>
      <c r="BN621" s="606" t="str">
        <f t="shared" si="317"/>
        <v/>
      </c>
      <c r="BO621" s="607" t="str">
        <f>IFERROR(IF(BN621="対象",ROUNDDOWN(L621*VLOOKUP(K621,【参考】数式用!$A$4:$J$42,10,FALSE)*AA621,0),""),"")</f>
        <v/>
      </c>
      <c r="BP621" s="606" t="str">
        <f t="shared" si="321"/>
        <v/>
      </c>
      <c r="BQ621" s="606" t="str">
        <f t="shared" si="318"/>
        <v/>
      </c>
      <c r="BR621" s="608" t="str">
        <f t="shared" si="322"/>
        <v/>
      </c>
      <c r="BS621" s="608" t="str">
        <f t="shared" si="319"/>
        <v/>
      </c>
      <c r="BT621" s="606" t="str">
        <f t="shared" si="320"/>
        <v/>
      </c>
      <c r="BU621" s="607" t="str">
        <f>IFERROR(IF(BT621="Ⅱロ有り",ROUNDDOWN(L621*VLOOKUP(K621,【参考】数式用!$A$4:$J$42,10,FALSE)*AA621,0),""),"")</f>
        <v/>
      </c>
      <c r="BV621" s="606" t="str">
        <f>IFERROR(IF(BT621="Ⅱロなし",ROUNDDOWN(L621*VLOOKUP(K621,【参考】数式用!$A$4:$J$42,8,FALSE)*AA621,0),""),"")</f>
        <v/>
      </c>
    </row>
    <row r="622" spans="1:74" ht="110.1" customHeight="1" thickBot="1">
      <c r="A622" s="333">
        <v>609</v>
      </c>
      <c r="B622" s="1008" t="str">
        <f>IF(基本情報入力シート!B644="","",基本情報入力シート!B644)</f>
        <v/>
      </c>
      <c r="C622" s="1009"/>
      <c r="D622" s="1009"/>
      <c r="E622" s="1009"/>
      <c r="F622" s="1010"/>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24" t="str">
        <f>IF('別紙様式2-2（個票（４、５月））'!M622="","",'別紙様式2-2（個票（４、５月））'!M622)</f>
        <v/>
      </c>
      <c r="N622" s="584" t="str">
        <f>IF('別紙様式2-2（個票（４、５月））'!N622="","",'別紙様式2-2（個票（４、５月））'!N622)</f>
        <v/>
      </c>
      <c r="O622" s="336"/>
      <c r="P622" s="337" t="str">
        <f>IFERROR(VLOOKUP(K622,【参考】数式用!$A$2:$M$57,MATCH(O622,【参考】数式用!$G$3:$M$3,0)+6,0),"")</f>
        <v/>
      </c>
      <c r="Q622" s="338" t="s">
        <v>118</v>
      </c>
      <c r="R622" s="339"/>
      <c r="S622" s="340" t="s">
        <v>183</v>
      </c>
      <c r="T622" s="339"/>
      <c r="U622" s="340" t="s">
        <v>184</v>
      </c>
      <c r="V622" s="339"/>
      <c r="W622" s="340" t="s">
        <v>183</v>
      </c>
      <c r="X622" s="339"/>
      <c r="Y622" s="340" t="s">
        <v>185</v>
      </c>
      <c r="Z622" s="340" t="s">
        <v>186</v>
      </c>
      <c r="AA622" s="340" t="str">
        <f t="shared" si="292"/>
        <v/>
      </c>
      <c r="AB622" s="341" t="s">
        <v>187</v>
      </c>
      <c r="AC622" s="342" t="str">
        <f t="shared" si="293"/>
        <v/>
      </c>
      <c r="AD622" s="509" t="str">
        <f t="shared" si="294"/>
        <v/>
      </c>
      <c r="AE622" s="343" t="str">
        <f>IFERROR(ROUNDDOWN(ROUNDDOWN(ROUND(L622*VLOOKUP(K622,【参考】数式用!$A$2:$M$57,MATCH("処遇改善加算Ⅳ",【参考】数式用!$G$3:$M$3,0)+6,0),0),0)*AA622*0.5,0), "")</f>
        <v/>
      </c>
      <c r="AF622" s="344"/>
      <c r="AG622" s="345"/>
      <c r="AH622" s="345"/>
      <c r="AI622" s="344"/>
      <c r="AJ622" s="382"/>
      <c r="AK622" s="346"/>
      <c r="AL622" s="324" t="str">
        <f t="shared" si="295"/>
        <v/>
      </c>
      <c r="AM622" s="325" t="str">
        <f t="shared" si="296"/>
        <v/>
      </c>
      <c r="AN622" s="255"/>
      <c r="AO622" s="577" t="str">
        <f>IFERROR(VLOOKUP(K622,【参考】数式用!$A$2:$N$57,14,FALSE),"")</f>
        <v/>
      </c>
      <c r="AP622" s="577" t="str">
        <f t="shared" si="297"/>
        <v/>
      </c>
      <c r="AQ622" s="560" t="str">
        <f t="shared" si="298"/>
        <v/>
      </c>
      <c r="AR622" s="560" t="str">
        <f t="shared" si="299"/>
        <v>キャリアパス要件Ⅰ・Ⅱ_</v>
      </c>
      <c r="AS622" s="632" t="str">
        <f t="shared" si="300"/>
        <v>入力済</v>
      </c>
      <c r="AT622" s="577" t="str">
        <f t="shared" si="301"/>
        <v/>
      </c>
      <c r="AU622" s="632" t="str">
        <f t="shared" si="302"/>
        <v>入力済</v>
      </c>
      <c r="AV622" s="632" t="str">
        <f t="shared" si="303"/>
        <v/>
      </c>
      <c r="AW622" s="632" t="str">
        <f t="shared" si="304"/>
        <v/>
      </c>
      <c r="AX622" s="577" t="str">
        <f t="shared" si="305"/>
        <v/>
      </c>
      <c r="AY622" s="632" t="str">
        <f>IFERROR(VLOOKUP(K622,【参考】数式用!$AR$3:$AS$49, 2, FALSE), "")</f>
        <v/>
      </c>
      <c r="AZ622" s="577" t="str">
        <f t="shared" si="306"/>
        <v/>
      </c>
      <c r="BA622" s="559" t="str">
        <f t="shared" si="307"/>
        <v>入力済</v>
      </c>
      <c r="BB622" s="632" t="str">
        <f>IFERROR(VLOOKUP(K622,【参考】数式用!$AX$3:$AY$59, 2, FALSE), "")</f>
        <v/>
      </c>
      <c r="BC622" s="577" t="str">
        <f t="shared" si="308"/>
        <v/>
      </c>
      <c r="BD622" s="559" t="str">
        <f t="shared" si="309"/>
        <v>入力済</v>
      </c>
      <c r="BE622" s="559" t="str">
        <f t="shared" si="310"/>
        <v/>
      </c>
      <c r="BF622" s="559" t="str">
        <f t="shared" si="311"/>
        <v/>
      </c>
      <c r="BG622" s="559" t="str">
        <f t="shared" si="312"/>
        <v/>
      </c>
      <c r="BH622" s="559" t="str">
        <f t="shared" si="313"/>
        <v/>
      </c>
      <c r="BI622" s="559" t="str">
        <f t="shared" si="314"/>
        <v/>
      </c>
      <c r="BK622" s="27"/>
      <c r="BL622" s="606" t="str">
        <f t="shared" si="315"/>
        <v/>
      </c>
      <c r="BM622" s="606" t="str">
        <f t="shared" si="316"/>
        <v/>
      </c>
      <c r="BN622" s="606" t="str">
        <f t="shared" si="317"/>
        <v/>
      </c>
      <c r="BO622" s="607" t="str">
        <f>IFERROR(IF(BN622="対象",ROUNDDOWN(L622*VLOOKUP(K622,【参考】数式用!$A$4:$J$42,10,FALSE)*AA622,0),""),"")</f>
        <v/>
      </c>
      <c r="BP622" s="606" t="str">
        <f t="shared" si="321"/>
        <v/>
      </c>
      <c r="BQ622" s="606" t="str">
        <f t="shared" si="318"/>
        <v/>
      </c>
      <c r="BR622" s="608" t="str">
        <f t="shared" si="322"/>
        <v/>
      </c>
      <c r="BS622" s="608" t="str">
        <f t="shared" si="319"/>
        <v/>
      </c>
      <c r="BT622" s="606" t="str">
        <f t="shared" si="320"/>
        <v/>
      </c>
      <c r="BU622" s="607" t="str">
        <f>IFERROR(IF(BT622="Ⅱロ有り",ROUNDDOWN(L622*VLOOKUP(K622,【参考】数式用!$A$4:$J$42,10,FALSE)*AA622,0),""),"")</f>
        <v/>
      </c>
      <c r="BV622" s="606" t="str">
        <f>IFERROR(IF(BT622="Ⅱロなし",ROUNDDOWN(L622*VLOOKUP(K622,【参考】数式用!$A$4:$J$42,8,FALSE)*AA622,0),""),"")</f>
        <v/>
      </c>
    </row>
    <row r="623" spans="1:74" ht="110.1" customHeight="1" thickBot="1">
      <c r="A623" s="333">
        <v>610</v>
      </c>
      <c r="B623" s="1008" t="str">
        <f>IF(基本情報入力シート!B645="","",基本情報入力シート!B645)</f>
        <v/>
      </c>
      <c r="C623" s="1009"/>
      <c r="D623" s="1009"/>
      <c r="E623" s="1009"/>
      <c r="F623" s="1010"/>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24" t="str">
        <f>IF('別紙様式2-2（個票（４、５月））'!M623="","",'別紙様式2-2（個票（４、５月））'!M623)</f>
        <v/>
      </c>
      <c r="N623" s="584" t="str">
        <f>IF('別紙様式2-2（個票（４、５月））'!N623="","",'別紙様式2-2（個票（４、５月））'!N623)</f>
        <v/>
      </c>
      <c r="O623" s="336"/>
      <c r="P623" s="337" t="str">
        <f>IFERROR(VLOOKUP(K623,【参考】数式用!$A$2:$M$57,MATCH(O623,【参考】数式用!$G$3:$M$3,0)+6,0),"")</f>
        <v/>
      </c>
      <c r="Q623" s="338" t="s">
        <v>118</v>
      </c>
      <c r="R623" s="339"/>
      <c r="S623" s="340" t="s">
        <v>183</v>
      </c>
      <c r="T623" s="339"/>
      <c r="U623" s="340" t="s">
        <v>184</v>
      </c>
      <c r="V623" s="339"/>
      <c r="W623" s="340" t="s">
        <v>183</v>
      </c>
      <c r="X623" s="339"/>
      <c r="Y623" s="340" t="s">
        <v>185</v>
      </c>
      <c r="Z623" s="340" t="s">
        <v>186</v>
      </c>
      <c r="AA623" s="340" t="str">
        <f t="shared" si="292"/>
        <v/>
      </c>
      <c r="AB623" s="341" t="s">
        <v>187</v>
      </c>
      <c r="AC623" s="342" t="str">
        <f t="shared" si="293"/>
        <v/>
      </c>
      <c r="AD623" s="509" t="str">
        <f t="shared" si="294"/>
        <v/>
      </c>
      <c r="AE623" s="343" t="str">
        <f>IFERROR(ROUNDDOWN(ROUNDDOWN(ROUND(L623*VLOOKUP(K623,【参考】数式用!$A$2:$M$57,MATCH("処遇改善加算Ⅳ",【参考】数式用!$G$3:$M$3,0)+6,0),0),0)*AA623*0.5,0), "")</f>
        <v/>
      </c>
      <c r="AF623" s="344"/>
      <c r="AG623" s="345"/>
      <c r="AH623" s="345"/>
      <c r="AI623" s="344"/>
      <c r="AJ623" s="382"/>
      <c r="AK623" s="346"/>
      <c r="AL623" s="324" t="str">
        <f t="shared" si="295"/>
        <v/>
      </c>
      <c r="AM623" s="325" t="str">
        <f t="shared" si="296"/>
        <v/>
      </c>
      <c r="AN623" s="255"/>
      <c r="AO623" s="577" t="str">
        <f>IFERROR(VLOOKUP(K623,【参考】数式用!$A$2:$N$57,14,FALSE),"")</f>
        <v/>
      </c>
      <c r="AP623" s="577" t="str">
        <f t="shared" si="297"/>
        <v/>
      </c>
      <c r="AQ623" s="560" t="str">
        <f t="shared" si="298"/>
        <v/>
      </c>
      <c r="AR623" s="560" t="str">
        <f t="shared" si="299"/>
        <v>キャリアパス要件Ⅰ・Ⅱ_</v>
      </c>
      <c r="AS623" s="632" t="str">
        <f t="shared" si="300"/>
        <v>入力済</v>
      </c>
      <c r="AT623" s="577" t="str">
        <f t="shared" si="301"/>
        <v/>
      </c>
      <c r="AU623" s="632" t="str">
        <f t="shared" si="302"/>
        <v>入力済</v>
      </c>
      <c r="AV623" s="632" t="str">
        <f t="shared" si="303"/>
        <v/>
      </c>
      <c r="AW623" s="632" t="str">
        <f t="shared" si="304"/>
        <v/>
      </c>
      <c r="AX623" s="577" t="str">
        <f t="shared" si="305"/>
        <v/>
      </c>
      <c r="AY623" s="632" t="str">
        <f>IFERROR(VLOOKUP(K623,【参考】数式用!$AR$3:$AS$49, 2, FALSE), "")</f>
        <v/>
      </c>
      <c r="AZ623" s="577" t="str">
        <f t="shared" si="306"/>
        <v/>
      </c>
      <c r="BA623" s="559" t="str">
        <f t="shared" si="307"/>
        <v>入力済</v>
      </c>
      <c r="BB623" s="632" t="str">
        <f>IFERROR(VLOOKUP(K623,【参考】数式用!$AX$3:$AY$59, 2, FALSE), "")</f>
        <v/>
      </c>
      <c r="BC623" s="577" t="str">
        <f t="shared" si="308"/>
        <v/>
      </c>
      <c r="BD623" s="559" t="str">
        <f t="shared" si="309"/>
        <v>入力済</v>
      </c>
      <c r="BE623" s="559" t="str">
        <f t="shared" si="310"/>
        <v/>
      </c>
      <c r="BF623" s="559" t="str">
        <f t="shared" si="311"/>
        <v/>
      </c>
      <c r="BG623" s="559" t="str">
        <f t="shared" si="312"/>
        <v/>
      </c>
      <c r="BH623" s="559" t="str">
        <f t="shared" si="313"/>
        <v/>
      </c>
      <c r="BI623" s="559" t="str">
        <f t="shared" si="314"/>
        <v/>
      </c>
      <c r="BK623" s="27"/>
      <c r="BL623" s="606" t="str">
        <f t="shared" si="315"/>
        <v/>
      </c>
      <c r="BM623" s="606" t="str">
        <f t="shared" si="316"/>
        <v/>
      </c>
      <c r="BN623" s="606" t="str">
        <f t="shared" si="317"/>
        <v/>
      </c>
      <c r="BO623" s="607" t="str">
        <f>IFERROR(IF(BN623="対象",ROUNDDOWN(L623*VLOOKUP(K623,【参考】数式用!$A$4:$J$42,10,FALSE)*AA623,0),""),"")</f>
        <v/>
      </c>
      <c r="BP623" s="606" t="str">
        <f t="shared" si="321"/>
        <v/>
      </c>
      <c r="BQ623" s="606" t="str">
        <f t="shared" si="318"/>
        <v/>
      </c>
      <c r="BR623" s="608" t="str">
        <f t="shared" si="322"/>
        <v/>
      </c>
      <c r="BS623" s="608" t="str">
        <f t="shared" si="319"/>
        <v/>
      </c>
      <c r="BT623" s="606" t="str">
        <f t="shared" si="320"/>
        <v/>
      </c>
      <c r="BU623" s="607" t="str">
        <f>IFERROR(IF(BT623="Ⅱロ有り",ROUNDDOWN(L623*VLOOKUP(K623,【参考】数式用!$A$4:$J$42,10,FALSE)*AA623,0),""),"")</f>
        <v/>
      </c>
      <c r="BV623" s="606" t="str">
        <f>IFERROR(IF(BT623="Ⅱロなし",ROUNDDOWN(L623*VLOOKUP(K623,【参考】数式用!$A$4:$J$42,8,FALSE)*AA623,0),""),"")</f>
        <v/>
      </c>
    </row>
    <row r="624" spans="1:74" ht="110.1" customHeight="1" thickBot="1">
      <c r="A624" s="333">
        <v>611</v>
      </c>
      <c r="B624" s="1008" t="str">
        <f>IF(基本情報入力シート!B646="","",基本情報入力シート!B646)</f>
        <v/>
      </c>
      <c r="C624" s="1009"/>
      <c r="D624" s="1009"/>
      <c r="E624" s="1009"/>
      <c r="F624" s="1010"/>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24" t="str">
        <f>IF('別紙様式2-2（個票（４、５月））'!M624="","",'別紙様式2-2（個票（４、５月））'!M624)</f>
        <v/>
      </c>
      <c r="N624" s="584" t="str">
        <f>IF('別紙様式2-2（個票（４、５月））'!N624="","",'別紙様式2-2（個票（４、５月））'!N624)</f>
        <v/>
      </c>
      <c r="O624" s="336"/>
      <c r="P624" s="337" t="str">
        <f>IFERROR(VLOOKUP(K624,【参考】数式用!$A$2:$M$57,MATCH(O624,【参考】数式用!$G$3:$M$3,0)+6,0),"")</f>
        <v/>
      </c>
      <c r="Q624" s="338" t="s">
        <v>118</v>
      </c>
      <c r="R624" s="339"/>
      <c r="S624" s="340" t="s">
        <v>183</v>
      </c>
      <c r="T624" s="339"/>
      <c r="U624" s="340" t="s">
        <v>184</v>
      </c>
      <c r="V624" s="339"/>
      <c r="W624" s="340" t="s">
        <v>183</v>
      </c>
      <c r="X624" s="339"/>
      <c r="Y624" s="340" t="s">
        <v>185</v>
      </c>
      <c r="Z624" s="340" t="s">
        <v>186</v>
      </c>
      <c r="AA624" s="340" t="str">
        <f t="shared" si="292"/>
        <v/>
      </c>
      <c r="AB624" s="341" t="s">
        <v>187</v>
      </c>
      <c r="AC624" s="342" t="str">
        <f t="shared" si="293"/>
        <v/>
      </c>
      <c r="AD624" s="509" t="str">
        <f t="shared" si="294"/>
        <v/>
      </c>
      <c r="AE624" s="343" t="str">
        <f>IFERROR(ROUNDDOWN(ROUNDDOWN(ROUND(L624*VLOOKUP(K624,【参考】数式用!$A$2:$M$57,MATCH("処遇改善加算Ⅳ",【参考】数式用!$G$3:$M$3,0)+6,0),0),0)*AA624*0.5,0), "")</f>
        <v/>
      </c>
      <c r="AF624" s="344"/>
      <c r="AG624" s="345"/>
      <c r="AH624" s="345"/>
      <c r="AI624" s="344"/>
      <c r="AJ624" s="382"/>
      <c r="AK624" s="346"/>
      <c r="AL624" s="324" t="str">
        <f t="shared" si="295"/>
        <v/>
      </c>
      <c r="AM624" s="325" t="str">
        <f t="shared" si="296"/>
        <v/>
      </c>
      <c r="AN624" s="255"/>
      <c r="AO624" s="577" t="str">
        <f>IFERROR(VLOOKUP(K624,【参考】数式用!$A$2:$N$57,14,FALSE),"")</f>
        <v/>
      </c>
      <c r="AP624" s="577" t="str">
        <f t="shared" si="297"/>
        <v/>
      </c>
      <c r="AQ624" s="560" t="str">
        <f t="shared" si="298"/>
        <v/>
      </c>
      <c r="AR624" s="560" t="str">
        <f t="shared" si="299"/>
        <v>キャリアパス要件Ⅰ・Ⅱ_</v>
      </c>
      <c r="AS624" s="632" t="str">
        <f t="shared" si="300"/>
        <v>入力済</v>
      </c>
      <c r="AT624" s="577" t="str">
        <f t="shared" si="301"/>
        <v/>
      </c>
      <c r="AU624" s="632" t="str">
        <f t="shared" si="302"/>
        <v>入力済</v>
      </c>
      <c r="AV624" s="632" t="str">
        <f t="shared" si="303"/>
        <v/>
      </c>
      <c r="AW624" s="632" t="str">
        <f t="shared" si="304"/>
        <v/>
      </c>
      <c r="AX624" s="577" t="str">
        <f t="shared" si="305"/>
        <v/>
      </c>
      <c r="AY624" s="632" t="str">
        <f>IFERROR(VLOOKUP(K624,【参考】数式用!$AR$3:$AS$49, 2, FALSE), "")</f>
        <v/>
      </c>
      <c r="AZ624" s="577" t="str">
        <f t="shared" si="306"/>
        <v/>
      </c>
      <c r="BA624" s="559" t="str">
        <f t="shared" si="307"/>
        <v>入力済</v>
      </c>
      <c r="BB624" s="632" t="str">
        <f>IFERROR(VLOOKUP(K624,【参考】数式用!$AX$3:$AY$59, 2, FALSE), "")</f>
        <v/>
      </c>
      <c r="BC624" s="577" t="str">
        <f t="shared" si="308"/>
        <v/>
      </c>
      <c r="BD624" s="559" t="str">
        <f t="shared" si="309"/>
        <v>入力済</v>
      </c>
      <c r="BE624" s="559" t="str">
        <f t="shared" si="310"/>
        <v/>
      </c>
      <c r="BF624" s="559" t="str">
        <f t="shared" si="311"/>
        <v/>
      </c>
      <c r="BG624" s="559" t="str">
        <f t="shared" si="312"/>
        <v/>
      </c>
      <c r="BH624" s="559" t="str">
        <f t="shared" si="313"/>
        <v/>
      </c>
      <c r="BI624" s="559" t="str">
        <f t="shared" si="314"/>
        <v/>
      </c>
      <c r="BK624" s="27"/>
      <c r="BL624" s="606" t="str">
        <f t="shared" si="315"/>
        <v/>
      </c>
      <c r="BM624" s="606" t="str">
        <f t="shared" si="316"/>
        <v/>
      </c>
      <c r="BN624" s="606" t="str">
        <f t="shared" si="317"/>
        <v/>
      </c>
      <c r="BO624" s="607" t="str">
        <f>IFERROR(IF(BN624="対象",ROUNDDOWN(L624*VLOOKUP(K624,【参考】数式用!$A$4:$J$42,10,FALSE)*AA624,0),""),"")</f>
        <v/>
      </c>
      <c r="BP624" s="606" t="str">
        <f t="shared" si="321"/>
        <v/>
      </c>
      <c r="BQ624" s="606" t="str">
        <f t="shared" si="318"/>
        <v/>
      </c>
      <c r="BR624" s="608" t="str">
        <f t="shared" si="322"/>
        <v/>
      </c>
      <c r="BS624" s="608" t="str">
        <f t="shared" si="319"/>
        <v/>
      </c>
      <c r="BT624" s="606" t="str">
        <f t="shared" si="320"/>
        <v/>
      </c>
      <c r="BU624" s="607" t="str">
        <f>IFERROR(IF(BT624="Ⅱロ有り",ROUNDDOWN(L624*VLOOKUP(K624,【参考】数式用!$A$4:$J$42,10,FALSE)*AA624,0),""),"")</f>
        <v/>
      </c>
      <c r="BV624" s="606" t="str">
        <f>IFERROR(IF(BT624="Ⅱロなし",ROUNDDOWN(L624*VLOOKUP(K624,【参考】数式用!$A$4:$J$42,8,FALSE)*AA624,0),""),"")</f>
        <v/>
      </c>
    </row>
    <row r="625" spans="1:74" ht="110.1" customHeight="1" thickBot="1">
      <c r="A625" s="333">
        <v>612</v>
      </c>
      <c r="B625" s="1008" t="str">
        <f>IF(基本情報入力シート!B647="","",基本情報入力シート!B647)</f>
        <v/>
      </c>
      <c r="C625" s="1009"/>
      <c r="D625" s="1009"/>
      <c r="E625" s="1009"/>
      <c r="F625" s="1010"/>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24" t="str">
        <f>IF('別紙様式2-2（個票（４、５月））'!M625="","",'別紙様式2-2（個票（４、５月））'!M625)</f>
        <v/>
      </c>
      <c r="N625" s="584" t="str">
        <f>IF('別紙様式2-2（個票（４、５月））'!N625="","",'別紙様式2-2（個票（４、５月））'!N625)</f>
        <v/>
      </c>
      <c r="O625" s="336"/>
      <c r="P625" s="337" t="str">
        <f>IFERROR(VLOOKUP(K625,【参考】数式用!$A$2:$M$57,MATCH(O625,【参考】数式用!$G$3:$M$3,0)+6,0),"")</f>
        <v/>
      </c>
      <c r="Q625" s="338" t="s">
        <v>118</v>
      </c>
      <c r="R625" s="339"/>
      <c r="S625" s="340" t="s">
        <v>183</v>
      </c>
      <c r="T625" s="339"/>
      <c r="U625" s="340" t="s">
        <v>184</v>
      </c>
      <c r="V625" s="339"/>
      <c r="W625" s="340" t="s">
        <v>183</v>
      </c>
      <c r="X625" s="339"/>
      <c r="Y625" s="340" t="s">
        <v>185</v>
      </c>
      <c r="Z625" s="340" t="s">
        <v>186</v>
      </c>
      <c r="AA625" s="340" t="str">
        <f t="shared" si="292"/>
        <v/>
      </c>
      <c r="AB625" s="341" t="s">
        <v>187</v>
      </c>
      <c r="AC625" s="342" t="str">
        <f t="shared" si="293"/>
        <v/>
      </c>
      <c r="AD625" s="509" t="str">
        <f t="shared" si="294"/>
        <v/>
      </c>
      <c r="AE625" s="343" t="str">
        <f>IFERROR(ROUNDDOWN(ROUNDDOWN(ROUND(L625*VLOOKUP(K625,【参考】数式用!$A$2:$M$57,MATCH("処遇改善加算Ⅳ",【参考】数式用!$G$3:$M$3,0)+6,0),0),0)*AA625*0.5,0), "")</f>
        <v/>
      </c>
      <c r="AF625" s="344"/>
      <c r="AG625" s="345"/>
      <c r="AH625" s="345"/>
      <c r="AI625" s="344"/>
      <c r="AJ625" s="382"/>
      <c r="AK625" s="346"/>
      <c r="AL625" s="324" t="str">
        <f t="shared" si="295"/>
        <v/>
      </c>
      <c r="AM625" s="325" t="str">
        <f t="shared" si="296"/>
        <v/>
      </c>
      <c r="AN625" s="255"/>
      <c r="AO625" s="577" t="str">
        <f>IFERROR(VLOOKUP(K625,【参考】数式用!$A$2:$N$57,14,FALSE),"")</f>
        <v/>
      </c>
      <c r="AP625" s="577" t="str">
        <f t="shared" si="297"/>
        <v/>
      </c>
      <c r="AQ625" s="560" t="str">
        <f t="shared" si="298"/>
        <v/>
      </c>
      <c r="AR625" s="560" t="str">
        <f t="shared" si="299"/>
        <v>キャリアパス要件Ⅰ・Ⅱ_</v>
      </c>
      <c r="AS625" s="632" t="str">
        <f t="shared" si="300"/>
        <v>入力済</v>
      </c>
      <c r="AT625" s="577" t="str">
        <f t="shared" si="301"/>
        <v/>
      </c>
      <c r="AU625" s="632" t="str">
        <f t="shared" si="302"/>
        <v>入力済</v>
      </c>
      <c r="AV625" s="632" t="str">
        <f t="shared" si="303"/>
        <v/>
      </c>
      <c r="AW625" s="632" t="str">
        <f t="shared" si="304"/>
        <v/>
      </c>
      <c r="AX625" s="577" t="str">
        <f t="shared" si="305"/>
        <v/>
      </c>
      <c r="AY625" s="632" t="str">
        <f>IFERROR(VLOOKUP(K625,【参考】数式用!$AR$3:$AS$49, 2, FALSE), "")</f>
        <v/>
      </c>
      <c r="AZ625" s="577" t="str">
        <f t="shared" si="306"/>
        <v/>
      </c>
      <c r="BA625" s="559" t="str">
        <f t="shared" si="307"/>
        <v>入力済</v>
      </c>
      <c r="BB625" s="632" t="str">
        <f>IFERROR(VLOOKUP(K625,【参考】数式用!$AX$3:$AY$59, 2, FALSE), "")</f>
        <v/>
      </c>
      <c r="BC625" s="577" t="str">
        <f t="shared" si="308"/>
        <v/>
      </c>
      <c r="BD625" s="559" t="str">
        <f t="shared" si="309"/>
        <v>入力済</v>
      </c>
      <c r="BE625" s="559" t="str">
        <f t="shared" si="310"/>
        <v/>
      </c>
      <c r="BF625" s="559" t="str">
        <f t="shared" si="311"/>
        <v/>
      </c>
      <c r="BG625" s="559" t="str">
        <f t="shared" si="312"/>
        <v/>
      </c>
      <c r="BH625" s="559" t="str">
        <f t="shared" si="313"/>
        <v/>
      </c>
      <c r="BI625" s="559" t="str">
        <f t="shared" si="314"/>
        <v/>
      </c>
      <c r="BK625" s="27"/>
      <c r="BL625" s="606" t="str">
        <f t="shared" si="315"/>
        <v/>
      </c>
      <c r="BM625" s="606" t="str">
        <f t="shared" si="316"/>
        <v/>
      </c>
      <c r="BN625" s="606" t="str">
        <f t="shared" si="317"/>
        <v/>
      </c>
      <c r="BO625" s="607" t="str">
        <f>IFERROR(IF(BN625="対象",ROUNDDOWN(L625*VLOOKUP(K625,【参考】数式用!$A$4:$J$42,10,FALSE)*AA625,0),""),"")</f>
        <v/>
      </c>
      <c r="BP625" s="606" t="str">
        <f t="shared" si="321"/>
        <v/>
      </c>
      <c r="BQ625" s="606" t="str">
        <f t="shared" si="318"/>
        <v/>
      </c>
      <c r="BR625" s="608" t="str">
        <f t="shared" si="322"/>
        <v/>
      </c>
      <c r="BS625" s="608" t="str">
        <f t="shared" si="319"/>
        <v/>
      </c>
      <c r="BT625" s="606" t="str">
        <f t="shared" si="320"/>
        <v/>
      </c>
      <c r="BU625" s="607" t="str">
        <f>IFERROR(IF(BT625="Ⅱロ有り",ROUNDDOWN(L625*VLOOKUP(K625,【参考】数式用!$A$4:$J$42,10,FALSE)*AA625,0),""),"")</f>
        <v/>
      </c>
      <c r="BV625" s="606" t="str">
        <f>IFERROR(IF(BT625="Ⅱロなし",ROUNDDOWN(L625*VLOOKUP(K625,【参考】数式用!$A$4:$J$42,8,FALSE)*AA625,0),""),"")</f>
        <v/>
      </c>
    </row>
    <row r="626" spans="1:74" ht="110.1" customHeight="1" thickBot="1">
      <c r="A626" s="333">
        <v>613</v>
      </c>
      <c r="B626" s="1008" t="str">
        <f>IF(基本情報入力シート!B648="","",基本情報入力シート!B648)</f>
        <v/>
      </c>
      <c r="C626" s="1009"/>
      <c r="D626" s="1009"/>
      <c r="E626" s="1009"/>
      <c r="F626" s="1010"/>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24" t="str">
        <f>IF('別紙様式2-2（個票（４、５月））'!M626="","",'別紙様式2-2（個票（４、５月））'!M626)</f>
        <v/>
      </c>
      <c r="N626" s="584" t="str">
        <f>IF('別紙様式2-2（個票（４、５月））'!N626="","",'別紙様式2-2（個票（４、５月））'!N626)</f>
        <v/>
      </c>
      <c r="O626" s="336"/>
      <c r="P626" s="337" t="str">
        <f>IFERROR(VLOOKUP(K626,【参考】数式用!$A$2:$M$57,MATCH(O626,【参考】数式用!$G$3:$M$3,0)+6,0),"")</f>
        <v/>
      </c>
      <c r="Q626" s="338" t="s">
        <v>118</v>
      </c>
      <c r="R626" s="339"/>
      <c r="S626" s="340" t="s">
        <v>183</v>
      </c>
      <c r="T626" s="339"/>
      <c r="U626" s="340" t="s">
        <v>184</v>
      </c>
      <c r="V626" s="339"/>
      <c r="W626" s="340" t="s">
        <v>183</v>
      </c>
      <c r="X626" s="339"/>
      <c r="Y626" s="340" t="s">
        <v>185</v>
      </c>
      <c r="Z626" s="340" t="s">
        <v>186</v>
      </c>
      <c r="AA626" s="340" t="str">
        <f t="shared" ref="AA626:AA689" si="323">IF(R626&gt;=1,(V626*12+X626)-(R626*12+T626)+1,"")</f>
        <v/>
      </c>
      <c r="AB626" s="341" t="s">
        <v>187</v>
      </c>
      <c r="AC626" s="342" t="str">
        <f t="shared" ref="AC626:AC689" si="324">IFERROR(ROUNDDOWN(ROUND(L626*P626,0),0)*AA626,"")</f>
        <v/>
      </c>
      <c r="AD626" s="509"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2"/>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77" t="str">
        <f>IFERROR(VLOOKUP(K626,【参考】数式用!$A$2:$N$57,14,FALSE),"")</f>
        <v/>
      </c>
      <c r="AP626" s="577" t="str">
        <f t="shared" ref="AP626:AP689" si="328">IF(AND(K626&lt;&gt;""),"O列に色付け","")</f>
        <v/>
      </c>
      <c r="AQ626" s="560" t="str">
        <f t="shared" ref="AQ626:AQ689" si="329">IF(AND(AE626&lt;&gt;0,AE626&lt;&gt;"",AO626="加算対象"),IF(AF626="○","入力済","未入力"),"")</f>
        <v/>
      </c>
      <c r="AR626" s="560" t="str">
        <f t="shared" ref="AR626:AR689" si="330">"キャリアパス要件Ⅰ・Ⅱ_"&amp;AO626</f>
        <v>キャリアパス要件Ⅰ・Ⅱ_</v>
      </c>
      <c r="AS626" s="632" t="str">
        <f t="shared" ref="AS626:AS689" si="331">IF(AND(O626&lt;&gt;"", AG626=""), "未入力", "入力済")</f>
        <v>入力済</v>
      </c>
      <c r="AT626" s="577" t="str">
        <f t="shared" ref="AT626:AT689" si="332">IF(AND(O626&lt;&gt;"", O626&lt;&gt;"処遇改善加算Ⅳ",AO626="加算対象"),"AH列に色付け","")</f>
        <v/>
      </c>
      <c r="AU626" s="632" t="str">
        <f t="shared" ref="AU626:AU689" si="333">IF(AND(O626&lt;&gt;"", O626&lt;&gt;"処遇改善加算Ⅳ",O626&lt;&gt;"処遇改善加算", AH626=""), "未入力", "入力済")</f>
        <v>入力済</v>
      </c>
      <c r="AV626" s="632" t="str">
        <f t="shared" ref="AV626:AV689" si="334">IF(OR(ISNUMBER(SEARCH("処遇改善加算Ⅰ",O626)),ISNUMBER(SEARCH("処遇改善加算Ⅱ",O626))),"対象","")</f>
        <v/>
      </c>
      <c r="AW626" s="632" t="str">
        <f t="shared" ref="AW626:AW689" si="335">IF(AND(O626&lt;&gt;"", O626&lt;&gt;"処遇改善加算Ⅲ", O626&lt;&gt;"処遇改善加算Ⅳ",O626&lt;&gt;"処遇改善加算"),"対象", "")</f>
        <v/>
      </c>
      <c r="AX626" s="577" t="str">
        <f t="shared" ref="AX626:AX689" si="336">IF(AND(AW626=1, OR(AI626=0,AI626=""),AO626="加算対象"),"AH列に色付け","")</f>
        <v/>
      </c>
      <c r="AY626" s="632" t="str">
        <f>IFERROR(VLOOKUP(K626,【参考】数式用!$AR$3:$AS$49, 2, FALSE), "")</f>
        <v/>
      </c>
      <c r="AZ626" s="577" t="str">
        <f t="shared" ref="AZ626:AZ689" si="337">IF(AND(AO626="加算対象",OR(O626="処遇改善加算Ⅰイ",O626="処遇改善加算Ⅰロ")),"AJ列に色付け","")</f>
        <v/>
      </c>
      <c r="BA626" s="559" t="str">
        <f t="shared" ref="BA626:BA689" si="338">IF(AND(OR(O626="処遇改善加算Ⅰイ",O626="処遇改善加算Ⅰロ"), AJ626=""), "未入力","入力済")</f>
        <v>入力済</v>
      </c>
      <c r="BB626" s="632" t="str">
        <f>IFERROR(VLOOKUP(K626,【参考】数式用!$AX$3:$AY$59, 2, FALSE), "")</f>
        <v/>
      </c>
      <c r="BC626" s="577" t="str">
        <f t="shared" ref="BC626:BC689" si="339">IF(OR(COUNTIF(AG626:AI626,"*令和８年度特例要件を*")&gt;0,ISNUMBER(SEARCH("処遇改善加算Ⅰロ",O626)),ISNUMBER(SEARCH("処遇改善加算Ⅱロ",O626)),AO626="加算対象外"),"AK列に色付け","")</f>
        <v/>
      </c>
      <c r="BD626" s="559" t="str">
        <f t="shared" ref="BD626:BD689" si="340">IF(AND(COUNTIF(AG626:AI626,"*令和８年度特例要件を*")&gt;0,AK626=""), "未入力","入力済")</f>
        <v>入力済</v>
      </c>
      <c r="BE626" s="559" t="str">
        <f t="shared" ref="BE626:BE689" si="341">IF(OR(ISNUMBER(SEARCH("処遇改善加算Ⅰロ",O626)),ISNUMBER(SEARCH("処遇改善加算Ⅱロ",O626))),"",IF(AND(BC626="AK列に色付け",OR(AG626="○",AG626="誓約"),AH626="○",AI626&gt;=1),"AK列色消し",""))</f>
        <v/>
      </c>
      <c r="BF626" s="559" t="str">
        <f t="shared" ref="BF626:BF689" si="342">IF(AND(O626="処遇改善加算",OR(AG626="○",AG626="誓約")),"AK列色消し","")</f>
        <v/>
      </c>
      <c r="BG626" s="559" t="str">
        <f t="shared" ref="BG626:BG689" si="343">IF(OR(TRIM(BC626)="",BE626="AK列色消し",BF626="AK列色消し"),"","入力必要")</f>
        <v/>
      </c>
      <c r="BH626" s="559" t="str">
        <f t="shared" ref="BH626:BH689" si="344">IF(AND(BE626="",BG626="入力必要"),IF(AK626="","未入力","入力済"),"")</f>
        <v/>
      </c>
      <c r="BI626" s="559" t="str">
        <f t="shared" ref="BI626:BI689" si="345">G626</f>
        <v/>
      </c>
      <c r="BK626" s="27"/>
      <c r="BL626" s="606" t="str">
        <f t="shared" ref="BL626:BL689" si="346">IF(AND(K626&lt;&gt;"",K626&lt;&gt;"計画相談支援",K626&lt;&gt;"地域相談支援（地域定着支援）",K626&lt;&gt;"地域相談支援（地域移行支援）",K626&lt;&gt;"障害児相談支援"),"O列に色付け","")</f>
        <v/>
      </c>
      <c r="BM626" s="606" t="str">
        <f t="shared" ref="BM626:BM689" si="347">IF(OR(O626="処遇改善加算Ⅰロ",O626="処遇改善加算Ⅱロ"),"対象","")</f>
        <v/>
      </c>
      <c r="BN626" s="60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607" t="str">
        <f>IFERROR(IF(BN626="対象",ROUNDDOWN(L626*VLOOKUP(K626,【参考】数式用!$A$4:$J$42,10,FALSE)*AA626,0),""),"")</f>
        <v/>
      </c>
      <c r="BP626" s="606" t="str">
        <f t="shared" si="321"/>
        <v/>
      </c>
      <c r="BQ626" s="606" t="str">
        <f t="shared" ref="BQ626:BQ689" si="349">IF(O626="処遇改善加算","対象","")</f>
        <v/>
      </c>
      <c r="BR626" s="608" t="str">
        <f t="shared" si="322"/>
        <v/>
      </c>
      <c r="BS626" s="608" t="str">
        <f t="shared" ref="BS626:BS689" si="350">IF(BM626="対象","",IF(COUNTIF(AF626:AH626,"*令和８年度特例要件を*")&gt;0,"特例要件",""))</f>
        <v/>
      </c>
      <c r="BT626" s="606" t="str">
        <f t="shared" ref="BT626:BT689" si="351">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607" t="str">
        <f>IFERROR(IF(BT626="Ⅱロ有り",ROUNDDOWN(L626*VLOOKUP(K626,【参考】数式用!$A$4:$J$42,10,FALSE)*AA626,0),""),"")</f>
        <v/>
      </c>
      <c r="BV626" s="606" t="str">
        <f>IFERROR(IF(BT626="Ⅱロなし",ROUNDDOWN(L626*VLOOKUP(K626,【参考】数式用!$A$4:$J$42,8,FALSE)*AA626,0),""),"")</f>
        <v/>
      </c>
    </row>
    <row r="627" spans="1:74" ht="110.1" customHeight="1" thickBot="1">
      <c r="A627" s="333">
        <v>614</v>
      </c>
      <c r="B627" s="1008" t="str">
        <f>IF(基本情報入力シート!B649="","",基本情報入力シート!B649)</f>
        <v/>
      </c>
      <c r="C627" s="1009"/>
      <c r="D627" s="1009"/>
      <c r="E627" s="1009"/>
      <c r="F627" s="1010"/>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24" t="str">
        <f>IF('別紙様式2-2（個票（４、５月））'!M627="","",'別紙様式2-2（個票（４、５月））'!M627)</f>
        <v/>
      </c>
      <c r="N627" s="584" t="str">
        <f>IF('別紙様式2-2（個票（４、５月））'!N627="","",'別紙様式2-2（個票（４、５月））'!N627)</f>
        <v/>
      </c>
      <c r="O627" s="336"/>
      <c r="P627" s="337" t="str">
        <f>IFERROR(VLOOKUP(K627,【参考】数式用!$A$2:$M$57,MATCH(O627,【参考】数式用!$G$3:$M$3,0)+6,0),"")</f>
        <v/>
      </c>
      <c r="Q627" s="338" t="s">
        <v>118</v>
      </c>
      <c r="R627" s="339"/>
      <c r="S627" s="340" t="s">
        <v>183</v>
      </c>
      <c r="T627" s="339"/>
      <c r="U627" s="340" t="s">
        <v>184</v>
      </c>
      <c r="V627" s="339"/>
      <c r="W627" s="340" t="s">
        <v>183</v>
      </c>
      <c r="X627" s="339"/>
      <c r="Y627" s="340" t="s">
        <v>185</v>
      </c>
      <c r="Z627" s="340" t="s">
        <v>186</v>
      </c>
      <c r="AA627" s="340" t="str">
        <f t="shared" si="323"/>
        <v/>
      </c>
      <c r="AB627" s="341" t="s">
        <v>187</v>
      </c>
      <c r="AC627" s="342" t="str">
        <f t="shared" si="324"/>
        <v/>
      </c>
      <c r="AD627" s="509" t="str">
        <f t="shared" si="325"/>
        <v/>
      </c>
      <c r="AE627" s="343" t="str">
        <f>IFERROR(ROUNDDOWN(ROUNDDOWN(ROUND(L627*VLOOKUP(K627,【参考】数式用!$A$2:$M$57,MATCH("処遇改善加算Ⅳ",【参考】数式用!$G$3:$M$3,0)+6,0),0),0)*AA627*0.5,0), "")</f>
        <v/>
      </c>
      <c r="AF627" s="344"/>
      <c r="AG627" s="345"/>
      <c r="AH627" s="345"/>
      <c r="AI627" s="344"/>
      <c r="AJ627" s="382"/>
      <c r="AK627" s="346"/>
      <c r="AL627" s="324" t="str">
        <f t="shared" si="326"/>
        <v/>
      </c>
      <c r="AM627" s="325" t="str">
        <f t="shared" si="327"/>
        <v/>
      </c>
      <c r="AN627" s="255"/>
      <c r="AO627" s="577" t="str">
        <f>IFERROR(VLOOKUP(K627,【参考】数式用!$A$2:$N$57,14,FALSE),"")</f>
        <v/>
      </c>
      <c r="AP627" s="577" t="str">
        <f t="shared" si="328"/>
        <v/>
      </c>
      <c r="AQ627" s="560" t="str">
        <f t="shared" si="329"/>
        <v/>
      </c>
      <c r="AR627" s="560" t="str">
        <f t="shared" si="330"/>
        <v>キャリアパス要件Ⅰ・Ⅱ_</v>
      </c>
      <c r="AS627" s="632" t="str">
        <f t="shared" si="331"/>
        <v>入力済</v>
      </c>
      <c r="AT627" s="577" t="str">
        <f t="shared" si="332"/>
        <v/>
      </c>
      <c r="AU627" s="632" t="str">
        <f t="shared" si="333"/>
        <v>入力済</v>
      </c>
      <c r="AV627" s="632" t="str">
        <f t="shared" si="334"/>
        <v/>
      </c>
      <c r="AW627" s="632" t="str">
        <f t="shared" si="335"/>
        <v/>
      </c>
      <c r="AX627" s="577" t="str">
        <f t="shared" si="336"/>
        <v/>
      </c>
      <c r="AY627" s="632" t="str">
        <f>IFERROR(VLOOKUP(K627,【参考】数式用!$AR$3:$AS$49, 2, FALSE), "")</f>
        <v/>
      </c>
      <c r="AZ627" s="577" t="str">
        <f t="shared" si="337"/>
        <v/>
      </c>
      <c r="BA627" s="559" t="str">
        <f t="shared" si="338"/>
        <v>入力済</v>
      </c>
      <c r="BB627" s="632" t="str">
        <f>IFERROR(VLOOKUP(K627,【参考】数式用!$AX$3:$AY$59, 2, FALSE), "")</f>
        <v/>
      </c>
      <c r="BC627" s="577" t="str">
        <f t="shared" si="339"/>
        <v/>
      </c>
      <c r="BD627" s="559" t="str">
        <f t="shared" si="340"/>
        <v>入力済</v>
      </c>
      <c r="BE627" s="559" t="str">
        <f t="shared" si="341"/>
        <v/>
      </c>
      <c r="BF627" s="559" t="str">
        <f t="shared" si="342"/>
        <v/>
      </c>
      <c r="BG627" s="559" t="str">
        <f t="shared" si="343"/>
        <v/>
      </c>
      <c r="BH627" s="559" t="str">
        <f t="shared" si="344"/>
        <v/>
      </c>
      <c r="BI627" s="559" t="str">
        <f t="shared" si="345"/>
        <v/>
      </c>
      <c r="BK627" s="27"/>
      <c r="BL627" s="606" t="str">
        <f t="shared" si="346"/>
        <v/>
      </c>
      <c r="BM627" s="606" t="str">
        <f t="shared" si="347"/>
        <v/>
      </c>
      <c r="BN627" s="606" t="str">
        <f t="shared" si="348"/>
        <v/>
      </c>
      <c r="BO627" s="607" t="str">
        <f>IFERROR(IF(BN627="対象",ROUNDDOWN(L627*VLOOKUP(K627,【参考】数式用!$A$4:$J$42,10,FALSE)*AA627,0),""),"")</f>
        <v/>
      </c>
      <c r="BP627" s="606" t="str">
        <f t="shared" si="321"/>
        <v/>
      </c>
      <c r="BQ627" s="606" t="str">
        <f t="shared" si="349"/>
        <v/>
      </c>
      <c r="BR627" s="608" t="str">
        <f t="shared" si="322"/>
        <v/>
      </c>
      <c r="BS627" s="608" t="str">
        <f t="shared" si="350"/>
        <v/>
      </c>
      <c r="BT627" s="606" t="str">
        <f t="shared" si="351"/>
        <v/>
      </c>
      <c r="BU627" s="607" t="str">
        <f>IFERROR(IF(BT627="Ⅱロ有り",ROUNDDOWN(L627*VLOOKUP(K627,【参考】数式用!$A$4:$J$42,10,FALSE)*AA627,0),""),"")</f>
        <v/>
      </c>
      <c r="BV627" s="606" t="str">
        <f>IFERROR(IF(BT627="Ⅱロなし",ROUNDDOWN(L627*VLOOKUP(K627,【参考】数式用!$A$4:$J$42,8,FALSE)*AA627,0),""),"")</f>
        <v/>
      </c>
    </row>
    <row r="628" spans="1:74" ht="110.1" customHeight="1" thickBot="1">
      <c r="A628" s="333">
        <v>615</v>
      </c>
      <c r="B628" s="1008" t="str">
        <f>IF(基本情報入力シート!B650="","",基本情報入力シート!B650)</f>
        <v/>
      </c>
      <c r="C628" s="1009"/>
      <c r="D628" s="1009"/>
      <c r="E628" s="1009"/>
      <c r="F628" s="1010"/>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24" t="str">
        <f>IF('別紙様式2-2（個票（４、５月））'!M628="","",'別紙様式2-2（個票（４、５月））'!M628)</f>
        <v/>
      </c>
      <c r="N628" s="584" t="str">
        <f>IF('別紙様式2-2（個票（４、５月））'!N628="","",'別紙様式2-2（個票（４、５月））'!N628)</f>
        <v/>
      </c>
      <c r="O628" s="336"/>
      <c r="P628" s="337" t="str">
        <f>IFERROR(VLOOKUP(K628,【参考】数式用!$A$2:$M$57,MATCH(O628,【参考】数式用!$G$3:$M$3,0)+6,0),"")</f>
        <v/>
      </c>
      <c r="Q628" s="338" t="s">
        <v>118</v>
      </c>
      <c r="R628" s="339"/>
      <c r="S628" s="340" t="s">
        <v>183</v>
      </c>
      <c r="T628" s="339"/>
      <c r="U628" s="340" t="s">
        <v>184</v>
      </c>
      <c r="V628" s="339"/>
      <c r="W628" s="340" t="s">
        <v>183</v>
      </c>
      <c r="X628" s="339"/>
      <c r="Y628" s="340" t="s">
        <v>185</v>
      </c>
      <c r="Z628" s="340" t="s">
        <v>186</v>
      </c>
      <c r="AA628" s="340" t="str">
        <f t="shared" si="323"/>
        <v/>
      </c>
      <c r="AB628" s="341" t="s">
        <v>187</v>
      </c>
      <c r="AC628" s="342" t="str">
        <f t="shared" si="324"/>
        <v/>
      </c>
      <c r="AD628" s="509" t="str">
        <f t="shared" si="325"/>
        <v/>
      </c>
      <c r="AE628" s="343" t="str">
        <f>IFERROR(ROUNDDOWN(ROUNDDOWN(ROUND(L628*VLOOKUP(K628,【参考】数式用!$A$2:$M$57,MATCH("処遇改善加算Ⅳ",【参考】数式用!$G$3:$M$3,0)+6,0),0),0)*AA628*0.5,0), "")</f>
        <v/>
      </c>
      <c r="AF628" s="344"/>
      <c r="AG628" s="345"/>
      <c r="AH628" s="345"/>
      <c r="AI628" s="344"/>
      <c r="AJ628" s="382"/>
      <c r="AK628" s="346"/>
      <c r="AL628" s="324" t="str">
        <f t="shared" si="326"/>
        <v/>
      </c>
      <c r="AM628" s="325" t="str">
        <f t="shared" si="327"/>
        <v/>
      </c>
      <c r="AN628" s="255"/>
      <c r="AO628" s="577" t="str">
        <f>IFERROR(VLOOKUP(K628,【参考】数式用!$A$2:$N$57,14,FALSE),"")</f>
        <v/>
      </c>
      <c r="AP628" s="577" t="str">
        <f t="shared" si="328"/>
        <v/>
      </c>
      <c r="AQ628" s="560" t="str">
        <f t="shared" si="329"/>
        <v/>
      </c>
      <c r="AR628" s="560" t="str">
        <f t="shared" si="330"/>
        <v>キャリアパス要件Ⅰ・Ⅱ_</v>
      </c>
      <c r="AS628" s="632" t="str">
        <f t="shared" si="331"/>
        <v>入力済</v>
      </c>
      <c r="AT628" s="577" t="str">
        <f t="shared" si="332"/>
        <v/>
      </c>
      <c r="AU628" s="632" t="str">
        <f t="shared" si="333"/>
        <v>入力済</v>
      </c>
      <c r="AV628" s="632" t="str">
        <f t="shared" si="334"/>
        <v/>
      </c>
      <c r="AW628" s="632" t="str">
        <f t="shared" si="335"/>
        <v/>
      </c>
      <c r="AX628" s="577" t="str">
        <f t="shared" si="336"/>
        <v/>
      </c>
      <c r="AY628" s="632" t="str">
        <f>IFERROR(VLOOKUP(K628,【参考】数式用!$AR$3:$AS$49, 2, FALSE), "")</f>
        <v/>
      </c>
      <c r="AZ628" s="577" t="str">
        <f t="shared" si="337"/>
        <v/>
      </c>
      <c r="BA628" s="559" t="str">
        <f t="shared" si="338"/>
        <v>入力済</v>
      </c>
      <c r="BB628" s="632" t="str">
        <f>IFERROR(VLOOKUP(K628,【参考】数式用!$AX$3:$AY$59, 2, FALSE), "")</f>
        <v/>
      </c>
      <c r="BC628" s="577" t="str">
        <f t="shared" si="339"/>
        <v/>
      </c>
      <c r="BD628" s="559" t="str">
        <f t="shared" si="340"/>
        <v>入力済</v>
      </c>
      <c r="BE628" s="559" t="str">
        <f t="shared" si="341"/>
        <v/>
      </c>
      <c r="BF628" s="559" t="str">
        <f t="shared" si="342"/>
        <v/>
      </c>
      <c r="BG628" s="559" t="str">
        <f t="shared" si="343"/>
        <v/>
      </c>
      <c r="BH628" s="559" t="str">
        <f t="shared" si="344"/>
        <v/>
      </c>
      <c r="BI628" s="559" t="str">
        <f t="shared" si="345"/>
        <v/>
      </c>
      <c r="BK628" s="27"/>
      <c r="BL628" s="606" t="str">
        <f t="shared" si="346"/>
        <v/>
      </c>
      <c r="BM628" s="606" t="str">
        <f t="shared" si="347"/>
        <v/>
      </c>
      <c r="BN628" s="606" t="str">
        <f t="shared" si="348"/>
        <v/>
      </c>
      <c r="BO628" s="607" t="str">
        <f>IFERROR(IF(BN628="対象",ROUNDDOWN(L628*VLOOKUP(K628,【参考】数式用!$A$4:$J$42,10,FALSE)*AA628,0),""),"")</f>
        <v/>
      </c>
      <c r="BP628" s="606" t="str">
        <f t="shared" si="321"/>
        <v/>
      </c>
      <c r="BQ628" s="606" t="str">
        <f t="shared" si="349"/>
        <v/>
      </c>
      <c r="BR628" s="608" t="str">
        <f t="shared" si="322"/>
        <v/>
      </c>
      <c r="BS628" s="608" t="str">
        <f t="shared" si="350"/>
        <v/>
      </c>
      <c r="BT628" s="606" t="str">
        <f t="shared" si="351"/>
        <v/>
      </c>
      <c r="BU628" s="607" t="str">
        <f>IFERROR(IF(BT628="Ⅱロ有り",ROUNDDOWN(L628*VLOOKUP(K628,【参考】数式用!$A$4:$J$42,10,FALSE)*AA628,0),""),"")</f>
        <v/>
      </c>
      <c r="BV628" s="606" t="str">
        <f>IFERROR(IF(BT628="Ⅱロなし",ROUNDDOWN(L628*VLOOKUP(K628,【参考】数式用!$A$4:$J$42,8,FALSE)*AA628,0),""),"")</f>
        <v/>
      </c>
    </row>
    <row r="629" spans="1:74" ht="110.1" customHeight="1" thickBot="1">
      <c r="A629" s="333">
        <v>616</v>
      </c>
      <c r="B629" s="1008" t="str">
        <f>IF(基本情報入力シート!B651="","",基本情報入力シート!B651)</f>
        <v/>
      </c>
      <c r="C629" s="1009"/>
      <c r="D629" s="1009"/>
      <c r="E629" s="1009"/>
      <c r="F629" s="1010"/>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24" t="str">
        <f>IF('別紙様式2-2（個票（４、５月））'!M629="","",'別紙様式2-2（個票（４、５月））'!M629)</f>
        <v/>
      </c>
      <c r="N629" s="584" t="str">
        <f>IF('別紙様式2-2（個票（４、５月））'!N629="","",'別紙様式2-2（個票（４、５月））'!N629)</f>
        <v/>
      </c>
      <c r="O629" s="336"/>
      <c r="P629" s="337" t="str">
        <f>IFERROR(VLOOKUP(K629,【参考】数式用!$A$2:$M$57,MATCH(O629,【参考】数式用!$G$3:$M$3,0)+6,0),"")</f>
        <v/>
      </c>
      <c r="Q629" s="338" t="s">
        <v>118</v>
      </c>
      <c r="R629" s="339"/>
      <c r="S629" s="340" t="s">
        <v>183</v>
      </c>
      <c r="T629" s="339"/>
      <c r="U629" s="340" t="s">
        <v>184</v>
      </c>
      <c r="V629" s="339"/>
      <c r="W629" s="340" t="s">
        <v>183</v>
      </c>
      <c r="X629" s="339"/>
      <c r="Y629" s="340" t="s">
        <v>185</v>
      </c>
      <c r="Z629" s="340" t="s">
        <v>186</v>
      </c>
      <c r="AA629" s="340" t="str">
        <f t="shared" si="323"/>
        <v/>
      </c>
      <c r="AB629" s="341" t="s">
        <v>187</v>
      </c>
      <c r="AC629" s="342" t="str">
        <f t="shared" si="324"/>
        <v/>
      </c>
      <c r="AD629" s="509" t="str">
        <f t="shared" si="325"/>
        <v/>
      </c>
      <c r="AE629" s="343" t="str">
        <f>IFERROR(ROUNDDOWN(ROUNDDOWN(ROUND(L629*VLOOKUP(K629,【参考】数式用!$A$2:$M$57,MATCH("処遇改善加算Ⅳ",【参考】数式用!$G$3:$M$3,0)+6,0),0),0)*AA629*0.5,0), "")</f>
        <v/>
      </c>
      <c r="AF629" s="344"/>
      <c r="AG629" s="345"/>
      <c r="AH629" s="345"/>
      <c r="AI629" s="344"/>
      <c r="AJ629" s="382"/>
      <c r="AK629" s="346"/>
      <c r="AL629" s="324" t="str">
        <f t="shared" si="326"/>
        <v/>
      </c>
      <c r="AM629" s="325" t="str">
        <f t="shared" si="327"/>
        <v/>
      </c>
      <c r="AN629" s="255"/>
      <c r="AO629" s="577" t="str">
        <f>IFERROR(VLOOKUP(K629,【参考】数式用!$A$2:$N$57,14,FALSE),"")</f>
        <v/>
      </c>
      <c r="AP629" s="577" t="str">
        <f t="shared" si="328"/>
        <v/>
      </c>
      <c r="AQ629" s="560" t="str">
        <f t="shared" si="329"/>
        <v/>
      </c>
      <c r="AR629" s="560" t="str">
        <f t="shared" si="330"/>
        <v>キャリアパス要件Ⅰ・Ⅱ_</v>
      </c>
      <c r="AS629" s="632" t="str">
        <f t="shared" si="331"/>
        <v>入力済</v>
      </c>
      <c r="AT629" s="577" t="str">
        <f t="shared" si="332"/>
        <v/>
      </c>
      <c r="AU629" s="632" t="str">
        <f t="shared" si="333"/>
        <v>入力済</v>
      </c>
      <c r="AV629" s="632" t="str">
        <f t="shared" si="334"/>
        <v/>
      </c>
      <c r="AW629" s="632" t="str">
        <f t="shared" si="335"/>
        <v/>
      </c>
      <c r="AX629" s="577" t="str">
        <f t="shared" si="336"/>
        <v/>
      </c>
      <c r="AY629" s="632" t="str">
        <f>IFERROR(VLOOKUP(K629,【参考】数式用!$AR$3:$AS$49, 2, FALSE), "")</f>
        <v/>
      </c>
      <c r="AZ629" s="577" t="str">
        <f t="shared" si="337"/>
        <v/>
      </c>
      <c r="BA629" s="559" t="str">
        <f t="shared" si="338"/>
        <v>入力済</v>
      </c>
      <c r="BB629" s="632" t="str">
        <f>IFERROR(VLOOKUP(K629,【参考】数式用!$AX$3:$AY$59, 2, FALSE), "")</f>
        <v/>
      </c>
      <c r="BC629" s="577" t="str">
        <f t="shared" si="339"/>
        <v/>
      </c>
      <c r="BD629" s="559" t="str">
        <f t="shared" si="340"/>
        <v>入力済</v>
      </c>
      <c r="BE629" s="559" t="str">
        <f t="shared" si="341"/>
        <v/>
      </c>
      <c r="BF629" s="559" t="str">
        <f t="shared" si="342"/>
        <v/>
      </c>
      <c r="BG629" s="559" t="str">
        <f t="shared" si="343"/>
        <v/>
      </c>
      <c r="BH629" s="559" t="str">
        <f t="shared" si="344"/>
        <v/>
      </c>
      <c r="BI629" s="559" t="str">
        <f t="shared" si="345"/>
        <v/>
      </c>
      <c r="BK629" s="27"/>
      <c r="BL629" s="606" t="str">
        <f t="shared" si="346"/>
        <v/>
      </c>
      <c r="BM629" s="606" t="str">
        <f t="shared" si="347"/>
        <v/>
      </c>
      <c r="BN629" s="606" t="str">
        <f t="shared" si="348"/>
        <v/>
      </c>
      <c r="BO629" s="607" t="str">
        <f>IFERROR(IF(BN629="対象",ROUNDDOWN(L629*VLOOKUP(K629,【参考】数式用!$A$4:$J$42,10,FALSE)*AA629,0),""),"")</f>
        <v/>
      </c>
      <c r="BP629" s="606" t="str">
        <f t="shared" si="321"/>
        <v/>
      </c>
      <c r="BQ629" s="606" t="str">
        <f t="shared" si="349"/>
        <v/>
      </c>
      <c r="BR629" s="608" t="str">
        <f t="shared" si="322"/>
        <v/>
      </c>
      <c r="BS629" s="608" t="str">
        <f t="shared" si="350"/>
        <v/>
      </c>
      <c r="BT629" s="606" t="str">
        <f t="shared" si="351"/>
        <v/>
      </c>
      <c r="BU629" s="607" t="str">
        <f>IFERROR(IF(BT629="Ⅱロ有り",ROUNDDOWN(L629*VLOOKUP(K629,【参考】数式用!$A$4:$J$42,10,FALSE)*AA629,0),""),"")</f>
        <v/>
      </c>
      <c r="BV629" s="606" t="str">
        <f>IFERROR(IF(BT629="Ⅱロなし",ROUNDDOWN(L629*VLOOKUP(K629,【参考】数式用!$A$4:$J$42,8,FALSE)*AA629,0),""),"")</f>
        <v/>
      </c>
    </row>
    <row r="630" spans="1:74" ht="110.1" customHeight="1" thickBot="1">
      <c r="A630" s="333">
        <v>617</v>
      </c>
      <c r="B630" s="1008" t="str">
        <f>IF(基本情報入力シート!B652="","",基本情報入力シート!B652)</f>
        <v/>
      </c>
      <c r="C630" s="1009"/>
      <c r="D630" s="1009"/>
      <c r="E630" s="1009"/>
      <c r="F630" s="1010"/>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24" t="str">
        <f>IF('別紙様式2-2（個票（４、５月））'!M630="","",'別紙様式2-2（個票（４、５月））'!M630)</f>
        <v/>
      </c>
      <c r="N630" s="584" t="str">
        <f>IF('別紙様式2-2（個票（４、５月））'!N630="","",'別紙様式2-2（個票（４、５月））'!N630)</f>
        <v/>
      </c>
      <c r="O630" s="336"/>
      <c r="P630" s="337" t="str">
        <f>IFERROR(VLOOKUP(K630,【参考】数式用!$A$2:$M$57,MATCH(O630,【参考】数式用!$G$3:$M$3,0)+6,0),"")</f>
        <v/>
      </c>
      <c r="Q630" s="338" t="s">
        <v>118</v>
      </c>
      <c r="R630" s="339"/>
      <c r="S630" s="340" t="s">
        <v>183</v>
      </c>
      <c r="T630" s="339"/>
      <c r="U630" s="340" t="s">
        <v>184</v>
      </c>
      <c r="V630" s="339"/>
      <c r="W630" s="340" t="s">
        <v>183</v>
      </c>
      <c r="X630" s="339"/>
      <c r="Y630" s="340" t="s">
        <v>185</v>
      </c>
      <c r="Z630" s="340" t="s">
        <v>186</v>
      </c>
      <c r="AA630" s="340" t="str">
        <f t="shared" si="323"/>
        <v/>
      </c>
      <c r="AB630" s="341" t="s">
        <v>187</v>
      </c>
      <c r="AC630" s="342" t="str">
        <f t="shared" si="324"/>
        <v/>
      </c>
      <c r="AD630" s="509" t="str">
        <f t="shared" si="325"/>
        <v/>
      </c>
      <c r="AE630" s="343" t="str">
        <f>IFERROR(ROUNDDOWN(ROUNDDOWN(ROUND(L630*VLOOKUP(K630,【参考】数式用!$A$2:$M$57,MATCH("処遇改善加算Ⅳ",【参考】数式用!$G$3:$M$3,0)+6,0),0),0)*AA630*0.5,0), "")</f>
        <v/>
      </c>
      <c r="AF630" s="344"/>
      <c r="AG630" s="345"/>
      <c r="AH630" s="345"/>
      <c r="AI630" s="344"/>
      <c r="AJ630" s="382"/>
      <c r="AK630" s="346"/>
      <c r="AL630" s="324" t="str">
        <f t="shared" si="326"/>
        <v/>
      </c>
      <c r="AM630" s="325" t="str">
        <f t="shared" si="327"/>
        <v/>
      </c>
      <c r="AN630" s="255"/>
      <c r="AO630" s="577" t="str">
        <f>IFERROR(VLOOKUP(K630,【参考】数式用!$A$2:$N$57,14,FALSE),"")</f>
        <v/>
      </c>
      <c r="AP630" s="577" t="str">
        <f t="shared" si="328"/>
        <v/>
      </c>
      <c r="AQ630" s="560" t="str">
        <f t="shared" si="329"/>
        <v/>
      </c>
      <c r="AR630" s="560" t="str">
        <f t="shared" si="330"/>
        <v>キャリアパス要件Ⅰ・Ⅱ_</v>
      </c>
      <c r="AS630" s="632" t="str">
        <f t="shared" si="331"/>
        <v>入力済</v>
      </c>
      <c r="AT630" s="577" t="str">
        <f t="shared" si="332"/>
        <v/>
      </c>
      <c r="AU630" s="632" t="str">
        <f t="shared" si="333"/>
        <v>入力済</v>
      </c>
      <c r="AV630" s="632" t="str">
        <f t="shared" si="334"/>
        <v/>
      </c>
      <c r="AW630" s="632" t="str">
        <f t="shared" si="335"/>
        <v/>
      </c>
      <c r="AX630" s="577" t="str">
        <f t="shared" si="336"/>
        <v/>
      </c>
      <c r="AY630" s="632" t="str">
        <f>IFERROR(VLOOKUP(K630,【参考】数式用!$AR$3:$AS$49, 2, FALSE), "")</f>
        <v/>
      </c>
      <c r="AZ630" s="577" t="str">
        <f t="shared" si="337"/>
        <v/>
      </c>
      <c r="BA630" s="559" t="str">
        <f t="shared" si="338"/>
        <v>入力済</v>
      </c>
      <c r="BB630" s="632" t="str">
        <f>IFERROR(VLOOKUP(K630,【参考】数式用!$AX$3:$AY$59, 2, FALSE), "")</f>
        <v/>
      </c>
      <c r="BC630" s="577" t="str">
        <f t="shared" si="339"/>
        <v/>
      </c>
      <c r="BD630" s="559" t="str">
        <f t="shared" si="340"/>
        <v>入力済</v>
      </c>
      <c r="BE630" s="559" t="str">
        <f t="shared" si="341"/>
        <v/>
      </c>
      <c r="BF630" s="559" t="str">
        <f t="shared" si="342"/>
        <v/>
      </c>
      <c r="BG630" s="559" t="str">
        <f t="shared" si="343"/>
        <v/>
      </c>
      <c r="BH630" s="559" t="str">
        <f t="shared" si="344"/>
        <v/>
      </c>
      <c r="BI630" s="559" t="str">
        <f t="shared" si="345"/>
        <v/>
      </c>
      <c r="BK630" s="27"/>
      <c r="BL630" s="606" t="str">
        <f t="shared" si="346"/>
        <v/>
      </c>
      <c r="BM630" s="606" t="str">
        <f t="shared" si="347"/>
        <v/>
      </c>
      <c r="BN630" s="606" t="str">
        <f t="shared" si="348"/>
        <v/>
      </c>
      <c r="BO630" s="607" t="str">
        <f>IFERROR(IF(BN630="対象",ROUNDDOWN(L630*VLOOKUP(K630,【参考】数式用!$A$4:$J$42,10,FALSE)*AA630,0),""),"")</f>
        <v/>
      </c>
      <c r="BP630" s="606" t="str">
        <f t="shared" si="321"/>
        <v/>
      </c>
      <c r="BQ630" s="606" t="str">
        <f t="shared" si="349"/>
        <v/>
      </c>
      <c r="BR630" s="608" t="str">
        <f t="shared" si="322"/>
        <v/>
      </c>
      <c r="BS630" s="608" t="str">
        <f t="shared" si="350"/>
        <v/>
      </c>
      <c r="BT630" s="606" t="str">
        <f t="shared" si="351"/>
        <v/>
      </c>
      <c r="BU630" s="607" t="str">
        <f>IFERROR(IF(BT630="Ⅱロ有り",ROUNDDOWN(L630*VLOOKUP(K630,【参考】数式用!$A$4:$J$42,10,FALSE)*AA630,0),""),"")</f>
        <v/>
      </c>
      <c r="BV630" s="606" t="str">
        <f>IFERROR(IF(BT630="Ⅱロなし",ROUNDDOWN(L630*VLOOKUP(K630,【参考】数式用!$A$4:$J$42,8,FALSE)*AA630,0),""),"")</f>
        <v/>
      </c>
    </row>
    <row r="631" spans="1:74" ht="110.1" customHeight="1" thickBot="1">
      <c r="A631" s="333">
        <v>618</v>
      </c>
      <c r="B631" s="1008" t="str">
        <f>IF(基本情報入力シート!B653="","",基本情報入力シート!B653)</f>
        <v/>
      </c>
      <c r="C631" s="1009"/>
      <c r="D631" s="1009"/>
      <c r="E631" s="1009"/>
      <c r="F631" s="1010"/>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24" t="str">
        <f>IF('別紙様式2-2（個票（４、５月））'!M631="","",'別紙様式2-2（個票（４、５月））'!M631)</f>
        <v/>
      </c>
      <c r="N631" s="584" t="str">
        <f>IF('別紙様式2-2（個票（４、５月））'!N631="","",'別紙様式2-2（個票（４、５月））'!N631)</f>
        <v/>
      </c>
      <c r="O631" s="336"/>
      <c r="P631" s="337" t="str">
        <f>IFERROR(VLOOKUP(K631,【参考】数式用!$A$2:$M$57,MATCH(O631,【参考】数式用!$G$3:$M$3,0)+6,0),"")</f>
        <v/>
      </c>
      <c r="Q631" s="338" t="s">
        <v>118</v>
      </c>
      <c r="R631" s="339"/>
      <c r="S631" s="340" t="s">
        <v>183</v>
      </c>
      <c r="T631" s="339"/>
      <c r="U631" s="340" t="s">
        <v>184</v>
      </c>
      <c r="V631" s="339"/>
      <c r="W631" s="340" t="s">
        <v>183</v>
      </c>
      <c r="X631" s="339"/>
      <c r="Y631" s="340" t="s">
        <v>185</v>
      </c>
      <c r="Z631" s="340" t="s">
        <v>186</v>
      </c>
      <c r="AA631" s="340" t="str">
        <f t="shared" si="323"/>
        <v/>
      </c>
      <c r="AB631" s="341" t="s">
        <v>187</v>
      </c>
      <c r="AC631" s="342" t="str">
        <f t="shared" si="324"/>
        <v/>
      </c>
      <c r="AD631" s="509" t="str">
        <f t="shared" si="325"/>
        <v/>
      </c>
      <c r="AE631" s="343" t="str">
        <f>IFERROR(ROUNDDOWN(ROUNDDOWN(ROUND(L631*VLOOKUP(K631,【参考】数式用!$A$2:$M$57,MATCH("処遇改善加算Ⅳ",【参考】数式用!$G$3:$M$3,0)+6,0),0),0)*AA631*0.5,0), "")</f>
        <v/>
      </c>
      <c r="AF631" s="344"/>
      <c r="AG631" s="345"/>
      <c r="AH631" s="345"/>
      <c r="AI631" s="344"/>
      <c r="AJ631" s="382"/>
      <c r="AK631" s="346"/>
      <c r="AL631" s="324" t="str">
        <f t="shared" si="326"/>
        <v/>
      </c>
      <c r="AM631" s="325" t="str">
        <f t="shared" si="327"/>
        <v/>
      </c>
      <c r="AN631" s="255"/>
      <c r="AO631" s="577" t="str">
        <f>IFERROR(VLOOKUP(K631,【参考】数式用!$A$2:$N$57,14,FALSE),"")</f>
        <v/>
      </c>
      <c r="AP631" s="577" t="str">
        <f t="shared" si="328"/>
        <v/>
      </c>
      <c r="AQ631" s="560" t="str">
        <f t="shared" si="329"/>
        <v/>
      </c>
      <c r="AR631" s="560" t="str">
        <f t="shared" si="330"/>
        <v>キャリアパス要件Ⅰ・Ⅱ_</v>
      </c>
      <c r="AS631" s="632" t="str">
        <f t="shared" si="331"/>
        <v>入力済</v>
      </c>
      <c r="AT631" s="577" t="str">
        <f t="shared" si="332"/>
        <v/>
      </c>
      <c r="AU631" s="632" t="str">
        <f t="shared" si="333"/>
        <v>入力済</v>
      </c>
      <c r="AV631" s="632" t="str">
        <f t="shared" si="334"/>
        <v/>
      </c>
      <c r="AW631" s="632" t="str">
        <f t="shared" si="335"/>
        <v/>
      </c>
      <c r="AX631" s="577" t="str">
        <f t="shared" si="336"/>
        <v/>
      </c>
      <c r="AY631" s="632" t="str">
        <f>IFERROR(VLOOKUP(K631,【参考】数式用!$AR$3:$AS$49, 2, FALSE), "")</f>
        <v/>
      </c>
      <c r="AZ631" s="577" t="str">
        <f t="shared" si="337"/>
        <v/>
      </c>
      <c r="BA631" s="559" t="str">
        <f t="shared" si="338"/>
        <v>入力済</v>
      </c>
      <c r="BB631" s="632" t="str">
        <f>IFERROR(VLOOKUP(K631,【参考】数式用!$AX$3:$AY$59, 2, FALSE), "")</f>
        <v/>
      </c>
      <c r="BC631" s="577" t="str">
        <f t="shared" si="339"/>
        <v/>
      </c>
      <c r="BD631" s="559" t="str">
        <f t="shared" si="340"/>
        <v>入力済</v>
      </c>
      <c r="BE631" s="559" t="str">
        <f t="shared" si="341"/>
        <v/>
      </c>
      <c r="BF631" s="559" t="str">
        <f t="shared" si="342"/>
        <v/>
      </c>
      <c r="BG631" s="559" t="str">
        <f t="shared" si="343"/>
        <v/>
      </c>
      <c r="BH631" s="559" t="str">
        <f t="shared" si="344"/>
        <v/>
      </c>
      <c r="BI631" s="559" t="str">
        <f t="shared" si="345"/>
        <v/>
      </c>
      <c r="BK631" s="27"/>
      <c r="BL631" s="606" t="str">
        <f t="shared" si="346"/>
        <v/>
      </c>
      <c r="BM631" s="606" t="str">
        <f t="shared" si="347"/>
        <v/>
      </c>
      <c r="BN631" s="606" t="str">
        <f t="shared" si="348"/>
        <v/>
      </c>
      <c r="BO631" s="607" t="str">
        <f>IFERROR(IF(BN631="対象",ROUNDDOWN(L631*VLOOKUP(K631,【参考】数式用!$A$4:$J$42,10,FALSE)*AA631,0),""),"")</f>
        <v/>
      </c>
      <c r="BP631" s="606" t="str">
        <f t="shared" si="321"/>
        <v/>
      </c>
      <c r="BQ631" s="606" t="str">
        <f t="shared" si="349"/>
        <v/>
      </c>
      <c r="BR631" s="608" t="str">
        <f t="shared" si="322"/>
        <v/>
      </c>
      <c r="BS631" s="608" t="str">
        <f t="shared" si="350"/>
        <v/>
      </c>
      <c r="BT631" s="606" t="str">
        <f t="shared" si="351"/>
        <v/>
      </c>
      <c r="BU631" s="607" t="str">
        <f>IFERROR(IF(BT631="Ⅱロ有り",ROUNDDOWN(L631*VLOOKUP(K631,【参考】数式用!$A$4:$J$42,10,FALSE)*AA631,0),""),"")</f>
        <v/>
      </c>
      <c r="BV631" s="606" t="str">
        <f>IFERROR(IF(BT631="Ⅱロなし",ROUNDDOWN(L631*VLOOKUP(K631,【参考】数式用!$A$4:$J$42,8,FALSE)*AA631,0),""),"")</f>
        <v/>
      </c>
    </row>
    <row r="632" spans="1:74" ht="110.1" customHeight="1" thickBot="1">
      <c r="A632" s="333">
        <v>619</v>
      </c>
      <c r="B632" s="1008" t="str">
        <f>IF(基本情報入力シート!B654="","",基本情報入力シート!B654)</f>
        <v/>
      </c>
      <c r="C632" s="1009"/>
      <c r="D632" s="1009"/>
      <c r="E632" s="1009"/>
      <c r="F632" s="1010"/>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24" t="str">
        <f>IF('別紙様式2-2（個票（４、５月））'!M632="","",'別紙様式2-2（個票（４、５月））'!M632)</f>
        <v/>
      </c>
      <c r="N632" s="584" t="str">
        <f>IF('別紙様式2-2（個票（４、５月））'!N632="","",'別紙様式2-2（個票（４、５月））'!N632)</f>
        <v/>
      </c>
      <c r="O632" s="336"/>
      <c r="P632" s="337" t="str">
        <f>IFERROR(VLOOKUP(K632,【参考】数式用!$A$2:$M$57,MATCH(O632,【参考】数式用!$G$3:$M$3,0)+6,0),"")</f>
        <v/>
      </c>
      <c r="Q632" s="338" t="s">
        <v>118</v>
      </c>
      <c r="R632" s="339"/>
      <c r="S632" s="340" t="s">
        <v>183</v>
      </c>
      <c r="T632" s="339"/>
      <c r="U632" s="340" t="s">
        <v>184</v>
      </c>
      <c r="V632" s="339"/>
      <c r="W632" s="340" t="s">
        <v>183</v>
      </c>
      <c r="X632" s="339"/>
      <c r="Y632" s="340" t="s">
        <v>185</v>
      </c>
      <c r="Z632" s="340" t="s">
        <v>186</v>
      </c>
      <c r="AA632" s="340" t="str">
        <f t="shared" si="323"/>
        <v/>
      </c>
      <c r="AB632" s="341" t="s">
        <v>187</v>
      </c>
      <c r="AC632" s="342" t="str">
        <f t="shared" si="324"/>
        <v/>
      </c>
      <c r="AD632" s="509" t="str">
        <f t="shared" si="325"/>
        <v/>
      </c>
      <c r="AE632" s="343" t="str">
        <f>IFERROR(ROUNDDOWN(ROUNDDOWN(ROUND(L632*VLOOKUP(K632,【参考】数式用!$A$2:$M$57,MATCH("処遇改善加算Ⅳ",【参考】数式用!$G$3:$M$3,0)+6,0),0),0)*AA632*0.5,0), "")</f>
        <v/>
      </c>
      <c r="AF632" s="344"/>
      <c r="AG632" s="345"/>
      <c r="AH632" s="345"/>
      <c r="AI632" s="344"/>
      <c r="AJ632" s="382"/>
      <c r="AK632" s="346"/>
      <c r="AL632" s="324" t="str">
        <f t="shared" si="326"/>
        <v/>
      </c>
      <c r="AM632" s="325" t="str">
        <f t="shared" si="327"/>
        <v/>
      </c>
      <c r="AN632" s="255"/>
      <c r="AO632" s="577" t="str">
        <f>IFERROR(VLOOKUP(K632,【参考】数式用!$A$2:$N$57,14,FALSE),"")</f>
        <v/>
      </c>
      <c r="AP632" s="577" t="str">
        <f t="shared" si="328"/>
        <v/>
      </c>
      <c r="AQ632" s="560" t="str">
        <f t="shared" si="329"/>
        <v/>
      </c>
      <c r="AR632" s="560" t="str">
        <f t="shared" si="330"/>
        <v>キャリアパス要件Ⅰ・Ⅱ_</v>
      </c>
      <c r="AS632" s="632" t="str">
        <f t="shared" si="331"/>
        <v>入力済</v>
      </c>
      <c r="AT632" s="577" t="str">
        <f t="shared" si="332"/>
        <v/>
      </c>
      <c r="AU632" s="632" t="str">
        <f t="shared" si="333"/>
        <v>入力済</v>
      </c>
      <c r="AV632" s="632" t="str">
        <f t="shared" si="334"/>
        <v/>
      </c>
      <c r="AW632" s="632" t="str">
        <f t="shared" si="335"/>
        <v/>
      </c>
      <c r="AX632" s="577" t="str">
        <f t="shared" si="336"/>
        <v/>
      </c>
      <c r="AY632" s="632" t="str">
        <f>IFERROR(VLOOKUP(K632,【参考】数式用!$AR$3:$AS$49, 2, FALSE), "")</f>
        <v/>
      </c>
      <c r="AZ632" s="577" t="str">
        <f t="shared" si="337"/>
        <v/>
      </c>
      <c r="BA632" s="559" t="str">
        <f t="shared" si="338"/>
        <v>入力済</v>
      </c>
      <c r="BB632" s="632" t="str">
        <f>IFERROR(VLOOKUP(K632,【参考】数式用!$AX$3:$AY$59, 2, FALSE), "")</f>
        <v/>
      </c>
      <c r="BC632" s="577" t="str">
        <f t="shared" si="339"/>
        <v/>
      </c>
      <c r="BD632" s="559" t="str">
        <f t="shared" si="340"/>
        <v>入力済</v>
      </c>
      <c r="BE632" s="559" t="str">
        <f t="shared" si="341"/>
        <v/>
      </c>
      <c r="BF632" s="559" t="str">
        <f t="shared" si="342"/>
        <v/>
      </c>
      <c r="BG632" s="559" t="str">
        <f t="shared" si="343"/>
        <v/>
      </c>
      <c r="BH632" s="559" t="str">
        <f t="shared" si="344"/>
        <v/>
      </c>
      <c r="BI632" s="559" t="str">
        <f t="shared" si="345"/>
        <v/>
      </c>
      <c r="BK632" s="27"/>
      <c r="BL632" s="606" t="str">
        <f t="shared" si="346"/>
        <v/>
      </c>
      <c r="BM632" s="606" t="str">
        <f t="shared" si="347"/>
        <v/>
      </c>
      <c r="BN632" s="606" t="str">
        <f t="shared" si="348"/>
        <v/>
      </c>
      <c r="BO632" s="607" t="str">
        <f>IFERROR(IF(BN632="対象",ROUNDDOWN(L632*VLOOKUP(K632,【参考】数式用!$A$4:$J$42,10,FALSE)*AA632,0),""),"")</f>
        <v/>
      </c>
      <c r="BP632" s="606" t="str">
        <f t="shared" si="321"/>
        <v/>
      </c>
      <c r="BQ632" s="606" t="str">
        <f t="shared" si="349"/>
        <v/>
      </c>
      <c r="BR632" s="608" t="str">
        <f t="shared" si="322"/>
        <v/>
      </c>
      <c r="BS632" s="608" t="str">
        <f t="shared" si="350"/>
        <v/>
      </c>
      <c r="BT632" s="606" t="str">
        <f t="shared" si="351"/>
        <v/>
      </c>
      <c r="BU632" s="607" t="str">
        <f>IFERROR(IF(BT632="Ⅱロ有り",ROUNDDOWN(L632*VLOOKUP(K632,【参考】数式用!$A$4:$J$42,10,FALSE)*AA632,0),""),"")</f>
        <v/>
      </c>
      <c r="BV632" s="606" t="str">
        <f>IFERROR(IF(BT632="Ⅱロなし",ROUNDDOWN(L632*VLOOKUP(K632,【参考】数式用!$A$4:$J$42,8,FALSE)*AA632,0),""),"")</f>
        <v/>
      </c>
    </row>
    <row r="633" spans="1:74" ht="110.1" customHeight="1" thickBot="1">
      <c r="A633" s="333">
        <v>620</v>
      </c>
      <c r="B633" s="1008" t="str">
        <f>IF(基本情報入力シート!B655="","",基本情報入力シート!B655)</f>
        <v/>
      </c>
      <c r="C633" s="1009"/>
      <c r="D633" s="1009"/>
      <c r="E633" s="1009"/>
      <c r="F633" s="1010"/>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24" t="str">
        <f>IF('別紙様式2-2（個票（４、５月））'!M633="","",'別紙様式2-2（個票（４、５月））'!M633)</f>
        <v/>
      </c>
      <c r="N633" s="584" t="str">
        <f>IF('別紙様式2-2（個票（４、５月））'!N633="","",'別紙様式2-2（個票（４、５月））'!N633)</f>
        <v/>
      </c>
      <c r="O633" s="336"/>
      <c r="P633" s="337" t="str">
        <f>IFERROR(VLOOKUP(K633,【参考】数式用!$A$2:$M$57,MATCH(O633,【参考】数式用!$G$3:$M$3,0)+6,0),"")</f>
        <v/>
      </c>
      <c r="Q633" s="338" t="s">
        <v>118</v>
      </c>
      <c r="R633" s="339"/>
      <c r="S633" s="340" t="s">
        <v>183</v>
      </c>
      <c r="T633" s="339"/>
      <c r="U633" s="340" t="s">
        <v>184</v>
      </c>
      <c r="V633" s="339"/>
      <c r="W633" s="340" t="s">
        <v>183</v>
      </c>
      <c r="X633" s="339"/>
      <c r="Y633" s="340" t="s">
        <v>185</v>
      </c>
      <c r="Z633" s="340" t="s">
        <v>186</v>
      </c>
      <c r="AA633" s="340" t="str">
        <f t="shared" si="323"/>
        <v/>
      </c>
      <c r="AB633" s="341" t="s">
        <v>187</v>
      </c>
      <c r="AC633" s="342" t="str">
        <f t="shared" si="324"/>
        <v/>
      </c>
      <c r="AD633" s="509" t="str">
        <f t="shared" si="325"/>
        <v/>
      </c>
      <c r="AE633" s="343" t="str">
        <f>IFERROR(ROUNDDOWN(ROUNDDOWN(ROUND(L633*VLOOKUP(K633,【参考】数式用!$A$2:$M$57,MATCH("処遇改善加算Ⅳ",【参考】数式用!$G$3:$M$3,0)+6,0),0),0)*AA633*0.5,0), "")</f>
        <v/>
      </c>
      <c r="AF633" s="344"/>
      <c r="AG633" s="345"/>
      <c r="AH633" s="345"/>
      <c r="AI633" s="344"/>
      <c r="AJ633" s="382"/>
      <c r="AK633" s="346"/>
      <c r="AL633" s="324" t="str">
        <f t="shared" si="326"/>
        <v/>
      </c>
      <c r="AM633" s="325" t="str">
        <f t="shared" si="327"/>
        <v/>
      </c>
      <c r="AN633" s="255"/>
      <c r="AO633" s="577" t="str">
        <f>IFERROR(VLOOKUP(K633,【参考】数式用!$A$2:$N$57,14,FALSE),"")</f>
        <v/>
      </c>
      <c r="AP633" s="577" t="str">
        <f t="shared" si="328"/>
        <v/>
      </c>
      <c r="AQ633" s="560" t="str">
        <f t="shared" si="329"/>
        <v/>
      </c>
      <c r="AR633" s="560" t="str">
        <f t="shared" si="330"/>
        <v>キャリアパス要件Ⅰ・Ⅱ_</v>
      </c>
      <c r="AS633" s="632" t="str">
        <f t="shared" si="331"/>
        <v>入力済</v>
      </c>
      <c r="AT633" s="577" t="str">
        <f t="shared" si="332"/>
        <v/>
      </c>
      <c r="AU633" s="632" t="str">
        <f t="shared" si="333"/>
        <v>入力済</v>
      </c>
      <c r="AV633" s="632" t="str">
        <f t="shared" si="334"/>
        <v/>
      </c>
      <c r="AW633" s="632" t="str">
        <f t="shared" si="335"/>
        <v/>
      </c>
      <c r="AX633" s="577" t="str">
        <f t="shared" si="336"/>
        <v/>
      </c>
      <c r="AY633" s="632" t="str">
        <f>IFERROR(VLOOKUP(K633,【参考】数式用!$AR$3:$AS$49, 2, FALSE), "")</f>
        <v/>
      </c>
      <c r="AZ633" s="577" t="str">
        <f t="shared" si="337"/>
        <v/>
      </c>
      <c r="BA633" s="559" t="str">
        <f t="shared" si="338"/>
        <v>入力済</v>
      </c>
      <c r="BB633" s="632" t="str">
        <f>IFERROR(VLOOKUP(K633,【参考】数式用!$AX$3:$AY$59, 2, FALSE), "")</f>
        <v/>
      </c>
      <c r="BC633" s="577" t="str">
        <f t="shared" si="339"/>
        <v/>
      </c>
      <c r="BD633" s="559" t="str">
        <f t="shared" si="340"/>
        <v>入力済</v>
      </c>
      <c r="BE633" s="559" t="str">
        <f t="shared" si="341"/>
        <v/>
      </c>
      <c r="BF633" s="559" t="str">
        <f t="shared" si="342"/>
        <v/>
      </c>
      <c r="BG633" s="559" t="str">
        <f t="shared" si="343"/>
        <v/>
      </c>
      <c r="BH633" s="559" t="str">
        <f t="shared" si="344"/>
        <v/>
      </c>
      <c r="BI633" s="559" t="str">
        <f t="shared" si="345"/>
        <v/>
      </c>
      <c r="BK633" s="27"/>
      <c r="BL633" s="606" t="str">
        <f t="shared" si="346"/>
        <v/>
      </c>
      <c r="BM633" s="606" t="str">
        <f t="shared" si="347"/>
        <v/>
      </c>
      <c r="BN633" s="606" t="str">
        <f t="shared" si="348"/>
        <v/>
      </c>
      <c r="BO633" s="607" t="str">
        <f>IFERROR(IF(BN633="対象",ROUNDDOWN(L633*VLOOKUP(K633,【参考】数式用!$A$4:$J$42,10,FALSE)*AA633,0),""),"")</f>
        <v/>
      </c>
      <c r="BP633" s="606" t="str">
        <f t="shared" si="321"/>
        <v/>
      </c>
      <c r="BQ633" s="606" t="str">
        <f t="shared" si="349"/>
        <v/>
      </c>
      <c r="BR633" s="608" t="str">
        <f t="shared" si="322"/>
        <v/>
      </c>
      <c r="BS633" s="608" t="str">
        <f t="shared" si="350"/>
        <v/>
      </c>
      <c r="BT633" s="606" t="str">
        <f t="shared" si="351"/>
        <v/>
      </c>
      <c r="BU633" s="607" t="str">
        <f>IFERROR(IF(BT633="Ⅱロ有り",ROUNDDOWN(L633*VLOOKUP(K633,【参考】数式用!$A$4:$J$42,10,FALSE)*AA633,0),""),"")</f>
        <v/>
      </c>
      <c r="BV633" s="606" t="str">
        <f>IFERROR(IF(BT633="Ⅱロなし",ROUNDDOWN(L633*VLOOKUP(K633,【参考】数式用!$A$4:$J$42,8,FALSE)*AA633,0),""),"")</f>
        <v/>
      </c>
    </row>
    <row r="634" spans="1:74" ht="110.1" customHeight="1" thickBot="1">
      <c r="A634" s="333">
        <v>621</v>
      </c>
      <c r="B634" s="1008" t="str">
        <f>IF(基本情報入力シート!B656="","",基本情報入力シート!B656)</f>
        <v/>
      </c>
      <c r="C634" s="1009"/>
      <c r="D634" s="1009"/>
      <c r="E634" s="1009"/>
      <c r="F634" s="1010"/>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24" t="str">
        <f>IF('別紙様式2-2（個票（４、５月））'!M634="","",'別紙様式2-2（個票（４、５月））'!M634)</f>
        <v/>
      </c>
      <c r="N634" s="584" t="str">
        <f>IF('別紙様式2-2（個票（４、５月））'!N634="","",'別紙様式2-2（個票（４、５月））'!N634)</f>
        <v/>
      </c>
      <c r="O634" s="336"/>
      <c r="P634" s="337" t="str">
        <f>IFERROR(VLOOKUP(K634,【参考】数式用!$A$2:$M$57,MATCH(O634,【参考】数式用!$G$3:$M$3,0)+6,0),"")</f>
        <v/>
      </c>
      <c r="Q634" s="338" t="s">
        <v>118</v>
      </c>
      <c r="R634" s="339"/>
      <c r="S634" s="340" t="s">
        <v>183</v>
      </c>
      <c r="T634" s="339"/>
      <c r="U634" s="340" t="s">
        <v>184</v>
      </c>
      <c r="V634" s="339"/>
      <c r="W634" s="340" t="s">
        <v>183</v>
      </c>
      <c r="X634" s="339"/>
      <c r="Y634" s="340" t="s">
        <v>185</v>
      </c>
      <c r="Z634" s="340" t="s">
        <v>186</v>
      </c>
      <c r="AA634" s="340" t="str">
        <f t="shared" si="323"/>
        <v/>
      </c>
      <c r="AB634" s="341" t="s">
        <v>187</v>
      </c>
      <c r="AC634" s="342" t="str">
        <f t="shared" si="324"/>
        <v/>
      </c>
      <c r="AD634" s="509" t="str">
        <f t="shared" si="325"/>
        <v/>
      </c>
      <c r="AE634" s="343" t="str">
        <f>IFERROR(ROUNDDOWN(ROUNDDOWN(ROUND(L634*VLOOKUP(K634,【参考】数式用!$A$2:$M$57,MATCH("処遇改善加算Ⅳ",【参考】数式用!$G$3:$M$3,0)+6,0),0),0)*AA634*0.5,0), "")</f>
        <v/>
      </c>
      <c r="AF634" s="344"/>
      <c r="AG634" s="345"/>
      <c r="AH634" s="345"/>
      <c r="AI634" s="344"/>
      <c r="AJ634" s="382"/>
      <c r="AK634" s="346"/>
      <c r="AL634" s="324" t="str">
        <f t="shared" si="326"/>
        <v/>
      </c>
      <c r="AM634" s="325" t="str">
        <f t="shared" si="327"/>
        <v/>
      </c>
      <c r="AN634" s="255"/>
      <c r="AO634" s="577" t="str">
        <f>IFERROR(VLOOKUP(K634,【参考】数式用!$A$2:$N$57,14,FALSE),"")</f>
        <v/>
      </c>
      <c r="AP634" s="577" t="str">
        <f t="shared" si="328"/>
        <v/>
      </c>
      <c r="AQ634" s="560" t="str">
        <f t="shared" si="329"/>
        <v/>
      </c>
      <c r="AR634" s="560" t="str">
        <f t="shared" si="330"/>
        <v>キャリアパス要件Ⅰ・Ⅱ_</v>
      </c>
      <c r="AS634" s="632" t="str">
        <f t="shared" si="331"/>
        <v>入力済</v>
      </c>
      <c r="AT634" s="577" t="str">
        <f t="shared" si="332"/>
        <v/>
      </c>
      <c r="AU634" s="632" t="str">
        <f t="shared" si="333"/>
        <v>入力済</v>
      </c>
      <c r="AV634" s="632" t="str">
        <f t="shared" si="334"/>
        <v/>
      </c>
      <c r="AW634" s="632" t="str">
        <f t="shared" si="335"/>
        <v/>
      </c>
      <c r="AX634" s="577" t="str">
        <f t="shared" si="336"/>
        <v/>
      </c>
      <c r="AY634" s="632" t="str">
        <f>IFERROR(VLOOKUP(K634,【参考】数式用!$AR$3:$AS$49, 2, FALSE), "")</f>
        <v/>
      </c>
      <c r="AZ634" s="577" t="str">
        <f t="shared" si="337"/>
        <v/>
      </c>
      <c r="BA634" s="559" t="str">
        <f t="shared" si="338"/>
        <v>入力済</v>
      </c>
      <c r="BB634" s="632" t="str">
        <f>IFERROR(VLOOKUP(K634,【参考】数式用!$AX$3:$AY$59, 2, FALSE), "")</f>
        <v/>
      </c>
      <c r="BC634" s="577" t="str">
        <f t="shared" si="339"/>
        <v/>
      </c>
      <c r="BD634" s="559" t="str">
        <f t="shared" si="340"/>
        <v>入力済</v>
      </c>
      <c r="BE634" s="559" t="str">
        <f t="shared" si="341"/>
        <v/>
      </c>
      <c r="BF634" s="559" t="str">
        <f t="shared" si="342"/>
        <v/>
      </c>
      <c r="BG634" s="559" t="str">
        <f t="shared" si="343"/>
        <v/>
      </c>
      <c r="BH634" s="559" t="str">
        <f t="shared" si="344"/>
        <v/>
      </c>
      <c r="BI634" s="559" t="str">
        <f t="shared" si="345"/>
        <v/>
      </c>
      <c r="BK634" s="27"/>
      <c r="BL634" s="606" t="str">
        <f t="shared" si="346"/>
        <v/>
      </c>
      <c r="BM634" s="606" t="str">
        <f t="shared" si="347"/>
        <v/>
      </c>
      <c r="BN634" s="606" t="str">
        <f t="shared" si="348"/>
        <v/>
      </c>
      <c r="BO634" s="607" t="str">
        <f>IFERROR(IF(BN634="対象",ROUNDDOWN(L634*VLOOKUP(K634,【参考】数式用!$A$4:$J$42,10,FALSE)*AA634,0),""),"")</f>
        <v/>
      </c>
      <c r="BP634" s="606" t="str">
        <f t="shared" si="321"/>
        <v/>
      </c>
      <c r="BQ634" s="606" t="str">
        <f t="shared" si="349"/>
        <v/>
      </c>
      <c r="BR634" s="608" t="str">
        <f t="shared" si="322"/>
        <v/>
      </c>
      <c r="BS634" s="608" t="str">
        <f t="shared" si="350"/>
        <v/>
      </c>
      <c r="BT634" s="606" t="str">
        <f t="shared" si="351"/>
        <v/>
      </c>
      <c r="BU634" s="607" t="str">
        <f>IFERROR(IF(BT634="Ⅱロ有り",ROUNDDOWN(L634*VLOOKUP(K634,【参考】数式用!$A$4:$J$42,10,FALSE)*AA634,0),""),"")</f>
        <v/>
      </c>
      <c r="BV634" s="606" t="str">
        <f>IFERROR(IF(BT634="Ⅱロなし",ROUNDDOWN(L634*VLOOKUP(K634,【参考】数式用!$A$4:$J$42,8,FALSE)*AA634,0),""),"")</f>
        <v/>
      </c>
    </row>
    <row r="635" spans="1:74" ht="110.1" customHeight="1" thickBot="1">
      <c r="A635" s="333">
        <v>622</v>
      </c>
      <c r="B635" s="1008" t="str">
        <f>IF(基本情報入力シート!B657="","",基本情報入力シート!B657)</f>
        <v/>
      </c>
      <c r="C635" s="1009"/>
      <c r="D635" s="1009"/>
      <c r="E635" s="1009"/>
      <c r="F635" s="1010"/>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24" t="str">
        <f>IF('別紙様式2-2（個票（４、５月））'!M635="","",'別紙様式2-2（個票（４、５月））'!M635)</f>
        <v/>
      </c>
      <c r="N635" s="584" t="str">
        <f>IF('別紙様式2-2（個票（４、５月））'!N635="","",'別紙様式2-2（個票（４、５月））'!N635)</f>
        <v/>
      </c>
      <c r="O635" s="336"/>
      <c r="P635" s="337" t="str">
        <f>IFERROR(VLOOKUP(K635,【参考】数式用!$A$2:$M$57,MATCH(O635,【参考】数式用!$G$3:$M$3,0)+6,0),"")</f>
        <v/>
      </c>
      <c r="Q635" s="338" t="s">
        <v>118</v>
      </c>
      <c r="R635" s="339"/>
      <c r="S635" s="340" t="s">
        <v>183</v>
      </c>
      <c r="T635" s="339"/>
      <c r="U635" s="340" t="s">
        <v>184</v>
      </c>
      <c r="V635" s="339"/>
      <c r="W635" s="340" t="s">
        <v>183</v>
      </c>
      <c r="X635" s="339"/>
      <c r="Y635" s="340" t="s">
        <v>185</v>
      </c>
      <c r="Z635" s="340" t="s">
        <v>186</v>
      </c>
      <c r="AA635" s="340" t="str">
        <f t="shared" si="323"/>
        <v/>
      </c>
      <c r="AB635" s="341" t="s">
        <v>187</v>
      </c>
      <c r="AC635" s="342" t="str">
        <f t="shared" si="324"/>
        <v/>
      </c>
      <c r="AD635" s="509" t="str">
        <f t="shared" si="325"/>
        <v/>
      </c>
      <c r="AE635" s="343" t="str">
        <f>IFERROR(ROUNDDOWN(ROUNDDOWN(ROUND(L635*VLOOKUP(K635,【参考】数式用!$A$2:$M$57,MATCH("処遇改善加算Ⅳ",【参考】数式用!$G$3:$M$3,0)+6,0),0),0)*AA635*0.5,0), "")</f>
        <v/>
      </c>
      <c r="AF635" s="344"/>
      <c r="AG635" s="345"/>
      <c r="AH635" s="345"/>
      <c r="AI635" s="344"/>
      <c r="AJ635" s="382"/>
      <c r="AK635" s="346"/>
      <c r="AL635" s="324" t="str">
        <f t="shared" si="326"/>
        <v/>
      </c>
      <c r="AM635" s="325" t="str">
        <f t="shared" si="327"/>
        <v/>
      </c>
      <c r="AN635" s="255"/>
      <c r="AO635" s="577" t="str">
        <f>IFERROR(VLOOKUP(K635,【参考】数式用!$A$2:$N$57,14,FALSE),"")</f>
        <v/>
      </c>
      <c r="AP635" s="577" t="str">
        <f t="shared" si="328"/>
        <v/>
      </c>
      <c r="AQ635" s="560" t="str">
        <f t="shared" si="329"/>
        <v/>
      </c>
      <c r="AR635" s="560" t="str">
        <f t="shared" si="330"/>
        <v>キャリアパス要件Ⅰ・Ⅱ_</v>
      </c>
      <c r="AS635" s="632" t="str">
        <f t="shared" si="331"/>
        <v>入力済</v>
      </c>
      <c r="AT635" s="577" t="str">
        <f t="shared" si="332"/>
        <v/>
      </c>
      <c r="AU635" s="632" t="str">
        <f t="shared" si="333"/>
        <v>入力済</v>
      </c>
      <c r="AV635" s="632" t="str">
        <f t="shared" si="334"/>
        <v/>
      </c>
      <c r="AW635" s="632" t="str">
        <f t="shared" si="335"/>
        <v/>
      </c>
      <c r="AX635" s="577" t="str">
        <f t="shared" si="336"/>
        <v/>
      </c>
      <c r="AY635" s="632" t="str">
        <f>IFERROR(VLOOKUP(K635,【参考】数式用!$AR$3:$AS$49, 2, FALSE), "")</f>
        <v/>
      </c>
      <c r="AZ635" s="577" t="str">
        <f t="shared" si="337"/>
        <v/>
      </c>
      <c r="BA635" s="559" t="str">
        <f t="shared" si="338"/>
        <v>入力済</v>
      </c>
      <c r="BB635" s="632" t="str">
        <f>IFERROR(VLOOKUP(K635,【参考】数式用!$AX$3:$AY$59, 2, FALSE), "")</f>
        <v/>
      </c>
      <c r="BC635" s="577" t="str">
        <f t="shared" si="339"/>
        <v/>
      </c>
      <c r="BD635" s="559" t="str">
        <f t="shared" si="340"/>
        <v>入力済</v>
      </c>
      <c r="BE635" s="559" t="str">
        <f t="shared" si="341"/>
        <v/>
      </c>
      <c r="BF635" s="559" t="str">
        <f t="shared" si="342"/>
        <v/>
      </c>
      <c r="BG635" s="559" t="str">
        <f t="shared" si="343"/>
        <v/>
      </c>
      <c r="BH635" s="559" t="str">
        <f t="shared" si="344"/>
        <v/>
      </c>
      <c r="BI635" s="559" t="str">
        <f t="shared" si="345"/>
        <v/>
      </c>
      <c r="BK635" s="27"/>
      <c r="BL635" s="606" t="str">
        <f t="shared" si="346"/>
        <v/>
      </c>
      <c r="BM635" s="606" t="str">
        <f t="shared" si="347"/>
        <v/>
      </c>
      <c r="BN635" s="606" t="str">
        <f t="shared" si="348"/>
        <v/>
      </c>
      <c r="BO635" s="607" t="str">
        <f>IFERROR(IF(BN635="対象",ROUNDDOWN(L635*VLOOKUP(K635,【参考】数式用!$A$4:$J$42,10,FALSE)*AA635,0),""),"")</f>
        <v/>
      </c>
      <c r="BP635" s="606" t="str">
        <f t="shared" si="321"/>
        <v/>
      </c>
      <c r="BQ635" s="606" t="str">
        <f t="shared" si="349"/>
        <v/>
      </c>
      <c r="BR635" s="608" t="str">
        <f t="shared" si="322"/>
        <v/>
      </c>
      <c r="BS635" s="608" t="str">
        <f t="shared" si="350"/>
        <v/>
      </c>
      <c r="BT635" s="606" t="str">
        <f t="shared" si="351"/>
        <v/>
      </c>
      <c r="BU635" s="607" t="str">
        <f>IFERROR(IF(BT635="Ⅱロ有り",ROUNDDOWN(L635*VLOOKUP(K635,【参考】数式用!$A$4:$J$42,10,FALSE)*AA635,0),""),"")</f>
        <v/>
      </c>
      <c r="BV635" s="606" t="str">
        <f>IFERROR(IF(BT635="Ⅱロなし",ROUNDDOWN(L635*VLOOKUP(K635,【参考】数式用!$A$4:$J$42,8,FALSE)*AA635,0),""),"")</f>
        <v/>
      </c>
    </row>
    <row r="636" spans="1:74" ht="110.1" customHeight="1" thickBot="1">
      <c r="A636" s="333">
        <v>623</v>
      </c>
      <c r="B636" s="1008" t="str">
        <f>IF(基本情報入力シート!B658="","",基本情報入力シート!B658)</f>
        <v/>
      </c>
      <c r="C636" s="1009"/>
      <c r="D636" s="1009"/>
      <c r="E636" s="1009"/>
      <c r="F636" s="1010"/>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24" t="str">
        <f>IF('別紙様式2-2（個票（４、５月））'!M636="","",'別紙様式2-2（個票（４、５月））'!M636)</f>
        <v/>
      </c>
      <c r="N636" s="584" t="str">
        <f>IF('別紙様式2-2（個票（４、５月））'!N636="","",'別紙様式2-2（個票（４、５月））'!N636)</f>
        <v/>
      </c>
      <c r="O636" s="336"/>
      <c r="P636" s="337" t="str">
        <f>IFERROR(VLOOKUP(K636,【参考】数式用!$A$2:$M$57,MATCH(O636,【参考】数式用!$G$3:$M$3,0)+6,0),"")</f>
        <v/>
      </c>
      <c r="Q636" s="338" t="s">
        <v>118</v>
      </c>
      <c r="R636" s="339"/>
      <c r="S636" s="340" t="s">
        <v>183</v>
      </c>
      <c r="T636" s="339"/>
      <c r="U636" s="340" t="s">
        <v>184</v>
      </c>
      <c r="V636" s="339"/>
      <c r="W636" s="340" t="s">
        <v>183</v>
      </c>
      <c r="X636" s="339"/>
      <c r="Y636" s="340" t="s">
        <v>185</v>
      </c>
      <c r="Z636" s="340" t="s">
        <v>186</v>
      </c>
      <c r="AA636" s="340" t="str">
        <f t="shared" si="323"/>
        <v/>
      </c>
      <c r="AB636" s="341" t="s">
        <v>187</v>
      </c>
      <c r="AC636" s="342" t="str">
        <f t="shared" si="324"/>
        <v/>
      </c>
      <c r="AD636" s="509" t="str">
        <f t="shared" si="325"/>
        <v/>
      </c>
      <c r="AE636" s="343" t="str">
        <f>IFERROR(ROUNDDOWN(ROUNDDOWN(ROUND(L636*VLOOKUP(K636,【参考】数式用!$A$2:$M$57,MATCH("処遇改善加算Ⅳ",【参考】数式用!$G$3:$M$3,0)+6,0),0),0)*AA636*0.5,0), "")</f>
        <v/>
      </c>
      <c r="AF636" s="344"/>
      <c r="AG636" s="345"/>
      <c r="AH636" s="345"/>
      <c r="AI636" s="344"/>
      <c r="AJ636" s="382"/>
      <c r="AK636" s="346"/>
      <c r="AL636" s="324" t="str">
        <f t="shared" si="326"/>
        <v/>
      </c>
      <c r="AM636" s="325" t="str">
        <f t="shared" si="327"/>
        <v/>
      </c>
      <c r="AN636" s="255"/>
      <c r="AO636" s="577" t="str">
        <f>IFERROR(VLOOKUP(K636,【参考】数式用!$A$2:$N$57,14,FALSE),"")</f>
        <v/>
      </c>
      <c r="AP636" s="577" t="str">
        <f t="shared" si="328"/>
        <v/>
      </c>
      <c r="AQ636" s="560" t="str">
        <f t="shared" si="329"/>
        <v/>
      </c>
      <c r="AR636" s="560" t="str">
        <f t="shared" si="330"/>
        <v>キャリアパス要件Ⅰ・Ⅱ_</v>
      </c>
      <c r="AS636" s="632" t="str">
        <f t="shared" si="331"/>
        <v>入力済</v>
      </c>
      <c r="AT636" s="577" t="str">
        <f t="shared" si="332"/>
        <v/>
      </c>
      <c r="AU636" s="632" t="str">
        <f t="shared" si="333"/>
        <v>入力済</v>
      </c>
      <c r="AV636" s="632" t="str">
        <f t="shared" si="334"/>
        <v/>
      </c>
      <c r="AW636" s="632" t="str">
        <f t="shared" si="335"/>
        <v/>
      </c>
      <c r="AX636" s="577" t="str">
        <f t="shared" si="336"/>
        <v/>
      </c>
      <c r="AY636" s="632" t="str">
        <f>IFERROR(VLOOKUP(K636,【参考】数式用!$AR$3:$AS$49, 2, FALSE), "")</f>
        <v/>
      </c>
      <c r="AZ636" s="577" t="str">
        <f t="shared" si="337"/>
        <v/>
      </c>
      <c r="BA636" s="559" t="str">
        <f t="shared" si="338"/>
        <v>入力済</v>
      </c>
      <c r="BB636" s="632" t="str">
        <f>IFERROR(VLOOKUP(K636,【参考】数式用!$AX$3:$AY$59, 2, FALSE), "")</f>
        <v/>
      </c>
      <c r="BC636" s="577" t="str">
        <f t="shared" si="339"/>
        <v/>
      </c>
      <c r="BD636" s="559" t="str">
        <f t="shared" si="340"/>
        <v>入力済</v>
      </c>
      <c r="BE636" s="559" t="str">
        <f t="shared" si="341"/>
        <v/>
      </c>
      <c r="BF636" s="559" t="str">
        <f t="shared" si="342"/>
        <v/>
      </c>
      <c r="BG636" s="559" t="str">
        <f t="shared" si="343"/>
        <v/>
      </c>
      <c r="BH636" s="559" t="str">
        <f t="shared" si="344"/>
        <v/>
      </c>
      <c r="BI636" s="559" t="str">
        <f t="shared" si="345"/>
        <v/>
      </c>
      <c r="BK636" s="27"/>
      <c r="BL636" s="606" t="str">
        <f t="shared" si="346"/>
        <v/>
      </c>
      <c r="BM636" s="606" t="str">
        <f t="shared" si="347"/>
        <v/>
      </c>
      <c r="BN636" s="606" t="str">
        <f t="shared" si="348"/>
        <v/>
      </c>
      <c r="BO636" s="607" t="str">
        <f>IFERROR(IF(BN636="対象",ROUNDDOWN(L636*VLOOKUP(K636,【参考】数式用!$A$4:$J$42,10,FALSE)*AA636,0),""),"")</f>
        <v/>
      </c>
      <c r="BP636" s="606" t="str">
        <f t="shared" si="321"/>
        <v/>
      </c>
      <c r="BQ636" s="606" t="str">
        <f t="shared" si="349"/>
        <v/>
      </c>
      <c r="BR636" s="608" t="str">
        <f t="shared" si="322"/>
        <v/>
      </c>
      <c r="BS636" s="608" t="str">
        <f t="shared" si="350"/>
        <v/>
      </c>
      <c r="BT636" s="606" t="str">
        <f t="shared" si="351"/>
        <v/>
      </c>
      <c r="BU636" s="607" t="str">
        <f>IFERROR(IF(BT636="Ⅱロ有り",ROUNDDOWN(L636*VLOOKUP(K636,【参考】数式用!$A$4:$J$42,10,FALSE)*AA636,0),""),"")</f>
        <v/>
      </c>
      <c r="BV636" s="606" t="str">
        <f>IFERROR(IF(BT636="Ⅱロなし",ROUNDDOWN(L636*VLOOKUP(K636,【参考】数式用!$A$4:$J$42,8,FALSE)*AA636,0),""),"")</f>
        <v/>
      </c>
    </row>
    <row r="637" spans="1:74" ht="110.1" customHeight="1" thickBot="1">
      <c r="A637" s="333">
        <v>624</v>
      </c>
      <c r="B637" s="1008" t="str">
        <f>IF(基本情報入力シート!B659="","",基本情報入力シート!B659)</f>
        <v/>
      </c>
      <c r="C637" s="1009"/>
      <c r="D637" s="1009"/>
      <c r="E637" s="1009"/>
      <c r="F637" s="1010"/>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24" t="str">
        <f>IF('別紙様式2-2（個票（４、５月））'!M637="","",'別紙様式2-2（個票（４、５月））'!M637)</f>
        <v/>
      </c>
      <c r="N637" s="584" t="str">
        <f>IF('別紙様式2-2（個票（４、５月））'!N637="","",'別紙様式2-2（個票（４、５月））'!N637)</f>
        <v/>
      </c>
      <c r="O637" s="336"/>
      <c r="P637" s="337" t="str">
        <f>IFERROR(VLOOKUP(K637,【参考】数式用!$A$2:$M$57,MATCH(O637,【参考】数式用!$G$3:$M$3,0)+6,0),"")</f>
        <v/>
      </c>
      <c r="Q637" s="338" t="s">
        <v>118</v>
      </c>
      <c r="R637" s="339"/>
      <c r="S637" s="340" t="s">
        <v>183</v>
      </c>
      <c r="T637" s="339"/>
      <c r="U637" s="340" t="s">
        <v>184</v>
      </c>
      <c r="V637" s="339"/>
      <c r="W637" s="340" t="s">
        <v>183</v>
      </c>
      <c r="X637" s="339"/>
      <c r="Y637" s="340" t="s">
        <v>185</v>
      </c>
      <c r="Z637" s="340" t="s">
        <v>186</v>
      </c>
      <c r="AA637" s="340" t="str">
        <f t="shared" si="323"/>
        <v/>
      </c>
      <c r="AB637" s="341" t="s">
        <v>187</v>
      </c>
      <c r="AC637" s="342" t="str">
        <f t="shared" si="324"/>
        <v/>
      </c>
      <c r="AD637" s="509" t="str">
        <f t="shared" si="325"/>
        <v/>
      </c>
      <c r="AE637" s="343" t="str">
        <f>IFERROR(ROUNDDOWN(ROUNDDOWN(ROUND(L637*VLOOKUP(K637,【参考】数式用!$A$2:$M$57,MATCH("処遇改善加算Ⅳ",【参考】数式用!$G$3:$M$3,0)+6,0),0),0)*AA637*0.5,0), "")</f>
        <v/>
      </c>
      <c r="AF637" s="344"/>
      <c r="AG637" s="345"/>
      <c r="AH637" s="345"/>
      <c r="AI637" s="344"/>
      <c r="AJ637" s="382"/>
      <c r="AK637" s="346"/>
      <c r="AL637" s="324" t="str">
        <f t="shared" si="326"/>
        <v/>
      </c>
      <c r="AM637" s="325" t="str">
        <f t="shared" si="327"/>
        <v/>
      </c>
      <c r="AN637" s="255"/>
      <c r="AO637" s="577" t="str">
        <f>IFERROR(VLOOKUP(K637,【参考】数式用!$A$2:$N$57,14,FALSE),"")</f>
        <v/>
      </c>
      <c r="AP637" s="577" t="str">
        <f t="shared" si="328"/>
        <v/>
      </c>
      <c r="AQ637" s="560" t="str">
        <f t="shared" si="329"/>
        <v/>
      </c>
      <c r="AR637" s="560" t="str">
        <f t="shared" si="330"/>
        <v>キャリアパス要件Ⅰ・Ⅱ_</v>
      </c>
      <c r="AS637" s="632" t="str">
        <f t="shared" si="331"/>
        <v>入力済</v>
      </c>
      <c r="AT637" s="577" t="str">
        <f t="shared" si="332"/>
        <v/>
      </c>
      <c r="AU637" s="632" t="str">
        <f t="shared" si="333"/>
        <v>入力済</v>
      </c>
      <c r="AV637" s="632" t="str">
        <f t="shared" si="334"/>
        <v/>
      </c>
      <c r="AW637" s="632" t="str">
        <f t="shared" si="335"/>
        <v/>
      </c>
      <c r="AX637" s="577" t="str">
        <f t="shared" si="336"/>
        <v/>
      </c>
      <c r="AY637" s="632" t="str">
        <f>IFERROR(VLOOKUP(K637,【参考】数式用!$AR$3:$AS$49, 2, FALSE), "")</f>
        <v/>
      </c>
      <c r="AZ637" s="577" t="str">
        <f t="shared" si="337"/>
        <v/>
      </c>
      <c r="BA637" s="559" t="str">
        <f t="shared" si="338"/>
        <v>入力済</v>
      </c>
      <c r="BB637" s="632" t="str">
        <f>IFERROR(VLOOKUP(K637,【参考】数式用!$AX$3:$AY$59, 2, FALSE), "")</f>
        <v/>
      </c>
      <c r="BC637" s="577" t="str">
        <f t="shared" si="339"/>
        <v/>
      </c>
      <c r="BD637" s="559" t="str">
        <f t="shared" si="340"/>
        <v>入力済</v>
      </c>
      <c r="BE637" s="559" t="str">
        <f t="shared" si="341"/>
        <v/>
      </c>
      <c r="BF637" s="559" t="str">
        <f t="shared" si="342"/>
        <v/>
      </c>
      <c r="BG637" s="559" t="str">
        <f t="shared" si="343"/>
        <v/>
      </c>
      <c r="BH637" s="559" t="str">
        <f t="shared" si="344"/>
        <v/>
      </c>
      <c r="BI637" s="559" t="str">
        <f t="shared" si="345"/>
        <v/>
      </c>
      <c r="BK637" s="27"/>
      <c r="BL637" s="606" t="str">
        <f t="shared" si="346"/>
        <v/>
      </c>
      <c r="BM637" s="606" t="str">
        <f t="shared" si="347"/>
        <v/>
      </c>
      <c r="BN637" s="606" t="str">
        <f t="shared" si="348"/>
        <v/>
      </c>
      <c r="BO637" s="607" t="str">
        <f>IFERROR(IF(BN637="対象",ROUNDDOWN(L637*VLOOKUP(K637,【参考】数式用!$A$4:$J$42,10,FALSE)*AA637,0),""),"")</f>
        <v/>
      </c>
      <c r="BP637" s="606" t="str">
        <f t="shared" si="321"/>
        <v/>
      </c>
      <c r="BQ637" s="606" t="str">
        <f t="shared" si="349"/>
        <v/>
      </c>
      <c r="BR637" s="608" t="str">
        <f t="shared" si="322"/>
        <v/>
      </c>
      <c r="BS637" s="608" t="str">
        <f t="shared" si="350"/>
        <v/>
      </c>
      <c r="BT637" s="606" t="str">
        <f t="shared" si="351"/>
        <v/>
      </c>
      <c r="BU637" s="607" t="str">
        <f>IFERROR(IF(BT637="Ⅱロ有り",ROUNDDOWN(L637*VLOOKUP(K637,【参考】数式用!$A$4:$J$42,10,FALSE)*AA637,0),""),"")</f>
        <v/>
      </c>
      <c r="BV637" s="606" t="str">
        <f>IFERROR(IF(BT637="Ⅱロなし",ROUNDDOWN(L637*VLOOKUP(K637,【参考】数式用!$A$4:$J$42,8,FALSE)*AA637,0),""),"")</f>
        <v/>
      </c>
    </row>
    <row r="638" spans="1:74" ht="110.1" customHeight="1" thickBot="1">
      <c r="A638" s="333">
        <v>625</v>
      </c>
      <c r="B638" s="1008" t="str">
        <f>IF(基本情報入力シート!B660="","",基本情報入力シート!B660)</f>
        <v/>
      </c>
      <c r="C638" s="1009"/>
      <c r="D638" s="1009"/>
      <c r="E638" s="1009"/>
      <c r="F638" s="1010"/>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24" t="str">
        <f>IF('別紙様式2-2（個票（４、５月））'!M638="","",'別紙様式2-2（個票（４、５月））'!M638)</f>
        <v/>
      </c>
      <c r="N638" s="584" t="str">
        <f>IF('別紙様式2-2（個票（４、５月））'!N638="","",'別紙様式2-2（個票（４、５月））'!N638)</f>
        <v/>
      </c>
      <c r="O638" s="336"/>
      <c r="P638" s="337" t="str">
        <f>IFERROR(VLOOKUP(K638,【参考】数式用!$A$2:$M$57,MATCH(O638,【参考】数式用!$G$3:$M$3,0)+6,0),"")</f>
        <v/>
      </c>
      <c r="Q638" s="338" t="s">
        <v>118</v>
      </c>
      <c r="R638" s="339"/>
      <c r="S638" s="340" t="s">
        <v>183</v>
      </c>
      <c r="T638" s="339"/>
      <c r="U638" s="340" t="s">
        <v>184</v>
      </c>
      <c r="V638" s="339"/>
      <c r="W638" s="340" t="s">
        <v>183</v>
      </c>
      <c r="X638" s="339"/>
      <c r="Y638" s="340" t="s">
        <v>185</v>
      </c>
      <c r="Z638" s="340" t="s">
        <v>186</v>
      </c>
      <c r="AA638" s="340" t="str">
        <f t="shared" si="323"/>
        <v/>
      </c>
      <c r="AB638" s="341" t="s">
        <v>187</v>
      </c>
      <c r="AC638" s="342" t="str">
        <f t="shared" si="324"/>
        <v/>
      </c>
      <c r="AD638" s="509" t="str">
        <f t="shared" si="325"/>
        <v/>
      </c>
      <c r="AE638" s="343" t="str">
        <f>IFERROR(ROUNDDOWN(ROUNDDOWN(ROUND(L638*VLOOKUP(K638,【参考】数式用!$A$2:$M$57,MATCH("処遇改善加算Ⅳ",【参考】数式用!$G$3:$M$3,0)+6,0),0),0)*AA638*0.5,0), "")</f>
        <v/>
      </c>
      <c r="AF638" s="344"/>
      <c r="AG638" s="345"/>
      <c r="AH638" s="345"/>
      <c r="AI638" s="344"/>
      <c r="AJ638" s="382"/>
      <c r="AK638" s="346"/>
      <c r="AL638" s="324" t="str">
        <f t="shared" si="326"/>
        <v/>
      </c>
      <c r="AM638" s="325" t="str">
        <f t="shared" si="327"/>
        <v/>
      </c>
      <c r="AN638" s="255"/>
      <c r="AO638" s="577" t="str">
        <f>IFERROR(VLOOKUP(K638,【参考】数式用!$A$2:$N$57,14,FALSE),"")</f>
        <v/>
      </c>
      <c r="AP638" s="577" t="str">
        <f t="shared" si="328"/>
        <v/>
      </c>
      <c r="AQ638" s="560" t="str">
        <f t="shared" si="329"/>
        <v/>
      </c>
      <c r="AR638" s="560" t="str">
        <f t="shared" si="330"/>
        <v>キャリアパス要件Ⅰ・Ⅱ_</v>
      </c>
      <c r="AS638" s="632" t="str">
        <f t="shared" si="331"/>
        <v>入力済</v>
      </c>
      <c r="AT638" s="577" t="str">
        <f t="shared" si="332"/>
        <v/>
      </c>
      <c r="AU638" s="632" t="str">
        <f t="shared" si="333"/>
        <v>入力済</v>
      </c>
      <c r="AV638" s="632" t="str">
        <f t="shared" si="334"/>
        <v/>
      </c>
      <c r="AW638" s="632" t="str">
        <f t="shared" si="335"/>
        <v/>
      </c>
      <c r="AX638" s="577" t="str">
        <f t="shared" si="336"/>
        <v/>
      </c>
      <c r="AY638" s="632" t="str">
        <f>IFERROR(VLOOKUP(K638,【参考】数式用!$AR$3:$AS$49, 2, FALSE), "")</f>
        <v/>
      </c>
      <c r="AZ638" s="577" t="str">
        <f t="shared" si="337"/>
        <v/>
      </c>
      <c r="BA638" s="559" t="str">
        <f t="shared" si="338"/>
        <v>入力済</v>
      </c>
      <c r="BB638" s="632" t="str">
        <f>IFERROR(VLOOKUP(K638,【参考】数式用!$AX$3:$AY$59, 2, FALSE), "")</f>
        <v/>
      </c>
      <c r="BC638" s="577" t="str">
        <f t="shared" si="339"/>
        <v/>
      </c>
      <c r="BD638" s="559" t="str">
        <f t="shared" si="340"/>
        <v>入力済</v>
      </c>
      <c r="BE638" s="559" t="str">
        <f t="shared" si="341"/>
        <v/>
      </c>
      <c r="BF638" s="559" t="str">
        <f t="shared" si="342"/>
        <v/>
      </c>
      <c r="BG638" s="559" t="str">
        <f t="shared" si="343"/>
        <v/>
      </c>
      <c r="BH638" s="559" t="str">
        <f t="shared" si="344"/>
        <v/>
      </c>
      <c r="BI638" s="559" t="str">
        <f t="shared" si="345"/>
        <v/>
      </c>
      <c r="BK638" s="27"/>
      <c r="BL638" s="606" t="str">
        <f t="shared" si="346"/>
        <v/>
      </c>
      <c r="BM638" s="606" t="str">
        <f t="shared" si="347"/>
        <v/>
      </c>
      <c r="BN638" s="606" t="str">
        <f t="shared" si="348"/>
        <v/>
      </c>
      <c r="BO638" s="607" t="str">
        <f>IFERROR(IF(BN638="対象",ROUNDDOWN(L638*VLOOKUP(K638,【参考】数式用!$A$4:$J$42,10,FALSE)*AA638,0),""),"")</f>
        <v/>
      </c>
      <c r="BP638" s="606" t="str">
        <f t="shared" si="321"/>
        <v/>
      </c>
      <c r="BQ638" s="606" t="str">
        <f t="shared" si="349"/>
        <v/>
      </c>
      <c r="BR638" s="608" t="str">
        <f t="shared" si="322"/>
        <v/>
      </c>
      <c r="BS638" s="608" t="str">
        <f t="shared" si="350"/>
        <v/>
      </c>
      <c r="BT638" s="606" t="str">
        <f t="shared" si="351"/>
        <v/>
      </c>
      <c r="BU638" s="607" t="str">
        <f>IFERROR(IF(BT638="Ⅱロ有り",ROUNDDOWN(L638*VLOOKUP(K638,【参考】数式用!$A$4:$J$42,10,FALSE)*AA638,0),""),"")</f>
        <v/>
      </c>
      <c r="BV638" s="606" t="str">
        <f>IFERROR(IF(BT638="Ⅱロなし",ROUNDDOWN(L638*VLOOKUP(K638,【参考】数式用!$A$4:$J$42,8,FALSE)*AA638,0),""),"")</f>
        <v/>
      </c>
    </row>
    <row r="639" spans="1:74" ht="110.1" customHeight="1" thickBot="1">
      <c r="A639" s="333">
        <v>626</v>
      </c>
      <c r="B639" s="1008" t="str">
        <f>IF(基本情報入力シート!B661="","",基本情報入力シート!B661)</f>
        <v/>
      </c>
      <c r="C639" s="1009"/>
      <c r="D639" s="1009"/>
      <c r="E639" s="1009"/>
      <c r="F639" s="1010"/>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24" t="str">
        <f>IF('別紙様式2-2（個票（４、５月））'!M639="","",'別紙様式2-2（個票（４、５月））'!M639)</f>
        <v/>
      </c>
      <c r="N639" s="584" t="str">
        <f>IF('別紙様式2-2（個票（４、５月））'!N639="","",'別紙様式2-2（個票（４、５月））'!N639)</f>
        <v/>
      </c>
      <c r="O639" s="336"/>
      <c r="P639" s="337" t="str">
        <f>IFERROR(VLOOKUP(K639,【参考】数式用!$A$2:$M$57,MATCH(O639,【参考】数式用!$G$3:$M$3,0)+6,0),"")</f>
        <v/>
      </c>
      <c r="Q639" s="338" t="s">
        <v>118</v>
      </c>
      <c r="R639" s="339"/>
      <c r="S639" s="340" t="s">
        <v>183</v>
      </c>
      <c r="T639" s="339"/>
      <c r="U639" s="340" t="s">
        <v>184</v>
      </c>
      <c r="V639" s="339"/>
      <c r="W639" s="340" t="s">
        <v>183</v>
      </c>
      <c r="X639" s="339"/>
      <c r="Y639" s="340" t="s">
        <v>185</v>
      </c>
      <c r="Z639" s="340" t="s">
        <v>186</v>
      </c>
      <c r="AA639" s="340" t="str">
        <f t="shared" si="323"/>
        <v/>
      </c>
      <c r="AB639" s="341" t="s">
        <v>187</v>
      </c>
      <c r="AC639" s="342" t="str">
        <f t="shared" si="324"/>
        <v/>
      </c>
      <c r="AD639" s="509" t="str">
        <f t="shared" si="325"/>
        <v/>
      </c>
      <c r="AE639" s="343" t="str">
        <f>IFERROR(ROUNDDOWN(ROUNDDOWN(ROUND(L639*VLOOKUP(K639,【参考】数式用!$A$2:$M$57,MATCH("処遇改善加算Ⅳ",【参考】数式用!$G$3:$M$3,0)+6,0),0),0)*AA639*0.5,0), "")</f>
        <v/>
      </c>
      <c r="AF639" s="344"/>
      <c r="AG639" s="345"/>
      <c r="AH639" s="345"/>
      <c r="AI639" s="344"/>
      <c r="AJ639" s="382"/>
      <c r="AK639" s="346"/>
      <c r="AL639" s="324" t="str">
        <f t="shared" si="326"/>
        <v/>
      </c>
      <c r="AM639" s="325" t="str">
        <f t="shared" si="327"/>
        <v/>
      </c>
      <c r="AN639" s="255"/>
      <c r="AO639" s="577" t="str">
        <f>IFERROR(VLOOKUP(K639,【参考】数式用!$A$2:$N$57,14,FALSE),"")</f>
        <v/>
      </c>
      <c r="AP639" s="577" t="str">
        <f t="shared" si="328"/>
        <v/>
      </c>
      <c r="AQ639" s="560" t="str">
        <f t="shared" si="329"/>
        <v/>
      </c>
      <c r="AR639" s="560" t="str">
        <f t="shared" si="330"/>
        <v>キャリアパス要件Ⅰ・Ⅱ_</v>
      </c>
      <c r="AS639" s="632" t="str">
        <f t="shared" si="331"/>
        <v>入力済</v>
      </c>
      <c r="AT639" s="577" t="str">
        <f t="shared" si="332"/>
        <v/>
      </c>
      <c r="AU639" s="632" t="str">
        <f t="shared" si="333"/>
        <v>入力済</v>
      </c>
      <c r="AV639" s="632" t="str">
        <f t="shared" si="334"/>
        <v/>
      </c>
      <c r="AW639" s="632" t="str">
        <f t="shared" si="335"/>
        <v/>
      </c>
      <c r="AX639" s="577" t="str">
        <f t="shared" si="336"/>
        <v/>
      </c>
      <c r="AY639" s="632" t="str">
        <f>IFERROR(VLOOKUP(K639,【参考】数式用!$AR$3:$AS$49, 2, FALSE), "")</f>
        <v/>
      </c>
      <c r="AZ639" s="577" t="str">
        <f t="shared" si="337"/>
        <v/>
      </c>
      <c r="BA639" s="559" t="str">
        <f t="shared" si="338"/>
        <v>入力済</v>
      </c>
      <c r="BB639" s="632" t="str">
        <f>IFERROR(VLOOKUP(K639,【参考】数式用!$AX$3:$AY$59, 2, FALSE), "")</f>
        <v/>
      </c>
      <c r="BC639" s="577" t="str">
        <f t="shared" si="339"/>
        <v/>
      </c>
      <c r="BD639" s="559" t="str">
        <f t="shared" si="340"/>
        <v>入力済</v>
      </c>
      <c r="BE639" s="559" t="str">
        <f t="shared" si="341"/>
        <v/>
      </c>
      <c r="BF639" s="559" t="str">
        <f t="shared" si="342"/>
        <v/>
      </c>
      <c r="BG639" s="559" t="str">
        <f t="shared" si="343"/>
        <v/>
      </c>
      <c r="BH639" s="559" t="str">
        <f t="shared" si="344"/>
        <v/>
      </c>
      <c r="BI639" s="559" t="str">
        <f t="shared" si="345"/>
        <v/>
      </c>
      <c r="BK639" s="27"/>
      <c r="BL639" s="606" t="str">
        <f t="shared" si="346"/>
        <v/>
      </c>
      <c r="BM639" s="606" t="str">
        <f t="shared" si="347"/>
        <v/>
      </c>
      <c r="BN639" s="606" t="str">
        <f t="shared" si="348"/>
        <v/>
      </c>
      <c r="BO639" s="607" t="str">
        <f>IFERROR(IF(BN639="対象",ROUNDDOWN(L639*VLOOKUP(K639,【参考】数式用!$A$4:$J$42,10,FALSE)*AA639,0),""),"")</f>
        <v/>
      </c>
      <c r="BP639" s="606" t="str">
        <f t="shared" si="321"/>
        <v/>
      </c>
      <c r="BQ639" s="606" t="str">
        <f t="shared" si="349"/>
        <v/>
      </c>
      <c r="BR639" s="608" t="str">
        <f t="shared" si="322"/>
        <v/>
      </c>
      <c r="BS639" s="608" t="str">
        <f t="shared" si="350"/>
        <v/>
      </c>
      <c r="BT639" s="606" t="str">
        <f t="shared" si="351"/>
        <v/>
      </c>
      <c r="BU639" s="607" t="str">
        <f>IFERROR(IF(BT639="Ⅱロ有り",ROUNDDOWN(L639*VLOOKUP(K639,【参考】数式用!$A$4:$J$42,10,FALSE)*AA639,0),""),"")</f>
        <v/>
      </c>
      <c r="BV639" s="606" t="str">
        <f>IFERROR(IF(BT639="Ⅱロなし",ROUNDDOWN(L639*VLOOKUP(K639,【参考】数式用!$A$4:$J$42,8,FALSE)*AA639,0),""),"")</f>
        <v/>
      </c>
    </row>
    <row r="640" spans="1:74" ht="110.1" customHeight="1" thickBot="1">
      <c r="A640" s="333">
        <v>627</v>
      </c>
      <c r="B640" s="1008" t="str">
        <f>IF(基本情報入力シート!B662="","",基本情報入力シート!B662)</f>
        <v/>
      </c>
      <c r="C640" s="1009"/>
      <c r="D640" s="1009"/>
      <c r="E640" s="1009"/>
      <c r="F640" s="1010"/>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24" t="str">
        <f>IF('別紙様式2-2（個票（４、５月））'!M640="","",'別紙様式2-2（個票（４、５月））'!M640)</f>
        <v/>
      </c>
      <c r="N640" s="584" t="str">
        <f>IF('別紙様式2-2（個票（４、５月））'!N640="","",'別紙様式2-2（個票（４、５月））'!N640)</f>
        <v/>
      </c>
      <c r="O640" s="336"/>
      <c r="P640" s="337" t="str">
        <f>IFERROR(VLOOKUP(K640,【参考】数式用!$A$2:$M$57,MATCH(O640,【参考】数式用!$G$3:$M$3,0)+6,0),"")</f>
        <v/>
      </c>
      <c r="Q640" s="338" t="s">
        <v>118</v>
      </c>
      <c r="R640" s="339"/>
      <c r="S640" s="340" t="s">
        <v>183</v>
      </c>
      <c r="T640" s="339"/>
      <c r="U640" s="340" t="s">
        <v>184</v>
      </c>
      <c r="V640" s="339"/>
      <c r="W640" s="340" t="s">
        <v>183</v>
      </c>
      <c r="X640" s="339"/>
      <c r="Y640" s="340" t="s">
        <v>185</v>
      </c>
      <c r="Z640" s="340" t="s">
        <v>186</v>
      </c>
      <c r="AA640" s="340" t="str">
        <f t="shared" si="323"/>
        <v/>
      </c>
      <c r="AB640" s="341" t="s">
        <v>187</v>
      </c>
      <c r="AC640" s="342" t="str">
        <f t="shared" si="324"/>
        <v/>
      </c>
      <c r="AD640" s="509" t="str">
        <f t="shared" si="325"/>
        <v/>
      </c>
      <c r="AE640" s="343" t="str">
        <f>IFERROR(ROUNDDOWN(ROUNDDOWN(ROUND(L640*VLOOKUP(K640,【参考】数式用!$A$2:$M$57,MATCH("処遇改善加算Ⅳ",【参考】数式用!$G$3:$M$3,0)+6,0),0),0)*AA640*0.5,0), "")</f>
        <v/>
      </c>
      <c r="AF640" s="344"/>
      <c r="AG640" s="345"/>
      <c r="AH640" s="345"/>
      <c r="AI640" s="344"/>
      <c r="AJ640" s="382"/>
      <c r="AK640" s="346"/>
      <c r="AL640" s="324" t="str">
        <f t="shared" si="326"/>
        <v/>
      </c>
      <c r="AM640" s="325" t="str">
        <f t="shared" si="327"/>
        <v/>
      </c>
      <c r="AN640" s="255"/>
      <c r="AO640" s="577" t="str">
        <f>IFERROR(VLOOKUP(K640,【参考】数式用!$A$2:$N$57,14,FALSE),"")</f>
        <v/>
      </c>
      <c r="AP640" s="577" t="str">
        <f t="shared" si="328"/>
        <v/>
      </c>
      <c r="AQ640" s="560" t="str">
        <f t="shared" si="329"/>
        <v/>
      </c>
      <c r="AR640" s="560" t="str">
        <f t="shared" si="330"/>
        <v>キャリアパス要件Ⅰ・Ⅱ_</v>
      </c>
      <c r="AS640" s="632" t="str">
        <f t="shared" si="331"/>
        <v>入力済</v>
      </c>
      <c r="AT640" s="577" t="str">
        <f t="shared" si="332"/>
        <v/>
      </c>
      <c r="AU640" s="632" t="str">
        <f t="shared" si="333"/>
        <v>入力済</v>
      </c>
      <c r="AV640" s="632" t="str">
        <f t="shared" si="334"/>
        <v/>
      </c>
      <c r="AW640" s="632" t="str">
        <f t="shared" si="335"/>
        <v/>
      </c>
      <c r="AX640" s="577" t="str">
        <f t="shared" si="336"/>
        <v/>
      </c>
      <c r="AY640" s="632" t="str">
        <f>IFERROR(VLOOKUP(K640,【参考】数式用!$AR$3:$AS$49, 2, FALSE), "")</f>
        <v/>
      </c>
      <c r="AZ640" s="577" t="str">
        <f t="shared" si="337"/>
        <v/>
      </c>
      <c r="BA640" s="559" t="str">
        <f t="shared" si="338"/>
        <v>入力済</v>
      </c>
      <c r="BB640" s="632" t="str">
        <f>IFERROR(VLOOKUP(K640,【参考】数式用!$AX$3:$AY$59, 2, FALSE), "")</f>
        <v/>
      </c>
      <c r="BC640" s="577" t="str">
        <f t="shared" si="339"/>
        <v/>
      </c>
      <c r="BD640" s="559" t="str">
        <f t="shared" si="340"/>
        <v>入力済</v>
      </c>
      <c r="BE640" s="559" t="str">
        <f t="shared" si="341"/>
        <v/>
      </c>
      <c r="BF640" s="559" t="str">
        <f t="shared" si="342"/>
        <v/>
      </c>
      <c r="BG640" s="559" t="str">
        <f t="shared" si="343"/>
        <v/>
      </c>
      <c r="BH640" s="559" t="str">
        <f t="shared" si="344"/>
        <v/>
      </c>
      <c r="BI640" s="559" t="str">
        <f t="shared" si="345"/>
        <v/>
      </c>
      <c r="BK640" s="27"/>
      <c r="BL640" s="606" t="str">
        <f t="shared" si="346"/>
        <v/>
      </c>
      <c r="BM640" s="606" t="str">
        <f t="shared" si="347"/>
        <v/>
      </c>
      <c r="BN640" s="606" t="str">
        <f t="shared" si="348"/>
        <v/>
      </c>
      <c r="BO640" s="607" t="str">
        <f>IFERROR(IF(BN640="対象",ROUNDDOWN(L640*VLOOKUP(K640,【参考】数式用!$A$4:$J$42,10,FALSE)*AA640,0),""),"")</f>
        <v/>
      </c>
      <c r="BP640" s="606" t="str">
        <f t="shared" si="321"/>
        <v/>
      </c>
      <c r="BQ640" s="606" t="str">
        <f t="shared" si="349"/>
        <v/>
      </c>
      <c r="BR640" s="608" t="str">
        <f t="shared" si="322"/>
        <v/>
      </c>
      <c r="BS640" s="608" t="str">
        <f t="shared" si="350"/>
        <v/>
      </c>
      <c r="BT640" s="606" t="str">
        <f t="shared" si="351"/>
        <v/>
      </c>
      <c r="BU640" s="607" t="str">
        <f>IFERROR(IF(BT640="Ⅱロ有り",ROUNDDOWN(L640*VLOOKUP(K640,【参考】数式用!$A$4:$J$42,10,FALSE)*AA640,0),""),"")</f>
        <v/>
      </c>
      <c r="BV640" s="606" t="str">
        <f>IFERROR(IF(BT640="Ⅱロなし",ROUNDDOWN(L640*VLOOKUP(K640,【参考】数式用!$A$4:$J$42,8,FALSE)*AA640,0),""),"")</f>
        <v/>
      </c>
    </row>
    <row r="641" spans="1:74" ht="110.1" customHeight="1" thickBot="1">
      <c r="A641" s="333">
        <v>628</v>
      </c>
      <c r="B641" s="1008" t="str">
        <f>IF(基本情報入力シート!B663="","",基本情報入力シート!B663)</f>
        <v/>
      </c>
      <c r="C641" s="1009"/>
      <c r="D641" s="1009"/>
      <c r="E641" s="1009"/>
      <c r="F641" s="1010"/>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24" t="str">
        <f>IF('別紙様式2-2（個票（４、５月））'!M641="","",'別紙様式2-2（個票（４、５月））'!M641)</f>
        <v/>
      </c>
      <c r="N641" s="584" t="str">
        <f>IF('別紙様式2-2（個票（４、５月））'!N641="","",'別紙様式2-2（個票（４、５月））'!N641)</f>
        <v/>
      </c>
      <c r="O641" s="336"/>
      <c r="P641" s="337" t="str">
        <f>IFERROR(VLOOKUP(K641,【参考】数式用!$A$2:$M$57,MATCH(O641,【参考】数式用!$G$3:$M$3,0)+6,0),"")</f>
        <v/>
      </c>
      <c r="Q641" s="338" t="s">
        <v>118</v>
      </c>
      <c r="R641" s="339"/>
      <c r="S641" s="340" t="s">
        <v>183</v>
      </c>
      <c r="T641" s="339"/>
      <c r="U641" s="340" t="s">
        <v>184</v>
      </c>
      <c r="V641" s="339"/>
      <c r="W641" s="340" t="s">
        <v>183</v>
      </c>
      <c r="X641" s="339"/>
      <c r="Y641" s="340" t="s">
        <v>185</v>
      </c>
      <c r="Z641" s="340" t="s">
        <v>186</v>
      </c>
      <c r="AA641" s="340" t="str">
        <f t="shared" si="323"/>
        <v/>
      </c>
      <c r="AB641" s="341" t="s">
        <v>187</v>
      </c>
      <c r="AC641" s="342" t="str">
        <f t="shared" si="324"/>
        <v/>
      </c>
      <c r="AD641" s="509" t="str">
        <f t="shared" si="325"/>
        <v/>
      </c>
      <c r="AE641" s="343" t="str">
        <f>IFERROR(ROUNDDOWN(ROUNDDOWN(ROUND(L641*VLOOKUP(K641,【参考】数式用!$A$2:$M$57,MATCH("処遇改善加算Ⅳ",【参考】数式用!$G$3:$M$3,0)+6,0),0),0)*AA641*0.5,0), "")</f>
        <v/>
      </c>
      <c r="AF641" s="344"/>
      <c r="AG641" s="345"/>
      <c r="AH641" s="345"/>
      <c r="AI641" s="344"/>
      <c r="AJ641" s="382"/>
      <c r="AK641" s="346"/>
      <c r="AL641" s="324" t="str">
        <f t="shared" si="326"/>
        <v/>
      </c>
      <c r="AM641" s="325" t="str">
        <f t="shared" si="327"/>
        <v/>
      </c>
      <c r="AN641" s="255"/>
      <c r="AO641" s="577" t="str">
        <f>IFERROR(VLOOKUP(K641,【参考】数式用!$A$2:$N$57,14,FALSE),"")</f>
        <v/>
      </c>
      <c r="AP641" s="577" t="str">
        <f t="shared" si="328"/>
        <v/>
      </c>
      <c r="AQ641" s="560" t="str">
        <f t="shared" si="329"/>
        <v/>
      </c>
      <c r="AR641" s="560" t="str">
        <f t="shared" si="330"/>
        <v>キャリアパス要件Ⅰ・Ⅱ_</v>
      </c>
      <c r="AS641" s="632" t="str">
        <f t="shared" si="331"/>
        <v>入力済</v>
      </c>
      <c r="AT641" s="577" t="str">
        <f t="shared" si="332"/>
        <v/>
      </c>
      <c r="AU641" s="632" t="str">
        <f t="shared" si="333"/>
        <v>入力済</v>
      </c>
      <c r="AV641" s="632" t="str">
        <f t="shared" si="334"/>
        <v/>
      </c>
      <c r="AW641" s="632" t="str">
        <f t="shared" si="335"/>
        <v/>
      </c>
      <c r="AX641" s="577" t="str">
        <f t="shared" si="336"/>
        <v/>
      </c>
      <c r="AY641" s="632" t="str">
        <f>IFERROR(VLOOKUP(K641,【参考】数式用!$AR$3:$AS$49, 2, FALSE), "")</f>
        <v/>
      </c>
      <c r="AZ641" s="577" t="str">
        <f t="shared" si="337"/>
        <v/>
      </c>
      <c r="BA641" s="559" t="str">
        <f t="shared" si="338"/>
        <v>入力済</v>
      </c>
      <c r="BB641" s="632" t="str">
        <f>IFERROR(VLOOKUP(K641,【参考】数式用!$AX$3:$AY$59, 2, FALSE), "")</f>
        <v/>
      </c>
      <c r="BC641" s="577" t="str">
        <f t="shared" si="339"/>
        <v/>
      </c>
      <c r="BD641" s="559" t="str">
        <f t="shared" si="340"/>
        <v>入力済</v>
      </c>
      <c r="BE641" s="559" t="str">
        <f t="shared" si="341"/>
        <v/>
      </c>
      <c r="BF641" s="559" t="str">
        <f t="shared" si="342"/>
        <v/>
      </c>
      <c r="BG641" s="559" t="str">
        <f t="shared" si="343"/>
        <v/>
      </c>
      <c r="BH641" s="559" t="str">
        <f t="shared" si="344"/>
        <v/>
      </c>
      <c r="BI641" s="559" t="str">
        <f t="shared" si="345"/>
        <v/>
      </c>
      <c r="BK641" s="27"/>
      <c r="BL641" s="606" t="str">
        <f t="shared" si="346"/>
        <v/>
      </c>
      <c r="BM641" s="606" t="str">
        <f t="shared" si="347"/>
        <v/>
      </c>
      <c r="BN641" s="606" t="str">
        <f t="shared" si="348"/>
        <v/>
      </c>
      <c r="BO641" s="607" t="str">
        <f>IFERROR(IF(BN641="対象",ROUNDDOWN(L641*VLOOKUP(K641,【参考】数式用!$A$4:$J$42,10,FALSE)*AA641,0),""),"")</f>
        <v/>
      </c>
      <c r="BP641" s="606" t="str">
        <f t="shared" si="321"/>
        <v/>
      </c>
      <c r="BQ641" s="606" t="str">
        <f t="shared" si="349"/>
        <v/>
      </c>
      <c r="BR641" s="608" t="str">
        <f t="shared" si="322"/>
        <v/>
      </c>
      <c r="BS641" s="608" t="str">
        <f t="shared" si="350"/>
        <v/>
      </c>
      <c r="BT641" s="606" t="str">
        <f t="shared" si="351"/>
        <v/>
      </c>
      <c r="BU641" s="607" t="str">
        <f>IFERROR(IF(BT641="Ⅱロ有り",ROUNDDOWN(L641*VLOOKUP(K641,【参考】数式用!$A$4:$J$42,10,FALSE)*AA641,0),""),"")</f>
        <v/>
      </c>
      <c r="BV641" s="606" t="str">
        <f>IFERROR(IF(BT641="Ⅱロなし",ROUNDDOWN(L641*VLOOKUP(K641,【参考】数式用!$A$4:$J$42,8,FALSE)*AA641,0),""),"")</f>
        <v/>
      </c>
    </row>
    <row r="642" spans="1:74" ht="110.1" customHeight="1" thickBot="1">
      <c r="A642" s="333">
        <v>629</v>
      </c>
      <c r="B642" s="1008" t="str">
        <f>IF(基本情報入力シート!B664="","",基本情報入力シート!B664)</f>
        <v/>
      </c>
      <c r="C642" s="1009"/>
      <c r="D642" s="1009"/>
      <c r="E642" s="1009"/>
      <c r="F642" s="1010"/>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24" t="str">
        <f>IF('別紙様式2-2（個票（４、５月））'!M642="","",'別紙様式2-2（個票（４、５月））'!M642)</f>
        <v/>
      </c>
      <c r="N642" s="584" t="str">
        <f>IF('別紙様式2-2（個票（４、５月））'!N642="","",'別紙様式2-2（個票（４、５月））'!N642)</f>
        <v/>
      </c>
      <c r="O642" s="336"/>
      <c r="P642" s="337" t="str">
        <f>IFERROR(VLOOKUP(K642,【参考】数式用!$A$2:$M$57,MATCH(O642,【参考】数式用!$G$3:$M$3,0)+6,0),"")</f>
        <v/>
      </c>
      <c r="Q642" s="338" t="s">
        <v>118</v>
      </c>
      <c r="R642" s="339"/>
      <c r="S642" s="340" t="s">
        <v>183</v>
      </c>
      <c r="T642" s="339"/>
      <c r="U642" s="340" t="s">
        <v>184</v>
      </c>
      <c r="V642" s="339"/>
      <c r="W642" s="340" t="s">
        <v>183</v>
      </c>
      <c r="X642" s="339"/>
      <c r="Y642" s="340" t="s">
        <v>185</v>
      </c>
      <c r="Z642" s="340" t="s">
        <v>186</v>
      </c>
      <c r="AA642" s="340" t="str">
        <f t="shared" si="323"/>
        <v/>
      </c>
      <c r="AB642" s="341" t="s">
        <v>187</v>
      </c>
      <c r="AC642" s="342" t="str">
        <f t="shared" si="324"/>
        <v/>
      </c>
      <c r="AD642" s="509" t="str">
        <f t="shared" si="325"/>
        <v/>
      </c>
      <c r="AE642" s="343" t="str">
        <f>IFERROR(ROUNDDOWN(ROUNDDOWN(ROUND(L642*VLOOKUP(K642,【参考】数式用!$A$2:$M$57,MATCH("処遇改善加算Ⅳ",【参考】数式用!$G$3:$M$3,0)+6,0),0),0)*AA642*0.5,0), "")</f>
        <v/>
      </c>
      <c r="AF642" s="344"/>
      <c r="AG642" s="345"/>
      <c r="AH642" s="345"/>
      <c r="AI642" s="344"/>
      <c r="AJ642" s="382"/>
      <c r="AK642" s="346"/>
      <c r="AL642" s="324" t="str">
        <f t="shared" si="326"/>
        <v/>
      </c>
      <c r="AM642" s="325" t="str">
        <f t="shared" si="327"/>
        <v/>
      </c>
      <c r="AN642" s="255"/>
      <c r="AO642" s="577" t="str">
        <f>IFERROR(VLOOKUP(K642,【参考】数式用!$A$2:$N$57,14,FALSE),"")</f>
        <v/>
      </c>
      <c r="AP642" s="577" t="str">
        <f t="shared" si="328"/>
        <v/>
      </c>
      <c r="AQ642" s="560" t="str">
        <f t="shared" si="329"/>
        <v/>
      </c>
      <c r="AR642" s="560" t="str">
        <f t="shared" si="330"/>
        <v>キャリアパス要件Ⅰ・Ⅱ_</v>
      </c>
      <c r="AS642" s="632" t="str">
        <f t="shared" si="331"/>
        <v>入力済</v>
      </c>
      <c r="AT642" s="577" t="str">
        <f t="shared" si="332"/>
        <v/>
      </c>
      <c r="AU642" s="632" t="str">
        <f t="shared" si="333"/>
        <v>入力済</v>
      </c>
      <c r="AV642" s="632" t="str">
        <f t="shared" si="334"/>
        <v/>
      </c>
      <c r="AW642" s="632" t="str">
        <f t="shared" si="335"/>
        <v/>
      </c>
      <c r="AX642" s="577" t="str">
        <f t="shared" si="336"/>
        <v/>
      </c>
      <c r="AY642" s="632" t="str">
        <f>IFERROR(VLOOKUP(K642,【参考】数式用!$AR$3:$AS$49, 2, FALSE), "")</f>
        <v/>
      </c>
      <c r="AZ642" s="577" t="str">
        <f t="shared" si="337"/>
        <v/>
      </c>
      <c r="BA642" s="559" t="str">
        <f t="shared" si="338"/>
        <v>入力済</v>
      </c>
      <c r="BB642" s="632" t="str">
        <f>IFERROR(VLOOKUP(K642,【参考】数式用!$AX$3:$AY$59, 2, FALSE), "")</f>
        <v/>
      </c>
      <c r="BC642" s="577" t="str">
        <f t="shared" si="339"/>
        <v/>
      </c>
      <c r="BD642" s="559" t="str">
        <f t="shared" si="340"/>
        <v>入力済</v>
      </c>
      <c r="BE642" s="559" t="str">
        <f t="shared" si="341"/>
        <v/>
      </c>
      <c r="BF642" s="559" t="str">
        <f t="shared" si="342"/>
        <v/>
      </c>
      <c r="BG642" s="559" t="str">
        <f t="shared" si="343"/>
        <v/>
      </c>
      <c r="BH642" s="559" t="str">
        <f t="shared" si="344"/>
        <v/>
      </c>
      <c r="BI642" s="559" t="str">
        <f t="shared" si="345"/>
        <v/>
      </c>
      <c r="BK642" s="27"/>
      <c r="BL642" s="606" t="str">
        <f t="shared" si="346"/>
        <v/>
      </c>
      <c r="BM642" s="606" t="str">
        <f t="shared" si="347"/>
        <v/>
      </c>
      <c r="BN642" s="606" t="str">
        <f t="shared" si="348"/>
        <v/>
      </c>
      <c r="BO642" s="607" t="str">
        <f>IFERROR(IF(BN642="対象",ROUNDDOWN(L642*VLOOKUP(K642,【参考】数式用!$A$4:$J$42,10,FALSE)*AA642,0),""),"")</f>
        <v/>
      </c>
      <c r="BP642" s="606" t="str">
        <f t="shared" si="321"/>
        <v/>
      </c>
      <c r="BQ642" s="606" t="str">
        <f t="shared" si="349"/>
        <v/>
      </c>
      <c r="BR642" s="608" t="str">
        <f t="shared" si="322"/>
        <v/>
      </c>
      <c r="BS642" s="608" t="str">
        <f t="shared" si="350"/>
        <v/>
      </c>
      <c r="BT642" s="606" t="str">
        <f t="shared" si="351"/>
        <v/>
      </c>
      <c r="BU642" s="607" t="str">
        <f>IFERROR(IF(BT642="Ⅱロ有り",ROUNDDOWN(L642*VLOOKUP(K642,【参考】数式用!$A$4:$J$42,10,FALSE)*AA642,0),""),"")</f>
        <v/>
      </c>
      <c r="BV642" s="606" t="str">
        <f>IFERROR(IF(BT642="Ⅱロなし",ROUNDDOWN(L642*VLOOKUP(K642,【参考】数式用!$A$4:$J$42,8,FALSE)*AA642,0),""),"")</f>
        <v/>
      </c>
    </row>
    <row r="643" spans="1:74" ht="110.1" customHeight="1" thickBot="1">
      <c r="A643" s="333">
        <v>630</v>
      </c>
      <c r="B643" s="1008" t="str">
        <f>IF(基本情報入力シート!B665="","",基本情報入力シート!B665)</f>
        <v/>
      </c>
      <c r="C643" s="1009"/>
      <c r="D643" s="1009"/>
      <c r="E643" s="1009"/>
      <c r="F643" s="1010"/>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24" t="str">
        <f>IF('別紙様式2-2（個票（４、５月））'!M643="","",'別紙様式2-2（個票（４、５月））'!M643)</f>
        <v/>
      </c>
      <c r="N643" s="584" t="str">
        <f>IF('別紙様式2-2（個票（４、５月））'!N643="","",'別紙様式2-2（個票（４、５月））'!N643)</f>
        <v/>
      </c>
      <c r="O643" s="336"/>
      <c r="P643" s="337" t="str">
        <f>IFERROR(VLOOKUP(K643,【参考】数式用!$A$2:$M$57,MATCH(O643,【参考】数式用!$G$3:$M$3,0)+6,0),"")</f>
        <v/>
      </c>
      <c r="Q643" s="338" t="s">
        <v>118</v>
      </c>
      <c r="R643" s="339"/>
      <c r="S643" s="340" t="s">
        <v>183</v>
      </c>
      <c r="T643" s="339"/>
      <c r="U643" s="340" t="s">
        <v>184</v>
      </c>
      <c r="V643" s="339"/>
      <c r="W643" s="340" t="s">
        <v>183</v>
      </c>
      <c r="X643" s="339"/>
      <c r="Y643" s="340" t="s">
        <v>185</v>
      </c>
      <c r="Z643" s="340" t="s">
        <v>186</v>
      </c>
      <c r="AA643" s="340" t="str">
        <f t="shared" si="323"/>
        <v/>
      </c>
      <c r="AB643" s="341" t="s">
        <v>187</v>
      </c>
      <c r="AC643" s="342" t="str">
        <f t="shared" si="324"/>
        <v/>
      </c>
      <c r="AD643" s="509" t="str">
        <f t="shared" si="325"/>
        <v/>
      </c>
      <c r="AE643" s="343" t="str">
        <f>IFERROR(ROUNDDOWN(ROUNDDOWN(ROUND(L643*VLOOKUP(K643,【参考】数式用!$A$2:$M$57,MATCH("処遇改善加算Ⅳ",【参考】数式用!$G$3:$M$3,0)+6,0),0),0)*AA643*0.5,0), "")</f>
        <v/>
      </c>
      <c r="AF643" s="344"/>
      <c r="AG643" s="345"/>
      <c r="AH643" s="345"/>
      <c r="AI643" s="344"/>
      <c r="AJ643" s="382"/>
      <c r="AK643" s="346"/>
      <c r="AL643" s="324" t="str">
        <f t="shared" si="326"/>
        <v/>
      </c>
      <c r="AM643" s="325" t="str">
        <f t="shared" si="327"/>
        <v/>
      </c>
      <c r="AN643" s="255"/>
      <c r="AO643" s="577" t="str">
        <f>IFERROR(VLOOKUP(K643,【参考】数式用!$A$2:$N$57,14,FALSE),"")</f>
        <v/>
      </c>
      <c r="AP643" s="577" t="str">
        <f t="shared" si="328"/>
        <v/>
      </c>
      <c r="AQ643" s="560" t="str">
        <f t="shared" si="329"/>
        <v/>
      </c>
      <c r="AR643" s="560" t="str">
        <f t="shared" si="330"/>
        <v>キャリアパス要件Ⅰ・Ⅱ_</v>
      </c>
      <c r="AS643" s="632" t="str">
        <f t="shared" si="331"/>
        <v>入力済</v>
      </c>
      <c r="AT643" s="577" t="str">
        <f t="shared" si="332"/>
        <v/>
      </c>
      <c r="AU643" s="632" t="str">
        <f t="shared" si="333"/>
        <v>入力済</v>
      </c>
      <c r="AV643" s="632" t="str">
        <f t="shared" si="334"/>
        <v/>
      </c>
      <c r="AW643" s="632" t="str">
        <f t="shared" si="335"/>
        <v/>
      </c>
      <c r="AX643" s="577" t="str">
        <f t="shared" si="336"/>
        <v/>
      </c>
      <c r="AY643" s="632" t="str">
        <f>IFERROR(VLOOKUP(K643,【参考】数式用!$AR$3:$AS$49, 2, FALSE), "")</f>
        <v/>
      </c>
      <c r="AZ643" s="577" t="str">
        <f t="shared" si="337"/>
        <v/>
      </c>
      <c r="BA643" s="559" t="str">
        <f t="shared" si="338"/>
        <v>入力済</v>
      </c>
      <c r="BB643" s="632" t="str">
        <f>IFERROR(VLOOKUP(K643,【参考】数式用!$AX$3:$AY$59, 2, FALSE), "")</f>
        <v/>
      </c>
      <c r="BC643" s="577" t="str">
        <f t="shared" si="339"/>
        <v/>
      </c>
      <c r="BD643" s="559" t="str">
        <f t="shared" si="340"/>
        <v>入力済</v>
      </c>
      <c r="BE643" s="559" t="str">
        <f t="shared" si="341"/>
        <v/>
      </c>
      <c r="BF643" s="559" t="str">
        <f t="shared" si="342"/>
        <v/>
      </c>
      <c r="BG643" s="559" t="str">
        <f t="shared" si="343"/>
        <v/>
      </c>
      <c r="BH643" s="559" t="str">
        <f t="shared" si="344"/>
        <v/>
      </c>
      <c r="BI643" s="559" t="str">
        <f t="shared" si="345"/>
        <v/>
      </c>
      <c r="BK643" s="27"/>
      <c r="BL643" s="606" t="str">
        <f t="shared" si="346"/>
        <v/>
      </c>
      <c r="BM643" s="606" t="str">
        <f t="shared" si="347"/>
        <v/>
      </c>
      <c r="BN643" s="606" t="str">
        <f t="shared" si="348"/>
        <v/>
      </c>
      <c r="BO643" s="607" t="str">
        <f>IFERROR(IF(BN643="対象",ROUNDDOWN(L643*VLOOKUP(K643,【参考】数式用!$A$4:$J$42,10,FALSE)*AA643,0),""),"")</f>
        <v/>
      </c>
      <c r="BP643" s="606" t="str">
        <f t="shared" si="321"/>
        <v/>
      </c>
      <c r="BQ643" s="606" t="str">
        <f t="shared" si="349"/>
        <v/>
      </c>
      <c r="BR643" s="608" t="str">
        <f t="shared" si="322"/>
        <v/>
      </c>
      <c r="BS643" s="608" t="str">
        <f t="shared" si="350"/>
        <v/>
      </c>
      <c r="BT643" s="606" t="str">
        <f t="shared" si="351"/>
        <v/>
      </c>
      <c r="BU643" s="607" t="str">
        <f>IFERROR(IF(BT643="Ⅱロ有り",ROUNDDOWN(L643*VLOOKUP(K643,【参考】数式用!$A$4:$J$42,10,FALSE)*AA643,0),""),"")</f>
        <v/>
      </c>
      <c r="BV643" s="606" t="str">
        <f>IFERROR(IF(BT643="Ⅱロなし",ROUNDDOWN(L643*VLOOKUP(K643,【参考】数式用!$A$4:$J$42,8,FALSE)*AA643,0),""),"")</f>
        <v/>
      </c>
    </row>
    <row r="644" spans="1:74" ht="110.1" customHeight="1" thickBot="1">
      <c r="A644" s="333">
        <v>631</v>
      </c>
      <c r="B644" s="1008" t="str">
        <f>IF(基本情報入力シート!B666="","",基本情報入力シート!B666)</f>
        <v/>
      </c>
      <c r="C644" s="1009"/>
      <c r="D644" s="1009"/>
      <c r="E644" s="1009"/>
      <c r="F644" s="1010"/>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24" t="str">
        <f>IF('別紙様式2-2（個票（４、５月））'!M644="","",'別紙様式2-2（個票（４、５月））'!M644)</f>
        <v/>
      </c>
      <c r="N644" s="584" t="str">
        <f>IF('別紙様式2-2（個票（４、５月））'!N644="","",'別紙様式2-2（個票（４、５月））'!N644)</f>
        <v/>
      </c>
      <c r="O644" s="336"/>
      <c r="P644" s="337" t="str">
        <f>IFERROR(VLOOKUP(K644,【参考】数式用!$A$2:$M$57,MATCH(O644,【参考】数式用!$G$3:$M$3,0)+6,0),"")</f>
        <v/>
      </c>
      <c r="Q644" s="338" t="s">
        <v>118</v>
      </c>
      <c r="R644" s="339"/>
      <c r="S644" s="340" t="s">
        <v>183</v>
      </c>
      <c r="T644" s="339"/>
      <c r="U644" s="340" t="s">
        <v>184</v>
      </c>
      <c r="V644" s="339"/>
      <c r="W644" s="340" t="s">
        <v>183</v>
      </c>
      <c r="X644" s="339"/>
      <c r="Y644" s="340" t="s">
        <v>185</v>
      </c>
      <c r="Z644" s="340" t="s">
        <v>186</v>
      </c>
      <c r="AA644" s="340" t="str">
        <f t="shared" si="323"/>
        <v/>
      </c>
      <c r="AB644" s="341" t="s">
        <v>187</v>
      </c>
      <c r="AC644" s="342" t="str">
        <f t="shared" si="324"/>
        <v/>
      </c>
      <c r="AD644" s="509" t="str">
        <f t="shared" si="325"/>
        <v/>
      </c>
      <c r="AE644" s="343" t="str">
        <f>IFERROR(ROUNDDOWN(ROUNDDOWN(ROUND(L644*VLOOKUP(K644,【参考】数式用!$A$2:$M$57,MATCH("処遇改善加算Ⅳ",【参考】数式用!$G$3:$M$3,0)+6,0),0),0)*AA644*0.5,0), "")</f>
        <v/>
      </c>
      <c r="AF644" s="344"/>
      <c r="AG644" s="345"/>
      <c r="AH644" s="345"/>
      <c r="AI644" s="344"/>
      <c r="AJ644" s="382"/>
      <c r="AK644" s="346"/>
      <c r="AL644" s="324" t="str">
        <f t="shared" si="326"/>
        <v/>
      </c>
      <c r="AM644" s="325" t="str">
        <f t="shared" si="327"/>
        <v/>
      </c>
      <c r="AN644" s="255"/>
      <c r="AO644" s="577" t="str">
        <f>IFERROR(VLOOKUP(K644,【参考】数式用!$A$2:$N$57,14,FALSE),"")</f>
        <v/>
      </c>
      <c r="AP644" s="577" t="str">
        <f t="shared" si="328"/>
        <v/>
      </c>
      <c r="AQ644" s="560" t="str">
        <f t="shared" si="329"/>
        <v/>
      </c>
      <c r="AR644" s="560" t="str">
        <f t="shared" si="330"/>
        <v>キャリアパス要件Ⅰ・Ⅱ_</v>
      </c>
      <c r="AS644" s="632" t="str">
        <f t="shared" si="331"/>
        <v>入力済</v>
      </c>
      <c r="AT644" s="577" t="str">
        <f t="shared" si="332"/>
        <v/>
      </c>
      <c r="AU644" s="632" t="str">
        <f t="shared" si="333"/>
        <v>入力済</v>
      </c>
      <c r="AV644" s="632" t="str">
        <f t="shared" si="334"/>
        <v/>
      </c>
      <c r="AW644" s="632" t="str">
        <f t="shared" si="335"/>
        <v/>
      </c>
      <c r="AX644" s="577" t="str">
        <f t="shared" si="336"/>
        <v/>
      </c>
      <c r="AY644" s="632" t="str">
        <f>IFERROR(VLOOKUP(K644,【参考】数式用!$AR$3:$AS$49, 2, FALSE), "")</f>
        <v/>
      </c>
      <c r="AZ644" s="577" t="str">
        <f t="shared" si="337"/>
        <v/>
      </c>
      <c r="BA644" s="559" t="str">
        <f t="shared" si="338"/>
        <v>入力済</v>
      </c>
      <c r="BB644" s="632" t="str">
        <f>IFERROR(VLOOKUP(K644,【参考】数式用!$AX$3:$AY$59, 2, FALSE), "")</f>
        <v/>
      </c>
      <c r="BC644" s="577" t="str">
        <f t="shared" si="339"/>
        <v/>
      </c>
      <c r="BD644" s="559" t="str">
        <f t="shared" si="340"/>
        <v>入力済</v>
      </c>
      <c r="BE644" s="559" t="str">
        <f t="shared" si="341"/>
        <v/>
      </c>
      <c r="BF644" s="559" t="str">
        <f t="shared" si="342"/>
        <v/>
      </c>
      <c r="BG644" s="559" t="str">
        <f t="shared" si="343"/>
        <v/>
      </c>
      <c r="BH644" s="559" t="str">
        <f t="shared" si="344"/>
        <v/>
      </c>
      <c r="BI644" s="559" t="str">
        <f t="shared" si="345"/>
        <v/>
      </c>
      <c r="BK644" s="27"/>
      <c r="BL644" s="606" t="str">
        <f t="shared" si="346"/>
        <v/>
      </c>
      <c r="BM644" s="606" t="str">
        <f t="shared" si="347"/>
        <v/>
      </c>
      <c r="BN644" s="606" t="str">
        <f t="shared" si="348"/>
        <v/>
      </c>
      <c r="BO644" s="607" t="str">
        <f>IFERROR(IF(BN644="対象",ROUNDDOWN(L644*VLOOKUP(K644,【参考】数式用!$A$4:$J$42,10,FALSE)*AA644,0),""),"")</f>
        <v/>
      </c>
      <c r="BP644" s="606" t="str">
        <f t="shared" si="321"/>
        <v/>
      </c>
      <c r="BQ644" s="606" t="str">
        <f t="shared" si="349"/>
        <v/>
      </c>
      <c r="BR644" s="608" t="str">
        <f t="shared" si="322"/>
        <v/>
      </c>
      <c r="BS644" s="608" t="str">
        <f t="shared" si="350"/>
        <v/>
      </c>
      <c r="BT644" s="606" t="str">
        <f t="shared" si="351"/>
        <v/>
      </c>
      <c r="BU644" s="607" t="str">
        <f>IFERROR(IF(BT644="Ⅱロ有り",ROUNDDOWN(L644*VLOOKUP(K644,【参考】数式用!$A$4:$J$42,10,FALSE)*AA644,0),""),"")</f>
        <v/>
      </c>
      <c r="BV644" s="606" t="str">
        <f>IFERROR(IF(BT644="Ⅱロなし",ROUNDDOWN(L644*VLOOKUP(K644,【参考】数式用!$A$4:$J$42,8,FALSE)*AA644,0),""),"")</f>
        <v/>
      </c>
    </row>
    <row r="645" spans="1:74" ht="110.1" customHeight="1" thickBot="1">
      <c r="A645" s="333">
        <v>632</v>
      </c>
      <c r="B645" s="1008" t="str">
        <f>IF(基本情報入力シート!B667="","",基本情報入力シート!B667)</f>
        <v/>
      </c>
      <c r="C645" s="1009"/>
      <c r="D645" s="1009"/>
      <c r="E645" s="1009"/>
      <c r="F645" s="1010"/>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24" t="str">
        <f>IF('別紙様式2-2（個票（４、５月））'!M645="","",'別紙様式2-2（個票（４、５月））'!M645)</f>
        <v/>
      </c>
      <c r="N645" s="584" t="str">
        <f>IF('別紙様式2-2（個票（４、５月））'!N645="","",'別紙様式2-2（個票（４、５月））'!N645)</f>
        <v/>
      </c>
      <c r="O645" s="336"/>
      <c r="P645" s="337" t="str">
        <f>IFERROR(VLOOKUP(K645,【参考】数式用!$A$2:$M$57,MATCH(O645,【参考】数式用!$G$3:$M$3,0)+6,0),"")</f>
        <v/>
      </c>
      <c r="Q645" s="338" t="s">
        <v>118</v>
      </c>
      <c r="R645" s="339"/>
      <c r="S645" s="340" t="s">
        <v>183</v>
      </c>
      <c r="T645" s="339"/>
      <c r="U645" s="340" t="s">
        <v>184</v>
      </c>
      <c r="V645" s="339"/>
      <c r="W645" s="340" t="s">
        <v>183</v>
      </c>
      <c r="X645" s="339"/>
      <c r="Y645" s="340" t="s">
        <v>185</v>
      </c>
      <c r="Z645" s="340" t="s">
        <v>186</v>
      </c>
      <c r="AA645" s="340" t="str">
        <f t="shared" si="323"/>
        <v/>
      </c>
      <c r="AB645" s="341" t="s">
        <v>187</v>
      </c>
      <c r="AC645" s="342" t="str">
        <f t="shared" si="324"/>
        <v/>
      </c>
      <c r="AD645" s="509" t="str">
        <f t="shared" si="325"/>
        <v/>
      </c>
      <c r="AE645" s="343" t="str">
        <f>IFERROR(ROUNDDOWN(ROUNDDOWN(ROUND(L645*VLOOKUP(K645,【参考】数式用!$A$2:$M$57,MATCH("処遇改善加算Ⅳ",【参考】数式用!$G$3:$M$3,0)+6,0),0),0)*AA645*0.5,0), "")</f>
        <v/>
      </c>
      <c r="AF645" s="344"/>
      <c r="AG645" s="345"/>
      <c r="AH645" s="345"/>
      <c r="AI645" s="344"/>
      <c r="AJ645" s="382"/>
      <c r="AK645" s="346"/>
      <c r="AL645" s="324" t="str">
        <f t="shared" si="326"/>
        <v/>
      </c>
      <c r="AM645" s="325" t="str">
        <f t="shared" si="327"/>
        <v/>
      </c>
      <c r="AN645" s="255"/>
      <c r="AO645" s="577" t="str">
        <f>IFERROR(VLOOKUP(K645,【参考】数式用!$A$2:$N$57,14,FALSE),"")</f>
        <v/>
      </c>
      <c r="AP645" s="577" t="str">
        <f t="shared" si="328"/>
        <v/>
      </c>
      <c r="AQ645" s="560" t="str">
        <f t="shared" si="329"/>
        <v/>
      </c>
      <c r="AR645" s="560" t="str">
        <f t="shared" si="330"/>
        <v>キャリアパス要件Ⅰ・Ⅱ_</v>
      </c>
      <c r="AS645" s="632" t="str">
        <f t="shared" si="331"/>
        <v>入力済</v>
      </c>
      <c r="AT645" s="577" t="str">
        <f t="shared" si="332"/>
        <v/>
      </c>
      <c r="AU645" s="632" t="str">
        <f t="shared" si="333"/>
        <v>入力済</v>
      </c>
      <c r="AV645" s="632" t="str">
        <f t="shared" si="334"/>
        <v/>
      </c>
      <c r="AW645" s="632" t="str">
        <f t="shared" si="335"/>
        <v/>
      </c>
      <c r="AX645" s="577" t="str">
        <f t="shared" si="336"/>
        <v/>
      </c>
      <c r="AY645" s="632" t="str">
        <f>IFERROR(VLOOKUP(K645,【参考】数式用!$AR$3:$AS$49, 2, FALSE), "")</f>
        <v/>
      </c>
      <c r="AZ645" s="577" t="str">
        <f t="shared" si="337"/>
        <v/>
      </c>
      <c r="BA645" s="559" t="str">
        <f t="shared" si="338"/>
        <v>入力済</v>
      </c>
      <c r="BB645" s="632" t="str">
        <f>IFERROR(VLOOKUP(K645,【参考】数式用!$AX$3:$AY$59, 2, FALSE), "")</f>
        <v/>
      </c>
      <c r="BC645" s="577" t="str">
        <f t="shared" si="339"/>
        <v/>
      </c>
      <c r="BD645" s="559" t="str">
        <f t="shared" si="340"/>
        <v>入力済</v>
      </c>
      <c r="BE645" s="559" t="str">
        <f t="shared" si="341"/>
        <v/>
      </c>
      <c r="BF645" s="559" t="str">
        <f t="shared" si="342"/>
        <v/>
      </c>
      <c r="BG645" s="559" t="str">
        <f t="shared" si="343"/>
        <v/>
      </c>
      <c r="BH645" s="559" t="str">
        <f t="shared" si="344"/>
        <v/>
      </c>
      <c r="BI645" s="559" t="str">
        <f t="shared" si="345"/>
        <v/>
      </c>
      <c r="BK645" s="27"/>
      <c r="BL645" s="606" t="str">
        <f t="shared" si="346"/>
        <v/>
      </c>
      <c r="BM645" s="606" t="str">
        <f t="shared" si="347"/>
        <v/>
      </c>
      <c r="BN645" s="606" t="str">
        <f t="shared" si="348"/>
        <v/>
      </c>
      <c r="BO645" s="607" t="str">
        <f>IFERROR(IF(BN645="対象",ROUNDDOWN(L645*VLOOKUP(K645,【参考】数式用!$A$4:$J$42,10,FALSE)*AA645,0),""),"")</f>
        <v/>
      </c>
      <c r="BP645" s="606" t="str">
        <f t="shared" si="321"/>
        <v/>
      </c>
      <c r="BQ645" s="606" t="str">
        <f t="shared" si="349"/>
        <v/>
      </c>
      <c r="BR645" s="608" t="str">
        <f t="shared" si="322"/>
        <v/>
      </c>
      <c r="BS645" s="608" t="str">
        <f t="shared" si="350"/>
        <v/>
      </c>
      <c r="BT645" s="606" t="str">
        <f t="shared" si="351"/>
        <v/>
      </c>
      <c r="BU645" s="607" t="str">
        <f>IFERROR(IF(BT645="Ⅱロ有り",ROUNDDOWN(L645*VLOOKUP(K645,【参考】数式用!$A$4:$J$42,10,FALSE)*AA645,0),""),"")</f>
        <v/>
      </c>
      <c r="BV645" s="606" t="str">
        <f>IFERROR(IF(BT645="Ⅱロなし",ROUNDDOWN(L645*VLOOKUP(K645,【参考】数式用!$A$4:$J$42,8,FALSE)*AA645,0),""),"")</f>
        <v/>
      </c>
    </row>
    <row r="646" spans="1:74" ht="110.1" customHeight="1" thickBot="1">
      <c r="A646" s="333">
        <v>633</v>
      </c>
      <c r="B646" s="1008" t="str">
        <f>IF(基本情報入力シート!B668="","",基本情報入力シート!B668)</f>
        <v/>
      </c>
      <c r="C646" s="1009"/>
      <c r="D646" s="1009"/>
      <c r="E646" s="1009"/>
      <c r="F646" s="1010"/>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24" t="str">
        <f>IF('別紙様式2-2（個票（４、５月））'!M646="","",'別紙様式2-2（個票（４、５月））'!M646)</f>
        <v/>
      </c>
      <c r="N646" s="584" t="str">
        <f>IF('別紙様式2-2（個票（４、５月））'!N646="","",'別紙様式2-2（個票（４、５月））'!N646)</f>
        <v/>
      </c>
      <c r="O646" s="336"/>
      <c r="P646" s="337" t="str">
        <f>IFERROR(VLOOKUP(K646,【参考】数式用!$A$2:$M$57,MATCH(O646,【参考】数式用!$G$3:$M$3,0)+6,0),"")</f>
        <v/>
      </c>
      <c r="Q646" s="338" t="s">
        <v>118</v>
      </c>
      <c r="R646" s="339"/>
      <c r="S646" s="340" t="s">
        <v>183</v>
      </c>
      <c r="T646" s="339"/>
      <c r="U646" s="340" t="s">
        <v>184</v>
      </c>
      <c r="V646" s="339"/>
      <c r="W646" s="340" t="s">
        <v>183</v>
      </c>
      <c r="X646" s="339"/>
      <c r="Y646" s="340" t="s">
        <v>185</v>
      </c>
      <c r="Z646" s="340" t="s">
        <v>186</v>
      </c>
      <c r="AA646" s="340" t="str">
        <f t="shared" si="323"/>
        <v/>
      </c>
      <c r="AB646" s="341" t="s">
        <v>187</v>
      </c>
      <c r="AC646" s="342" t="str">
        <f t="shared" si="324"/>
        <v/>
      </c>
      <c r="AD646" s="509" t="str">
        <f t="shared" si="325"/>
        <v/>
      </c>
      <c r="AE646" s="343" t="str">
        <f>IFERROR(ROUNDDOWN(ROUNDDOWN(ROUND(L646*VLOOKUP(K646,【参考】数式用!$A$2:$M$57,MATCH("処遇改善加算Ⅳ",【参考】数式用!$G$3:$M$3,0)+6,0),0),0)*AA646*0.5,0), "")</f>
        <v/>
      </c>
      <c r="AF646" s="344"/>
      <c r="AG646" s="345"/>
      <c r="AH646" s="345"/>
      <c r="AI646" s="344"/>
      <c r="AJ646" s="382"/>
      <c r="AK646" s="346"/>
      <c r="AL646" s="324" t="str">
        <f t="shared" si="326"/>
        <v/>
      </c>
      <c r="AM646" s="325" t="str">
        <f t="shared" si="327"/>
        <v/>
      </c>
      <c r="AN646" s="255"/>
      <c r="AO646" s="577" t="str">
        <f>IFERROR(VLOOKUP(K646,【参考】数式用!$A$2:$N$57,14,FALSE),"")</f>
        <v/>
      </c>
      <c r="AP646" s="577" t="str">
        <f t="shared" si="328"/>
        <v/>
      </c>
      <c r="AQ646" s="560" t="str">
        <f t="shared" si="329"/>
        <v/>
      </c>
      <c r="AR646" s="560" t="str">
        <f t="shared" si="330"/>
        <v>キャリアパス要件Ⅰ・Ⅱ_</v>
      </c>
      <c r="AS646" s="632" t="str">
        <f t="shared" si="331"/>
        <v>入力済</v>
      </c>
      <c r="AT646" s="577" t="str">
        <f t="shared" si="332"/>
        <v/>
      </c>
      <c r="AU646" s="632" t="str">
        <f t="shared" si="333"/>
        <v>入力済</v>
      </c>
      <c r="AV646" s="632" t="str">
        <f t="shared" si="334"/>
        <v/>
      </c>
      <c r="AW646" s="632" t="str">
        <f t="shared" si="335"/>
        <v/>
      </c>
      <c r="AX646" s="577" t="str">
        <f t="shared" si="336"/>
        <v/>
      </c>
      <c r="AY646" s="632" t="str">
        <f>IFERROR(VLOOKUP(K646,【参考】数式用!$AR$3:$AS$49, 2, FALSE), "")</f>
        <v/>
      </c>
      <c r="AZ646" s="577" t="str">
        <f t="shared" si="337"/>
        <v/>
      </c>
      <c r="BA646" s="559" t="str">
        <f t="shared" si="338"/>
        <v>入力済</v>
      </c>
      <c r="BB646" s="632" t="str">
        <f>IFERROR(VLOOKUP(K646,【参考】数式用!$AX$3:$AY$59, 2, FALSE), "")</f>
        <v/>
      </c>
      <c r="BC646" s="577" t="str">
        <f t="shared" si="339"/>
        <v/>
      </c>
      <c r="BD646" s="559" t="str">
        <f t="shared" si="340"/>
        <v>入力済</v>
      </c>
      <c r="BE646" s="559" t="str">
        <f t="shared" si="341"/>
        <v/>
      </c>
      <c r="BF646" s="559" t="str">
        <f t="shared" si="342"/>
        <v/>
      </c>
      <c r="BG646" s="559" t="str">
        <f t="shared" si="343"/>
        <v/>
      </c>
      <c r="BH646" s="559" t="str">
        <f t="shared" si="344"/>
        <v/>
      </c>
      <c r="BI646" s="559" t="str">
        <f t="shared" si="345"/>
        <v/>
      </c>
      <c r="BK646" s="27"/>
      <c r="BL646" s="606" t="str">
        <f t="shared" si="346"/>
        <v/>
      </c>
      <c r="BM646" s="606" t="str">
        <f t="shared" si="347"/>
        <v/>
      </c>
      <c r="BN646" s="606" t="str">
        <f t="shared" si="348"/>
        <v/>
      </c>
      <c r="BO646" s="607" t="str">
        <f>IFERROR(IF(BN646="対象",ROUNDDOWN(L646*VLOOKUP(K646,【参考】数式用!$A$4:$J$42,10,FALSE)*AA646,0),""),"")</f>
        <v/>
      </c>
      <c r="BP646" s="606" t="str">
        <f t="shared" si="321"/>
        <v/>
      </c>
      <c r="BQ646" s="606" t="str">
        <f t="shared" si="349"/>
        <v/>
      </c>
      <c r="BR646" s="608" t="str">
        <f t="shared" si="322"/>
        <v/>
      </c>
      <c r="BS646" s="608" t="str">
        <f t="shared" si="350"/>
        <v/>
      </c>
      <c r="BT646" s="606" t="str">
        <f t="shared" si="351"/>
        <v/>
      </c>
      <c r="BU646" s="607" t="str">
        <f>IFERROR(IF(BT646="Ⅱロ有り",ROUNDDOWN(L646*VLOOKUP(K646,【参考】数式用!$A$4:$J$42,10,FALSE)*AA646,0),""),"")</f>
        <v/>
      </c>
      <c r="BV646" s="606" t="str">
        <f>IFERROR(IF(BT646="Ⅱロなし",ROUNDDOWN(L646*VLOOKUP(K646,【参考】数式用!$A$4:$J$42,8,FALSE)*AA646,0),""),"")</f>
        <v/>
      </c>
    </row>
    <row r="647" spans="1:74" ht="110.1" customHeight="1" thickBot="1">
      <c r="A647" s="333">
        <v>634</v>
      </c>
      <c r="B647" s="1008" t="str">
        <f>IF(基本情報入力シート!B669="","",基本情報入力シート!B669)</f>
        <v/>
      </c>
      <c r="C647" s="1009"/>
      <c r="D647" s="1009"/>
      <c r="E647" s="1009"/>
      <c r="F647" s="1010"/>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24" t="str">
        <f>IF('別紙様式2-2（個票（４、５月））'!M647="","",'別紙様式2-2（個票（４、５月））'!M647)</f>
        <v/>
      </c>
      <c r="N647" s="584" t="str">
        <f>IF('別紙様式2-2（個票（４、５月））'!N647="","",'別紙様式2-2（個票（４、５月））'!N647)</f>
        <v/>
      </c>
      <c r="O647" s="336"/>
      <c r="P647" s="337" t="str">
        <f>IFERROR(VLOOKUP(K647,【参考】数式用!$A$2:$M$57,MATCH(O647,【参考】数式用!$G$3:$M$3,0)+6,0),"")</f>
        <v/>
      </c>
      <c r="Q647" s="338" t="s">
        <v>118</v>
      </c>
      <c r="R647" s="339"/>
      <c r="S647" s="340" t="s">
        <v>183</v>
      </c>
      <c r="T647" s="339"/>
      <c r="U647" s="340" t="s">
        <v>184</v>
      </c>
      <c r="V647" s="339"/>
      <c r="W647" s="340" t="s">
        <v>183</v>
      </c>
      <c r="X647" s="339"/>
      <c r="Y647" s="340" t="s">
        <v>185</v>
      </c>
      <c r="Z647" s="340" t="s">
        <v>186</v>
      </c>
      <c r="AA647" s="340" t="str">
        <f t="shared" si="323"/>
        <v/>
      </c>
      <c r="AB647" s="341" t="s">
        <v>187</v>
      </c>
      <c r="AC647" s="342" t="str">
        <f t="shared" si="324"/>
        <v/>
      </c>
      <c r="AD647" s="509" t="str">
        <f t="shared" si="325"/>
        <v/>
      </c>
      <c r="AE647" s="343" t="str">
        <f>IFERROR(ROUNDDOWN(ROUNDDOWN(ROUND(L647*VLOOKUP(K647,【参考】数式用!$A$2:$M$57,MATCH("処遇改善加算Ⅳ",【参考】数式用!$G$3:$M$3,0)+6,0),0),0)*AA647*0.5,0), "")</f>
        <v/>
      </c>
      <c r="AF647" s="344"/>
      <c r="AG647" s="345"/>
      <c r="AH647" s="345"/>
      <c r="AI647" s="344"/>
      <c r="AJ647" s="382"/>
      <c r="AK647" s="346"/>
      <c r="AL647" s="324" t="str">
        <f t="shared" si="326"/>
        <v/>
      </c>
      <c r="AM647" s="325" t="str">
        <f t="shared" si="327"/>
        <v/>
      </c>
      <c r="AN647" s="255"/>
      <c r="AO647" s="577" t="str">
        <f>IFERROR(VLOOKUP(K647,【参考】数式用!$A$2:$N$57,14,FALSE),"")</f>
        <v/>
      </c>
      <c r="AP647" s="577" t="str">
        <f t="shared" si="328"/>
        <v/>
      </c>
      <c r="AQ647" s="560" t="str">
        <f t="shared" si="329"/>
        <v/>
      </c>
      <c r="AR647" s="560" t="str">
        <f t="shared" si="330"/>
        <v>キャリアパス要件Ⅰ・Ⅱ_</v>
      </c>
      <c r="AS647" s="632" t="str">
        <f t="shared" si="331"/>
        <v>入力済</v>
      </c>
      <c r="AT647" s="577" t="str">
        <f t="shared" si="332"/>
        <v/>
      </c>
      <c r="AU647" s="632" t="str">
        <f t="shared" si="333"/>
        <v>入力済</v>
      </c>
      <c r="AV647" s="632" t="str">
        <f t="shared" si="334"/>
        <v/>
      </c>
      <c r="AW647" s="632" t="str">
        <f t="shared" si="335"/>
        <v/>
      </c>
      <c r="AX647" s="577" t="str">
        <f t="shared" si="336"/>
        <v/>
      </c>
      <c r="AY647" s="632" t="str">
        <f>IFERROR(VLOOKUP(K647,【参考】数式用!$AR$3:$AS$49, 2, FALSE), "")</f>
        <v/>
      </c>
      <c r="AZ647" s="577" t="str">
        <f t="shared" si="337"/>
        <v/>
      </c>
      <c r="BA647" s="559" t="str">
        <f t="shared" si="338"/>
        <v>入力済</v>
      </c>
      <c r="BB647" s="632" t="str">
        <f>IFERROR(VLOOKUP(K647,【参考】数式用!$AX$3:$AY$59, 2, FALSE), "")</f>
        <v/>
      </c>
      <c r="BC647" s="577" t="str">
        <f t="shared" si="339"/>
        <v/>
      </c>
      <c r="BD647" s="559" t="str">
        <f t="shared" si="340"/>
        <v>入力済</v>
      </c>
      <c r="BE647" s="559" t="str">
        <f t="shared" si="341"/>
        <v/>
      </c>
      <c r="BF647" s="559" t="str">
        <f t="shared" si="342"/>
        <v/>
      </c>
      <c r="BG647" s="559" t="str">
        <f t="shared" si="343"/>
        <v/>
      </c>
      <c r="BH647" s="559" t="str">
        <f t="shared" si="344"/>
        <v/>
      </c>
      <c r="BI647" s="559" t="str">
        <f t="shared" si="345"/>
        <v/>
      </c>
      <c r="BK647" s="27"/>
      <c r="BL647" s="606" t="str">
        <f t="shared" si="346"/>
        <v/>
      </c>
      <c r="BM647" s="606" t="str">
        <f t="shared" si="347"/>
        <v/>
      </c>
      <c r="BN647" s="606" t="str">
        <f t="shared" si="348"/>
        <v/>
      </c>
      <c r="BO647" s="607" t="str">
        <f>IFERROR(IF(BN647="対象",ROUNDDOWN(L647*VLOOKUP(K647,【参考】数式用!$A$4:$J$42,10,FALSE)*AA647,0),""),"")</f>
        <v/>
      </c>
      <c r="BP647" s="606" t="str">
        <f t="shared" si="321"/>
        <v/>
      </c>
      <c r="BQ647" s="606" t="str">
        <f t="shared" si="349"/>
        <v/>
      </c>
      <c r="BR647" s="608" t="str">
        <f t="shared" si="322"/>
        <v/>
      </c>
      <c r="BS647" s="608" t="str">
        <f t="shared" si="350"/>
        <v/>
      </c>
      <c r="BT647" s="606" t="str">
        <f t="shared" si="351"/>
        <v/>
      </c>
      <c r="BU647" s="607" t="str">
        <f>IFERROR(IF(BT647="Ⅱロ有り",ROUNDDOWN(L647*VLOOKUP(K647,【参考】数式用!$A$4:$J$42,10,FALSE)*AA647,0),""),"")</f>
        <v/>
      </c>
      <c r="BV647" s="606" t="str">
        <f>IFERROR(IF(BT647="Ⅱロなし",ROUNDDOWN(L647*VLOOKUP(K647,【参考】数式用!$A$4:$J$42,8,FALSE)*AA647,0),""),"")</f>
        <v/>
      </c>
    </row>
    <row r="648" spans="1:74" ht="110.1" customHeight="1" thickBot="1">
      <c r="A648" s="333">
        <v>635</v>
      </c>
      <c r="B648" s="1008" t="str">
        <f>IF(基本情報入力シート!B670="","",基本情報入力シート!B670)</f>
        <v/>
      </c>
      <c r="C648" s="1009"/>
      <c r="D648" s="1009"/>
      <c r="E648" s="1009"/>
      <c r="F648" s="1010"/>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24" t="str">
        <f>IF('別紙様式2-2（個票（４、５月））'!M648="","",'別紙様式2-2（個票（４、５月））'!M648)</f>
        <v/>
      </c>
      <c r="N648" s="584" t="str">
        <f>IF('別紙様式2-2（個票（４、５月））'!N648="","",'別紙様式2-2（個票（４、５月））'!N648)</f>
        <v/>
      </c>
      <c r="O648" s="336"/>
      <c r="P648" s="337" t="str">
        <f>IFERROR(VLOOKUP(K648,【参考】数式用!$A$2:$M$57,MATCH(O648,【参考】数式用!$G$3:$M$3,0)+6,0),"")</f>
        <v/>
      </c>
      <c r="Q648" s="338" t="s">
        <v>118</v>
      </c>
      <c r="R648" s="339"/>
      <c r="S648" s="340" t="s">
        <v>183</v>
      </c>
      <c r="T648" s="339"/>
      <c r="U648" s="340" t="s">
        <v>184</v>
      </c>
      <c r="V648" s="339"/>
      <c r="W648" s="340" t="s">
        <v>183</v>
      </c>
      <c r="X648" s="339"/>
      <c r="Y648" s="340" t="s">
        <v>185</v>
      </c>
      <c r="Z648" s="340" t="s">
        <v>186</v>
      </c>
      <c r="AA648" s="340" t="str">
        <f t="shared" si="323"/>
        <v/>
      </c>
      <c r="AB648" s="341" t="s">
        <v>187</v>
      </c>
      <c r="AC648" s="342" t="str">
        <f t="shared" si="324"/>
        <v/>
      </c>
      <c r="AD648" s="509" t="str">
        <f t="shared" si="325"/>
        <v/>
      </c>
      <c r="AE648" s="343" t="str">
        <f>IFERROR(ROUNDDOWN(ROUNDDOWN(ROUND(L648*VLOOKUP(K648,【参考】数式用!$A$2:$M$57,MATCH("処遇改善加算Ⅳ",【参考】数式用!$G$3:$M$3,0)+6,0),0),0)*AA648*0.5,0), "")</f>
        <v/>
      </c>
      <c r="AF648" s="344"/>
      <c r="AG648" s="345"/>
      <c r="AH648" s="345"/>
      <c r="AI648" s="344"/>
      <c r="AJ648" s="382"/>
      <c r="AK648" s="346"/>
      <c r="AL648" s="324" t="str">
        <f t="shared" si="326"/>
        <v/>
      </c>
      <c r="AM648" s="325" t="str">
        <f t="shared" si="327"/>
        <v/>
      </c>
      <c r="AN648" s="255"/>
      <c r="AO648" s="577" t="str">
        <f>IFERROR(VLOOKUP(K648,【参考】数式用!$A$2:$N$57,14,FALSE),"")</f>
        <v/>
      </c>
      <c r="AP648" s="577" t="str">
        <f t="shared" si="328"/>
        <v/>
      </c>
      <c r="AQ648" s="560" t="str">
        <f t="shared" si="329"/>
        <v/>
      </c>
      <c r="AR648" s="560" t="str">
        <f t="shared" si="330"/>
        <v>キャリアパス要件Ⅰ・Ⅱ_</v>
      </c>
      <c r="AS648" s="632" t="str">
        <f t="shared" si="331"/>
        <v>入力済</v>
      </c>
      <c r="AT648" s="577" t="str">
        <f t="shared" si="332"/>
        <v/>
      </c>
      <c r="AU648" s="632" t="str">
        <f t="shared" si="333"/>
        <v>入力済</v>
      </c>
      <c r="AV648" s="632" t="str">
        <f t="shared" si="334"/>
        <v/>
      </c>
      <c r="AW648" s="632" t="str">
        <f t="shared" si="335"/>
        <v/>
      </c>
      <c r="AX648" s="577" t="str">
        <f t="shared" si="336"/>
        <v/>
      </c>
      <c r="AY648" s="632" t="str">
        <f>IFERROR(VLOOKUP(K648,【参考】数式用!$AR$3:$AS$49, 2, FALSE), "")</f>
        <v/>
      </c>
      <c r="AZ648" s="577" t="str">
        <f t="shared" si="337"/>
        <v/>
      </c>
      <c r="BA648" s="559" t="str">
        <f t="shared" si="338"/>
        <v>入力済</v>
      </c>
      <c r="BB648" s="632" t="str">
        <f>IFERROR(VLOOKUP(K648,【参考】数式用!$AX$3:$AY$59, 2, FALSE), "")</f>
        <v/>
      </c>
      <c r="BC648" s="577" t="str">
        <f t="shared" si="339"/>
        <v/>
      </c>
      <c r="BD648" s="559" t="str">
        <f t="shared" si="340"/>
        <v>入力済</v>
      </c>
      <c r="BE648" s="559" t="str">
        <f t="shared" si="341"/>
        <v/>
      </c>
      <c r="BF648" s="559" t="str">
        <f t="shared" si="342"/>
        <v/>
      </c>
      <c r="BG648" s="559" t="str">
        <f t="shared" si="343"/>
        <v/>
      </c>
      <c r="BH648" s="559" t="str">
        <f t="shared" si="344"/>
        <v/>
      </c>
      <c r="BI648" s="559" t="str">
        <f t="shared" si="345"/>
        <v/>
      </c>
      <c r="BK648" s="27"/>
      <c r="BL648" s="606" t="str">
        <f t="shared" si="346"/>
        <v/>
      </c>
      <c r="BM648" s="606" t="str">
        <f t="shared" si="347"/>
        <v/>
      </c>
      <c r="BN648" s="606" t="str">
        <f t="shared" si="348"/>
        <v/>
      </c>
      <c r="BO648" s="607" t="str">
        <f>IFERROR(IF(BN648="対象",ROUNDDOWN(L648*VLOOKUP(K648,【参考】数式用!$A$4:$J$42,10,FALSE)*AA648,0),""),"")</f>
        <v/>
      </c>
      <c r="BP648" s="606" t="str">
        <f t="shared" si="321"/>
        <v/>
      </c>
      <c r="BQ648" s="606" t="str">
        <f t="shared" si="349"/>
        <v/>
      </c>
      <c r="BR648" s="608" t="str">
        <f t="shared" si="322"/>
        <v/>
      </c>
      <c r="BS648" s="608" t="str">
        <f t="shared" si="350"/>
        <v/>
      </c>
      <c r="BT648" s="606" t="str">
        <f t="shared" si="351"/>
        <v/>
      </c>
      <c r="BU648" s="607" t="str">
        <f>IFERROR(IF(BT648="Ⅱロ有り",ROUNDDOWN(L648*VLOOKUP(K648,【参考】数式用!$A$4:$J$42,10,FALSE)*AA648,0),""),"")</f>
        <v/>
      </c>
      <c r="BV648" s="606" t="str">
        <f>IFERROR(IF(BT648="Ⅱロなし",ROUNDDOWN(L648*VLOOKUP(K648,【参考】数式用!$A$4:$J$42,8,FALSE)*AA648,0),""),"")</f>
        <v/>
      </c>
    </row>
    <row r="649" spans="1:74" ht="110.1" customHeight="1" thickBot="1">
      <c r="A649" s="333">
        <v>636</v>
      </c>
      <c r="B649" s="1008" t="str">
        <f>IF(基本情報入力シート!B671="","",基本情報入力シート!B671)</f>
        <v/>
      </c>
      <c r="C649" s="1009"/>
      <c r="D649" s="1009"/>
      <c r="E649" s="1009"/>
      <c r="F649" s="1010"/>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24" t="str">
        <f>IF('別紙様式2-2（個票（４、５月））'!M649="","",'別紙様式2-2（個票（４、５月））'!M649)</f>
        <v/>
      </c>
      <c r="N649" s="584" t="str">
        <f>IF('別紙様式2-2（個票（４、５月））'!N649="","",'別紙様式2-2（個票（４、５月））'!N649)</f>
        <v/>
      </c>
      <c r="O649" s="336"/>
      <c r="P649" s="337" t="str">
        <f>IFERROR(VLOOKUP(K649,【参考】数式用!$A$2:$M$57,MATCH(O649,【参考】数式用!$G$3:$M$3,0)+6,0),"")</f>
        <v/>
      </c>
      <c r="Q649" s="338" t="s">
        <v>118</v>
      </c>
      <c r="R649" s="339"/>
      <c r="S649" s="340" t="s">
        <v>183</v>
      </c>
      <c r="T649" s="339"/>
      <c r="U649" s="340" t="s">
        <v>184</v>
      </c>
      <c r="V649" s="339"/>
      <c r="W649" s="340" t="s">
        <v>183</v>
      </c>
      <c r="X649" s="339"/>
      <c r="Y649" s="340" t="s">
        <v>185</v>
      </c>
      <c r="Z649" s="340" t="s">
        <v>186</v>
      </c>
      <c r="AA649" s="340" t="str">
        <f t="shared" si="323"/>
        <v/>
      </c>
      <c r="AB649" s="341" t="s">
        <v>187</v>
      </c>
      <c r="AC649" s="342" t="str">
        <f t="shared" si="324"/>
        <v/>
      </c>
      <c r="AD649" s="509" t="str">
        <f t="shared" si="325"/>
        <v/>
      </c>
      <c r="AE649" s="343" t="str">
        <f>IFERROR(ROUNDDOWN(ROUNDDOWN(ROUND(L649*VLOOKUP(K649,【参考】数式用!$A$2:$M$57,MATCH("処遇改善加算Ⅳ",【参考】数式用!$G$3:$M$3,0)+6,0),0),0)*AA649*0.5,0), "")</f>
        <v/>
      </c>
      <c r="AF649" s="344"/>
      <c r="AG649" s="345"/>
      <c r="AH649" s="345"/>
      <c r="AI649" s="344"/>
      <c r="AJ649" s="382"/>
      <c r="AK649" s="346"/>
      <c r="AL649" s="324" t="str">
        <f t="shared" si="326"/>
        <v/>
      </c>
      <c r="AM649" s="325" t="str">
        <f t="shared" si="327"/>
        <v/>
      </c>
      <c r="AN649" s="255"/>
      <c r="AO649" s="577" t="str">
        <f>IFERROR(VLOOKUP(K649,【参考】数式用!$A$2:$N$57,14,FALSE),"")</f>
        <v/>
      </c>
      <c r="AP649" s="577" t="str">
        <f t="shared" si="328"/>
        <v/>
      </c>
      <c r="AQ649" s="560" t="str">
        <f t="shared" si="329"/>
        <v/>
      </c>
      <c r="AR649" s="560" t="str">
        <f t="shared" si="330"/>
        <v>キャリアパス要件Ⅰ・Ⅱ_</v>
      </c>
      <c r="AS649" s="632" t="str">
        <f t="shared" si="331"/>
        <v>入力済</v>
      </c>
      <c r="AT649" s="577" t="str">
        <f t="shared" si="332"/>
        <v/>
      </c>
      <c r="AU649" s="632" t="str">
        <f t="shared" si="333"/>
        <v>入力済</v>
      </c>
      <c r="AV649" s="632" t="str">
        <f t="shared" si="334"/>
        <v/>
      </c>
      <c r="AW649" s="632" t="str">
        <f t="shared" si="335"/>
        <v/>
      </c>
      <c r="AX649" s="577" t="str">
        <f t="shared" si="336"/>
        <v/>
      </c>
      <c r="AY649" s="632" t="str">
        <f>IFERROR(VLOOKUP(K649,【参考】数式用!$AR$3:$AS$49, 2, FALSE), "")</f>
        <v/>
      </c>
      <c r="AZ649" s="577" t="str">
        <f t="shared" si="337"/>
        <v/>
      </c>
      <c r="BA649" s="559" t="str">
        <f t="shared" si="338"/>
        <v>入力済</v>
      </c>
      <c r="BB649" s="632" t="str">
        <f>IFERROR(VLOOKUP(K649,【参考】数式用!$AX$3:$AY$59, 2, FALSE), "")</f>
        <v/>
      </c>
      <c r="BC649" s="577" t="str">
        <f t="shared" si="339"/>
        <v/>
      </c>
      <c r="BD649" s="559" t="str">
        <f t="shared" si="340"/>
        <v>入力済</v>
      </c>
      <c r="BE649" s="559" t="str">
        <f t="shared" si="341"/>
        <v/>
      </c>
      <c r="BF649" s="559" t="str">
        <f t="shared" si="342"/>
        <v/>
      </c>
      <c r="BG649" s="559" t="str">
        <f t="shared" si="343"/>
        <v/>
      </c>
      <c r="BH649" s="559" t="str">
        <f t="shared" si="344"/>
        <v/>
      </c>
      <c r="BI649" s="559" t="str">
        <f t="shared" si="345"/>
        <v/>
      </c>
      <c r="BK649" s="27"/>
      <c r="BL649" s="606" t="str">
        <f t="shared" si="346"/>
        <v/>
      </c>
      <c r="BM649" s="606" t="str">
        <f t="shared" si="347"/>
        <v/>
      </c>
      <c r="BN649" s="606" t="str">
        <f t="shared" si="348"/>
        <v/>
      </c>
      <c r="BO649" s="607" t="str">
        <f>IFERROR(IF(BN649="対象",ROUNDDOWN(L649*VLOOKUP(K649,【参考】数式用!$A$4:$J$42,10,FALSE)*AA649,0),""),"")</f>
        <v/>
      </c>
      <c r="BP649" s="606" t="str">
        <f t="shared" si="321"/>
        <v/>
      </c>
      <c r="BQ649" s="606" t="str">
        <f t="shared" si="349"/>
        <v/>
      </c>
      <c r="BR649" s="608" t="str">
        <f t="shared" si="322"/>
        <v/>
      </c>
      <c r="BS649" s="608" t="str">
        <f t="shared" si="350"/>
        <v/>
      </c>
      <c r="BT649" s="606" t="str">
        <f t="shared" si="351"/>
        <v/>
      </c>
      <c r="BU649" s="607" t="str">
        <f>IFERROR(IF(BT649="Ⅱロ有り",ROUNDDOWN(L649*VLOOKUP(K649,【参考】数式用!$A$4:$J$42,10,FALSE)*AA649,0),""),"")</f>
        <v/>
      </c>
      <c r="BV649" s="606" t="str">
        <f>IFERROR(IF(BT649="Ⅱロなし",ROUNDDOWN(L649*VLOOKUP(K649,【参考】数式用!$A$4:$J$42,8,FALSE)*AA649,0),""),"")</f>
        <v/>
      </c>
    </row>
    <row r="650" spans="1:74" ht="110.1" customHeight="1" thickBot="1">
      <c r="A650" s="333">
        <v>637</v>
      </c>
      <c r="B650" s="1008" t="str">
        <f>IF(基本情報入力シート!B672="","",基本情報入力シート!B672)</f>
        <v/>
      </c>
      <c r="C650" s="1009"/>
      <c r="D650" s="1009"/>
      <c r="E650" s="1009"/>
      <c r="F650" s="1010"/>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24" t="str">
        <f>IF('別紙様式2-2（個票（４、５月））'!M650="","",'別紙様式2-2（個票（４、５月））'!M650)</f>
        <v/>
      </c>
      <c r="N650" s="584" t="str">
        <f>IF('別紙様式2-2（個票（４、５月））'!N650="","",'別紙様式2-2（個票（４、５月））'!N650)</f>
        <v/>
      </c>
      <c r="O650" s="336"/>
      <c r="P650" s="337" t="str">
        <f>IFERROR(VLOOKUP(K650,【参考】数式用!$A$2:$M$57,MATCH(O650,【参考】数式用!$G$3:$M$3,0)+6,0),"")</f>
        <v/>
      </c>
      <c r="Q650" s="338" t="s">
        <v>118</v>
      </c>
      <c r="R650" s="339"/>
      <c r="S650" s="340" t="s">
        <v>183</v>
      </c>
      <c r="T650" s="339"/>
      <c r="U650" s="340" t="s">
        <v>184</v>
      </c>
      <c r="V650" s="339"/>
      <c r="W650" s="340" t="s">
        <v>183</v>
      </c>
      <c r="X650" s="339"/>
      <c r="Y650" s="340" t="s">
        <v>185</v>
      </c>
      <c r="Z650" s="340" t="s">
        <v>186</v>
      </c>
      <c r="AA650" s="340" t="str">
        <f t="shared" si="323"/>
        <v/>
      </c>
      <c r="AB650" s="341" t="s">
        <v>187</v>
      </c>
      <c r="AC650" s="342" t="str">
        <f t="shared" si="324"/>
        <v/>
      </c>
      <c r="AD650" s="509" t="str">
        <f t="shared" si="325"/>
        <v/>
      </c>
      <c r="AE650" s="343" t="str">
        <f>IFERROR(ROUNDDOWN(ROUNDDOWN(ROUND(L650*VLOOKUP(K650,【参考】数式用!$A$2:$M$57,MATCH("処遇改善加算Ⅳ",【参考】数式用!$G$3:$M$3,0)+6,0),0),0)*AA650*0.5,0), "")</f>
        <v/>
      </c>
      <c r="AF650" s="344"/>
      <c r="AG650" s="345"/>
      <c r="AH650" s="345"/>
      <c r="AI650" s="344"/>
      <c r="AJ650" s="382"/>
      <c r="AK650" s="346"/>
      <c r="AL650" s="324" t="str">
        <f t="shared" si="326"/>
        <v/>
      </c>
      <c r="AM650" s="325" t="str">
        <f t="shared" si="327"/>
        <v/>
      </c>
      <c r="AN650" s="255"/>
      <c r="AO650" s="577" t="str">
        <f>IFERROR(VLOOKUP(K650,【参考】数式用!$A$2:$N$57,14,FALSE),"")</f>
        <v/>
      </c>
      <c r="AP650" s="577" t="str">
        <f t="shared" si="328"/>
        <v/>
      </c>
      <c r="AQ650" s="560" t="str">
        <f t="shared" si="329"/>
        <v/>
      </c>
      <c r="AR650" s="560" t="str">
        <f t="shared" si="330"/>
        <v>キャリアパス要件Ⅰ・Ⅱ_</v>
      </c>
      <c r="AS650" s="632" t="str">
        <f t="shared" si="331"/>
        <v>入力済</v>
      </c>
      <c r="AT650" s="577" t="str">
        <f t="shared" si="332"/>
        <v/>
      </c>
      <c r="AU650" s="632" t="str">
        <f t="shared" si="333"/>
        <v>入力済</v>
      </c>
      <c r="AV650" s="632" t="str">
        <f t="shared" si="334"/>
        <v/>
      </c>
      <c r="AW650" s="632" t="str">
        <f t="shared" si="335"/>
        <v/>
      </c>
      <c r="AX650" s="577" t="str">
        <f t="shared" si="336"/>
        <v/>
      </c>
      <c r="AY650" s="632" t="str">
        <f>IFERROR(VLOOKUP(K650,【参考】数式用!$AR$3:$AS$49, 2, FALSE), "")</f>
        <v/>
      </c>
      <c r="AZ650" s="577" t="str">
        <f t="shared" si="337"/>
        <v/>
      </c>
      <c r="BA650" s="559" t="str">
        <f t="shared" si="338"/>
        <v>入力済</v>
      </c>
      <c r="BB650" s="632" t="str">
        <f>IFERROR(VLOOKUP(K650,【参考】数式用!$AX$3:$AY$59, 2, FALSE), "")</f>
        <v/>
      </c>
      <c r="BC650" s="577" t="str">
        <f t="shared" si="339"/>
        <v/>
      </c>
      <c r="BD650" s="559" t="str">
        <f t="shared" si="340"/>
        <v>入力済</v>
      </c>
      <c r="BE650" s="559" t="str">
        <f t="shared" si="341"/>
        <v/>
      </c>
      <c r="BF650" s="559" t="str">
        <f t="shared" si="342"/>
        <v/>
      </c>
      <c r="BG650" s="559" t="str">
        <f t="shared" si="343"/>
        <v/>
      </c>
      <c r="BH650" s="559" t="str">
        <f t="shared" si="344"/>
        <v/>
      </c>
      <c r="BI650" s="559" t="str">
        <f t="shared" si="345"/>
        <v/>
      </c>
      <c r="BK650" s="27"/>
      <c r="BL650" s="606" t="str">
        <f t="shared" si="346"/>
        <v/>
      </c>
      <c r="BM650" s="606" t="str">
        <f t="shared" si="347"/>
        <v/>
      </c>
      <c r="BN650" s="606" t="str">
        <f t="shared" si="348"/>
        <v/>
      </c>
      <c r="BO650" s="607" t="str">
        <f>IFERROR(IF(BN650="対象",ROUNDDOWN(L650*VLOOKUP(K650,【参考】数式用!$A$4:$J$42,10,FALSE)*AA650,0),""),"")</f>
        <v/>
      </c>
      <c r="BP650" s="606" t="str">
        <f t="shared" si="321"/>
        <v/>
      </c>
      <c r="BQ650" s="606" t="str">
        <f t="shared" si="349"/>
        <v/>
      </c>
      <c r="BR650" s="608" t="str">
        <f t="shared" si="322"/>
        <v/>
      </c>
      <c r="BS650" s="608" t="str">
        <f t="shared" si="350"/>
        <v/>
      </c>
      <c r="BT650" s="606" t="str">
        <f t="shared" si="351"/>
        <v/>
      </c>
      <c r="BU650" s="607" t="str">
        <f>IFERROR(IF(BT650="Ⅱロ有り",ROUNDDOWN(L650*VLOOKUP(K650,【参考】数式用!$A$4:$J$42,10,FALSE)*AA650,0),""),"")</f>
        <v/>
      </c>
      <c r="BV650" s="606" t="str">
        <f>IFERROR(IF(BT650="Ⅱロなし",ROUNDDOWN(L650*VLOOKUP(K650,【参考】数式用!$A$4:$J$42,8,FALSE)*AA650,0),""),"")</f>
        <v/>
      </c>
    </row>
    <row r="651" spans="1:74" ht="110.1" customHeight="1" thickBot="1">
      <c r="A651" s="333">
        <v>638</v>
      </c>
      <c r="B651" s="1008" t="str">
        <f>IF(基本情報入力シート!B673="","",基本情報入力シート!B673)</f>
        <v/>
      </c>
      <c r="C651" s="1009"/>
      <c r="D651" s="1009"/>
      <c r="E651" s="1009"/>
      <c r="F651" s="1010"/>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24" t="str">
        <f>IF('別紙様式2-2（個票（４、５月））'!M651="","",'別紙様式2-2（個票（４、５月））'!M651)</f>
        <v/>
      </c>
      <c r="N651" s="584" t="str">
        <f>IF('別紙様式2-2（個票（４、５月））'!N651="","",'別紙様式2-2（個票（４、５月））'!N651)</f>
        <v/>
      </c>
      <c r="O651" s="336"/>
      <c r="P651" s="337" t="str">
        <f>IFERROR(VLOOKUP(K651,【参考】数式用!$A$2:$M$57,MATCH(O651,【参考】数式用!$G$3:$M$3,0)+6,0),"")</f>
        <v/>
      </c>
      <c r="Q651" s="338" t="s">
        <v>118</v>
      </c>
      <c r="R651" s="339"/>
      <c r="S651" s="340" t="s">
        <v>183</v>
      </c>
      <c r="T651" s="339"/>
      <c r="U651" s="340" t="s">
        <v>184</v>
      </c>
      <c r="V651" s="339"/>
      <c r="W651" s="340" t="s">
        <v>183</v>
      </c>
      <c r="X651" s="339"/>
      <c r="Y651" s="340" t="s">
        <v>185</v>
      </c>
      <c r="Z651" s="340" t="s">
        <v>186</v>
      </c>
      <c r="AA651" s="340" t="str">
        <f t="shared" si="323"/>
        <v/>
      </c>
      <c r="AB651" s="341" t="s">
        <v>187</v>
      </c>
      <c r="AC651" s="342" t="str">
        <f t="shared" si="324"/>
        <v/>
      </c>
      <c r="AD651" s="509" t="str">
        <f t="shared" si="325"/>
        <v/>
      </c>
      <c r="AE651" s="343" t="str">
        <f>IFERROR(ROUNDDOWN(ROUNDDOWN(ROUND(L651*VLOOKUP(K651,【参考】数式用!$A$2:$M$57,MATCH("処遇改善加算Ⅳ",【参考】数式用!$G$3:$M$3,0)+6,0),0),0)*AA651*0.5,0), "")</f>
        <v/>
      </c>
      <c r="AF651" s="344"/>
      <c r="AG651" s="345"/>
      <c r="AH651" s="345"/>
      <c r="AI651" s="344"/>
      <c r="AJ651" s="382"/>
      <c r="AK651" s="346"/>
      <c r="AL651" s="324" t="str">
        <f t="shared" si="326"/>
        <v/>
      </c>
      <c r="AM651" s="325" t="str">
        <f t="shared" si="327"/>
        <v/>
      </c>
      <c r="AN651" s="255"/>
      <c r="AO651" s="577" t="str">
        <f>IFERROR(VLOOKUP(K651,【参考】数式用!$A$2:$N$57,14,FALSE),"")</f>
        <v/>
      </c>
      <c r="AP651" s="577" t="str">
        <f t="shared" si="328"/>
        <v/>
      </c>
      <c r="AQ651" s="560" t="str">
        <f t="shared" si="329"/>
        <v/>
      </c>
      <c r="AR651" s="560" t="str">
        <f t="shared" si="330"/>
        <v>キャリアパス要件Ⅰ・Ⅱ_</v>
      </c>
      <c r="AS651" s="632" t="str">
        <f t="shared" si="331"/>
        <v>入力済</v>
      </c>
      <c r="AT651" s="577" t="str">
        <f t="shared" si="332"/>
        <v/>
      </c>
      <c r="AU651" s="632" t="str">
        <f t="shared" si="333"/>
        <v>入力済</v>
      </c>
      <c r="AV651" s="632" t="str">
        <f t="shared" si="334"/>
        <v/>
      </c>
      <c r="AW651" s="632" t="str">
        <f t="shared" si="335"/>
        <v/>
      </c>
      <c r="AX651" s="577" t="str">
        <f t="shared" si="336"/>
        <v/>
      </c>
      <c r="AY651" s="632" t="str">
        <f>IFERROR(VLOOKUP(K651,【参考】数式用!$AR$3:$AS$49, 2, FALSE), "")</f>
        <v/>
      </c>
      <c r="AZ651" s="577" t="str">
        <f t="shared" si="337"/>
        <v/>
      </c>
      <c r="BA651" s="559" t="str">
        <f t="shared" si="338"/>
        <v>入力済</v>
      </c>
      <c r="BB651" s="632" t="str">
        <f>IFERROR(VLOOKUP(K651,【参考】数式用!$AX$3:$AY$59, 2, FALSE), "")</f>
        <v/>
      </c>
      <c r="BC651" s="577" t="str">
        <f t="shared" si="339"/>
        <v/>
      </c>
      <c r="BD651" s="559" t="str">
        <f t="shared" si="340"/>
        <v>入力済</v>
      </c>
      <c r="BE651" s="559" t="str">
        <f t="shared" si="341"/>
        <v/>
      </c>
      <c r="BF651" s="559" t="str">
        <f t="shared" si="342"/>
        <v/>
      </c>
      <c r="BG651" s="559" t="str">
        <f t="shared" si="343"/>
        <v/>
      </c>
      <c r="BH651" s="559" t="str">
        <f t="shared" si="344"/>
        <v/>
      </c>
      <c r="BI651" s="559" t="str">
        <f t="shared" si="345"/>
        <v/>
      </c>
      <c r="BK651" s="27"/>
      <c r="BL651" s="606" t="str">
        <f t="shared" si="346"/>
        <v/>
      </c>
      <c r="BM651" s="606" t="str">
        <f t="shared" si="347"/>
        <v/>
      </c>
      <c r="BN651" s="606" t="str">
        <f t="shared" si="348"/>
        <v/>
      </c>
      <c r="BO651" s="607" t="str">
        <f>IFERROR(IF(BN651="対象",ROUNDDOWN(L651*VLOOKUP(K651,【参考】数式用!$A$4:$J$42,10,FALSE)*AA651,0),""),"")</f>
        <v/>
      </c>
      <c r="BP651" s="606" t="str">
        <f t="shared" si="321"/>
        <v/>
      </c>
      <c r="BQ651" s="606" t="str">
        <f t="shared" si="349"/>
        <v/>
      </c>
      <c r="BR651" s="608" t="str">
        <f t="shared" si="322"/>
        <v/>
      </c>
      <c r="BS651" s="608" t="str">
        <f t="shared" si="350"/>
        <v/>
      </c>
      <c r="BT651" s="606" t="str">
        <f t="shared" si="351"/>
        <v/>
      </c>
      <c r="BU651" s="607" t="str">
        <f>IFERROR(IF(BT651="Ⅱロ有り",ROUNDDOWN(L651*VLOOKUP(K651,【参考】数式用!$A$4:$J$42,10,FALSE)*AA651,0),""),"")</f>
        <v/>
      </c>
      <c r="BV651" s="606" t="str">
        <f>IFERROR(IF(BT651="Ⅱロなし",ROUNDDOWN(L651*VLOOKUP(K651,【参考】数式用!$A$4:$J$42,8,FALSE)*AA651,0),""),"")</f>
        <v/>
      </c>
    </row>
    <row r="652" spans="1:74" ht="110.1" customHeight="1" thickBot="1">
      <c r="A652" s="333">
        <v>639</v>
      </c>
      <c r="B652" s="1008" t="str">
        <f>IF(基本情報入力シート!B674="","",基本情報入力シート!B674)</f>
        <v/>
      </c>
      <c r="C652" s="1009"/>
      <c r="D652" s="1009"/>
      <c r="E652" s="1009"/>
      <c r="F652" s="1010"/>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24" t="str">
        <f>IF('別紙様式2-2（個票（４、５月））'!M652="","",'別紙様式2-2（個票（４、５月））'!M652)</f>
        <v/>
      </c>
      <c r="N652" s="584" t="str">
        <f>IF('別紙様式2-2（個票（４、５月））'!N652="","",'別紙様式2-2（個票（４、５月））'!N652)</f>
        <v/>
      </c>
      <c r="O652" s="336"/>
      <c r="P652" s="337" t="str">
        <f>IFERROR(VLOOKUP(K652,【参考】数式用!$A$2:$M$57,MATCH(O652,【参考】数式用!$G$3:$M$3,0)+6,0),"")</f>
        <v/>
      </c>
      <c r="Q652" s="338" t="s">
        <v>118</v>
      </c>
      <c r="R652" s="339"/>
      <c r="S652" s="340" t="s">
        <v>183</v>
      </c>
      <c r="T652" s="339"/>
      <c r="U652" s="340" t="s">
        <v>184</v>
      </c>
      <c r="V652" s="339"/>
      <c r="W652" s="340" t="s">
        <v>183</v>
      </c>
      <c r="X652" s="339"/>
      <c r="Y652" s="340" t="s">
        <v>185</v>
      </c>
      <c r="Z652" s="340" t="s">
        <v>186</v>
      </c>
      <c r="AA652" s="340" t="str">
        <f t="shared" si="323"/>
        <v/>
      </c>
      <c r="AB652" s="341" t="s">
        <v>187</v>
      </c>
      <c r="AC652" s="342" t="str">
        <f t="shared" si="324"/>
        <v/>
      </c>
      <c r="AD652" s="509" t="str">
        <f t="shared" si="325"/>
        <v/>
      </c>
      <c r="AE652" s="343" t="str">
        <f>IFERROR(ROUNDDOWN(ROUNDDOWN(ROUND(L652*VLOOKUP(K652,【参考】数式用!$A$2:$M$57,MATCH("処遇改善加算Ⅳ",【参考】数式用!$G$3:$M$3,0)+6,0),0),0)*AA652*0.5,0), "")</f>
        <v/>
      </c>
      <c r="AF652" s="344"/>
      <c r="AG652" s="345"/>
      <c r="AH652" s="345"/>
      <c r="AI652" s="344"/>
      <c r="AJ652" s="382"/>
      <c r="AK652" s="346"/>
      <c r="AL652" s="324" t="str">
        <f t="shared" si="326"/>
        <v/>
      </c>
      <c r="AM652" s="325" t="str">
        <f t="shared" si="327"/>
        <v/>
      </c>
      <c r="AN652" s="255"/>
      <c r="AO652" s="577" t="str">
        <f>IFERROR(VLOOKUP(K652,【参考】数式用!$A$2:$N$57,14,FALSE),"")</f>
        <v/>
      </c>
      <c r="AP652" s="577" t="str">
        <f t="shared" si="328"/>
        <v/>
      </c>
      <c r="AQ652" s="560" t="str">
        <f t="shared" si="329"/>
        <v/>
      </c>
      <c r="AR652" s="560" t="str">
        <f t="shared" si="330"/>
        <v>キャリアパス要件Ⅰ・Ⅱ_</v>
      </c>
      <c r="AS652" s="632" t="str">
        <f t="shared" si="331"/>
        <v>入力済</v>
      </c>
      <c r="AT652" s="577" t="str">
        <f t="shared" si="332"/>
        <v/>
      </c>
      <c r="AU652" s="632" t="str">
        <f t="shared" si="333"/>
        <v>入力済</v>
      </c>
      <c r="AV652" s="632" t="str">
        <f t="shared" si="334"/>
        <v/>
      </c>
      <c r="AW652" s="632" t="str">
        <f t="shared" si="335"/>
        <v/>
      </c>
      <c r="AX652" s="577" t="str">
        <f t="shared" si="336"/>
        <v/>
      </c>
      <c r="AY652" s="632" t="str">
        <f>IFERROR(VLOOKUP(K652,【参考】数式用!$AR$3:$AS$49, 2, FALSE), "")</f>
        <v/>
      </c>
      <c r="AZ652" s="577" t="str">
        <f t="shared" si="337"/>
        <v/>
      </c>
      <c r="BA652" s="559" t="str">
        <f t="shared" si="338"/>
        <v>入力済</v>
      </c>
      <c r="BB652" s="632" t="str">
        <f>IFERROR(VLOOKUP(K652,【参考】数式用!$AX$3:$AY$59, 2, FALSE), "")</f>
        <v/>
      </c>
      <c r="BC652" s="577" t="str">
        <f t="shared" si="339"/>
        <v/>
      </c>
      <c r="BD652" s="559" t="str">
        <f t="shared" si="340"/>
        <v>入力済</v>
      </c>
      <c r="BE652" s="559" t="str">
        <f t="shared" si="341"/>
        <v/>
      </c>
      <c r="BF652" s="559" t="str">
        <f t="shared" si="342"/>
        <v/>
      </c>
      <c r="BG652" s="559" t="str">
        <f t="shared" si="343"/>
        <v/>
      </c>
      <c r="BH652" s="559" t="str">
        <f t="shared" si="344"/>
        <v/>
      </c>
      <c r="BI652" s="559" t="str">
        <f t="shared" si="345"/>
        <v/>
      </c>
      <c r="BK652" s="27"/>
      <c r="BL652" s="606" t="str">
        <f t="shared" si="346"/>
        <v/>
      </c>
      <c r="BM652" s="606" t="str">
        <f t="shared" si="347"/>
        <v/>
      </c>
      <c r="BN652" s="606" t="str">
        <f t="shared" si="348"/>
        <v/>
      </c>
      <c r="BO652" s="607" t="str">
        <f>IFERROR(IF(BN652="対象",ROUNDDOWN(L652*VLOOKUP(K652,【参考】数式用!$A$4:$J$42,10,FALSE)*AA652,0),""),"")</f>
        <v/>
      </c>
      <c r="BP652" s="606" t="str">
        <f t="shared" si="321"/>
        <v/>
      </c>
      <c r="BQ652" s="606" t="str">
        <f t="shared" si="349"/>
        <v/>
      </c>
      <c r="BR652" s="608" t="str">
        <f t="shared" si="322"/>
        <v/>
      </c>
      <c r="BS652" s="608" t="str">
        <f t="shared" si="350"/>
        <v/>
      </c>
      <c r="BT652" s="606" t="str">
        <f t="shared" si="351"/>
        <v/>
      </c>
      <c r="BU652" s="607" t="str">
        <f>IFERROR(IF(BT652="Ⅱロ有り",ROUNDDOWN(L652*VLOOKUP(K652,【参考】数式用!$A$4:$J$42,10,FALSE)*AA652,0),""),"")</f>
        <v/>
      </c>
      <c r="BV652" s="606" t="str">
        <f>IFERROR(IF(BT652="Ⅱロなし",ROUNDDOWN(L652*VLOOKUP(K652,【参考】数式用!$A$4:$J$42,8,FALSE)*AA652,0),""),"")</f>
        <v/>
      </c>
    </row>
    <row r="653" spans="1:74" ht="110.1" customHeight="1" thickBot="1">
      <c r="A653" s="333">
        <v>640</v>
      </c>
      <c r="B653" s="1008" t="str">
        <f>IF(基本情報入力シート!B675="","",基本情報入力シート!B675)</f>
        <v/>
      </c>
      <c r="C653" s="1009"/>
      <c r="D653" s="1009"/>
      <c r="E653" s="1009"/>
      <c r="F653" s="1010"/>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24" t="str">
        <f>IF('別紙様式2-2（個票（４、５月））'!M653="","",'別紙様式2-2（個票（４、５月））'!M653)</f>
        <v/>
      </c>
      <c r="N653" s="584" t="str">
        <f>IF('別紙様式2-2（個票（４、５月））'!N653="","",'別紙様式2-2（個票（４、５月））'!N653)</f>
        <v/>
      </c>
      <c r="O653" s="336"/>
      <c r="P653" s="337" t="str">
        <f>IFERROR(VLOOKUP(K653,【参考】数式用!$A$2:$M$57,MATCH(O653,【参考】数式用!$G$3:$M$3,0)+6,0),"")</f>
        <v/>
      </c>
      <c r="Q653" s="338" t="s">
        <v>118</v>
      </c>
      <c r="R653" s="339"/>
      <c r="S653" s="340" t="s">
        <v>183</v>
      </c>
      <c r="T653" s="339"/>
      <c r="U653" s="340" t="s">
        <v>184</v>
      </c>
      <c r="V653" s="339"/>
      <c r="W653" s="340" t="s">
        <v>183</v>
      </c>
      <c r="X653" s="339"/>
      <c r="Y653" s="340" t="s">
        <v>185</v>
      </c>
      <c r="Z653" s="340" t="s">
        <v>186</v>
      </c>
      <c r="AA653" s="340" t="str">
        <f t="shared" si="323"/>
        <v/>
      </c>
      <c r="AB653" s="341" t="s">
        <v>187</v>
      </c>
      <c r="AC653" s="342" t="str">
        <f t="shared" si="324"/>
        <v/>
      </c>
      <c r="AD653" s="509" t="str">
        <f t="shared" si="325"/>
        <v/>
      </c>
      <c r="AE653" s="343" t="str">
        <f>IFERROR(ROUNDDOWN(ROUNDDOWN(ROUND(L653*VLOOKUP(K653,【参考】数式用!$A$2:$M$57,MATCH("処遇改善加算Ⅳ",【参考】数式用!$G$3:$M$3,0)+6,0),0),0)*AA653*0.5,0), "")</f>
        <v/>
      </c>
      <c r="AF653" s="344"/>
      <c r="AG653" s="345"/>
      <c r="AH653" s="345"/>
      <c r="AI653" s="344"/>
      <c r="AJ653" s="382"/>
      <c r="AK653" s="346"/>
      <c r="AL653" s="324" t="str">
        <f t="shared" si="326"/>
        <v/>
      </c>
      <c r="AM653" s="325" t="str">
        <f t="shared" si="327"/>
        <v/>
      </c>
      <c r="AN653" s="255"/>
      <c r="AO653" s="577" t="str">
        <f>IFERROR(VLOOKUP(K653,【参考】数式用!$A$2:$N$57,14,FALSE),"")</f>
        <v/>
      </c>
      <c r="AP653" s="577" t="str">
        <f t="shared" si="328"/>
        <v/>
      </c>
      <c r="AQ653" s="560" t="str">
        <f t="shared" si="329"/>
        <v/>
      </c>
      <c r="AR653" s="560" t="str">
        <f t="shared" si="330"/>
        <v>キャリアパス要件Ⅰ・Ⅱ_</v>
      </c>
      <c r="AS653" s="632" t="str">
        <f t="shared" si="331"/>
        <v>入力済</v>
      </c>
      <c r="AT653" s="577" t="str">
        <f t="shared" si="332"/>
        <v/>
      </c>
      <c r="AU653" s="632" t="str">
        <f t="shared" si="333"/>
        <v>入力済</v>
      </c>
      <c r="AV653" s="632" t="str">
        <f t="shared" si="334"/>
        <v/>
      </c>
      <c r="AW653" s="632" t="str">
        <f t="shared" si="335"/>
        <v/>
      </c>
      <c r="AX653" s="577" t="str">
        <f t="shared" si="336"/>
        <v/>
      </c>
      <c r="AY653" s="632" t="str">
        <f>IFERROR(VLOOKUP(K653,【参考】数式用!$AR$3:$AS$49, 2, FALSE), "")</f>
        <v/>
      </c>
      <c r="AZ653" s="577" t="str">
        <f t="shared" si="337"/>
        <v/>
      </c>
      <c r="BA653" s="559" t="str">
        <f t="shared" si="338"/>
        <v>入力済</v>
      </c>
      <c r="BB653" s="632" t="str">
        <f>IFERROR(VLOOKUP(K653,【参考】数式用!$AX$3:$AY$59, 2, FALSE), "")</f>
        <v/>
      </c>
      <c r="BC653" s="577" t="str">
        <f t="shared" si="339"/>
        <v/>
      </c>
      <c r="BD653" s="559" t="str">
        <f t="shared" si="340"/>
        <v>入力済</v>
      </c>
      <c r="BE653" s="559" t="str">
        <f t="shared" si="341"/>
        <v/>
      </c>
      <c r="BF653" s="559" t="str">
        <f t="shared" si="342"/>
        <v/>
      </c>
      <c r="BG653" s="559" t="str">
        <f t="shared" si="343"/>
        <v/>
      </c>
      <c r="BH653" s="559" t="str">
        <f t="shared" si="344"/>
        <v/>
      </c>
      <c r="BI653" s="559" t="str">
        <f t="shared" si="345"/>
        <v/>
      </c>
      <c r="BK653" s="27"/>
      <c r="BL653" s="606" t="str">
        <f t="shared" si="346"/>
        <v/>
      </c>
      <c r="BM653" s="606" t="str">
        <f t="shared" si="347"/>
        <v/>
      </c>
      <c r="BN653" s="606" t="str">
        <f t="shared" si="348"/>
        <v/>
      </c>
      <c r="BO653" s="607" t="str">
        <f>IFERROR(IF(BN653="対象",ROUNDDOWN(L653*VLOOKUP(K653,【参考】数式用!$A$4:$J$42,10,FALSE)*AA653,0),""),"")</f>
        <v/>
      </c>
      <c r="BP653" s="606" t="str">
        <f t="shared" si="321"/>
        <v/>
      </c>
      <c r="BQ653" s="606" t="str">
        <f t="shared" si="349"/>
        <v/>
      </c>
      <c r="BR653" s="608" t="str">
        <f t="shared" si="322"/>
        <v/>
      </c>
      <c r="BS653" s="608" t="str">
        <f t="shared" si="350"/>
        <v/>
      </c>
      <c r="BT653" s="606" t="str">
        <f t="shared" si="351"/>
        <v/>
      </c>
      <c r="BU653" s="607" t="str">
        <f>IFERROR(IF(BT653="Ⅱロ有り",ROUNDDOWN(L653*VLOOKUP(K653,【参考】数式用!$A$4:$J$42,10,FALSE)*AA653,0),""),"")</f>
        <v/>
      </c>
      <c r="BV653" s="606" t="str">
        <f>IFERROR(IF(BT653="Ⅱロなし",ROUNDDOWN(L653*VLOOKUP(K653,【参考】数式用!$A$4:$J$42,8,FALSE)*AA653,0),""),"")</f>
        <v/>
      </c>
    </row>
    <row r="654" spans="1:74" ht="110.1" customHeight="1" thickBot="1">
      <c r="A654" s="333">
        <v>641</v>
      </c>
      <c r="B654" s="1008" t="str">
        <f>IF(基本情報入力シート!B676="","",基本情報入力シート!B676)</f>
        <v/>
      </c>
      <c r="C654" s="1009"/>
      <c r="D654" s="1009"/>
      <c r="E654" s="1009"/>
      <c r="F654" s="1010"/>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24" t="str">
        <f>IF('別紙様式2-2（個票（４、５月））'!M654="","",'別紙様式2-2（個票（４、５月））'!M654)</f>
        <v/>
      </c>
      <c r="N654" s="584" t="str">
        <f>IF('別紙様式2-2（個票（４、５月））'!N654="","",'別紙様式2-2（個票（４、５月））'!N654)</f>
        <v/>
      </c>
      <c r="O654" s="336"/>
      <c r="P654" s="337" t="str">
        <f>IFERROR(VLOOKUP(K654,【参考】数式用!$A$2:$M$57,MATCH(O654,【参考】数式用!$G$3:$M$3,0)+6,0),"")</f>
        <v/>
      </c>
      <c r="Q654" s="338" t="s">
        <v>118</v>
      </c>
      <c r="R654" s="339"/>
      <c r="S654" s="340" t="s">
        <v>183</v>
      </c>
      <c r="T654" s="339"/>
      <c r="U654" s="340" t="s">
        <v>184</v>
      </c>
      <c r="V654" s="339"/>
      <c r="W654" s="340" t="s">
        <v>183</v>
      </c>
      <c r="X654" s="339"/>
      <c r="Y654" s="340" t="s">
        <v>185</v>
      </c>
      <c r="Z654" s="340" t="s">
        <v>186</v>
      </c>
      <c r="AA654" s="340" t="str">
        <f t="shared" si="323"/>
        <v/>
      </c>
      <c r="AB654" s="341" t="s">
        <v>187</v>
      </c>
      <c r="AC654" s="342" t="str">
        <f t="shared" si="324"/>
        <v/>
      </c>
      <c r="AD654" s="509" t="str">
        <f t="shared" si="325"/>
        <v/>
      </c>
      <c r="AE654" s="343" t="str">
        <f>IFERROR(ROUNDDOWN(ROUNDDOWN(ROUND(L654*VLOOKUP(K654,【参考】数式用!$A$2:$M$57,MATCH("処遇改善加算Ⅳ",【参考】数式用!$G$3:$M$3,0)+6,0),0),0)*AA654*0.5,0), "")</f>
        <v/>
      </c>
      <c r="AF654" s="344"/>
      <c r="AG654" s="345"/>
      <c r="AH654" s="345"/>
      <c r="AI654" s="344"/>
      <c r="AJ654" s="382"/>
      <c r="AK654" s="346"/>
      <c r="AL654" s="324" t="str">
        <f t="shared" si="326"/>
        <v/>
      </c>
      <c r="AM654" s="325" t="str">
        <f t="shared" si="327"/>
        <v/>
      </c>
      <c r="AN654" s="255"/>
      <c r="AO654" s="577" t="str">
        <f>IFERROR(VLOOKUP(K654,【参考】数式用!$A$2:$N$57,14,FALSE),"")</f>
        <v/>
      </c>
      <c r="AP654" s="577" t="str">
        <f t="shared" si="328"/>
        <v/>
      </c>
      <c r="AQ654" s="560" t="str">
        <f t="shared" si="329"/>
        <v/>
      </c>
      <c r="AR654" s="560" t="str">
        <f t="shared" si="330"/>
        <v>キャリアパス要件Ⅰ・Ⅱ_</v>
      </c>
      <c r="AS654" s="632" t="str">
        <f t="shared" si="331"/>
        <v>入力済</v>
      </c>
      <c r="AT654" s="577" t="str">
        <f t="shared" si="332"/>
        <v/>
      </c>
      <c r="AU654" s="632" t="str">
        <f t="shared" si="333"/>
        <v>入力済</v>
      </c>
      <c r="AV654" s="632" t="str">
        <f t="shared" si="334"/>
        <v/>
      </c>
      <c r="AW654" s="632" t="str">
        <f t="shared" si="335"/>
        <v/>
      </c>
      <c r="AX654" s="577" t="str">
        <f t="shared" si="336"/>
        <v/>
      </c>
      <c r="AY654" s="632" t="str">
        <f>IFERROR(VLOOKUP(K654,【参考】数式用!$AR$3:$AS$49, 2, FALSE), "")</f>
        <v/>
      </c>
      <c r="AZ654" s="577" t="str">
        <f t="shared" si="337"/>
        <v/>
      </c>
      <c r="BA654" s="559" t="str">
        <f t="shared" si="338"/>
        <v>入力済</v>
      </c>
      <c r="BB654" s="632" t="str">
        <f>IFERROR(VLOOKUP(K654,【参考】数式用!$AX$3:$AY$59, 2, FALSE), "")</f>
        <v/>
      </c>
      <c r="BC654" s="577" t="str">
        <f t="shared" si="339"/>
        <v/>
      </c>
      <c r="BD654" s="559" t="str">
        <f t="shared" si="340"/>
        <v>入力済</v>
      </c>
      <c r="BE654" s="559" t="str">
        <f t="shared" si="341"/>
        <v/>
      </c>
      <c r="BF654" s="559" t="str">
        <f t="shared" si="342"/>
        <v/>
      </c>
      <c r="BG654" s="559" t="str">
        <f t="shared" si="343"/>
        <v/>
      </c>
      <c r="BH654" s="559" t="str">
        <f t="shared" si="344"/>
        <v/>
      </c>
      <c r="BI654" s="559" t="str">
        <f t="shared" si="345"/>
        <v/>
      </c>
      <c r="BK654" s="27"/>
      <c r="BL654" s="606" t="str">
        <f t="shared" si="346"/>
        <v/>
      </c>
      <c r="BM654" s="606" t="str">
        <f t="shared" si="347"/>
        <v/>
      </c>
      <c r="BN654" s="606" t="str">
        <f t="shared" si="348"/>
        <v/>
      </c>
      <c r="BO654" s="607" t="str">
        <f>IFERROR(IF(BN654="対象",ROUNDDOWN(L654*VLOOKUP(K654,【参考】数式用!$A$4:$J$42,10,FALSE)*AA654,0),""),"")</f>
        <v/>
      </c>
      <c r="BP654" s="606" t="str">
        <f t="shared" ref="BP654:BP717" si="352">IFERROR(IF(BN654="特例",AC654,""),"")</f>
        <v/>
      </c>
      <c r="BQ654" s="606" t="str">
        <f t="shared" si="349"/>
        <v/>
      </c>
      <c r="BR654" s="608" t="str">
        <f t="shared" ref="BR654:BR717" si="353">IF(BQ654="","",IF(OR(AG654="○",AG654="誓約"),"対象",""))</f>
        <v/>
      </c>
      <c r="BS654" s="608" t="str">
        <f t="shared" si="350"/>
        <v/>
      </c>
      <c r="BT654" s="606" t="str">
        <f t="shared" si="351"/>
        <v/>
      </c>
      <c r="BU654" s="607" t="str">
        <f>IFERROR(IF(BT654="Ⅱロ有り",ROUNDDOWN(L654*VLOOKUP(K654,【参考】数式用!$A$4:$J$42,10,FALSE)*AA654,0),""),"")</f>
        <v/>
      </c>
      <c r="BV654" s="606" t="str">
        <f>IFERROR(IF(BT654="Ⅱロなし",ROUNDDOWN(L654*VLOOKUP(K654,【参考】数式用!$A$4:$J$42,8,FALSE)*AA654,0),""),"")</f>
        <v/>
      </c>
    </row>
    <row r="655" spans="1:74" ht="110.1" customHeight="1" thickBot="1">
      <c r="A655" s="333">
        <v>642</v>
      </c>
      <c r="B655" s="1008" t="str">
        <f>IF(基本情報入力シート!B677="","",基本情報入力シート!B677)</f>
        <v/>
      </c>
      <c r="C655" s="1009"/>
      <c r="D655" s="1009"/>
      <c r="E655" s="1009"/>
      <c r="F655" s="1010"/>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24" t="str">
        <f>IF('別紙様式2-2（個票（４、５月））'!M655="","",'別紙様式2-2（個票（４、５月））'!M655)</f>
        <v/>
      </c>
      <c r="N655" s="584" t="str">
        <f>IF('別紙様式2-2（個票（４、５月））'!N655="","",'別紙様式2-2（個票（４、５月））'!N655)</f>
        <v/>
      </c>
      <c r="O655" s="336"/>
      <c r="P655" s="337" t="str">
        <f>IFERROR(VLOOKUP(K655,【参考】数式用!$A$2:$M$57,MATCH(O655,【参考】数式用!$G$3:$M$3,0)+6,0),"")</f>
        <v/>
      </c>
      <c r="Q655" s="338" t="s">
        <v>118</v>
      </c>
      <c r="R655" s="339"/>
      <c r="S655" s="340" t="s">
        <v>183</v>
      </c>
      <c r="T655" s="339"/>
      <c r="U655" s="340" t="s">
        <v>184</v>
      </c>
      <c r="V655" s="339"/>
      <c r="W655" s="340" t="s">
        <v>183</v>
      </c>
      <c r="X655" s="339"/>
      <c r="Y655" s="340" t="s">
        <v>185</v>
      </c>
      <c r="Z655" s="340" t="s">
        <v>186</v>
      </c>
      <c r="AA655" s="340" t="str">
        <f t="shared" si="323"/>
        <v/>
      </c>
      <c r="AB655" s="341" t="s">
        <v>187</v>
      </c>
      <c r="AC655" s="342" t="str">
        <f t="shared" si="324"/>
        <v/>
      </c>
      <c r="AD655" s="509" t="str">
        <f t="shared" si="325"/>
        <v/>
      </c>
      <c r="AE655" s="343" t="str">
        <f>IFERROR(ROUNDDOWN(ROUNDDOWN(ROUND(L655*VLOOKUP(K655,【参考】数式用!$A$2:$M$57,MATCH("処遇改善加算Ⅳ",【参考】数式用!$G$3:$M$3,0)+6,0),0),0)*AA655*0.5,0), "")</f>
        <v/>
      </c>
      <c r="AF655" s="344"/>
      <c r="AG655" s="345"/>
      <c r="AH655" s="345"/>
      <c r="AI655" s="344"/>
      <c r="AJ655" s="382"/>
      <c r="AK655" s="346"/>
      <c r="AL655" s="324" t="str">
        <f t="shared" si="326"/>
        <v/>
      </c>
      <c r="AM655" s="325" t="str">
        <f t="shared" si="327"/>
        <v/>
      </c>
      <c r="AN655" s="255"/>
      <c r="AO655" s="577" t="str">
        <f>IFERROR(VLOOKUP(K655,【参考】数式用!$A$2:$N$57,14,FALSE),"")</f>
        <v/>
      </c>
      <c r="AP655" s="577" t="str">
        <f t="shared" si="328"/>
        <v/>
      </c>
      <c r="AQ655" s="560" t="str">
        <f t="shared" si="329"/>
        <v/>
      </c>
      <c r="AR655" s="560" t="str">
        <f t="shared" si="330"/>
        <v>キャリアパス要件Ⅰ・Ⅱ_</v>
      </c>
      <c r="AS655" s="632" t="str">
        <f t="shared" si="331"/>
        <v>入力済</v>
      </c>
      <c r="AT655" s="577" t="str">
        <f t="shared" si="332"/>
        <v/>
      </c>
      <c r="AU655" s="632" t="str">
        <f t="shared" si="333"/>
        <v>入力済</v>
      </c>
      <c r="AV655" s="632" t="str">
        <f t="shared" si="334"/>
        <v/>
      </c>
      <c r="AW655" s="632" t="str">
        <f t="shared" si="335"/>
        <v/>
      </c>
      <c r="AX655" s="577" t="str">
        <f t="shared" si="336"/>
        <v/>
      </c>
      <c r="AY655" s="632" t="str">
        <f>IFERROR(VLOOKUP(K655,【参考】数式用!$AR$3:$AS$49, 2, FALSE), "")</f>
        <v/>
      </c>
      <c r="AZ655" s="577" t="str">
        <f t="shared" si="337"/>
        <v/>
      </c>
      <c r="BA655" s="559" t="str">
        <f t="shared" si="338"/>
        <v>入力済</v>
      </c>
      <c r="BB655" s="632" t="str">
        <f>IFERROR(VLOOKUP(K655,【参考】数式用!$AX$3:$AY$59, 2, FALSE), "")</f>
        <v/>
      </c>
      <c r="BC655" s="577" t="str">
        <f t="shared" si="339"/>
        <v/>
      </c>
      <c r="BD655" s="559" t="str">
        <f t="shared" si="340"/>
        <v>入力済</v>
      </c>
      <c r="BE655" s="559" t="str">
        <f t="shared" si="341"/>
        <v/>
      </c>
      <c r="BF655" s="559" t="str">
        <f t="shared" si="342"/>
        <v/>
      </c>
      <c r="BG655" s="559" t="str">
        <f t="shared" si="343"/>
        <v/>
      </c>
      <c r="BH655" s="559" t="str">
        <f t="shared" si="344"/>
        <v/>
      </c>
      <c r="BI655" s="559" t="str">
        <f t="shared" si="345"/>
        <v/>
      </c>
      <c r="BK655" s="27"/>
      <c r="BL655" s="606" t="str">
        <f t="shared" si="346"/>
        <v/>
      </c>
      <c r="BM655" s="606" t="str">
        <f t="shared" si="347"/>
        <v/>
      </c>
      <c r="BN655" s="606" t="str">
        <f t="shared" si="348"/>
        <v/>
      </c>
      <c r="BO655" s="607" t="str">
        <f>IFERROR(IF(BN655="対象",ROUNDDOWN(L655*VLOOKUP(K655,【参考】数式用!$A$4:$J$42,10,FALSE)*AA655,0),""),"")</f>
        <v/>
      </c>
      <c r="BP655" s="606" t="str">
        <f t="shared" si="352"/>
        <v/>
      </c>
      <c r="BQ655" s="606" t="str">
        <f t="shared" si="349"/>
        <v/>
      </c>
      <c r="BR655" s="608" t="str">
        <f t="shared" si="353"/>
        <v/>
      </c>
      <c r="BS655" s="608" t="str">
        <f t="shared" si="350"/>
        <v/>
      </c>
      <c r="BT655" s="606" t="str">
        <f t="shared" si="351"/>
        <v/>
      </c>
      <c r="BU655" s="607" t="str">
        <f>IFERROR(IF(BT655="Ⅱロ有り",ROUNDDOWN(L655*VLOOKUP(K655,【参考】数式用!$A$4:$J$42,10,FALSE)*AA655,0),""),"")</f>
        <v/>
      </c>
      <c r="BV655" s="606" t="str">
        <f>IFERROR(IF(BT655="Ⅱロなし",ROUNDDOWN(L655*VLOOKUP(K655,【参考】数式用!$A$4:$J$42,8,FALSE)*AA655,0),""),"")</f>
        <v/>
      </c>
    </row>
    <row r="656" spans="1:74" ht="110.1" customHeight="1" thickBot="1">
      <c r="A656" s="333">
        <v>643</v>
      </c>
      <c r="B656" s="1008" t="str">
        <f>IF(基本情報入力シート!B678="","",基本情報入力シート!B678)</f>
        <v/>
      </c>
      <c r="C656" s="1009"/>
      <c r="D656" s="1009"/>
      <c r="E656" s="1009"/>
      <c r="F656" s="1010"/>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24" t="str">
        <f>IF('別紙様式2-2（個票（４、５月））'!M656="","",'別紙様式2-2（個票（４、５月））'!M656)</f>
        <v/>
      </c>
      <c r="N656" s="584" t="str">
        <f>IF('別紙様式2-2（個票（４、５月））'!N656="","",'別紙様式2-2（個票（４、５月））'!N656)</f>
        <v/>
      </c>
      <c r="O656" s="336"/>
      <c r="P656" s="337" t="str">
        <f>IFERROR(VLOOKUP(K656,【参考】数式用!$A$2:$M$57,MATCH(O656,【参考】数式用!$G$3:$M$3,0)+6,0),"")</f>
        <v/>
      </c>
      <c r="Q656" s="338" t="s">
        <v>118</v>
      </c>
      <c r="R656" s="339"/>
      <c r="S656" s="340" t="s">
        <v>183</v>
      </c>
      <c r="T656" s="339"/>
      <c r="U656" s="340" t="s">
        <v>184</v>
      </c>
      <c r="V656" s="339"/>
      <c r="W656" s="340" t="s">
        <v>183</v>
      </c>
      <c r="X656" s="339"/>
      <c r="Y656" s="340" t="s">
        <v>185</v>
      </c>
      <c r="Z656" s="340" t="s">
        <v>186</v>
      </c>
      <c r="AA656" s="340" t="str">
        <f t="shared" si="323"/>
        <v/>
      </c>
      <c r="AB656" s="341" t="s">
        <v>187</v>
      </c>
      <c r="AC656" s="342" t="str">
        <f t="shared" si="324"/>
        <v/>
      </c>
      <c r="AD656" s="509" t="str">
        <f t="shared" si="325"/>
        <v/>
      </c>
      <c r="AE656" s="343" t="str">
        <f>IFERROR(ROUNDDOWN(ROUNDDOWN(ROUND(L656*VLOOKUP(K656,【参考】数式用!$A$2:$M$57,MATCH("処遇改善加算Ⅳ",【参考】数式用!$G$3:$M$3,0)+6,0),0),0)*AA656*0.5,0), "")</f>
        <v/>
      </c>
      <c r="AF656" s="344"/>
      <c r="AG656" s="345"/>
      <c r="AH656" s="345"/>
      <c r="AI656" s="344"/>
      <c r="AJ656" s="382"/>
      <c r="AK656" s="346"/>
      <c r="AL656" s="324" t="str">
        <f t="shared" si="326"/>
        <v/>
      </c>
      <c r="AM656" s="325" t="str">
        <f t="shared" si="327"/>
        <v/>
      </c>
      <c r="AN656" s="255"/>
      <c r="AO656" s="577" t="str">
        <f>IFERROR(VLOOKUP(K656,【参考】数式用!$A$2:$N$57,14,FALSE),"")</f>
        <v/>
      </c>
      <c r="AP656" s="577" t="str">
        <f t="shared" si="328"/>
        <v/>
      </c>
      <c r="AQ656" s="560" t="str">
        <f t="shared" si="329"/>
        <v/>
      </c>
      <c r="AR656" s="560" t="str">
        <f t="shared" si="330"/>
        <v>キャリアパス要件Ⅰ・Ⅱ_</v>
      </c>
      <c r="AS656" s="632" t="str">
        <f t="shared" si="331"/>
        <v>入力済</v>
      </c>
      <c r="AT656" s="577" t="str">
        <f t="shared" si="332"/>
        <v/>
      </c>
      <c r="AU656" s="632" t="str">
        <f t="shared" si="333"/>
        <v>入力済</v>
      </c>
      <c r="AV656" s="632" t="str">
        <f t="shared" si="334"/>
        <v/>
      </c>
      <c r="AW656" s="632" t="str">
        <f t="shared" si="335"/>
        <v/>
      </c>
      <c r="AX656" s="577" t="str">
        <f t="shared" si="336"/>
        <v/>
      </c>
      <c r="AY656" s="632" t="str">
        <f>IFERROR(VLOOKUP(K656,【参考】数式用!$AR$3:$AS$49, 2, FALSE), "")</f>
        <v/>
      </c>
      <c r="AZ656" s="577" t="str">
        <f t="shared" si="337"/>
        <v/>
      </c>
      <c r="BA656" s="559" t="str">
        <f t="shared" si="338"/>
        <v>入力済</v>
      </c>
      <c r="BB656" s="632" t="str">
        <f>IFERROR(VLOOKUP(K656,【参考】数式用!$AX$3:$AY$59, 2, FALSE), "")</f>
        <v/>
      </c>
      <c r="BC656" s="577" t="str">
        <f t="shared" si="339"/>
        <v/>
      </c>
      <c r="BD656" s="559" t="str">
        <f t="shared" si="340"/>
        <v>入力済</v>
      </c>
      <c r="BE656" s="559" t="str">
        <f t="shared" si="341"/>
        <v/>
      </c>
      <c r="BF656" s="559" t="str">
        <f t="shared" si="342"/>
        <v/>
      </c>
      <c r="BG656" s="559" t="str">
        <f t="shared" si="343"/>
        <v/>
      </c>
      <c r="BH656" s="559" t="str">
        <f t="shared" si="344"/>
        <v/>
      </c>
      <c r="BI656" s="559" t="str">
        <f t="shared" si="345"/>
        <v/>
      </c>
      <c r="BK656" s="27"/>
      <c r="BL656" s="606" t="str">
        <f t="shared" si="346"/>
        <v/>
      </c>
      <c r="BM656" s="606" t="str">
        <f t="shared" si="347"/>
        <v/>
      </c>
      <c r="BN656" s="606" t="str">
        <f t="shared" si="348"/>
        <v/>
      </c>
      <c r="BO656" s="607" t="str">
        <f>IFERROR(IF(BN656="対象",ROUNDDOWN(L656*VLOOKUP(K656,【参考】数式用!$A$4:$J$42,10,FALSE)*AA656,0),""),"")</f>
        <v/>
      </c>
      <c r="BP656" s="606" t="str">
        <f t="shared" si="352"/>
        <v/>
      </c>
      <c r="BQ656" s="606" t="str">
        <f t="shared" si="349"/>
        <v/>
      </c>
      <c r="BR656" s="608" t="str">
        <f t="shared" si="353"/>
        <v/>
      </c>
      <c r="BS656" s="608" t="str">
        <f t="shared" si="350"/>
        <v/>
      </c>
      <c r="BT656" s="606" t="str">
        <f t="shared" si="351"/>
        <v/>
      </c>
      <c r="BU656" s="607" t="str">
        <f>IFERROR(IF(BT656="Ⅱロ有り",ROUNDDOWN(L656*VLOOKUP(K656,【参考】数式用!$A$4:$J$42,10,FALSE)*AA656,0),""),"")</f>
        <v/>
      </c>
      <c r="BV656" s="606" t="str">
        <f>IFERROR(IF(BT656="Ⅱロなし",ROUNDDOWN(L656*VLOOKUP(K656,【参考】数式用!$A$4:$J$42,8,FALSE)*AA656,0),""),"")</f>
        <v/>
      </c>
    </row>
    <row r="657" spans="1:74" ht="110.1" customHeight="1" thickBot="1">
      <c r="A657" s="333">
        <v>644</v>
      </c>
      <c r="B657" s="1008" t="str">
        <f>IF(基本情報入力シート!B679="","",基本情報入力シート!B679)</f>
        <v/>
      </c>
      <c r="C657" s="1009"/>
      <c r="D657" s="1009"/>
      <c r="E657" s="1009"/>
      <c r="F657" s="1010"/>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24" t="str">
        <f>IF('別紙様式2-2（個票（４、５月））'!M657="","",'別紙様式2-2（個票（４、５月））'!M657)</f>
        <v/>
      </c>
      <c r="N657" s="584" t="str">
        <f>IF('別紙様式2-2（個票（４、５月））'!N657="","",'別紙様式2-2（個票（４、５月））'!N657)</f>
        <v/>
      </c>
      <c r="O657" s="336"/>
      <c r="P657" s="337" t="str">
        <f>IFERROR(VLOOKUP(K657,【参考】数式用!$A$2:$M$57,MATCH(O657,【参考】数式用!$G$3:$M$3,0)+6,0),"")</f>
        <v/>
      </c>
      <c r="Q657" s="338" t="s">
        <v>118</v>
      </c>
      <c r="R657" s="339"/>
      <c r="S657" s="340" t="s">
        <v>183</v>
      </c>
      <c r="T657" s="339"/>
      <c r="U657" s="340" t="s">
        <v>184</v>
      </c>
      <c r="V657" s="339"/>
      <c r="W657" s="340" t="s">
        <v>183</v>
      </c>
      <c r="X657" s="339"/>
      <c r="Y657" s="340" t="s">
        <v>185</v>
      </c>
      <c r="Z657" s="340" t="s">
        <v>186</v>
      </c>
      <c r="AA657" s="340" t="str">
        <f t="shared" si="323"/>
        <v/>
      </c>
      <c r="AB657" s="341" t="s">
        <v>187</v>
      </c>
      <c r="AC657" s="342" t="str">
        <f t="shared" si="324"/>
        <v/>
      </c>
      <c r="AD657" s="509" t="str">
        <f t="shared" si="325"/>
        <v/>
      </c>
      <c r="AE657" s="343" t="str">
        <f>IFERROR(ROUNDDOWN(ROUNDDOWN(ROUND(L657*VLOOKUP(K657,【参考】数式用!$A$2:$M$57,MATCH("処遇改善加算Ⅳ",【参考】数式用!$G$3:$M$3,0)+6,0),0),0)*AA657*0.5,0), "")</f>
        <v/>
      </c>
      <c r="AF657" s="344"/>
      <c r="AG657" s="345"/>
      <c r="AH657" s="345"/>
      <c r="AI657" s="344"/>
      <c r="AJ657" s="382"/>
      <c r="AK657" s="346"/>
      <c r="AL657" s="324" t="str">
        <f t="shared" si="326"/>
        <v/>
      </c>
      <c r="AM657" s="325" t="str">
        <f t="shared" si="327"/>
        <v/>
      </c>
      <c r="AN657" s="255"/>
      <c r="AO657" s="577" t="str">
        <f>IFERROR(VLOOKUP(K657,【参考】数式用!$A$2:$N$57,14,FALSE),"")</f>
        <v/>
      </c>
      <c r="AP657" s="577" t="str">
        <f t="shared" si="328"/>
        <v/>
      </c>
      <c r="AQ657" s="560" t="str">
        <f t="shared" si="329"/>
        <v/>
      </c>
      <c r="AR657" s="560" t="str">
        <f t="shared" si="330"/>
        <v>キャリアパス要件Ⅰ・Ⅱ_</v>
      </c>
      <c r="AS657" s="632" t="str">
        <f t="shared" si="331"/>
        <v>入力済</v>
      </c>
      <c r="AT657" s="577" t="str">
        <f t="shared" si="332"/>
        <v/>
      </c>
      <c r="AU657" s="632" t="str">
        <f t="shared" si="333"/>
        <v>入力済</v>
      </c>
      <c r="AV657" s="632" t="str">
        <f t="shared" si="334"/>
        <v/>
      </c>
      <c r="AW657" s="632" t="str">
        <f t="shared" si="335"/>
        <v/>
      </c>
      <c r="AX657" s="577" t="str">
        <f t="shared" si="336"/>
        <v/>
      </c>
      <c r="AY657" s="632" t="str">
        <f>IFERROR(VLOOKUP(K657,【参考】数式用!$AR$3:$AS$49, 2, FALSE), "")</f>
        <v/>
      </c>
      <c r="AZ657" s="577" t="str">
        <f t="shared" si="337"/>
        <v/>
      </c>
      <c r="BA657" s="559" t="str">
        <f t="shared" si="338"/>
        <v>入力済</v>
      </c>
      <c r="BB657" s="632" t="str">
        <f>IFERROR(VLOOKUP(K657,【参考】数式用!$AX$3:$AY$59, 2, FALSE), "")</f>
        <v/>
      </c>
      <c r="BC657" s="577" t="str">
        <f t="shared" si="339"/>
        <v/>
      </c>
      <c r="BD657" s="559" t="str">
        <f t="shared" si="340"/>
        <v>入力済</v>
      </c>
      <c r="BE657" s="559" t="str">
        <f t="shared" si="341"/>
        <v/>
      </c>
      <c r="BF657" s="559" t="str">
        <f t="shared" si="342"/>
        <v/>
      </c>
      <c r="BG657" s="559" t="str">
        <f t="shared" si="343"/>
        <v/>
      </c>
      <c r="BH657" s="559" t="str">
        <f t="shared" si="344"/>
        <v/>
      </c>
      <c r="BI657" s="559" t="str">
        <f t="shared" si="345"/>
        <v/>
      </c>
      <c r="BK657" s="27"/>
      <c r="BL657" s="606" t="str">
        <f t="shared" si="346"/>
        <v/>
      </c>
      <c r="BM657" s="606" t="str">
        <f t="shared" si="347"/>
        <v/>
      </c>
      <c r="BN657" s="606" t="str">
        <f t="shared" si="348"/>
        <v/>
      </c>
      <c r="BO657" s="607" t="str">
        <f>IFERROR(IF(BN657="対象",ROUNDDOWN(L657*VLOOKUP(K657,【参考】数式用!$A$4:$J$42,10,FALSE)*AA657,0),""),"")</f>
        <v/>
      </c>
      <c r="BP657" s="606" t="str">
        <f t="shared" si="352"/>
        <v/>
      </c>
      <c r="BQ657" s="606" t="str">
        <f t="shared" si="349"/>
        <v/>
      </c>
      <c r="BR657" s="608" t="str">
        <f t="shared" si="353"/>
        <v/>
      </c>
      <c r="BS657" s="608" t="str">
        <f t="shared" si="350"/>
        <v/>
      </c>
      <c r="BT657" s="606" t="str">
        <f t="shared" si="351"/>
        <v/>
      </c>
      <c r="BU657" s="607" t="str">
        <f>IFERROR(IF(BT657="Ⅱロ有り",ROUNDDOWN(L657*VLOOKUP(K657,【参考】数式用!$A$4:$J$42,10,FALSE)*AA657,0),""),"")</f>
        <v/>
      </c>
      <c r="BV657" s="606" t="str">
        <f>IFERROR(IF(BT657="Ⅱロなし",ROUNDDOWN(L657*VLOOKUP(K657,【参考】数式用!$A$4:$J$42,8,FALSE)*AA657,0),""),"")</f>
        <v/>
      </c>
    </row>
    <row r="658" spans="1:74" ht="110.1" customHeight="1" thickBot="1">
      <c r="A658" s="333">
        <v>645</v>
      </c>
      <c r="B658" s="1008" t="str">
        <f>IF(基本情報入力シート!B680="","",基本情報入力シート!B680)</f>
        <v/>
      </c>
      <c r="C658" s="1009"/>
      <c r="D658" s="1009"/>
      <c r="E658" s="1009"/>
      <c r="F658" s="1010"/>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24" t="str">
        <f>IF('別紙様式2-2（個票（４、５月））'!M658="","",'別紙様式2-2（個票（４、５月））'!M658)</f>
        <v/>
      </c>
      <c r="N658" s="584" t="str">
        <f>IF('別紙様式2-2（個票（４、５月））'!N658="","",'別紙様式2-2（個票（４、５月））'!N658)</f>
        <v/>
      </c>
      <c r="O658" s="336"/>
      <c r="P658" s="337" t="str">
        <f>IFERROR(VLOOKUP(K658,【参考】数式用!$A$2:$M$57,MATCH(O658,【参考】数式用!$G$3:$M$3,0)+6,0),"")</f>
        <v/>
      </c>
      <c r="Q658" s="338" t="s">
        <v>118</v>
      </c>
      <c r="R658" s="339"/>
      <c r="S658" s="340" t="s">
        <v>183</v>
      </c>
      <c r="T658" s="339"/>
      <c r="U658" s="340" t="s">
        <v>184</v>
      </c>
      <c r="V658" s="339"/>
      <c r="W658" s="340" t="s">
        <v>183</v>
      </c>
      <c r="X658" s="339"/>
      <c r="Y658" s="340" t="s">
        <v>185</v>
      </c>
      <c r="Z658" s="340" t="s">
        <v>186</v>
      </c>
      <c r="AA658" s="340" t="str">
        <f t="shared" si="323"/>
        <v/>
      </c>
      <c r="AB658" s="341" t="s">
        <v>187</v>
      </c>
      <c r="AC658" s="342" t="str">
        <f t="shared" si="324"/>
        <v/>
      </c>
      <c r="AD658" s="509" t="str">
        <f t="shared" si="325"/>
        <v/>
      </c>
      <c r="AE658" s="343" t="str">
        <f>IFERROR(ROUNDDOWN(ROUNDDOWN(ROUND(L658*VLOOKUP(K658,【参考】数式用!$A$2:$M$57,MATCH("処遇改善加算Ⅳ",【参考】数式用!$G$3:$M$3,0)+6,0),0),0)*AA658*0.5,0), "")</f>
        <v/>
      </c>
      <c r="AF658" s="344"/>
      <c r="AG658" s="345"/>
      <c r="AH658" s="345"/>
      <c r="AI658" s="344"/>
      <c r="AJ658" s="382"/>
      <c r="AK658" s="346"/>
      <c r="AL658" s="324" t="str">
        <f t="shared" si="326"/>
        <v/>
      </c>
      <c r="AM658" s="325" t="str">
        <f t="shared" si="327"/>
        <v/>
      </c>
      <c r="AN658" s="255"/>
      <c r="AO658" s="577" t="str">
        <f>IFERROR(VLOOKUP(K658,【参考】数式用!$A$2:$N$57,14,FALSE),"")</f>
        <v/>
      </c>
      <c r="AP658" s="577" t="str">
        <f t="shared" si="328"/>
        <v/>
      </c>
      <c r="AQ658" s="560" t="str">
        <f t="shared" si="329"/>
        <v/>
      </c>
      <c r="AR658" s="560" t="str">
        <f t="shared" si="330"/>
        <v>キャリアパス要件Ⅰ・Ⅱ_</v>
      </c>
      <c r="AS658" s="632" t="str">
        <f t="shared" si="331"/>
        <v>入力済</v>
      </c>
      <c r="AT658" s="577" t="str">
        <f t="shared" si="332"/>
        <v/>
      </c>
      <c r="AU658" s="632" t="str">
        <f t="shared" si="333"/>
        <v>入力済</v>
      </c>
      <c r="AV658" s="632" t="str">
        <f t="shared" si="334"/>
        <v/>
      </c>
      <c r="AW658" s="632" t="str">
        <f t="shared" si="335"/>
        <v/>
      </c>
      <c r="AX658" s="577" t="str">
        <f t="shared" si="336"/>
        <v/>
      </c>
      <c r="AY658" s="632" t="str">
        <f>IFERROR(VLOOKUP(K658,【参考】数式用!$AR$3:$AS$49, 2, FALSE), "")</f>
        <v/>
      </c>
      <c r="AZ658" s="577" t="str">
        <f t="shared" si="337"/>
        <v/>
      </c>
      <c r="BA658" s="559" t="str">
        <f t="shared" si="338"/>
        <v>入力済</v>
      </c>
      <c r="BB658" s="632" t="str">
        <f>IFERROR(VLOOKUP(K658,【参考】数式用!$AX$3:$AY$59, 2, FALSE), "")</f>
        <v/>
      </c>
      <c r="BC658" s="577" t="str">
        <f t="shared" si="339"/>
        <v/>
      </c>
      <c r="BD658" s="559" t="str">
        <f t="shared" si="340"/>
        <v>入力済</v>
      </c>
      <c r="BE658" s="559" t="str">
        <f t="shared" si="341"/>
        <v/>
      </c>
      <c r="BF658" s="559" t="str">
        <f t="shared" si="342"/>
        <v/>
      </c>
      <c r="BG658" s="559" t="str">
        <f t="shared" si="343"/>
        <v/>
      </c>
      <c r="BH658" s="559" t="str">
        <f t="shared" si="344"/>
        <v/>
      </c>
      <c r="BI658" s="559" t="str">
        <f t="shared" si="345"/>
        <v/>
      </c>
      <c r="BK658" s="27"/>
      <c r="BL658" s="606" t="str">
        <f t="shared" si="346"/>
        <v/>
      </c>
      <c r="BM658" s="606" t="str">
        <f t="shared" si="347"/>
        <v/>
      </c>
      <c r="BN658" s="606" t="str">
        <f t="shared" si="348"/>
        <v/>
      </c>
      <c r="BO658" s="607" t="str">
        <f>IFERROR(IF(BN658="対象",ROUNDDOWN(L658*VLOOKUP(K658,【参考】数式用!$A$4:$J$42,10,FALSE)*AA658,0),""),"")</f>
        <v/>
      </c>
      <c r="BP658" s="606" t="str">
        <f t="shared" si="352"/>
        <v/>
      </c>
      <c r="BQ658" s="606" t="str">
        <f t="shared" si="349"/>
        <v/>
      </c>
      <c r="BR658" s="608" t="str">
        <f t="shared" si="353"/>
        <v/>
      </c>
      <c r="BS658" s="608" t="str">
        <f t="shared" si="350"/>
        <v/>
      </c>
      <c r="BT658" s="606" t="str">
        <f t="shared" si="351"/>
        <v/>
      </c>
      <c r="BU658" s="607" t="str">
        <f>IFERROR(IF(BT658="Ⅱロ有り",ROUNDDOWN(L658*VLOOKUP(K658,【参考】数式用!$A$4:$J$42,10,FALSE)*AA658,0),""),"")</f>
        <v/>
      </c>
      <c r="BV658" s="606" t="str">
        <f>IFERROR(IF(BT658="Ⅱロなし",ROUNDDOWN(L658*VLOOKUP(K658,【参考】数式用!$A$4:$J$42,8,FALSE)*AA658,0),""),"")</f>
        <v/>
      </c>
    </row>
    <row r="659" spans="1:74" ht="110.1" customHeight="1" thickBot="1">
      <c r="A659" s="333">
        <v>646</v>
      </c>
      <c r="B659" s="1008" t="str">
        <f>IF(基本情報入力シート!B681="","",基本情報入力シート!B681)</f>
        <v/>
      </c>
      <c r="C659" s="1009"/>
      <c r="D659" s="1009"/>
      <c r="E659" s="1009"/>
      <c r="F659" s="1010"/>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24" t="str">
        <f>IF('別紙様式2-2（個票（４、５月））'!M659="","",'別紙様式2-2（個票（４、５月））'!M659)</f>
        <v/>
      </c>
      <c r="N659" s="584" t="str">
        <f>IF('別紙様式2-2（個票（４、５月））'!N659="","",'別紙様式2-2（個票（４、５月））'!N659)</f>
        <v/>
      </c>
      <c r="O659" s="336"/>
      <c r="P659" s="337" t="str">
        <f>IFERROR(VLOOKUP(K659,【参考】数式用!$A$2:$M$57,MATCH(O659,【参考】数式用!$G$3:$M$3,0)+6,0),"")</f>
        <v/>
      </c>
      <c r="Q659" s="338" t="s">
        <v>118</v>
      </c>
      <c r="R659" s="339"/>
      <c r="S659" s="340" t="s">
        <v>183</v>
      </c>
      <c r="T659" s="339"/>
      <c r="U659" s="340" t="s">
        <v>184</v>
      </c>
      <c r="V659" s="339"/>
      <c r="W659" s="340" t="s">
        <v>183</v>
      </c>
      <c r="X659" s="339"/>
      <c r="Y659" s="340" t="s">
        <v>185</v>
      </c>
      <c r="Z659" s="340" t="s">
        <v>186</v>
      </c>
      <c r="AA659" s="340" t="str">
        <f t="shared" si="323"/>
        <v/>
      </c>
      <c r="AB659" s="341" t="s">
        <v>187</v>
      </c>
      <c r="AC659" s="342" t="str">
        <f t="shared" si="324"/>
        <v/>
      </c>
      <c r="AD659" s="509" t="str">
        <f t="shared" si="325"/>
        <v/>
      </c>
      <c r="AE659" s="343" t="str">
        <f>IFERROR(ROUNDDOWN(ROUNDDOWN(ROUND(L659*VLOOKUP(K659,【参考】数式用!$A$2:$M$57,MATCH("処遇改善加算Ⅳ",【参考】数式用!$G$3:$M$3,0)+6,0),0),0)*AA659*0.5,0), "")</f>
        <v/>
      </c>
      <c r="AF659" s="344"/>
      <c r="AG659" s="345"/>
      <c r="AH659" s="345"/>
      <c r="AI659" s="344"/>
      <c r="AJ659" s="382"/>
      <c r="AK659" s="346"/>
      <c r="AL659" s="324" t="str">
        <f t="shared" si="326"/>
        <v/>
      </c>
      <c r="AM659" s="325" t="str">
        <f t="shared" si="327"/>
        <v/>
      </c>
      <c r="AN659" s="255"/>
      <c r="AO659" s="577" t="str">
        <f>IFERROR(VLOOKUP(K659,【参考】数式用!$A$2:$N$57,14,FALSE),"")</f>
        <v/>
      </c>
      <c r="AP659" s="577" t="str">
        <f t="shared" si="328"/>
        <v/>
      </c>
      <c r="AQ659" s="560" t="str">
        <f t="shared" si="329"/>
        <v/>
      </c>
      <c r="AR659" s="560" t="str">
        <f t="shared" si="330"/>
        <v>キャリアパス要件Ⅰ・Ⅱ_</v>
      </c>
      <c r="AS659" s="632" t="str">
        <f t="shared" si="331"/>
        <v>入力済</v>
      </c>
      <c r="AT659" s="577" t="str">
        <f t="shared" si="332"/>
        <v/>
      </c>
      <c r="AU659" s="632" t="str">
        <f t="shared" si="333"/>
        <v>入力済</v>
      </c>
      <c r="AV659" s="632" t="str">
        <f t="shared" si="334"/>
        <v/>
      </c>
      <c r="AW659" s="632" t="str">
        <f t="shared" si="335"/>
        <v/>
      </c>
      <c r="AX659" s="577" t="str">
        <f t="shared" si="336"/>
        <v/>
      </c>
      <c r="AY659" s="632" t="str">
        <f>IFERROR(VLOOKUP(K659,【参考】数式用!$AR$3:$AS$49, 2, FALSE), "")</f>
        <v/>
      </c>
      <c r="AZ659" s="577" t="str">
        <f t="shared" si="337"/>
        <v/>
      </c>
      <c r="BA659" s="559" t="str">
        <f t="shared" si="338"/>
        <v>入力済</v>
      </c>
      <c r="BB659" s="632" t="str">
        <f>IFERROR(VLOOKUP(K659,【参考】数式用!$AX$3:$AY$59, 2, FALSE), "")</f>
        <v/>
      </c>
      <c r="BC659" s="577" t="str">
        <f t="shared" si="339"/>
        <v/>
      </c>
      <c r="BD659" s="559" t="str">
        <f t="shared" si="340"/>
        <v>入力済</v>
      </c>
      <c r="BE659" s="559" t="str">
        <f t="shared" si="341"/>
        <v/>
      </c>
      <c r="BF659" s="559" t="str">
        <f t="shared" si="342"/>
        <v/>
      </c>
      <c r="BG659" s="559" t="str">
        <f t="shared" si="343"/>
        <v/>
      </c>
      <c r="BH659" s="559" t="str">
        <f t="shared" si="344"/>
        <v/>
      </c>
      <c r="BI659" s="559" t="str">
        <f t="shared" si="345"/>
        <v/>
      </c>
      <c r="BK659" s="27"/>
      <c r="BL659" s="606" t="str">
        <f t="shared" si="346"/>
        <v/>
      </c>
      <c r="BM659" s="606" t="str">
        <f t="shared" si="347"/>
        <v/>
      </c>
      <c r="BN659" s="606" t="str">
        <f t="shared" si="348"/>
        <v/>
      </c>
      <c r="BO659" s="607" t="str">
        <f>IFERROR(IF(BN659="対象",ROUNDDOWN(L659*VLOOKUP(K659,【参考】数式用!$A$4:$J$42,10,FALSE)*AA659,0),""),"")</f>
        <v/>
      </c>
      <c r="BP659" s="606" t="str">
        <f t="shared" si="352"/>
        <v/>
      </c>
      <c r="BQ659" s="606" t="str">
        <f t="shared" si="349"/>
        <v/>
      </c>
      <c r="BR659" s="608" t="str">
        <f t="shared" si="353"/>
        <v/>
      </c>
      <c r="BS659" s="608" t="str">
        <f t="shared" si="350"/>
        <v/>
      </c>
      <c r="BT659" s="606" t="str">
        <f t="shared" si="351"/>
        <v/>
      </c>
      <c r="BU659" s="607" t="str">
        <f>IFERROR(IF(BT659="Ⅱロ有り",ROUNDDOWN(L659*VLOOKUP(K659,【参考】数式用!$A$4:$J$42,10,FALSE)*AA659,0),""),"")</f>
        <v/>
      </c>
      <c r="BV659" s="606" t="str">
        <f>IFERROR(IF(BT659="Ⅱロなし",ROUNDDOWN(L659*VLOOKUP(K659,【参考】数式用!$A$4:$J$42,8,FALSE)*AA659,0),""),"")</f>
        <v/>
      </c>
    </row>
    <row r="660" spans="1:74" ht="110.1" customHeight="1" thickBot="1">
      <c r="A660" s="333">
        <v>647</v>
      </c>
      <c r="B660" s="1008" t="str">
        <f>IF(基本情報入力シート!B682="","",基本情報入力シート!B682)</f>
        <v/>
      </c>
      <c r="C660" s="1009"/>
      <c r="D660" s="1009"/>
      <c r="E660" s="1009"/>
      <c r="F660" s="1010"/>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24" t="str">
        <f>IF('別紙様式2-2（個票（４、５月））'!M660="","",'別紙様式2-2（個票（４、５月））'!M660)</f>
        <v/>
      </c>
      <c r="N660" s="584" t="str">
        <f>IF('別紙様式2-2（個票（４、５月））'!N660="","",'別紙様式2-2（個票（４、５月））'!N660)</f>
        <v/>
      </c>
      <c r="O660" s="336"/>
      <c r="P660" s="337" t="str">
        <f>IFERROR(VLOOKUP(K660,【参考】数式用!$A$2:$M$57,MATCH(O660,【参考】数式用!$G$3:$M$3,0)+6,0),"")</f>
        <v/>
      </c>
      <c r="Q660" s="338" t="s">
        <v>118</v>
      </c>
      <c r="R660" s="339"/>
      <c r="S660" s="340" t="s">
        <v>183</v>
      </c>
      <c r="T660" s="339"/>
      <c r="U660" s="340" t="s">
        <v>184</v>
      </c>
      <c r="V660" s="339"/>
      <c r="W660" s="340" t="s">
        <v>183</v>
      </c>
      <c r="X660" s="339"/>
      <c r="Y660" s="340" t="s">
        <v>185</v>
      </c>
      <c r="Z660" s="340" t="s">
        <v>186</v>
      </c>
      <c r="AA660" s="340" t="str">
        <f t="shared" si="323"/>
        <v/>
      </c>
      <c r="AB660" s="341" t="s">
        <v>187</v>
      </c>
      <c r="AC660" s="342" t="str">
        <f t="shared" si="324"/>
        <v/>
      </c>
      <c r="AD660" s="509" t="str">
        <f t="shared" si="325"/>
        <v/>
      </c>
      <c r="AE660" s="343" t="str">
        <f>IFERROR(ROUNDDOWN(ROUNDDOWN(ROUND(L660*VLOOKUP(K660,【参考】数式用!$A$2:$M$57,MATCH("処遇改善加算Ⅳ",【参考】数式用!$G$3:$M$3,0)+6,0),0),0)*AA660*0.5,0), "")</f>
        <v/>
      </c>
      <c r="AF660" s="344"/>
      <c r="AG660" s="345"/>
      <c r="AH660" s="345"/>
      <c r="AI660" s="344"/>
      <c r="AJ660" s="382"/>
      <c r="AK660" s="346"/>
      <c r="AL660" s="324" t="str">
        <f t="shared" si="326"/>
        <v/>
      </c>
      <c r="AM660" s="325" t="str">
        <f t="shared" si="327"/>
        <v/>
      </c>
      <c r="AN660" s="255"/>
      <c r="AO660" s="577" t="str">
        <f>IFERROR(VLOOKUP(K660,【参考】数式用!$A$2:$N$57,14,FALSE),"")</f>
        <v/>
      </c>
      <c r="AP660" s="577" t="str">
        <f t="shared" si="328"/>
        <v/>
      </c>
      <c r="AQ660" s="560" t="str">
        <f t="shared" si="329"/>
        <v/>
      </c>
      <c r="AR660" s="560" t="str">
        <f t="shared" si="330"/>
        <v>キャリアパス要件Ⅰ・Ⅱ_</v>
      </c>
      <c r="AS660" s="632" t="str">
        <f t="shared" si="331"/>
        <v>入力済</v>
      </c>
      <c r="AT660" s="577" t="str">
        <f t="shared" si="332"/>
        <v/>
      </c>
      <c r="AU660" s="632" t="str">
        <f t="shared" si="333"/>
        <v>入力済</v>
      </c>
      <c r="AV660" s="632" t="str">
        <f t="shared" si="334"/>
        <v/>
      </c>
      <c r="AW660" s="632" t="str">
        <f t="shared" si="335"/>
        <v/>
      </c>
      <c r="AX660" s="577" t="str">
        <f t="shared" si="336"/>
        <v/>
      </c>
      <c r="AY660" s="632" t="str">
        <f>IFERROR(VLOOKUP(K660,【参考】数式用!$AR$3:$AS$49, 2, FALSE), "")</f>
        <v/>
      </c>
      <c r="AZ660" s="577" t="str">
        <f t="shared" si="337"/>
        <v/>
      </c>
      <c r="BA660" s="559" t="str">
        <f t="shared" si="338"/>
        <v>入力済</v>
      </c>
      <c r="BB660" s="632" t="str">
        <f>IFERROR(VLOOKUP(K660,【参考】数式用!$AX$3:$AY$59, 2, FALSE), "")</f>
        <v/>
      </c>
      <c r="BC660" s="577" t="str">
        <f t="shared" si="339"/>
        <v/>
      </c>
      <c r="BD660" s="559" t="str">
        <f t="shared" si="340"/>
        <v>入力済</v>
      </c>
      <c r="BE660" s="559" t="str">
        <f t="shared" si="341"/>
        <v/>
      </c>
      <c r="BF660" s="559" t="str">
        <f t="shared" si="342"/>
        <v/>
      </c>
      <c r="BG660" s="559" t="str">
        <f t="shared" si="343"/>
        <v/>
      </c>
      <c r="BH660" s="559" t="str">
        <f t="shared" si="344"/>
        <v/>
      </c>
      <c r="BI660" s="559" t="str">
        <f t="shared" si="345"/>
        <v/>
      </c>
      <c r="BK660" s="27"/>
      <c r="BL660" s="606" t="str">
        <f t="shared" si="346"/>
        <v/>
      </c>
      <c r="BM660" s="606" t="str">
        <f t="shared" si="347"/>
        <v/>
      </c>
      <c r="BN660" s="606" t="str">
        <f t="shared" si="348"/>
        <v/>
      </c>
      <c r="BO660" s="607" t="str">
        <f>IFERROR(IF(BN660="対象",ROUNDDOWN(L660*VLOOKUP(K660,【参考】数式用!$A$4:$J$42,10,FALSE)*AA660,0),""),"")</f>
        <v/>
      </c>
      <c r="BP660" s="606" t="str">
        <f t="shared" si="352"/>
        <v/>
      </c>
      <c r="BQ660" s="606" t="str">
        <f t="shared" si="349"/>
        <v/>
      </c>
      <c r="BR660" s="608" t="str">
        <f t="shared" si="353"/>
        <v/>
      </c>
      <c r="BS660" s="608" t="str">
        <f t="shared" si="350"/>
        <v/>
      </c>
      <c r="BT660" s="606" t="str">
        <f t="shared" si="351"/>
        <v/>
      </c>
      <c r="BU660" s="607" t="str">
        <f>IFERROR(IF(BT660="Ⅱロ有り",ROUNDDOWN(L660*VLOOKUP(K660,【参考】数式用!$A$4:$J$42,10,FALSE)*AA660,0),""),"")</f>
        <v/>
      </c>
      <c r="BV660" s="606" t="str">
        <f>IFERROR(IF(BT660="Ⅱロなし",ROUNDDOWN(L660*VLOOKUP(K660,【参考】数式用!$A$4:$J$42,8,FALSE)*AA660,0),""),"")</f>
        <v/>
      </c>
    </row>
    <row r="661" spans="1:74" ht="110.1" customHeight="1" thickBot="1">
      <c r="A661" s="333">
        <v>648</v>
      </c>
      <c r="B661" s="1008" t="str">
        <f>IF(基本情報入力シート!B683="","",基本情報入力シート!B683)</f>
        <v/>
      </c>
      <c r="C661" s="1009"/>
      <c r="D661" s="1009"/>
      <c r="E661" s="1009"/>
      <c r="F661" s="1010"/>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24" t="str">
        <f>IF('別紙様式2-2（個票（４、５月））'!M661="","",'別紙様式2-2（個票（４、５月））'!M661)</f>
        <v/>
      </c>
      <c r="N661" s="584" t="str">
        <f>IF('別紙様式2-2（個票（４、５月））'!N661="","",'別紙様式2-2（個票（４、５月））'!N661)</f>
        <v/>
      </c>
      <c r="O661" s="336"/>
      <c r="P661" s="337" t="str">
        <f>IFERROR(VLOOKUP(K661,【参考】数式用!$A$2:$M$57,MATCH(O661,【参考】数式用!$G$3:$M$3,0)+6,0),"")</f>
        <v/>
      </c>
      <c r="Q661" s="338" t="s">
        <v>118</v>
      </c>
      <c r="R661" s="339"/>
      <c r="S661" s="340" t="s">
        <v>183</v>
      </c>
      <c r="T661" s="339"/>
      <c r="U661" s="340" t="s">
        <v>184</v>
      </c>
      <c r="V661" s="339"/>
      <c r="W661" s="340" t="s">
        <v>183</v>
      </c>
      <c r="X661" s="339"/>
      <c r="Y661" s="340" t="s">
        <v>185</v>
      </c>
      <c r="Z661" s="340" t="s">
        <v>186</v>
      </c>
      <c r="AA661" s="340" t="str">
        <f t="shared" si="323"/>
        <v/>
      </c>
      <c r="AB661" s="341" t="s">
        <v>187</v>
      </c>
      <c r="AC661" s="342" t="str">
        <f t="shared" si="324"/>
        <v/>
      </c>
      <c r="AD661" s="509" t="str">
        <f t="shared" si="325"/>
        <v/>
      </c>
      <c r="AE661" s="343" t="str">
        <f>IFERROR(ROUNDDOWN(ROUNDDOWN(ROUND(L661*VLOOKUP(K661,【参考】数式用!$A$2:$M$57,MATCH("処遇改善加算Ⅳ",【参考】数式用!$G$3:$M$3,0)+6,0),0),0)*AA661*0.5,0), "")</f>
        <v/>
      </c>
      <c r="AF661" s="344"/>
      <c r="AG661" s="345"/>
      <c r="AH661" s="345"/>
      <c r="AI661" s="344"/>
      <c r="AJ661" s="382"/>
      <c r="AK661" s="346"/>
      <c r="AL661" s="324" t="str">
        <f t="shared" si="326"/>
        <v/>
      </c>
      <c r="AM661" s="325" t="str">
        <f t="shared" si="327"/>
        <v/>
      </c>
      <c r="AN661" s="255"/>
      <c r="AO661" s="577" t="str">
        <f>IFERROR(VLOOKUP(K661,【参考】数式用!$A$2:$N$57,14,FALSE),"")</f>
        <v/>
      </c>
      <c r="AP661" s="577" t="str">
        <f t="shared" si="328"/>
        <v/>
      </c>
      <c r="AQ661" s="560" t="str">
        <f t="shared" si="329"/>
        <v/>
      </c>
      <c r="AR661" s="560" t="str">
        <f t="shared" si="330"/>
        <v>キャリアパス要件Ⅰ・Ⅱ_</v>
      </c>
      <c r="AS661" s="632" t="str">
        <f t="shared" si="331"/>
        <v>入力済</v>
      </c>
      <c r="AT661" s="577" t="str">
        <f t="shared" si="332"/>
        <v/>
      </c>
      <c r="AU661" s="632" t="str">
        <f t="shared" si="333"/>
        <v>入力済</v>
      </c>
      <c r="AV661" s="632" t="str">
        <f t="shared" si="334"/>
        <v/>
      </c>
      <c r="AW661" s="632" t="str">
        <f t="shared" si="335"/>
        <v/>
      </c>
      <c r="AX661" s="577" t="str">
        <f t="shared" si="336"/>
        <v/>
      </c>
      <c r="AY661" s="632" t="str">
        <f>IFERROR(VLOOKUP(K661,【参考】数式用!$AR$3:$AS$49, 2, FALSE), "")</f>
        <v/>
      </c>
      <c r="AZ661" s="577" t="str">
        <f t="shared" si="337"/>
        <v/>
      </c>
      <c r="BA661" s="559" t="str">
        <f t="shared" si="338"/>
        <v>入力済</v>
      </c>
      <c r="BB661" s="632" t="str">
        <f>IFERROR(VLOOKUP(K661,【参考】数式用!$AX$3:$AY$59, 2, FALSE), "")</f>
        <v/>
      </c>
      <c r="BC661" s="577" t="str">
        <f t="shared" si="339"/>
        <v/>
      </c>
      <c r="BD661" s="559" t="str">
        <f t="shared" si="340"/>
        <v>入力済</v>
      </c>
      <c r="BE661" s="559" t="str">
        <f t="shared" si="341"/>
        <v/>
      </c>
      <c r="BF661" s="559" t="str">
        <f t="shared" si="342"/>
        <v/>
      </c>
      <c r="BG661" s="559" t="str">
        <f t="shared" si="343"/>
        <v/>
      </c>
      <c r="BH661" s="559" t="str">
        <f t="shared" si="344"/>
        <v/>
      </c>
      <c r="BI661" s="559" t="str">
        <f t="shared" si="345"/>
        <v/>
      </c>
      <c r="BK661" s="27"/>
      <c r="BL661" s="606" t="str">
        <f t="shared" si="346"/>
        <v/>
      </c>
      <c r="BM661" s="606" t="str">
        <f t="shared" si="347"/>
        <v/>
      </c>
      <c r="BN661" s="606" t="str">
        <f t="shared" si="348"/>
        <v/>
      </c>
      <c r="BO661" s="607" t="str">
        <f>IFERROR(IF(BN661="対象",ROUNDDOWN(L661*VLOOKUP(K661,【参考】数式用!$A$4:$J$42,10,FALSE)*AA661,0),""),"")</f>
        <v/>
      </c>
      <c r="BP661" s="606" t="str">
        <f t="shared" si="352"/>
        <v/>
      </c>
      <c r="BQ661" s="606" t="str">
        <f t="shared" si="349"/>
        <v/>
      </c>
      <c r="BR661" s="608" t="str">
        <f t="shared" si="353"/>
        <v/>
      </c>
      <c r="BS661" s="608" t="str">
        <f t="shared" si="350"/>
        <v/>
      </c>
      <c r="BT661" s="606" t="str">
        <f t="shared" si="351"/>
        <v/>
      </c>
      <c r="BU661" s="607" t="str">
        <f>IFERROR(IF(BT661="Ⅱロ有り",ROUNDDOWN(L661*VLOOKUP(K661,【参考】数式用!$A$4:$J$42,10,FALSE)*AA661,0),""),"")</f>
        <v/>
      </c>
      <c r="BV661" s="606" t="str">
        <f>IFERROR(IF(BT661="Ⅱロなし",ROUNDDOWN(L661*VLOOKUP(K661,【参考】数式用!$A$4:$J$42,8,FALSE)*AA661,0),""),"")</f>
        <v/>
      </c>
    </row>
    <row r="662" spans="1:74" ht="110.1" customHeight="1" thickBot="1">
      <c r="A662" s="333">
        <v>649</v>
      </c>
      <c r="B662" s="1008" t="str">
        <f>IF(基本情報入力シート!B684="","",基本情報入力シート!B684)</f>
        <v/>
      </c>
      <c r="C662" s="1009"/>
      <c r="D662" s="1009"/>
      <c r="E662" s="1009"/>
      <c r="F662" s="1010"/>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24" t="str">
        <f>IF('別紙様式2-2（個票（４、５月））'!M662="","",'別紙様式2-2（個票（４、５月））'!M662)</f>
        <v/>
      </c>
      <c r="N662" s="584" t="str">
        <f>IF('別紙様式2-2（個票（４、５月））'!N662="","",'別紙様式2-2（個票（４、５月））'!N662)</f>
        <v/>
      </c>
      <c r="O662" s="336"/>
      <c r="P662" s="337" t="str">
        <f>IFERROR(VLOOKUP(K662,【参考】数式用!$A$2:$M$57,MATCH(O662,【参考】数式用!$G$3:$M$3,0)+6,0),"")</f>
        <v/>
      </c>
      <c r="Q662" s="338" t="s">
        <v>118</v>
      </c>
      <c r="R662" s="339"/>
      <c r="S662" s="340" t="s">
        <v>183</v>
      </c>
      <c r="T662" s="339"/>
      <c r="U662" s="340" t="s">
        <v>184</v>
      </c>
      <c r="V662" s="339"/>
      <c r="W662" s="340" t="s">
        <v>183</v>
      </c>
      <c r="X662" s="339"/>
      <c r="Y662" s="340" t="s">
        <v>185</v>
      </c>
      <c r="Z662" s="340" t="s">
        <v>186</v>
      </c>
      <c r="AA662" s="340" t="str">
        <f t="shared" si="323"/>
        <v/>
      </c>
      <c r="AB662" s="341" t="s">
        <v>187</v>
      </c>
      <c r="AC662" s="342" t="str">
        <f t="shared" si="324"/>
        <v/>
      </c>
      <c r="AD662" s="509" t="str">
        <f t="shared" si="325"/>
        <v/>
      </c>
      <c r="AE662" s="343" t="str">
        <f>IFERROR(ROUNDDOWN(ROUNDDOWN(ROUND(L662*VLOOKUP(K662,【参考】数式用!$A$2:$M$57,MATCH("処遇改善加算Ⅳ",【参考】数式用!$G$3:$M$3,0)+6,0),0),0)*AA662*0.5,0), "")</f>
        <v/>
      </c>
      <c r="AF662" s="344"/>
      <c r="AG662" s="345"/>
      <c r="AH662" s="345"/>
      <c r="AI662" s="344"/>
      <c r="AJ662" s="382"/>
      <c r="AK662" s="346"/>
      <c r="AL662" s="324" t="str">
        <f t="shared" si="326"/>
        <v/>
      </c>
      <c r="AM662" s="325" t="str">
        <f t="shared" si="327"/>
        <v/>
      </c>
      <c r="AN662" s="255"/>
      <c r="AO662" s="577" t="str">
        <f>IFERROR(VLOOKUP(K662,【参考】数式用!$A$2:$N$57,14,FALSE),"")</f>
        <v/>
      </c>
      <c r="AP662" s="577" t="str">
        <f t="shared" si="328"/>
        <v/>
      </c>
      <c r="AQ662" s="560" t="str">
        <f t="shared" si="329"/>
        <v/>
      </c>
      <c r="AR662" s="560" t="str">
        <f t="shared" si="330"/>
        <v>キャリアパス要件Ⅰ・Ⅱ_</v>
      </c>
      <c r="AS662" s="632" t="str">
        <f t="shared" si="331"/>
        <v>入力済</v>
      </c>
      <c r="AT662" s="577" t="str">
        <f t="shared" si="332"/>
        <v/>
      </c>
      <c r="AU662" s="632" t="str">
        <f t="shared" si="333"/>
        <v>入力済</v>
      </c>
      <c r="AV662" s="632" t="str">
        <f t="shared" si="334"/>
        <v/>
      </c>
      <c r="AW662" s="632" t="str">
        <f t="shared" si="335"/>
        <v/>
      </c>
      <c r="AX662" s="577" t="str">
        <f t="shared" si="336"/>
        <v/>
      </c>
      <c r="AY662" s="632" t="str">
        <f>IFERROR(VLOOKUP(K662,【参考】数式用!$AR$3:$AS$49, 2, FALSE), "")</f>
        <v/>
      </c>
      <c r="AZ662" s="577" t="str">
        <f t="shared" si="337"/>
        <v/>
      </c>
      <c r="BA662" s="559" t="str">
        <f t="shared" si="338"/>
        <v>入力済</v>
      </c>
      <c r="BB662" s="632" t="str">
        <f>IFERROR(VLOOKUP(K662,【参考】数式用!$AX$3:$AY$59, 2, FALSE), "")</f>
        <v/>
      </c>
      <c r="BC662" s="577" t="str">
        <f t="shared" si="339"/>
        <v/>
      </c>
      <c r="BD662" s="559" t="str">
        <f t="shared" si="340"/>
        <v>入力済</v>
      </c>
      <c r="BE662" s="559" t="str">
        <f t="shared" si="341"/>
        <v/>
      </c>
      <c r="BF662" s="559" t="str">
        <f t="shared" si="342"/>
        <v/>
      </c>
      <c r="BG662" s="559" t="str">
        <f t="shared" si="343"/>
        <v/>
      </c>
      <c r="BH662" s="559" t="str">
        <f t="shared" si="344"/>
        <v/>
      </c>
      <c r="BI662" s="559" t="str">
        <f t="shared" si="345"/>
        <v/>
      </c>
      <c r="BK662" s="27"/>
      <c r="BL662" s="606" t="str">
        <f t="shared" si="346"/>
        <v/>
      </c>
      <c r="BM662" s="606" t="str">
        <f t="shared" si="347"/>
        <v/>
      </c>
      <c r="BN662" s="606" t="str">
        <f t="shared" si="348"/>
        <v/>
      </c>
      <c r="BO662" s="607" t="str">
        <f>IFERROR(IF(BN662="対象",ROUNDDOWN(L662*VLOOKUP(K662,【参考】数式用!$A$4:$J$42,10,FALSE)*AA662,0),""),"")</f>
        <v/>
      </c>
      <c r="BP662" s="606" t="str">
        <f t="shared" si="352"/>
        <v/>
      </c>
      <c r="BQ662" s="606" t="str">
        <f t="shared" si="349"/>
        <v/>
      </c>
      <c r="BR662" s="608" t="str">
        <f t="shared" si="353"/>
        <v/>
      </c>
      <c r="BS662" s="608" t="str">
        <f t="shared" si="350"/>
        <v/>
      </c>
      <c r="BT662" s="606" t="str">
        <f t="shared" si="351"/>
        <v/>
      </c>
      <c r="BU662" s="607" t="str">
        <f>IFERROR(IF(BT662="Ⅱロ有り",ROUNDDOWN(L662*VLOOKUP(K662,【参考】数式用!$A$4:$J$42,10,FALSE)*AA662,0),""),"")</f>
        <v/>
      </c>
      <c r="BV662" s="606" t="str">
        <f>IFERROR(IF(BT662="Ⅱロなし",ROUNDDOWN(L662*VLOOKUP(K662,【参考】数式用!$A$4:$J$42,8,FALSE)*AA662,0),""),"")</f>
        <v/>
      </c>
    </row>
    <row r="663" spans="1:74" ht="110.1" customHeight="1" thickBot="1">
      <c r="A663" s="333">
        <v>650</v>
      </c>
      <c r="B663" s="1008" t="str">
        <f>IF(基本情報入力シート!B685="","",基本情報入力シート!B685)</f>
        <v/>
      </c>
      <c r="C663" s="1009"/>
      <c r="D663" s="1009"/>
      <c r="E663" s="1009"/>
      <c r="F663" s="1010"/>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24" t="str">
        <f>IF('別紙様式2-2（個票（４、５月））'!M663="","",'別紙様式2-2（個票（４、５月））'!M663)</f>
        <v/>
      </c>
      <c r="N663" s="584" t="str">
        <f>IF('別紙様式2-2（個票（４、５月））'!N663="","",'別紙様式2-2（個票（４、５月））'!N663)</f>
        <v/>
      </c>
      <c r="O663" s="336"/>
      <c r="P663" s="337" t="str">
        <f>IFERROR(VLOOKUP(K663,【参考】数式用!$A$2:$M$57,MATCH(O663,【参考】数式用!$G$3:$M$3,0)+6,0),"")</f>
        <v/>
      </c>
      <c r="Q663" s="338" t="s">
        <v>118</v>
      </c>
      <c r="R663" s="339"/>
      <c r="S663" s="340" t="s">
        <v>183</v>
      </c>
      <c r="T663" s="339"/>
      <c r="U663" s="340" t="s">
        <v>184</v>
      </c>
      <c r="V663" s="339"/>
      <c r="W663" s="340" t="s">
        <v>183</v>
      </c>
      <c r="X663" s="339"/>
      <c r="Y663" s="340" t="s">
        <v>185</v>
      </c>
      <c r="Z663" s="340" t="s">
        <v>186</v>
      </c>
      <c r="AA663" s="340" t="str">
        <f t="shared" si="323"/>
        <v/>
      </c>
      <c r="AB663" s="341" t="s">
        <v>187</v>
      </c>
      <c r="AC663" s="342" t="str">
        <f t="shared" si="324"/>
        <v/>
      </c>
      <c r="AD663" s="509" t="str">
        <f t="shared" si="325"/>
        <v/>
      </c>
      <c r="AE663" s="343" t="str">
        <f>IFERROR(ROUNDDOWN(ROUNDDOWN(ROUND(L663*VLOOKUP(K663,【参考】数式用!$A$2:$M$57,MATCH("処遇改善加算Ⅳ",【参考】数式用!$G$3:$M$3,0)+6,0),0),0)*AA663*0.5,0), "")</f>
        <v/>
      </c>
      <c r="AF663" s="344"/>
      <c r="AG663" s="345"/>
      <c r="AH663" s="345"/>
      <c r="AI663" s="344"/>
      <c r="AJ663" s="382"/>
      <c r="AK663" s="346"/>
      <c r="AL663" s="324" t="str">
        <f t="shared" si="326"/>
        <v/>
      </c>
      <c r="AM663" s="325" t="str">
        <f t="shared" si="327"/>
        <v/>
      </c>
      <c r="AN663" s="255"/>
      <c r="AO663" s="577" t="str">
        <f>IFERROR(VLOOKUP(K663,【参考】数式用!$A$2:$N$57,14,FALSE),"")</f>
        <v/>
      </c>
      <c r="AP663" s="577" t="str">
        <f t="shared" si="328"/>
        <v/>
      </c>
      <c r="AQ663" s="560" t="str">
        <f t="shared" si="329"/>
        <v/>
      </c>
      <c r="AR663" s="560" t="str">
        <f t="shared" si="330"/>
        <v>キャリアパス要件Ⅰ・Ⅱ_</v>
      </c>
      <c r="AS663" s="632" t="str">
        <f t="shared" si="331"/>
        <v>入力済</v>
      </c>
      <c r="AT663" s="577" t="str">
        <f t="shared" si="332"/>
        <v/>
      </c>
      <c r="AU663" s="632" t="str">
        <f t="shared" si="333"/>
        <v>入力済</v>
      </c>
      <c r="AV663" s="632" t="str">
        <f t="shared" si="334"/>
        <v/>
      </c>
      <c r="AW663" s="632" t="str">
        <f t="shared" si="335"/>
        <v/>
      </c>
      <c r="AX663" s="577" t="str">
        <f t="shared" si="336"/>
        <v/>
      </c>
      <c r="AY663" s="632" t="str">
        <f>IFERROR(VLOOKUP(K663,【参考】数式用!$AR$3:$AS$49, 2, FALSE), "")</f>
        <v/>
      </c>
      <c r="AZ663" s="577" t="str">
        <f t="shared" si="337"/>
        <v/>
      </c>
      <c r="BA663" s="559" t="str">
        <f t="shared" si="338"/>
        <v>入力済</v>
      </c>
      <c r="BB663" s="632" t="str">
        <f>IFERROR(VLOOKUP(K663,【参考】数式用!$AX$3:$AY$59, 2, FALSE), "")</f>
        <v/>
      </c>
      <c r="BC663" s="577" t="str">
        <f t="shared" si="339"/>
        <v/>
      </c>
      <c r="BD663" s="559" t="str">
        <f t="shared" si="340"/>
        <v>入力済</v>
      </c>
      <c r="BE663" s="559" t="str">
        <f t="shared" si="341"/>
        <v/>
      </c>
      <c r="BF663" s="559" t="str">
        <f t="shared" si="342"/>
        <v/>
      </c>
      <c r="BG663" s="559" t="str">
        <f t="shared" si="343"/>
        <v/>
      </c>
      <c r="BH663" s="559" t="str">
        <f t="shared" si="344"/>
        <v/>
      </c>
      <c r="BI663" s="559" t="str">
        <f t="shared" si="345"/>
        <v/>
      </c>
      <c r="BK663" s="27"/>
      <c r="BL663" s="606" t="str">
        <f t="shared" si="346"/>
        <v/>
      </c>
      <c r="BM663" s="606" t="str">
        <f t="shared" si="347"/>
        <v/>
      </c>
      <c r="BN663" s="606" t="str">
        <f t="shared" si="348"/>
        <v/>
      </c>
      <c r="BO663" s="607" t="str">
        <f>IFERROR(IF(BN663="対象",ROUNDDOWN(L663*VLOOKUP(K663,【参考】数式用!$A$4:$J$42,10,FALSE)*AA663,0),""),"")</f>
        <v/>
      </c>
      <c r="BP663" s="606" t="str">
        <f t="shared" si="352"/>
        <v/>
      </c>
      <c r="BQ663" s="606" t="str">
        <f t="shared" si="349"/>
        <v/>
      </c>
      <c r="BR663" s="608" t="str">
        <f t="shared" si="353"/>
        <v/>
      </c>
      <c r="BS663" s="608" t="str">
        <f t="shared" si="350"/>
        <v/>
      </c>
      <c r="BT663" s="606" t="str">
        <f t="shared" si="351"/>
        <v/>
      </c>
      <c r="BU663" s="607" t="str">
        <f>IFERROR(IF(BT663="Ⅱロ有り",ROUNDDOWN(L663*VLOOKUP(K663,【参考】数式用!$A$4:$J$42,10,FALSE)*AA663,0),""),"")</f>
        <v/>
      </c>
      <c r="BV663" s="606" t="str">
        <f>IFERROR(IF(BT663="Ⅱロなし",ROUNDDOWN(L663*VLOOKUP(K663,【参考】数式用!$A$4:$J$42,8,FALSE)*AA663,0),""),"")</f>
        <v/>
      </c>
    </row>
    <row r="664" spans="1:74" ht="110.1" customHeight="1" thickBot="1">
      <c r="A664" s="333">
        <v>651</v>
      </c>
      <c r="B664" s="1008" t="str">
        <f>IF(基本情報入力シート!B686="","",基本情報入力シート!B686)</f>
        <v/>
      </c>
      <c r="C664" s="1009"/>
      <c r="D664" s="1009"/>
      <c r="E664" s="1009"/>
      <c r="F664" s="1010"/>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24" t="str">
        <f>IF('別紙様式2-2（個票（４、５月））'!M664="","",'別紙様式2-2（個票（４、５月））'!M664)</f>
        <v/>
      </c>
      <c r="N664" s="584" t="str">
        <f>IF('別紙様式2-2（個票（４、５月））'!N664="","",'別紙様式2-2（個票（４、５月））'!N664)</f>
        <v/>
      </c>
      <c r="O664" s="336"/>
      <c r="P664" s="337" t="str">
        <f>IFERROR(VLOOKUP(K664,【参考】数式用!$A$2:$M$57,MATCH(O664,【参考】数式用!$G$3:$M$3,0)+6,0),"")</f>
        <v/>
      </c>
      <c r="Q664" s="338" t="s">
        <v>118</v>
      </c>
      <c r="R664" s="339"/>
      <c r="S664" s="340" t="s">
        <v>183</v>
      </c>
      <c r="T664" s="339"/>
      <c r="U664" s="340" t="s">
        <v>184</v>
      </c>
      <c r="V664" s="339"/>
      <c r="W664" s="340" t="s">
        <v>183</v>
      </c>
      <c r="X664" s="339"/>
      <c r="Y664" s="340" t="s">
        <v>185</v>
      </c>
      <c r="Z664" s="340" t="s">
        <v>186</v>
      </c>
      <c r="AA664" s="340" t="str">
        <f t="shared" si="323"/>
        <v/>
      </c>
      <c r="AB664" s="341" t="s">
        <v>187</v>
      </c>
      <c r="AC664" s="342" t="str">
        <f t="shared" si="324"/>
        <v/>
      </c>
      <c r="AD664" s="509" t="str">
        <f t="shared" si="325"/>
        <v/>
      </c>
      <c r="AE664" s="343" t="str">
        <f>IFERROR(ROUNDDOWN(ROUNDDOWN(ROUND(L664*VLOOKUP(K664,【参考】数式用!$A$2:$M$57,MATCH("処遇改善加算Ⅳ",【参考】数式用!$G$3:$M$3,0)+6,0),0),0)*AA664*0.5,0), "")</f>
        <v/>
      </c>
      <c r="AF664" s="344"/>
      <c r="AG664" s="345"/>
      <c r="AH664" s="345"/>
      <c r="AI664" s="344"/>
      <c r="AJ664" s="382"/>
      <c r="AK664" s="346"/>
      <c r="AL664" s="324" t="str">
        <f t="shared" si="326"/>
        <v/>
      </c>
      <c r="AM664" s="325" t="str">
        <f t="shared" si="327"/>
        <v/>
      </c>
      <c r="AN664" s="255"/>
      <c r="AO664" s="577" t="str">
        <f>IFERROR(VLOOKUP(K664,【参考】数式用!$A$2:$N$57,14,FALSE),"")</f>
        <v/>
      </c>
      <c r="AP664" s="577" t="str">
        <f t="shared" si="328"/>
        <v/>
      </c>
      <c r="AQ664" s="560" t="str">
        <f t="shared" si="329"/>
        <v/>
      </c>
      <c r="AR664" s="560" t="str">
        <f t="shared" si="330"/>
        <v>キャリアパス要件Ⅰ・Ⅱ_</v>
      </c>
      <c r="AS664" s="632" t="str">
        <f t="shared" si="331"/>
        <v>入力済</v>
      </c>
      <c r="AT664" s="577" t="str">
        <f t="shared" si="332"/>
        <v/>
      </c>
      <c r="AU664" s="632" t="str">
        <f t="shared" si="333"/>
        <v>入力済</v>
      </c>
      <c r="AV664" s="632" t="str">
        <f t="shared" si="334"/>
        <v/>
      </c>
      <c r="AW664" s="632" t="str">
        <f t="shared" si="335"/>
        <v/>
      </c>
      <c r="AX664" s="577" t="str">
        <f t="shared" si="336"/>
        <v/>
      </c>
      <c r="AY664" s="632" t="str">
        <f>IFERROR(VLOOKUP(K664,【参考】数式用!$AR$3:$AS$49, 2, FALSE), "")</f>
        <v/>
      </c>
      <c r="AZ664" s="577" t="str">
        <f t="shared" si="337"/>
        <v/>
      </c>
      <c r="BA664" s="559" t="str">
        <f t="shared" si="338"/>
        <v>入力済</v>
      </c>
      <c r="BB664" s="632" t="str">
        <f>IFERROR(VLOOKUP(K664,【参考】数式用!$AX$3:$AY$59, 2, FALSE), "")</f>
        <v/>
      </c>
      <c r="BC664" s="577" t="str">
        <f t="shared" si="339"/>
        <v/>
      </c>
      <c r="BD664" s="559" t="str">
        <f t="shared" si="340"/>
        <v>入力済</v>
      </c>
      <c r="BE664" s="559" t="str">
        <f t="shared" si="341"/>
        <v/>
      </c>
      <c r="BF664" s="559" t="str">
        <f t="shared" si="342"/>
        <v/>
      </c>
      <c r="BG664" s="559" t="str">
        <f t="shared" si="343"/>
        <v/>
      </c>
      <c r="BH664" s="559" t="str">
        <f t="shared" si="344"/>
        <v/>
      </c>
      <c r="BI664" s="559" t="str">
        <f t="shared" si="345"/>
        <v/>
      </c>
      <c r="BK664" s="27"/>
      <c r="BL664" s="606" t="str">
        <f t="shared" si="346"/>
        <v/>
      </c>
      <c r="BM664" s="606" t="str">
        <f t="shared" si="347"/>
        <v/>
      </c>
      <c r="BN664" s="606" t="str">
        <f t="shared" si="348"/>
        <v/>
      </c>
      <c r="BO664" s="607" t="str">
        <f>IFERROR(IF(BN664="対象",ROUNDDOWN(L664*VLOOKUP(K664,【参考】数式用!$A$4:$J$42,10,FALSE)*AA664,0),""),"")</f>
        <v/>
      </c>
      <c r="BP664" s="606" t="str">
        <f t="shared" si="352"/>
        <v/>
      </c>
      <c r="BQ664" s="606" t="str">
        <f t="shared" si="349"/>
        <v/>
      </c>
      <c r="BR664" s="608" t="str">
        <f t="shared" si="353"/>
        <v/>
      </c>
      <c r="BS664" s="608" t="str">
        <f t="shared" si="350"/>
        <v/>
      </c>
      <c r="BT664" s="606" t="str">
        <f t="shared" si="351"/>
        <v/>
      </c>
      <c r="BU664" s="607" t="str">
        <f>IFERROR(IF(BT664="Ⅱロ有り",ROUNDDOWN(L664*VLOOKUP(K664,【参考】数式用!$A$4:$J$42,10,FALSE)*AA664,0),""),"")</f>
        <v/>
      </c>
      <c r="BV664" s="606" t="str">
        <f>IFERROR(IF(BT664="Ⅱロなし",ROUNDDOWN(L664*VLOOKUP(K664,【参考】数式用!$A$4:$J$42,8,FALSE)*AA664,0),""),"")</f>
        <v/>
      </c>
    </row>
    <row r="665" spans="1:74" ht="110.1" customHeight="1" thickBot="1">
      <c r="A665" s="333">
        <v>652</v>
      </c>
      <c r="B665" s="1008" t="str">
        <f>IF(基本情報入力シート!B687="","",基本情報入力シート!B687)</f>
        <v/>
      </c>
      <c r="C665" s="1009"/>
      <c r="D665" s="1009"/>
      <c r="E665" s="1009"/>
      <c r="F665" s="1010"/>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24" t="str">
        <f>IF('別紙様式2-2（個票（４、５月））'!M665="","",'別紙様式2-2（個票（４、５月））'!M665)</f>
        <v/>
      </c>
      <c r="N665" s="584" t="str">
        <f>IF('別紙様式2-2（個票（４、５月））'!N665="","",'別紙様式2-2（個票（４、５月））'!N665)</f>
        <v/>
      </c>
      <c r="O665" s="336"/>
      <c r="P665" s="337" t="str">
        <f>IFERROR(VLOOKUP(K665,【参考】数式用!$A$2:$M$57,MATCH(O665,【参考】数式用!$G$3:$M$3,0)+6,0),"")</f>
        <v/>
      </c>
      <c r="Q665" s="338" t="s">
        <v>118</v>
      </c>
      <c r="R665" s="339"/>
      <c r="S665" s="340" t="s">
        <v>183</v>
      </c>
      <c r="T665" s="339"/>
      <c r="U665" s="340" t="s">
        <v>184</v>
      </c>
      <c r="V665" s="339"/>
      <c r="W665" s="340" t="s">
        <v>183</v>
      </c>
      <c r="X665" s="339"/>
      <c r="Y665" s="340" t="s">
        <v>185</v>
      </c>
      <c r="Z665" s="340" t="s">
        <v>186</v>
      </c>
      <c r="AA665" s="340" t="str">
        <f t="shared" si="323"/>
        <v/>
      </c>
      <c r="AB665" s="341" t="s">
        <v>187</v>
      </c>
      <c r="AC665" s="342" t="str">
        <f t="shared" si="324"/>
        <v/>
      </c>
      <c r="AD665" s="509" t="str">
        <f t="shared" si="325"/>
        <v/>
      </c>
      <c r="AE665" s="343" t="str">
        <f>IFERROR(ROUNDDOWN(ROUNDDOWN(ROUND(L665*VLOOKUP(K665,【参考】数式用!$A$2:$M$57,MATCH("処遇改善加算Ⅳ",【参考】数式用!$G$3:$M$3,0)+6,0),0),0)*AA665*0.5,0), "")</f>
        <v/>
      </c>
      <c r="AF665" s="344"/>
      <c r="AG665" s="345"/>
      <c r="AH665" s="345"/>
      <c r="AI665" s="344"/>
      <c r="AJ665" s="382"/>
      <c r="AK665" s="346"/>
      <c r="AL665" s="324" t="str">
        <f t="shared" si="326"/>
        <v/>
      </c>
      <c r="AM665" s="325" t="str">
        <f t="shared" si="327"/>
        <v/>
      </c>
      <c r="AN665" s="255"/>
      <c r="AO665" s="577" t="str">
        <f>IFERROR(VLOOKUP(K665,【参考】数式用!$A$2:$N$57,14,FALSE),"")</f>
        <v/>
      </c>
      <c r="AP665" s="577" t="str">
        <f t="shared" si="328"/>
        <v/>
      </c>
      <c r="AQ665" s="560" t="str">
        <f t="shared" si="329"/>
        <v/>
      </c>
      <c r="AR665" s="560" t="str">
        <f t="shared" si="330"/>
        <v>キャリアパス要件Ⅰ・Ⅱ_</v>
      </c>
      <c r="AS665" s="632" t="str">
        <f t="shared" si="331"/>
        <v>入力済</v>
      </c>
      <c r="AT665" s="577" t="str">
        <f t="shared" si="332"/>
        <v/>
      </c>
      <c r="AU665" s="632" t="str">
        <f t="shared" si="333"/>
        <v>入力済</v>
      </c>
      <c r="AV665" s="632" t="str">
        <f t="shared" si="334"/>
        <v/>
      </c>
      <c r="AW665" s="632" t="str">
        <f t="shared" si="335"/>
        <v/>
      </c>
      <c r="AX665" s="577" t="str">
        <f t="shared" si="336"/>
        <v/>
      </c>
      <c r="AY665" s="632" t="str">
        <f>IFERROR(VLOOKUP(K665,【参考】数式用!$AR$3:$AS$49, 2, FALSE), "")</f>
        <v/>
      </c>
      <c r="AZ665" s="577" t="str">
        <f t="shared" si="337"/>
        <v/>
      </c>
      <c r="BA665" s="559" t="str">
        <f t="shared" si="338"/>
        <v>入力済</v>
      </c>
      <c r="BB665" s="632" t="str">
        <f>IFERROR(VLOOKUP(K665,【参考】数式用!$AX$3:$AY$59, 2, FALSE), "")</f>
        <v/>
      </c>
      <c r="BC665" s="577" t="str">
        <f t="shared" si="339"/>
        <v/>
      </c>
      <c r="BD665" s="559" t="str">
        <f t="shared" si="340"/>
        <v>入力済</v>
      </c>
      <c r="BE665" s="559" t="str">
        <f t="shared" si="341"/>
        <v/>
      </c>
      <c r="BF665" s="559" t="str">
        <f t="shared" si="342"/>
        <v/>
      </c>
      <c r="BG665" s="559" t="str">
        <f t="shared" si="343"/>
        <v/>
      </c>
      <c r="BH665" s="559" t="str">
        <f t="shared" si="344"/>
        <v/>
      </c>
      <c r="BI665" s="559" t="str">
        <f t="shared" si="345"/>
        <v/>
      </c>
      <c r="BK665" s="27"/>
      <c r="BL665" s="606" t="str">
        <f t="shared" si="346"/>
        <v/>
      </c>
      <c r="BM665" s="606" t="str">
        <f t="shared" si="347"/>
        <v/>
      </c>
      <c r="BN665" s="606" t="str">
        <f t="shared" si="348"/>
        <v/>
      </c>
      <c r="BO665" s="607" t="str">
        <f>IFERROR(IF(BN665="対象",ROUNDDOWN(L665*VLOOKUP(K665,【参考】数式用!$A$4:$J$42,10,FALSE)*AA665,0),""),"")</f>
        <v/>
      </c>
      <c r="BP665" s="606" t="str">
        <f t="shared" si="352"/>
        <v/>
      </c>
      <c r="BQ665" s="606" t="str">
        <f t="shared" si="349"/>
        <v/>
      </c>
      <c r="BR665" s="608" t="str">
        <f t="shared" si="353"/>
        <v/>
      </c>
      <c r="BS665" s="608" t="str">
        <f t="shared" si="350"/>
        <v/>
      </c>
      <c r="BT665" s="606" t="str">
        <f t="shared" si="351"/>
        <v/>
      </c>
      <c r="BU665" s="607" t="str">
        <f>IFERROR(IF(BT665="Ⅱロ有り",ROUNDDOWN(L665*VLOOKUP(K665,【参考】数式用!$A$4:$J$42,10,FALSE)*AA665,0),""),"")</f>
        <v/>
      </c>
      <c r="BV665" s="606" t="str">
        <f>IFERROR(IF(BT665="Ⅱロなし",ROUNDDOWN(L665*VLOOKUP(K665,【参考】数式用!$A$4:$J$42,8,FALSE)*AA665,0),""),"")</f>
        <v/>
      </c>
    </row>
    <row r="666" spans="1:74" ht="110.1" customHeight="1" thickBot="1">
      <c r="A666" s="333">
        <v>653</v>
      </c>
      <c r="B666" s="1008" t="str">
        <f>IF(基本情報入力シート!B688="","",基本情報入力シート!B688)</f>
        <v/>
      </c>
      <c r="C666" s="1009"/>
      <c r="D666" s="1009"/>
      <c r="E666" s="1009"/>
      <c r="F666" s="1010"/>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24" t="str">
        <f>IF('別紙様式2-2（個票（４、５月））'!M666="","",'別紙様式2-2（個票（４、５月））'!M666)</f>
        <v/>
      </c>
      <c r="N666" s="584" t="str">
        <f>IF('別紙様式2-2（個票（４、５月））'!N666="","",'別紙様式2-2（個票（４、５月））'!N666)</f>
        <v/>
      </c>
      <c r="O666" s="336"/>
      <c r="P666" s="337" t="str">
        <f>IFERROR(VLOOKUP(K666,【参考】数式用!$A$2:$M$57,MATCH(O666,【参考】数式用!$G$3:$M$3,0)+6,0),"")</f>
        <v/>
      </c>
      <c r="Q666" s="338" t="s">
        <v>118</v>
      </c>
      <c r="R666" s="339"/>
      <c r="S666" s="340" t="s">
        <v>183</v>
      </c>
      <c r="T666" s="339"/>
      <c r="U666" s="340" t="s">
        <v>184</v>
      </c>
      <c r="V666" s="339"/>
      <c r="W666" s="340" t="s">
        <v>183</v>
      </c>
      <c r="X666" s="339"/>
      <c r="Y666" s="340" t="s">
        <v>185</v>
      </c>
      <c r="Z666" s="340" t="s">
        <v>186</v>
      </c>
      <c r="AA666" s="340" t="str">
        <f t="shared" si="323"/>
        <v/>
      </c>
      <c r="AB666" s="341" t="s">
        <v>187</v>
      </c>
      <c r="AC666" s="342" t="str">
        <f t="shared" si="324"/>
        <v/>
      </c>
      <c r="AD666" s="509" t="str">
        <f t="shared" si="325"/>
        <v/>
      </c>
      <c r="AE666" s="343" t="str">
        <f>IFERROR(ROUNDDOWN(ROUNDDOWN(ROUND(L666*VLOOKUP(K666,【参考】数式用!$A$2:$M$57,MATCH("処遇改善加算Ⅳ",【参考】数式用!$G$3:$M$3,0)+6,0),0),0)*AA666*0.5,0), "")</f>
        <v/>
      </c>
      <c r="AF666" s="344"/>
      <c r="AG666" s="345"/>
      <c r="AH666" s="345"/>
      <c r="AI666" s="344"/>
      <c r="AJ666" s="382"/>
      <c r="AK666" s="346"/>
      <c r="AL666" s="324" t="str">
        <f t="shared" si="326"/>
        <v/>
      </c>
      <c r="AM666" s="325" t="str">
        <f t="shared" si="327"/>
        <v/>
      </c>
      <c r="AN666" s="255"/>
      <c r="AO666" s="577" t="str">
        <f>IFERROR(VLOOKUP(K666,【参考】数式用!$A$2:$N$57,14,FALSE),"")</f>
        <v/>
      </c>
      <c r="AP666" s="577" t="str">
        <f t="shared" si="328"/>
        <v/>
      </c>
      <c r="AQ666" s="560" t="str">
        <f t="shared" si="329"/>
        <v/>
      </c>
      <c r="AR666" s="560" t="str">
        <f t="shared" si="330"/>
        <v>キャリアパス要件Ⅰ・Ⅱ_</v>
      </c>
      <c r="AS666" s="632" t="str">
        <f t="shared" si="331"/>
        <v>入力済</v>
      </c>
      <c r="AT666" s="577" t="str">
        <f t="shared" si="332"/>
        <v/>
      </c>
      <c r="AU666" s="632" t="str">
        <f t="shared" si="333"/>
        <v>入力済</v>
      </c>
      <c r="AV666" s="632" t="str">
        <f t="shared" si="334"/>
        <v/>
      </c>
      <c r="AW666" s="632" t="str">
        <f t="shared" si="335"/>
        <v/>
      </c>
      <c r="AX666" s="577" t="str">
        <f t="shared" si="336"/>
        <v/>
      </c>
      <c r="AY666" s="632" t="str">
        <f>IFERROR(VLOOKUP(K666,【参考】数式用!$AR$3:$AS$49, 2, FALSE), "")</f>
        <v/>
      </c>
      <c r="AZ666" s="577" t="str">
        <f t="shared" si="337"/>
        <v/>
      </c>
      <c r="BA666" s="559" t="str">
        <f t="shared" si="338"/>
        <v>入力済</v>
      </c>
      <c r="BB666" s="632" t="str">
        <f>IFERROR(VLOOKUP(K666,【参考】数式用!$AX$3:$AY$59, 2, FALSE), "")</f>
        <v/>
      </c>
      <c r="BC666" s="577" t="str">
        <f t="shared" si="339"/>
        <v/>
      </c>
      <c r="BD666" s="559" t="str">
        <f t="shared" si="340"/>
        <v>入力済</v>
      </c>
      <c r="BE666" s="559" t="str">
        <f t="shared" si="341"/>
        <v/>
      </c>
      <c r="BF666" s="559" t="str">
        <f t="shared" si="342"/>
        <v/>
      </c>
      <c r="BG666" s="559" t="str">
        <f t="shared" si="343"/>
        <v/>
      </c>
      <c r="BH666" s="559" t="str">
        <f t="shared" si="344"/>
        <v/>
      </c>
      <c r="BI666" s="559" t="str">
        <f t="shared" si="345"/>
        <v/>
      </c>
      <c r="BK666" s="27"/>
      <c r="BL666" s="606" t="str">
        <f t="shared" si="346"/>
        <v/>
      </c>
      <c r="BM666" s="606" t="str">
        <f t="shared" si="347"/>
        <v/>
      </c>
      <c r="BN666" s="606" t="str">
        <f t="shared" si="348"/>
        <v/>
      </c>
      <c r="BO666" s="607" t="str">
        <f>IFERROR(IF(BN666="対象",ROUNDDOWN(L666*VLOOKUP(K666,【参考】数式用!$A$4:$J$42,10,FALSE)*AA666,0),""),"")</f>
        <v/>
      </c>
      <c r="BP666" s="606" t="str">
        <f t="shared" si="352"/>
        <v/>
      </c>
      <c r="BQ666" s="606" t="str">
        <f t="shared" si="349"/>
        <v/>
      </c>
      <c r="BR666" s="608" t="str">
        <f t="shared" si="353"/>
        <v/>
      </c>
      <c r="BS666" s="608" t="str">
        <f t="shared" si="350"/>
        <v/>
      </c>
      <c r="BT666" s="606" t="str">
        <f t="shared" si="351"/>
        <v/>
      </c>
      <c r="BU666" s="607" t="str">
        <f>IFERROR(IF(BT666="Ⅱロ有り",ROUNDDOWN(L666*VLOOKUP(K666,【参考】数式用!$A$4:$J$42,10,FALSE)*AA666,0),""),"")</f>
        <v/>
      </c>
      <c r="BV666" s="606" t="str">
        <f>IFERROR(IF(BT666="Ⅱロなし",ROUNDDOWN(L666*VLOOKUP(K666,【参考】数式用!$A$4:$J$42,8,FALSE)*AA666,0),""),"")</f>
        <v/>
      </c>
    </row>
    <row r="667" spans="1:74" ht="110.1" customHeight="1" thickBot="1">
      <c r="A667" s="333">
        <v>654</v>
      </c>
      <c r="B667" s="1008" t="str">
        <f>IF(基本情報入力シート!B689="","",基本情報入力シート!B689)</f>
        <v/>
      </c>
      <c r="C667" s="1009"/>
      <c r="D667" s="1009"/>
      <c r="E667" s="1009"/>
      <c r="F667" s="1010"/>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24" t="str">
        <f>IF('別紙様式2-2（個票（４、５月））'!M667="","",'別紙様式2-2（個票（４、５月））'!M667)</f>
        <v/>
      </c>
      <c r="N667" s="584" t="str">
        <f>IF('別紙様式2-2（個票（４、５月））'!N667="","",'別紙様式2-2（個票（４、５月））'!N667)</f>
        <v/>
      </c>
      <c r="O667" s="336"/>
      <c r="P667" s="337" t="str">
        <f>IFERROR(VLOOKUP(K667,【参考】数式用!$A$2:$M$57,MATCH(O667,【参考】数式用!$G$3:$M$3,0)+6,0),"")</f>
        <v/>
      </c>
      <c r="Q667" s="338" t="s">
        <v>118</v>
      </c>
      <c r="R667" s="339"/>
      <c r="S667" s="340" t="s">
        <v>183</v>
      </c>
      <c r="T667" s="339"/>
      <c r="U667" s="340" t="s">
        <v>184</v>
      </c>
      <c r="V667" s="339"/>
      <c r="W667" s="340" t="s">
        <v>183</v>
      </c>
      <c r="X667" s="339"/>
      <c r="Y667" s="340" t="s">
        <v>185</v>
      </c>
      <c r="Z667" s="340" t="s">
        <v>186</v>
      </c>
      <c r="AA667" s="340" t="str">
        <f t="shared" si="323"/>
        <v/>
      </c>
      <c r="AB667" s="341" t="s">
        <v>187</v>
      </c>
      <c r="AC667" s="342" t="str">
        <f t="shared" si="324"/>
        <v/>
      </c>
      <c r="AD667" s="509" t="str">
        <f t="shared" si="325"/>
        <v/>
      </c>
      <c r="AE667" s="343" t="str">
        <f>IFERROR(ROUNDDOWN(ROUNDDOWN(ROUND(L667*VLOOKUP(K667,【参考】数式用!$A$2:$M$57,MATCH("処遇改善加算Ⅳ",【参考】数式用!$G$3:$M$3,0)+6,0),0),0)*AA667*0.5,0), "")</f>
        <v/>
      </c>
      <c r="AF667" s="344"/>
      <c r="AG667" s="345"/>
      <c r="AH667" s="345"/>
      <c r="AI667" s="344"/>
      <c r="AJ667" s="382"/>
      <c r="AK667" s="346"/>
      <c r="AL667" s="324" t="str">
        <f t="shared" si="326"/>
        <v/>
      </c>
      <c r="AM667" s="325" t="str">
        <f t="shared" si="327"/>
        <v/>
      </c>
      <c r="AN667" s="255"/>
      <c r="AO667" s="577" t="str">
        <f>IFERROR(VLOOKUP(K667,【参考】数式用!$A$2:$N$57,14,FALSE),"")</f>
        <v/>
      </c>
      <c r="AP667" s="577" t="str">
        <f t="shared" si="328"/>
        <v/>
      </c>
      <c r="AQ667" s="560" t="str">
        <f t="shared" si="329"/>
        <v/>
      </c>
      <c r="AR667" s="560" t="str">
        <f t="shared" si="330"/>
        <v>キャリアパス要件Ⅰ・Ⅱ_</v>
      </c>
      <c r="AS667" s="632" t="str">
        <f t="shared" si="331"/>
        <v>入力済</v>
      </c>
      <c r="AT667" s="577" t="str">
        <f t="shared" si="332"/>
        <v/>
      </c>
      <c r="AU667" s="632" t="str">
        <f t="shared" si="333"/>
        <v>入力済</v>
      </c>
      <c r="AV667" s="632" t="str">
        <f t="shared" si="334"/>
        <v/>
      </c>
      <c r="AW667" s="632" t="str">
        <f t="shared" si="335"/>
        <v/>
      </c>
      <c r="AX667" s="577" t="str">
        <f t="shared" si="336"/>
        <v/>
      </c>
      <c r="AY667" s="632" t="str">
        <f>IFERROR(VLOOKUP(K667,【参考】数式用!$AR$3:$AS$49, 2, FALSE), "")</f>
        <v/>
      </c>
      <c r="AZ667" s="577" t="str">
        <f t="shared" si="337"/>
        <v/>
      </c>
      <c r="BA667" s="559" t="str">
        <f t="shared" si="338"/>
        <v>入力済</v>
      </c>
      <c r="BB667" s="632" t="str">
        <f>IFERROR(VLOOKUP(K667,【参考】数式用!$AX$3:$AY$59, 2, FALSE), "")</f>
        <v/>
      </c>
      <c r="BC667" s="577" t="str">
        <f t="shared" si="339"/>
        <v/>
      </c>
      <c r="BD667" s="559" t="str">
        <f t="shared" si="340"/>
        <v>入力済</v>
      </c>
      <c r="BE667" s="559" t="str">
        <f t="shared" si="341"/>
        <v/>
      </c>
      <c r="BF667" s="559" t="str">
        <f t="shared" si="342"/>
        <v/>
      </c>
      <c r="BG667" s="559" t="str">
        <f t="shared" si="343"/>
        <v/>
      </c>
      <c r="BH667" s="559" t="str">
        <f t="shared" si="344"/>
        <v/>
      </c>
      <c r="BI667" s="559" t="str">
        <f t="shared" si="345"/>
        <v/>
      </c>
      <c r="BK667" s="27"/>
      <c r="BL667" s="606" t="str">
        <f t="shared" si="346"/>
        <v/>
      </c>
      <c r="BM667" s="606" t="str">
        <f t="shared" si="347"/>
        <v/>
      </c>
      <c r="BN667" s="606" t="str">
        <f t="shared" si="348"/>
        <v/>
      </c>
      <c r="BO667" s="607" t="str">
        <f>IFERROR(IF(BN667="対象",ROUNDDOWN(L667*VLOOKUP(K667,【参考】数式用!$A$4:$J$42,10,FALSE)*AA667,0),""),"")</f>
        <v/>
      </c>
      <c r="BP667" s="606" t="str">
        <f t="shared" si="352"/>
        <v/>
      </c>
      <c r="BQ667" s="606" t="str">
        <f t="shared" si="349"/>
        <v/>
      </c>
      <c r="BR667" s="608" t="str">
        <f t="shared" si="353"/>
        <v/>
      </c>
      <c r="BS667" s="608" t="str">
        <f t="shared" si="350"/>
        <v/>
      </c>
      <c r="BT667" s="606" t="str">
        <f t="shared" si="351"/>
        <v/>
      </c>
      <c r="BU667" s="607" t="str">
        <f>IFERROR(IF(BT667="Ⅱロ有り",ROUNDDOWN(L667*VLOOKUP(K667,【参考】数式用!$A$4:$J$42,10,FALSE)*AA667,0),""),"")</f>
        <v/>
      </c>
      <c r="BV667" s="606" t="str">
        <f>IFERROR(IF(BT667="Ⅱロなし",ROUNDDOWN(L667*VLOOKUP(K667,【参考】数式用!$A$4:$J$42,8,FALSE)*AA667,0),""),"")</f>
        <v/>
      </c>
    </row>
    <row r="668" spans="1:74" ht="110.1" customHeight="1" thickBot="1">
      <c r="A668" s="333">
        <v>655</v>
      </c>
      <c r="B668" s="1008" t="str">
        <f>IF(基本情報入力シート!B690="","",基本情報入力シート!B690)</f>
        <v/>
      </c>
      <c r="C668" s="1009"/>
      <c r="D668" s="1009"/>
      <c r="E668" s="1009"/>
      <c r="F668" s="1010"/>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24" t="str">
        <f>IF('別紙様式2-2（個票（４、５月））'!M668="","",'別紙様式2-2（個票（４、５月））'!M668)</f>
        <v/>
      </c>
      <c r="N668" s="584" t="str">
        <f>IF('別紙様式2-2（個票（４、５月））'!N668="","",'別紙様式2-2（個票（４、５月））'!N668)</f>
        <v/>
      </c>
      <c r="O668" s="336"/>
      <c r="P668" s="337" t="str">
        <f>IFERROR(VLOOKUP(K668,【参考】数式用!$A$2:$M$57,MATCH(O668,【参考】数式用!$G$3:$M$3,0)+6,0),"")</f>
        <v/>
      </c>
      <c r="Q668" s="338" t="s">
        <v>118</v>
      </c>
      <c r="R668" s="339"/>
      <c r="S668" s="340" t="s">
        <v>183</v>
      </c>
      <c r="T668" s="339"/>
      <c r="U668" s="340" t="s">
        <v>184</v>
      </c>
      <c r="V668" s="339"/>
      <c r="W668" s="340" t="s">
        <v>183</v>
      </c>
      <c r="X668" s="339"/>
      <c r="Y668" s="340" t="s">
        <v>185</v>
      </c>
      <c r="Z668" s="340" t="s">
        <v>186</v>
      </c>
      <c r="AA668" s="340" t="str">
        <f t="shared" si="323"/>
        <v/>
      </c>
      <c r="AB668" s="341" t="s">
        <v>187</v>
      </c>
      <c r="AC668" s="342" t="str">
        <f t="shared" si="324"/>
        <v/>
      </c>
      <c r="AD668" s="509" t="str">
        <f t="shared" si="325"/>
        <v/>
      </c>
      <c r="AE668" s="343" t="str">
        <f>IFERROR(ROUNDDOWN(ROUNDDOWN(ROUND(L668*VLOOKUP(K668,【参考】数式用!$A$2:$M$57,MATCH("処遇改善加算Ⅳ",【参考】数式用!$G$3:$M$3,0)+6,0),0),0)*AA668*0.5,0), "")</f>
        <v/>
      </c>
      <c r="AF668" s="344"/>
      <c r="AG668" s="345"/>
      <c r="AH668" s="345"/>
      <c r="AI668" s="344"/>
      <c r="AJ668" s="382"/>
      <c r="AK668" s="346"/>
      <c r="AL668" s="324" t="str">
        <f t="shared" si="326"/>
        <v/>
      </c>
      <c r="AM668" s="325" t="str">
        <f t="shared" si="327"/>
        <v/>
      </c>
      <c r="AN668" s="255"/>
      <c r="AO668" s="577" t="str">
        <f>IFERROR(VLOOKUP(K668,【参考】数式用!$A$2:$N$57,14,FALSE),"")</f>
        <v/>
      </c>
      <c r="AP668" s="577" t="str">
        <f t="shared" si="328"/>
        <v/>
      </c>
      <c r="AQ668" s="560" t="str">
        <f t="shared" si="329"/>
        <v/>
      </c>
      <c r="AR668" s="560" t="str">
        <f t="shared" si="330"/>
        <v>キャリアパス要件Ⅰ・Ⅱ_</v>
      </c>
      <c r="AS668" s="632" t="str">
        <f t="shared" si="331"/>
        <v>入力済</v>
      </c>
      <c r="AT668" s="577" t="str">
        <f t="shared" si="332"/>
        <v/>
      </c>
      <c r="AU668" s="632" t="str">
        <f t="shared" si="333"/>
        <v>入力済</v>
      </c>
      <c r="AV668" s="632" t="str">
        <f t="shared" si="334"/>
        <v/>
      </c>
      <c r="AW668" s="632" t="str">
        <f t="shared" si="335"/>
        <v/>
      </c>
      <c r="AX668" s="577" t="str">
        <f t="shared" si="336"/>
        <v/>
      </c>
      <c r="AY668" s="632" t="str">
        <f>IFERROR(VLOOKUP(K668,【参考】数式用!$AR$3:$AS$49, 2, FALSE), "")</f>
        <v/>
      </c>
      <c r="AZ668" s="577" t="str">
        <f t="shared" si="337"/>
        <v/>
      </c>
      <c r="BA668" s="559" t="str">
        <f t="shared" si="338"/>
        <v>入力済</v>
      </c>
      <c r="BB668" s="632" t="str">
        <f>IFERROR(VLOOKUP(K668,【参考】数式用!$AX$3:$AY$59, 2, FALSE), "")</f>
        <v/>
      </c>
      <c r="BC668" s="577" t="str">
        <f t="shared" si="339"/>
        <v/>
      </c>
      <c r="BD668" s="559" t="str">
        <f t="shared" si="340"/>
        <v>入力済</v>
      </c>
      <c r="BE668" s="559" t="str">
        <f t="shared" si="341"/>
        <v/>
      </c>
      <c r="BF668" s="559" t="str">
        <f t="shared" si="342"/>
        <v/>
      </c>
      <c r="BG668" s="559" t="str">
        <f t="shared" si="343"/>
        <v/>
      </c>
      <c r="BH668" s="559" t="str">
        <f t="shared" si="344"/>
        <v/>
      </c>
      <c r="BI668" s="559" t="str">
        <f t="shared" si="345"/>
        <v/>
      </c>
      <c r="BK668" s="27"/>
      <c r="BL668" s="606" t="str">
        <f t="shared" si="346"/>
        <v/>
      </c>
      <c r="BM668" s="606" t="str">
        <f t="shared" si="347"/>
        <v/>
      </c>
      <c r="BN668" s="606" t="str">
        <f t="shared" si="348"/>
        <v/>
      </c>
      <c r="BO668" s="607" t="str">
        <f>IFERROR(IF(BN668="対象",ROUNDDOWN(L668*VLOOKUP(K668,【参考】数式用!$A$4:$J$42,10,FALSE)*AA668,0),""),"")</f>
        <v/>
      </c>
      <c r="BP668" s="606" t="str">
        <f t="shared" si="352"/>
        <v/>
      </c>
      <c r="BQ668" s="606" t="str">
        <f t="shared" si="349"/>
        <v/>
      </c>
      <c r="BR668" s="608" t="str">
        <f t="shared" si="353"/>
        <v/>
      </c>
      <c r="BS668" s="608" t="str">
        <f t="shared" si="350"/>
        <v/>
      </c>
      <c r="BT668" s="606" t="str">
        <f t="shared" si="351"/>
        <v/>
      </c>
      <c r="BU668" s="607" t="str">
        <f>IFERROR(IF(BT668="Ⅱロ有り",ROUNDDOWN(L668*VLOOKUP(K668,【参考】数式用!$A$4:$J$42,10,FALSE)*AA668,0),""),"")</f>
        <v/>
      </c>
      <c r="BV668" s="606" t="str">
        <f>IFERROR(IF(BT668="Ⅱロなし",ROUNDDOWN(L668*VLOOKUP(K668,【参考】数式用!$A$4:$J$42,8,FALSE)*AA668,0),""),"")</f>
        <v/>
      </c>
    </row>
    <row r="669" spans="1:74" ht="110.1" customHeight="1" thickBot="1">
      <c r="A669" s="333">
        <v>656</v>
      </c>
      <c r="B669" s="1008" t="str">
        <f>IF(基本情報入力シート!B691="","",基本情報入力シート!B691)</f>
        <v/>
      </c>
      <c r="C669" s="1009"/>
      <c r="D669" s="1009"/>
      <c r="E669" s="1009"/>
      <c r="F669" s="1010"/>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24" t="str">
        <f>IF('別紙様式2-2（個票（４、５月））'!M669="","",'別紙様式2-2（個票（４、５月））'!M669)</f>
        <v/>
      </c>
      <c r="N669" s="584" t="str">
        <f>IF('別紙様式2-2（個票（４、５月））'!N669="","",'別紙様式2-2（個票（４、５月））'!N669)</f>
        <v/>
      </c>
      <c r="O669" s="336"/>
      <c r="P669" s="337" t="str">
        <f>IFERROR(VLOOKUP(K669,【参考】数式用!$A$2:$M$57,MATCH(O669,【参考】数式用!$G$3:$M$3,0)+6,0),"")</f>
        <v/>
      </c>
      <c r="Q669" s="338" t="s">
        <v>118</v>
      </c>
      <c r="R669" s="339"/>
      <c r="S669" s="340" t="s">
        <v>183</v>
      </c>
      <c r="T669" s="339"/>
      <c r="U669" s="340" t="s">
        <v>184</v>
      </c>
      <c r="V669" s="339"/>
      <c r="W669" s="340" t="s">
        <v>183</v>
      </c>
      <c r="X669" s="339"/>
      <c r="Y669" s="340" t="s">
        <v>185</v>
      </c>
      <c r="Z669" s="340" t="s">
        <v>186</v>
      </c>
      <c r="AA669" s="340" t="str">
        <f t="shared" si="323"/>
        <v/>
      </c>
      <c r="AB669" s="341" t="s">
        <v>187</v>
      </c>
      <c r="AC669" s="342" t="str">
        <f t="shared" si="324"/>
        <v/>
      </c>
      <c r="AD669" s="509" t="str">
        <f t="shared" si="325"/>
        <v/>
      </c>
      <c r="AE669" s="343" t="str">
        <f>IFERROR(ROUNDDOWN(ROUNDDOWN(ROUND(L669*VLOOKUP(K669,【参考】数式用!$A$2:$M$57,MATCH("処遇改善加算Ⅳ",【参考】数式用!$G$3:$M$3,0)+6,0),0),0)*AA669*0.5,0), "")</f>
        <v/>
      </c>
      <c r="AF669" s="344"/>
      <c r="AG669" s="345"/>
      <c r="AH669" s="345"/>
      <c r="AI669" s="344"/>
      <c r="AJ669" s="382"/>
      <c r="AK669" s="346"/>
      <c r="AL669" s="324" t="str">
        <f t="shared" si="326"/>
        <v/>
      </c>
      <c r="AM669" s="325" t="str">
        <f t="shared" si="327"/>
        <v/>
      </c>
      <c r="AN669" s="255"/>
      <c r="AO669" s="577" t="str">
        <f>IFERROR(VLOOKUP(K669,【参考】数式用!$A$2:$N$57,14,FALSE),"")</f>
        <v/>
      </c>
      <c r="AP669" s="577" t="str">
        <f t="shared" si="328"/>
        <v/>
      </c>
      <c r="AQ669" s="560" t="str">
        <f t="shared" si="329"/>
        <v/>
      </c>
      <c r="AR669" s="560" t="str">
        <f t="shared" si="330"/>
        <v>キャリアパス要件Ⅰ・Ⅱ_</v>
      </c>
      <c r="AS669" s="632" t="str">
        <f t="shared" si="331"/>
        <v>入力済</v>
      </c>
      <c r="AT669" s="577" t="str">
        <f t="shared" si="332"/>
        <v/>
      </c>
      <c r="AU669" s="632" t="str">
        <f t="shared" si="333"/>
        <v>入力済</v>
      </c>
      <c r="AV669" s="632" t="str">
        <f t="shared" si="334"/>
        <v/>
      </c>
      <c r="AW669" s="632" t="str">
        <f t="shared" si="335"/>
        <v/>
      </c>
      <c r="AX669" s="577" t="str">
        <f t="shared" si="336"/>
        <v/>
      </c>
      <c r="AY669" s="632" t="str">
        <f>IFERROR(VLOOKUP(K669,【参考】数式用!$AR$3:$AS$49, 2, FALSE), "")</f>
        <v/>
      </c>
      <c r="AZ669" s="577" t="str">
        <f t="shared" si="337"/>
        <v/>
      </c>
      <c r="BA669" s="559" t="str">
        <f t="shared" si="338"/>
        <v>入力済</v>
      </c>
      <c r="BB669" s="632" t="str">
        <f>IFERROR(VLOOKUP(K669,【参考】数式用!$AX$3:$AY$59, 2, FALSE), "")</f>
        <v/>
      </c>
      <c r="BC669" s="577" t="str">
        <f t="shared" si="339"/>
        <v/>
      </c>
      <c r="BD669" s="559" t="str">
        <f t="shared" si="340"/>
        <v>入力済</v>
      </c>
      <c r="BE669" s="559" t="str">
        <f t="shared" si="341"/>
        <v/>
      </c>
      <c r="BF669" s="559" t="str">
        <f t="shared" si="342"/>
        <v/>
      </c>
      <c r="BG669" s="559" t="str">
        <f t="shared" si="343"/>
        <v/>
      </c>
      <c r="BH669" s="559" t="str">
        <f t="shared" si="344"/>
        <v/>
      </c>
      <c r="BI669" s="559" t="str">
        <f t="shared" si="345"/>
        <v/>
      </c>
      <c r="BK669" s="27"/>
      <c r="BL669" s="606" t="str">
        <f t="shared" si="346"/>
        <v/>
      </c>
      <c r="BM669" s="606" t="str">
        <f t="shared" si="347"/>
        <v/>
      </c>
      <c r="BN669" s="606" t="str">
        <f t="shared" si="348"/>
        <v/>
      </c>
      <c r="BO669" s="607" t="str">
        <f>IFERROR(IF(BN669="対象",ROUNDDOWN(L669*VLOOKUP(K669,【参考】数式用!$A$4:$J$42,10,FALSE)*AA669,0),""),"")</f>
        <v/>
      </c>
      <c r="BP669" s="606" t="str">
        <f t="shared" si="352"/>
        <v/>
      </c>
      <c r="BQ669" s="606" t="str">
        <f t="shared" si="349"/>
        <v/>
      </c>
      <c r="BR669" s="608" t="str">
        <f t="shared" si="353"/>
        <v/>
      </c>
      <c r="BS669" s="608" t="str">
        <f t="shared" si="350"/>
        <v/>
      </c>
      <c r="BT669" s="606" t="str">
        <f t="shared" si="351"/>
        <v/>
      </c>
      <c r="BU669" s="607" t="str">
        <f>IFERROR(IF(BT669="Ⅱロ有り",ROUNDDOWN(L669*VLOOKUP(K669,【参考】数式用!$A$4:$J$42,10,FALSE)*AA669,0),""),"")</f>
        <v/>
      </c>
      <c r="BV669" s="606" t="str">
        <f>IFERROR(IF(BT669="Ⅱロなし",ROUNDDOWN(L669*VLOOKUP(K669,【参考】数式用!$A$4:$J$42,8,FALSE)*AA669,0),""),"")</f>
        <v/>
      </c>
    </row>
    <row r="670" spans="1:74" ht="110.1" customHeight="1" thickBot="1">
      <c r="A670" s="333">
        <v>657</v>
      </c>
      <c r="B670" s="1008" t="str">
        <f>IF(基本情報入力シート!B692="","",基本情報入力シート!B692)</f>
        <v/>
      </c>
      <c r="C670" s="1009"/>
      <c r="D670" s="1009"/>
      <c r="E670" s="1009"/>
      <c r="F670" s="1010"/>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24" t="str">
        <f>IF('別紙様式2-2（個票（４、５月））'!M670="","",'別紙様式2-2（個票（４、５月））'!M670)</f>
        <v/>
      </c>
      <c r="N670" s="584" t="str">
        <f>IF('別紙様式2-2（個票（４、５月））'!N670="","",'別紙様式2-2（個票（４、５月））'!N670)</f>
        <v/>
      </c>
      <c r="O670" s="336"/>
      <c r="P670" s="337" t="str">
        <f>IFERROR(VLOOKUP(K670,【参考】数式用!$A$2:$M$57,MATCH(O670,【参考】数式用!$G$3:$M$3,0)+6,0),"")</f>
        <v/>
      </c>
      <c r="Q670" s="338" t="s">
        <v>118</v>
      </c>
      <c r="R670" s="339"/>
      <c r="S670" s="340" t="s">
        <v>183</v>
      </c>
      <c r="T670" s="339"/>
      <c r="U670" s="340" t="s">
        <v>184</v>
      </c>
      <c r="V670" s="339"/>
      <c r="W670" s="340" t="s">
        <v>183</v>
      </c>
      <c r="X670" s="339"/>
      <c r="Y670" s="340" t="s">
        <v>185</v>
      </c>
      <c r="Z670" s="340" t="s">
        <v>186</v>
      </c>
      <c r="AA670" s="340" t="str">
        <f t="shared" si="323"/>
        <v/>
      </c>
      <c r="AB670" s="341" t="s">
        <v>187</v>
      </c>
      <c r="AC670" s="342" t="str">
        <f t="shared" si="324"/>
        <v/>
      </c>
      <c r="AD670" s="509" t="str">
        <f t="shared" si="325"/>
        <v/>
      </c>
      <c r="AE670" s="343" t="str">
        <f>IFERROR(ROUNDDOWN(ROUNDDOWN(ROUND(L670*VLOOKUP(K670,【参考】数式用!$A$2:$M$57,MATCH("処遇改善加算Ⅳ",【参考】数式用!$G$3:$M$3,0)+6,0),0),0)*AA670*0.5,0), "")</f>
        <v/>
      </c>
      <c r="AF670" s="344"/>
      <c r="AG670" s="345"/>
      <c r="AH670" s="345"/>
      <c r="AI670" s="344"/>
      <c r="AJ670" s="382"/>
      <c r="AK670" s="346"/>
      <c r="AL670" s="324" t="str">
        <f t="shared" si="326"/>
        <v/>
      </c>
      <c r="AM670" s="325" t="str">
        <f t="shared" si="327"/>
        <v/>
      </c>
      <c r="AN670" s="255"/>
      <c r="AO670" s="577" t="str">
        <f>IFERROR(VLOOKUP(K670,【参考】数式用!$A$2:$N$57,14,FALSE),"")</f>
        <v/>
      </c>
      <c r="AP670" s="577" t="str">
        <f t="shared" si="328"/>
        <v/>
      </c>
      <c r="AQ670" s="560" t="str">
        <f t="shared" si="329"/>
        <v/>
      </c>
      <c r="AR670" s="560" t="str">
        <f t="shared" si="330"/>
        <v>キャリアパス要件Ⅰ・Ⅱ_</v>
      </c>
      <c r="AS670" s="632" t="str">
        <f t="shared" si="331"/>
        <v>入力済</v>
      </c>
      <c r="AT670" s="577" t="str">
        <f t="shared" si="332"/>
        <v/>
      </c>
      <c r="AU670" s="632" t="str">
        <f t="shared" si="333"/>
        <v>入力済</v>
      </c>
      <c r="AV670" s="632" t="str">
        <f t="shared" si="334"/>
        <v/>
      </c>
      <c r="AW670" s="632" t="str">
        <f t="shared" si="335"/>
        <v/>
      </c>
      <c r="AX670" s="577" t="str">
        <f t="shared" si="336"/>
        <v/>
      </c>
      <c r="AY670" s="632" t="str">
        <f>IFERROR(VLOOKUP(K670,【参考】数式用!$AR$3:$AS$49, 2, FALSE), "")</f>
        <v/>
      </c>
      <c r="AZ670" s="577" t="str">
        <f t="shared" si="337"/>
        <v/>
      </c>
      <c r="BA670" s="559" t="str">
        <f t="shared" si="338"/>
        <v>入力済</v>
      </c>
      <c r="BB670" s="632" t="str">
        <f>IFERROR(VLOOKUP(K670,【参考】数式用!$AX$3:$AY$59, 2, FALSE), "")</f>
        <v/>
      </c>
      <c r="BC670" s="577" t="str">
        <f t="shared" si="339"/>
        <v/>
      </c>
      <c r="BD670" s="559" t="str">
        <f t="shared" si="340"/>
        <v>入力済</v>
      </c>
      <c r="BE670" s="559" t="str">
        <f t="shared" si="341"/>
        <v/>
      </c>
      <c r="BF670" s="559" t="str">
        <f t="shared" si="342"/>
        <v/>
      </c>
      <c r="BG670" s="559" t="str">
        <f t="shared" si="343"/>
        <v/>
      </c>
      <c r="BH670" s="559" t="str">
        <f t="shared" si="344"/>
        <v/>
      </c>
      <c r="BI670" s="559" t="str">
        <f t="shared" si="345"/>
        <v/>
      </c>
      <c r="BK670" s="27"/>
      <c r="BL670" s="606" t="str">
        <f t="shared" si="346"/>
        <v/>
      </c>
      <c r="BM670" s="606" t="str">
        <f t="shared" si="347"/>
        <v/>
      </c>
      <c r="BN670" s="606" t="str">
        <f t="shared" si="348"/>
        <v/>
      </c>
      <c r="BO670" s="607" t="str">
        <f>IFERROR(IF(BN670="対象",ROUNDDOWN(L670*VLOOKUP(K670,【参考】数式用!$A$4:$J$42,10,FALSE)*AA670,0),""),"")</f>
        <v/>
      </c>
      <c r="BP670" s="606" t="str">
        <f t="shared" si="352"/>
        <v/>
      </c>
      <c r="BQ670" s="606" t="str">
        <f t="shared" si="349"/>
        <v/>
      </c>
      <c r="BR670" s="608" t="str">
        <f t="shared" si="353"/>
        <v/>
      </c>
      <c r="BS670" s="608" t="str">
        <f t="shared" si="350"/>
        <v/>
      </c>
      <c r="BT670" s="606" t="str">
        <f t="shared" si="351"/>
        <v/>
      </c>
      <c r="BU670" s="607" t="str">
        <f>IFERROR(IF(BT670="Ⅱロ有り",ROUNDDOWN(L670*VLOOKUP(K670,【参考】数式用!$A$4:$J$42,10,FALSE)*AA670,0),""),"")</f>
        <v/>
      </c>
      <c r="BV670" s="606" t="str">
        <f>IFERROR(IF(BT670="Ⅱロなし",ROUNDDOWN(L670*VLOOKUP(K670,【参考】数式用!$A$4:$J$42,8,FALSE)*AA670,0),""),"")</f>
        <v/>
      </c>
    </row>
    <row r="671" spans="1:74" ht="110.1" customHeight="1" thickBot="1">
      <c r="A671" s="333">
        <v>658</v>
      </c>
      <c r="B671" s="1008" t="str">
        <f>IF(基本情報入力シート!B693="","",基本情報入力シート!B693)</f>
        <v/>
      </c>
      <c r="C671" s="1009"/>
      <c r="D671" s="1009"/>
      <c r="E671" s="1009"/>
      <c r="F671" s="1010"/>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24" t="str">
        <f>IF('別紙様式2-2（個票（４、５月））'!M671="","",'別紙様式2-2（個票（４、５月））'!M671)</f>
        <v/>
      </c>
      <c r="N671" s="584" t="str">
        <f>IF('別紙様式2-2（個票（４、５月））'!N671="","",'別紙様式2-2（個票（４、５月））'!N671)</f>
        <v/>
      </c>
      <c r="O671" s="336"/>
      <c r="P671" s="337" t="str">
        <f>IFERROR(VLOOKUP(K671,【参考】数式用!$A$2:$M$57,MATCH(O671,【参考】数式用!$G$3:$M$3,0)+6,0),"")</f>
        <v/>
      </c>
      <c r="Q671" s="338" t="s">
        <v>118</v>
      </c>
      <c r="R671" s="339"/>
      <c r="S671" s="340" t="s">
        <v>183</v>
      </c>
      <c r="T671" s="339"/>
      <c r="U671" s="340" t="s">
        <v>184</v>
      </c>
      <c r="V671" s="339"/>
      <c r="W671" s="340" t="s">
        <v>183</v>
      </c>
      <c r="X671" s="339"/>
      <c r="Y671" s="340" t="s">
        <v>185</v>
      </c>
      <c r="Z671" s="340" t="s">
        <v>186</v>
      </c>
      <c r="AA671" s="340" t="str">
        <f t="shared" si="323"/>
        <v/>
      </c>
      <c r="AB671" s="341" t="s">
        <v>187</v>
      </c>
      <c r="AC671" s="342" t="str">
        <f t="shared" si="324"/>
        <v/>
      </c>
      <c r="AD671" s="509" t="str">
        <f t="shared" si="325"/>
        <v/>
      </c>
      <c r="AE671" s="343" t="str">
        <f>IFERROR(ROUNDDOWN(ROUNDDOWN(ROUND(L671*VLOOKUP(K671,【参考】数式用!$A$2:$M$57,MATCH("処遇改善加算Ⅳ",【参考】数式用!$G$3:$M$3,0)+6,0),0),0)*AA671*0.5,0), "")</f>
        <v/>
      </c>
      <c r="AF671" s="344"/>
      <c r="AG671" s="345"/>
      <c r="AH671" s="345"/>
      <c r="AI671" s="344"/>
      <c r="AJ671" s="382"/>
      <c r="AK671" s="346"/>
      <c r="AL671" s="324" t="str">
        <f t="shared" si="326"/>
        <v/>
      </c>
      <c r="AM671" s="325" t="str">
        <f t="shared" si="327"/>
        <v/>
      </c>
      <c r="AN671" s="255"/>
      <c r="AO671" s="577" t="str">
        <f>IFERROR(VLOOKUP(K671,【参考】数式用!$A$2:$N$57,14,FALSE),"")</f>
        <v/>
      </c>
      <c r="AP671" s="577" t="str">
        <f t="shared" si="328"/>
        <v/>
      </c>
      <c r="AQ671" s="560" t="str">
        <f t="shared" si="329"/>
        <v/>
      </c>
      <c r="AR671" s="560" t="str">
        <f t="shared" si="330"/>
        <v>キャリアパス要件Ⅰ・Ⅱ_</v>
      </c>
      <c r="AS671" s="632" t="str">
        <f t="shared" si="331"/>
        <v>入力済</v>
      </c>
      <c r="AT671" s="577" t="str">
        <f t="shared" si="332"/>
        <v/>
      </c>
      <c r="AU671" s="632" t="str">
        <f t="shared" si="333"/>
        <v>入力済</v>
      </c>
      <c r="AV671" s="632" t="str">
        <f t="shared" si="334"/>
        <v/>
      </c>
      <c r="AW671" s="632" t="str">
        <f t="shared" si="335"/>
        <v/>
      </c>
      <c r="AX671" s="577" t="str">
        <f t="shared" si="336"/>
        <v/>
      </c>
      <c r="AY671" s="632" t="str">
        <f>IFERROR(VLOOKUP(K671,【参考】数式用!$AR$3:$AS$49, 2, FALSE), "")</f>
        <v/>
      </c>
      <c r="AZ671" s="577" t="str">
        <f t="shared" si="337"/>
        <v/>
      </c>
      <c r="BA671" s="559" t="str">
        <f t="shared" si="338"/>
        <v>入力済</v>
      </c>
      <c r="BB671" s="632" t="str">
        <f>IFERROR(VLOOKUP(K671,【参考】数式用!$AX$3:$AY$59, 2, FALSE), "")</f>
        <v/>
      </c>
      <c r="BC671" s="577" t="str">
        <f t="shared" si="339"/>
        <v/>
      </c>
      <c r="BD671" s="559" t="str">
        <f t="shared" si="340"/>
        <v>入力済</v>
      </c>
      <c r="BE671" s="559" t="str">
        <f t="shared" si="341"/>
        <v/>
      </c>
      <c r="BF671" s="559" t="str">
        <f t="shared" si="342"/>
        <v/>
      </c>
      <c r="BG671" s="559" t="str">
        <f t="shared" si="343"/>
        <v/>
      </c>
      <c r="BH671" s="559" t="str">
        <f t="shared" si="344"/>
        <v/>
      </c>
      <c r="BI671" s="559" t="str">
        <f t="shared" si="345"/>
        <v/>
      </c>
      <c r="BK671" s="27"/>
      <c r="BL671" s="606" t="str">
        <f t="shared" si="346"/>
        <v/>
      </c>
      <c r="BM671" s="606" t="str">
        <f t="shared" si="347"/>
        <v/>
      </c>
      <c r="BN671" s="606" t="str">
        <f t="shared" si="348"/>
        <v/>
      </c>
      <c r="BO671" s="607" t="str">
        <f>IFERROR(IF(BN671="対象",ROUNDDOWN(L671*VLOOKUP(K671,【参考】数式用!$A$4:$J$42,10,FALSE)*AA671,0),""),"")</f>
        <v/>
      </c>
      <c r="BP671" s="606" t="str">
        <f t="shared" si="352"/>
        <v/>
      </c>
      <c r="BQ671" s="606" t="str">
        <f t="shared" si="349"/>
        <v/>
      </c>
      <c r="BR671" s="608" t="str">
        <f t="shared" si="353"/>
        <v/>
      </c>
      <c r="BS671" s="608" t="str">
        <f t="shared" si="350"/>
        <v/>
      </c>
      <c r="BT671" s="606" t="str">
        <f t="shared" si="351"/>
        <v/>
      </c>
      <c r="BU671" s="607" t="str">
        <f>IFERROR(IF(BT671="Ⅱロ有り",ROUNDDOWN(L671*VLOOKUP(K671,【参考】数式用!$A$4:$J$42,10,FALSE)*AA671,0),""),"")</f>
        <v/>
      </c>
      <c r="BV671" s="606" t="str">
        <f>IFERROR(IF(BT671="Ⅱロなし",ROUNDDOWN(L671*VLOOKUP(K671,【参考】数式用!$A$4:$J$42,8,FALSE)*AA671,0),""),"")</f>
        <v/>
      </c>
    </row>
    <row r="672" spans="1:74" ht="110.1" customHeight="1" thickBot="1">
      <c r="A672" s="333">
        <v>659</v>
      </c>
      <c r="B672" s="1008" t="str">
        <f>IF(基本情報入力シート!B694="","",基本情報入力シート!B694)</f>
        <v/>
      </c>
      <c r="C672" s="1009"/>
      <c r="D672" s="1009"/>
      <c r="E672" s="1009"/>
      <c r="F672" s="1010"/>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24" t="str">
        <f>IF('別紙様式2-2（個票（４、５月））'!M672="","",'別紙様式2-2（個票（４、５月））'!M672)</f>
        <v/>
      </c>
      <c r="N672" s="584" t="str">
        <f>IF('別紙様式2-2（個票（４、５月））'!N672="","",'別紙様式2-2（個票（４、５月））'!N672)</f>
        <v/>
      </c>
      <c r="O672" s="336"/>
      <c r="P672" s="337" t="str">
        <f>IFERROR(VLOOKUP(K672,【参考】数式用!$A$2:$M$57,MATCH(O672,【参考】数式用!$G$3:$M$3,0)+6,0),"")</f>
        <v/>
      </c>
      <c r="Q672" s="338" t="s">
        <v>118</v>
      </c>
      <c r="R672" s="339"/>
      <c r="S672" s="340" t="s">
        <v>183</v>
      </c>
      <c r="T672" s="339"/>
      <c r="U672" s="340" t="s">
        <v>184</v>
      </c>
      <c r="V672" s="339"/>
      <c r="W672" s="340" t="s">
        <v>183</v>
      </c>
      <c r="X672" s="339"/>
      <c r="Y672" s="340" t="s">
        <v>185</v>
      </c>
      <c r="Z672" s="340" t="s">
        <v>186</v>
      </c>
      <c r="AA672" s="340" t="str">
        <f t="shared" si="323"/>
        <v/>
      </c>
      <c r="AB672" s="341" t="s">
        <v>187</v>
      </c>
      <c r="AC672" s="342" t="str">
        <f t="shared" si="324"/>
        <v/>
      </c>
      <c r="AD672" s="509" t="str">
        <f t="shared" si="325"/>
        <v/>
      </c>
      <c r="AE672" s="343" t="str">
        <f>IFERROR(ROUNDDOWN(ROUNDDOWN(ROUND(L672*VLOOKUP(K672,【参考】数式用!$A$2:$M$57,MATCH("処遇改善加算Ⅳ",【参考】数式用!$G$3:$M$3,0)+6,0),0),0)*AA672*0.5,0), "")</f>
        <v/>
      </c>
      <c r="AF672" s="344"/>
      <c r="AG672" s="345"/>
      <c r="AH672" s="345"/>
      <c r="AI672" s="344"/>
      <c r="AJ672" s="382"/>
      <c r="AK672" s="346"/>
      <c r="AL672" s="324" t="str">
        <f t="shared" si="326"/>
        <v/>
      </c>
      <c r="AM672" s="325" t="str">
        <f t="shared" si="327"/>
        <v/>
      </c>
      <c r="AN672" s="255"/>
      <c r="AO672" s="577" t="str">
        <f>IFERROR(VLOOKUP(K672,【参考】数式用!$A$2:$N$57,14,FALSE),"")</f>
        <v/>
      </c>
      <c r="AP672" s="577" t="str">
        <f t="shared" si="328"/>
        <v/>
      </c>
      <c r="AQ672" s="560" t="str">
        <f t="shared" si="329"/>
        <v/>
      </c>
      <c r="AR672" s="560" t="str">
        <f t="shared" si="330"/>
        <v>キャリアパス要件Ⅰ・Ⅱ_</v>
      </c>
      <c r="AS672" s="632" t="str">
        <f t="shared" si="331"/>
        <v>入力済</v>
      </c>
      <c r="AT672" s="577" t="str">
        <f t="shared" si="332"/>
        <v/>
      </c>
      <c r="AU672" s="632" t="str">
        <f t="shared" si="333"/>
        <v>入力済</v>
      </c>
      <c r="AV672" s="632" t="str">
        <f t="shared" si="334"/>
        <v/>
      </c>
      <c r="AW672" s="632" t="str">
        <f t="shared" si="335"/>
        <v/>
      </c>
      <c r="AX672" s="577" t="str">
        <f t="shared" si="336"/>
        <v/>
      </c>
      <c r="AY672" s="632" t="str">
        <f>IFERROR(VLOOKUP(K672,【参考】数式用!$AR$3:$AS$49, 2, FALSE), "")</f>
        <v/>
      </c>
      <c r="AZ672" s="577" t="str">
        <f t="shared" si="337"/>
        <v/>
      </c>
      <c r="BA672" s="559" t="str">
        <f t="shared" si="338"/>
        <v>入力済</v>
      </c>
      <c r="BB672" s="632" t="str">
        <f>IFERROR(VLOOKUP(K672,【参考】数式用!$AX$3:$AY$59, 2, FALSE), "")</f>
        <v/>
      </c>
      <c r="BC672" s="577" t="str">
        <f t="shared" si="339"/>
        <v/>
      </c>
      <c r="BD672" s="559" t="str">
        <f t="shared" si="340"/>
        <v>入力済</v>
      </c>
      <c r="BE672" s="559" t="str">
        <f t="shared" si="341"/>
        <v/>
      </c>
      <c r="BF672" s="559" t="str">
        <f t="shared" si="342"/>
        <v/>
      </c>
      <c r="BG672" s="559" t="str">
        <f t="shared" si="343"/>
        <v/>
      </c>
      <c r="BH672" s="559" t="str">
        <f t="shared" si="344"/>
        <v/>
      </c>
      <c r="BI672" s="559" t="str">
        <f t="shared" si="345"/>
        <v/>
      </c>
      <c r="BK672" s="27"/>
      <c r="BL672" s="606" t="str">
        <f t="shared" si="346"/>
        <v/>
      </c>
      <c r="BM672" s="606" t="str">
        <f t="shared" si="347"/>
        <v/>
      </c>
      <c r="BN672" s="606" t="str">
        <f t="shared" si="348"/>
        <v/>
      </c>
      <c r="BO672" s="607" t="str">
        <f>IFERROR(IF(BN672="対象",ROUNDDOWN(L672*VLOOKUP(K672,【参考】数式用!$A$4:$J$42,10,FALSE)*AA672,0),""),"")</f>
        <v/>
      </c>
      <c r="BP672" s="606" t="str">
        <f t="shared" si="352"/>
        <v/>
      </c>
      <c r="BQ672" s="606" t="str">
        <f t="shared" si="349"/>
        <v/>
      </c>
      <c r="BR672" s="608" t="str">
        <f t="shared" si="353"/>
        <v/>
      </c>
      <c r="BS672" s="608" t="str">
        <f t="shared" si="350"/>
        <v/>
      </c>
      <c r="BT672" s="606" t="str">
        <f t="shared" si="351"/>
        <v/>
      </c>
      <c r="BU672" s="607" t="str">
        <f>IFERROR(IF(BT672="Ⅱロ有り",ROUNDDOWN(L672*VLOOKUP(K672,【参考】数式用!$A$4:$J$42,10,FALSE)*AA672,0),""),"")</f>
        <v/>
      </c>
      <c r="BV672" s="606" t="str">
        <f>IFERROR(IF(BT672="Ⅱロなし",ROUNDDOWN(L672*VLOOKUP(K672,【参考】数式用!$A$4:$J$42,8,FALSE)*AA672,0),""),"")</f>
        <v/>
      </c>
    </row>
    <row r="673" spans="1:74" ht="110.1" customHeight="1" thickBot="1">
      <c r="A673" s="333">
        <v>660</v>
      </c>
      <c r="B673" s="1008" t="str">
        <f>IF(基本情報入力シート!B695="","",基本情報入力シート!B695)</f>
        <v/>
      </c>
      <c r="C673" s="1009"/>
      <c r="D673" s="1009"/>
      <c r="E673" s="1009"/>
      <c r="F673" s="1010"/>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24" t="str">
        <f>IF('別紙様式2-2（個票（４、５月））'!M673="","",'別紙様式2-2（個票（４、５月））'!M673)</f>
        <v/>
      </c>
      <c r="N673" s="584" t="str">
        <f>IF('別紙様式2-2（個票（４、５月））'!N673="","",'別紙様式2-2（個票（４、５月））'!N673)</f>
        <v/>
      </c>
      <c r="O673" s="336"/>
      <c r="P673" s="337" t="str">
        <f>IFERROR(VLOOKUP(K673,【参考】数式用!$A$2:$M$57,MATCH(O673,【参考】数式用!$G$3:$M$3,0)+6,0),"")</f>
        <v/>
      </c>
      <c r="Q673" s="338" t="s">
        <v>118</v>
      </c>
      <c r="R673" s="339"/>
      <c r="S673" s="340" t="s">
        <v>183</v>
      </c>
      <c r="T673" s="339"/>
      <c r="U673" s="340" t="s">
        <v>184</v>
      </c>
      <c r="V673" s="339"/>
      <c r="W673" s="340" t="s">
        <v>183</v>
      </c>
      <c r="X673" s="339"/>
      <c r="Y673" s="340" t="s">
        <v>185</v>
      </c>
      <c r="Z673" s="340" t="s">
        <v>186</v>
      </c>
      <c r="AA673" s="340" t="str">
        <f t="shared" si="323"/>
        <v/>
      </c>
      <c r="AB673" s="341" t="s">
        <v>187</v>
      </c>
      <c r="AC673" s="342" t="str">
        <f t="shared" si="324"/>
        <v/>
      </c>
      <c r="AD673" s="509" t="str">
        <f t="shared" si="325"/>
        <v/>
      </c>
      <c r="AE673" s="343" t="str">
        <f>IFERROR(ROUNDDOWN(ROUNDDOWN(ROUND(L673*VLOOKUP(K673,【参考】数式用!$A$2:$M$57,MATCH("処遇改善加算Ⅳ",【参考】数式用!$G$3:$M$3,0)+6,0),0),0)*AA673*0.5,0), "")</f>
        <v/>
      </c>
      <c r="AF673" s="344"/>
      <c r="AG673" s="345"/>
      <c r="AH673" s="345"/>
      <c r="AI673" s="344"/>
      <c r="AJ673" s="382"/>
      <c r="AK673" s="346"/>
      <c r="AL673" s="324" t="str">
        <f t="shared" si="326"/>
        <v/>
      </c>
      <c r="AM673" s="325" t="str">
        <f t="shared" si="327"/>
        <v/>
      </c>
      <c r="AN673" s="255"/>
      <c r="AO673" s="577" t="str">
        <f>IFERROR(VLOOKUP(K673,【参考】数式用!$A$2:$N$57,14,FALSE),"")</f>
        <v/>
      </c>
      <c r="AP673" s="577" t="str">
        <f t="shared" si="328"/>
        <v/>
      </c>
      <c r="AQ673" s="560" t="str">
        <f t="shared" si="329"/>
        <v/>
      </c>
      <c r="AR673" s="560" t="str">
        <f t="shared" si="330"/>
        <v>キャリアパス要件Ⅰ・Ⅱ_</v>
      </c>
      <c r="AS673" s="632" t="str">
        <f t="shared" si="331"/>
        <v>入力済</v>
      </c>
      <c r="AT673" s="577" t="str">
        <f t="shared" si="332"/>
        <v/>
      </c>
      <c r="AU673" s="632" t="str">
        <f t="shared" si="333"/>
        <v>入力済</v>
      </c>
      <c r="AV673" s="632" t="str">
        <f t="shared" si="334"/>
        <v/>
      </c>
      <c r="AW673" s="632" t="str">
        <f t="shared" si="335"/>
        <v/>
      </c>
      <c r="AX673" s="577" t="str">
        <f t="shared" si="336"/>
        <v/>
      </c>
      <c r="AY673" s="632" t="str">
        <f>IFERROR(VLOOKUP(K673,【参考】数式用!$AR$3:$AS$49, 2, FALSE), "")</f>
        <v/>
      </c>
      <c r="AZ673" s="577" t="str">
        <f t="shared" si="337"/>
        <v/>
      </c>
      <c r="BA673" s="559" t="str">
        <f t="shared" si="338"/>
        <v>入力済</v>
      </c>
      <c r="BB673" s="632" t="str">
        <f>IFERROR(VLOOKUP(K673,【参考】数式用!$AX$3:$AY$59, 2, FALSE), "")</f>
        <v/>
      </c>
      <c r="BC673" s="577" t="str">
        <f t="shared" si="339"/>
        <v/>
      </c>
      <c r="BD673" s="559" t="str">
        <f t="shared" si="340"/>
        <v>入力済</v>
      </c>
      <c r="BE673" s="559" t="str">
        <f t="shared" si="341"/>
        <v/>
      </c>
      <c r="BF673" s="559" t="str">
        <f t="shared" si="342"/>
        <v/>
      </c>
      <c r="BG673" s="559" t="str">
        <f t="shared" si="343"/>
        <v/>
      </c>
      <c r="BH673" s="559" t="str">
        <f t="shared" si="344"/>
        <v/>
      </c>
      <c r="BI673" s="559" t="str">
        <f t="shared" si="345"/>
        <v/>
      </c>
      <c r="BK673" s="27"/>
      <c r="BL673" s="606" t="str">
        <f t="shared" si="346"/>
        <v/>
      </c>
      <c r="BM673" s="606" t="str">
        <f t="shared" si="347"/>
        <v/>
      </c>
      <c r="BN673" s="606" t="str">
        <f t="shared" si="348"/>
        <v/>
      </c>
      <c r="BO673" s="607" t="str">
        <f>IFERROR(IF(BN673="対象",ROUNDDOWN(L673*VLOOKUP(K673,【参考】数式用!$A$4:$J$42,10,FALSE)*AA673,0),""),"")</f>
        <v/>
      </c>
      <c r="BP673" s="606" t="str">
        <f t="shared" si="352"/>
        <v/>
      </c>
      <c r="BQ673" s="606" t="str">
        <f t="shared" si="349"/>
        <v/>
      </c>
      <c r="BR673" s="608" t="str">
        <f t="shared" si="353"/>
        <v/>
      </c>
      <c r="BS673" s="608" t="str">
        <f t="shared" si="350"/>
        <v/>
      </c>
      <c r="BT673" s="606" t="str">
        <f t="shared" si="351"/>
        <v/>
      </c>
      <c r="BU673" s="607" t="str">
        <f>IFERROR(IF(BT673="Ⅱロ有り",ROUNDDOWN(L673*VLOOKUP(K673,【参考】数式用!$A$4:$J$42,10,FALSE)*AA673,0),""),"")</f>
        <v/>
      </c>
      <c r="BV673" s="606" t="str">
        <f>IFERROR(IF(BT673="Ⅱロなし",ROUNDDOWN(L673*VLOOKUP(K673,【参考】数式用!$A$4:$J$42,8,FALSE)*AA673,0),""),"")</f>
        <v/>
      </c>
    </row>
    <row r="674" spans="1:74" ht="110.1" customHeight="1" thickBot="1">
      <c r="A674" s="333">
        <v>661</v>
      </c>
      <c r="B674" s="1008" t="str">
        <f>IF(基本情報入力シート!B696="","",基本情報入力シート!B696)</f>
        <v/>
      </c>
      <c r="C674" s="1009"/>
      <c r="D674" s="1009"/>
      <c r="E674" s="1009"/>
      <c r="F674" s="1010"/>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24" t="str">
        <f>IF('別紙様式2-2（個票（４、５月））'!M674="","",'別紙様式2-2（個票（４、５月））'!M674)</f>
        <v/>
      </c>
      <c r="N674" s="584" t="str">
        <f>IF('別紙様式2-2（個票（４、５月））'!N674="","",'別紙様式2-2（個票（４、５月））'!N674)</f>
        <v/>
      </c>
      <c r="O674" s="336"/>
      <c r="P674" s="337" t="str">
        <f>IFERROR(VLOOKUP(K674,【参考】数式用!$A$2:$M$57,MATCH(O674,【参考】数式用!$G$3:$M$3,0)+6,0),"")</f>
        <v/>
      </c>
      <c r="Q674" s="338" t="s">
        <v>118</v>
      </c>
      <c r="R674" s="339"/>
      <c r="S674" s="340" t="s">
        <v>183</v>
      </c>
      <c r="T674" s="339"/>
      <c r="U674" s="340" t="s">
        <v>184</v>
      </c>
      <c r="V674" s="339"/>
      <c r="W674" s="340" t="s">
        <v>183</v>
      </c>
      <c r="X674" s="339"/>
      <c r="Y674" s="340" t="s">
        <v>185</v>
      </c>
      <c r="Z674" s="340" t="s">
        <v>186</v>
      </c>
      <c r="AA674" s="340" t="str">
        <f t="shared" si="323"/>
        <v/>
      </c>
      <c r="AB674" s="341" t="s">
        <v>187</v>
      </c>
      <c r="AC674" s="342" t="str">
        <f t="shared" si="324"/>
        <v/>
      </c>
      <c r="AD674" s="509" t="str">
        <f t="shared" si="325"/>
        <v/>
      </c>
      <c r="AE674" s="343" t="str">
        <f>IFERROR(ROUNDDOWN(ROUNDDOWN(ROUND(L674*VLOOKUP(K674,【参考】数式用!$A$2:$M$57,MATCH("処遇改善加算Ⅳ",【参考】数式用!$G$3:$M$3,0)+6,0),0),0)*AA674*0.5,0), "")</f>
        <v/>
      </c>
      <c r="AF674" s="344"/>
      <c r="AG674" s="345"/>
      <c r="AH674" s="345"/>
      <c r="AI674" s="344"/>
      <c r="AJ674" s="382"/>
      <c r="AK674" s="346"/>
      <c r="AL674" s="324" t="str">
        <f t="shared" si="326"/>
        <v/>
      </c>
      <c r="AM674" s="325" t="str">
        <f t="shared" si="327"/>
        <v/>
      </c>
      <c r="AN674" s="255"/>
      <c r="AO674" s="577" t="str">
        <f>IFERROR(VLOOKUP(K674,【参考】数式用!$A$2:$N$57,14,FALSE),"")</f>
        <v/>
      </c>
      <c r="AP674" s="577" t="str">
        <f t="shared" si="328"/>
        <v/>
      </c>
      <c r="AQ674" s="560" t="str">
        <f t="shared" si="329"/>
        <v/>
      </c>
      <c r="AR674" s="560" t="str">
        <f t="shared" si="330"/>
        <v>キャリアパス要件Ⅰ・Ⅱ_</v>
      </c>
      <c r="AS674" s="632" t="str">
        <f t="shared" si="331"/>
        <v>入力済</v>
      </c>
      <c r="AT674" s="577" t="str">
        <f t="shared" si="332"/>
        <v/>
      </c>
      <c r="AU674" s="632" t="str">
        <f t="shared" si="333"/>
        <v>入力済</v>
      </c>
      <c r="AV674" s="632" t="str">
        <f t="shared" si="334"/>
        <v/>
      </c>
      <c r="AW674" s="632" t="str">
        <f t="shared" si="335"/>
        <v/>
      </c>
      <c r="AX674" s="577" t="str">
        <f t="shared" si="336"/>
        <v/>
      </c>
      <c r="AY674" s="632" t="str">
        <f>IFERROR(VLOOKUP(K674,【参考】数式用!$AR$3:$AS$49, 2, FALSE), "")</f>
        <v/>
      </c>
      <c r="AZ674" s="577" t="str">
        <f t="shared" si="337"/>
        <v/>
      </c>
      <c r="BA674" s="559" t="str">
        <f t="shared" si="338"/>
        <v>入力済</v>
      </c>
      <c r="BB674" s="632" t="str">
        <f>IFERROR(VLOOKUP(K674,【参考】数式用!$AX$3:$AY$59, 2, FALSE), "")</f>
        <v/>
      </c>
      <c r="BC674" s="577" t="str">
        <f t="shared" si="339"/>
        <v/>
      </c>
      <c r="BD674" s="559" t="str">
        <f t="shared" si="340"/>
        <v>入力済</v>
      </c>
      <c r="BE674" s="559" t="str">
        <f t="shared" si="341"/>
        <v/>
      </c>
      <c r="BF674" s="559" t="str">
        <f t="shared" si="342"/>
        <v/>
      </c>
      <c r="BG674" s="559" t="str">
        <f t="shared" si="343"/>
        <v/>
      </c>
      <c r="BH674" s="559" t="str">
        <f t="shared" si="344"/>
        <v/>
      </c>
      <c r="BI674" s="559" t="str">
        <f t="shared" si="345"/>
        <v/>
      </c>
      <c r="BK674" s="27"/>
      <c r="BL674" s="606" t="str">
        <f t="shared" si="346"/>
        <v/>
      </c>
      <c r="BM674" s="606" t="str">
        <f t="shared" si="347"/>
        <v/>
      </c>
      <c r="BN674" s="606" t="str">
        <f t="shared" si="348"/>
        <v/>
      </c>
      <c r="BO674" s="607" t="str">
        <f>IFERROR(IF(BN674="対象",ROUNDDOWN(L674*VLOOKUP(K674,【参考】数式用!$A$4:$J$42,10,FALSE)*AA674,0),""),"")</f>
        <v/>
      </c>
      <c r="BP674" s="606" t="str">
        <f t="shared" si="352"/>
        <v/>
      </c>
      <c r="BQ674" s="606" t="str">
        <f t="shared" si="349"/>
        <v/>
      </c>
      <c r="BR674" s="608" t="str">
        <f t="shared" si="353"/>
        <v/>
      </c>
      <c r="BS674" s="608" t="str">
        <f t="shared" si="350"/>
        <v/>
      </c>
      <c r="BT674" s="606" t="str">
        <f t="shared" si="351"/>
        <v/>
      </c>
      <c r="BU674" s="607" t="str">
        <f>IFERROR(IF(BT674="Ⅱロ有り",ROUNDDOWN(L674*VLOOKUP(K674,【参考】数式用!$A$4:$J$42,10,FALSE)*AA674,0),""),"")</f>
        <v/>
      </c>
      <c r="BV674" s="606" t="str">
        <f>IFERROR(IF(BT674="Ⅱロなし",ROUNDDOWN(L674*VLOOKUP(K674,【参考】数式用!$A$4:$J$42,8,FALSE)*AA674,0),""),"")</f>
        <v/>
      </c>
    </row>
    <row r="675" spans="1:74" ht="110.1" customHeight="1" thickBot="1">
      <c r="A675" s="333">
        <v>662</v>
      </c>
      <c r="B675" s="1008" t="str">
        <f>IF(基本情報入力シート!B697="","",基本情報入力シート!B697)</f>
        <v/>
      </c>
      <c r="C675" s="1009"/>
      <c r="D675" s="1009"/>
      <c r="E675" s="1009"/>
      <c r="F675" s="1010"/>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24" t="str">
        <f>IF('別紙様式2-2（個票（４、５月））'!M675="","",'別紙様式2-2（個票（４、５月））'!M675)</f>
        <v/>
      </c>
      <c r="N675" s="584" t="str">
        <f>IF('別紙様式2-2（個票（４、５月））'!N675="","",'別紙様式2-2（個票（４、５月））'!N675)</f>
        <v/>
      </c>
      <c r="O675" s="336"/>
      <c r="P675" s="337" t="str">
        <f>IFERROR(VLOOKUP(K675,【参考】数式用!$A$2:$M$57,MATCH(O675,【参考】数式用!$G$3:$M$3,0)+6,0),"")</f>
        <v/>
      </c>
      <c r="Q675" s="338" t="s">
        <v>118</v>
      </c>
      <c r="R675" s="339"/>
      <c r="S675" s="340" t="s">
        <v>183</v>
      </c>
      <c r="T675" s="339"/>
      <c r="U675" s="340" t="s">
        <v>184</v>
      </c>
      <c r="V675" s="339"/>
      <c r="W675" s="340" t="s">
        <v>183</v>
      </c>
      <c r="X675" s="339"/>
      <c r="Y675" s="340" t="s">
        <v>185</v>
      </c>
      <c r="Z675" s="340" t="s">
        <v>186</v>
      </c>
      <c r="AA675" s="340" t="str">
        <f t="shared" si="323"/>
        <v/>
      </c>
      <c r="AB675" s="341" t="s">
        <v>187</v>
      </c>
      <c r="AC675" s="342" t="str">
        <f t="shared" si="324"/>
        <v/>
      </c>
      <c r="AD675" s="509" t="str">
        <f t="shared" si="325"/>
        <v/>
      </c>
      <c r="AE675" s="343" t="str">
        <f>IFERROR(ROUNDDOWN(ROUNDDOWN(ROUND(L675*VLOOKUP(K675,【参考】数式用!$A$2:$M$57,MATCH("処遇改善加算Ⅳ",【参考】数式用!$G$3:$M$3,0)+6,0),0),0)*AA675*0.5,0), "")</f>
        <v/>
      </c>
      <c r="AF675" s="344"/>
      <c r="AG675" s="345"/>
      <c r="AH675" s="345"/>
      <c r="AI675" s="344"/>
      <c r="AJ675" s="382"/>
      <c r="AK675" s="346"/>
      <c r="AL675" s="324" t="str">
        <f t="shared" si="326"/>
        <v/>
      </c>
      <c r="AM675" s="325" t="str">
        <f t="shared" si="327"/>
        <v/>
      </c>
      <c r="AN675" s="255"/>
      <c r="AO675" s="577" t="str">
        <f>IFERROR(VLOOKUP(K675,【参考】数式用!$A$2:$N$57,14,FALSE),"")</f>
        <v/>
      </c>
      <c r="AP675" s="577" t="str">
        <f t="shared" si="328"/>
        <v/>
      </c>
      <c r="AQ675" s="560" t="str">
        <f t="shared" si="329"/>
        <v/>
      </c>
      <c r="AR675" s="560" t="str">
        <f t="shared" si="330"/>
        <v>キャリアパス要件Ⅰ・Ⅱ_</v>
      </c>
      <c r="AS675" s="632" t="str">
        <f t="shared" si="331"/>
        <v>入力済</v>
      </c>
      <c r="AT675" s="577" t="str">
        <f t="shared" si="332"/>
        <v/>
      </c>
      <c r="AU675" s="632" t="str">
        <f t="shared" si="333"/>
        <v>入力済</v>
      </c>
      <c r="AV675" s="632" t="str">
        <f t="shared" si="334"/>
        <v/>
      </c>
      <c r="AW675" s="632" t="str">
        <f t="shared" si="335"/>
        <v/>
      </c>
      <c r="AX675" s="577" t="str">
        <f t="shared" si="336"/>
        <v/>
      </c>
      <c r="AY675" s="632" t="str">
        <f>IFERROR(VLOOKUP(K675,【参考】数式用!$AR$3:$AS$49, 2, FALSE), "")</f>
        <v/>
      </c>
      <c r="AZ675" s="577" t="str">
        <f t="shared" si="337"/>
        <v/>
      </c>
      <c r="BA675" s="559" t="str">
        <f t="shared" si="338"/>
        <v>入力済</v>
      </c>
      <c r="BB675" s="632" t="str">
        <f>IFERROR(VLOOKUP(K675,【参考】数式用!$AX$3:$AY$59, 2, FALSE), "")</f>
        <v/>
      </c>
      <c r="BC675" s="577" t="str">
        <f t="shared" si="339"/>
        <v/>
      </c>
      <c r="BD675" s="559" t="str">
        <f t="shared" si="340"/>
        <v>入力済</v>
      </c>
      <c r="BE675" s="559" t="str">
        <f t="shared" si="341"/>
        <v/>
      </c>
      <c r="BF675" s="559" t="str">
        <f t="shared" si="342"/>
        <v/>
      </c>
      <c r="BG675" s="559" t="str">
        <f t="shared" si="343"/>
        <v/>
      </c>
      <c r="BH675" s="559" t="str">
        <f t="shared" si="344"/>
        <v/>
      </c>
      <c r="BI675" s="559" t="str">
        <f t="shared" si="345"/>
        <v/>
      </c>
      <c r="BK675" s="27"/>
      <c r="BL675" s="606" t="str">
        <f t="shared" si="346"/>
        <v/>
      </c>
      <c r="BM675" s="606" t="str">
        <f t="shared" si="347"/>
        <v/>
      </c>
      <c r="BN675" s="606" t="str">
        <f t="shared" si="348"/>
        <v/>
      </c>
      <c r="BO675" s="607" t="str">
        <f>IFERROR(IF(BN675="対象",ROUNDDOWN(L675*VLOOKUP(K675,【参考】数式用!$A$4:$J$42,10,FALSE)*AA675,0),""),"")</f>
        <v/>
      </c>
      <c r="BP675" s="606" t="str">
        <f t="shared" si="352"/>
        <v/>
      </c>
      <c r="BQ675" s="606" t="str">
        <f t="shared" si="349"/>
        <v/>
      </c>
      <c r="BR675" s="608" t="str">
        <f t="shared" si="353"/>
        <v/>
      </c>
      <c r="BS675" s="608" t="str">
        <f t="shared" si="350"/>
        <v/>
      </c>
      <c r="BT675" s="606" t="str">
        <f t="shared" si="351"/>
        <v/>
      </c>
      <c r="BU675" s="607" t="str">
        <f>IFERROR(IF(BT675="Ⅱロ有り",ROUNDDOWN(L675*VLOOKUP(K675,【参考】数式用!$A$4:$J$42,10,FALSE)*AA675,0),""),"")</f>
        <v/>
      </c>
      <c r="BV675" s="606" t="str">
        <f>IFERROR(IF(BT675="Ⅱロなし",ROUNDDOWN(L675*VLOOKUP(K675,【参考】数式用!$A$4:$J$42,8,FALSE)*AA675,0),""),"")</f>
        <v/>
      </c>
    </row>
    <row r="676" spans="1:74" ht="110.1" customHeight="1" thickBot="1">
      <c r="A676" s="333">
        <v>663</v>
      </c>
      <c r="B676" s="1008" t="str">
        <f>IF(基本情報入力シート!B698="","",基本情報入力シート!B698)</f>
        <v/>
      </c>
      <c r="C676" s="1009"/>
      <c r="D676" s="1009"/>
      <c r="E676" s="1009"/>
      <c r="F676" s="1010"/>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24" t="str">
        <f>IF('別紙様式2-2（個票（４、５月））'!M676="","",'別紙様式2-2（個票（４、５月））'!M676)</f>
        <v/>
      </c>
      <c r="N676" s="584" t="str">
        <f>IF('別紙様式2-2（個票（４、５月））'!N676="","",'別紙様式2-2（個票（４、５月））'!N676)</f>
        <v/>
      </c>
      <c r="O676" s="336"/>
      <c r="P676" s="337" t="str">
        <f>IFERROR(VLOOKUP(K676,【参考】数式用!$A$2:$M$57,MATCH(O676,【参考】数式用!$G$3:$M$3,0)+6,0),"")</f>
        <v/>
      </c>
      <c r="Q676" s="338" t="s">
        <v>118</v>
      </c>
      <c r="R676" s="339"/>
      <c r="S676" s="340" t="s">
        <v>183</v>
      </c>
      <c r="T676" s="339"/>
      <c r="U676" s="340" t="s">
        <v>184</v>
      </c>
      <c r="V676" s="339"/>
      <c r="W676" s="340" t="s">
        <v>183</v>
      </c>
      <c r="X676" s="339"/>
      <c r="Y676" s="340" t="s">
        <v>185</v>
      </c>
      <c r="Z676" s="340" t="s">
        <v>186</v>
      </c>
      <c r="AA676" s="340" t="str">
        <f t="shared" si="323"/>
        <v/>
      </c>
      <c r="AB676" s="341" t="s">
        <v>187</v>
      </c>
      <c r="AC676" s="342" t="str">
        <f t="shared" si="324"/>
        <v/>
      </c>
      <c r="AD676" s="509" t="str">
        <f t="shared" si="325"/>
        <v/>
      </c>
      <c r="AE676" s="343" t="str">
        <f>IFERROR(ROUNDDOWN(ROUNDDOWN(ROUND(L676*VLOOKUP(K676,【参考】数式用!$A$2:$M$57,MATCH("処遇改善加算Ⅳ",【参考】数式用!$G$3:$M$3,0)+6,0),0),0)*AA676*0.5,0), "")</f>
        <v/>
      </c>
      <c r="AF676" s="344"/>
      <c r="AG676" s="345"/>
      <c r="AH676" s="345"/>
      <c r="AI676" s="344"/>
      <c r="AJ676" s="382"/>
      <c r="AK676" s="346"/>
      <c r="AL676" s="324" t="str">
        <f t="shared" si="326"/>
        <v/>
      </c>
      <c r="AM676" s="325" t="str">
        <f t="shared" si="327"/>
        <v/>
      </c>
      <c r="AN676" s="255"/>
      <c r="AO676" s="577" t="str">
        <f>IFERROR(VLOOKUP(K676,【参考】数式用!$A$2:$N$57,14,FALSE),"")</f>
        <v/>
      </c>
      <c r="AP676" s="577" t="str">
        <f t="shared" si="328"/>
        <v/>
      </c>
      <c r="AQ676" s="560" t="str">
        <f t="shared" si="329"/>
        <v/>
      </c>
      <c r="AR676" s="560" t="str">
        <f t="shared" si="330"/>
        <v>キャリアパス要件Ⅰ・Ⅱ_</v>
      </c>
      <c r="AS676" s="632" t="str">
        <f t="shared" si="331"/>
        <v>入力済</v>
      </c>
      <c r="AT676" s="577" t="str">
        <f t="shared" si="332"/>
        <v/>
      </c>
      <c r="AU676" s="632" t="str">
        <f t="shared" si="333"/>
        <v>入力済</v>
      </c>
      <c r="AV676" s="632" t="str">
        <f t="shared" si="334"/>
        <v/>
      </c>
      <c r="AW676" s="632" t="str">
        <f t="shared" si="335"/>
        <v/>
      </c>
      <c r="AX676" s="577" t="str">
        <f t="shared" si="336"/>
        <v/>
      </c>
      <c r="AY676" s="632" t="str">
        <f>IFERROR(VLOOKUP(K676,【参考】数式用!$AR$3:$AS$49, 2, FALSE), "")</f>
        <v/>
      </c>
      <c r="AZ676" s="577" t="str">
        <f t="shared" si="337"/>
        <v/>
      </c>
      <c r="BA676" s="559" t="str">
        <f t="shared" si="338"/>
        <v>入力済</v>
      </c>
      <c r="BB676" s="632" t="str">
        <f>IFERROR(VLOOKUP(K676,【参考】数式用!$AX$3:$AY$59, 2, FALSE), "")</f>
        <v/>
      </c>
      <c r="BC676" s="577" t="str">
        <f t="shared" si="339"/>
        <v/>
      </c>
      <c r="BD676" s="559" t="str">
        <f t="shared" si="340"/>
        <v>入力済</v>
      </c>
      <c r="BE676" s="559" t="str">
        <f t="shared" si="341"/>
        <v/>
      </c>
      <c r="BF676" s="559" t="str">
        <f t="shared" si="342"/>
        <v/>
      </c>
      <c r="BG676" s="559" t="str">
        <f t="shared" si="343"/>
        <v/>
      </c>
      <c r="BH676" s="559" t="str">
        <f t="shared" si="344"/>
        <v/>
      </c>
      <c r="BI676" s="559" t="str">
        <f t="shared" si="345"/>
        <v/>
      </c>
      <c r="BK676" s="27"/>
      <c r="BL676" s="606" t="str">
        <f t="shared" si="346"/>
        <v/>
      </c>
      <c r="BM676" s="606" t="str">
        <f t="shared" si="347"/>
        <v/>
      </c>
      <c r="BN676" s="606" t="str">
        <f t="shared" si="348"/>
        <v/>
      </c>
      <c r="BO676" s="607" t="str">
        <f>IFERROR(IF(BN676="対象",ROUNDDOWN(L676*VLOOKUP(K676,【参考】数式用!$A$4:$J$42,10,FALSE)*AA676,0),""),"")</f>
        <v/>
      </c>
      <c r="BP676" s="606" t="str">
        <f t="shared" si="352"/>
        <v/>
      </c>
      <c r="BQ676" s="606" t="str">
        <f t="shared" si="349"/>
        <v/>
      </c>
      <c r="BR676" s="608" t="str">
        <f t="shared" si="353"/>
        <v/>
      </c>
      <c r="BS676" s="608" t="str">
        <f t="shared" si="350"/>
        <v/>
      </c>
      <c r="BT676" s="606" t="str">
        <f t="shared" si="351"/>
        <v/>
      </c>
      <c r="BU676" s="607" t="str">
        <f>IFERROR(IF(BT676="Ⅱロ有り",ROUNDDOWN(L676*VLOOKUP(K676,【参考】数式用!$A$4:$J$42,10,FALSE)*AA676,0),""),"")</f>
        <v/>
      </c>
      <c r="BV676" s="606" t="str">
        <f>IFERROR(IF(BT676="Ⅱロなし",ROUNDDOWN(L676*VLOOKUP(K676,【参考】数式用!$A$4:$J$42,8,FALSE)*AA676,0),""),"")</f>
        <v/>
      </c>
    </row>
    <row r="677" spans="1:74" ht="110.1" customHeight="1" thickBot="1">
      <c r="A677" s="333">
        <v>664</v>
      </c>
      <c r="B677" s="1008" t="str">
        <f>IF(基本情報入力シート!B699="","",基本情報入力シート!B699)</f>
        <v/>
      </c>
      <c r="C677" s="1009"/>
      <c r="D677" s="1009"/>
      <c r="E677" s="1009"/>
      <c r="F677" s="1010"/>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24" t="str">
        <f>IF('別紙様式2-2（個票（４、５月））'!M677="","",'別紙様式2-2（個票（４、５月））'!M677)</f>
        <v/>
      </c>
      <c r="N677" s="584" t="str">
        <f>IF('別紙様式2-2（個票（４、５月））'!N677="","",'別紙様式2-2（個票（４、５月））'!N677)</f>
        <v/>
      </c>
      <c r="O677" s="336"/>
      <c r="P677" s="337" t="str">
        <f>IFERROR(VLOOKUP(K677,【参考】数式用!$A$2:$M$57,MATCH(O677,【参考】数式用!$G$3:$M$3,0)+6,0),"")</f>
        <v/>
      </c>
      <c r="Q677" s="338" t="s">
        <v>118</v>
      </c>
      <c r="R677" s="339"/>
      <c r="S677" s="340" t="s">
        <v>183</v>
      </c>
      <c r="T677" s="339"/>
      <c r="U677" s="340" t="s">
        <v>184</v>
      </c>
      <c r="V677" s="339"/>
      <c r="W677" s="340" t="s">
        <v>183</v>
      </c>
      <c r="X677" s="339"/>
      <c r="Y677" s="340" t="s">
        <v>185</v>
      </c>
      <c r="Z677" s="340" t="s">
        <v>186</v>
      </c>
      <c r="AA677" s="340" t="str">
        <f t="shared" si="323"/>
        <v/>
      </c>
      <c r="AB677" s="341" t="s">
        <v>187</v>
      </c>
      <c r="AC677" s="342" t="str">
        <f t="shared" si="324"/>
        <v/>
      </c>
      <c r="AD677" s="509" t="str">
        <f t="shared" si="325"/>
        <v/>
      </c>
      <c r="AE677" s="343" t="str">
        <f>IFERROR(ROUNDDOWN(ROUNDDOWN(ROUND(L677*VLOOKUP(K677,【参考】数式用!$A$2:$M$57,MATCH("処遇改善加算Ⅳ",【参考】数式用!$G$3:$M$3,0)+6,0),0),0)*AA677*0.5,0), "")</f>
        <v/>
      </c>
      <c r="AF677" s="344"/>
      <c r="AG677" s="345"/>
      <c r="AH677" s="345"/>
      <c r="AI677" s="344"/>
      <c r="AJ677" s="382"/>
      <c r="AK677" s="346"/>
      <c r="AL677" s="324" t="str">
        <f t="shared" si="326"/>
        <v/>
      </c>
      <c r="AM677" s="325" t="str">
        <f t="shared" si="327"/>
        <v/>
      </c>
      <c r="AN677" s="255"/>
      <c r="AO677" s="577" t="str">
        <f>IFERROR(VLOOKUP(K677,【参考】数式用!$A$2:$N$57,14,FALSE),"")</f>
        <v/>
      </c>
      <c r="AP677" s="577" t="str">
        <f t="shared" si="328"/>
        <v/>
      </c>
      <c r="AQ677" s="560" t="str">
        <f t="shared" si="329"/>
        <v/>
      </c>
      <c r="AR677" s="560" t="str">
        <f t="shared" si="330"/>
        <v>キャリアパス要件Ⅰ・Ⅱ_</v>
      </c>
      <c r="AS677" s="632" t="str">
        <f t="shared" si="331"/>
        <v>入力済</v>
      </c>
      <c r="AT677" s="577" t="str">
        <f t="shared" si="332"/>
        <v/>
      </c>
      <c r="AU677" s="632" t="str">
        <f t="shared" si="333"/>
        <v>入力済</v>
      </c>
      <c r="AV677" s="632" t="str">
        <f t="shared" si="334"/>
        <v/>
      </c>
      <c r="AW677" s="632" t="str">
        <f t="shared" si="335"/>
        <v/>
      </c>
      <c r="AX677" s="577" t="str">
        <f t="shared" si="336"/>
        <v/>
      </c>
      <c r="AY677" s="632" t="str">
        <f>IFERROR(VLOOKUP(K677,【参考】数式用!$AR$3:$AS$49, 2, FALSE), "")</f>
        <v/>
      </c>
      <c r="AZ677" s="577" t="str">
        <f t="shared" si="337"/>
        <v/>
      </c>
      <c r="BA677" s="559" t="str">
        <f t="shared" si="338"/>
        <v>入力済</v>
      </c>
      <c r="BB677" s="632" t="str">
        <f>IFERROR(VLOOKUP(K677,【参考】数式用!$AX$3:$AY$59, 2, FALSE), "")</f>
        <v/>
      </c>
      <c r="BC677" s="577" t="str">
        <f t="shared" si="339"/>
        <v/>
      </c>
      <c r="BD677" s="559" t="str">
        <f t="shared" si="340"/>
        <v>入力済</v>
      </c>
      <c r="BE677" s="559" t="str">
        <f t="shared" si="341"/>
        <v/>
      </c>
      <c r="BF677" s="559" t="str">
        <f t="shared" si="342"/>
        <v/>
      </c>
      <c r="BG677" s="559" t="str">
        <f t="shared" si="343"/>
        <v/>
      </c>
      <c r="BH677" s="559" t="str">
        <f t="shared" si="344"/>
        <v/>
      </c>
      <c r="BI677" s="559" t="str">
        <f t="shared" si="345"/>
        <v/>
      </c>
      <c r="BK677" s="27"/>
      <c r="BL677" s="606" t="str">
        <f t="shared" si="346"/>
        <v/>
      </c>
      <c r="BM677" s="606" t="str">
        <f t="shared" si="347"/>
        <v/>
      </c>
      <c r="BN677" s="606" t="str">
        <f t="shared" si="348"/>
        <v/>
      </c>
      <c r="BO677" s="607" t="str">
        <f>IFERROR(IF(BN677="対象",ROUNDDOWN(L677*VLOOKUP(K677,【参考】数式用!$A$4:$J$42,10,FALSE)*AA677,0),""),"")</f>
        <v/>
      </c>
      <c r="BP677" s="606" t="str">
        <f t="shared" si="352"/>
        <v/>
      </c>
      <c r="BQ677" s="606" t="str">
        <f t="shared" si="349"/>
        <v/>
      </c>
      <c r="BR677" s="608" t="str">
        <f t="shared" si="353"/>
        <v/>
      </c>
      <c r="BS677" s="608" t="str">
        <f t="shared" si="350"/>
        <v/>
      </c>
      <c r="BT677" s="606" t="str">
        <f t="shared" si="351"/>
        <v/>
      </c>
      <c r="BU677" s="607" t="str">
        <f>IFERROR(IF(BT677="Ⅱロ有り",ROUNDDOWN(L677*VLOOKUP(K677,【参考】数式用!$A$4:$J$42,10,FALSE)*AA677,0),""),"")</f>
        <v/>
      </c>
      <c r="BV677" s="606" t="str">
        <f>IFERROR(IF(BT677="Ⅱロなし",ROUNDDOWN(L677*VLOOKUP(K677,【参考】数式用!$A$4:$J$42,8,FALSE)*AA677,0),""),"")</f>
        <v/>
      </c>
    </row>
    <row r="678" spans="1:74" ht="110.1" customHeight="1" thickBot="1">
      <c r="A678" s="333">
        <v>665</v>
      </c>
      <c r="B678" s="1008" t="str">
        <f>IF(基本情報入力シート!B700="","",基本情報入力シート!B700)</f>
        <v/>
      </c>
      <c r="C678" s="1009"/>
      <c r="D678" s="1009"/>
      <c r="E678" s="1009"/>
      <c r="F678" s="1010"/>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24" t="str">
        <f>IF('別紙様式2-2（個票（４、５月））'!M678="","",'別紙様式2-2（個票（４、５月））'!M678)</f>
        <v/>
      </c>
      <c r="N678" s="584" t="str">
        <f>IF('別紙様式2-2（個票（４、５月））'!N678="","",'別紙様式2-2（個票（４、５月））'!N678)</f>
        <v/>
      </c>
      <c r="O678" s="336"/>
      <c r="P678" s="337" t="str">
        <f>IFERROR(VLOOKUP(K678,【参考】数式用!$A$2:$M$57,MATCH(O678,【参考】数式用!$G$3:$M$3,0)+6,0),"")</f>
        <v/>
      </c>
      <c r="Q678" s="338" t="s">
        <v>118</v>
      </c>
      <c r="R678" s="339"/>
      <c r="S678" s="340" t="s">
        <v>183</v>
      </c>
      <c r="T678" s="339"/>
      <c r="U678" s="340" t="s">
        <v>184</v>
      </c>
      <c r="V678" s="339"/>
      <c r="W678" s="340" t="s">
        <v>183</v>
      </c>
      <c r="X678" s="339"/>
      <c r="Y678" s="340" t="s">
        <v>185</v>
      </c>
      <c r="Z678" s="340" t="s">
        <v>186</v>
      </c>
      <c r="AA678" s="340" t="str">
        <f t="shared" si="323"/>
        <v/>
      </c>
      <c r="AB678" s="341" t="s">
        <v>187</v>
      </c>
      <c r="AC678" s="342" t="str">
        <f t="shared" si="324"/>
        <v/>
      </c>
      <c r="AD678" s="509" t="str">
        <f t="shared" si="325"/>
        <v/>
      </c>
      <c r="AE678" s="343" t="str">
        <f>IFERROR(ROUNDDOWN(ROUNDDOWN(ROUND(L678*VLOOKUP(K678,【参考】数式用!$A$2:$M$57,MATCH("処遇改善加算Ⅳ",【参考】数式用!$G$3:$M$3,0)+6,0),0),0)*AA678*0.5,0), "")</f>
        <v/>
      </c>
      <c r="AF678" s="344"/>
      <c r="AG678" s="345"/>
      <c r="AH678" s="345"/>
      <c r="AI678" s="344"/>
      <c r="AJ678" s="382"/>
      <c r="AK678" s="346"/>
      <c r="AL678" s="324" t="str">
        <f t="shared" si="326"/>
        <v/>
      </c>
      <c r="AM678" s="325" t="str">
        <f t="shared" si="327"/>
        <v/>
      </c>
      <c r="AN678" s="255"/>
      <c r="AO678" s="577" t="str">
        <f>IFERROR(VLOOKUP(K678,【参考】数式用!$A$2:$N$57,14,FALSE),"")</f>
        <v/>
      </c>
      <c r="AP678" s="577" t="str">
        <f t="shared" si="328"/>
        <v/>
      </c>
      <c r="AQ678" s="560" t="str">
        <f t="shared" si="329"/>
        <v/>
      </c>
      <c r="AR678" s="560" t="str">
        <f t="shared" si="330"/>
        <v>キャリアパス要件Ⅰ・Ⅱ_</v>
      </c>
      <c r="AS678" s="632" t="str">
        <f t="shared" si="331"/>
        <v>入力済</v>
      </c>
      <c r="AT678" s="577" t="str">
        <f t="shared" si="332"/>
        <v/>
      </c>
      <c r="AU678" s="632" t="str">
        <f t="shared" si="333"/>
        <v>入力済</v>
      </c>
      <c r="AV678" s="632" t="str">
        <f t="shared" si="334"/>
        <v/>
      </c>
      <c r="AW678" s="632" t="str">
        <f t="shared" si="335"/>
        <v/>
      </c>
      <c r="AX678" s="577" t="str">
        <f t="shared" si="336"/>
        <v/>
      </c>
      <c r="AY678" s="632" t="str">
        <f>IFERROR(VLOOKUP(K678,【参考】数式用!$AR$3:$AS$49, 2, FALSE), "")</f>
        <v/>
      </c>
      <c r="AZ678" s="577" t="str">
        <f t="shared" si="337"/>
        <v/>
      </c>
      <c r="BA678" s="559" t="str">
        <f t="shared" si="338"/>
        <v>入力済</v>
      </c>
      <c r="BB678" s="632" t="str">
        <f>IFERROR(VLOOKUP(K678,【参考】数式用!$AX$3:$AY$59, 2, FALSE), "")</f>
        <v/>
      </c>
      <c r="BC678" s="577" t="str">
        <f t="shared" si="339"/>
        <v/>
      </c>
      <c r="BD678" s="559" t="str">
        <f t="shared" si="340"/>
        <v>入力済</v>
      </c>
      <c r="BE678" s="559" t="str">
        <f t="shared" si="341"/>
        <v/>
      </c>
      <c r="BF678" s="559" t="str">
        <f t="shared" si="342"/>
        <v/>
      </c>
      <c r="BG678" s="559" t="str">
        <f t="shared" si="343"/>
        <v/>
      </c>
      <c r="BH678" s="559" t="str">
        <f t="shared" si="344"/>
        <v/>
      </c>
      <c r="BI678" s="559" t="str">
        <f t="shared" si="345"/>
        <v/>
      </c>
      <c r="BK678" s="27"/>
      <c r="BL678" s="606" t="str">
        <f t="shared" si="346"/>
        <v/>
      </c>
      <c r="BM678" s="606" t="str">
        <f t="shared" si="347"/>
        <v/>
      </c>
      <c r="BN678" s="606" t="str">
        <f t="shared" si="348"/>
        <v/>
      </c>
      <c r="BO678" s="607" t="str">
        <f>IFERROR(IF(BN678="対象",ROUNDDOWN(L678*VLOOKUP(K678,【参考】数式用!$A$4:$J$42,10,FALSE)*AA678,0),""),"")</f>
        <v/>
      </c>
      <c r="BP678" s="606" t="str">
        <f t="shared" si="352"/>
        <v/>
      </c>
      <c r="BQ678" s="606" t="str">
        <f t="shared" si="349"/>
        <v/>
      </c>
      <c r="BR678" s="608" t="str">
        <f t="shared" si="353"/>
        <v/>
      </c>
      <c r="BS678" s="608" t="str">
        <f t="shared" si="350"/>
        <v/>
      </c>
      <c r="BT678" s="606" t="str">
        <f t="shared" si="351"/>
        <v/>
      </c>
      <c r="BU678" s="607" t="str">
        <f>IFERROR(IF(BT678="Ⅱロ有り",ROUNDDOWN(L678*VLOOKUP(K678,【参考】数式用!$A$4:$J$42,10,FALSE)*AA678,0),""),"")</f>
        <v/>
      </c>
      <c r="BV678" s="606" t="str">
        <f>IFERROR(IF(BT678="Ⅱロなし",ROUNDDOWN(L678*VLOOKUP(K678,【参考】数式用!$A$4:$J$42,8,FALSE)*AA678,0),""),"")</f>
        <v/>
      </c>
    </row>
    <row r="679" spans="1:74" ht="110.1" customHeight="1" thickBot="1">
      <c r="A679" s="333">
        <v>666</v>
      </c>
      <c r="B679" s="1008" t="str">
        <f>IF(基本情報入力シート!B701="","",基本情報入力シート!B701)</f>
        <v/>
      </c>
      <c r="C679" s="1009"/>
      <c r="D679" s="1009"/>
      <c r="E679" s="1009"/>
      <c r="F679" s="1010"/>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24" t="str">
        <f>IF('別紙様式2-2（個票（４、５月））'!M679="","",'別紙様式2-2（個票（４、５月））'!M679)</f>
        <v/>
      </c>
      <c r="N679" s="584" t="str">
        <f>IF('別紙様式2-2（個票（４、５月））'!N679="","",'別紙様式2-2（個票（４、５月））'!N679)</f>
        <v/>
      </c>
      <c r="O679" s="336"/>
      <c r="P679" s="337" t="str">
        <f>IFERROR(VLOOKUP(K679,【参考】数式用!$A$2:$M$57,MATCH(O679,【参考】数式用!$G$3:$M$3,0)+6,0),"")</f>
        <v/>
      </c>
      <c r="Q679" s="338" t="s">
        <v>118</v>
      </c>
      <c r="R679" s="339"/>
      <c r="S679" s="340" t="s">
        <v>183</v>
      </c>
      <c r="T679" s="339"/>
      <c r="U679" s="340" t="s">
        <v>184</v>
      </c>
      <c r="V679" s="339"/>
      <c r="W679" s="340" t="s">
        <v>183</v>
      </c>
      <c r="X679" s="339"/>
      <c r="Y679" s="340" t="s">
        <v>185</v>
      </c>
      <c r="Z679" s="340" t="s">
        <v>186</v>
      </c>
      <c r="AA679" s="340" t="str">
        <f t="shared" si="323"/>
        <v/>
      </c>
      <c r="AB679" s="341" t="s">
        <v>187</v>
      </c>
      <c r="AC679" s="342" t="str">
        <f t="shared" si="324"/>
        <v/>
      </c>
      <c r="AD679" s="509" t="str">
        <f t="shared" si="325"/>
        <v/>
      </c>
      <c r="AE679" s="343" t="str">
        <f>IFERROR(ROUNDDOWN(ROUNDDOWN(ROUND(L679*VLOOKUP(K679,【参考】数式用!$A$2:$M$57,MATCH("処遇改善加算Ⅳ",【参考】数式用!$G$3:$M$3,0)+6,0),0),0)*AA679*0.5,0), "")</f>
        <v/>
      </c>
      <c r="AF679" s="344"/>
      <c r="AG679" s="345"/>
      <c r="AH679" s="345"/>
      <c r="AI679" s="344"/>
      <c r="AJ679" s="382"/>
      <c r="AK679" s="346"/>
      <c r="AL679" s="324" t="str">
        <f t="shared" si="326"/>
        <v/>
      </c>
      <c r="AM679" s="325" t="str">
        <f t="shared" si="327"/>
        <v/>
      </c>
      <c r="AN679" s="255"/>
      <c r="AO679" s="577" t="str">
        <f>IFERROR(VLOOKUP(K679,【参考】数式用!$A$2:$N$57,14,FALSE),"")</f>
        <v/>
      </c>
      <c r="AP679" s="577" t="str">
        <f t="shared" si="328"/>
        <v/>
      </c>
      <c r="AQ679" s="560" t="str">
        <f t="shared" si="329"/>
        <v/>
      </c>
      <c r="AR679" s="560" t="str">
        <f t="shared" si="330"/>
        <v>キャリアパス要件Ⅰ・Ⅱ_</v>
      </c>
      <c r="AS679" s="632" t="str">
        <f t="shared" si="331"/>
        <v>入力済</v>
      </c>
      <c r="AT679" s="577" t="str">
        <f t="shared" si="332"/>
        <v/>
      </c>
      <c r="AU679" s="632" t="str">
        <f t="shared" si="333"/>
        <v>入力済</v>
      </c>
      <c r="AV679" s="632" t="str">
        <f t="shared" si="334"/>
        <v/>
      </c>
      <c r="AW679" s="632" t="str">
        <f t="shared" si="335"/>
        <v/>
      </c>
      <c r="AX679" s="577" t="str">
        <f t="shared" si="336"/>
        <v/>
      </c>
      <c r="AY679" s="632" t="str">
        <f>IFERROR(VLOOKUP(K679,【参考】数式用!$AR$3:$AS$49, 2, FALSE), "")</f>
        <v/>
      </c>
      <c r="AZ679" s="577" t="str">
        <f t="shared" si="337"/>
        <v/>
      </c>
      <c r="BA679" s="559" t="str">
        <f t="shared" si="338"/>
        <v>入力済</v>
      </c>
      <c r="BB679" s="632" t="str">
        <f>IFERROR(VLOOKUP(K679,【参考】数式用!$AX$3:$AY$59, 2, FALSE), "")</f>
        <v/>
      </c>
      <c r="BC679" s="577" t="str">
        <f t="shared" si="339"/>
        <v/>
      </c>
      <c r="BD679" s="559" t="str">
        <f t="shared" si="340"/>
        <v>入力済</v>
      </c>
      <c r="BE679" s="559" t="str">
        <f t="shared" si="341"/>
        <v/>
      </c>
      <c r="BF679" s="559" t="str">
        <f t="shared" si="342"/>
        <v/>
      </c>
      <c r="BG679" s="559" t="str">
        <f t="shared" si="343"/>
        <v/>
      </c>
      <c r="BH679" s="559" t="str">
        <f t="shared" si="344"/>
        <v/>
      </c>
      <c r="BI679" s="559" t="str">
        <f t="shared" si="345"/>
        <v/>
      </c>
      <c r="BK679" s="27"/>
      <c r="BL679" s="606" t="str">
        <f t="shared" si="346"/>
        <v/>
      </c>
      <c r="BM679" s="606" t="str">
        <f t="shared" si="347"/>
        <v/>
      </c>
      <c r="BN679" s="606" t="str">
        <f t="shared" si="348"/>
        <v/>
      </c>
      <c r="BO679" s="607" t="str">
        <f>IFERROR(IF(BN679="対象",ROUNDDOWN(L679*VLOOKUP(K679,【参考】数式用!$A$4:$J$42,10,FALSE)*AA679,0),""),"")</f>
        <v/>
      </c>
      <c r="BP679" s="606" t="str">
        <f t="shared" si="352"/>
        <v/>
      </c>
      <c r="BQ679" s="606" t="str">
        <f t="shared" si="349"/>
        <v/>
      </c>
      <c r="BR679" s="608" t="str">
        <f t="shared" si="353"/>
        <v/>
      </c>
      <c r="BS679" s="608" t="str">
        <f t="shared" si="350"/>
        <v/>
      </c>
      <c r="BT679" s="606" t="str">
        <f t="shared" si="351"/>
        <v/>
      </c>
      <c r="BU679" s="607" t="str">
        <f>IFERROR(IF(BT679="Ⅱロ有り",ROUNDDOWN(L679*VLOOKUP(K679,【参考】数式用!$A$4:$J$42,10,FALSE)*AA679,0),""),"")</f>
        <v/>
      </c>
      <c r="BV679" s="606" t="str">
        <f>IFERROR(IF(BT679="Ⅱロなし",ROUNDDOWN(L679*VLOOKUP(K679,【参考】数式用!$A$4:$J$42,8,FALSE)*AA679,0),""),"")</f>
        <v/>
      </c>
    </row>
    <row r="680" spans="1:74" ht="110.1" customHeight="1" thickBot="1">
      <c r="A680" s="333">
        <v>667</v>
      </c>
      <c r="B680" s="1008" t="str">
        <f>IF(基本情報入力シート!B702="","",基本情報入力シート!B702)</f>
        <v/>
      </c>
      <c r="C680" s="1009"/>
      <c r="D680" s="1009"/>
      <c r="E680" s="1009"/>
      <c r="F680" s="1010"/>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24" t="str">
        <f>IF('別紙様式2-2（個票（４、５月））'!M680="","",'別紙様式2-2（個票（４、５月））'!M680)</f>
        <v/>
      </c>
      <c r="N680" s="584" t="str">
        <f>IF('別紙様式2-2（個票（４、５月））'!N680="","",'別紙様式2-2（個票（４、５月））'!N680)</f>
        <v/>
      </c>
      <c r="O680" s="336"/>
      <c r="P680" s="337" t="str">
        <f>IFERROR(VLOOKUP(K680,【参考】数式用!$A$2:$M$57,MATCH(O680,【参考】数式用!$G$3:$M$3,0)+6,0),"")</f>
        <v/>
      </c>
      <c r="Q680" s="338" t="s">
        <v>118</v>
      </c>
      <c r="R680" s="339"/>
      <c r="S680" s="340" t="s">
        <v>183</v>
      </c>
      <c r="T680" s="339"/>
      <c r="U680" s="340" t="s">
        <v>184</v>
      </c>
      <c r="V680" s="339"/>
      <c r="W680" s="340" t="s">
        <v>183</v>
      </c>
      <c r="X680" s="339"/>
      <c r="Y680" s="340" t="s">
        <v>185</v>
      </c>
      <c r="Z680" s="340" t="s">
        <v>186</v>
      </c>
      <c r="AA680" s="340" t="str">
        <f t="shared" si="323"/>
        <v/>
      </c>
      <c r="AB680" s="341" t="s">
        <v>187</v>
      </c>
      <c r="AC680" s="342" t="str">
        <f t="shared" si="324"/>
        <v/>
      </c>
      <c r="AD680" s="509" t="str">
        <f t="shared" si="325"/>
        <v/>
      </c>
      <c r="AE680" s="343" t="str">
        <f>IFERROR(ROUNDDOWN(ROUNDDOWN(ROUND(L680*VLOOKUP(K680,【参考】数式用!$A$2:$M$57,MATCH("処遇改善加算Ⅳ",【参考】数式用!$G$3:$M$3,0)+6,0),0),0)*AA680*0.5,0), "")</f>
        <v/>
      </c>
      <c r="AF680" s="344"/>
      <c r="AG680" s="345"/>
      <c r="AH680" s="345"/>
      <c r="AI680" s="344"/>
      <c r="AJ680" s="382"/>
      <c r="AK680" s="346"/>
      <c r="AL680" s="324" t="str">
        <f t="shared" si="326"/>
        <v/>
      </c>
      <c r="AM680" s="325" t="str">
        <f t="shared" si="327"/>
        <v/>
      </c>
      <c r="AN680" s="255"/>
      <c r="AO680" s="577" t="str">
        <f>IFERROR(VLOOKUP(K680,【参考】数式用!$A$2:$N$57,14,FALSE),"")</f>
        <v/>
      </c>
      <c r="AP680" s="577" t="str">
        <f t="shared" si="328"/>
        <v/>
      </c>
      <c r="AQ680" s="560" t="str">
        <f t="shared" si="329"/>
        <v/>
      </c>
      <c r="AR680" s="560" t="str">
        <f t="shared" si="330"/>
        <v>キャリアパス要件Ⅰ・Ⅱ_</v>
      </c>
      <c r="AS680" s="632" t="str">
        <f t="shared" si="331"/>
        <v>入力済</v>
      </c>
      <c r="AT680" s="577" t="str">
        <f t="shared" si="332"/>
        <v/>
      </c>
      <c r="AU680" s="632" t="str">
        <f t="shared" si="333"/>
        <v>入力済</v>
      </c>
      <c r="AV680" s="632" t="str">
        <f t="shared" si="334"/>
        <v/>
      </c>
      <c r="AW680" s="632" t="str">
        <f t="shared" si="335"/>
        <v/>
      </c>
      <c r="AX680" s="577" t="str">
        <f t="shared" si="336"/>
        <v/>
      </c>
      <c r="AY680" s="632" t="str">
        <f>IFERROR(VLOOKUP(K680,【参考】数式用!$AR$3:$AS$49, 2, FALSE), "")</f>
        <v/>
      </c>
      <c r="AZ680" s="577" t="str">
        <f t="shared" si="337"/>
        <v/>
      </c>
      <c r="BA680" s="559" t="str">
        <f t="shared" si="338"/>
        <v>入力済</v>
      </c>
      <c r="BB680" s="632" t="str">
        <f>IFERROR(VLOOKUP(K680,【参考】数式用!$AX$3:$AY$59, 2, FALSE), "")</f>
        <v/>
      </c>
      <c r="BC680" s="577" t="str">
        <f t="shared" si="339"/>
        <v/>
      </c>
      <c r="BD680" s="559" t="str">
        <f t="shared" si="340"/>
        <v>入力済</v>
      </c>
      <c r="BE680" s="559" t="str">
        <f t="shared" si="341"/>
        <v/>
      </c>
      <c r="BF680" s="559" t="str">
        <f t="shared" si="342"/>
        <v/>
      </c>
      <c r="BG680" s="559" t="str">
        <f t="shared" si="343"/>
        <v/>
      </c>
      <c r="BH680" s="559" t="str">
        <f t="shared" si="344"/>
        <v/>
      </c>
      <c r="BI680" s="559" t="str">
        <f t="shared" si="345"/>
        <v/>
      </c>
      <c r="BK680" s="27"/>
      <c r="BL680" s="606" t="str">
        <f t="shared" si="346"/>
        <v/>
      </c>
      <c r="BM680" s="606" t="str">
        <f t="shared" si="347"/>
        <v/>
      </c>
      <c r="BN680" s="606" t="str">
        <f t="shared" si="348"/>
        <v/>
      </c>
      <c r="BO680" s="607" t="str">
        <f>IFERROR(IF(BN680="対象",ROUNDDOWN(L680*VLOOKUP(K680,【参考】数式用!$A$4:$J$42,10,FALSE)*AA680,0),""),"")</f>
        <v/>
      </c>
      <c r="BP680" s="606" t="str">
        <f t="shared" si="352"/>
        <v/>
      </c>
      <c r="BQ680" s="606" t="str">
        <f t="shared" si="349"/>
        <v/>
      </c>
      <c r="BR680" s="608" t="str">
        <f t="shared" si="353"/>
        <v/>
      </c>
      <c r="BS680" s="608" t="str">
        <f t="shared" si="350"/>
        <v/>
      </c>
      <c r="BT680" s="606" t="str">
        <f t="shared" si="351"/>
        <v/>
      </c>
      <c r="BU680" s="607" t="str">
        <f>IFERROR(IF(BT680="Ⅱロ有り",ROUNDDOWN(L680*VLOOKUP(K680,【参考】数式用!$A$4:$J$42,10,FALSE)*AA680,0),""),"")</f>
        <v/>
      </c>
      <c r="BV680" s="606" t="str">
        <f>IFERROR(IF(BT680="Ⅱロなし",ROUNDDOWN(L680*VLOOKUP(K680,【参考】数式用!$A$4:$J$42,8,FALSE)*AA680,0),""),"")</f>
        <v/>
      </c>
    </row>
    <row r="681" spans="1:74" ht="110.1" customHeight="1" thickBot="1">
      <c r="A681" s="333">
        <v>668</v>
      </c>
      <c r="B681" s="1008" t="str">
        <f>IF(基本情報入力シート!B703="","",基本情報入力シート!B703)</f>
        <v/>
      </c>
      <c r="C681" s="1009"/>
      <c r="D681" s="1009"/>
      <c r="E681" s="1009"/>
      <c r="F681" s="1010"/>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24" t="str">
        <f>IF('別紙様式2-2（個票（４、５月））'!M681="","",'別紙様式2-2（個票（４、５月））'!M681)</f>
        <v/>
      </c>
      <c r="N681" s="584" t="str">
        <f>IF('別紙様式2-2（個票（４、５月））'!N681="","",'別紙様式2-2（個票（４、５月））'!N681)</f>
        <v/>
      </c>
      <c r="O681" s="336"/>
      <c r="P681" s="337" t="str">
        <f>IFERROR(VLOOKUP(K681,【参考】数式用!$A$2:$M$57,MATCH(O681,【参考】数式用!$G$3:$M$3,0)+6,0),"")</f>
        <v/>
      </c>
      <c r="Q681" s="338" t="s">
        <v>118</v>
      </c>
      <c r="R681" s="339"/>
      <c r="S681" s="340" t="s">
        <v>183</v>
      </c>
      <c r="T681" s="339"/>
      <c r="U681" s="340" t="s">
        <v>184</v>
      </c>
      <c r="V681" s="339"/>
      <c r="W681" s="340" t="s">
        <v>183</v>
      </c>
      <c r="X681" s="339"/>
      <c r="Y681" s="340" t="s">
        <v>185</v>
      </c>
      <c r="Z681" s="340" t="s">
        <v>186</v>
      </c>
      <c r="AA681" s="340" t="str">
        <f t="shared" si="323"/>
        <v/>
      </c>
      <c r="AB681" s="341" t="s">
        <v>187</v>
      </c>
      <c r="AC681" s="342" t="str">
        <f t="shared" si="324"/>
        <v/>
      </c>
      <c r="AD681" s="509" t="str">
        <f t="shared" si="325"/>
        <v/>
      </c>
      <c r="AE681" s="343" t="str">
        <f>IFERROR(ROUNDDOWN(ROUNDDOWN(ROUND(L681*VLOOKUP(K681,【参考】数式用!$A$2:$M$57,MATCH("処遇改善加算Ⅳ",【参考】数式用!$G$3:$M$3,0)+6,0),0),0)*AA681*0.5,0), "")</f>
        <v/>
      </c>
      <c r="AF681" s="344"/>
      <c r="AG681" s="345"/>
      <c r="AH681" s="345"/>
      <c r="AI681" s="344"/>
      <c r="AJ681" s="382"/>
      <c r="AK681" s="346"/>
      <c r="AL681" s="324" t="str">
        <f t="shared" si="326"/>
        <v/>
      </c>
      <c r="AM681" s="325" t="str">
        <f t="shared" si="327"/>
        <v/>
      </c>
      <c r="AN681" s="255"/>
      <c r="AO681" s="577" t="str">
        <f>IFERROR(VLOOKUP(K681,【参考】数式用!$A$2:$N$57,14,FALSE),"")</f>
        <v/>
      </c>
      <c r="AP681" s="577" t="str">
        <f t="shared" si="328"/>
        <v/>
      </c>
      <c r="AQ681" s="560" t="str">
        <f t="shared" si="329"/>
        <v/>
      </c>
      <c r="AR681" s="560" t="str">
        <f t="shared" si="330"/>
        <v>キャリアパス要件Ⅰ・Ⅱ_</v>
      </c>
      <c r="AS681" s="632" t="str">
        <f t="shared" si="331"/>
        <v>入力済</v>
      </c>
      <c r="AT681" s="577" t="str">
        <f t="shared" si="332"/>
        <v/>
      </c>
      <c r="AU681" s="632" t="str">
        <f t="shared" si="333"/>
        <v>入力済</v>
      </c>
      <c r="AV681" s="632" t="str">
        <f t="shared" si="334"/>
        <v/>
      </c>
      <c r="AW681" s="632" t="str">
        <f t="shared" si="335"/>
        <v/>
      </c>
      <c r="AX681" s="577" t="str">
        <f t="shared" si="336"/>
        <v/>
      </c>
      <c r="AY681" s="632" t="str">
        <f>IFERROR(VLOOKUP(K681,【参考】数式用!$AR$3:$AS$49, 2, FALSE), "")</f>
        <v/>
      </c>
      <c r="AZ681" s="577" t="str">
        <f t="shared" si="337"/>
        <v/>
      </c>
      <c r="BA681" s="559" t="str">
        <f t="shared" si="338"/>
        <v>入力済</v>
      </c>
      <c r="BB681" s="632" t="str">
        <f>IFERROR(VLOOKUP(K681,【参考】数式用!$AX$3:$AY$59, 2, FALSE), "")</f>
        <v/>
      </c>
      <c r="BC681" s="577" t="str">
        <f t="shared" si="339"/>
        <v/>
      </c>
      <c r="BD681" s="559" t="str">
        <f t="shared" si="340"/>
        <v>入力済</v>
      </c>
      <c r="BE681" s="559" t="str">
        <f t="shared" si="341"/>
        <v/>
      </c>
      <c r="BF681" s="559" t="str">
        <f t="shared" si="342"/>
        <v/>
      </c>
      <c r="BG681" s="559" t="str">
        <f t="shared" si="343"/>
        <v/>
      </c>
      <c r="BH681" s="559" t="str">
        <f t="shared" si="344"/>
        <v/>
      </c>
      <c r="BI681" s="559" t="str">
        <f t="shared" si="345"/>
        <v/>
      </c>
      <c r="BK681" s="27"/>
      <c r="BL681" s="606" t="str">
        <f t="shared" si="346"/>
        <v/>
      </c>
      <c r="BM681" s="606" t="str">
        <f t="shared" si="347"/>
        <v/>
      </c>
      <c r="BN681" s="606" t="str">
        <f t="shared" si="348"/>
        <v/>
      </c>
      <c r="BO681" s="607" t="str">
        <f>IFERROR(IF(BN681="対象",ROUNDDOWN(L681*VLOOKUP(K681,【参考】数式用!$A$4:$J$42,10,FALSE)*AA681,0),""),"")</f>
        <v/>
      </c>
      <c r="BP681" s="606" t="str">
        <f t="shared" si="352"/>
        <v/>
      </c>
      <c r="BQ681" s="606" t="str">
        <f t="shared" si="349"/>
        <v/>
      </c>
      <c r="BR681" s="608" t="str">
        <f t="shared" si="353"/>
        <v/>
      </c>
      <c r="BS681" s="608" t="str">
        <f t="shared" si="350"/>
        <v/>
      </c>
      <c r="BT681" s="606" t="str">
        <f t="shared" si="351"/>
        <v/>
      </c>
      <c r="BU681" s="607" t="str">
        <f>IFERROR(IF(BT681="Ⅱロ有り",ROUNDDOWN(L681*VLOOKUP(K681,【参考】数式用!$A$4:$J$42,10,FALSE)*AA681,0),""),"")</f>
        <v/>
      </c>
      <c r="BV681" s="606" t="str">
        <f>IFERROR(IF(BT681="Ⅱロなし",ROUNDDOWN(L681*VLOOKUP(K681,【参考】数式用!$A$4:$J$42,8,FALSE)*AA681,0),""),"")</f>
        <v/>
      </c>
    </row>
    <row r="682" spans="1:74" ht="110.1" customHeight="1" thickBot="1">
      <c r="A682" s="333">
        <v>669</v>
      </c>
      <c r="B682" s="1008" t="str">
        <f>IF(基本情報入力シート!B704="","",基本情報入力シート!B704)</f>
        <v/>
      </c>
      <c r="C682" s="1009"/>
      <c r="D682" s="1009"/>
      <c r="E682" s="1009"/>
      <c r="F682" s="1010"/>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24" t="str">
        <f>IF('別紙様式2-2（個票（４、５月））'!M682="","",'別紙様式2-2（個票（４、５月））'!M682)</f>
        <v/>
      </c>
      <c r="N682" s="584" t="str">
        <f>IF('別紙様式2-2（個票（４、５月））'!N682="","",'別紙様式2-2（個票（４、５月））'!N682)</f>
        <v/>
      </c>
      <c r="O682" s="336"/>
      <c r="P682" s="337" t="str">
        <f>IFERROR(VLOOKUP(K682,【参考】数式用!$A$2:$M$57,MATCH(O682,【参考】数式用!$G$3:$M$3,0)+6,0),"")</f>
        <v/>
      </c>
      <c r="Q682" s="338" t="s">
        <v>118</v>
      </c>
      <c r="R682" s="339"/>
      <c r="S682" s="340" t="s">
        <v>183</v>
      </c>
      <c r="T682" s="339"/>
      <c r="U682" s="340" t="s">
        <v>184</v>
      </c>
      <c r="V682" s="339"/>
      <c r="W682" s="340" t="s">
        <v>183</v>
      </c>
      <c r="X682" s="339"/>
      <c r="Y682" s="340" t="s">
        <v>185</v>
      </c>
      <c r="Z682" s="340" t="s">
        <v>186</v>
      </c>
      <c r="AA682" s="340" t="str">
        <f t="shared" si="323"/>
        <v/>
      </c>
      <c r="AB682" s="341" t="s">
        <v>187</v>
      </c>
      <c r="AC682" s="342" t="str">
        <f t="shared" si="324"/>
        <v/>
      </c>
      <c r="AD682" s="509" t="str">
        <f t="shared" si="325"/>
        <v/>
      </c>
      <c r="AE682" s="343" t="str">
        <f>IFERROR(ROUNDDOWN(ROUNDDOWN(ROUND(L682*VLOOKUP(K682,【参考】数式用!$A$2:$M$57,MATCH("処遇改善加算Ⅳ",【参考】数式用!$G$3:$M$3,0)+6,0),0),0)*AA682*0.5,0), "")</f>
        <v/>
      </c>
      <c r="AF682" s="344"/>
      <c r="AG682" s="345"/>
      <c r="AH682" s="345"/>
      <c r="AI682" s="344"/>
      <c r="AJ682" s="382"/>
      <c r="AK682" s="346"/>
      <c r="AL682" s="324" t="str">
        <f t="shared" si="326"/>
        <v/>
      </c>
      <c r="AM682" s="325" t="str">
        <f t="shared" si="327"/>
        <v/>
      </c>
      <c r="AN682" s="255"/>
      <c r="AO682" s="577" t="str">
        <f>IFERROR(VLOOKUP(K682,【参考】数式用!$A$2:$N$57,14,FALSE),"")</f>
        <v/>
      </c>
      <c r="AP682" s="577" t="str">
        <f t="shared" si="328"/>
        <v/>
      </c>
      <c r="AQ682" s="560" t="str">
        <f t="shared" si="329"/>
        <v/>
      </c>
      <c r="AR682" s="560" t="str">
        <f t="shared" si="330"/>
        <v>キャリアパス要件Ⅰ・Ⅱ_</v>
      </c>
      <c r="AS682" s="632" t="str">
        <f t="shared" si="331"/>
        <v>入力済</v>
      </c>
      <c r="AT682" s="577" t="str">
        <f t="shared" si="332"/>
        <v/>
      </c>
      <c r="AU682" s="632" t="str">
        <f t="shared" si="333"/>
        <v>入力済</v>
      </c>
      <c r="AV682" s="632" t="str">
        <f t="shared" si="334"/>
        <v/>
      </c>
      <c r="AW682" s="632" t="str">
        <f t="shared" si="335"/>
        <v/>
      </c>
      <c r="AX682" s="577" t="str">
        <f t="shared" si="336"/>
        <v/>
      </c>
      <c r="AY682" s="632" t="str">
        <f>IFERROR(VLOOKUP(K682,【参考】数式用!$AR$3:$AS$49, 2, FALSE), "")</f>
        <v/>
      </c>
      <c r="AZ682" s="577" t="str">
        <f t="shared" si="337"/>
        <v/>
      </c>
      <c r="BA682" s="559" t="str">
        <f t="shared" si="338"/>
        <v>入力済</v>
      </c>
      <c r="BB682" s="632" t="str">
        <f>IFERROR(VLOOKUP(K682,【参考】数式用!$AX$3:$AY$59, 2, FALSE), "")</f>
        <v/>
      </c>
      <c r="BC682" s="577" t="str">
        <f t="shared" si="339"/>
        <v/>
      </c>
      <c r="BD682" s="559" t="str">
        <f t="shared" si="340"/>
        <v>入力済</v>
      </c>
      <c r="BE682" s="559" t="str">
        <f t="shared" si="341"/>
        <v/>
      </c>
      <c r="BF682" s="559" t="str">
        <f t="shared" si="342"/>
        <v/>
      </c>
      <c r="BG682" s="559" t="str">
        <f t="shared" si="343"/>
        <v/>
      </c>
      <c r="BH682" s="559" t="str">
        <f t="shared" si="344"/>
        <v/>
      </c>
      <c r="BI682" s="559" t="str">
        <f t="shared" si="345"/>
        <v/>
      </c>
      <c r="BK682" s="27"/>
      <c r="BL682" s="606" t="str">
        <f t="shared" si="346"/>
        <v/>
      </c>
      <c r="BM682" s="606" t="str">
        <f t="shared" si="347"/>
        <v/>
      </c>
      <c r="BN682" s="606" t="str">
        <f t="shared" si="348"/>
        <v/>
      </c>
      <c r="BO682" s="607" t="str">
        <f>IFERROR(IF(BN682="対象",ROUNDDOWN(L682*VLOOKUP(K682,【参考】数式用!$A$4:$J$42,10,FALSE)*AA682,0),""),"")</f>
        <v/>
      </c>
      <c r="BP682" s="606" t="str">
        <f t="shared" si="352"/>
        <v/>
      </c>
      <c r="BQ682" s="606" t="str">
        <f t="shared" si="349"/>
        <v/>
      </c>
      <c r="BR682" s="608" t="str">
        <f t="shared" si="353"/>
        <v/>
      </c>
      <c r="BS682" s="608" t="str">
        <f t="shared" si="350"/>
        <v/>
      </c>
      <c r="BT682" s="606" t="str">
        <f t="shared" si="351"/>
        <v/>
      </c>
      <c r="BU682" s="607" t="str">
        <f>IFERROR(IF(BT682="Ⅱロ有り",ROUNDDOWN(L682*VLOOKUP(K682,【参考】数式用!$A$4:$J$42,10,FALSE)*AA682,0),""),"")</f>
        <v/>
      </c>
      <c r="BV682" s="606" t="str">
        <f>IFERROR(IF(BT682="Ⅱロなし",ROUNDDOWN(L682*VLOOKUP(K682,【参考】数式用!$A$4:$J$42,8,FALSE)*AA682,0),""),"")</f>
        <v/>
      </c>
    </row>
    <row r="683" spans="1:74" ht="110.1" customHeight="1" thickBot="1">
      <c r="A683" s="333">
        <v>670</v>
      </c>
      <c r="B683" s="1008" t="str">
        <f>IF(基本情報入力シート!B705="","",基本情報入力シート!B705)</f>
        <v/>
      </c>
      <c r="C683" s="1009"/>
      <c r="D683" s="1009"/>
      <c r="E683" s="1009"/>
      <c r="F683" s="1010"/>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24" t="str">
        <f>IF('別紙様式2-2（個票（４、５月））'!M683="","",'別紙様式2-2（個票（４、５月））'!M683)</f>
        <v/>
      </c>
      <c r="N683" s="584" t="str">
        <f>IF('別紙様式2-2（個票（４、５月））'!N683="","",'別紙様式2-2（個票（４、５月））'!N683)</f>
        <v/>
      </c>
      <c r="O683" s="336"/>
      <c r="P683" s="337" t="str">
        <f>IFERROR(VLOOKUP(K683,【参考】数式用!$A$2:$M$57,MATCH(O683,【参考】数式用!$G$3:$M$3,0)+6,0),"")</f>
        <v/>
      </c>
      <c r="Q683" s="338" t="s">
        <v>118</v>
      </c>
      <c r="R683" s="339"/>
      <c r="S683" s="340" t="s">
        <v>183</v>
      </c>
      <c r="T683" s="339"/>
      <c r="U683" s="340" t="s">
        <v>184</v>
      </c>
      <c r="V683" s="339"/>
      <c r="W683" s="340" t="s">
        <v>183</v>
      </c>
      <c r="X683" s="339"/>
      <c r="Y683" s="340" t="s">
        <v>185</v>
      </c>
      <c r="Z683" s="340" t="s">
        <v>186</v>
      </c>
      <c r="AA683" s="340" t="str">
        <f t="shared" si="323"/>
        <v/>
      </c>
      <c r="AB683" s="341" t="s">
        <v>187</v>
      </c>
      <c r="AC683" s="342" t="str">
        <f t="shared" si="324"/>
        <v/>
      </c>
      <c r="AD683" s="509" t="str">
        <f t="shared" si="325"/>
        <v/>
      </c>
      <c r="AE683" s="343" t="str">
        <f>IFERROR(ROUNDDOWN(ROUNDDOWN(ROUND(L683*VLOOKUP(K683,【参考】数式用!$A$2:$M$57,MATCH("処遇改善加算Ⅳ",【参考】数式用!$G$3:$M$3,0)+6,0),0),0)*AA683*0.5,0), "")</f>
        <v/>
      </c>
      <c r="AF683" s="344"/>
      <c r="AG683" s="345"/>
      <c r="AH683" s="345"/>
      <c r="AI683" s="344"/>
      <c r="AJ683" s="382"/>
      <c r="AK683" s="346"/>
      <c r="AL683" s="324" t="str">
        <f t="shared" si="326"/>
        <v/>
      </c>
      <c r="AM683" s="325" t="str">
        <f t="shared" si="327"/>
        <v/>
      </c>
      <c r="AN683" s="255"/>
      <c r="AO683" s="577" t="str">
        <f>IFERROR(VLOOKUP(K683,【参考】数式用!$A$2:$N$57,14,FALSE),"")</f>
        <v/>
      </c>
      <c r="AP683" s="577" t="str">
        <f t="shared" si="328"/>
        <v/>
      </c>
      <c r="AQ683" s="560" t="str">
        <f t="shared" si="329"/>
        <v/>
      </c>
      <c r="AR683" s="560" t="str">
        <f t="shared" si="330"/>
        <v>キャリアパス要件Ⅰ・Ⅱ_</v>
      </c>
      <c r="AS683" s="632" t="str">
        <f t="shared" si="331"/>
        <v>入力済</v>
      </c>
      <c r="AT683" s="577" t="str">
        <f t="shared" si="332"/>
        <v/>
      </c>
      <c r="AU683" s="632" t="str">
        <f t="shared" si="333"/>
        <v>入力済</v>
      </c>
      <c r="AV683" s="632" t="str">
        <f t="shared" si="334"/>
        <v/>
      </c>
      <c r="AW683" s="632" t="str">
        <f t="shared" si="335"/>
        <v/>
      </c>
      <c r="AX683" s="577" t="str">
        <f t="shared" si="336"/>
        <v/>
      </c>
      <c r="AY683" s="632" t="str">
        <f>IFERROR(VLOOKUP(K683,【参考】数式用!$AR$3:$AS$49, 2, FALSE), "")</f>
        <v/>
      </c>
      <c r="AZ683" s="577" t="str">
        <f t="shared" si="337"/>
        <v/>
      </c>
      <c r="BA683" s="559" t="str">
        <f t="shared" si="338"/>
        <v>入力済</v>
      </c>
      <c r="BB683" s="632" t="str">
        <f>IFERROR(VLOOKUP(K683,【参考】数式用!$AX$3:$AY$59, 2, FALSE), "")</f>
        <v/>
      </c>
      <c r="BC683" s="577" t="str">
        <f t="shared" si="339"/>
        <v/>
      </c>
      <c r="BD683" s="559" t="str">
        <f t="shared" si="340"/>
        <v>入力済</v>
      </c>
      <c r="BE683" s="559" t="str">
        <f t="shared" si="341"/>
        <v/>
      </c>
      <c r="BF683" s="559" t="str">
        <f t="shared" si="342"/>
        <v/>
      </c>
      <c r="BG683" s="559" t="str">
        <f t="shared" si="343"/>
        <v/>
      </c>
      <c r="BH683" s="559" t="str">
        <f t="shared" si="344"/>
        <v/>
      </c>
      <c r="BI683" s="559" t="str">
        <f t="shared" si="345"/>
        <v/>
      </c>
      <c r="BK683" s="27"/>
      <c r="BL683" s="606" t="str">
        <f t="shared" si="346"/>
        <v/>
      </c>
      <c r="BM683" s="606" t="str">
        <f t="shared" si="347"/>
        <v/>
      </c>
      <c r="BN683" s="606" t="str">
        <f t="shared" si="348"/>
        <v/>
      </c>
      <c r="BO683" s="607" t="str">
        <f>IFERROR(IF(BN683="対象",ROUNDDOWN(L683*VLOOKUP(K683,【参考】数式用!$A$4:$J$42,10,FALSE)*AA683,0),""),"")</f>
        <v/>
      </c>
      <c r="BP683" s="606" t="str">
        <f t="shared" si="352"/>
        <v/>
      </c>
      <c r="BQ683" s="606" t="str">
        <f t="shared" si="349"/>
        <v/>
      </c>
      <c r="BR683" s="608" t="str">
        <f t="shared" si="353"/>
        <v/>
      </c>
      <c r="BS683" s="608" t="str">
        <f t="shared" si="350"/>
        <v/>
      </c>
      <c r="BT683" s="606" t="str">
        <f t="shared" si="351"/>
        <v/>
      </c>
      <c r="BU683" s="607" t="str">
        <f>IFERROR(IF(BT683="Ⅱロ有り",ROUNDDOWN(L683*VLOOKUP(K683,【参考】数式用!$A$4:$J$42,10,FALSE)*AA683,0),""),"")</f>
        <v/>
      </c>
      <c r="BV683" s="606" t="str">
        <f>IFERROR(IF(BT683="Ⅱロなし",ROUNDDOWN(L683*VLOOKUP(K683,【参考】数式用!$A$4:$J$42,8,FALSE)*AA683,0),""),"")</f>
        <v/>
      </c>
    </row>
    <row r="684" spans="1:74" ht="110.1" customHeight="1" thickBot="1">
      <c r="A684" s="333">
        <v>671</v>
      </c>
      <c r="B684" s="1008" t="str">
        <f>IF(基本情報入力シート!B706="","",基本情報入力シート!B706)</f>
        <v/>
      </c>
      <c r="C684" s="1009"/>
      <c r="D684" s="1009"/>
      <c r="E684" s="1009"/>
      <c r="F684" s="1010"/>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24" t="str">
        <f>IF('別紙様式2-2（個票（４、５月））'!M684="","",'別紙様式2-2（個票（４、５月））'!M684)</f>
        <v/>
      </c>
      <c r="N684" s="584" t="str">
        <f>IF('別紙様式2-2（個票（４、５月））'!N684="","",'別紙様式2-2（個票（４、５月））'!N684)</f>
        <v/>
      </c>
      <c r="O684" s="336"/>
      <c r="P684" s="337" t="str">
        <f>IFERROR(VLOOKUP(K684,【参考】数式用!$A$2:$M$57,MATCH(O684,【参考】数式用!$G$3:$M$3,0)+6,0),"")</f>
        <v/>
      </c>
      <c r="Q684" s="338" t="s">
        <v>118</v>
      </c>
      <c r="R684" s="339"/>
      <c r="S684" s="340" t="s">
        <v>183</v>
      </c>
      <c r="T684" s="339"/>
      <c r="U684" s="340" t="s">
        <v>184</v>
      </c>
      <c r="V684" s="339"/>
      <c r="W684" s="340" t="s">
        <v>183</v>
      </c>
      <c r="X684" s="339"/>
      <c r="Y684" s="340" t="s">
        <v>185</v>
      </c>
      <c r="Z684" s="340" t="s">
        <v>186</v>
      </c>
      <c r="AA684" s="340" t="str">
        <f t="shared" si="323"/>
        <v/>
      </c>
      <c r="AB684" s="341" t="s">
        <v>187</v>
      </c>
      <c r="AC684" s="342" t="str">
        <f t="shared" si="324"/>
        <v/>
      </c>
      <c r="AD684" s="509" t="str">
        <f t="shared" si="325"/>
        <v/>
      </c>
      <c r="AE684" s="343" t="str">
        <f>IFERROR(ROUNDDOWN(ROUNDDOWN(ROUND(L684*VLOOKUP(K684,【参考】数式用!$A$2:$M$57,MATCH("処遇改善加算Ⅳ",【参考】数式用!$G$3:$M$3,0)+6,0),0),0)*AA684*0.5,0), "")</f>
        <v/>
      </c>
      <c r="AF684" s="344"/>
      <c r="AG684" s="345"/>
      <c r="AH684" s="345"/>
      <c r="AI684" s="344"/>
      <c r="AJ684" s="382"/>
      <c r="AK684" s="346"/>
      <c r="AL684" s="324" t="str">
        <f t="shared" si="326"/>
        <v/>
      </c>
      <c r="AM684" s="325" t="str">
        <f t="shared" si="327"/>
        <v/>
      </c>
      <c r="AN684" s="255"/>
      <c r="AO684" s="577" t="str">
        <f>IFERROR(VLOOKUP(K684,【参考】数式用!$A$2:$N$57,14,FALSE),"")</f>
        <v/>
      </c>
      <c r="AP684" s="577" t="str">
        <f t="shared" si="328"/>
        <v/>
      </c>
      <c r="AQ684" s="560" t="str">
        <f t="shared" si="329"/>
        <v/>
      </c>
      <c r="AR684" s="560" t="str">
        <f t="shared" si="330"/>
        <v>キャリアパス要件Ⅰ・Ⅱ_</v>
      </c>
      <c r="AS684" s="632" t="str">
        <f t="shared" si="331"/>
        <v>入力済</v>
      </c>
      <c r="AT684" s="577" t="str">
        <f t="shared" si="332"/>
        <v/>
      </c>
      <c r="AU684" s="632" t="str">
        <f t="shared" si="333"/>
        <v>入力済</v>
      </c>
      <c r="AV684" s="632" t="str">
        <f t="shared" si="334"/>
        <v/>
      </c>
      <c r="AW684" s="632" t="str">
        <f t="shared" si="335"/>
        <v/>
      </c>
      <c r="AX684" s="577" t="str">
        <f t="shared" si="336"/>
        <v/>
      </c>
      <c r="AY684" s="632" t="str">
        <f>IFERROR(VLOOKUP(K684,【参考】数式用!$AR$3:$AS$49, 2, FALSE), "")</f>
        <v/>
      </c>
      <c r="AZ684" s="577" t="str">
        <f t="shared" si="337"/>
        <v/>
      </c>
      <c r="BA684" s="559" t="str">
        <f t="shared" si="338"/>
        <v>入力済</v>
      </c>
      <c r="BB684" s="632" t="str">
        <f>IFERROR(VLOOKUP(K684,【参考】数式用!$AX$3:$AY$59, 2, FALSE), "")</f>
        <v/>
      </c>
      <c r="BC684" s="577" t="str">
        <f t="shared" si="339"/>
        <v/>
      </c>
      <c r="BD684" s="559" t="str">
        <f t="shared" si="340"/>
        <v>入力済</v>
      </c>
      <c r="BE684" s="559" t="str">
        <f t="shared" si="341"/>
        <v/>
      </c>
      <c r="BF684" s="559" t="str">
        <f t="shared" si="342"/>
        <v/>
      </c>
      <c r="BG684" s="559" t="str">
        <f t="shared" si="343"/>
        <v/>
      </c>
      <c r="BH684" s="559" t="str">
        <f t="shared" si="344"/>
        <v/>
      </c>
      <c r="BI684" s="559" t="str">
        <f t="shared" si="345"/>
        <v/>
      </c>
      <c r="BK684" s="27"/>
      <c r="BL684" s="606" t="str">
        <f t="shared" si="346"/>
        <v/>
      </c>
      <c r="BM684" s="606" t="str">
        <f t="shared" si="347"/>
        <v/>
      </c>
      <c r="BN684" s="606" t="str">
        <f t="shared" si="348"/>
        <v/>
      </c>
      <c r="BO684" s="607" t="str">
        <f>IFERROR(IF(BN684="対象",ROUNDDOWN(L684*VLOOKUP(K684,【参考】数式用!$A$4:$J$42,10,FALSE)*AA684,0),""),"")</f>
        <v/>
      </c>
      <c r="BP684" s="606" t="str">
        <f t="shared" si="352"/>
        <v/>
      </c>
      <c r="BQ684" s="606" t="str">
        <f t="shared" si="349"/>
        <v/>
      </c>
      <c r="BR684" s="608" t="str">
        <f t="shared" si="353"/>
        <v/>
      </c>
      <c r="BS684" s="608" t="str">
        <f t="shared" si="350"/>
        <v/>
      </c>
      <c r="BT684" s="606" t="str">
        <f t="shared" si="351"/>
        <v/>
      </c>
      <c r="BU684" s="607" t="str">
        <f>IFERROR(IF(BT684="Ⅱロ有り",ROUNDDOWN(L684*VLOOKUP(K684,【参考】数式用!$A$4:$J$42,10,FALSE)*AA684,0),""),"")</f>
        <v/>
      </c>
      <c r="BV684" s="606" t="str">
        <f>IFERROR(IF(BT684="Ⅱロなし",ROUNDDOWN(L684*VLOOKUP(K684,【参考】数式用!$A$4:$J$42,8,FALSE)*AA684,0),""),"")</f>
        <v/>
      </c>
    </row>
    <row r="685" spans="1:74" ht="110.1" customHeight="1" thickBot="1">
      <c r="A685" s="333">
        <v>672</v>
      </c>
      <c r="B685" s="1008" t="str">
        <f>IF(基本情報入力シート!B707="","",基本情報入力シート!B707)</f>
        <v/>
      </c>
      <c r="C685" s="1009"/>
      <c r="D685" s="1009"/>
      <c r="E685" s="1009"/>
      <c r="F685" s="1010"/>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24" t="str">
        <f>IF('別紙様式2-2（個票（４、５月））'!M685="","",'別紙様式2-2（個票（４、５月））'!M685)</f>
        <v/>
      </c>
      <c r="N685" s="584" t="str">
        <f>IF('別紙様式2-2（個票（４、５月））'!N685="","",'別紙様式2-2（個票（４、５月））'!N685)</f>
        <v/>
      </c>
      <c r="O685" s="336"/>
      <c r="P685" s="337" t="str">
        <f>IFERROR(VLOOKUP(K685,【参考】数式用!$A$2:$M$57,MATCH(O685,【参考】数式用!$G$3:$M$3,0)+6,0),"")</f>
        <v/>
      </c>
      <c r="Q685" s="338" t="s">
        <v>118</v>
      </c>
      <c r="R685" s="339"/>
      <c r="S685" s="340" t="s">
        <v>183</v>
      </c>
      <c r="T685" s="339"/>
      <c r="U685" s="340" t="s">
        <v>184</v>
      </c>
      <c r="V685" s="339"/>
      <c r="W685" s="340" t="s">
        <v>183</v>
      </c>
      <c r="X685" s="339"/>
      <c r="Y685" s="340" t="s">
        <v>185</v>
      </c>
      <c r="Z685" s="340" t="s">
        <v>186</v>
      </c>
      <c r="AA685" s="340" t="str">
        <f t="shared" si="323"/>
        <v/>
      </c>
      <c r="AB685" s="341" t="s">
        <v>187</v>
      </c>
      <c r="AC685" s="342" t="str">
        <f t="shared" si="324"/>
        <v/>
      </c>
      <c r="AD685" s="509" t="str">
        <f t="shared" si="325"/>
        <v/>
      </c>
      <c r="AE685" s="343" t="str">
        <f>IFERROR(ROUNDDOWN(ROUNDDOWN(ROUND(L685*VLOOKUP(K685,【参考】数式用!$A$2:$M$57,MATCH("処遇改善加算Ⅳ",【参考】数式用!$G$3:$M$3,0)+6,0),0),0)*AA685*0.5,0), "")</f>
        <v/>
      </c>
      <c r="AF685" s="344"/>
      <c r="AG685" s="345"/>
      <c r="AH685" s="345"/>
      <c r="AI685" s="344"/>
      <c r="AJ685" s="382"/>
      <c r="AK685" s="346"/>
      <c r="AL685" s="324" t="str">
        <f t="shared" si="326"/>
        <v/>
      </c>
      <c r="AM685" s="325" t="str">
        <f t="shared" si="327"/>
        <v/>
      </c>
      <c r="AN685" s="255"/>
      <c r="AO685" s="577" t="str">
        <f>IFERROR(VLOOKUP(K685,【参考】数式用!$A$2:$N$57,14,FALSE),"")</f>
        <v/>
      </c>
      <c r="AP685" s="577" t="str">
        <f t="shared" si="328"/>
        <v/>
      </c>
      <c r="AQ685" s="560" t="str">
        <f t="shared" si="329"/>
        <v/>
      </c>
      <c r="AR685" s="560" t="str">
        <f t="shared" si="330"/>
        <v>キャリアパス要件Ⅰ・Ⅱ_</v>
      </c>
      <c r="AS685" s="632" t="str">
        <f t="shared" si="331"/>
        <v>入力済</v>
      </c>
      <c r="AT685" s="577" t="str">
        <f t="shared" si="332"/>
        <v/>
      </c>
      <c r="AU685" s="632" t="str">
        <f t="shared" si="333"/>
        <v>入力済</v>
      </c>
      <c r="AV685" s="632" t="str">
        <f t="shared" si="334"/>
        <v/>
      </c>
      <c r="AW685" s="632" t="str">
        <f t="shared" si="335"/>
        <v/>
      </c>
      <c r="AX685" s="577" t="str">
        <f t="shared" si="336"/>
        <v/>
      </c>
      <c r="AY685" s="632" t="str">
        <f>IFERROR(VLOOKUP(K685,【参考】数式用!$AR$3:$AS$49, 2, FALSE), "")</f>
        <v/>
      </c>
      <c r="AZ685" s="577" t="str">
        <f t="shared" si="337"/>
        <v/>
      </c>
      <c r="BA685" s="559" t="str">
        <f t="shared" si="338"/>
        <v>入力済</v>
      </c>
      <c r="BB685" s="632" t="str">
        <f>IFERROR(VLOOKUP(K685,【参考】数式用!$AX$3:$AY$59, 2, FALSE), "")</f>
        <v/>
      </c>
      <c r="BC685" s="577" t="str">
        <f t="shared" si="339"/>
        <v/>
      </c>
      <c r="BD685" s="559" t="str">
        <f t="shared" si="340"/>
        <v>入力済</v>
      </c>
      <c r="BE685" s="559" t="str">
        <f t="shared" si="341"/>
        <v/>
      </c>
      <c r="BF685" s="559" t="str">
        <f t="shared" si="342"/>
        <v/>
      </c>
      <c r="BG685" s="559" t="str">
        <f t="shared" si="343"/>
        <v/>
      </c>
      <c r="BH685" s="559" t="str">
        <f t="shared" si="344"/>
        <v/>
      </c>
      <c r="BI685" s="559" t="str">
        <f t="shared" si="345"/>
        <v/>
      </c>
      <c r="BK685" s="27"/>
      <c r="BL685" s="606" t="str">
        <f t="shared" si="346"/>
        <v/>
      </c>
      <c r="BM685" s="606" t="str">
        <f t="shared" si="347"/>
        <v/>
      </c>
      <c r="BN685" s="606" t="str">
        <f t="shared" si="348"/>
        <v/>
      </c>
      <c r="BO685" s="607" t="str">
        <f>IFERROR(IF(BN685="対象",ROUNDDOWN(L685*VLOOKUP(K685,【参考】数式用!$A$4:$J$42,10,FALSE)*AA685,0),""),"")</f>
        <v/>
      </c>
      <c r="BP685" s="606" t="str">
        <f t="shared" si="352"/>
        <v/>
      </c>
      <c r="BQ685" s="606" t="str">
        <f t="shared" si="349"/>
        <v/>
      </c>
      <c r="BR685" s="608" t="str">
        <f t="shared" si="353"/>
        <v/>
      </c>
      <c r="BS685" s="608" t="str">
        <f t="shared" si="350"/>
        <v/>
      </c>
      <c r="BT685" s="606" t="str">
        <f t="shared" si="351"/>
        <v/>
      </c>
      <c r="BU685" s="607" t="str">
        <f>IFERROR(IF(BT685="Ⅱロ有り",ROUNDDOWN(L685*VLOOKUP(K685,【参考】数式用!$A$4:$J$42,10,FALSE)*AA685,0),""),"")</f>
        <v/>
      </c>
      <c r="BV685" s="606" t="str">
        <f>IFERROR(IF(BT685="Ⅱロなし",ROUNDDOWN(L685*VLOOKUP(K685,【参考】数式用!$A$4:$J$42,8,FALSE)*AA685,0),""),"")</f>
        <v/>
      </c>
    </row>
    <row r="686" spans="1:74" ht="110.1" customHeight="1" thickBot="1">
      <c r="A686" s="333">
        <v>673</v>
      </c>
      <c r="B686" s="1008" t="str">
        <f>IF(基本情報入力シート!B708="","",基本情報入力シート!B708)</f>
        <v/>
      </c>
      <c r="C686" s="1009"/>
      <c r="D686" s="1009"/>
      <c r="E686" s="1009"/>
      <c r="F686" s="1010"/>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24" t="str">
        <f>IF('別紙様式2-2（個票（４、５月））'!M686="","",'別紙様式2-2（個票（４、５月））'!M686)</f>
        <v/>
      </c>
      <c r="N686" s="584" t="str">
        <f>IF('別紙様式2-2（個票（４、５月））'!N686="","",'別紙様式2-2（個票（４、５月））'!N686)</f>
        <v/>
      </c>
      <c r="O686" s="336"/>
      <c r="P686" s="337" t="str">
        <f>IFERROR(VLOOKUP(K686,【参考】数式用!$A$2:$M$57,MATCH(O686,【参考】数式用!$G$3:$M$3,0)+6,0),"")</f>
        <v/>
      </c>
      <c r="Q686" s="338" t="s">
        <v>118</v>
      </c>
      <c r="R686" s="339"/>
      <c r="S686" s="340" t="s">
        <v>183</v>
      </c>
      <c r="T686" s="339"/>
      <c r="U686" s="340" t="s">
        <v>184</v>
      </c>
      <c r="V686" s="339"/>
      <c r="W686" s="340" t="s">
        <v>183</v>
      </c>
      <c r="X686" s="339"/>
      <c r="Y686" s="340" t="s">
        <v>185</v>
      </c>
      <c r="Z686" s="340" t="s">
        <v>186</v>
      </c>
      <c r="AA686" s="340" t="str">
        <f t="shared" si="323"/>
        <v/>
      </c>
      <c r="AB686" s="341" t="s">
        <v>187</v>
      </c>
      <c r="AC686" s="342" t="str">
        <f t="shared" si="324"/>
        <v/>
      </c>
      <c r="AD686" s="509" t="str">
        <f t="shared" si="325"/>
        <v/>
      </c>
      <c r="AE686" s="343" t="str">
        <f>IFERROR(ROUNDDOWN(ROUNDDOWN(ROUND(L686*VLOOKUP(K686,【参考】数式用!$A$2:$M$57,MATCH("処遇改善加算Ⅳ",【参考】数式用!$G$3:$M$3,0)+6,0),0),0)*AA686*0.5,0), "")</f>
        <v/>
      </c>
      <c r="AF686" s="344"/>
      <c r="AG686" s="345"/>
      <c r="AH686" s="345"/>
      <c r="AI686" s="344"/>
      <c r="AJ686" s="382"/>
      <c r="AK686" s="346"/>
      <c r="AL686" s="324" t="str">
        <f t="shared" si="326"/>
        <v/>
      </c>
      <c r="AM686" s="325" t="str">
        <f t="shared" si="327"/>
        <v/>
      </c>
      <c r="AN686" s="255"/>
      <c r="AO686" s="577" t="str">
        <f>IFERROR(VLOOKUP(K686,【参考】数式用!$A$2:$N$57,14,FALSE),"")</f>
        <v/>
      </c>
      <c r="AP686" s="577" t="str">
        <f t="shared" si="328"/>
        <v/>
      </c>
      <c r="AQ686" s="560" t="str">
        <f t="shared" si="329"/>
        <v/>
      </c>
      <c r="AR686" s="560" t="str">
        <f t="shared" si="330"/>
        <v>キャリアパス要件Ⅰ・Ⅱ_</v>
      </c>
      <c r="AS686" s="632" t="str">
        <f t="shared" si="331"/>
        <v>入力済</v>
      </c>
      <c r="AT686" s="577" t="str">
        <f t="shared" si="332"/>
        <v/>
      </c>
      <c r="AU686" s="632" t="str">
        <f t="shared" si="333"/>
        <v>入力済</v>
      </c>
      <c r="AV686" s="632" t="str">
        <f t="shared" si="334"/>
        <v/>
      </c>
      <c r="AW686" s="632" t="str">
        <f t="shared" si="335"/>
        <v/>
      </c>
      <c r="AX686" s="577" t="str">
        <f t="shared" si="336"/>
        <v/>
      </c>
      <c r="AY686" s="632" t="str">
        <f>IFERROR(VLOOKUP(K686,【参考】数式用!$AR$3:$AS$49, 2, FALSE), "")</f>
        <v/>
      </c>
      <c r="AZ686" s="577" t="str">
        <f t="shared" si="337"/>
        <v/>
      </c>
      <c r="BA686" s="559" t="str">
        <f t="shared" si="338"/>
        <v>入力済</v>
      </c>
      <c r="BB686" s="632" t="str">
        <f>IFERROR(VLOOKUP(K686,【参考】数式用!$AX$3:$AY$59, 2, FALSE), "")</f>
        <v/>
      </c>
      <c r="BC686" s="577" t="str">
        <f t="shared" si="339"/>
        <v/>
      </c>
      <c r="BD686" s="559" t="str">
        <f t="shared" si="340"/>
        <v>入力済</v>
      </c>
      <c r="BE686" s="559" t="str">
        <f t="shared" si="341"/>
        <v/>
      </c>
      <c r="BF686" s="559" t="str">
        <f t="shared" si="342"/>
        <v/>
      </c>
      <c r="BG686" s="559" t="str">
        <f t="shared" si="343"/>
        <v/>
      </c>
      <c r="BH686" s="559" t="str">
        <f t="shared" si="344"/>
        <v/>
      </c>
      <c r="BI686" s="559" t="str">
        <f t="shared" si="345"/>
        <v/>
      </c>
      <c r="BK686" s="27"/>
      <c r="BL686" s="606" t="str">
        <f t="shared" si="346"/>
        <v/>
      </c>
      <c r="BM686" s="606" t="str">
        <f t="shared" si="347"/>
        <v/>
      </c>
      <c r="BN686" s="606" t="str">
        <f t="shared" si="348"/>
        <v/>
      </c>
      <c r="BO686" s="607" t="str">
        <f>IFERROR(IF(BN686="対象",ROUNDDOWN(L686*VLOOKUP(K686,【参考】数式用!$A$4:$J$42,10,FALSE)*AA686,0),""),"")</f>
        <v/>
      </c>
      <c r="BP686" s="606" t="str">
        <f t="shared" si="352"/>
        <v/>
      </c>
      <c r="BQ686" s="606" t="str">
        <f t="shared" si="349"/>
        <v/>
      </c>
      <c r="BR686" s="608" t="str">
        <f t="shared" si="353"/>
        <v/>
      </c>
      <c r="BS686" s="608" t="str">
        <f t="shared" si="350"/>
        <v/>
      </c>
      <c r="BT686" s="606" t="str">
        <f t="shared" si="351"/>
        <v/>
      </c>
      <c r="BU686" s="607" t="str">
        <f>IFERROR(IF(BT686="Ⅱロ有り",ROUNDDOWN(L686*VLOOKUP(K686,【参考】数式用!$A$4:$J$42,10,FALSE)*AA686,0),""),"")</f>
        <v/>
      </c>
      <c r="BV686" s="606" t="str">
        <f>IFERROR(IF(BT686="Ⅱロなし",ROUNDDOWN(L686*VLOOKUP(K686,【参考】数式用!$A$4:$J$42,8,FALSE)*AA686,0),""),"")</f>
        <v/>
      </c>
    </row>
    <row r="687" spans="1:74" ht="110.1" customHeight="1" thickBot="1">
      <c r="A687" s="333">
        <v>674</v>
      </c>
      <c r="B687" s="1008" t="str">
        <f>IF(基本情報入力シート!B709="","",基本情報入力シート!B709)</f>
        <v/>
      </c>
      <c r="C687" s="1009"/>
      <c r="D687" s="1009"/>
      <c r="E687" s="1009"/>
      <c r="F687" s="1010"/>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24" t="str">
        <f>IF('別紙様式2-2（個票（４、５月））'!M687="","",'別紙様式2-2（個票（４、５月））'!M687)</f>
        <v/>
      </c>
      <c r="N687" s="584" t="str">
        <f>IF('別紙様式2-2（個票（４、５月））'!N687="","",'別紙様式2-2（個票（４、５月））'!N687)</f>
        <v/>
      </c>
      <c r="O687" s="336"/>
      <c r="P687" s="337" t="str">
        <f>IFERROR(VLOOKUP(K687,【参考】数式用!$A$2:$M$57,MATCH(O687,【参考】数式用!$G$3:$M$3,0)+6,0),"")</f>
        <v/>
      </c>
      <c r="Q687" s="338" t="s">
        <v>118</v>
      </c>
      <c r="R687" s="339"/>
      <c r="S687" s="340" t="s">
        <v>183</v>
      </c>
      <c r="T687" s="339"/>
      <c r="U687" s="340" t="s">
        <v>184</v>
      </c>
      <c r="V687" s="339"/>
      <c r="W687" s="340" t="s">
        <v>183</v>
      </c>
      <c r="X687" s="339"/>
      <c r="Y687" s="340" t="s">
        <v>185</v>
      </c>
      <c r="Z687" s="340" t="s">
        <v>186</v>
      </c>
      <c r="AA687" s="340" t="str">
        <f t="shared" si="323"/>
        <v/>
      </c>
      <c r="AB687" s="341" t="s">
        <v>187</v>
      </c>
      <c r="AC687" s="342" t="str">
        <f t="shared" si="324"/>
        <v/>
      </c>
      <c r="AD687" s="509" t="str">
        <f t="shared" si="325"/>
        <v/>
      </c>
      <c r="AE687" s="343" t="str">
        <f>IFERROR(ROUNDDOWN(ROUNDDOWN(ROUND(L687*VLOOKUP(K687,【参考】数式用!$A$2:$M$57,MATCH("処遇改善加算Ⅳ",【参考】数式用!$G$3:$M$3,0)+6,0),0),0)*AA687*0.5,0), "")</f>
        <v/>
      </c>
      <c r="AF687" s="344"/>
      <c r="AG687" s="345"/>
      <c r="AH687" s="345"/>
      <c r="AI687" s="344"/>
      <c r="AJ687" s="382"/>
      <c r="AK687" s="346"/>
      <c r="AL687" s="324" t="str">
        <f t="shared" si="326"/>
        <v/>
      </c>
      <c r="AM687" s="325" t="str">
        <f t="shared" si="327"/>
        <v/>
      </c>
      <c r="AN687" s="255"/>
      <c r="AO687" s="577" t="str">
        <f>IFERROR(VLOOKUP(K687,【参考】数式用!$A$2:$N$57,14,FALSE),"")</f>
        <v/>
      </c>
      <c r="AP687" s="577" t="str">
        <f t="shared" si="328"/>
        <v/>
      </c>
      <c r="AQ687" s="560" t="str">
        <f t="shared" si="329"/>
        <v/>
      </c>
      <c r="AR687" s="560" t="str">
        <f t="shared" si="330"/>
        <v>キャリアパス要件Ⅰ・Ⅱ_</v>
      </c>
      <c r="AS687" s="632" t="str">
        <f t="shared" si="331"/>
        <v>入力済</v>
      </c>
      <c r="AT687" s="577" t="str">
        <f t="shared" si="332"/>
        <v/>
      </c>
      <c r="AU687" s="632" t="str">
        <f t="shared" si="333"/>
        <v>入力済</v>
      </c>
      <c r="AV687" s="632" t="str">
        <f t="shared" si="334"/>
        <v/>
      </c>
      <c r="AW687" s="632" t="str">
        <f t="shared" si="335"/>
        <v/>
      </c>
      <c r="AX687" s="577" t="str">
        <f t="shared" si="336"/>
        <v/>
      </c>
      <c r="AY687" s="632" t="str">
        <f>IFERROR(VLOOKUP(K687,【参考】数式用!$AR$3:$AS$49, 2, FALSE), "")</f>
        <v/>
      </c>
      <c r="AZ687" s="577" t="str">
        <f t="shared" si="337"/>
        <v/>
      </c>
      <c r="BA687" s="559" t="str">
        <f t="shared" si="338"/>
        <v>入力済</v>
      </c>
      <c r="BB687" s="632" t="str">
        <f>IFERROR(VLOOKUP(K687,【参考】数式用!$AX$3:$AY$59, 2, FALSE), "")</f>
        <v/>
      </c>
      <c r="BC687" s="577" t="str">
        <f t="shared" si="339"/>
        <v/>
      </c>
      <c r="BD687" s="559" t="str">
        <f t="shared" si="340"/>
        <v>入力済</v>
      </c>
      <c r="BE687" s="559" t="str">
        <f t="shared" si="341"/>
        <v/>
      </c>
      <c r="BF687" s="559" t="str">
        <f t="shared" si="342"/>
        <v/>
      </c>
      <c r="BG687" s="559" t="str">
        <f t="shared" si="343"/>
        <v/>
      </c>
      <c r="BH687" s="559" t="str">
        <f t="shared" si="344"/>
        <v/>
      </c>
      <c r="BI687" s="559" t="str">
        <f t="shared" si="345"/>
        <v/>
      </c>
      <c r="BK687" s="27"/>
      <c r="BL687" s="606" t="str">
        <f t="shared" si="346"/>
        <v/>
      </c>
      <c r="BM687" s="606" t="str">
        <f t="shared" si="347"/>
        <v/>
      </c>
      <c r="BN687" s="606" t="str">
        <f t="shared" si="348"/>
        <v/>
      </c>
      <c r="BO687" s="607" t="str">
        <f>IFERROR(IF(BN687="対象",ROUNDDOWN(L687*VLOOKUP(K687,【参考】数式用!$A$4:$J$42,10,FALSE)*AA687,0),""),"")</f>
        <v/>
      </c>
      <c r="BP687" s="606" t="str">
        <f t="shared" si="352"/>
        <v/>
      </c>
      <c r="BQ687" s="606" t="str">
        <f t="shared" si="349"/>
        <v/>
      </c>
      <c r="BR687" s="608" t="str">
        <f t="shared" si="353"/>
        <v/>
      </c>
      <c r="BS687" s="608" t="str">
        <f t="shared" si="350"/>
        <v/>
      </c>
      <c r="BT687" s="606" t="str">
        <f t="shared" si="351"/>
        <v/>
      </c>
      <c r="BU687" s="607" t="str">
        <f>IFERROR(IF(BT687="Ⅱロ有り",ROUNDDOWN(L687*VLOOKUP(K687,【参考】数式用!$A$4:$J$42,10,FALSE)*AA687,0),""),"")</f>
        <v/>
      </c>
      <c r="BV687" s="606" t="str">
        <f>IFERROR(IF(BT687="Ⅱロなし",ROUNDDOWN(L687*VLOOKUP(K687,【参考】数式用!$A$4:$J$42,8,FALSE)*AA687,0),""),"")</f>
        <v/>
      </c>
    </row>
    <row r="688" spans="1:74" ht="110.1" customHeight="1" thickBot="1">
      <c r="A688" s="333">
        <v>675</v>
      </c>
      <c r="B688" s="1008" t="str">
        <f>IF(基本情報入力シート!B710="","",基本情報入力シート!B710)</f>
        <v/>
      </c>
      <c r="C688" s="1009"/>
      <c r="D688" s="1009"/>
      <c r="E688" s="1009"/>
      <c r="F688" s="1010"/>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24" t="str">
        <f>IF('別紙様式2-2（個票（４、５月））'!M688="","",'別紙様式2-2（個票（４、５月））'!M688)</f>
        <v/>
      </c>
      <c r="N688" s="584" t="str">
        <f>IF('別紙様式2-2（個票（４、５月））'!N688="","",'別紙様式2-2（個票（４、５月））'!N688)</f>
        <v/>
      </c>
      <c r="O688" s="336"/>
      <c r="P688" s="337" t="str">
        <f>IFERROR(VLOOKUP(K688,【参考】数式用!$A$2:$M$57,MATCH(O688,【参考】数式用!$G$3:$M$3,0)+6,0),"")</f>
        <v/>
      </c>
      <c r="Q688" s="338" t="s">
        <v>118</v>
      </c>
      <c r="R688" s="339"/>
      <c r="S688" s="340" t="s">
        <v>183</v>
      </c>
      <c r="T688" s="339"/>
      <c r="U688" s="340" t="s">
        <v>184</v>
      </c>
      <c r="V688" s="339"/>
      <c r="W688" s="340" t="s">
        <v>183</v>
      </c>
      <c r="X688" s="339"/>
      <c r="Y688" s="340" t="s">
        <v>185</v>
      </c>
      <c r="Z688" s="340" t="s">
        <v>186</v>
      </c>
      <c r="AA688" s="340" t="str">
        <f t="shared" si="323"/>
        <v/>
      </c>
      <c r="AB688" s="341" t="s">
        <v>187</v>
      </c>
      <c r="AC688" s="342" t="str">
        <f t="shared" si="324"/>
        <v/>
      </c>
      <c r="AD688" s="509" t="str">
        <f t="shared" si="325"/>
        <v/>
      </c>
      <c r="AE688" s="343" t="str">
        <f>IFERROR(ROUNDDOWN(ROUNDDOWN(ROUND(L688*VLOOKUP(K688,【参考】数式用!$A$2:$M$57,MATCH("処遇改善加算Ⅳ",【参考】数式用!$G$3:$M$3,0)+6,0),0),0)*AA688*0.5,0), "")</f>
        <v/>
      </c>
      <c r="AF688" s="344"/>
      <c r="AG688" s="345"/>
      <c r="AH688" s="345"/>
      <c r="AI688" s="344"/>
      <c r="AJ688" s="382"/>
      <c r="AK688" s="346"/>
      <c r="AL688" s="324" t="str">
        <f t="shared" si="326"/>
        <v/>
      </c>
      <c r="AM688" s="325" t="str">
        <f t="shared" si="327"/>
        <v/>
      </c>
      <c r="AN688" s="255"/>
      <c r="AO688" s="577" t="str">
        <f>IFERROR(VLOOKUP(K688,【参考】数式用!$A$2:$N$57,14,FALSE),"")</f>
        <v/>
      </c>
      <c r="AP688" s="577" t="str">
        <f t="shared" si="328"/>
        <v/>
      </c>
      <c r="AQ688" s="560" t="str">
        <f t="shared" si="329"/>
        <v/>
      </c>
      <c r="AR688" s="560" t="str">
        <f t="shared" si="330"/>
        <v>キャリアパス要件Ⅰ・Ⅱ_</v>
      </c>
      <c r="AS688" s="632" t="str">
        <f t="shared" si="331"/>
        <v>入力済</v>
      </c>
      <c r="AT688" s="577" t="str">
        <f t="shared" si="332"/>
        <v/>
      </c>
      <c r="AU688" s="632" t="str">
        <f t="shared" si="333"/>
        <v>入力済</v>
      </c>
      <c r="AV688" s="632" t="str">
        <f t="shared" si="334"/>
        <v/>
      </c>
      <c r="AW688" s="632" t="str">
        <f t="shared" si="335"/>
        <v/>
      </c>
      <c r="AX688" s="577" t="str">
        <f t="shared" si="336"/>
        <v/>
      </c>
      <c r="AY688" s="632" t="str">
        <f>IFERROR(VLOOKUP(K688,【参考】数式用!$AR$3:$AS$49, 2, FALSE), "")</f>
        <v/>
      </c>
      <c r="AZ688" s="577" t="str">
        <f t="shared" si="337"/>
        <v/>
      </c>
      <c r="BA688" s="559" t="str">
        <f t="shared" si="338"/>
        <v>入力済</v>
      </c>
      <c r="BB688" s="632" t="str">
        <f>IFERROR(VLOOKUP(K688,【参考】数式用!$AX$3:$AY$59, 2, FALSE), "")</f>
        <v/>
      </c>
      <c r="BC688" s="577" t="str">
        <f t="shared" si="339"/>
        <v/>
      </c>
      <c r="BD688" s="559" t="str">
        <f t="shared" si="340"/>
        <v>入力済</v>
      </c>
      <c r="BE688" s="559" t="str">
        <f t="shared" si="341"/>
        <v/>
      </c>
      <c r="BF688" s="559" t="str">
        <f t="shared" si="342"/>
        <v/>
      </c>
      <c r="BG688" s="559" t="str">
        <f t="shared" si="343"/>
        <v/>
      </c>
      <c r="BH688" s="559" t="str">
        <f t="shared" si="344"/>
        <v/>
      </c>
      <c r="BI688" s="559" t="str">
        <f t="shared" si="345"/>
        <v/>
      </c>
      <c r="BK688" s="27"/>
      <c r="BL688" s="606" t="str">
        <f t="shared" si="346"/>
        <v/>
      </c>
      <c r="BM688" s="606" t="str">
        <f t="shared" si="347"/>
        <v/>
      </c>
      <c r="BN688" s="606" t="str">
        <f t="shared" si="348"/>
        <v/>
      </c>
      <c r="BO688" s="607" t="str">
        <f>IFERROR(IF(BN688="対象",ROUNDDOWN(L688*VLOOKUP(K688,【参考】数式用!$A$4:$J$42,10,FALSE)*AA688,0),""),"")</f>
        <v/>
      </c>
      <c r="BP688" s="606" t="str">
        <f t="shared" si="352"/>
        <v/>
      </c>
      <c r="BQ688" s="606" t="str">
        <f t="shared" si="349"/>
        <v/>
      </c>
      <c r="BR688" s="608" t="str">
        <f t="shared" si="353"/>
        <v/>
      </c>
      <c r="BS688" s="608" t="str">
        <f t="shared" si="350"/>
        <v/>
      </c>
      <c r="BT688" s="606" t="str">
        <f t="shared" si="351"/>
        <v/>
      </c>
      <c r="BU688" s="607" t="str">
        <f>IFERROR(IF(BT688="Ⅱロ有り",ROUNDDOWN(L688*VLOOKUP(K688,【参考】数式用!$A$4:$J$42,10,FALSE)*AA688,0),""),"")</f>
        <v/>
      </c>
      <c r="BV688" s="606" t="str">
        <f>IFERROR(IF(BT688="Ⅱロなし",ROUNDDOWN(L688*VLOOKUP(K688,【参考】数式用!$A$4:$J$42,8,FALSE)*AA688,0),""),"")</f>
        <v/>
      </c>
    </row>
    <row r="689" spans="1:74" ht="110.1" customHeight="1" thickBot="1">
      <c r="A689" s="333">
        <v>676</v>
      </c>
      <c r="B689" s="1008" t="str">
        <f>IF(基本情報入力シート!B711="","",基本情報入力シート!B711)</f>
        <v/>
      </c>
      <c r="C689" s="1009"/>
      <c r="D689" s="1009"/>
      <c r="E689" s="1009"/>
      <c r="F689" s="1010"/>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24" t="str">
        <f>IF('別紙様式2-2（個票（４、５月））'!M689="","",'別紙様式2-2（個票（４、５月））'!M689)</f>
        <v/>
      </c>
      <c r="N689" s="584" t="str">
        <f>IF('別紙様式2-2（個票（４、５月））'!N689="","",'別紙様式2-2（個票（４、５月））'!N689)</f>
        <v/>
      </c>
      <c r="O689" s="336"/>
      <c r="P689" s="337" t="str">
        <f>IFERROR(VLOOKUP(K689,【参考】数式用!$A$2:$M$57,MATCH(O689,【参考】数式用!$G$3:$M$3,0)+6,0),"")</f>
        <v/>
      </c>
      <c r="Q689" s="338" t="s">
        <v>118</v>
      </c>
      <c r="R689" s="339"/>
      <c r="S689" s="340" t="s">
        <v>183</v>
      </c>
      <c r="T689" s="339"/>
      <c r="U689" s="340" t="s">
        <v>184</v>
      </c>
      <c r="V689" s="339"/>
      <c r="W689" s="340" t="s">
        <v>183</v>
      </c>
      <c r="X689" s="339"/>
      <c r="Y689" s="340" t="s">
        <v>185</v>
      </c>
      <c r="Z689" s="340" t="s">
        <v>186</v>
      </c>
      <c r="AA689" s="340" t="str">
        <f t="shared" si="323"/>
        <v/>
      </c>
      <c r="AB689" s="341" t="s">
        <v>187</v>
      </c>
      <c r="AC689" s="342" t="str">
        <f t="shared" si="324"/>
        <v/>
      </c>
      <c r="AD689" s="509" t="str">
        <f t="shared" si="325"/>
        <v/>
      </c>
      <c r="AE689" s="343" t="str">
        <f>IFERROR(ROUNDDOWN(ROUNDDOWN(ROUND(L689*VLOOKUP(K689,【参考】数式用!$A$2:$M$57,MATCH("処遇改善加算Ⅳ",【参考】数式用!$G$3:$M$3,0)+6,0),0),0)*AA689*0.5,0), "")</f>
        <v/>
      </c>
      <c r="AF689" s="344"/>
      <c r="AG689" s="345"/>
      <c r="AH689" s="345"/>
      <c r="AI689" s="344"/>
      <c r="AJ689" s="382"/>
      <c r="AK689" s="346"/>
      <c r="AL689" s="324" t="str">
        <f t="shared" si="326"/>
        <v/>
      </c>
      <c r="AM689" s="325" t="str">
        <f t="shared" si="327"/>
        <v/>
      </c>
      <c r="AN689" s="255"/>
      <c r="AO689" s="577" t="str">
        <f>IFERROR(VLOOKUP(K689,【参考】数式用!$A$2:$N$57,14,FALSE),"")</f>
        <v/>
      </c>
      <c r="AP689" s="577" t="str">
        <f t="shared" si="328"/>
        <v/>
      </c>
      <c r="AQ689" s="560" t="str">
        <f t="shared" si="329"/>
        <v/>
      </c>
      <c r="AR689" s="560" t="str">
        <f t="shared" si="330"/>
        <v>キャリアパス要件Ⅰ・Ⅱ_</v>
      </c>
      <c r="AS689" s="632" t="str">
        <f t="shared" si="331"/>
        <v>入力済</v>
      </c>
      <c r="AT689" s="577" t="str">
        <f t="shared" si="332"/>
        <v/>
      </c>
      <c r="AU689" s="632" t="str">
        <f t="shared" si="333"/>
        <v>入力済</v>
      </c>
      <c r="AV689" s="632" t="str">
        <f t="shared" si="334"/>
        <v/>
      </c>
      <c r="AW689" s="632" t="str">
        <f t="shared" si="335"/>
        <v/>
      </c>
      <c r="AX689" s="577" t="str">
        <f t="shared" si="336"/>
        <v/>
      </c>
      <c r="AY689" s="632" t="str">
        <f>IFERROR(VLOOKUP(K689,【参考】数式用!$AR$3:$AS$49, 2, FALSE), "")</f>
        <v/>
      </c>
      <c r="AZ689" s="577" t="str">
        <f t="shared" si="337"/>
        <v/>
      </c>
      <c r="BA689" s="559" t="str">
        <f t="shared" si="338"/>
        <v>入力済</v>
      </c>
      <c r="BB689" s="632" t="str">
        <f>IFERROR(VLOOKUP(K689,【参考】数式用!$AX$3:$AY$59, 2, FALSE), "")</f>
        <v/>
      </c>
      <c r="BC689" s="577" t="str">
        <f t="shared" si="339"/>
        <v/>
      </c>
      <c r="BD689" s="559" t="str">
        <f t="shared" si="340"/>
        <v>入力済</v>
      </c>
      <c r="BE689" s="559" t="str">
        <f t="shared" si="341"/>
        <v/>
      </c>
      <c r="BF689" s="559" t="str">
        <f t="shared" si="342"/>
        <v/>
      </c>
      <c r="BG689" s="559" t="str">
        <f t="shared" si="343"/>
        <v/>
      </c>
      <c r="BH689" s="559" t="str">
        <f t="shared" si="344"/>
        <v/>
      </c>
      <c r="BI689" s="559" t="str">
        <f t="shared" si="345"/>
        <v/>
      </c>
      <c r="BK689" s="27"/>
      <c r="BL689" s="606" t="str">
        <f t="shared" si="346"/>
        <v/>
      </c>
      <c r="BM689" s="606" t="str">
        <f t="shared" si="347"/>
        <v/>
      </c>
      <c r="BN689" s="606" t="str">
        <f t="shared" si="348"/>
        <v/>
      </c>
      <c r="BO689" s="607" t="str">
        <f>IFERROR(IF(BN689="対象",ROUNDDOWN(L689*VLOOKUP(K689,【参考】数式用!$A$4:$J$42,10,FALSE)*AA689,0),""),"")</f>
        <v/>
      </c>
      <c r="BP689" s="606" t="str">
        <f t="shared" si="352"/>
        <v/>
      </c>
      <c r="BQ689" s="606" t="str">
        <f t="shared" si="349"/>
        <v/>
      </c>
      <c r="BR689" s="608" t="str">
        <f t="shared" si="353"/>
        <v/>
      </c>
      <c r="BS689" s="608" t="str">
        <f t="shared" si="350"/>
        <v/>
      </c>
      <c r="BT689" s="606" t="str">
        <f t="shared" si="351"/>
        <v/>
      </c>
      <c r="BU689" s="607" t="str">
        <f>IFERROR(IF(BT689="Ⅱロ有り",ROUNDDOWN(L689*VLOOKUP(K689,【参考】数式用!$A$4:$J$42,10,FALSE)*AA689,0),""),"")</f>
        <v/>
      </c>
      <c r="BV689" s="606" t="str">
        <f>IFERROR(IF(BT689="Ⅱロなし",ROUNDDOWN(L689*VLOOKUP(K689,【参考】数式用!$A$4:$J$42,8,FALSE)*AA689,0),""),"")</f>
        <v/>
      </c>
    </row>
    <row r="690" spans="1:74" ht="110.1" customHeight="1" thickBot="1">
      <c r="A690" s="333">
        <v>677</v>
      </c>
      <c r="B690" s="1008" t="str">
        <f>IF(基本情報入力シート!B712="","",基本情報入力シート!B712)</f>
        <v/>
      </c>
      <c r="C690" s="1009"/>
      <c r="D690" s="1009"/>
      <c r="E690" s="1009"/>
      <c r="F690" s="1010"/>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24" t="str">
        <f>IF('別紙様式2-2（個票（４、５月））'!M690="","",'別紙様式2-2（個票（４、５月））'!M690)</f>
        <v/>
      </c>
      <c r="N690" s="584" t="str">
        <f>IF('別紙様式2-2（個票（４、５月））'!N690="","",'別紙様式2-2（個票（４、５月））'!N690)</f>
        <v/>
      </c>
      <c r="O690" s="336"/>
      <c r="P690" s="337" t="str">
        <f>IFERROR(VLOOKUP(K690,【参考】数式用!$A$2:$M$57,MATCH(O690,【参考】数式用!$G$3:$M$3,0)+6,0),"")</f>
        <v/>
      </c>
      <c r="Q690" s="338" t="s">
        <v>118</v>
      </c>
      <c r="R690" s="339"/>
      <c r="S690" s="340" t="s">
        <v>183</v>
      </c>
      <c r="T690" s="339"/>
      <c r="U690" s="340" t="s">
        <v>184</v>
      </c>
      <c r="V690" s="339"/>
      <c r="W690" s="340" t="s">
        <v>183</v>
      </c>
      <c r="X690" s="339"/>
      <c r="Y690" s="340" t="s">
        <v>185</v>
      </c>
      <c r="Z690" s="340" t="s">
        <v>186</v>
      </c>
      <c r="AA690" s="340" t="str">
        <f t="shared" ref="AA690:AA753" si="354">IF(R690&gt;=1,(V690*12+X690)-(R690*12+T690)+1,"")</f>
        <v/>
      </c>
      <c r="AB690" s="341" t="s">
        <v>187</v>
      </c>
      <c r="AC690" s="342" t="str">
        <f t="shared" ref="AC690:AC753" si="355">IFERROR(ROUNDDOWN(ROUND(L690*P690,0),0)*AA690,"")</f>
        <v/>
      </c>
      <c r="AD690" s="509"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2"/>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77" t="str">
        <f>IFERROR(VLOOKUP(K690,【参考】数式用!$A$2:$N$57,14,FALSE),"")</f>
        <v/>
      </c>
      <c r="AP690" s="577" t="str">
        <f t="shared" ref="AP690:AP753" si="359">IF(AND(K690&lt;&gt;""),"O列に色付け","")</f>
        <v/>
      </c>
      <c r="AQ690" s="560" t="str">
        <f t="shared" ref="AQ690:AQ753" si="360">IF(AND(AE690&lt;&gt;0,AE690&lt;&gt;"",AO690="加算対象"),IF(AF690="○","入力済","未入力"),"")</f>
        <v/>
      </c>
      <c r="AR690" s="560" t="str">
        <f t="shared" ref="AR690:AR753" si="361">"キャリアパス要件Ⅰ・Ⅱ_"&amp;AO690</f>
        <v>キャリアパス要件Ⅰ・Ⅱ_</v>
      </c>
      <c r="AS690" s="632" t="str">
        <f t="shared" ref="AS690:AS753" si="362">IF(AND(O690&lt;&gt;"", AG690=""), "未入力", "入力済")</f>
        <v>入力済</v>
      </c>
      <c r="AT690" s="577" t="str">
        <f t="shared" ref="AT690:AT753" si="363">IF(AND(O690&lt;&gt;"", O690&lt;&gt;"処遇改善加算Ⅳ",AO690="加算対象"),"AH列に色付け","")</f>
        <v/>
      </c>
      <c r="AU690" s="632" t="str">
        <f t="shared" ref="AU690:AU753" si="364">IF(AND(O690&lt;&gt;"", O690&lt;&gt;"処遇改善加算Ⅳ",O690&lt;&gt;"処遇改善加算", AH690=""), "未入力", "入力済")</f>
        <v>入力済</v>
      </c>
      <c r="AV690" s="632" t="str">
        <f t="shared" ref="AV690:AV753" si="365">IF(OR(ISNUMBER(SEARCH("処遇改善加算Ⅰ",O690)),ISNUMBER(SEARCH("処遇改善加算Ⅱ",O690))),"対象","")</f>
        <v/>
      </c>
      <c r="AW690" s="632" t="str">
        <f t="shared" ref="AW690:AW753" si="366">IF(AND(O690&lt;&gt;"", O690&lt;&gt;"処遇改善加算Ⅲ", O690&lt;&gt;"処遇改善加算Ⅳ",O690&lt;&gt;"処遇改善加算"),"対象", "")</f>
        <v/>
      </c>
      <c r="AX690" s="577" t="str">
        <f t="shared" ref="AX690:AX753" si="367">IF(AND(AW690=1, OR(AI690=0,AI690=""),AO690="加算対象"),"AH列に色付け","")</f>
        <v/>
      </c>
      <c r="AY690" s="632" t="str">
        <f>IFERROR(VLOOKUP(K690,【参考】数式用!$AR$3:$AS$49, 2, FALSE), "")</f>
        <v/>
      </c>
      <c r="AZ690" s="577" t="str">
        <f t="shared" ref="AZ690:AZ753" si="368">IF(AND(AO690="加算対象",OR(O690="処遇改善加算Ⅰイ",O690="処遇改善加算Ⅰロ")),"AJ列に色付け","")</f>
        <v/>
      </c>
      <c r="BA690" s="559" t="str">
        <f t="shared" ref="BA690:BA753" si="369">IF(AND(OR(O690="処遇改善加算Ⅰイ",O690="処遇改善加算Ⅰロ"), AJ690=""), "未入力","入力済")</f>
        <v>入力済</v>
      </c>
      <c r="BB690" s="632" t="str">
        <f>IFERROR(VLOOKUP(K690,【参考】数式用!$AX$3:$AY$59, 2, FALSE), "")</f>
        <v/>
      </c>
      <c r="BC690" s="577" t="str">
        <f t="shared" ref="BC690:BC753" si="370">IF(OR(COUNTIF(AG690:AI690,"*令和８年度特例要件を*")&gt;0,ISNUMBER(SEARCH("処遇改善加算Ⅰロ",O690)),ISNUMBER(SEARCH("処遇改善加算Ⅱロ",O690)),AO690="加算対象外"),"AK列に色付け","")</f>
        <v/>
      </c>
      <c r="BD690" s="559" t="str">
        <f t="shared" ref="BD690:BD753" si="371">IF(AND(COUNTIF(AG690:AI690,"*令和８年度特例要件を*")&gt;0,AK690=""), "未入力","入力済")</f>
        <v>入力済</v>
      </c>
      <c r="BE690" s="559" t="str">
        <f t="shared" ref="BE690:BE753" si="372">IF(OR(ISNUMBER(SEARCH("処遇改善加算Ⅰロ",O690)),ISNUMBER(SEARCH("処遇改善加算Ⅱロ",O690))),"",IF(AND(BC690="AK列に色付け",OR(AG690="○",AG690="誓約"),AH690="○",AI690&gt;=1),"AK列色消し",""))</f>
        <v/>
      </c>
      <c r="BF690" s="559" t="str">
        <f t="shared" ref="BF690:BF753" si="373">IF(AND(O690="処遇改善加算",OR(AG690="○",AG690="誓約")),"AK列色消し","")</f>
        <v/>
      </c>
      <c r="BG690" s="559" t="str">
        <f t="shared" ref="BG690:BG753" si="374">IF(OR(TRIM(BC690)="",BE690="AK列色消し",BF690="AK列色消し"),"","入力必要")</f>
        <v/>
      </c>
      <c r="BH690" s="559" t="str">
        <f t="shared" ref="BH690:BH753" si="375">IF(AND(BE690="",BG690="入力必要"),IF(AK690="","未入力","入力済"),"")</f>
        <v/>
      </c>
      <c r="BI690" s="559" t="str">
        <f t="shared" ref="BI690:BI753" si="376">G690</f>
        <v/>
      </c>
      <c r="BK690" s="27"/>
      <c r="BL690" s="606" t="str">
        <f t="shared" ref="BL690:BL753" si="377">IF(AND(K690&lt;&gt;"",K690&lt;&gt;"計画相談支援",K690&lt;&gt;"地域相談支援（地域定着支援）",K690&lt;&gt;"地域相談支援（地域移行支援）",K690&lt;&gt;"障害児相談支援"),"O列に色付け","")</f>
        <v/>
      </c>
      <c r="BM690" s="606" t="str">
        <f t="shared" ref="BM690:BM753" si="378">IF(OR(O690="処遇改善加算Ⅰロ",O690="処遇改善加算Ⅱロ"),"対象","")</f>
        <v/>
      </c>
      <c r="BN690" s="60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607" t="str">
        <f>IFERROR(IF(BN690="対象",ROUNDDOWN(L690*VLOOKUP(K690,【参考】数式用!$A$4:$J$42,10,FALSE)*AA690,0),""),"")</f>
        <v/>
      </c>
      <c r="BP690" s="606" t="str">
        <f t="shared" si="352"/>
        <v/>
      </c>
      <c r="BQ690" s="606" t="str">
        <f t="shared" ref="BQ690:BQ753" si="380">IF(O690="処遇改善加算","対象","")</f>
        <v/>
      </c>
      <c r="BR690" s="608" t="str">
        <f t="shared" si="353"/>
        <v/>
      </c>
      <c r="BS690" s="608" t="str">
        <f t="shared" ref="BS690:BS753" si="381">IF(BM690="対象","",IF(COUNTIF(AF690:AH690,"*令和８年度特例要件を*")&gt;0,"特例要件",""))</f>
        <v/>
      </c>
      <c r="BT690" s="606" t="str">
        <f t="shared" ref="BT690:BT753" si="382">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607" t="str">
        <f>IFERROR(IF(BT690="Ⅱロ有り",ROUNDDOWN(L690*VLOOKUP(K690,【参考】数式用!$A$4:$J$42,10,FALSE)*AA690,0),""),"")</f>
        <v/>
      </c>
      <c r="BV690" s="606" t="str">
        <f>IFERROR(IF(BT690="Ⅱロなし",ROUNDDOWN(L690*VLOOKUP(K690,【参考】数式用!$A$4:$J$42,8,FALSE)*AA690,0),""),"")</f>
        <v/>
      </c>
    </row>
    <row r="691" spans="1:74" ht="110.1" customHeight="1" thickBot="1">
      <c r="A691" s="333">
        <v>678</v>
      </c>
      <c r="B691" s="1008" t="str">
        <f>IF(基本情報入力シート!B713="","",基本情報入力シート!B713)</f>
        <v/>
      </c>
      <c r="C691" s="1009"/>
      <c r="D691" s="1009"/>
      <c r="E691" s="1009"/>
      <c r="F691" s="1010"/>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24" t="str">
        <f>IF('別紙様式2-2（個票（４、５月））'!M691="","",'別紙様式2-2（個票（４、５月））'!M691)</f>
        <v/>
      </c>
      <c r="N691" s="584" t="str">
        <f>IF('別紙様式2-2（個票（４、５月））'!N691="","",'別紙様式2-2（個票（４、５月））'!N691)</f>
        <v/>
      </c>
      <c r="O691" s="336"/>
      <c r="P691" s="337" t="str">
        <f>IFERROR(VLOOKUP(K691,【参考】数式用!$A$2:$M$57,MATCH(O691,【参考】数式用!$G$3:$M$3,0)+6,0),"")</f>
        <v/>
      </c>
      <c r="Q691" s="338" t="s">
        <v>118</v>
      </c>
      <c r="R691" s="339"/>
      <c r="S691" s="340" t="s">
        <v>183</v>
      </c>
      <c r="T691" s="339"/>
      <c r="U691" s="340" t="s">
        <v>184</v>
      </c>
      <c r="V691" s="339"/>
      <c r="W691" s="340" t="s">
        <v>183</v>
      </c>
      <c r="X691" s="339"/>
      <c r="Y691" s="340" t="s">
        <v>185</v>
      </c>
      <c r="Z691" s="340" t="s">
        <v>186</v>
      </c>
      <c r="AA691" s="340" t="str">
        <f t="shared" si="354"/>
        <v/>
      </c>
      <c r="AB691" s="341" t="s">
        <v>187</v>
      </c>
      <c r="AC691" s="342" t="str">
        <f t="shared" si="355"/>
        <v/>
      </c>
      <c r="AD691" s="509" t="str">
        <f t="shared" si="356"/>
        <v/>
      </c>
      <c r="AE691" s="343" t="str">
        <f>IFERROR(ROUNDDOWN(ROUNDDOWN(ROUND(L691*VLOOKUP(K691,【参考】数式用!$A$2:$M$57,MATCH("処遇改善加算Ⅳ",【参考】数式用!$G$3:$M$3,0)+6,0),0),0)*AA691*0.5,0), "")</f>
        <v/>
      </c>
      <c r="AF691" s="344"/>
      <c r="AG691" s="345"/>
      <c r="AH691" s="345"/>
      <c r="AI691" s="344"/>
      <c r="AJ691" s="382"/>
      <c r="AK691" s="346"/>
      <c r="AL691" s="324" t="str">
        <f t="shared" si="357"/>
        <v/>
      </c>
      <c r="AM691" s="325" t="str">
        <f t="shared" si="358"/>
        <v/>
      </c>
      <c r="AN691" s="255"/>
      <c r="AO691" s="577" t="str">
        <f>IFERROR(VLOOKUP(K691,【参考】数式用!$A$2:$N$57,14,FALSE),"")</f>
        <v/>
      </c>
      <c r="AP691" s="577" t="str">
        <f t="shared" si="359"/>
        <v/>
      </c>
      <c r="AQ691" s="560" t="str">
        <f t="shared" si="360"/>
        <v/>
      </c>
      <c r="AR691" s="560" t="str">
        <f t="shared" si="361"/>
        <v>キャリアパス要件Ⅰ・Ⅱ_</v>
      </c>
      <c r="AS691" s="632" t="str">
        <f t="shared" si="362"/>
        <v>入力済</v>
      </c>
      <c r="AT691" s="577" t="str">
        <f t="shared" si="363"/>
        <v/>
      </c>
      <c r="AU691" s="632" t="str">
        <f t="shared" si="364"/>
        <v>入力済</v>
      </c>
      <c r="AV691" s="632" t="str">
        <f t="shared" si="365"/>
        <v/>
      </c>
      <c r="AW691" s="632" t="str">
        <f t="shared" si="366"/>
        <v/>
      </c>
      <c r="AX691" s="577" t="str">
        <f t="shared" si="367"/>
        <v/>
      </c>
      <c r="AY691" s="632" t="str">
        <f>IFERROR(VLOOKUP(K691,【参考】数式用!$AR$3:$AS$49, 2, FALSE), "")</f>
        <v/>
      </c>
      <c r="AZ691" s="577" t="str">
        <f t="shared" si="368"/>
        <v/>
      </c>
      <c r="BA691" s="559" t="str">
        <f t="shared" si="369"/>
        <v>入力済</v>
      </c>
      <c r="BB691" s="632" t="str">
        <f>IFERROR(VLOOKUP(K691,【参考】数式用!$AX$3:$AY$59, 2, FALSE), "")</f>
        <v/>
      </c>
      <c r="BC691" s="577" t="str">
        <f t="shared" si="370"/>
        <v/>
      </c>
      <c r="BD691" s="559" t="str">
        <f t="shared" si="371"/>
        <v>入力済</v>
      </c>
      <c r="BE691" s="559" t="str">
        <f t="shared" si="372"/>
        <v/>
      </c>
      <c r="BF691" s="559" t="str">
        <f t="shared" si="373"/>
        <v/>
      </c>
      <c r="BG691" s="559" t="str">
        <f t="shared" si="374"/>
        <v/>
      </c>
      <c r="BH691" s="559" t="str">
        <f t="shared" si="375"/>
        <v/>
      </c>
      <c r="BI691" s="559" t="str">
        <f t="shared" si="376"/>
        <v/>
      </c>
      <c r="BK691" s="27"/>
      <c r="BL691" s="606" t="str">
        <f t="shared" si="377"/>
        <v/>
      </c>
      <c r="BM691" s="606" t="str">
        <f t="shared" si="378"/>
        <v/>
      </c>
      <c r="BN691" s="606" t="str">
        <f t="shared" si="379"/>
        <v/>
      </c>
      <c r="BO691" s="607" t="str">
        <f>IFERROR(IF(BN691="対象",ROUNDDOWN(L691*VLOOKUP(K691,【参考】数式用!$A$4:$J$42,10,FALSE)*AA691,0),""),"")</f>
        <v/>
      </c>
      <c r="BP691" s="606" t="str">
        <f t="shared" si="352"/>
        <v/>
      </c>
      <c r="BQ691" s="606" t="str">
        <f t="shared" si="380"/>
        <v/>
      </c>
      <c r="BR691" s="608" t="str">
        <f t="shared" si="353"/>
        <v/>
      </c>
      <c r="BS691" s="608" t="str">
        <f t="shared" si="381"/>
        <v/>
      </c>
      <c r="BT691" s="606" t="str">
        <f t="shared" si="382"/>
        <v/>
      </c>
      <c r="BU691" s="607" t="str">
        <f>IFERROR(IF(BT691="Ⅱロ有り",ROUNDDOWN(L691*VLOOKUP(K691,【参考】数式用!$A$4:$J$42,10,FALSE)*AA691,0),""),"")</f>
        <v/>
      </c>
      <c r="BV691" s="606" t="str">
        <f>IFERROR(IF(BT691="Ⅱロなし",ROUNDDOWN(L691*VLOOKUP(K691,【参考】数式用!$A$4:$J$42,8,FALSE)*AA691,0),""),"")</f>
        <v/>
      </c>
    </row>
    <row r="692" spans="1:74" ht="110.1" customHeight="1" thickBot="1">
      <c r="A692" s="333">
        <v>679</v>
      </c>
      <c r="B692" s="1008" t="str">
        <f>IF(基本情報入力シート!B714="","",基本情報入力シート!B714)</f>
        <v/>
      </c>
      <c r="C692" s="1009"/>
      <c r="D692" s="1009"/>
      <c r="E692" s="1009"/>
      <c r="F692" s="1010"/>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24" t="str">
        <f>IF('別紙様式2-2（個票（４、５月））'!M692="","",'別紙様式2-2（個票（４、５月））'!M692)</f>
        <v/>
      </c>
      <c r="N692" s="584" t="str">
        <f>IF('別紙様式2-2（個票（４、５月））'!N692="","",'別紙様式2-2（個票（４、５月））'!N692)</f>
        <v/>
      </c>
      <c r="O692" s="336"/>
      <c r="P692" s="337" t="str">
        <f>IFERROR(VLOOKUP(K692,【参考】数式用!$A$2:$M$57,MATCH(O692,【参考】数式用!$G$3:$M$3,0)+6,0),"")</f>
        <v/>
      </c>
      <c r="Q692" s="338" t="s">
        <v>118</v>
      </c>
      <c r="R692" s="339"/>
      <c r="S692" s="340" t="s">
        <v>183</v>
      </c>
      <c r="T692" s="339"/>
      <c r="U692" s="340" t="s">
        <v>184</v>
      </c>
      <c r="V692" s="339"/>
      <c r="W692" s="340" t="s">
        <v>183</v>
      </c>
      <c r="X692" s="339"/>
      <c r="Y692" s="340" t="s">
        <v>185</v>
      </c>
      <c r="Z692" s="340" t="s">
        <v>186</v>
      </c>
      <c r="AA692" s="340" t="str">
        <f t="shared" si="354"/>
        <v/>
      </c>
      <c r="AB692" s="341" t="s">
        <v>187</v>
      </c>
      <c r="AC692" s="342" t="str">
        <f t="shared" si="355"/>
        <v/>
      </c>
      <c r="AD692" s="509" t="str">
        <f t="shared" si="356"/>
        <v/>
      </c>
      <c r="AE692" s="343" t="str">
        <f>IFERROR(ROUNDDOWN(ROUNDDOWN(ROUND(L692*VLOOKUP(K692,【参考】数式用!$A$2:$M$57,MATCH("処遇改善加算Ⅳ",【参考】数式用!$G$3:$M$3,0)+6,0),0),0)*AA692*0.5,0), "")</f>
        <v/>
      </c>
      <c r="AF692" s="344"/>
      <c r="AG692" s="345"/>
      <c r="AH692" s="345"/>
      <c r="AI692" s="344"/>
      <c r="AJ692" s="382"/>
      <c r="AK692" s="346"/>
      <c r="AL692" s="324" t="str">
        <f t="shared" si="357"/>
        <v/>
      </c>
      <c r="AM692" s="325" t="str">
        <f t="shared" si="358"/>
        <v/>
      </c>
      <c r="AN692" s="255"/>
      <c r="AO692" s="577" t="str">
        <f>IFERROR(VLOOKUP(K692,【参考】数式用!$A$2:$N$57,14,FALSE),"")</f>
        <v/>
      </c>
      <c r="AP692" s="577" t="str">
        <f t="shared" si="359"/>
        <v/>
      </c>
      <c r="AQ692" s="560" t="str">
        <f t="shared" si="360"/>
        <v/>
      </c>
      <c r="AR692" s="560" t="str">
        <f t="shared" si="361"/>
        <v>キャリアパス要件Ⅰ・Ⅱ_</v>
      </c>
      <c r="AS692" s="632" t="str">
        <f t="shared" si="362"/>
        <v>入力済</v>
      </c>
      <c r="AT692" s="577" t="str">
        <f t="shared" si="363"/>
        <v/>
      </c>
      <c r="AU692" s="632" t="str">
        <f t="shared" si="364"/>
        <v>入力済</v>
      </c>
      <c r="AV692" s="632" t="str">
        <f t="shared" si="365"/>
        <v/>
      </c>
      <c r="AW692" s="632" t="str">
        <f t="shared" si="366"/>
        <v/>
      </c>
      <c r="AX692" s="577" t="str">
        <f t="shared" si="367"/>
        <v/>
      </c>
      <c r="AY692" s="632" t="str">
        <f>IFERROR(VLOOKUP(K692,【参考】数式用!$AR$3:$AS$49, 2, FALSE), "")</f>
        <v/>
      </c>
      <c r="AZ692" s="577" t="str">
        <f t="shared" si="368"/>
        <v/>
      </c>
      <c r="BA692" s="559" t="str">
        <f t="shared" si="369"/>
        <v>入力済</v>
      </c>
      <c r="BB692" s="632" t="str">
        <f>IFERROR(VLOOKUP(K692,【参考】数式用!$AX$3:$AY$59, 2, FALSE), "")</f>
        <v/>
      </c>
      <c r="BC692" s="577" t="str">
        <f t="shared" si="370"/>
        <v/>
      </c>
      <c r="BD692" s="559" t="str">
        <f t="shared" si="371"/>
        <v>入力済</v>
      </c>
      <c r="BE692" s="559" t="str">
        <f t="shared" si="372"/>
        <v/>
      </c>
      <c r="BF692" s="559" t="str">
        <f t="shared" si="373"/>
        <v/>
      </c>
      <c r="BG692" s="559" t="str">
        <f t="shared" si="374"/>
        <v/>
      </c>
      <c r="BH692" s="559" t="str">
        <f t="shared" si="375"/>
        <v/>
      </c>
      <c r="BI692" s="559" t="str">
        <f t="shared" si="376"/>
        <v/>
      </c>
      <c r="BK692" s="27"/>
      <c r="BL692" s="606" t="str">
        <f t="shared" si="377"/>
        <v/>
      </c>
      <c r="BM692" s="606" t="str">
        <f t="shared" si="378"/>
        <v/>
      </c>
      <c r="BN692" s="606" t="str">
        <f t="shared" si="379"/>
        <v/>
      </c>
      <c r="BO692" s="607" t="str">
        <f>IFERROR(IF(BN692="対象",ROUNDDOWN(L692*VLOOKUP(K692,【参考】数式用!$A$4:$J$42,10,FALSE)*AA692,0),""),"")</f>
        <v/>
      </c>
      <c r="BP692" s="606" t="str">
        <f t="shared" si="352"/>
        <v/>
      </c>
      <c r="BQ692" s="606" t="str">
        <f t="shared" si="380"/>
        <v/>
      </c>
      <c r="BR692" s="608" t="str">
        <f t="shared" si="353"/>
        <v/>
      </c>
      <c r="BS692" s="608" t="str">
        <f t="shared" si="381"/>
        <v/>
      </c>
      <c r="BT692" s="606" t="str">
        <f t="shared" si="382"/>
        <v/>
      </c>
      <c r="BU692" s="607" t="str">
        <f>IFERROR(IF(BT692="Ⅱロ有り",ROUNDDOWN(L692*VLOOKUP(K692,【参考】数式用!$A$4:$J$42,10,FALSE)*AA692,0),""),"")</f>
        <v/>
      </c>
      <c r="BV692" s="606" t="str">
        <f>IFERROR(IF(BT692="Ⅱロなし",ROUNDDOWN(L692*VLOOKUP(K692,【参考】数式用!$A$4:$J$42,8,FALSE)*AA692,0),""),"")</f>
        <v/>
      </c>
    </row>
    <row r="693" spans="1:74" ht="110.1" customHeight="1" thickBot="1">
      <c r="A693" s="333">
        <v>680</v>
      </c>
      <c r="B693" s="1008" t="str">
        <f>IF(基本情報入力シート!B715="","",基本情報入力シート!B715)</f>
        <v/>
      </c>
      <c r="C693" s="1009"/>
      <c r="D693" s="1009"/>
      <c r="E693" s="1009"/>
      <c r="F693" s="1010"/>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24" t="str">
        <f>IF('別紙様式2-2（個票（４、５月））'!M693="","",'別紙様式2-2（個票（４、５月））'!M693)</f>
        <v/>
      </c>
      <c r="N693" s="584" t="str">
        <f>IF('別紙様式2-2（個票（４、５月））'!N693="","",'別紙様式2-2（個票（４、５月））'!N693)</f>
        <v/>
      </c>
      <c r="O693" s="336"/>
      <c r="P693" s="337" t="str">
        <f>IFERROR(VLOOKUP(K693,【参考】数式用!$A$2:$M$57,MATCH(O693,【参考】数式用!$G$3:$M$3,0)+6,0),"")</f>
        <v/>
      </c>
      <c r="Q693" s="338" t="s">
        <v>118</v>
      </c>
      <c r="R693" s="339"/>
      <c r="S693" s="340" t="s">
        <v>183</v>
      </c>
      <c r="T693" s="339"/>
      <c r="U693" s="340" t="s">
        <v>184</v>
      </c>
      <c r="V693" s="339"/>
      <c r="W693" s="340" t="s">
        <v>183</v>
      </c>
      <c r="X693" s="339"/>
      <c r="Y693" s="340" t="s">
        <v>185</v>
      </c>
      <c r="Z693" s="340" t="s">
        <v>186</v>
      </c>
      <c r="AA693" s="340" t="str">
        <f t="shared" si="354"/>
        <v/>
      </c>
      <c r="AB693" s="341" t="s">
        <v>187</v>
      </c>
      <c r="AC693" s="342" t="str">
        <f t="shared" si="355"/>
        <v/>
      </c>
      <c r="AD693" s="509" t="str">
        <f t="shared" si="356"/>
        <v/>
      </c>
      <c r="AE693" s="343" t="str">
        <f>IFERROR(ROUNDDOWN(ROUNDDOWN(ROUND(L693*VLOOKUP(K693,【参考】数式用!$A$2:$M$57,MATCH("処遇改善加算Ⅳ",【参考】数式用!$G$3:$M$3,0)+6,0),0),0)*AA693*0.5,0), "")</f>
        <v/>
      </c>
      <c r="AF693" s="344"/>
      <c r="AG693" s="345"/>
      <c r="AH693" s="345"/>
      <c r="AI693" s="344"/>
      <c r="AJ693" s="382"/>
      <c r="AK693" s="346"/>
      <c r="AL693" s="324" t="str">
        <f t="shared" si="357"/>
        <v/>
      </c>
      <c r="AM693" s="325" t="str">
        <f t="shared" si="358"/>
        <v/>
      </c>
      <c r="AN693" s="255"/>
      <c r="AO693" s="577" t="str">
        <f>IFERROR(VLOOKUP(K693,【参考】数式用!$A$2:$N$57,14,FALSE),"")</f>
        <v/>
      </c>
      <c r="AP693" s="577" t="str">
        <f t="shared" si="359"/>
        <v/>
      </c>
      <c r="AQ693" s="560" t="str">
        <f t="shared" si="360"/>
        <v/>
      </c>
      <c r="AR693" s="560" t="str">
        <f t="shared" si="361"/>
        <v>キャリアパス要件Ⅰ・Ⅱ_</v>
      </c>
      <c r="AS693" s="632" t="str">
        <f t="shared" si="362"/>
        <v>入力済</v>
      </c>
      <c r="AT693" s="577" t="str">
        <f t="shared" si="363"/>
        <v/>
      </c>
      <c r="AU693" s="632" t="str">
        <f t="shared" si="364"/>
        <v>入力済</v>
      </c>
      <c r="AV693" s="632" t="str">
        <f t="shared" si="365"/>
        <v/>
      </c>
      <c r="AW693" s="632" t="str">
        <f t="shared" si="366"/>
        <v/>
      </c>
      <c r="AX693" s="577" t="str">
        <f t="shared" si="367"/>
        <v/>
      </c>
      <c r="AY693" s="632" t="str">
        <f>IFERROR(VLOOKUP(K693,【参考】数式用!$AR$3:$AS$49, 2, FALSE), "")</f>
        <v/>
      </c>
      <c r="AZ693" s="577" t="str">
        <f t="shared" si="368"/>
        <v/>
      </c>
      <c r="BA693" s="559" t="str">
        <f t="shared" si="369"/>
        <v>入力済</v>
      </c>
      <c r="BB693" s="632" t="str">
        <f>IFERROR(VLOOKUP(K693,【参考】数式用!$AX$3:$AY$59, 2, FALSE), "")</f>
        <v/>
      </c>
      <c r="BC693" s="577" t="str">
        <f t="shared" si="370"/>
        <v/>
      </c>
      <c r="BD693" s="559" t="str">
        <f t="shared" si="371"/>
        <v>入力済</v>
      </c>
      <c r="BE693" s="559" t="str">
        <f t="shared" si="372"/>
        <v/>
      </c>
      <c r="BF693" s="559" t="str">
        <f t="shared" si="373"/>
        <v/>
      </c>
      <c r="BG693" s="559" t="str">
        <f t="shared" si="374"/>
        <v/>
      </c>
      <c r="BH693" s="559" t="str">
        <f t="shared" si="375"/>
        <v/>
      </c>
      <c r="BI693" s="559" t="str">
        <f t="shared" si="376"/>
        <v/>
      </c>
      <c r="BK693" s="27"/>
      <c r="BL693" s="606" t="str">
        <f t="shared" si="377"/>
        <v/>
      </c>
      <c r="BM693" s="606" t="str">
        <f t="shared" si="378"/>
        <v/>
      </c>
      <c r="BN693" s="606" t="str">
        <f t="shared" si="379"/>
        <v/>
      </c>
      <c r="BO693" s="607" t="str">
        <f>IFERROR(IF(BN693="対象",ROUNDDOWN(L693*VLOOKUP(K693,【参考】数式用!$A$4:$J$42,10,FALSE)*AA693,0),""),"")</f>
        <v/>
      </c>
      <c r="BP693" s="606" t="str">
        <f t="shared" si="352"/>
        <v/>
      </c>
      <c r="BQ693" s="606" t="str">
        <f t="shared" si="380"/>
        <v/>
      </c>
      <c r="BR693" s="608" t="str">
        <f t="shared" si="353"/>
        <v/>
      </c>
      <c r="BS693" s="608" t="str">
        <f t="shared" si="381"/>
        <v/>
      </c>
      <c r="BT693" s="606" t="str">
        <f t="shared" si="382"/>
        <v/>
      </c>
      <c r="BU693" s="607" t="str">
        <f>IFERROR(IF(BT693="Ⅱロ有り",ROUNDDOWN(L693*VLOOKUP(K693,【参考】数式用!$A$4:$J$42,10,FALSE)*AA693,0),""),"")</f>
        <v/>
      </c>
      <c r="BV693" s="606" t="str">
        <f>IFERROR(IF(BT693="Ⅱロなし",ROUNDDOWN(L693*VLOOKUP(K693,【参考】数式用!$A$4:$J$42,8,FALSE)*AA693,0),""),"")</f>
        <v/>
      </c>
    </row>
    <row r="694" spans="1:74" ht="110.1" customHeight="1" thickBot="1">
      <c r="A694" s="333">
        <v>681</v>
      </c>
      <c r="B694" s="1008" t="str">
        <f>IF(基本情報入力シート!B716="","",基本情報入力シート!B716)</f>
        <v/>
      </c>
      <c r="C694" s="1009"/>
      <c r="D694" s="1009"/>
      <c r="E694" s="1009"/>
      <c r="F694" s="1010"/>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24" t="str">
        <f>IF('別紙様式2-2（個票（４、５月））'!M694="","",'別紙様式2-2（個票（４、５月））'!M694)</f>
        <v/>
      </c>
      <c r="N694" s="584" t="str">
        <f>IF('別紙様式2-2（個票（４、５月））'!N694="","",'別紙様式2-2（個票（４、５月））'!N694)</f>
        <v/>
      </c>
      <c r="O694" s="336"/>
      <c r="P694" s="337" t="str">
        <f>IFERROR(VLOOKUP(K694,【参考】数式用!$A$2:$M$57,MATCH(O694,【参考】数式用!$G$3:$M$3,0)+6,0),"")</f>
        <v/>
      </c>
      <c r="Q694" s="338" t="s">
        <v>118</v>
      </c>
      <c r="R694" s="339"/>
      <c r="S694" s="340" t="s">
        <v>183</v>
      </c>
      <c r="T694" s="339"/>
      <c r="U694" s="340" t="s">
        <v>184</v>
      </c>
      <c r="V694" s="339"/>
      <c r="W694" s="340" t="s">
        <v>183</v>
      </c>
      <c r="X694" s="339"/>
      <c r="Y694" s="340" t="s">
        <v>185</v>
      </c>
      <c r="Z694" s="340" t="s">
        <v>186</v>
      </c>
      <c r="AA694" s="340" t="str">
        <f t="shared" si="354"/>
        <v/>
      </c>
      <c r="AB694" s="341" t="s">
        <v>187</v>
      </c>
      <c r="AC694" s="342" t="str">
        <f t="shared" si="355"/>
        <v/>
      </c>
      <c r="AD694" s="509" t="str">
        <f t="shared" si="356"/>
        <v/>
      </c>
      <c r="AE694" s="343" t="str">
        <f>IFERROR(ROUNDDOWN(ROUNDDOWN(ROUND(L694*VLOOKUP(K694,【参考】数式用!$A$2:$M$57,MATCH("処遇改善加算Ⅳ",【参考】数式用!$G$3:$M$3,0)+6,0),0),0)*AA694*0.5,0), "")</f>
        <v/>
      </c>
      <c r="AF694" s="344"/>
      <c r="AG694" s="345"/>
      <c r="AH694" s="345"/>
      <c r="AI694" s="344"/>
      <c r="AJ694" s="382"/>
      <c r="AK694" s="346"/>
      <c r="AL694" s="324" t="str">
        <f t="shared" si="357"/>
        <v/>
      </c>
      <c r="AM694" s="325" t="str">
        <f t="shared" si="358"/>
        <v/>
      </c>
      <c r="AN694" s="255"/>
      <c r="AO694" s="577" t="str">
        <f>IFERROR(VLOOKUP(K694,【参考】数式用!$A$2:$N$57,14,FALSE),"")</f>
        <v/>
      </c>
      <c r="AP694" s="577" t="str">
        <f t="shared" si="359"/>
        <v/>
      </c>
      <c r="AQ694" s="560" t="str">
        <f t="shared" si="360"/>
        <v/>
      </c>
      <c r="AR694" s="560" t="str">
        <f t="shared" si="361"/>
        <v>キャリアパス要件Ⅰ・Ⅱ_</v>
      </c>
      <c r="AS694" s="632" t="str">
        <f t="shared" si="362"/>
        <v>入力済</v>
      </c>
      <c r="AT694" s="577" t="str">
        <f t="shared" si="363"/>
        <v/>
      </c>
      <c r="AU694" s="632" t="str">
        <f t="shared" si="364"/>
        <v>入力済</v>
      </c>
      <c r="AV694" s="632" t="str">
        <f t="shared" si="365"/>
        <v/>
      </c>
      <c r="AW694" s="632" t="str">
        <f t="shared" si="366"/>
        <v/>
      </c>
      <c r="AX694" s="577" t="str">
        <f t="shared" si="367"/>
        <v/>
      </c>
      <c r="AY694" s="632" t="str">
        <f>IFERROR(VLOOKUP(K694,【参考】数式用!$AR$3:$AS$49, 2, FALSE), "")</f>
        <v/>
      </c>
      <c r="AZ694" s="577" t="str">
        <f t="shared" si="368"/>
        <v/>
      </c>
      <c r="BA694" s="559" t="str">
        <f t="shared" si="369"/>
        <v>入力済</v>
      </c>
      <c r="BB694" s="632" t="str">
        <f>IFERROR(VLOOKUP(K694,【参考】数式用!$AX$3:$AY$59, 2, FALSE), "")</f>
        <v/>
      </c>
      <c r="BC694" s="577" t="str">
        <f t="shared" si="370"/>
        <v/>
      </c>
      <c r="BD694" s="559" t="str">
        <f t="shared" si="371"/>
        <v>入力済</v>
      </c>
      <c r="BE694" s="559" t="str">
        <f t="shared" si="372"/>
        <v/>
      </c>
      <c r="BF694" s="559" t="str">
        <f t="shared" si="373"/>
        <v/>
      </c>
      <c r="BG694" s="559" t="str">
        <f t="shared" si="374"/>
        <v/>
      </c>
      <c r="BH694" s="559" t="str">
        <f t="shared" si="375"/>
        <v/>
      </c>
      <c r="BI694" s="559" t="str">
        <f t="shared" si="376"/>
        <v/>
      </c>
      <c r="BK694" s="27"/>
      <c r="BL694" s="606" t="str">
        <f t="shared" si="377"/>
        <v/>
      </c>
      <c r="BM694" s="606" t="str">
        <f t="shared" si="378"/>
        <v/>
      </c>
      <c r="BN694" s="606" t="str">
        <f t="shared" si="379"/>
        <v/>
      </c>
      <c r="BO694" s="607" t="str">
        <f>IFERROR(IF(BN694="対象",ROUNDDOWN(L694*VLOOKUP(K694,【参考】数式用!$A$4:$J$42,10,FALSE)*AA694,0),""),"")</f>
        <v/>
      </c>
      <c r="BP694" s="606" t="str">
        <f t="shared" si="352"/>
        <v/>
      </c>
      <c r="BQ694" s="606" t="str">
        <f t="shared" si="380"/>
        <v/>
      </c>
      <c r="BR694" s="608" t="str">
        <f t="shared" si="353"/>
        <v/>
      </c>
      <c r="BS694" s="608" t="str">
        <f t="shared" si="381"/>
        <v/>
      </c>
      <c r="BT694" s="606" t="str">
        <f t="shared" si="382"/>
        <v/>
      </c>
      <c r="BU694" s="607" t="str">
        <f>IFERROR(IF(BT694="Ⅱロ有り",ROUNDDOWN(L694*VLOOKUP(K694,【参考】数式用!$A$4:$J$42,10,FALSE)*AA694,0),""),"")</f>
        <v/>
      </c>
      <c r="BV694" s="606" t="str">
        <f>IFERROR(IF(BT694="Ⅱロなし",ROUNDDOWN(L694*VLOOKUP(K694,【参考】数式用!$A$4:$J$42,8,FALSE)*AA694,0),""),"")</f>
        <v/>
      </c>
    </row>
    <row r="695" spans="1:74" ht="110.1" customHeight="1" thickBot="1">
      <c r="A695" s="333">
        <v>682</v>
      </c>
      <c r="B695" s="1008" t="str">
        <f>IF(基本情報入力シート!B717="","",基本情報入力シート!B717)</f>
        <v/>
      </c>
      <c r="C695" s="1009"/>
      <c r="D695" s="1009"/>
      <c r="E695" s="1009"/>
      <c r="F695" s="1010"/>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24" t="str">
        <f>IF('別紙様式2-2（個票（４、５月））'!M695="","",'別紙様式2-2（個票（４、５月））'!M695)</f>
        <v/>
      </c>
      <c r="N695" s="584" t="str">
        <f>IF('別紙様式2-2（個票（４、５月））'!N695="","",'別紙様式2-2（個票（４、５月））'!N695)</f>
        <v/>
      </c>
      <c r="O695" s="336"/>
      <c r="P695" s="337" t="str">
        <f>IFERROR(VLOOKUP(K695,【参考】数式用!$A$2:$M$57,MATCH(O695,【参考】数式用!$G$3:$M$3,0)+6,0),"")</f>
        <v/>
      </c>
      <c r="Q695" s="338" t="s">
        <v>118</v>
      </c>
      <c r="R695" s="339"/>
      <c r="S695" s="340" t="s">
        <v>183</v>
      </c>
      <c r="T695" s="339"/>
      <c r="U695" s="340" t="s">
        <v>184</v>
      </c>
      <c r="V695" s="339"/>
      <c r="W695" s="340" t="s">
        <v>183</v>
      </c>
      <c r="X695" s="339"/>
      <c r="Y695" s="340" t="s">
        <v>185</v>
      </c>
      <c r="Z695" s="340" t="s">
        <v>186</v>
      </c>
      <c r="AA695" s="340" t="str">
        <f t="shared" si="354"/>
        <v/>
      </c>
      <c r="AB695" s="341" t="s">
        <v>187</v>
      </c>
      <c r="AC695" s="342" t="str">
        <f t="shared" si="355"/>
        <v/>
      </c>
      <c r="AD695" s="509" t="str">
        <f t="shared" si="356"/>
        <v/>
      </c>
      <c r="AE695" s="343" t="str">
        <f>IFERROR(ROUNDDOWN(ROUNDDOWN(ROUND(L695*VLOOKUP(K695,【参考】数式用!$A$2:$M$57,MATCH("処遇改善加算Ⅳ",【参考】数式用!$G$3:$M$3,0)+6,0),0),0)*AA695*0.5,0), "")</f>
        <v/>
      </c>
      <c r="AF695" s="344"/>
      <c r="AG695" s="345"/>
      <c r="AH695" s="345"/>
      <c r="AI695" s="344"/>
      <c r="AJ695" s="382"/>
      <c r="AK695" s="346"/>
      <c r="AL695" s="324" t="str">
        <f t="shared" si="357"/>
        <v/>
      </c>
      <c r="AM695" s="325" t="str">
        <f t="shared" si="358"/>
        <v/>
      </c>
      <c r="AN695" s="255"/>
      <c r="AO695" s="577" t="str">
        <f>IFERROR(VLOOKUP(K695,【参考】数式用!$A$2:$N$57,14,FALSE),"")</f>
        <v/>
      </c>
      <c r="AP695" s="577" t="str">
        <f t="shared" si="359"/>
        <v/>
      </c>
      <c r="AQ695" s="560" t="str">
        <f t="shared" si="360"/>
        <v/>
      </c>
      <c r="AR695" s="560" t="str">
        <f t="shared" si="361"/>
        <v>キャリアパス要件Ⅰ・Ⅱ_</v>
      </c>
      <c r="AS695" s="632" t="str">
        <f t="shared" si="362"/>
        <v>入力済</v>
      </c>
      <c r="AT695" s="577" t="str">
        <f t="shared" si="363"/>
        <v/>
      </c>
      <c r="AU695" s="632" t="str">
        <f t="shared" si="364"/>
        <v>入力済</v>
      </c>
      <c r="AV695" s="632" t="str">
        <f t="shared" si="365"/>
        <v/>
      </c>
      <c r="AW695" s="632" t="str">
        <f t="shared" si="366"/>
        <v/>
      </c>
      <c r="AX695" s="577" t="str">
        <f t="shared" si="367"/>
        <v/>
      </c>
      <c r="AY695" s="632" t="str">
        <f>IFERROR(VLOOKUP(K695,【参考】数式用!$AR$3:$AS$49, 2, FALSE), "")</f>
        <v/>
      </c>
      <c r="AZ695" s="577" t="str">
        <f t="shared" si="368"/>
        <v/>
      </c>
      <c r="BA695" s="559" t="str">
        <f t="shared" si="369"/>
        <v>入力済</v>
      </c>
      <c r="BB695" s="632" t="str">
        <f>IFERROR(VLOOKUP(K695,【参考】数式用!$AX$3:$AY$59, 2, FALSE), "")</f>
        <v/>
      </c>
      <c r="BC695" s="577" t="str">
        <f t="shared" si="370"/>
        <v/>
      </c>
      <c r="BD695" s="559" t="str">
        <f t="shared" si="371"/>
        <v>入力済</v>
      </c>
      <c r="BE695" s="559" t="str">
        <f t="shared" si="372"/>
        <v/>
      </c>
      <c r="BF695" s="559" t="str">
        <f t="shared" si="373"/>
        <v/>
      </c>
      <c r="BG695" s="559" t="str">
        <f t="shared" si="374"/>
        <v/>
      </c>
      <c r="BH695" s="559" t="str">
        <f t="shared" si="375"/>
        <v/>
      </c>
      <c r="BI695" s="559" t="str">
        <f t="shared" si="376"/>
        <v/>
      </c>
      <c r="BK695" s="27"/>
      <c r="BL695" s="606" t="str">
        <f t="shared" si="377"/>
        <v/>
      </c>
      <c r="BM695" s="606" t="str">
        <f t="shared" si="378"/>
        <v/>
      </c>
      <c r="BN695" s="606" t="str">
        <f t="shared" si="379"/>
        <v/>
      </c>
      <c r="BO695" s="607" t="str">
        <f>IFERROR(IF(BN695="対象",ROUNDDOWN(L695*VLOOKUP(K695,【参考】数式用!$A$4:$J$42,10,FALSE)*AA695,0),""),"")</f>
        <v/>
      </c>
      <c r="BP695" s="606" t="str">
        <f t="shared" si="352"/>
        <v/>
      </c>
      <c r="BQ695" s="606" t="str">
        <f t="shared" si="380"/>
        <v/>
      </c>
      <c r="BR695" s="608" t="str">
        <f t="shared" si="353"/>
        <v/>
      </c>
      <c r="BS695" s="608" t="str">
        <f t="shared" si="381"/>
        <v/>
      </c>
      <c r="BT695" s="606" t="str">
        <f t="shared" si="382"/>
        <v/>
      </c>
      <c r="BU695" s="607" t="str">
        <f>IFERROR(IF(BT695="Ⅱロ有り",ROUNDDOWN(L695*VLOOKUP(K695,【参考】数式用!$A$4:$J$42,10,FALSE)*AA695,0),""),"")</f>
        <v/>
      </c>
      <c r="BV695" s="606" t="str">
        <f>IFERROR(IF(BT695="Ⅱロなし",ROUNDDOWN(L695*VLOOKUP(K695,【参考】数式用!$A$4:$J$42,8,FALSE)*AA695,0),""),"")</f>
        <v/>
      </c>
    </row>
    <row r="696" spans="1:74" ht="110.1" customHeight="1" thickBot="1">
      <c r="A696" s="333">
        <v>683</v>
      </c>
      <c r="B696" s="1008" t="str">
        <f>IF(基本情報入力シート!B718="","",基本情報入力シート!B718)</f>
        <v/>
      </c>
      <c r="C696" s="1009"/>
      <c r="D696" s="1009"/>
      <c r="E696" s="1009"/>
      <c r="F696" s="1010"/>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24" t="str">
        <f>IF('別紙様式2-2（個票（４、５月））'!M696="","",'別紙様式2-2（個票（４、５月））'!M696)</f>
        <v/>
      </c>
      <c r="N696" s="584" t="str">
        <f>IF('別紙様式2-2（個票（４、５月））'!N696="","",'別紙様式2-2（個票（４、５月））'!N696)</f>
        <v/>
      </c>
      <c r="O696" s="336"/>
      <c r="P696" s="337" t="str">
        <f>IFERROR(VLOOKUP(K696,【参考】数式用!$A$2:$M$57,MATCH(O696,【参考】数式用!$G$3:$M$3,0)+6,0),"")</f>
        <v/>
      </c>
      <c r="Q696" s="338" t="s">
        <v>118</v>
      </c>
      <c r="R696" s="339"/>
      <c r="S696" s="340" t="s">
        <v>183</v>
      </c>
      <c r="T696" s="339"/>
      <c r="U696" s="340" t="s">
        <v>184</v>
      </c>
      <c r="V696" s="339"/>
      <c r="W696" s="340" t="s">
        <v>183</v>
      </c>
      <c r="X696" s="339"/>
      <c r="Y696" s="340" t="s">
        <v>185</v>
      </c>
      <c r="Z696" s="340" t="s">
        <v>186</v>
      </c>
      <c r="AA696" s="340" t="str">
        <f t="shared" si="354"/>
        <v/>
      </c>
      <c r="AB696" s="341" t="s">
        <v>187</v>
      </c>
      <c r="AC696" s="342" t="str">
        <f t="shared" si="355"/>
        <v/>
      </c>
      <c r="AD696" s="509" t="str">
        <f t="shared" si="356"/>
        <v/>
      </c>
      <c r="AE696" s="343" t="str">
        <f>IFERROR(ROUNDDOWN(ROUNDDOWN(ROUND(L696*VLOOKUP(K696,【参考】数式用!$A$2:$M$57,MATCH("処遇改善加算Ⅳ",【参考】数式用!$G$3:$M$3,0)+6,0),0),0)*AA696*0.5,0), "")</f>
        <v/>
      </c>
      <c r="AF696" s="344"/>
      <c r="AG696" s="345"/>
      <c r="AH696" s="345"/>
      <c r="AI696" s="344"/>
      <c r="AJ696" s="382"/>
      <c r="AK696" s="346"/>
      <c r="AL696" s="324" t="str">
        <f t="shared" si="357"/>
        <v/>
      </c>
      <c r="AM696" s="325" t="str">
        <f t="shared" si="358"/>
        <v/>
      </c>
      <c r="AN696" s="255"/>
      <c r="AO696" s="577" t="str">
        <f>IFERROR(VLOOKUP(K696,【参考】数式用!$A$2:$N$57,14,FALSE),"")</f>
        <v/>
      </c>
      <c r="AP696" s="577" t="str">
        <f t="shared" si="359"/>
        <v/>
      </c>
      <c r="AQ696" s="560" t="str">
        <f t="shared" si="360"/>
        <v/>
      </c>
      <c r="AR696" s="560" t="str">
        <f t="shared" si="361"/>
        <v>キャリアパス要件Ⅰ・Ⅱ_</v>
      </c>
      <c r="AS696" s="632" t="str">
        <f t="shared" si="362"/>
        <v>入力済</v>
      </c>
      <c r="AT696" s="577" t="str">
        <f t="shared" si="363"/>
        <v/>
      </c>
      <c r="AU696" s="632" t="str">
        <f t="shared" si="364"/>
        <v>入力済</v>
      </c>
      <c r="AV696" s="632" t="str">
        <f t="shared" si="365"/>
        <v/>
      </c>
      <c r="AW696" s="632" t="str">
        <f t="shared" si="366"/>
        <v/>
      </c>
      <c r="AX696" s="577" t="str">
        <f t="shared" si="367"/>
        <v/>
      </c>
      <c r="AY696" s="632" t="str">
        <f>IFERROR(VLOOKUP(K696,【参考】数式用!$AR$3:$AS$49, 2, FALSE), "")</f>
        <v/>
      </c>
      <c r="AZ696" s="577" t="str">
        <f t="shared" si="368"/>
        <v/>
      </c>
      <c r="BA696" s="559" t="str">
        <f t="shared" si="369"/>
        <v>入力済</v>
      </c>
      <c r="BB696" s="632" t="str">
        <f>IFERROR(VLOOKUP(K696,【参考】数式用!$AX$3:$AY$59, 2, FALSE), "")</f>
        <v/>
      </c>
      <c r="BC696" s="577" t="str">
        <f t="shared" si="370"/>
        <v/>
      </c>
      <c r="BD696" s="559" t="str">
        <f t="shared" si="371"/>
        <v>入力済</v>
      </c>
      <c r="BE696" s="559" t="str">
        <f t="shared" si="372"/>
        <v/>
      </c>
      <c r="BF696" s="559" t="str">
        <f t="shared" si="373"/>
        <v/>
      </c>
      <c r="BG696" s="559" t="str">
        <f t="shared" si="374"/>
        <v/>
      </c>
      <c r="BH696" s="559" t="str">
        <f t="shared" si="375"/>
        <v/>
      </c>
      <c r="BI696" s="559" t="str">
        <f t="shared" si="376"/>
        <v/>
      </c>
      <c r="BK696" s="27"/>
      <c r="BL696" s="606" t="str">
        <f t="shared" si="377"/>
        <v/>
      </c>
      <c r="BM696" s="606" t="str">
        <f t="shared" si="378"/>
        <v/>
      </c>
      <c r="BN696" s="606" t="str">
        <f t="shared" si="379"/>
        <v/>
      </c>
      <c r="BO696" s="607" t="str">
        <f>IFERROR(IF(BN696="対象",ROUNDDOWN(L696*VLOOKUP(K696,【参考】数式用!$A$4:$J$42,10,FALSE)*AA696,0),""),"")</f>
        <v/>
      </c>
      <c r="BP696" s="606" t="str">
        <f t="shared" si="352"/>
        <v/>
      </c>
      <c r="BQ696" s="606" t="str">
        <f t="shared" si="380"/>
        <v/>
      </c>
      <c r="BR696" s="608" t="str">
        <f t="shared" si="353"/>
        <v/>
      </c>
      <c r="BS696" s="608" t="str">
        <f t="shared" si="381"/>
        <v/>
      </c>
      <c r="BT696" s="606" t="str">
        <f t="shared" si="382"/>
        <v/>
      </c>
      <c r="BU696" s="607" t="str">
        <f>IFERROR(IF(BT696="Ⅱロ有り",ROUNDDOWN(L696*VLOOKUP(K696,【参考】数式用!$A$4:$J$42,10,FALSE)*AA696,0),""),"")</f>
        <v/>
      </c>
      <c r="BV696" s="606" t="str">
        <f>IFERROR(IF(BT696="Ⅱロなし",ROUNDDOWN(L696*VLOOKUP(K696,【参考】数式用!$A$4:$J$42,8,FALSE)*AA696,0),""),"")</f>
        <v/>
      </c>
    </row>
    <row r="697" spans="1:74" ht="110.1" customHeight="1" thickBot="1">
      <c r="A697" s="333">
        <v>684</v>
      </c>
      <c r="B697" s="1008" t="str">
        <f>IF(基本情報入力シート!B719="","",基本情報入力シート!B719)</f>
        <v/>
      </c>
      <c r="C697" s="1009"/>
      <c r="D697" s="1009"/>
      <c r="E697" s="1009"/>
      <c r="F697" s="1010"/>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24" t="str">
        <f>IF('別紙様式2-2（個票（４、５月））'!M697="","",'別紙様式2-2（個票（４、５月））'!M697)</f>
        <v/>
      </c>
      <c r="N697" s="584" t="str">
        <f>IF('別紙様式2-2（個票（４、５月））'!N697="","",'別紙様式2-2（個票（４、５月））'!N697)</f>
        <v/>
      </c>
      <c r="O697" s="336"/>
      <c r="P697" s="337" t="str">
        <f>IFERROR(VLOOKUP(K697,【参考】数式用!$A$2:$M$57,MATCH(O697,【参考】数式用!$G$3:$M$3,0)+6,0),"")</f>
        <v/>
      </c>
      <c r="Q697" s="338" t="s">
        <v>118</v>
      </c>
      <c r="R697" s="339"/>
      <c r="S697" s="340" t="s">
        <v>183</v>
      </c>
      <c r="T697" s="339"/>
      <c r="U697" s="340" t="s">
        <v>184</v>
      </c>
      <c r="V697" s="339"/>
      <c r="W697" s="340" t="s">
        <v>183</v>
      </c>
      <c r="X697" s="339"/>
      <c r="Y697" s="340" t="s">
        <v>185</v>
      </c>
      <c r="Z697" s="340" t="s">
        <v>186</v>
      </c>
      <c r="AA697" s="340" t="str">
        <f t="shared" si="354"/>
        <v/>
      </c>
      <c r="AB697" s="341" t="s">
        <v>187</v>
      </c>
      <c r="AC697" s="342" t="str">
        <f t="shared" si="355"/>
        <v/>
      </c>
      <c r="AD697" s="509" t="str">
        <f t="shared" si="356"/>
        <v/>
      </c>
      <c r="AE697" s="343" t="str">
        <f>IFERROR(ROUNDDOWN(ROUNDDOWN(ROUND(L697*VLOOKUP(K697,【参考】数式用!$A$2:$M$57,MATCH("処遇改善加算Ⅳ",【参考】数式用!$G$3:$M$3,0)+6,0),0),0)*AA697*0.5,0), "")</f>
        <v/>
      </c>
      <c r="AF697" s="344"/>
      <c r="AG697" s="345"/>
      <c r="AH697" s="345"/>
      <c r="AI697" s="344"/>
      <c r="AJ697" s="382"/>
      <c r="AK697" s="346"/>
      <c r="AL697" s="324" t="str">
        <f t="shared" si="357"/>
        <v/>
      </c>
      <c r="AM697" s="325" t="str">
        <f t="shared" si="358"/>
        <v/>
      </c>
      <c r="AN697" s="255"/>
      <c r="AO697" s="577" t="str">
        <f>IFERROR(VLOOKUP(K697,【参考】数式用!$A$2:$N$57,14,FALSE),"")</f>
        <v/>
      </c>
      <c r="AP697" s="577" t="str">
        <f t="shared" si="359"/>
        <v/>
      </c>
      <c r="AQ697" s="560" t="str">
        <f t="shared" si="360"/>
        <v/>
      </c>
      <c r="AR697" s="560" t="str">
        <f t="shared" si="361"/>
        <v>キャリアパス要件Ⅰ・Ⅱ_</v>
      </c>
      <c r="AS697" s="632" t="str">
        <f t="shared" si="362"/>
        <v>入力済</v>
      </c>
      <c r="AT697" s="577" t="str">
        <f t="shared" si="363"/>
        <v/>
      </c>
      <c r="AU697" s="632" t="str">
        <f t="shared" si="364"/>
        <v>入力済</v>
      </c>
      <c r="AV697" s="632" t="str">
        <f t="shared" si="365"/>
        <v/>
      </c>
      <c r="AW697" s="632" t="str">
        <f t="shared" si="366"/>
        <v/>
      </c>
      <c r="AX697" s="577" t="str">
        <f t="shared" si="367"/>
        <v/>
      </c>
      <c r="AY697" s="632" t="str">
        <f>IFERROR(VLOOKUP(K697,【参考】数式用!$AR$3:$AS$49, 2, FALSE), "")</f>
        <v/>
      </c>
      <c r="AZ697" s="577" t="str">
        <f t="shared" si="368"/>
        <v/>
      </c>
      <c r="BA697" s="559" t="str">
        <f t="shared" si="369"/>
        <v>入力済</v>
      </c>
      <c r="BB697" s="632" t="str">
        <f>IFERROR(VLOOKUP(K697,【参考】数式用!$AX$3:$AY$59, 2, FALSE), "")</f>
        <v/>
      </c>
      <c r="BC697" s="577" t="str">
        <f t="shared" si="370"/>
        <v/>
      </c>
      <c r="BD697" s="559" t="str">
        <f t="shared" si="371"/>
        <v>入力済</v>
      </c>
      <c r="BE697" s="559" t="str">
        <f t="shared" si="372"/>
        <v/>
      </c>
      <c r="BF697" s="559" t="str">
        <f t="shared" si="373"/>
        <v/>
      </c>
      <c r="BG697" s="559" t="str">
        <f t="shared" si="374"/>
        <v/>
      </c>
      <c r="BH697" s="559" t="str">
        <f t="shared" si="375"/>
        <v/>
      </c>
      <c r="BI697" s="559" t="str">
        <f t="shared" si="376"/>
        <v/>
      </c>
      <c r="BK697" s="27"/>
      <c r="BL697" s="606" t="str">
        <f t="shared" si="377"/>
        <v/>
      </c>
      <c r="BM697" s="606" t="str">
        <f t="shared" si="378"/>
        <v/>
      </c>
      <c r="BN697" s="606" t="str">
        <f t="shared" si="379"/>
        <v/>
      </c>
      <c r="BO697" s="607" t="str">
        <f>IFERROR(IF(BN697="対象",ROUNDDOWN(L697*VLOOKUP(K697,【参考】数式用!$A$4:$J$42,10,FALSE)*AA697,0),""),"")</f>
        <v/>
      </c>
      <c r="BP697" s="606" t="str">
        <f t="shared" si="352"/>
        <v/>
      </c>
      <c r="BQ697" s="606" t="str">
        <f t="shared" si="380"/>
        <v/>
      </c>
      <c r="BR697" s="608" t="str">
        <f t="shared" si="353"/>
        <v/>
      </c>
      <c r="BS697" s="608" t="str">
        <f t="shared" si="381"/>
        <v/>
      </c>
      <c r="BT697" s="606" t="str">
        <f t="shared" si="382"/>
        <v/>
      </c>
      <c r="BU697" s="607" t="str">
        <f>IFERROR(IF(BT697="Ⅱロ有り",ROUNDDOWN(L697*VLOOKUP(K697,【参考】数式用!$A$4:$J$42,10,FALSE)*AA697,0),""),"")</f>
        <v/>
      </c>
      <c r="BV697" s="606" t="str">
        <f>IFERROR(IF(BT697="Ⅱロなし",ROUNDDOWN(L697*VLOOKUP(K697,【参考】数式用!$A$4:$J$42,8,FALSE)*AA697,0),""),"")</f>
        <v/>
      </c>
    </row>
    <row r="698" spans="1:74" ht="110.1" customHeight="1" thickBot="1">
      <c r="A698" s="333">
        <v>685</v>
      </c>
      <c r="B698" s="1008" t="str">
        <f>IF(基本情報入力シート!B720="","",基本情報入力シート!B720)</f>
        <v/>
      </c>
      <c r="C698" s="1009"/>
      <c r="D698" s="1009"/>
      <c r="E698" s="1009"/>
      <c r="F698" s="1010"/>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24" t="str">
        <f>IF('別紙様式2-2（個票（４、５月））'!M698="","",'別紙様式2-2（個票（４、５月））'!M698)</f>
        <v/>
      </c>
      <c r="N698" s="584" t="str">
        <f>IF('別紙様式2-2（個票（４、５月））'!N698="","",'別紙様式2-2（個票（４、５月））'!N698)</f>
        <v/>
      </c>
      <c r="O698" s="336"/>
      <c r="P698" s="337" t="str">
        <f>IFERROR(VLOOKUP(K698,【参考】数式用!$A$2:$M$57,MATCH(O698,【参考】数式用!$G$3:$M$3,0)+6,0),"")</f>
        <v/>
      </c>
      <c r="Q698" s="338" t="s">
        <v>118</v>
      </c>
      <c r="R698" s="339"/>
      <c r="S698" s="340" t="s">
        <v>183</v>
      </c>
      <c r="T698" s="339"/>
      <c r="U698" s="340" t="s">
        <v>184</v>
      </c>
      <c r="V698" s="339"/>
      <c r="W698" s="340" t="s">
        <v>183</v>
      </c>
      <c r="X698" s="339"/>
      <c r="Y698" s="340" t="s">
        <v>185</v>
      </c>
      <c r="Z698" s="340" t="s">
        <v>186</v>
      </c>
      <c r="AA698" s="340" t="str">
        <f t="shared" si="354"/>
        <v/>
      </c>
      <c r="AB698" s="341" t="s">
        <v>187</v>
      </c>
      <c r="AC698" s="342" t="str">
        <f t="shared" si="355"/>
        <v/>
      </c>
      <c r="AD698" s="509" t="str">
        <f t="shared" si="356"/>
        <v/>
      </c>
      <c r="AE698" s="343" t="str">
        <f>IFERROR(ROUNDDOWN(ROUNDDOWN(ROUND(L698*VLOOKUP(K698,【参考】数式用!$A$2:$M$57,MATCH("処遇改善加算Ⅳ",【参考】数式用!$G$3:$M$3,0)+6,0),0),0)*AA698*0.5,0), "")</f>
        <v/>
      </c>
      <c r="AF698" s="344"/>
      <c r="AG698" s="345"/>
      <c r="AH698" s="345"/>
      <c r="AI698" s="344"/>
      <c r="AJ698" s="382"/>
      <c r="AK698" s="346"/>
      <c r="AL698" s="324" t="str">
        <f t="shared" si="357"/>
        <v/>
      </c>
      <c r="AM698" s="325" t="str">
        <f t="shared" si="358"/>
        <v/>
      </c>
      <c r="AN698" s="255"/>
      <c r="AO698" s="577" t="str">
        <f>IFERROR(VLOOKUP(K698,【参考】数式用!$A$2:$N$57,14,FALSE),"")</f>
        <v/>
      </c>
      <c r="AP698" s="577" t="str">
        <f t="shared" si="359"/>
        <v/>
      </c>
      <c r="AQ698" s="560" t="str">
        <f t="shared" si="360"/>
        <v/>
      </c>
      <c r="AR698" s="560" t="str">
        <f t="shared" si="361"/>
        <v>キャリアパス要件Ⅰ・Ⅱ_</v>
      </c>
      <c r="AS698" s="632" t="str">
        <f t="shared" si="362"/>
        <v>入力済</v>
      </c>
      <c r="AT698" s="577" t="str">
        <f t="shared" si="363"/>
        <v/>
      </c>
      <c r="AU698" s="632" t="str">
        <f t="shared" si="364"/>
        <v>入力済</v>
      </c>
      <c r="AV698" s="632" t="str">
        <f t="shared" si="365"/>
        <v/>
      </c>
      <c r="AW698" s="632" t="str">
        <f t="shared" si="366"/>
        <v/>
      </c>
      <c r="AX698" s="577" t="str">
        <f t="shared" si="367"/>
        <v/>
      </c>
      <c r="AY698" s="632" t="str">
        <f>IFERROR(VLOOKUP(K698,【参考】数式用!$AR$3:$AS$49, 2, FALSE), "")</f>
        <v/>
      </c>
      <c r="AZ698" s="577" t="str">
        <f t="shared" si="368"/>
        <v/>
      </c>
      <c r="BA698" s="559" t="str">
        <f t="shared" si="369"/>
        <v>入力済</v>
      </c>
      <c r="BB698" s="632" t="str">
        <f>IFERROR(VLOOKUP(K698,【参考】数式用!$AX$3:$AY$59, 2, FALSE), "")</f>
        <v/>
      </c>
      <c r="BC698" s="577" t="str">
        <f t="shared" si="370"/>
        <v/>
      </c>
      <c r="BD698" s="559" t="str">
        <f t="shared" si="371"/>
        <v>入力済</v>
      </c>
      <c r="BE698" s="559" t="str">
        <f t="shared" si="372"/>
        <v/>
      </c>
      <c r="BF698" s="559" t="str">
        <f t="shared" si="373"/>
        <v/>
      </c>
      <c r="BG698" s="559" t="str">
        <f t="shared" si="374"/>
        <v/>
      </c>
      <c r="BH698" s="559" t="str">
        <f t="shared" si="375"/>
        <v/>
      </c>
      <c r="BI698" s="559" t="str">
        <f t="shared" si="376"/>
        <v/>
      </c>
      <c r="BK698" s="27"/>
      <c r="BL698" s="606" t="str">
        <f t="shared" si="377"/>
        <v/>
      </c>
      <c r="BM698" s="606" t="str">
        <f t="shared" si="378"/>
        <v/>
      </c>
      <c r="BN698" s="606" t="str">
        <f t="shared" si="379"/>
        <v/>
      </c>
      <c r="BO698" s="607" t="str">
        <f>IFERROR(IF(BN698="対象",ROUNDDOWN(L698*VLOOKUP(K698,【参考】数式用!$A$4:$J$42,10,FALSE)*AA698,0),""),"")</f>
        <v/>
      </c>
      <c r="BP698" s="606" t="str">
        <f t="shared" si="352"/>
        <v/>
      </c>
      <c r="BQ698" s="606" t="str">
        <f t="shared" si="380"/>
        <v/>
      </c>
      <c r="BR698" s="608" t="str">
        <f t="shared" si="353"/>
        <v/>
      </c>
      <c r="BS698" s="608" t="str">
        <f t="shared" si="381"/>
        <v/>
      </c>
      <c r="BT698" s="606" t="str">
        <f t="shared" si="382"/>
        <v/>
      </c>
      <c r="BU698" s="607" t="str">
        <f>IFERROR(IF(BT698="Ⅱロ有り",ROUNDDOWN(L698*VLOOKUP(K698,【参考】数式用!$A$4:$J$42,10,FALSE)*AA698,0),""),"")</f>
        <v/>
      </c>
      <c r="BV698" s="606" t="str">
        <f>IFERROR(IF(BT698="Ⅱロなし",ROUNDDOWN(L698*VLOOKUP(K698,【参考】数式用!$A$4:$J$42,8,FALSE)*AA698,0),""),"")</f>
        <v/>
      </c>
    </row>
    <row r="699" spans="1:74" ht="110.1" customHeight="1" thickBot="1">
      <c r="A699" s="333">
        <v>686</v>
      </c>
      <c r="B699" s="1008" t="str">
        <f>IF(基本情報入力シート!B721="","",基本情報入力シート!B721)</f>
        <v/>
      </c>
      <c r="C699" s="1009"/>
      <c r="D699" s="1009"/>
      <c r="E699" s="1009"/>
      <c r="F699" s="1010"/>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24" t="str">
        <f>IF('別紙様式2-2（個票（４、５月））'!M699="","",'別紙様式2-2（個票（４、５月））'!M699)</f>
        <v/>
      </c>
      <c r="N699" s="584" t="str">
        <f>IF('別紙様式2-2（個票（４、５月））'!N699="","",'別紙様式2-2（個票（４、５月））'!N699)</f>
        <v/>
      </c>
      <c r="O699" s="336"/>
      <c r="P699" s="337" t="str">
        <f>IFERROR(VLOOKUP(K699,【参考】数式用!$A$2:$M$57,MATCH(O699,【参考】数式用!$G$3:$M$3,0)+6,0),"")</f>
        <v/>
      </c>
      <c r="Q699" s="338" t="s">
        <v>118</v>
      </c>
      <c r="R699" s="339"/>
      <c r="S699" s="340" t="s">
        <v>183</v>
      </c>
      <c r="T699" s="339"/>
      <c r="U699" s="340" t="s">
        <v>184</v>
      </c>
      <c r="V699" s="339"/>
      <c r="W699" s="340" t="s">
        <v>183</v>
      </c>
      <c r="X699" s="339"/>
      <c r="Y699" s="340" t="s">
        <v>185</v>
      </c>
      <c r="Z699" s="340" t="s">
        <v>186</v>
      </c>
      <c r="AA699" s="340" t="str">
        <f t="shared" si="354"/>
        <v/>
      </c>
      <c r="AB699" s="341" t="s">
        <v>187</v>
      </c>
      <c r="AC699" s="342" t="str">
        <f t="shared" si="355"/>
        <v/>
      </c>
      <c r="AD699" s="509" t="str">
        <f t="shared" si="356"/>
        <v/>
      </c>
      <c r="AE699" s="343" t="str">
        <f>IFERROR(ROUNDDOWN(ROUNDDOWN(ROUND(L699*VLOOKUP(K699,【参考】数式用!$A$2:$M$57,MATCH("処遇改善加算Ⅳ",【参考】数式用!$G$3:$M$3,0)+6,0),0),0)*AA699*0.5,0), "")</f>
        <v/>
      </c>
      <c r="AF699" s="344"/>
      <c r="AG699" s="345"/>
      <c r="AH699" s="345"/>
      <c r="AI699" s="344"/>
      <c r="AJ699" s="382"/>
      <c r="AK699" s="346"/>
      <c r="AL699" s="324" t="str">
        <f t="shared" si="357"/>
        <v/>
      </c>
      <c r="AM699" s="325" t="str">
        <f t="shared" si="358"/>
        <v/>
      </c>
      <c r="AN699" s="255"/>
      <c r="AO699" s="577" t="str">
        <f>IFERROR(VLOOKUP(K699,【参考】数式用!$A$2:$N$57,14,FALSE),"")</f>
        <v/>
      </c>
      <c r="AP699" s="577" t="str">
        <f t="shared" si="359"/>
        <v/>
      </c>
      <c r="AQ699" s="560" t="str">
        <f t="shared" si="360"/>
        <v/>
      </c>
      <c r="AR699" s="560" t="str">
        <f t="shared" si="361"/>
        <v>キャリアパス要件Ⅰ・Ⅱ_</v>
      </c>
      <c r="AS699" s="632" t="str">
        <f t="shared" si="362"/>
        <v>入力済</v>
      </c>
      <c r="AT699" s="577" t="str">
        <f t="shared" si="363"/>
        <v/>
      </c>
      <c r="AU699" s="632" t="str">
        <f t="shared" si="364"/>
        <v>入力済</v>
      </c>
      <c r="AV699" s="632" t="str">
        <f t="shared" si="365"/>
        <v/>
      </c>
      <c r="AW699" s="632" t="str">
        <f t="shared" si="366"/>
        <v/>
      </c>
      <c r="AX699" s="577" t="str">
        <f t="shared" si="367"/>
        <v/>
      </c>
      <c r="AY699" s="632" t="str">
        <f>IFERROR(VLOOKUP(K699,【参考】数式用!$AR$3:$AS$49, 2, FALSE), "")</f>
        <v/>
      </c>
      <c r="AZ699" s="577" t="str">
        <f t="shared" si="368"/>
        <v/>
      </c>
      <c r="BA699" s="559" t="str">
        <f t="shared" si="369"/>
        <v>入力済</v>
      </c>
      <c r="BB699" s="632" t="str">
        <f>IFERROR(VLOOKUP(K699,【参考】数式用!$AX$3:$AY$59, 2, FALSE), "")</f>
        <v/>
      </c>
      <c r="BC699" s="577" t="str">
        <f t="shared" si="370"/>
        <v/>
      </c>
      <c r="BD699" s="559" t="str">
        <f t="shared" si="371"/>
        <v>入力済</v>
      </c>
      <c r="BE699" s="559" t="str">
        <f t="shared" si="372"/>
        <v/>
      </c>
      <c r="BF699" s="559" t="str">
        <f t="shared" si="373"/>
        <v/>
      </c>
      <c r="BG699" s="559" t="str">
        <f t="shared" si="374"/>
        <v/>
      </c>
      <c r="BH699" s="559" t="str">
        <f t="shared" si="375"/>
        <v/>
      </c>
      <c r="BI699" s="559" t="str">
        <f t="shared" si="376"/>
        <v/>
      </c>
      <c r="BK699" s="27"/>
      <c r="BL699" s="606" t="str">
        <f t="shared" si="377"/>
        <v/>
      </c>
      <c r="BM699" s="606" t="str">
        <f t="shared" si="378"/>
        <v/>
      </c>
      <c r="BN699" s="606" t="str">
        <f t="shared" si="379"/>
        <v/>
      </c>
      <c r="BO699" s="607" t="str">
        <f>IFERROR(IF(BN699="対象",ROUNDDOWN(L699*VLOOKUP(K699,【参考】数式用!$A$4:$J$42,10,FALSE)*AA699,0),""),"")</f>
        <v/>
      </c>
      <c r="BP699" s="606" t="str">
        <f t="shared" si="352"/>
        <v/>
      </c>
      <c r="BQ699" s="606" t="str">
        <f t="shared" si="380"/>
        <v/>
      </c>
      <c r="BR699" s="608" t="str">
        <f t="shared" si="353"/>
        <v/>
      </c>
      <c r="BS699" s="608" t="str">
        <f t="shared" si="381"/>
        <v/>
      </c>
      <c r="BT699" s="606" t="str">
        <f t="shared" si="382"/>
        <v/>
      </c>
      <c r="BU699" s="607" t="str">
        <f>IFERROR(IF(BT699="Ⅱロ有り",ROUNDDOWN(L699*VLOOKUP(K699,【参考】数式用!$A$4:$J$42,10,FALSE)*AA699,0),""),"")</f>
        <v/>
      </c>
      <c r="BV699" s="606" t="str">
        <f>IFERROR(IF(BT699="Ⅱロなし",ROUNDDOWN(L699*VLOOKUP(K699,【参考】数式用!$A$4:$J$42,8,FALSE)*AA699,0),""),"")</f>
        <v/>
      </c>
    </row>
    <row r="700" spans="1:74" ht="110.1" customHeight="1" thickBot="1">
      <c r="A700" s="333">
        <v>687</v>
      </c>
      <c r="B700" s="1008" t="str">
        <f>IF(基本情報入力シート!B722="","",基本情報入力シート!B722)</f>
        <v/>
      </c>
      <c r="C700" s="1009"/>
      <c r="D700" s="1009"/>
      <c r="E700" s="1009"/>
      <c r="F700" s="1010"/>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24" t="str">
        <f>IF('別紙様式2-2（個票（４、５月））'!M700="","",'別紙様式2-2（個票（４、５月））'!M700)</f>
        <v/>
      </c>
      <c r="N700" s="584" t="str">
        <f>IF('別紙様式2-2（個票（４、５月））'!N700="","",'別紙様式2-2（個票（４、５月））'!N700)</f>
        <v/>
      </c>
      <c r="O700" s="336"/>
      <c r="P700" s="337" t="str">
        <f>IFERROR(VLOOKUP(K700,【参考】数式用!$A$2:$M$57,MATCH(O700,【参考】数式用!$G$3:$M$3,0)+6,0),"")</f>
        <v/>
      </c>
      <c r="Q700" s="338" t="s">
        <v>118</v>
      </c>
      <c r="R700" s="339"/>
      <c r="S700" s="340" t="s">
        <v>183</v>
      </c>
      <c r="T700" s="339"/>
      <c r="U700" s="340" t="s">
        <v>184</v>
      </c>
      <c r="V700" s="339"/>
      <c r="W700" s="340" t="s">
        <v>183</v>
      </c>
      <c r="X700" s="339"/>
      <c r="Y700" s="340" t="s">
        <v>185</v>
      </c>
      <c r="Z700" s="340" t="s">
        <v>186</v>
      </c>
      <c r="AA700" s="340" t="str">
        <f t="shared" si="354"/>
        <v/>
      </c>
      <c r="AB700" s="341" t="s">
        <v>187</v>
      </c>
      <c r="AC700" s="342" t="str">
        <f t="shared" si="355"/>
        <v/>
      </c>
      <c r="AD700" s="509" t="str">
        <f t="shared" si="356"/>
        <v/>
      </c>
      <c r="AE700" s="343" t="str">
        <f>IFERROR(ROUNDDOWN(ROUNDDOWN(ROUND(L700*VLOOKUP(K700,【参考】数式用!$A$2:$M$57,MATCH("処遇改善加算Ⅳ",【参考】数式用!$G$3:$M$3,0)+6,0),0),0)*AA700*0.5,0), "")</f>
        <v/>
      </c>
      <c r="AF700" s="344"/>
      <c r="AG700" s="345"/>
      <c r="AH700" s="345"/>
      <c r="AI700" s="344"/>
      <c r="AJ700" s="382"/>
      <c r="AK700" s="346"/>
      <c r="AL700" s="324" t="str">
        <f t="shared" si="357"/>
        <v/>
      </c>
      <c r="AM700" s="325" t="str">
        <f t="shared" si="358"/>
        <v/>
      </c>
      <c r="AN700" s="255"/>
      <c r="AO700" s="577" t="str">
        <f>IFERROR(VLOOKUP(K700,【参考】数式用!$A$2:$N$57,14,FALSE),"")</f>
        <v/>
      </c>
      <c r="AP700" s="577" t="str">
        <f t="shared" si="359"/>
        <v/>
      </c>
      <c r="AQ700" s="560" t="str">
        <f t="shared" si="360"/>
        <v/>
      </c>
      <c r="AR700" s="560" t="str">
        <f t="shared" si="361"/>
        <v>キャリアパス要件Ⅰ・Ⅱ_</v>
      </c>
      <c r="AS700" s="632" t="str">
        <f t="shared" si="362"/>
        <v>入力済</v>
      </c>
      <c r="AT700" s="577" t="str">
        <f t="shared" si="363"/>
        <v/>
      </c>
      <c r="AU700" s="632" t="str">
        <f t="shared" si="364"/>
        <v>入力済</v>
      </c>
      <c r="AV700" s="632" t="str">
        <f t="shared" si="365"/>
        <v/>
      </c>
      <c r="AW700" s="632" t="str">
        <f t="shared" si="366"/>
        <v/>
      </c>
      <c r="AX700" s="577" t="str">
        <f t="shared" si="367"/>
        <v/>
      </c>
      <c r="AY700" s="632" t="str">
        <f>IFERROR(VLOOKUP(K700,【参考】数式用!$AR$3:$AS$49, 2, FALSE), "")</f>
        <v/>
      </c>
      <c r="AZ700" s="577" t="str">
        <f t="shared" si="368"/>
        <v/>
      </c>
      <c r="BA700" s="559" t="str">
        <f t="shared" si="369"/>
        <v>入力済</v>
      </c>
      <c r="BB700" s="632" t="str">
        <f>IFERROR(VLOOKUP(K700,【参考】数式用!$AX$3:$AY$59, 2, FALSE), "")</f>
        <v/>
      </c>
      <c r="BC700" s="577" t="str">
        <f t="shared" si="370"/>
        <v/>
      </c>
      <c r="BD700" s="559" t="str">
        <f t="shared" si="371"/>
        <v>入力済</v>
      </c>
      <c r="BE700" s="559" t="str">
        <f t="shared" si="372"/>
        <v/>
      </c>
      <c r="BF700" s="559" t="str">
        <f t="shared" si="373"/>
        <v/>
      </c>
      <c r="BG700" s="559" t="str">
        <f t="shared" si="374"/>
        <v/>
      </c>
      <c r="BH700" s="559" t="str">
        <f t="shared" si="375"/>
        <v/>
      </c>
      <c r="BI700" s="559" t="str">
        <f t="shared" si="376"/>
        <v/>
      </c>
      <c r="BK700" s="27"/>
      <c r="BL700" s="606" t="str">
        <f t="shared" si="377"/>
        <v/>
      </c>
      <c r="BM700" s="606" t="str">
        <f t="shared" si="378"/>
        <v/>
      </c>
      <c r="BN700" s="606" t="str">
        <f t="shared" si="379"/>
        <v/>
      </c>
      <c r="BO700" s="607" t="str">
        <f>IFERROR(IF(BN700="対象",ROUNDDOWN(L700*VLOOKUP(K700,【参考】数式用!$A$4:$J$42,10,FALSE)*AA700,0),""),"")</f>
        <v/>
      </c>
      <c r="BP700" s="606" t="str">
        <f t="shared" si="352"/>
        <v/>
      </c>
      <c r="BQ700" s="606" t="str">
        <f t="shared" si="380"/>
        <v/>
      </c>
      <c r="BR700" s="608" t="str">
        <f t="shared" si="353"/>
        <v/>
      </c>
      <c r="BS700" s="608" t="str">
        <f t="shared" si="381"/>
        <v/>
      </c>
      <c r="BT700" s="606" t="str">
        <f t="shared" si="382"/>
        <v/>
      </c>
      <c r="BU700" s="607" t="str">
        <f>IFERROR(IF(BT700="Ⅱロ有り",ROUNDDOWN(L700*VLOOKUP(K700,【参考】数式用!$A$4:$J$42,10,FALSE)*AA700,0),""),"")</f>
        <v/>
      </c>
      <c r="BV700" s="606" t="str">
        <f>IFERROR(IF(BT700="Ⅱロなし",ROUNDDOWN(L700*VLOOKUP(K700,【参考】数式用!$A$4:$J$42,8,FALSE)*AA700,0),""),"")</f>
        <v/>
      </c>
    </row>
    <row r="701" spans="1:74" ht="110.1" customHeight="1" thickBot="1">
      <c r="A701" s="333">
        <v>688</v>
      </c>
      <c r="B701" s="1008" t="str">
        <f>IF(基本情報入力シート!B723="","",基本情報入力シート!B723)</f>
        <v/>
      </c>
      <c r="C701" s="1009"/>
      <c r="D701" s="1009"/>
      <c r="E701" s="1009"/>
      <c r="F701" s="1010"/>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24" t="str">
        <f>IF('別紙様式2-2（個票（４、５月））'!M701="","",'別紙様式2-2（個票（４、５月））'!M701)</f>
        <v/>
      </c>
      <c r="N701" s="584" t="str">
        <f>IF('別紙様式2-2（個票（４、５月））'!N701="","",'別紙様式2-2（個票（４、５月））'!N701)</f>
        <v/>
      </c>
      <c r="O701" s="336"/>
      <c r="P701" s="337" t="str">
        <f>IFERROR(VLOOKUP(K701,【参考】数式用!$A$2:$M$57,MATCH(O701,【参考】数式用!$G$3:$M$3,0)+6,0),"")</f>
        <v/>
      </c>
      <c r="Q701" s="338" t="s">
        <v>118</v>
      </c>
      <c r="R701" s="339"/>
      <c r="S701" s="340" t="s">
        <v>183</v>
      </c>
      <c r="T701" s="339"/>
      <c r="U701" s="340" t="s">
        <v>184</v>
      </c>
      <c r="V701" s="339"/>
      <c r="W701" s="340" t="s">
        <v>183</v>
      </c>
      <c r="X701" s="339"/>
      <c r="Y701" s="340" t="s">
        <v>185</v>
      </c>
      <c r="Z701" s="340" t="s">
        <v>186</v>
      </c>
      <c r="AA701" s="340" t="str">
        <f t="shared" si="354"/>
        <v/>
      </c>
      <c r="AB701" s="341" t="s">
        <v>187</v>
      </c>
      <c r="AC701" s="342" t="str">
        <f t="shared" si="355"/>
        <v/>
      </c>
      <c r="AD701" s="509" t="str">
        <f t="shared" si="356"/>
        <v/>
      </c>
      <c r="AE701" s="343" t="str">
        <f>IFERROR(ROUNDDOWN(ROUNDDOWN(ROUND(L701*VLOOKUP(K701,【参考】数式用!$A$2:$M$57,MATCH("処遇改善加算Ⅳ",【参考】数式用!$G$3:$M$3,0)+6,0),0),0)*AA701*0.5,0), "")</f>
        <v/>
      </c>
      <c r="AF701" s="344"/>
      <c r="AG701" s="345"/>
      <c r="AH701" s="345"/>
      <c r="AI701" s="344"/>
      <c r="AJ701" s="382"/>
      <c r="AK701" s="346"/>
      <c r="AL701" s="324" t="str">
        <f t="shared" si="357"/>
        <v/>
      </c>
      <c r="AM701" s="325" t="str">
        <f t="shared" si="358"/>
        <v/>
      </c>
      <c r="AN701" s="255"/>
      <c r="AO701" s="577" t="str">
        <f>IFERROR(VLOOKUP(K701,【参考】数式用!$A$2:$N$57,14,FALSE),"")</f>
        <v/>
      </c>
      <c r="AP701" s="577" t="str">
        <f t="shared" si="359"/>
        <v/>
      </c>
      <c r="AQ701" s="560" t="str">
        <f t="shared" si="360"/>
        <v/>
      </c>
      <c r="AR701" s="560" t="str">
        <f t="shared" si="361"/>
        <v>キャリアパス要件Ⅰ・Ⅱ_</v>
      </c>
      <c r="AS701" s="632" t="str">
        <f t="shared" si="362"/>
        <v>入力済</v>
      </c>
      <c r="AT701" s="577" t="str">
        <f t="shared" si="363"/>
        <v/>
      </c>
      <c r="AU701" s="632" t="str">
        <f t="shared" si="364"/>
        <v>入力済</v>
      </c>
      <c r="AV701" s="632" t="str">
        <f t="shared" si="365"/>
        <v/>
      </c>
      <c r="AW701" s="632" t="str">
        <f t="shared" si="366"/>
        <v/>
      </c>
      <c r="AX701" s="577" t="str">
        <f t="shared" si="367"/>
        <v/>
      </c>
      <c r="AY701" s="632" t="str">
        <f>IFERROR(VLOOKUP(K701,【参考】数式用!$AR$3:$AS$49, 2, FALSE), "")</f>
        <v/>
      </c>
      <c r="AZ701" s="577" t="str">
        <f t="shared" si="368"/>
        <v/>
      </c>
      <c r="BA701" s="559" t="str">
        <f t="shared" si="369"/>
        <v>入力済</v>
      </c>
      <c r="BB701" s="632" t="str">
        <f>IFERROR(VLOOKUP(K701,【参考】数式用!$AX$3:$AY$59, 2, FALSE), "")</f>
        <v/>
      </c>
      <c r="BC701" s="577" t="str">
        <f t="shared" si="370"/>
        <v/>
      </c>
      <c r="BD701" s="559" t="str">
        <f t="shared" si="371"/>
        <v>入力済</v>
      </c>
      <c r="BE701" s="559" t="str">
        <f t="shared" si="372"/>
        <v/>
      </c>
      <c r="BF701" s="559" t="str">
        <f t="shared" si="373"/>
        <v/>
      </c>
      <c r="BG701" s="559" t="str">
        <f t="shared" si="374"/>
        <v/>
      </c>
      <c r="BH701" s="559" t="str">
        <f t="shared" si="375"/>
        <v/>
      </c>
      <c r="BI701" s="559" t="str">
        <f t="shared" si="376"/>
        <v/>
      </c>
      <c r="BK701" s="27"/>
      <c r="BL701" s="606" t="str">
        <f t="shared" si="377"/>
        <v/>
      </c>
      <c r="BM701" s="606" t="str">
        <f t="shared" si="378"/>
        <v/>
      </c>
      <c r="BN701" s="606" t="str">
        <f t="shared" si="379"/>
        <v/>
      </c>
      <c r="BO701" s="607" t="str">
        <f>IFERROR(IF(BN701="対象",ROUNDDOWN(L701*VLOOKUP(K701,【参考】数式用!$A$4:$J$42,10,FALSE)*AA701,0),""),"")</f>
        <v/>
      </c>
      <c r="BP701" s="606" t="str">
        <f t="shared" si="352"/>
        <v/>
      </c>
      <c r="BQ701" s="606" t="str">
        <f t="shared" si="380"/>
        <v/>
      </c>
      <c r="BR701" s="608" t="str">
        <f t="shared" si="353"/>
        <v/>
      </c>
      <c r="BS701" s="608" t="str">
        <f t="shared" si="381"/>
        <v/>
      </c>
      <c r="BT701" s="606" t="str">
        <f t="shared" si="382"/>
        <v/>
      </c>
      <c r="BU701" s="607" t="str">
        <f>IFERROR(IF(BT701="Ⅱロ有り",ROUNDDOWN(L701*VLOOKUP(K701,【参考】数式用!$A$4:$J$42,10,FALSE)*AA701,0),""),"")</f>
        <v/>
      </c>
      <c r="BV701" s="606" t="str">
        <f>IFERROR(IF(BT701="Ⅱロなし",ROUNDDOWN(L701*VLOOKUP(K701,【参考】数式用!$A$4:$J$42,8,FALSE)*AA701,0),""),"")</f>
        <v/>
      </c>
    </row>
    <row r="702" spans="1:74" ht="110.1" customHeight="1" thickBot="1">
      <c r="A702" s="333">
        <v>689</v>
      </c>
      <c r="B702" s="1008" t="str">
        <f>IF(基本情報入力シート!B724="","",基本情報入力シート!B724)</f>
        <v/>
      </c>
      <c r="C702" s="1009"/>
      <c r="D702" s="1009"/>
      <c r="E702" s="1009"/>
      <c r="F702" s="1010"/>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24" t="str">
        <f>IF('別紙様式2-2（個票（４、５月））'!M702="","",'別紙様式2-2（個票（４、５月））'!M702)</f>
        <v/>
      </c>
      <c r="N702" s="584" t="str">
        <f>IF('別紙様式2-2（個票（４、５月））'!N702="","",'別紙様式2-2（個票（４、５月））'!N702)</f>
        <v/>
      </c>
      <c r="O702" s="336"/>
      <c r="P702" s="337" t="str">
        <f>IFERROR(VLOOKUP(K702,【参考】数式用!$A$2:$M$57,MATCH(O702,【参考】数式用!$G$3:$M$3,0)+6,0),"")</f>
        <v/>
      </c>
      <c r="Q702" s="338" t="s">
        <v>118</v>
      </c>
      <c r="R702" s="339"/>
      <c r="S702" s="340" t="s">
        <v>183</v>
      </c>
      <c r="T702" s="339"/>
      <c r="U702" s="340" t="s">
        <v>184</v>
      </c>
      <c r="V702" s="339"/>
      <c r="W702" s="340" t="s">
        <v>183</v>
      </c>
      <c r="X702" s="339"/>
      <c r="Y702" s="340" t="s">
        <v>185</v>
      </c>
      <c r="Z702" s="340" t="s">
        <v>186</v>
      </c>
      <c r="AA702" s="340" t="str">
        <f t="shared" si="354"/>
        <v/>
      </c>
      <c r="AB702" s="341" t="s">
        <v>187</v>
      </c>
      <c r="AC702" s="342" t="str">
        <f t="shared" si="355"/>
        <v/>
      </c>
      <c r="AD702" s="509" t="str">
        <f t="shared" si="356"/>
        <v/>
      </c>
      <c r="AE702" s="343" t="str">
        <f>IFERROR(ROUNDDOWN(ROUNDDOWN(ROUND(L702*VLOOKUP(K702,【参考】数式用!$A$2:$M$57,MATCH("処遇改善加算Ⅳ",【参考】数式用!$G$3:$M$3,0)+6,0),0),0)*AA702*0.5,0), "")</f>
        <v/>
      </c>
      <c r="AF702" s="344"/>
      <c r="AG702" s="345"/>
      <c r="AH702" s="345"/>
      <c r="AI702" s="344"/>
      <c r="AJ702" s="382"/>
      <c r="AK702" s="346"/>
      <c r="AL702" s="324" t="str">
        <f t="shared" si="357"/>
        <v/>
      </c>
      <c r="AM702" s="325" t="str">
        <f t="shared" si="358"/>
        <v/>
      </c>
      <c r="AN702" s="255"/>
      <c r="AO702" s="577" t="str">
        <f>IFERROR(VLOOKUP(K702,【参考】数式用!$A$2:$N$57,14,FALSE),"")</f>
        <v/>
      </c>
      <c r="AP702" s="577" t="str">
        <f t="shared" si="359"/>
        <v/>
      </c>
      <c r="AQ702" s="560" t="str">
        <f t="shared" si="360"/>
        <v/>
      </c>
      <c r="AR702" s="560" t="str">
        <f t="shared" si="361"/>
        <v>キャリアパス要件Ⅰ・Ⅱ_</v>
      </c>
      <c r="AS702" s="632" t="str">
        <f t="shared" si="362"/>
        <v>入力済</v>
      </c>
      <c r="AT702" s="577" t="str">
        <f t="shared" si="363"/>
        <v/>
      </c>
      <c r="AU702" s="632" t="str">
        <f t="shared" si="364"/>
        <v>入力済</v>
      </c>
      <c r="AV702" s="632" t="str">
        <f t="shared" si="365"/>
        <v/>
      </c>
      <c r="AW702" s="632" t="str">
        <f t="shared" si="366"/>
        <v/>
      </c>
      <c r="AX702" s="577" t="str">
        <f t="shared" si="367"/>
        <v/>
      </c>
      <c r="AY702" s="632" t="str">
        <f>IFERROR(VLOOKUP(K702,【参考】数式用!$AR$3:$AS$49, 2, FALSE), "")</f>
        <v/>
      </c>
      <c r="AZ702" s="577" t="str">
        <f t="shared" si="368"/>
        <v/>
      </c>
      <c r="BA702" s="559" t="str">
        <f t="shared" si="369"/>
        <v>入力済</v>
      </c>
      <c r="BB702" s="632" t="str">
        <f>IFERROR(VLOOKUP(K702,【参考】数式用!$AX$3:$AY$59, 2, FALSE), "")</f>
        <v/>
      </c>
      <c r="BC702" s="577" t="str">
        <f t="shared" si="370"/>
        <v/>
      </c>
      <c r="BD702" s="559" t="str">
        <f t="shared" si="371"/>
        <v>入力済</v>
      </c>
      <c r="BE702" s="559" t="str">
        <f t="shared" si="372"/>
        <v/>
      </c>
      <c r="BF702" s="559" t="str">
        <f t="shared" si="373"/>
        <v/>
      </c>
      <c r="BG702" s="559" t="str">
        <f t="shared" si="374"/>
        <v/>
      </c>
      <c r="BH702" s="559" t="str">
        <f t="shared" si="375"/>
        <v/>
      </c>
      <c r="BI702" s="559" t="str">
        <f t="shared" si="376"/>
        <v/>
      </c>
      <c r="BK702" s="27"/>
      <c r="BL702" s="606" t="str">
        <f t="shared" si="377"/>
        <v/>
      </c>
      <c r="BM702" s="606" t="str">
        <f t="shared" si="378"/>
        <v/>
      </c>
      <c r="BN702" s="606" t="str">
        <f t="shared" si="379"/>
        <v/>
      </c>
      <c r="BO702" s="607" t="str">
        <f>IFERROR(IF(BN702="対象",ROUNDDOWN(L702*VLOOKUP(K702,【参考】数式用!$A$4:$J$42,10,FALSE)*AA702,0),""),"")</f>
        <v/>
      </c>
      <c r="BP702" s="606" t="str">
        <f t="shared" si="352"/>
        <v/>
      </c>
      <c r="BQ702" s="606" t="str">
        <f t="shared" si="380"/>
        <v/>
      </c>
      <c r="BR702" s="608" t="str">
        <f t="shared" si="353"/>
        <v/>
      </c>
      <c r="BS702" s="608" t="str">
        <f t="shared" si="381"/>
        <v/>
      </c>
      <c r="BT702" s="606" t="str">
        <f t="shared" si="382"/>
        <v/>
      </c>
      <c r="BU702" s="607" t="str">
        <f>IFERROR(IF(BT702="Ⅱロ有り",ROUNDDOWN(L702*VLOOKUP(K702,【参考】数式用!$A$4:$J$42,10,FALSE)*AA702,0),""),"")</f>
        <v/>
      </c>
      <c r="BV702" s="606" t="str">
        <f>IFERROR(IF(BT702="Ⅱロなし",ROUNDDOWN(L702*VLOOKUP(K702,【参考】数式用!$A$4:$J$42,8,FALSE)*AA702,0),""),"")</f>
        <v/>
      </c>
    </row>
    <row r="703" spans="1:74" ht="110.1" customHeight="1" thickBot="1">
      <c r="A703" s="333">
        <v>690</v>
      </c>
      <c r="B703" s="1008" t="str">
        <f>IF(基本情報入力シート!B725="","",基本情報入力シート!B725)</f>
        <v/>
      </c>
      <c r="C703" s="1009"/>
      <c r="D703" s="1009"/>
      <c r="E703" s="1009"/>
      <c r="F703" s="1010"/>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24" t="str">
        <f>IF('別紙様式2-2（個票（４、５月））'!M703="","",'別紙様式2-2（個票（４、５月））'!M703)</f>
        <v/>
      </c>
      <c r="N703" s="584" t="str">
        <f>IF('別紙様式2-2（個票（４、５月））'!N703="","",'別紙様式2-2（個票（４、５月））'!N703)</f>
        <v/>
      </c>
      <c r="O703" s="336"/>
      <c r="P703" s="337" t="str">
        <f>IFERROR(VLOOKUP(K703,【参考】数式用!$A$2:$M$57,MATCH(O703,【参考】数式用!$G$3:$M$3,0)+6,0),"")</f>
        <v/>
      </c>
      <c r="Q703" s="338" t="s">
        <v>118</v>
      </c>
      <c r="R703" s="339"/>
      <c r="S703" s="340" t="s">
        <v>183</v>
      </c>
      <c r="T703" s="339"/>
      <c r="U703" s="340" t="s">
        <v>184</v>
      </c>
      <c r="V703" s="339"/>
      <c r="W703" s="340" t="s">
        <v>183</v>
      </c>
      <c r="X703" s="339"/>
      <c r="Y703" s="340" t="s">
        <v>185</v>
      </c>
      <c r="Z703" s="340" t="s">
        <v>186</v>
      </c>
      <c r="AA703" s="340" t="str">
        <f t="shared" si="354"/>
        <v/>
      </c>
      <c r="AB703" s="341" t="s">
        <v>187</v>
      </c>
      <c r="AC703" s="342" t="str">
        <f t="shared" si="355"/>
        <v/>
      </c>
      <c r="AD703" s="509" t="str">
        <f t="shared" si="356"/>
        <v/>
      </c>
      <c r="AE703" s="343" t="str">
        <f>IFERROR(ROUNDDOWN(ROUNDDOWN(ROUND(L703*VLOOKUP(K703,【参考】数式用!$A$2:$M$57,MATCH("処遇改善加算Ⅳ",【参考】数式用!$G$3:$M$3,0)+6,0),0),0)*AA703*0.5,0), "")</f>
        <v/>
      </c>
      <c r="AF703" s="344"/>
      <c r="AG703" s="345"/>
      <c r="AH703" s="345"/>
      <c r="AI703" s="344"/>
      <c r="AJ703" s="382"/>
      <c r="AK703" s="346"/>
      <c r="AL703" s="324" t="str">
        <f t="shared" si="357"/>
        <v/>
      </c>
      <c r="AM703" s="325" t="str">
        <f t="shared" si="358"/>
        <v/>
      </c>
      <c r="AN703" s="255"/>
      <c r="AO703" s="577" t="str">
        <f>IFERROR(VLOOKUP(K703,【参考】数式用!$A$2:$N$57,14,FALSE),"")</f>
        <v/>
      </c>
      <c r="AP703" s="577" t="str">
        <f t="shared" si="359"/>
        <v/>
      </c>
      <c r="AQ703" s="560" t="str">
        <f t="shared" si="360"/>
        <v/>
      </c>
      <c r="AR703" s="560" t="str">
        <f t="shared" si="361"/>
        <v>キャリアパス要件Ⅰ・Ⅱ_</v>
      </c>
      <c r="AS703" s="632" t="str">
        <f t="shared" si="362"/>
        <v>入力済</v>
      </c>
      <c r="AT703" s="577" t="str">
        <f t="shared" si="363"/>
        <v/>
      </c>
      <c r="AU703" s="632" t="str">
        <f t="shared" si="364"/>
        <v>入力済</v>
      </c>
      <c r="AV703" s="632" t="str">
        <f t="shared" si="365"/>
        <v/>
      </c>
      <c r="AW703" s="632" t="str">
        <f t="shared" si="366"/>
        <v/>
      </c>
      <c r="AX703" s="577" t="str">
        <f t="shared" si="367"/>
        <v/>
      </c>
      <c r="AY703" s="632" t="str">
        <f>IFERROR(VLOOKUP(K703,【参考】数式用!$AR$3:$AS$49, 2, FALSE), "")</f>
        <v/>
      </c>
      <c r="AZ703" s="577" t="str">
        <f t="shared" si="368"/>
        <v/>
      </c>
      <c r="BA703" s="559" t="str">
        <f t="shared" si="369"/>
        <v>入力済</v>
      </c>
      <c r="BB703" s="632" t="str">
        <f>IFERROR(VLOOKUP(K703,【参考】数式用!$AX$3:$AY$59, 2, FALSE), "")</f>
        <v/>
      </c>
      <c r="BC703" s="577" t="str">
        <f t="shared" si="370"/>
        <v/>
      </c>
      <c r="BD703" s="559" t="str">
        <f t="shared" si="371"/>
        <v>入力済</v>
      </c>
      <c r="BE703" s="559" t="str">
        <f t="shared" si="372"/>
        <v/>
      </c>
      <c r="BF703" s="559" t="str">
        <f t="shared" si="373"/>
        <v/>
      </c>
      <c r="BG703" s="559" t="str">
        <f t="shared" si="374"/>
        <v/>
      </c>
      <c r="BH703" s="559" t="str">
        <f t="shared" si="375"/>
        <v/>
      </c>
      <c r="BI703" s="559" t="str">
        <f t="shared" si="376"/>
        <v/>
      </c>
      <c r="BK703" s="27"/>
      <c r="BL703" s="606" t="str">
        <f t="shared" si="377"/>
        <v/>
      </c>
      <c r="BM703" s="606" t="str">
        <f t="shared" si="378"/>
        <v/>
      </c>
      <c r="BN703" s="606" t="str">
        <f t="shared" si="379"/>
        <v/>
      </c>
      <c r="BO703" s="607" t="str">
        <f>IFERROR(IF(BN703="対象",ROUNDDOWN(L703*VLOOKUP(K703,【参考】数式用!$A$4:$J$42,10,FALSE)*AA703,0),""),"")</f>
        <v/>
      </c>
      <c r="BP703" s="606" t="str">
        <f t="shared" si="352"/>
        <v/>
      </c>
      <c r="BQ703" s="606" t="str">
        <f t="shared" si="380"/>
        <v/>
      </c>
      <c r="BR703" s="608" t="str">
        <f t="shared" si="353"/>
        <v/>
      </c>
      <c r="BS703" s="608" t="str">
        <f t="shared" si="381"/>
        <v/>
      </c>
      <c r="BT703" s="606" t="str">
        <f t="shared" si="382"/>
        <v/>
      </c>
      <c r="BU703" s="607" t="str">
        <f>IFERROR(IF(BT703="Ⅱロ有り",ROUNDDOWN(L703*VLOOKUP(K703,【参考】数式用!$A$4:$J$42,10,FALSE)*AA703,0),""),"")</f>
        <v/>
      </c>
      <c r="BV703" s="606" t="str">
        <f>IFERROR(IF(BT703="Ⅱロなし",ROUNDDOWN(L703*VLOOKUP(K703,【参考】数式用!$A$4:$J$42,8,FALSE)*AA703,0),""),"")</f>
        <v/>
      </c>
    </row>
    <row r="704" spans="1:74" ht="110.1" customHeight="1" thickBot="1">
      <c r="A704" s="333">
        <v>691</v>
      </c>
      <c r="B704" s="1008" t="str">
        <f>IF(基本情報入力シート!B726="","",基本情報入力シート!B726)</f>
        <v/>
      </c>
      <c r="C704" s="1009"/>
      <c r="D704" s="1009"/>
      <c r="E704" s="1009"/>
      <c r="F704" s="1010"/>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24" t="str">
        <f>IF('別紙様式2-2（個票（４、５月））'!M704="","",'別紙様式2-2（個票（４、５月））'!M704)</f>
        <v/>
      </c>
      <c r="N704" s="584" t="str">
        <f>IF('別紙様式2-2（個票（４、５月））'!N704="","",'別紙様式2-2（個票（４、５月））'!N704)</f>
        <v/>
      </c>
      <c r="O704" s="336"/>
      <c r="P704" s="337" t="str">
        <f>IFERROR(VLOOKUP(K704,【参考】数式用!$A$2:$M$57,MATCH(O704,【参考】数式用!$G$3:$M$3,0)+6,0),"")</f>
        <v/>
      </c>
      <c r="Q704" s="338" t="s">
        <v>118</v>
      </c>
      <c r="R704" s="339"/>
      <c r="S704" s="340" t="s">
        <v>183</v>
      </c>
      <c r="T704" s="339"/>
      <c r="U704" s="340" t="s">
        <v>184</v>
      </c>
      <c r="V704" s="339"/>
      <c r="W704" s="340" t="s">
        <v>183</v>
      </c>
      <c r="X704" s="339"/>
      <c r="Y704" s="340" t="s">
        <v>185</v>
      </c>
      <c r="Z704" s="340" t="s">
        <v>186</v>
      </c>
      <c r="AA704" s="340" t="str">
        <f t="shared" si="354"/>
        <v/>
      </c>
      <c r="AB704" s="341" t="s">
        <v>187</v>
      </c>
      <c r="AC704" s="342" t="str">
        <f t="shared" si="355"/>
        <v/>
      </c>
      <c r="AD704" s="509" t="str">
        <f t="shared" si="356"/>
        <v/>
      </c>
      <c r="AE704" s="343" t="str">
        <f>IFERROR(ROUNDDOWN(ROUNDDOWN(ROUND(L704*VLOOKUP(K704,【参考】数式用!$A$2:$M$57,MATCH("処遇改善加算Ⅳ",【参考】数式用!$G$3:$M$3,0)+6,0),0),0)*AA704*0.5,0), "")</f>
        <v/>
      </c>
      <c r="AF704" s="344"/>
      <c r="AG704" s="345"/>
      <c r="AH704" s="345"/>
      <c r="AI704" s="344"/>
      <c r="AJ704" s="382"/>
      <c r="AK704" s="346"/>
      <c r="AL704" s="324" t="str">
        <f t="shared" si="357"/>
        <v/>
      </c>
      <c r="AM704" s="325" t="str">
        <f t="shared" si="358"/>
        <v/>
      </c>
      <c r="AN704" s="255"/>
      <c r="AO704" s="577" t="str">
        <f>IFERROR(VLOOKUP(K704,【参考】数式用!$A$2:$N$57,14,FALSE),"")</f>
        <v/>
      </c>
      <c r="AP704" s="577" t="str">
        <f t="shared" si="359"/>
        <v/>
      </c>
      <c r="AQ704" s="560" t="str">
        <f t="shared" si="360"/>
        <v/>
      </c>
      <c r="AR704" s="560" t="str">
        <f t="shared" si="361"/>
        <v>キャリアパス要件Ⅰ・Ⅱ_</v>
      </c>
      <c r="AS704" s="632" t="str">
        <f t="shared" si="362"/>
        <v>入力済</v>
      </c>
      <c r="AT704" s="577" t="str">
        <f t="shared" si="363"/>
        <v/>
      </c>
      <c r="AU704" s="632" t="str">
        <f t="shared" si="364"/>
        <v>入力済</v>
      </c>
      <c r="AV704" s="632" t="str">
        <f t="shared" si="365"/>
        <v/>
      </c>
      <c r="AW704" s="632" t="str">
        <f t="shared" si="366"/>
        <v/>
      </c>
      <c r="AX704" s="577" t="str">
        <f t="shared" si="367"/>
        <v/>
      </c>
      <c r="AY704" s="632" t="str">
        <f>IFERROR(VLOOKUP(K704,【参考】数式用!$AR$3:$AS$49, 2, FALSE), "")</f>
        <v/>
      </c>
      <c r="AZ704" s="577" t="str">
        <f t="shared" si="368"/>
        <v/>
      </c>
      <c r="BA704" s="559" t="str">
        <f t="shared" si="369"/>
        <v>入力済</v>
      </c>
      <c r="BB704" s="632" t="str">
        <f>IFERROR(VLOOKUP(K704,【参考】数式用!$AX$3:$AY$59, 2, FALSE), "")</f>
        <v/>
      </c>
      <c r="BC704" s="577" t="str">
        <f t="shared" si="370"/>
        <v/>
      </c>
      <c r="BD704" s="559" t="str">
        <f t="shared" si="371"/>
        <v>入力済</v>
      </c>
      <c r="BE704" s="559" t="str">
        <f t="shared" si="372"/>
        <v/>
      </c>
      <c r="BF704" s="559" t="str">
        <f t="shared" si="373"/>
        <v/>
      </c>
      <c r="BG704" s="559" t="str">
        <f t="shared" si="374"/>
        <v/>
      </c>
      <c r="BH704" s="559" t="str">
        <f t="shared" si="375"/>
        <v/>
      </c>
      <c r="BI704" s="559" t="str">
        <f t="shared" si="376"/>
        <v/>
      </c>
      <c r="BK704" s="27"/>
      <c r="BL704" s="606" t="str">
        <f t="shared" si="377"/>
        <v/>
      </c>
      <c r="BM704" s="606" t="str">
        <f t="shared" si="378"/>
        <v/>
      </c>
      <c r="BN704" s="606" t="str">
        <f t="shared" si="379"/>
        <v/>
      </c>
      <c r="BO704" s="607" t="str">
        <f>IFERROR(IF(BN704="対象",ROUNDDOWN(L704*VLOOKUP(K704,【参考】数式用!$A$4:$J$42,10,FALSE)*AA704,0),""),"")</f>
        <v/>
      </c>
      <c r="BP704" s="606" t="str">
        <f t="shared" si="352"/>
        <v/>
      </c>
      <c r="BQ704" s="606" t="str">
        <f t="shared" si="380"/>
        <v/>
      </c>
      <c r="BR704" s="608" t="str">
        <f t="shared" si="353"/>
        <v/>
      </c>
      <c r="BS704" s="608" t="str">
        <f t="shared" si="381"/>
        <v/>
      </c>
      <c r="BT704" s="606" t="str">
        <f t="shared" si="382"/>
        <v/>
      </c>
      <c r="BU704" s="607" t="str">
        <f>IFERROR(IF(BT704="Ⅱロ有り",ROUNDDOWN(L704*VLOOKUP(K704,【参考】数式用!$A$4:$J$42,10,FALSE)*AA704,0),""),"")</f>
        <v/>
      </c>
      <c r="BV704" s="606" t="str">
        <f>IFERROR(IF(BT704="Ⅱロなし",ROUNDDOWN(L704*VLOOKUP(K704,【参考】数式用!$A$4:$J$42,8,FALSE)*AA704,0),""),"")</f>
        <v/>
      </c>
    </row>
    <row r="705" spans="1:74" ht="110.1" customHeight="1" thickBot="1">
      <c r="A705" s="333">
        <v>692</v>
      </c>
      <c r="B705" s="1008" t="str">
        <f>IF(基本情報入力シート!B727="","",基本情報入力シート!B727)</f>
        <v/>
      </c>
      <c r="C705" s="1009"/>
      <c r="D705" s="1009"/>
      <c r="E705" s="1009"/>
      <c r="F705" s="1010"/>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24" t="str">
        <f>IF('別紙様式2-2（個票（４、５月））'!M705="","",'別紙様式2-2（個票（４、５月））'!M705)</f>
        <v/>
      </c>
      <c r="N705" s="584" t="str">
        <f>IF('別紙様式2-2（個票（４、５月））'!N705="","",'別紙様式2-2（個票（４、５月））'!N705)</f>
        <v/>
      </c>
      <c r="O705" s="336"/>
      <c r="P705" s="337" t="str">
        <f>IFERROR(VLOOKUP(K705,【参考】数式用!$A$2:$M$57,MATCH(O705,【参考】数式用!$G$3:$M$3,0)+6,0),"")</f>
        <v/>
      </c>
      <c r="Q705" s="338" t="s">
        <v>118</v>
      </c>
      <c r="R705" s="339"/>
      <c r="S705" s="340" t="s">
        <v>183</v>
      </c>
      <c r="T705" s="339"/>
      <c r="U705" s="340" t="s">
        <v>184</v>
      </c>
      <c r="V705" s="339"/>
      <c r="W705" s="340" t="s">
        <v>183</v>
      </c>
      <c r="X705" s="339"/>
      <c r="Y705" s="340" t="s">
        <v>185</v>
      </c>
      <c r="Z705" s="340" t="s">
        <v>186</v>
      </c>
      <c r="AA705" s="340" t="str">
        <f t="shared" si="354"/>
        <v/>
      </c>
      <c r="AB705" s="341" t="s">
        <v>187</v>
      </c>
      <c r="AC705" s="342" t="str">
        <f t="shared" si="355"/>
        <v/>
      </c>
      <c r="AD705" s="509" t="str">
        <f t="shared" si="356"/>
        <v/>
      </c>
      <c r="AE705" s="343" t="str">
        <f>IFERROR(ROUNDDOWN(ROUNDDOWN(ROUND(L705*VLOOKUP(K705,【参考】数式用!$A$2:$M$57,MATCH("処遇改善加算Ⅳ",【参考】数式用!$G$3:$M$3,0)+6,0),0),0)*AA705*0.5,0), "")</f>
        <v/>
      </c>
      <c r="AF705" s="344"/>
      <c r="AG705" s="345"/>
      <c r="AH705" s="345"/>
      <c r="AI705" s="344"/>
      <c r="AJ705" s="382"/>
      <c r="AK705" s="346"/>
      <c r="AL705" s="324" t="str">
        <f t="shared" si="357"/>
        <v/>
      </c>
      <c r="AM705" s="325" t="str">
        <f t="shared" si="358"/>
        <v/>
      </c>
      <c r="AN705" s="255"/>
      <c r="AO705" s="577" t="str">
        <f>IFERROR(VLOOKUP(K705,【参考】数式用!$A$2:$N$57,14,FALSE),"")</f>
        <v/>
      </c>
      <c r="AP705" s="577" t="str">
        <f t="shared" si="359"/>
        <v/>
      </c>
      <c r="AQ705" s="560" t="str">
        <f t="shared" si="360"/>
        <v/>
      </c>
      <c r="AR705" s="560" t="str">
        <f t="shared" si="361"/>
        <v>キャリアパス要件Ⅰ・Ⅱ_</v>
      </c>
      <c r="AS705" s="632" t="str">
        <f t="shared" si="362"/>
        <v>入力済</v>
      </c>
      <c r="AT705" s="577" t="str">
        <f t="shared" si="363"/>
        <v/>
      </c>
      <c r="AU705" s="632" t="str">
        <f t="shared" si="364"/>
        <v>入力済</v>
      </c>
      <c r="AV705" s="632" t="str">
        <f t="shared" si="365"/>
        <v/>
      </c>
      <c r="AW705" s="632" t="str">
        <f t="shared" si="366"/>
        <v/>
      </c>
      <c r="AX705" s="577" t="str">
        <f t="shared" si="367"/>
        <v/>
      </c>
      <c r="AY705" s="632" t="str">
        <f>IFERROR(VLOOKUP(K705,【参考】数式用!$AR$3:$AS$49, 2, FALSE), "")</f>
        <v/>
      </c>
      <c r="AZ705" s="577" t="str">
        <f t="shared" si="368"/>
        <v/>
      </c>
      <c r="BA705" s="559" t="str">
        <f t="shared" si="369"/>
        <v>入力済</v>
      </c>
      <c r="BB705" s="632" t="str">
        <f>IFERROR(VLOOKUP(K705,【参考】数式用!$AX$3:$AY$59, 2, FALSE), "")</f>
        <v/>
      </c>
      <c r="BC705" s="577" t="str">
        <f t="shared" si="370"/>
        <v/>
      </c>
      <c r="BD705" s="559" t="str">
        <f t="shared" si="371"/>
        <v>入力済</v>
      </c>
      <c r="BE705" s="559" t="str">
        <f t="shared" si="372"/>
        <v/>
      </c>
      <c r="BF705" s="559" t="str">
        <f t="shared" si="373"/>
        <v/>
      </c>
      <c r="BG705" s="559" t="str">
        <f t="shared" si="374"/>
        <v/>
      </c>
      <c r="BH705" s="559" t="str">
        <f t="shared" si="375"/>
        <v/>
      </c>
      <c r="BI705" s="559" t="str">
        <f t="shared" si="376"/>
        <v/>
      </c>
      <c r="BK705" s="27"/>
      <c r="BL705" s="606" t="str">
        <f t="shared" si="377"/>
        <v/>
      </c>
      <c r="BM705" s="606" t="str">
        <f t="shared" si="378"/>
        <v/>
      </c>
      <c r="BN705" s="606" t="str">
        <f t="shared" si="379"/>
        <v/>
      </c>
      <c r="BO705" s="607" t="str">
        <f>IFERROR(IF(BN705="対象",ROUNDDOWN(L705*VLOOKUP(K705,【参考】数式用!$A$4:$J$42,10,FALSE)*AA705,0),""),"")</f>
        <v/>
      </c>
      <c r="BP705" s="606" t="str">
        <f t="shared" si="352"/>
        <v/>
      </c>
      <c r="BQ705" s="606" t="str">
        <f t="shared" si="380"/>
        <v/>
      </c>
      <c r="BR705" s="608" t="str">
        <f t="shared" si="353"/>
        <v/>
      </c>
      <c r="BS705" s="608" t="str">
        <f t="shared" si="381"/>
        <v/>
      </c>
      <c r="BT705" s="606" t="str">
        <f t="shared" si="382"/>
        <v/>
      </c>
      <c r="BU705" s="607" t="str">
        <f>IFERROR(IF(BT705="Ⅱロ有り",ROUNDDOWN(L705*VLOOKUP(K705,【参考】数式用!$A$4:$J$42,10,FALSE)*AA705,0),""),"")</f>
        <v/>
      </c>
      <c r="BV705" s="606" t="str">
        <f>IFERROR(IF(BT705="Ⅱロなし",ROUNDDOWN(L705*VLOOKUP(K705,【参考】数式用!$A$4:$J$42,8,FALSE)*AA705,0),""),"")</f>
        <v/>
      </c>
    </row>
    <row r="706" spans="1:74" ht="110.1" customHeight="1" thickBot="1">
      <c r="A706" s="333">
        <v>693</v>
      </c>
      <c r="B706" s="1008" t="str">
        <f>IF(基本情報入力シート!B728="","",基本情報入力シート!B728)</f>
        <v/>
      </c>
      <c r="C706" s="1009"/>
      <c r="D706" s="1009"/>
      <c r="E706" s="1009"/>
      <c r="F706" s="1010"/>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24" t="str">
        <f>IF('別紙様式2-2（個票（４、５月））'!M706="","",'別紙様式2-2（個票（４、５月））'!M706)</f>
        <v/>
      </c>
      <c r="N706" s="584" t="str">
        <f>IF('別紙様式2-2（個票（４、５月））'!N706="","",'別紙様式2-2（個票（４、５月））'!N706)</f>
        <v/>
      </c>
      <c r="O706" s="336"/>
      <c r="P706" s="337" t="str">
        <f>IFERROR(VLOOKUP(K706,【参考】数式用!$A$2:$M$57,MATCH(O706,【参考】数式用!$G$3:$M$3,0)+6,0),"")</f>
        <v/>
      </c>
      <c r="Q706" s="338" t="s">
        <v>118</v>
      </c>
      <c r="R706" s="339"/>
      <c r="S706" s="340" t="s">
        <v>183</v>
      </c>
      <c r="T706" s="339"/>
      <c r="U706" s="340" t="s">
        <v>184</v>
      </c>
      <c r="V706" s="339"/>
      <c r="W706" s="340" t="s">
        <v>183</v>
      </c>
      <c r="X706" s="339"/>
      <c r="Y706" s="340" t="s">
        <v>185</v>
      </c>
      <c r="Z706" s="340" t="s">
        <v>186</v>
      </c>
      <c r="AA706" s="340" t="str">
        <f t="shared" si="354"/>
        <v/>
      </c>
      <c r="AB706" s="341" t="s">
        <v>187</v>
      </c>
      <c r="AC706" s="342" t="str">
        <f t="shared" si="355"/>
        <v/>
      </c>
      <c r="AD706" s="509" t="str">
        <f t="shared" si="356"/>
        <v/>
      </c>
      <c r="AE706" s="343" t="str">
        <f>IFERROR(ROUNDDOWN(ROUNDDOWN(ROUND(L706*VLOOKUP(K706,【参考】数式用!$A$2:$M$57,MATCH("処遇改善加算Ⅳ",【参考】数式用!$G$3:$M$3,0)+6,0),0),0)*AA706*0.5,0), "")</f>
        <v/>
      </c>
      <c r="AF706" s="344"/>
      <c r="AG706" s="345"/>
      <c r="AH706" s="345"/>
      <c r="AI706" s="344"/>
      <c r="AJ706" s="382"/>
      <c r="AK706" s="346"/>
      <c r="AL706" s="324" t="str">
        <f t="shared" si="357"/>
        <v/>
      </c>
      <c r="AM706" s="325" t="str">
        <f t="shared" si="358"/>
        <v/>
      </c>
      <c r="AN706" s="255"/>
      <c r="AO706" s="577" t="str">
        <f>IFERROR(VLOOKUP(K706,【参考】数式用!$A$2:$N$57,14,FALSE),"")</f>
        <v/>
      </c>
      <c r="AP706" s="577" t="str">
        <f t="shared" si="359"/>
        <v/>
      </c>
      <c r="AQ706" s="560" t="str">
        <f t="shared" si="360"/>
        <v/>
      </c>
      <c r="AR706" s="560" t="str">
        <f t="shared" si="361"/>
        <v>キャリアパス要件Ⅰ・Ⅱ_</v>
      </c>
      <c r="AS706" s="632" t="str">
        <f t="shared" si="362"/>
        <v>入力済</v>
      </c>
      <c r="AT706" s="577" t="str">
        <f t="shared" si="363"/>
        <v/>
      </c>
      <c r="AU706" s="632" t="str">
        <f t="shared" si="364"/>
        <v>入力済</v>
      </c>
      <c r="AV706" s="632" t="str">
        <f t="shared" si="365"/>
        <v/>
      </c>
      <c r="AW706" s="632" t="str">
        <f t="shared" si="366"/>
        <v/>
      </c>
      <c r="AX706" s="577" t="str">
        <f t="shared" si="367"/>
        <v/>
      </c>
      <c r="AY706" s="632" t="str">
        <f>IFERROR(VLOOKUP(K706,【参考】数式用!$AR$3:$AS$49, 2, FALSE), "")</f>
        <v/>
      </c>
      <c r="AZ706" s="577" t="str">
        <f t="shared" si="368"/>
        <v/>
      </c>
      <c r="BA706" s="559" t="str">
        <f t="shared" si="369"/>
        <v>入力済</v>
      </c>
      <c r="BB706" s="632" t="str">
        <f>IFERROR(VLOOKUP(K706,【参考】数式用!$AX$3:$AY$59, 2, FALSE), "")</f>
        <v/>
      </c>
      <c r="BC706" s="577" t="str">
        <f t="shared" si="370"/>
        <v/>
      </c>
      <c r="BD706" s="559" t="str">
        <f t="shared" si="371"/>
        <v>入力済</v>
      </c>
      <c r="BE706" s="559" t="str">
        <f t="shared" si="372"/>
        <v/>
      </c>
      <c r="BF706" s="559" t="str">
        <f t="shared" si="373"/>
        <v/>
      </c>
      <c r="BG706" s="559" t="str">
        <f t="shared" si="374"/>
        <v/>
      </c>
      <c r="BH706" s="559" t="str">
        <f t="shared" si="375"/>
        <v/>
      </c>
      <c r="BI706" s="559" t="str">
        <f t="shared" si="376"/>
        <v/>
      </c>
      <c r="BK706" s="27"/>
      <c r="BL706" s="606" t="str">
        <f t="shared" si="377"/>
        <v/>
      </c>
      <c r="BM706" s="606" t="str">
        <f t="shared" si="378"/>
        <v/>
      </c>
      <c r="BN706" s="606" t="str">
        <f t="shared" si="379"/>
        <v/>
      </c>
      <c r="BO706" s="607" t="str">
        <f>IFERROR(IF(BN706="対象",ROUNDDOWN(L706*VLOOKUP(K706,【参考】数式用!$A$4:$J$42,10,FALSE)*AA706,0),""),"")</f>
        <v/>
      </c>
      <c r="BP706" s="606" t="str">
        <f t="shared" si="352"/>
        <v/>
      </c>
      <c r="BQ706" s="606" t="str">
        <f t="shared" si="380"/>
        <v/>
      </c>
      <c r="BR706" s="608" t="str">
        <f t="shared" si="353"/>
        <v/>
      </c>
      <c r="BS706" s="608" t="str">
        <f t="shared" si="381"/>
        <v/>
      </c>
      <c r="BT706" s="606" t="str">
        <f t="shared" si="382"/>
        <v/>
      </c>
      <c r="BU706" s="607" t="str">
        <f>IFERROR(IF(BT706="Ⅱロ有り",ROUNDDOWN(L706*VLOOKUP(K706,【参考】数式用!$A$4:$J$42,10,FALSE)*AA706,0),""),"")</f>
        <v/>
      </c>
      <c r="BV706" s="606" t="str">
        <f>IFERROR(IF(BT706="Ⅱロなし",ROUNDDOWN(L706*VLOOKUP(K706,【参考】数式用!$A$4:$J$42,8,FALSE)*AA706,0),""),"")</f>
        <v/>
      </c>
    </row>
    <row r="707" spans="1:74" ht="110.1" customHeight="1" thickBot="1">
      <c r="A707" s="333">
        <v>694</v>
      </c>
      <c r="B707" s="1008" t="str">
        <f>IF(基本情報入力シート!B729="","",基本情報入力シート!B729)</f>
        <v/>
      </c>
      <c r="C707" s="1009"/>
      <c r="D707" s="1009"/>
      <c r="E707" s="1009"/>
      <c r="F707" s="1010"/>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24" t="str">
        <f>IF('別紙様式2-2（個票（４、５月））'!M707="","",'別紙様式2-2（個票（４、５月））'!M707)</f>
        <v/>
      </c>
      <c r="N707" s="584" t="str">
        <f>IF('別紙様式2-2（個票（４、５月））'!N707="","",'別紙様式2-2（個票（４、５月））'!N707)</f>
        <v/>
      </c>
      <c r="O707" s="336"/>
      <c r="P707" s="337" t="str">
        <f>IFERROR(VLOOKUP(K707,【参考】数式用!$A$2:$M$57,MATCH(O707,【参考】数式用!$G$3:$M$3,0)+6,0),"")</f>
        <v/>
      </c>
      <c r="Q707" s="338" t="s">
        <v>118</v>
      </c>
      <c r="R707" s="339"/>
      <c r="S707" s="340" t="s">
        <v>183</v>
      </c>
      <c r="T707" s="339"/>
      <c r="U707" s="340" t="s">
        <v>184</v>
      </c>
      <c r="V707" s="339"/>
      <c r="W707" s="340" t="s">
        <v>183</v>
      </c>
      <c r="X707" s="339"/>
      <c r="Y707" s="340" t="s">
        <v>185</v>
      </c>
      <c r="Z707" s="340" t="s">
        <v>186</v>
      </c>
      <c r="AA707" s="340" t="str">
        <f t="shared" si="354"/>
        <v/>
      </c>
      <c r="AB707" s="341" t="s">
        <v>187</v>
      </c>
      <c r="AC707" s="342" t="str">
        <f t="shared" si="355"/>
        <v/>
      </c>
      <c r="AD707" s="509" t="str">
        <f t="shared" si="356"/>
        <v/>
      </c>
      <c r="AE707" s="343" t="str">
        <f>IFERROR(ROUNDDOWN(ROUNDDOWN(ROUND(L707*VLOOKUP(K707,【参考】数式用!$A$2:$M$57,MATCH("処遇改善加算Ⅳ",【参考】数式用!$G$3:$M$3,0)+6,0),0),0)*AA707*0.5,0), "")</f>
        <v/>
      </c>
      <c r="AF707" s="344"/>
      <c r="AG707" s="345"/>
      <c r="AH707" s="345"/>
      <c r="AI707" s="344"/>
      <c r="AJ707" s="382"/>
      <c r="AK707" s="346"/>
      <c r="AL707" s="324" t="str">
        <f t="shared" si="357"/>
        <v/>
      </c>
      <c r="AM707" s="325" t="str">
        <f t="shared" si="358"/>
        <v/>
      </c>
      <c r="AN707" s="255"/>
      <c r="AO707" s="577" t="str">
        <f>IFERROR(VLOOKUP(K707,【参考】数式用!$A$2:$N$57,14,FALSE),"")</f>
        <v/>
      </c>
      <c r="AP707" s="577" t="str">
        <f t="shared" si="359"/>
        <v/>
      </c>
      <c r="AQ707" s="560" t="str">
        <f t="shared" si="360"/>
        <v/>
      </c>
      <c r="AR707" s="560" t="str">
        <f t="shared" si="361"/>
        <v>キャリアパス要件Ⅰ・Ⅱ_</v>
      </c>
      <c r="AS707" s="632" t="str">
        <f t="shared" si="362"/>
        <v>入力済</v>
      </c>
      <c r="AT707" s="577" t="str">
        <f t="shared" si="363"/>
        <v/>
      </c>
      <c r="AU707" s="632" t="str">
        <f t="shared" si="364"/>
        <v>入力済</v>
      </c>
      <c r="AV707" s="632" t="str">
        <f t="shared" si="365"/>
        <v/>
      </c>
      <c r="AW707" s="632" t="str">
        <f t="shared" si="366"/>
        <v/>
      </c>
      <c r="AX707" s="577" t="str">
        <f t="shared" si="367"/>
        <v/>
      </c>
      <c r="AY707" s="632" t="str">
        <f>IFERROR(VLOOKUP(K707,【参考】数式用!$AR$3:$AS$49, 2, FALSE), "")</f>
        <v/>
      </c>
      <c r="AZ707" s="577" t="str">
        <f t="shared" si="368"/>
        <v/>
      </c>
      <c r="BA707" s="559" t="str">
        <f t="shared" si="369"/>
        <v>入力済</v>
      </c>
      <c r="BB707" s="632" t="str">
        <f>IFERROR(VLOOKUP(K707,【参考】数式用!$AX$3:$AY$59, 2, FALSE), "")</f>
        <v/>
      </c>
      <c r="BC707" s="577" t="str">
        <f t="shared" si="370"/>
        <v/>
      </c>
      <c r="BD707" s="559" t="str">
        <f t="shared" si="371"/>
        <v>入力済</v>
      </c>
      <c r="BE707" s="559" t="str">
        <f t="shared" si="372"/>
        <v/>
      </c>
      <c r="BF707" s="559" t="str">
        <f t="shared" si="373"/>
        <v/>
      </c>
      <c r="BG707" s="559" t="str">
        <f t="shared" si="374"/>
        <v/>
      </c>
      <c r="BH707" s="559" t="str">
        <f t="shared" si="375"/>
        <v/>
      </c>
      <c r="BI707" s="559" t="str">
        <f t="shared" si="376"/>
        <v/>
      </c>
      <c r="BK707" s="27"/>
      <c r="BL707" s="606" t="str">
        <f t="shared" si="377"/>
        <v/>
      </c>
      <c r="BM707" s="606" t="str">
        <f t="shared" si="378"/>
        <v/>
      </c>
      <c r="BN707" s="606" t="str">
        <f t="shared" si="379"/>
        <v/>
      </c>
      <c r="BO707" s="607" t="str">
        <f>IFERROR(IF(BN707="対象",ROUNDDOWN(L707*VLOOKUP(K707,【参考】数式用!$A$4:$J$42,10,FALSE)*AA707,0),""),"")</f>
        <v/>
      </c>
      <c r="BP707" s="606" t="str">
        <f t="shared" si="352"/>
        <v/>
      </c>
      <c r="BQ707" s="606" t="str">
        <f t="shared" si="380"/>
        <v/>
      </c>
      <c r="BR707" s="608" t="str">
        <f t="shared" si="353"/>
        <v/>
      </c>
      <c r="BS707" s="608" t="str">
        <f t="shared" si="381"/>
        <v/>
      </c>
      <c r="BT707" s="606" t="str">
        <f t="shared" si="382"/>
        <v/>
      </c>
      <c r="BU707" s="607" t="str">
        <f>IFERROR(IF(BT707="Ⅱロ有り",ROUNDDOWN(L707*VLOOKUP(K707,【参考】数式用!$A$4:$J$42,10,FALSE)*AA707,0),""),"")</f>
        <v/>
      </c>
      <c r="BV707" s="606" t="str">
        <f>IFERROR(IF(BT707="Ⅱロなし",ROUNDDOWN(L707*VLOOKUP(K707,【参考】数式用!$A$4:$J$42,8,FALSE)*AA707,0),""),"")</f>
        <v/>
      </c>
    </row>
    <row r="708" spans="1:74" ht="110.1" customHeight="1" thickBot="1">
      <c r="A708" s="333">
        <v>695</v>
      </c>
      <c r="B708" s="1008" t="str">
        <f>IF(基本情報入力シート!B730="","",基本情報入力シート!B730)</f>
        <v/>
      </c>
      <c r="C708" s="1009"/>
      <c r="D708" s="1009"/>
      <c r="E708" s="1009"/>
      <c r="F708" s="1010"/>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24" t="str">
        <f>IF('別紙様式2-2（個票（４、５月））'!M708="","",'別紙様式2-2（個票（４、５月））'!M708)</f>
        <v/>
      </c>
      <c r="N708" s="584" t="str">
        <f>IF('別紙様式2-2（個票（４、５月））'!N708="","",'別紙様式2-2（個票（４、５月））'!N708)</f>
        <v/>
      </c>
      <c r="O708" s="336"/>
      <c r="P708" s="337" t="str">
        <f>IFERROR(VLOOKUP(K708,【参考】数式用!$A$2:$M$57,MATCH(O708,【参考】数式用!$G$3:$M$3,0)+6,0),"")</f>
        <v/>
      </c>
      <c r="Q708" s="338" t="s">
        <v>118</v>
      </c>
      <c r="R708" s="339"/>
      <c r="S708" s="340" t="s">
        <v>183</v>
      </c>
      <c r="T708" s="339"/>
      <c r="U708" s="340" t="s">
        <v>184</v>
      </c>
      <c r="V708" s="339"/>
      <c r="W708" s="340" t="s">
        <v>183</v>
      </c>
      <c r="X708" s="339"/>
      <c r="Y708" s="340" t="s">
        <v>185</v>
      </c>
      <c r="Z708" s="340" t="s">
        <v>186</v>
      </c>
      <c r="AA708" s="340" t="str">
        <f t="shared" si="354"/>
        <v/>
      </c>
      <c r="AB708" s="341" t="s">
        <v>187</v>
      </c>
      <c r="AC708" s="342" t="str">
        <f t="shared" si="355"/>
        <v/>
      </c>
      <c r="AD708" s="509" t="str">
        <f t="shared" si="356"/>
        <v/>
      </c>
      <c r="AE708" s="343" t="str">
        <f>IFERROR(ROUNDDOWN(ROUNDDOWN(ROUND(L708*VLOOKUP(K708,【参考】数式用!$A$2:$M$57,MATCH("処遇改善加算Ⅳ",【参考】数式用!$G$3:$M$3,0)+6,0),0),0)*AA708*0.5,0), "")</f>
        <v/>
      </c>
      <c r="AF708" s="344"/>
      <c r="AG708" s="345"/>
      <c r="AH708" s="345"/>
      <c r="AI708" s="344"/>
      <c r="AJ708" s="382"/>
      <c r="AK708" s="346"/>
      <c r="AL708" s="324" t="str">
        <f t="shared" si="357"/>
        <v/>
      </c>
      <c r="AM708" s="325" t="str">
        <f t="shared" si="358"/>
        <v/>
      </c>
      <c r="AN708" s="255"/>
      <c r="AO708" s="577" t="str">
        <f>IFERROR(VLOOKUP(K708,【参考】数式用!$A$2:$N$57,14,FALSE),"")</f>
        <v/>
      </c>
      <c r="AP708" s="577" t="str">
        <f t="shared" si="359"/>
        <v/>
      </c>
      <c r="AQ708" s="560" t="str">
        <f t="shared" si="360"/>
        <v/>
      </c>
      <c r="AR708" s="560" t="str">
        <f t="shared" si="361"/>
        <v>キャリアパス要件Ⅰ・Ⅱ_</v>
      </c>
      <c r="AS708" s="632" t="str">
        <f t="shared" si="362"/>
        <v>入力済</v>
      </c>
      <c r="AT708" s="577" t="str">
        <f t="shared" si="363"/>
        <v/>
      </c>
      <c r="AU708" s="632" t="str">
        <f t="shared" si="364"/>
        <v>入力済</v>
      </c>
      <c r="AV708" s="632" t="str">
        <f t="shared" si="365"/>
        <v/>
      </c>
      <c r="AW708" s="632" t="str">
        <f t="shared" si="366"/>
        <v/>
      </c>
      <c r="AX708" s="577" t="str">
        <f t="shared" si="367"/>
        <v/>
      </c>
      <c r="AY708" s="632" t="str">
        <f>IFERROR(VLOOKUP(K708,【参考】数式用!$AR$3:$AS$49, 2, FALSE), "")</f>
        <v/>
      </c>
      <c r="AZ708" s="577" t="str">
        <f t="shared" si="368"/>
        <v/>
      </c>
      <c r="BA708" s="559" t="str">
        <f t="shared" si="369"/>
        <v>入力済</v>
      </c>
      <c r="BB708" s="632" t="str">
        <f>IFERROR(VLOOKUP(K708,【参考】数式用!$AX$3:$AY$59, 2, FALSE), "")</f>
        <v/>
      </c>
      <c r="BC708" s="577" t="str">
        <f t="shared" si="370"/>
        <v/>
      </c>
      <c r="BD708" s="559" t="str">
        <f t="shared" si="371"/>
        <v>入力済</v>
      </c>
      <c r="BE708" s="559" t="str">
        <f t="shared" si="372"/>
        <v/>
      </c>
      <c r="BF708" s="559" t="str">
        <f t="shared" si="373"/>
        <v/>
      </c>
      <c r="BG708" s="559" t="str">
        <f t="shared" si="374"/>
        <v/>
      </c>
      <c r="BH708" s="559" t="str">
        <f t="shared" si="375"/>
        <v/>
      </c>
      <c r="BI708" s="559" t="str">
        <f t="shared" si="376"/>
        <v/>
      </c>
      <c r="BK708" s="27"/>
      <c r="BL708" s="606" t="str">
        <f t="shared" si="377"/>
        <v/>
      </c>
      <c r="BM708" s="606" t="str">
        <f t="shared" si="378"/>
        <v/>
      </c>
      <c r="BN708" s="606" t="str">
        <f t="shared" si="379"/>
        <v/>
      </c>
      <c r="BO708" s="607" t="str">
        <f>IFERROR(IF(BN708="対象",ROUNDDOWN(L708*VLOOKUP(K708,【参考】数式用!$A$4:$J$42,10,FALSE)*AA708,0),""),"")</f>
        <v/>
      </c>
      <c r="BP708" s="606" t="str">
        <f t="shared" si="352"/>
        <v/>
      </c>
      <c r="BQ708" s="606" t="str">
        <f t="shared" si="380"/>
        <v/>
      </c>
      <c r="BR708" s="608" t="str">
        <f t="shared" si="353"/>
        <v/>
      </c>
      <c r="BS708" s="608" t="str">
        <f t="shared" si="381"/>
        <v/>
      </c>
      <c r="BT708" s="606" t="str">
        <f t="shared" si="382"/>
        <v/>
      </c>
      <c r="BU708" s="607" t="str">
        <f>IFERROR(IF(BT708="Ⅱロ有り",ROUNDDOWN(L708*VLOOKUP(K708,【参考】数式用!$A$4:$J$42,10,FALSE)*AA708,0),""),"")</f>
        <v/>
      </c>
      <c r="BV708" s="606" t="str">
        <f>IFERROR(IF(BT708="Ⅱロなし",ROUNDDOWN(L708*VLOOKUP(K708,【参考】数式用!$A$4:$J$42,8,FALSE)*AA708,0),""),"")</f>
        <v/>
      </c>
    </row>
    <row r="709" spans="1:74" ht="110.1" customHeight="1" thickBot="1">
      <c r="A709" s="333">
        <v>696</v>
      </c>
      <c r="B709" s="1008" t="str">
        <f>IF(基本情報入力シート!B731="","",基本情報入力シート!B731)</f>
        <v/>
      </c>
      <c r="C709" s="1009"/>
      <c r="D709" s="1009"/>
      <c r="E709" s="1009"/>
      <c r="F709" s="1010"/>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24" t="str">
        <f>IF('別紙様式2-2（個票（４、５月））'!M709="","",'別紙様式2-2（個票（４、５月））'!M709)</f>
        <v/>
      </c>
      <c r="N709" s="584" t="str">
        <f>IF('別紙様式2-2（個票（４、５月））'!N709="","",'別紙様式2-2（個票（４、５月））'!N709)</f>
        <v/>
      </c>
      <c r="O709" s="336"/>
      <c r="P709" s="337" t="str">
        <f>IFERROR(VLOOKUP(K709,【参考】数式用!$A$2:$M$57,MATCH(O709,【参考】数式用!$G$3:$M$3,0)+6,0),"")</f>
        <v/>
      </c>
      <c r="Q709" s="338" t="s">
        <v>118</v>
      </c>
      <c r="R709" s="339"/>
      <c r="S709" s="340" t="s">
        <v>183</v>
      </c>
      <c r="T709" s="339"/>
      <c r="U709" s="340" t="s">
        <v>184</v>
      </c>
      <c r="V709" s="339"/>
      <c r="W709" s="340" t="s">
        <v>183</v>
      </c>
      <c r="X709" s="339"/>
      <c r="Y709" s="340" t="s">
        <v>185</v>
      </c>
      <c r="Z709" s="340" t="s">
        <v>186</v>
      </c>
      <c r="AA709" s="340" t="str">
        <f t="shared" si="354"/>
        <v/>
      </c>
      <c r="AB709" s="341" t="s">
        <v>187</v>
      </c>
      <c r="AC709" s="342" t="str">
        <f t="shared" si="355"/>
        <v/>
      </c>
      <c r="AD709" s="509" t="str">
        <f t="shared" si="356"/>
        <v/>
      </c>
      <c r="AE709" s="343" t="str">
        <f>IFERROR(ROUNDDOWN(ROUNDDOWN(ROUND(L709*VLOOKUP(K709,【参考】数式用!$A$2:$M$57,MATCH("処遇改善加算Ⅳ",【参考】数式用!$G$3:$M$3,0)+6,0),0),0)*AA709*0.5,0), "")</f>
        <v/>
      </c>
      <c r="AF709" s="344"/>
      <c r="AG709" s="345"/>
      <c r="AH709" s="345"/>
      <c r="AI709" s="344"/>
      <c r="AJ709" s="382"/>
      <c r="AK709" s="346"/>
      <c r="AL709" s="324" t="str">
        <f t="shared" si="357"/>
        <v/>
      </c>
      <c r="AM709" s="325" t="str">
        <f t="shared" si="358"/>
        <v/>
      </c>
      <c r="AN709" s="255"/>
      <c r="AO709" s="577" t="str">
        <f>IFERROR(VLOOKUP(K709,【参考】数式用!$A$2:$N$57,14,FALSE),"")</f>
        <v/>
      </c>
      <c r="AP709" s="577" t="str">
        <f t="shared" si="359"/>
        <v/>
      </c>
      <c r="AQ709" s="560" t="str">
        <f t="shared" si="360"/>
        <v/>
      </c>
      <c r="AR709" s="560" t="str">
        <f t="shared" si="361"/>
        <v>キャリアパス要件Ⅰ・Ⅱ_</v>
      </c>
      <c r="AS709" s="632" t="str">
        <f t="shared" si="362"/>
        <v>入力済</v>
      </c>
      <c r="AT709" s="577" t="str">
        <f t="shared" si="363"/>
        <v/>
      </c>
      <c r="AU709" s="632" t="str">
        <f t="shared" si="364"/>
        <v>入力済</v>
      </c>
      <c r="AV709" s="632" t="str">
        <f t="shared" si="365"/>
        <v/>
      </c>
      <c r="AW709" s="632" t="str">
        <f t="shared" si="366"/>
        <v/>
      </c>
      <c r="AX709" s="577" t="str">
        <f t="shared" si="367"/>
        <v/>
      </c>
      <c r="AY709" s="632" t="str">
        <f>IFERROR(VLOOKUP(K709,【参考】数式用!$AR$3:$AS$49, 2, FALSE), "")</f>
        <v/>
      </c>
      <c r="AZ709" s="577" t="str">
        <f t="shared" si="368"/>
        <v/>
      </c>
      <c r="BA709" s="559" t="str">
        <f t="shared" si="369"/>
        <v>入力済</v>
      </c>
      <c r="BB709" s="632" t="str">
        <f>IFERROR(VLOOKUP(K709,【参考】数式用!$AX$3:$AY$59, 2, FALSE), "")</f>
        <v/>
      </c>
      <c r="BC709" s="577" t="str">
        <f t="shared" si="370"/>
        <v/>
      </c>
      <c r="BD709" s="559" t="str">
        <f t="shared" si="371"/>
        <v>入力済</v>
      </c>
      <c r="BE709" s="559" t="str">
        <f t="shared" si="372"/>
        <v/>
      </c>
      <c r="BF709" s="559" t="str">
        <f t="shared" si="373"/>
        <v/>
      </c>
      <c r="BG709" s="559" t="str">
        <f t="shared" si="374"/>
        <v/>
      </c>
      <c r="BH709" s="559" t="str">
        <f t="shared" si="375"/>
        <v/>
      </c>
      <c r="BI709" s="559" t="str">
        <f t="shared" si="376"/>
        <v/>
      </c>
      <c r="BK709" s="27"/>
      <c r="BL709" s="606" t="str">
        <f t="shared" si="377"/>
        <v/>
      </c>
      <c r="BM709" s="606" t="str">
        <f t="shared" si="378"/>
        <v/>
      </c>
      <c r="BN709" s="606" t="str">
        <f t="shared" si="379"/>
        <v/>
      </c>
      <c r="BO709" s="607" t="str">
        <f>IFERROR(IF(BN709="対象",ROUNDDOWN(L709*VLOOKUP(K709,【参考】数式用!$A$4:$J$42,10,FALSE)*AA709,0),""),"")</f>
        <v/>
      </c>
      <c r="BP709" s="606" t="str">
        <f t="shared" si="352"/>
        <v/>
      </c>
      <c r="BQ709" s="606" t="str">
        <f t="shared" si="380"/>
        <v/>
      </c>
      <c r="BR709" s="608" t="str">
        <f t="shared" si="353"/>
        <v/>
      </c>
      <c r="BS709" s="608" t="str">
        <f t="shared" si="381"/>
        <v/>
      </c>
      <c r="BT709" s="606" t="str">
        <f t="shared" si="382"/>
        <v/>
      </c>
      <c r="BU709" s="607" t="str">
        <f>IFERROR(IF(BT709="Ⅱロ有り",ROUNDDOWN(L709*VLOOKUP(K709,【参考】数式用!$A$4:$J$42,10,FALSE)*AA709,0),""),"")</f>
        <v/>
      </c>
      <c r="BV709" s="606" t="str">
        <f>IFERROR(IF(BT709="Ⅱロなし",ROUNDDOWN(L709*VLOOKUP(K709,【参考】数式用!$A$4:$J$42,8,FALSE)*AA709,0),""),"")</f>
        <v/>
      </c>
    </row>
    <row r="710" spans="1:74" ht="110.1" customHeight="1" thickBot="1">
      <c r="A710" s="333">
        <v>697</v>
      </c>
      <c r="B710" s="1008" t="str">
        <f>IF(基本情報入力シート!B732="","",基本情報入力シート!B732)</f>
        <v/>
      </c>
      <c r="C710" s="1009"/>
      <c r="D710" s="1009"/>
      <c r="E710" s="1009"/>
      <c r="F710" s="1010"/>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24" t="str">
        <f>IF('別紙様式2-2（個票（４、５月））'!M710="","",'別紙様式2-2（個票（４、５月））'!M710)</f>
        <v/>
      </c>
      <c r="N710" s="584" t="str">
        <f>IF('別紙様式2-2（個票（４、５月））'!N710="","",'別紙様式2-2（個票（４、５月））'!N710)</f>
        <v/>
      </c>
      <c r="O710" s="336"/>
      <c r="P710" s="337" t="str">
        <f>IFERROR(VLOOKUP(K710,【参考】数式用!$A$2:$M$57,MATCH(O710,【参考】数式用!$G$3:$M$3,0)+6,0),"")</f>
        <v/>
      </c>
      <c r="Q710" s="338" t="s">
        <v>118</v>
      </c>
      <c r="R710" s="339"/>
      <c r="S710" s="340" t="s">
        <v>183</v>
      </c>
      <c r="T710" s="339"/>
      <c r="U710" s="340" t="s">
        <v>184</v>
      </c>
      <c r="V710" s="339"/>
      <c r="W710" s="340" t="s">
        <v>183</v>
      </c>
      <c r="X710" s="339"/>
      <c r="Y710" s="340" t="s">
        <v>185</v>
      </c>
      <c r="Z710" s="340" t="s">
        <v>186</v>
      </c>
      <c r="AA710" s="340" t="str">
        <f t="shared" si="354"/>
        <v/>
      </c>
      <c r="AB710" s="341" t="s">
        <v>187</v>
      </c>
      <c r="AC710" s="342" t="str">
        <f t="shared" si="355"/>
        <v/>
      </c>
      <c r="AD710" s="509" t="str">
        <f t="shared" si="356"/>
        <v/>
      </c>
      <c r="AE710" s="343" t="str">
        <f>IFERROR(ROUNDDOWN(ROUNDDOWN(ROUND(L710*VLOOKUP(K710,【参考】数式用!$A$2:$M$57,MATCH("処遇改善加算Ⅳ",【参考】数式用!$G$3:$M$3,0)+6,0),0),0)*AA710*0.5,0), "")</f>
        <v/>
      </c>
      <c r="AF710" s="344"/>
      <c r="AG710" s="345"/>
      <c r="AH710" s="345"/>
      <c r="AI710" s="344"/>
      <c r="AJ710" s="382"/>
      <c r="AK710" s="346"/>
      <c r="AL710" s="324" t="str">
        <f t="shared" si="357"/>
        <v/>
      </c>
      <c r="AM710" s="325" t="str">
        <f t="shared" si="358"/>
        <v/>
      </c>
      <c r="AN710" s="255"/>
      <c r="AO710" s="577" t="str">
        <f>IFERROR(VLOOKUP(K710,【参考】数式用!$A$2:$N$57,14,FALSE),"")</f>
        <v/>
      </c>
      <c r="AP710" s="577" t="str">
        <f t="shared" si="359"/>
        <v/>
      </c>
      <c r="AQ710" s="560" t="str">
        <f t="shared" si="360"/>
        <v/>
      </c>
      <c r="AR710" s="560" t="str">
        <f t="shared" si="361"/>
        <v>キャリアパス要件Ⅰ・Ⅱ_</v>
      </c>
      <c r="AS710" s="632" t="str">
        <f t="shared" si="362"/>
        <v>入力済</v>
      </c>
      <c r="AT710" s="577" t="str">
        <f t="shared" si="363"/>
        <v/>
      </c>
      <c r="AU710" s="632" t="str">
        <f t="shared" si="364"/>
        <v>入力済</v>
      </c>
      <c r="AV710" s="632" t="str">
        <f t="shared" si="365"/>
        <v/>
      </c>
      <c r="AW710" s="632" t="str">
        <f t="shared" si="366"/>
        <v/>
      </c>
      <c r="AX710" s="577" t="str">
        <f t="shared" si="367"/>
        <v/>
      </c>
      <c r="AY710" s="632" t="str">
        <f>IFERROR(VLOOKUP(K710,【参考】数式用!$AR$3:$AS$49, 2, FALSE), "")</f>
        <v/>
      </c>
      <c r="AZ710" s="577" t="str">
        <f t="shared" si="368"/>
        <v/>
      </c>
      <c r="BA710" s="559" t="str">
        <f t="shared" si="369"/>
        <v>入力済</v>
      </c>
      <c r="BB710" s="632" t="str">
        <f>IFERROR(VLOOKUP(K710,【参考】数式用!$AX$3:$AY$59, 2, FALSE), "")</f>
        <v/>
      </c>
      <c r="BC710" s="577" t="str">
        <f t="shared" si="370"/>
        <v/>
      </c>
      <c r="BD710" s="559" t="str">
        <f t="shared" si="371"/>
        <v>入力済</v>
      </c>
      <c r="BE710" s="559" t="str">
        <f t="shared" si="372"/>
        <v/>
      </c>
      <c r="BF710" s="559" t="str">
        <f t="shared" si="373"/>
        <v/>
      </c>
      <c r="BG710" s="559" t="str">
        <f t="shared" si="374"/>
        <v/>
      </c>
      <c r="BH710" s="559" t="str">
        <f t="shared" si="375"/>
        <v/>
      </c>
      <c r="BI710" s="559" t="str">
        <f t="shared" si="376"/>
        <v/>
      </c>
      <c r="BK710" s="27"/>
      <c r="BL710" s="606" t="str">
        <f t="shared" si="377"/>
        <v/>
      </c>
      <c r="BM710" s="606" t="str">
        <f t="shared" si="378"/>
        <v/>
      </c>
      <c r="BN710" s="606" t="str">
        <f t="shared" si="379"/>
        <v/>
      </c>
      <c r="BO710" s="607" t="str">
        <f>IFERROR(IF(BN710="対象",ROUNDDOWN(L710*VLOOKUP(K710,【参考】数式用!$A$4:$J$42,10,FALSE)*AA710,0),""),"")</f>
        <v/>
      </c>
      <c r="BP710" s="606" t="str">
        <f t="shared" si="352"/>
        <v/>
      </c>
      <c r="BQ710" s="606" t="str">
        <f t="shared" si="380"/>
        <v/>
      </c>
      <c r="BR710" s="608" t="str">
        <f t="shared" si="353"/>
        <v/>
      </c>
      <c r="BS710" s="608" t="str">
        <f t="shared" si="381"/>
        <v/>
      </c>
      <c r="BT710" s="606" t="str">
        <f t="shared" si="382"/>
        <v/>
      </c>
      <c r="BU710" s="607" t="str">
        <f>IFERROR(IF(BT710="Ⅱロ有り",ROUNDDOWN(L710*VLOOKUP(K710,【参考】数式用!$A$4:$J$42,10,FALSE)*AA710,0),""),"")</f>
        <v/>
      </c>
      <c r="BV710" s="606" t="str">
        <f>IFERROR(IF(BT710="Ⅱロなし",ROUNDDOWN(L710*VLOOKUP(K710,【参考】数式用!$A$4:$J$42,8,FALSE)*AA710,0),""),"")</f>
        <v/>
      </c>
    </row>
    <row r="711" spans="1:74" ht="110.1" customHeight="1" thickBot="1">
      <c r="A711" s="333">
        <v>698</v>
      </c>
      <c r="B711" s="1008" t="str">
        <f>IF(基本情報入力シート!B733="","",基本情報入力シート!B733)</f>
        <v/>
      </c>
      <c r="C711" s="1009"/>
      <c r="D711" s="1009"/>
      <c r="E711" s="1009"/>
      <c r="F711" s="1010"/>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24" t="str">
        <f>IF('別紙様式2-2（個票（４、５月））'!M711="","",'別紙様式2-2（個票（４、５月））'!M711)</f>
        <v/>
      </c>
      <c r="N711" s="584" t="str">
        <f>IF('別紙様式2-2（個票（４、５月））'!N711="","",'別紙様式2-2（個票（４、５月））'!N711)</f>
        <v/>
      </c>
      <c r="O711" s="336"/>
      <c r="P711" s="337" t="str">
        <f>IFERROR(VLOOKUP(K711,【参考】数式用!$A$2:$M$57,MATCH(O711,【参考】数式用!$G$3:$M$3,0)+6,0),"")</f>
        <v/>
      </c>
      <c r="Q711" s="338" t="s">
        <v>118</v>
      </c>
      <c r="R711" s="339"/>
      <c r="S711" s="340" t="s">
        <v>183</v>
      </c>
      <c r="T711" s="339"/>
      <c r="U711" s="340" t="s">
        <v>184</v>
      </c>
      <c r="V711" s="339"/>
      <c r="W711" s="340" t="s">
        <v>183</v>
      </c>
      <c r="X711" s="339"/>
      <c r="Y711" s="340" t="s">
        <v>185</v>
      </c>
      <c r="Z711" s="340" t="s">
        <v>186</v>
      </c>
      <c r="AA711" s="340" t="str">
        <f t="shared" si="354"/>
        <v/>
      </c>
      <c r="AB711" s="341" t="s">
        <v>187</v>
      </c>
      <c r="AC711" s="342" t="str">
        <f t="shared" si="355"/>
        <v/>
      </c>
      <c r="AD711" s="509" t="str">
        <f t="shared" si="356"/>
        <v/>
      </c>
      <c r="AE711" s="343" t="str">
        <f>IFERROR(ROUNDDOWN(ROUNDDOWN(ROUND(L711*VLOOKUP(K711,【参考】数式用!$A$2:$M$57,MATCH("処遇改善加算Ⅳ",【参考】数式用!$G$3:$M$3,0)+6,0),0),0)*AA711*0.5,0), "")</f>
        <v/>
      </c>
      <c r="AF711" s="344"/>
      <c r="AG711" s="345"/>
      <c r="AH711" s="345"/>
      <c r="AI711" s="344"/>
      <c r="AJ711" s="382"/>
      <c r="AK711" s="346"/>
      <c r="AL711" s="324" t="str">
        <f t="shared" si="357"/>
        <v/>
      </c>
      <c r="AM711" s="325" t="str">
        <f t="shared" si="358"/>
        <v/>
      </c>
      <c r="AN711" s="255"/>
      <c r="AO711" s="577" t="str">
        <f>IFERROR(VLOOKUP(K711,【参考】数式用!$A$2:$N$57,14,FALSE),"")</f>
        <v/>
      </c>
      <c r="AP711" s="577" t="str">
        <f t="shared" si="359"/>
        <v/>
      </c>
      <c r="AQ711" s="560" t="str">
        <f t="shared" si="360"/>
        <v/>
      </c>
      <c r="AR711" s="560" t="str">
        <f t="shared" si="361"/>
        <v>キャリアパス要件Ⅰ・Ⅱ_</v>
      </c>
      <c r="AS711" s="632" t="str">
        <f t="shared" si="362"/>
        <v>入力済</v>
      </c>
      <c r="AT711" s="577" t="str">
        <f t="shared" si="363"/>
        <v/>
      </c>
      <c r="AU711" s="632" t="str">
        <f t="shared" si="364"/>
        <v>入力済</v>
      </c>
      <c r="AV711" s="632" t="str">
        <f t="shared" si="365"/>
        <v/>
      </c>
      <c r="AW711" s="632" t="str">
        <f t="shared" si="366"/>
        <v/>
      </c>
      <c r="AX711" s="577" t="str">
        <f t="shared" si="367"/>
        <v/>
      </c>
      <c r="AY711" s="632" t="str">
        <f>IFERROR(VLOOKUP(K711,【参考】数式用!$AR$3:$AS$49, 2, FALSE), "")</f>
        <v/>
      </c>
      <c r="AZ711" s="577" t="str">
        <f t="shared" si="368"/>
        <v/>
      </c>
      <c r="BA711" s="559" t="str">
        <f t="shared" si="369"/>
        <v>入力済</v>
      </c>
      <c r="BB711" s="632" t="str">
        <f>IFERROR(VLOOKUP(K711,【参考】数式用!$AX$3:$AY$59, 2, FALSE), "")</f>
        <v/>
      </c>
      <c r="BC711" s="577" t="str">
        <f t="shared" si="370"/>
        <v/>
      </c>
      <c r="BD711" s="559" t="str">
        <f t="shared" si="371"/>
        <v>入力済</v>
      </c>
      <c r="BE711" s="559" t="str">
        <f t="shared" si="372"/>
        <v/>
      </c>
      <c r="BF711" s="559" t="str">
        <f t="shared" si="373"/>
        <v/>
      </c>
      <c r="BG711" s="559" t="str">
        <f t="shared" si="374"/>
        <v/>
      </c>
      <c r="BH711" s="559" t="str">
        <f t="shared" si="375"/>
        <v/>
      </c>
      <c r="BI711" s="559" t="str">
        <f t="shared" si="376"/>
        <v/>
      </c>
      <c r="BK711" s="27"/>
      <c r="BL711" s="606" t="str">
        <f t="shared" si="377"/>
        <v/>
      </c>
      <c r="BM711" s="606" t="str">
        <f t="shared" si="378"/>
        <v/>
      </c>
      <c r="BN711" s="606" t="str">
        <f t="shared" si="379"/>
        <v/>
      </c>
      <c r="BO711" s="607" t="str">
        <f>IFERROR(IF(BN711="対象",ROUNDDOWN(L711*VLOOKUP(K711,【参考】数式用!$A$4:$J$42,10,FALSE)*AA711,0),""),"")</f>
        <v/>
      </c>
      <c r="BP711" s="606" t="str">
        <f t="shared" si="352"/>
        <v/>
      </c>
      <c r="BQ711" s="606" t="str">
        <f t="shared" si="380"/>
        <v/>
      </c>
      <c r="BR711" s="608" t="str">
        <f t="shared" si="353"/>
        <v/>
      </c>
      <c r="BS711" s="608" t="str">
        <f t="shared" si="381"/>
        <v/>
      </c>
      <c r="BT711" s="606" t="str">
        <f t="shared" si="382"/>
        <v/>
      </c>
      <c r="BU711" s="607" t="str">
        <f>IFERROR(IF(BT711="Ⅱロ有り",ROUNDDOWN(L711*VLOOKUP(K711,【参考】数式用!$A$4:$J$42,10,FALSE)*AA711,0),""),"")</f>
        <v/>
      </c>
      <c r="BV711" s="606" t="str">
        <f>IFERROR(IF(BT711="Ⅱロなし",ROUNDDOWN(L711*VLOOKUP(K711,【参考】数式用!$A$4:$J$42,8,FALSE)*AA711,0),""),"")</f>
        <v/>
      </c>
    </row>
    <row r="712" spans="1:74" ht="110.1" customHeight="1" thickBot="1">
      <c r="A712" s="333">
        <v>699</v>
      </c>
      <c r="B712" s="1008" t="str">
        <f>IF(基本情報入力シート!B734="","",基本情報入力シート!B734)</f>
        <v/>
      </c>
      <c r="C712" s="1009"/>
      <c r="D712" s="1009"/>
      <c r="E712" s="1009"/>
      <c r="F712" s="1010"/>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24" t="str">
        <f>IF('別紙様式2-2（個票（４、５月））'!M712="","",'別紙様式2-2（個票（４、５月））'!M712)</f>
        <v/>
      </c>
      <c r="N712" s="584" t="str">
        <f>IF('別紙様式2-2（個票（４、５月））'!N712="","",'別紙様式2-2（個票（４、５月））'!N712)</f>
        <v/>
      </c>
      <c r="O712" s="336"/>
      <c r="P712" s="337" t="str">
        <f>IFERROR(VLOOKUP(K712,【参考】数式用!$A$2:$M$57,MATCH(O712,【参考】数式用!$G$3:$M$3,0)+6,0),"")</f>
        <v/>
      </c>
      <c r="Q712" s="338" t="s">
        <v>118</v>
      </c>
      <c r="R712" s="339"/>
      <c r="S712" s="340" t="s">
        <v>183</v>
      </c>
      <c r="T712" s="339"/>
      <c r="U712" s="340" t="s">
        <v>184</v>
      </c>
      <c r="V712" s="339"/>
      <c r="W712" s="340" t="s">
        <v>183</v>
      </c>
      <c r="X712" s="339"/>
      <c r="Y712" s="340" t="s">
        <v>185</v>
      </c>
      <c r="Z712" s="340" t="s">
        <v>186</v>
      </c>
      <c r="AA712" s="340" t="str">
        <f t="shared" si="354"/>
        <v/>
      </c>
      <c r="AB712" s="341" t="s">
        <v>187</v>
      </c>
      <c r="AC712" s="342" t="str">
        <f t="shared" si="355"/>
        <v/>
      </c>
      <c r="AD712" s="509" t="str">
        <f t="shared" si="356"/>
        <v/>
      </c>
      <c r="AE712" s="343" t="str">
        <f>IFERROR(ROUNDDOWN(ROUNDDOWN(ROUND(L712*VLOOKUP(K712,【参考】数式用!$A$2:$M$57,MATCH("処遇改善加算Ⅳ",【参考】数式用!$G$3:$M$3,0)+6,0),0),0)*AA712*0.5,0), "")</f>
        <v/>
      </c>
      <c r="AF712" s="344"/>
      <c r="AG712" s="345"/>
      <c r="AH712" s="345"/>
      <c r="AI712" s="344"/>
      <c r="AJ712" s="382"/>
      <c r="AK712" s="346"/>
      <c r="AL712" s="324" t="str">
        <f t="shared" si="357"/>
        <v/>
      </c>
      <c r="AM712" s="325" t="str">
        <f t="shared" si="358"/>
        <v/>
      </c>
      <c r="AN712" s="255"/>
      <c r="AO712" s="577" t="str">
        <f>IFERROR(VLOOKUP(K712,【参考】数式用!$A$2:$N$57,14,FALSE),"")</f>
        <v/>
      </c>
      <c r="AP712" s="577" t="str">
        <f t="shared" si="359"/>
        <v/>
      </c>
      <c r="AQ712" s="560" t="str">
        <f t="shared" si="360"/>
        <v/>
      </c>
      <c r="AR712" s="560" t="str">
        <f t="shared" si="361"/>
        <v>キャリアパス要件Ⅰ・Ⅱ_</v>
      </c>
      <c r="AS712" s="632" t="str">
        <f t="shared" si="362"/>
        <v>入力済</v>
      </c>
      <c r="AT712" s="577" t="str">
        <f t="shared" si="363"/>
        <v/>
      </c>
      <c r="AU712" s="632" t="str">
        <f t="shared" si="364"/>
        <v>入力済</v>
      </c>
      <c r="AV712" s="632" t="str">
        <f t="shared" si="365"/>
        <v/>
      </c>
      <c r="AW712" s="632" t="str">
        <f t="shared" si="366"/>
        <v/>
      </c>
      <c r="AX712" s="577" t="str">
        <f t="shared" si="367"/>
        <v/>
      </c>
      <c r="AY712" s="632" t="str">
        <f>IFERROR(VLOOKUP(K712,【参考】数式用!$AR$3:$AS$49, 2, FALSE), "")</f>
        <v/>
      </c>
      <c r="AZ712" s="577" t="str">
        <f t="shared" si="368"/>
        <v/>
      </c>
      <c r="BA712" s="559" t="str">
        <f t="shared" si="369"/>
        <v>入力済</v>
      </c>
      <c r="BB712" s="632" t="str">
        <f>IFERROR(VLOOKUP(K712,【参考】数式用!$AX$3:$AY$59, 2, FALSE), "")</f>
        <v/>
      </c>
      <c r="BC712" s="577" t="str">
        <f t="shared" si="370"/>
        <v/>
      </c>
      <c r="BD712" s="559" t="str">
        <f t="shared" si="371"/>
        <v>入力済</v>
      </c>
      <c r="BE712" s="559" t="str">
        <f t="shared" si="372"/>
        <v/>
      </c>
      <c r="BF712" s="559" t="str">
        <f t="shared" si="373"/>
        <v/>
      </c>
      <c r="BG712" s="559" t="str">
        <f t="shared" si="374"/>
        <v/>
      </c>
      <c r="BH712" s="559" t="str">
        <f t="shared" si="375"/>
        <v/>
      </c>
      <c r="BI712" s="559" t="str">
        <f t="shared" si="376"/>
        <v/>
      </c>
      <c r="BK712" s="27"/>
      <c r="BL712" s="606" t="str">
        <f t="shared" si="377"/>
        <v/>
      </c>
      <c r="BM712" s="606" t="str">
        <f t="shared" si="378"/>
        <v/>
      </c>
      <c r="BN712" s="606" t="str">
        <f t="shared" si="379"/>
        <v/>
      </c>
      <c r="BO712" s="607" t="str">
        <f>IFERROR(IF(BN712="対象",ROUNDDOWN(L712*VLOOKUP(K712,【参考】数式用!$A$4:$J$42,10,FALSE)*AA712,0),""),"")</f>
        <v/>
      </c>
      <c r="BP712" s="606" t="str">
        <f t="shared" si="352"/>
        <v/>
      </c>
      <c r="BQ712" s="606" t="str">
        <f t="shared" si="380"/>
        <v/>
      </c>
      <c r="BR712" s="608" t="str">
        <f t="shared" si="353"/>
        <v/>
      </c>
      <c r="BS712" s="608" t="str">
        <f t="shared" si="381"/>
        <v/>
      </c>
      <c r="BT712" s="606" t="str">
        <f t="shared" si="382"/>
        <v/>
      </c>
      <c r="BU712" s="607" t="str">
        <f>IFERROR(IF(BT712="Ⅱロ有り",ROUNDDOWN(L712*VLOOKUP(K712,【参考】数式用!$A$4:$J$42,10,FALSE)*AA712,0),""),"")</f>
        <v/>
      </c>
      <c r="BV712" s="606" t="str">
        <f>IFERROR(IF(BT712="Ⅱロなし",ROUNDDOWN(L712*VLOOKUP(K712,【参考】数式用!$A$4:$J$42,8,FALSE)*AA712,0),""),"")</f>
        <v/>
      </c>
    </row>
    <row r="713" spans="1:74" ht="110.1" customHeight="1" thickBot="1">
      <c r="A713" s="333">
        <v>700</v>
      </c>
      <c r="B713" s="1008" t="str">
        <f>IF(基本情報入力シート!B735="","",基本情報入力シート!B735)</f>
        <v/>
      </c>
      <c r="C713" s="1009"/>
      <c r="D713" s="1009"/>
      <c r="E713" s="1009"/>
      <c r="F713" s="1010"/>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24" t="str">
        <f>IF('別紙様式2-2（個票（４、５月））'!M713="","",'別紙様式2-2（個票（４、５月））'!M713)</f>
        <v/>
      </c>
      <c r="N713" s="584" t="str">
        <f>IF('別紙様式2-2（個票（４、５月））'!N713="","",'別紙様式2-2（個票（４、５月））'!N713)</f>
        <v/>
      </c>
      <c r="O713" s="336"/>
      <c r="P713" s="337" t="str">
        <f>IFERROR(VLOOKUP(K713,【参考】数式用!$A$2:$M$57,MATCH(O713,【参考】数式用!$G$3:$M$3,0)+6,0),"")</f>
        <v/>
      </c>
      <c r="Q713" s="338" t="s">
        <v>118</v>
      </c>
      <c r="R713" s="339"/>
      <c r="S713" s="340" t="s">
        <v>183</v>
      </c>
      <c r="T713" s="339"/>
      <c r="U713" s="340" t="s">
        <v>184</v>
      </c>
      <c r="V713" s="339"/>
      <c r="W713" s="340" t="s">
        <v>183</v>
      </c>
      <c r="X713" s="339"/>
      <c r="Y713" s="340" t="s">
        <v>185</v>
      </c>
      <c r="Z713" s="340" t="s">
        <v>186</v>
      </c>
      <c r="AA713" s="340" t="str">
        <f t="shared" si="354"/>
        <v/>
      </c>
      <c r="AB713" s="341" t="s">
        <v>187</v>
      </c>
      <c r="AC713" s="342" t="str">
        <f t="shared" si="355"/>
        <v/>
      </c>
      <c r="AD713" s="509" t="str">
        <f t="shared" si="356"/>
        <v/>
      </c>
      <c r="AE713" s="343" t="str">
        <f>IFERROR(ROUNDDOWN(ROUNDDOWN(ROUND(L713*VLOOKUP(K713,【参考】数式用!$A$2:$M$57,MATCH("処遇改善加算Ⅳ",【参考】数式用!$G$3:$M$3,0)+6,0),0),0)*AA713*0.5,0), "")</f>
        <v/>
      </c>
      <c r="AF713" s="344"/>
      <c r="AG713" s="345"/>
      <c r="AH713" s="345"/>
      <c r="AI713" s="344"/>
      <c r="AJ713" s="382"/>
      <c r="AK713" s="346"/>
      <c r="AL713" s="324" t="str">
        <f t="shared" si="357"/>
        <v/>
      </c>
      <c r="AM713" s="325" t="str">
        <f t="shared" si="358"/>
        <v/>
      </c>
      <c r="AN713" s="255"/>
      <c r="AO713" s="577" t="str">
        <f>IFERROR(VLOOKUP(K713,【参考】数式用!$A$2:$N$57,14,FALSE),"")</f>
        <v/>
      </c>
      <c r="AP713" s="577" t="str">
        <f t="shared" si="359"/>
        <v/>
      </c>
      <c r="AQ713" s="560" t="str">
        <f t="shared" si="360"/>
        <v/>
      </c>
      <c r="AR713" s="560" t="str">
        <f t="shared" si="361"/>
        <v>キャリアパス要件Ⅰ・Ⅱ_</v>
      </c>
      <c r="AS713" s="632" t="str">
        <f t="shared" si="362"/>
        <v>入力済</v>
      </c>
      <c r="AT713" s="577" t="str">
        <f t="shared" si="363"/>
        <v/>
      </c>
      <c r="AU713" s="632" t="str">
        <f t="shared" si="364"/>
        <v>入力済</v>
      </c>
      <c r="AV713" s="632" t="str">
        <f t="shared" si="365"/>
        <v/>
      </c>
      <c r="AW713" s="632" t="str">
        <f t="shared" si="366"/>
        <v/>
      </c>
      <c r="AX713" s="577" t="str">
        <f t="shared" si="367"/>
        <v/>
      </c>
      <c r="AY713" s="632" t="str">
        <f>IFERROR(VLOOKUP(K713,【参考】数式用!$AR$3:$AS$49, 2, FALSE), "")</f>
        <v/>
      </c>
      <c r="AZ713" s="577" t="str">
        <f t="shared" si="368"/>
        <v/>
      </c>
      <c r="BA713" s="559" t="str">
        <f t="shared" si="369"/>
        <v>入力済</v>
      </c>
      <c r="BB713" s="632" t="str">
        <f>IFERROR(VLOOKUP(K713,【参考】数式用!$AX$3:$AY$59, 2, FALSE), "")</f>
        <v/>
      </c>
      <c r="BC713" s="577" t="str">
        <f t="shared" si="370"/>
        <v/>
      </c>
      <c r="BD713" s="559" t="str">
        <f t="shared" si="371"/>
        <v>入力済</v>
      </c>
      <c r="BE713" s="559" t="str">
        <f t="shared" si="372"/>
        <v/>
      </c>
      <c r="BF713" s="559" t="str">
        <f t="shared" si="373"/>
        <v/>
      </c>
      <c r="BG713" s="559" t="str">
        <f t="shared" si="374"/>
        <v/>
      </c>
      <c r="BH713" s="559" t="str">
        <f t="shared" si="375"/>
        <v/>
      </c>
      <c r="BI713" s="559" t="str">
        <f t="shared" si="376"/>
        <v/>
      </c>
      <c r="BK713" s="27"/>
      <c r="BL713" s="606" t="str">
        <f t="shared" si="377"/>
        <v/>
      </c>
      <c r="BM713" s="606" t="str">
        <f t="shared" si="378"/>
        <v/>
      </c>
      <c r="BN713" s="606" t="str">
        <f t="shared" si="379"/>
        <v/>
      </c>
      <c r="BO713" s="607" t="str">
        <f>IFERROR(IF(BN713="対象",ROUNDDOWN(L713*VLOOKUP(K713,【参考】数式用!$A$4:$J$42,10,FALSE)*AA713,0),""),"")</f>
        <v/>
      </c>
      <c r="BP713" s="606" t="str">
        <f t="shared" si="352"/>
        <v/>
      </c>
      <c r="BQ713" s="606" t="str">
        <f t="shared" si="380"/>
        <v/>
      </c>
      <c r="BR713" s="608" t="str">
        <f t="shared" si="353"/>
        <v/>
      </c>
      <c r="BS713" s="608" t="str">
        <f t="shared" si="381"/>
        <v/>
      </c>
      <c r="BT713" s="606" t="str">
        <f t="shared" si="382"/>
        <v/>
      </c>
      <c r="BU713" s="607" t="str">
        <f>IFERROR(IF(BT713="Ⅱロ有り",ROUNDDOWN(L713*VLOOKUP(K713,【参考】数式用!$A$4:$J$42,10,FALSE)*AA713,0),""),"")</f>
        <v/>
      </c>
      <c r="BV713" s="606" t="str">
        <f>IFERROR(IF(BT713="Ⅱロなし",ROUNDDOWN(L713*VLOOKUP(K713,【参考】数式用!$A$4:$J$42,8,FALSE)*AA713,0),""),"")</f>
        <v/>
      </c>
    </row>
    <row r="714" spans="1:74" ht="110.1" customHeight="1" thickBot="1">
      <c r="A714" s="333">
        <v>701</v>
      </c>
      <c r="B714" s="1008" t="str">
        <f>IF(基本情報入力シート!B736="","",基本情報入力シート!B736)</f>
        <v/>
      </c>
      <c r="C714" s="1009"/>
      <c r="D714" s="1009"/>
      <c r="E714" s="1009"/>
      <c r="F714" s="1010"/>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24" t="str">
        <f>IF('別紙様式2-2（個票（４、５月））'!M714="","",'別紙様式2-2（個票（４、５月））'!M714)</f>
        <v/>
      </c>
      <c r="N714" s="584" t="str">
        <f>IF('別紙様式2-2（個票（４、５月））'!N714="","",'別紙様式2-2（個票（４、５月））'!N714)</f>
        <v/>
      </c>
      <c r="O714" s="336"/>
      <c r="P714" s="337" t="str">
        <f>IFERROR(VLOOKUP(K714,【参考】数式用!$A$2:$M$57,MATCH(O714,【参考】数式用!$G$3:$M$3,0)+6,0),"")</f>
        <v/>
      </c>
      <c r="Q714" s="338" t="s">
        <v>118</v>
      </c>
      <c r="R714" s="339"/>
      <c r="S714" s="340" t="s">
        <v>183</v>
      </c>
      <c r="T714" s="339"/>
      <c r="U714" s="340" t="s">
        <v>184</v>
      </c>
      <c r="V714" s="339"/>
      <c r="W714" s="340" t="s">
        <v>183</v>
      </c>
      <c r="X714" s="339"/>
      <c r="Y714" s="340" t="s">
        <v>185</v>
      </c>
      <c r="Z714" s="340" t="s">
        <v>186</v>
      </c>
      <c r="AA714" s="340" t="str">
        <f t="shared" si="354"/>
        <v/>
      </c>
      <c r="AB714" s="341" t="s">
        <v>187</v>
      </c>
      <c r="AC714" s="342" t="str">
        <f t="shared" si="355"/>
        <v/>
      </c>
      <c r="AD714" s="509" t="str">
        <f t="shared" si="356"/>
        <v/>
      </c>
      <c r="AE714" s="343" t="str">
        <f>IFERROR(ROUNDDOWN(ROUNDDOWN(ROUND(L714*VLOOKUP(K714,【参考】数式用!$A$2:$M$57,MATCH("処遇改善加算Ⅳ",【参考】数式用!$G$3:$M$3,0)+6,0),0),0)*AA714*0.5,0), "")</f>
        <v/>
      </c>
      <c r="AF714" s="344"/>
      <c r="AG714" s="345"/>
      <c r="AH714" s="345"/>
      <c r="AI714" s="344"/>
      <c r="AJ714" s="382"/>
      <c r="AK714" s="346"/>
      <c r="AL714" s="324" t="str">
        <f t="shared" si="357"/>
        <v/>
      </c>
      <c r="AM714" s="325" t="str">
        <f t="shared" si="358"/>
        <v/>
      </c>
      <c r="AN714" s="255"/>
      <c r="AO714" s="577" t="str">
        <f>IFERROR(VLOOKUP(K714,【参考】数式用!$A$2:$N$57,14,FALSE),"")</f>
        <v/>
      </c>
      <c r="AP714" s="577" t="str">
        <f t="shared" si="359"/>
        <v/>
      </c>
      <c r="AQ714" s="560" t="str">
        <f t="shared" si="360"/>
        <v/>
      </c>
      <c r="AR714" s="560" t="str">
        <f t="shared" si="361"/>
        <v>キャリアパス要件Ⅰ・Ⅱ_</v>
      </c>
      <c r="AS714" s="632" t="str">
        <f t="shared" si="362"/>
        <v>入力済</v>
      </c>
      <c r="AT714" s="577" t="str">
        <f t="shared" si="363"/>
        <v/>
      </c>
      <c r="AU714" s="632" t="str">
        <f t="shared" si="364"/>
        <v>入力済</v>
      </c>
      <c r="AV714" s="632" t="str">
        <f t="shared" si="365"/>
        <v/>
      </c>
      <c r="AW714" s="632" t="str">
        <f t="shared" si="366"/>
        <v/>
      </c>
      <c r="AX714" s="577" t="str">
        <f t="shared" si="367"/>
        <v/>
      </c>
      <c r="AY714" s="632" t="str">
        <f>IFERROR(VLOOKUP(K714,【参考】数式用!$AR$3:$AS$49, 2, FALSE), "")</f>
        <v/>
      </c>
      <c r="AZ714" s="577" t="str">
        <f t="shared" si="368"/>
        <v/>
      </c>
      <c r="BA714" s="559" t="str">
        <f t="shared" si="369"/>
        <v>入力済</v>
      </c>
      <c r="BB714" s="632" t="str">
        <f>IFERROR(VLOOKUP(K714,【参考】数式用!$AX$3:$AY$59, 2, FALSE), "")</f>
        <v/>
      </c>
      <c r="BC714" s="577" t="str">
        <f t="shared" si="370"/>
        <v/>
      </c>
      <c r="BD714" s="559" t="str">
        <f t="shared" si="371"/>
        <v>入力済</v>
      </c>
      <c r="BE714" s="559" t="str">
        <f t="shared" si="372"/>
        <v/>
      </c>
      <c r="BF714" s="559" t="str">
        <f t="shared" si="373"/>
        <v/>
      </c>
      <c r="BG714" s="559" t="str">
        <f t="shared" si="374"/>
        <v/>
      </c>
      <c r="BH714" s="559" t="str">
        <f t="shared" si="375"/>
        <v/>
      </c>
      <c r="BI714" s="559" t="str">
        <f t="shared" si="376"/>
        <v/>
      </c>
      <c r="BK714" s="27"/>
      <c r="BL714" s="606" t="str">
        <f t="shared" si="377"/>
        <v/>
      </c>
      <c r="BM714" s="606" t="str">
        <f t="shared" si="378"/>
        <v/>
      </c>
      <c r="BN714" s="606" t="str">
        <f t="shared" si="379"/>
        <v/>
      </c>
      <c r="BO714" s="607" t="str">
        <f>IFERROR(IF(BN714="対象",ROUNDDOWN(L714*VLOOKUP(K714,【参考】数式用!$A$4:$J$42,10,FALSE)*AA714,0),""),"")</f>
        <v/>
      </c>
      <c r="BP714" s="606" t="str">
        <f t="shared" si="352"/>
        <v/>
      </c>
      <c r="BQ714" s="606" t="str">
        <f t="shared" si="380"/>
        <v/>
      </c>
      <c r="BR714" s="608" t="str">
        <f t="shared" si="353"/>
        <v/>
      </c>
      <c r="BS714" s="608" t="str">
        <f t="shared" si="381"/>
        <v/>
      </c>
      <c r="BT714" s="606" t="str">
        <f t="shared" si="382"/>
        <v/>
      </c>
      <c r="BU714" s="607" t="str">
        <f>IFERROR(IF(BT714="Ⅱロ有り",ROUNDDOWN(L714*VLOOKUP(K714,【参考】数式用!$A$4:$J$42,10,FALSE)*AA714,0),""),"")</f>
        <v/>
      </c>
      <c r="BV714" s="606" t="str">
        <f>IFERROR(IF(BT714="Ⅱロなし",ROUNDDOWN(L714*VLOOKUP(K714,【参考】数式用!$A$4:$J$42,8,FALSE)*AA714,0),""),"")</f>
        <v/>
      </c>
    </row>
    <row r="715" spans="1:74" ht="110.1" customHeight="1" thickBot="1">
      <c r="A715" s="333">
        <v>702</v>
      </c>
      <c r="B715" s="1008" t="str">
        <f>IF(基本情報入力シート!B737="","",基本情報入力シート!B737)</f>
        <v/>
      </c>
      <c r="C715" s="1009"/>
      <c r="D715" s="1009"/>
      <c r="E715" s="1009"/>
      <c r="F715" s="1010"/>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24" t="str">
        <f>IF('別紙様式2-2（個票（４、５月））'!M715="","",'別紙様式2-2（個票（４、５月））'!M715)</f>
        <v/>
      </c>
      <c r="N715" s="584" t="str">
        <f>IF('別紙様式2-2（個票（４、５月））'!N715="","",'別紙様式2-2（個票（４、５月））'!N715)</f>
        <v/>
      </c>
      <c r="O715" s="336"/>
      <c r="P715" s="337" t="str">
        <f>IFERROR(VLOOKUP(K715,【参考】数式用!$A$2:$M$57,MATCH(O715,【参考】数式用!$G$3:$M$3,0)+6,0),"")</f>
        <v/>
      </c>
      <c r="Q715" s="338" t="s">
        <v>118</v>
      </c>
      <c r="R715" s="339"/>
      <c r="S715" s="340" t="s">
        <v>183</v>
      </c>
      <c r="T715" s="339"/>
      <c r="U715" s="340" t="s">
        <v>184</v>
      </c>
      <c r="V715" s="339"/>
      <c r="W715" s="340" t="s">
        <v>183</v>
      </c>
      <c r="X715" s="339"/>
      <c r="Y715" s="340" t="s">
        <v>185</v>
      </c>
      <c r="Z715" s="340" t="s">
        <v>186</v>
      </c>
      <c r="AA715" s="340" t="str">
        <f t="shared" si="354"/>
        <v/>
      </c>
      <c r="AB715" s="341" t="s">
        <v>187</v>
      </c>
      <c r="AC715" s="342" t="str">
        <f t="shared" si="355"/>
        <v/>
      </c>
      <c r="AD715" s="509" t="str">
        <f t="shared" si="356"/>
        <v/>
      </c>
      <c r="AE715" s="343" t="str">
        <f>IFERROR(ROUNDDOWN(ROUNDDOWN(ROUND(L715*VLOOKUP(K715,【参考】数式用!$A$2:$M$57,MATCH("処遇改善加算Ⅳ",【参考】数式用!$G$3:$M$3,0)+6,0),0),0)*AA715*0.5,0), "")</f>
        <v/>
      </c>
      <c r="AF715" s="344"/>
      <c r="AG715" s="345"/>
      <c r="AH715" s="345"/>
      <c r="AI715" s="344"/>
      <c r="AJ715" s="382"/>
      <c r="AK715" s="346"/>
      <c r="AL715" s="324" t="str">
        <f t="shared" si="357"/>
        <v/>
      </c>
      <c r="AM715" s="325" t="str">
        <f t="shared" si="358"/>
        <v/>
      </c>
      <c r="AN715" s="255"/>
      <c r="AO715" s="577" t="str">
        <f>IFERROR(VLOOKUP(K715,【参考】数式用!$A$2:$N$57,14,FALSE),"")</f>
        <v/>
      </c>
      <c r="AP715" s="577" t="str">
        <f t="shared" si="359"/>
        <v/>
      </c>
      <c r="AQ715" s="560" t="str">
        <f t="shared" si="360"/>
        <v/>
      </c>
      <c r="AR715" s="560" t="str">
        <f t="shared" si="361"/>
        <v>キャリアパス要件Ⅰ・Ⅱ_</v>
      </c>
      <c r="AS715" s="632" t="str">
        <f t="shared" si="362"/>
        <v>入力済</v>
      </c>
      <c r="AT715" s="577" t="str">
        <f t="shared" si="363"/>
        <v/>
      </c>
      <c r="AU715" s="632" t="str">
        <f t="shared" si="364"/>
        <v>入力済</v>
      </c>
      <c r="AV715" s="632" t="str">
        <f t="shared" si="365"/>
        <v/>
      </c>
      <c r="AW715" s="632" t="str">
        <f t="shared" si="366"/>
        <v/>
      </c>
      <c r="AX715" s="577" t="str">
        <f t="shared" si="367"/>
        <v/>
      </c>
      <c r="AY715" s="632" t="str">
        <f>IFERROR(VLOOKUP(K715,【参考】数式用!$AR$3:$AS$49, 2, FALSE), "")</f>
        <v/>
      </c>
      <c r="AZ715" s="577" t="str">
        <f t="shared" si="368"/>
        <v/>
      </c>
      <c r="BA715" s="559" t="str">
        <f t="shared" si="369"/>
        <v>入力済</v>
      </c>
      <c r="BB715" s="632" t="str">
        <f>IFERROR(VLOOKUP(K715,【参考】数式用!$AX$3:$AY$59, 2, FALSE), "")</f>
        <v/>
      </c>
      <c r="BC715" s="577" t="str">
        <f t="shared" si="370"/>
        <v/>
      </c>
      <c r="BD715" s="559" t="str">
        <f t="shared" si="371"/>
        <v>入力済</v>
      </c>
      <c r="BE715" s="559" t="str">
        <f t="shared" si="372"/>
        <v/>
      </c>
      <c r="BF715" s="559" t="str">
        <f t="shared" si="373"/>
        <v/>
      </c>
      <c r="BG715" s="559" t="str">
        <f t="shared" si="374"/>
        <v/>
      </c>
      <c r="BH715" s="559" t="str">
        <f t="shared" si="375"/>
        <v/>
      </c>
      <c r="BI715" s="559" t="str">
        <f t="shared" si="376"/>
        <v/>
      </c>
      <c r="BK715" s="27"/>
      <c r="BL715" s="606" t="str">
        <f t="shared" si="377"/>
        <v/>
      </c>
      <c r="BM715" s="606" t="str">
        <f t="shared" si="378"/>
        <v/>
      </c>
      <c r="BN715" s="606" t="str">
        <f t="shared" si="379"/>
        <v/>
      </c>
      <c r="BO715" s="607" t="str">
        <f>IFERROR(IF(BN715="対象",ROUNDDOWN(L715*VLOOKUP(K715,【参考】数式用!$A$4:$J$42,10,FALSE)*AA715,0),""),"")</f>
        <v/>
      </c>
      <c r="BP715" s="606" t="str">
        <f t="shared" si="352"/>
        <v/>
      </c>
      <c r="BQ715" s="606" t="str">
        <f t="shared" si="380"/>
        <v/>
      </c>
      <c r="BR715" s="608" t="str">
        <f t="shared" si="353"/>
        <v/>
      </c>
      <c r="BS715" s="608" t="str">
        <f t="shared" si="381"/>
        <v/>
      </c>
      <c r="BT715" s="606" t="str">
        <f t="shared" si="382"/>
        <v/>
      </c>
      <c r="BU715" s="607" t="str">
        <f>IFERROR(IF(BT715="Ⅱロ有り",ROUNDDOWN(L715*VLOOKUP(K715,【参考】数式用!$A$4:$J$42,10,FALSE)*AA715,0),""),"")</f>
        <v/>
      </c>
      <c r="BV715" s="606" t="str">
        <f>IFERROR(IF(BT715="Ⅱロなし",ROUNDDOWN(L715*VLOOKUP(K715,【参考】数式用!$A$4:$J$42,8,FALSE)*AA715,0),""),"")</f>
        <v/>
      </c>
    </row>
    <row r="716" spans="1:74" ht="110.1" customHeight="1" thickBot="1">
      <c r="A716" s="333">
        <v>703</v>
      </c>
      <c r="B716" s="1008" t="str">
        <f>IF(基本情報入力シート!B738="","",基本情報入力シート!B738)</f>
        <v/>
      </c>
      <c r="C716" s="1009"/>
      <c r="D716" s="1009"/>
      <c r="E716" s="1009"/>
      <c r="F716" s="1010"/>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24" t="str">
        <f>IF('別紙様式2-2（個票（４、５月））'!M716="","",'別紙様式2-2（個票（４、５月））'!M716)</f>
        <v/>
      </c>
      <c r="N716" s="584" t="str">
        <f>IF('別紙様式2-2（個票（４、５月））'!N716="","",'別紙様式2-2（個票（４、５月））'!N716)</f>
        <v/>
      </c>
      <c r="O716" s="336"/>
      <c r="P716" s="337" t="str">
        <f>IFERROR(VLOOKUP(K716,【参考】数式用!$A$2:$M$57,MATCH(O716,【参考】数式用!$G$3:$M$3,0)+6,0),"")</f>
        <v/>
      </c>
      <c r="Q716" s="338" t="s">
        <v>118</v>
      </c>
      <c r="R716" s="339"/>
      <c r="S716" s="340" t="s">
        <v>183</v>
      </c>
      <c r="T716" s="339"/>
      <c r="U716" s="340" t="s">
        <v>184</v>
      </c>
      <c r="V716" s="339"/>
      <c r="W716" s="340" t="s">
        <v>183</v>
      </c>
      <c r="X716" s="339"/>
      <c r="Y716" s="340" t="s">
        <v>185</v>
      </c>
      <c r="Z716" s="340" t="s">
        <v>186</v>
      </c>
      <c r="AA716" s="340" t="str">
        <f t="shared" si="354"/>
        <v/>
      </c>
      <c r="AB716" s="341" t="s">
        <v>187</v>
      </c>
      <c r="AC716" s="342" t="str">
        <f t="shared" si="355"/>
        <v/>
      </c>
      <c r="AD716" s="509" t="str">
        <f t="shared" si="356"/>
        <v/>
      </c>
      <c r="AE716" s="343" t="str">
        <f>IFERROR(ROUNDDOWN(ROUNDDOWN(ROUND(L716*VLOOKUP(K716,【参考】数式用!$A$2:$M$57,MATCH("処遇改善加算Ⅳ",【参考】数式用!$G$3:$M$3,0)+6,0),0),0)*AA716*0.5,0), "")</f>
        <v/>
      </c>
      <c r="AF716" s="344"/>
      <c r="AG716" s="345"/>
      <c r="AH716" s="345"/>
      <c r="AI716" s="344"/>
      <c r="AJ716" s="382"/>
      <c r="AK716" s="346"/>
      <c r="AL716" s="324" t="str">
        <f t="shared" si="357"/>
        <v/>
      </c>
      <c r="AM716" s="325" t="str">
        <f t="shared" si="358"/>
        <v/>
      </c>
      <c r="AN716" s="255"/>
      <c r="AO716" s="577" t="str">
        <f>IFERROR(VLOOKUP(K716,【参考】数式用!$A$2:$N$57,14,FALSE),"")</f>
        <v/>
      </c>
      <c r="AP716" s="577" t="str">
        <f t="shared" si="359"/>
        <v/>
      </c>
      <c r="AQ716" s="560" t="str">
        <f t="shared" si="360"/>
        <v/>
      </c>
      <c r="AR716" s="560" t="str">
        <f t="shared" si="361"/>
        <v>キャリアパス要件Ⅰ・Ⅱ_</v>
      </c>
      <c r="AS716" s="632" t="str">
        <f t="shared" si="362"/>
        <v>入力済</v>
      </c>
      <c r="AT716" s="577" t="str">
        <f t="shared" si="363"/>
        <v/>
      </c>
      <c r="AU716" s="632" t="str">
        <f t="shared" si="364"/>
        <v>入力済</v>
      </c>
      <c r="AV716" s="632" t="str">
        <f t="shared" si="365"/>
        <v/>
      </c>
      <c r="AW716" s="632" t="str">
        <f t="shared" si="366"/>
        <v/>
      </c>
      <c r="AX716" s="577" t="str">
        <f t="shared" si="367"/>
        <v/>
      </c>
      <c r="AY716" s="632" t="str">
        <f>IFERROR(VLOOKUP(K716,【参考】数式用!$AR$3:$AS$49, 2, FALSE), "")</f>
        <v/>
      </c>
      <c r="AZ716" s="577" t="str">
        <f t="shared" si="368"/>
        <v/>
      </c>
      <c r="BA716" s="559" t="str">
        <f t="shared" si="369"/>
        <v>入力済</v>
      </c>
      <c r="BB716" s="632" t="str">
        <f>IFERROR(VLOOKUP(K716,【参考】数式用!$AX$3:$AY$59, 2, FALSE), "")</f>
        <v/>
      </c>
      <c r="BC716" s="577" t="str">
        <f t="shared" si="370"/>
        <v/>
      </c>
      <c r="BD716" s="559" t="str">
        <f t="shared" si="371"/>
        <v>入力済</v>
      </c>
      <c r="BE716" s="559" t="str">
        <f t="shared" si="372"/>
        <v/>
      </c>
      <c r="BF716" s="559" t="str">
        <f t="shared" si="373"/>
        <v/>
      </c>
      <c r="BG716" s="559" t="str">
        <f t="shared" si="374"/>
        <v/>
      </c>
      <c r="BH716" s="559" t="str">
        <f t="shared" si="375"/>
        <v/>
      </c>
      <c r="BI716" s="559" t="str">
        <f t="shared" si="376"/>
        <v/>
      </c>
      <c r="BK716" s="27"/>
      <c r="BL716" s="606" t="str">
        <f t="shared" si="377"/>
        <v/>
      </c>
      <c r="BM716" s="606" t="str">
        <f t="shared" si="378"/>
        <v/>
      </c>
      <c r="BN716" s="606" t="str">
        <f t="shared" si="379"/>
        <v/>
      </c>
      <c r="BO716" s="607" t="str">
        <f>IFERROR(IF(BN716="対象",ROUNDDOWN(L716*VLOOKUP(K716,【参考】数式用!$A$4:$J$42,10,FALSE)*AA716,0),""),"")</f>
        <v/>
      </c>
      <c r="BP716" s="606" t="str">
        <f t="shared" si="352"/>
        <v/>
      </c>
      <c r="BQ716" s="606" t="str">
        <f t="shared" si="380"/>
        <v/>
      </c>
      <c r="BR716" s="608" t="str">
        <f t="shared" si="353"/>
        <v/>
      </c>
      <c r="BS716" s="608" t="str">
        <f t="shared" si="381"/>
        <v/>
      </c>
      <c r="BT716" s="606" t="str">
        <f t="shared" si="382"/>
        <v/>
      </c>
      <c r="BU716" s="607" t="str">
        <f>IFERROR(IF(BT716="Ⅱロ有り",ROUNDDOWN(L716*VLOOKUP(K716,【参考】数式用!$A$4:$J$42,10,FALSE)*AA716,0),""),"")</f>
        <v/>
      </c>
      <c r="BV716" s="606" t="str">
        <f>IFERROR(IF(BT716="Ⅱロなし",ROUNDDOWN(L716*VLOOKUP(K716,【参考】数式用!$A$4:$J$42,8,FALSE)*AA716,0),""),"")</f>
        <v/>
      </c>
    </row>
    <row r="717" spans="1:74" ht="110.1" customHeight="1" thickBot="1">
      <c r="A717" s="333">
        <v>704</v>
      </c>
      <c r="B717" s="1008" t="str">
        <f>IF(基本情報入力シート!B739="","",基本情報入力シート!B739)</f>
        <v/>
      </c>
      <c r="C717" s="1009"/>
      <c r="D717" s="1009"/>
      <c r="E717" s="1009"/>
      <c r="F717" s="1010"/>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24" t="str">
        <f>IF('別紙様式2-2（個票（４、５月））'!M717="","",'別紙様式2-2（個票（４、５月））'!M717)</f>
        <v/>
      </c>
      <c r="N717" s="584" t="str">
        <f>IF('別紙様式2-2（個票（４、５月））'!N717="","",'別紙様式2-2（個票（４、５月））'!N717)</f>
        <v/>
      </c>
      <c r="O717" s="336"/>
      <c r="P717" s="337" t="str">
        <f>IFERROR(VLOOKUP(K717,【参考】数式用!$A$2:$M$57,MATCH(O717,【参考】数式用!$G$3:$M$3,0)+6,0),"")</f>
        <v/>
      </c>
      <c r="Q717" s="338" t="s">
        <v>118</v>
      </c>
      <c r="R717" s="339"/>
      <c r="S717" s="340" t="s">
        <v>183</v>
      </c>
      <c r="T717" s="339"/>
      <c r="U717" s="340" t="s">
        <v>184</v>
      </c>
      <c r="V717" s="339"/>
      <c r="W717" s="340" t="s">
        <v>183</v>
      </c>
      <c r="X717" s="339"/>
      <c r="Y717" s="340" t="s">
        <v>185</v>
      </c>
      <c r="Z717" s="340" t="s">
        <v>186</v>
      </c>
      <c r="AA717" s="340" t="str">
        <f t="shared" si="354"/>
        <v/>
      </c>
      <c r="AB717" s="341" t="s">
        <v>187</v>
      </c>
      <c r="AC717" s="342" t="str">
        <f t="shared" si="355"/>
        <v/>
      </c>
      <c r="AD717" s="509" t="str">
        <f t="shared" si="356"/>
        <v/>
      </c>
      <c r="AE717" s="343" t="str">
        <f>IFERROR(ROUNDDOWN(ROUNDDOWN(ROUND(L717*VLOOKUP(K717,【参考】数式用!$A$2:$M$57,MATCH("処遇改善加算Ⅳ",【参考】数式用!$G$3:$M$3,0)+6,0),0),0)*AA717*0.5,0), "")</f>
        <v/>
      </c>
      <c r="AF717" s="344"/>
      <c r="AG717" s="345"/>
      <c r="AH717" s="345"/>
      <c r="AI717" s="344"/>
      <c r="AJ717" s="382"/>
      <c r="AK717" s="346"/>
      <c r="AL717" s="324" t="str">
        <f t="shared" si="357"/>
        <v/>
      </c>
      <c r="AM717" s="325" t="str">
        <f t="shared" si="358"/>
        <v/>
      </c>
      <c r="AN717" s="255"/>
      <c r="AO717" s="577" t="str">
        <f>IFERROR(VLOOKUP(K717,【参考】数式用!$A$2:$N$57,14,FALSE),"")</f>
        <v/>
      </c>
      <c r="AP717" s="577" t="str">
        <f t="shared" si="359"/>
        <v/>
      </c>
      <c r="AQ717" s="560" t="str">
        <f t="shared" si="360"/>
        <v/>
      </c>
      <c r="AR717" s="560" t="str">
        <f t="shared" si="361"/>
        <v>キャリアパス要件Ⅰ・Ⅱ_</v>
      </c>
      <c r="AS717" s="632" t="str">
        <f t="shared" si="362"/>
        <v>入力済</v>
      </c>
      <c r="AT717" s="577" t="str">
        <f t="shared" si="363"/>
        <v/>
      </c>
      <c r="AU717" s="632" t="str">
        <f t="shared" si="364"/>
        <v>入力済</v>
      </c>
      <c r="AV717" s="632" t="str">
        <f t="shared" si="365"/>
        <v/>
      </c>
      <c r="AW717" s="632" t="str">
        <f t="shared" si="366"/>
        <v/>
      </c>
      <c r="AX717" s="577" t="str">
        <f t="shared" si="367"/>
        <v/>
      </c>
      <c r="AY717" s="632" t="str">
        <f>IFERROR(VLOOKUP(K717,【参考】数式用!$AR$3:$AS$49, 2, FALSE), "")</f>
        <v/>
      </c>
      <c r="AZ717" s="577" t="str">
        <f t="shared" si="368"/>
        <v/>
      </c>
      <c r="BA717" s="559" t="str">
        <f t="shared" si="369"/>
        <v>入力済</v>
      </c>
      <c r="BB717" s="632" t="str">
        <f>IFERROR(VLOOKUP(K717,【参考】数式用!$AX$3:$AY$59, 2, FALSE), "")</f>
        <v/>
      </c>
      <c r="BC717" s="577" t="str">
        <f t="shared" si="370"/>
        <v/>
      </c>
      <c r="BD717" s="559" t="str">
        <f t="shared" si="371"/>
        <v>入力済</v>
      </c>
      <c r="BE717" s="559" t="str">
        <f t="shared" si="372"/>
        <v/>
      </c>
      <c r="BF717" s="559" t="str">
        <f t="shared" si="373"/>
        <v/>
      </c>
      <c r="BG717" s="559" t="str">
        <f t="shared" si="374"/>
        <v/>
      </c>
      <c r="BH717" s="559" t="str">
        <f t="shared" si="375"/>
        <v/>
      </c>
      <c r="BI717" s="559" t="str">
        <f t="shared" si="376"/>
        <v/>
      </c>
      <c r="BK717" s="27"/>
      <c r="BL717" s="606" t="str">
        <f t="shared" si="377"/>
        <v/>
      </c>
      <c r="BM717" s="606" t="str">
        <f t="shared" si="378"/>
        <v/>
      </c>
      <c r="BN717" s="606" t="str">
        <f t="shared" si="379"/>
        <v/>
      </c>
      <c r="BO717" s="607" t="str">
        <f>IFERROR(IF(BN717="対象",ROUNDDOWN(L717*VLOOKUP(K717,【参考】数式用!$A$4:$J$42,10,FALSE)*AA717,0),""),"")</f>
        <v/>
      </c>
      <c r="BP717" s="606" t="str">
        <f t="shared" si="352"/>
        <v/>
      </c>
      <c r="BQ717" s="606" t="str">
        <f t="shared" si="380"/>
        <v/>
      </c>
      <c r="BR717" s="608" t="str">
        <f t="shared" si="353"/>
        <v/>
      </c>
      <c r="BS717" s="608" t="str">
        <f t="shared" si="381"/>
        <v/>
      </c>
      <c r="BT717" s="606" t="str">
        <f t="shared" si="382"/>
        <v/>
      </c>
      <c r="BU717" s="607" t="str">
        <f>IFERROR(IF(BT717="Ⅱロ有り",ROUNDDOWN(L717*VLOOKUP(K717,【参考】数式用!$A$4:$J$42,10,FALSE)*AA717,0),""),"")</f>
        <v/>
      </c>
      <c r="BV717" s="606" t="str">
        <f>IFERROR(IF(BT717="Ⅱロなし",ROUNDDOWN(L717*VLOOKUP(K717,【参考】数式用!$A$4:$J$42,8,FALSE)*AA717,0),""),"")</f>
        <v/>
      </c>
    </row>
    <row r="718" spans="1:74" ht="110.1" customHeight="1" thickBot="1">
      <c r="A718" s="333">
        <v>705</v>
      </c>
      <c r="B718" s="1008" t="str">
        <f>IF(基本情報入力シート!B740="","",基本情報入力シート!B740)</f>
        <v/>
      </c>
      <c r="C718" s="1009"/>
      <c r="D718" s="1009"/>
      <c r="E718" s="1009"/>
      <c r="F718" s="1010"/>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24" t="str">
        <f>IF('別紙様式2-2（個票（４、５月））'!M718="","",'別紙様式2-2（個票（４、５月））'!M718)</f>
        <v/>
      </c>
      <c r="N718" s="584" t="str">
        <f>IF('別紙様式2-2（個票（４、５月））'!N718="","",'別紙様式2-2（個票（４、５月））'!N718)</f>
        <v/>
      </c>
      <c r="O718" s="336"/>
      <c r="P718" s="337" t="str">
        <f>IFERROR(VLOOKUP(K718,【参考】数式用!$A$2:$M$57,MATCH(O718,【参考】数式用!$G$3:$M$3,0)+6,0),"")</f>
        <v/>
      </c>
      <c r="Q718" s="338" t="s">
        <v>118</v>
      </c>
      <c r="R718" s="339"/>
      <c r="S718" s="340" t="s">
        <v>183</v>
      </c>
      <c r="T718" s="339"/>
      <c r="U718" s="340" t="s">
        <v>184</v>
      </c>
      <c r="V718" s="339"/>
      <c r="W718" s="340" t="s">
        <v>183</v>
      </c>
      <c r="X718" s="339"/>
      <c r="Y718" s="340" t="s">
        <v>185</v>
      </c>
      <c r="Z718" s="340" t="s">
        <v>186</v>
      </c>
      <c r="AA718" s="340" t="str">
        <f t="shared" si="354"/>
        <v/>
      </c>
      <c r="AB718" s="341" t="s">
        <v>187</v>
      </c>
      <c r="AC718" s="342" t="str">
        <f t="shared" si="355"/>
        <v/>
      </c>
      <c r="AD718" s="509" t="str">
        <f t="shared" si="356"/>
        <v/>
      </c>
      <c r="AE718" s="343" t="str">
        <f>IFERROR(ROUNDDOWN(ROUNDDOWN(ROUND(L718*VLOOKUP(K718,【参考】数式用!$A$2:$M$57,MATCH("処遇改善加算Ⅳ",【参考】数式用!$G$3:$M$3,0)+6,0),0),0)*AA718*0.5,0), "")</f>
        <v/>
      </c>
      <c r="AF718" s="344"/>
      <c r="AG718" s="345"/>
      <c r="AH718" s="345"/>
      <c r="AI718" s="344"/>
      <c r="AJ718" s="382"/>
      <c r="AK718" s="346"/>
      <c r="AL718" s="324" t="str">
        <f t="shared" si="357"/>
        <v/>
      </c>
      <c r="AM718" s="325" t="str">
        <f t="shared" si="358"/>
        <v/>
      </c>
      <c r="AN718" s="255"/>
      <c r="AO718" s="577" t="str">
        <f>IFERROR(VLOOKUP(K718,【参考】数式用!$A$2:$N$57,14,FALSE),"")</f>
        <v/>
      </c>
      <c r="AP718" s="577" t="str">
        <f t="shared" si="359"/>
        <v/>
      </c>
      <c r="AQ718" s="560" t="str">
        <f t="shared" si="360"/>
        <v/>
      </c>
      <c r="AR718" s="560" t="str">
        <f t="shared" si="361"/>
        <v>キャリアパス要件Ⅰ・Ⅱ_</v>
      </c>
      <c r="AS718" s="632" t="str">
        <f t="shared" si="362"/>
        <v>入力済</v>
      </c>
      <c r="AT718" s="577" t="str">
        <f t="shared" si="363"/>
        <v/>
      </c>
      <c r="AU718" s="632" t="str">
        <f t="shared" si="364"/>
        <v>入力済</v>
      </c>
      <c r="AV718" s="632" t="str">
        <f t="shared" si="365"/>
        <v/>
      </c>
      <c r="AW718" s="632" t="str">
        <f t="shared" si="366"/>
        <v/>
      </c>
      <c r="AX718" s="577" t="str">
        <f t="shared" si="367"/>
        <v/>
      </c>
      <c r="AY718" s="632" t="str">
        <f>IFERROR(VLOOKUP(K718,【参考】数式用!$AR$3:$AS$49, 2, FALSE), "")</f>
        <v/>
      </c>
      <c r="AZ718" s="577" t="str">
        <f t="shared" si="368"/>
        <v/>
      </c>
      <c r="BA718" s="559" t="str">
        <f t="shared" si="369"/>
        <v>入力済</v>
      </c>
      <c r="BB718" s="632" t="str">
        <f>IFERROR(VLOOKUP(K718,【参考】数式用!$AX$3:$AY$59, 2, FALSE), "")</f>
        <v/>
      </c>
      <c r="BC718" s="577" t="str">
        <f t="shared" si="370"/>
        <v/>
      </c>
      <c r="BD718" s="559" t="str">
        <f t="shared" si="371"/>
        <v>入力済</v>
      </c>
      <c r="BE718" s="559" t="str">
        <f t="shared" si="372"/>
        <v/>
      </c>
      <c r="BF718" s="559" t="str">
        <f t="shared" si="373"/>
        <v/>
      </c>
      <c r="BG718" s="559" t="str">
        <f t="shared" si="374"/>
        <v/>
      </c>
      <c r="BH718" s="559" t="str">
        <f t="shared" si="375"/>
        <v/>
      </c>
      <c r="BI718" s="559" t="str">
        <f t="shared" si="376"/>
        <v/>
      </c>
      <c r="BK718" s="27"/>
      <c r="BL718" s="606" t="str">
        <f t="shared" si="377"/>
        <v/>
      </c>
      <c r="BM718" s="606" t="str">
        <f t="shared" si="378"/>
        <v/>
      </c>
      <c r="BN718" s="606" t="str">
        <f t="shared" si="379"/>
        <v/>
      </c>
      <c r="BO718" s="607" t="str">
        <f>IFERROR(IF(BN718="対象",ROUNDDOWN(L718*VLOOKUP(K718,【参考】数式用!$A$4:$J$42,10,FALSE)*AA718,0),""),"")</f>
        <v/>
      </c>
      <c r="BP718" s="606" t="str">
        <f t="shared" ref="BP718:BP781" si="383">IFERROR(IF(BN718="特例",AC718,""),"")</f>
        <v/>
      </c>
      <c r="BQ718" s="606" t="str">
        <f t="shared" si="380"/>
        <v/>
      </c>
      <c r="BR718" s="608" t="str">
        <f t="shared" ref="BR718:BR781" si="384">IF(BQ718="","",IF(OR(AG718="○",AG718="誓約"),"対象",""))</f>
        <v/>
      </c>
      <c r="BS718" s="608" t="str">
        <f t="shared" si="381"/>
        <v/>
      </c>
      <c r="BT718" s="606" t="str">
        <f t="shared" si="382"/>
        <v/>
      </c>
      <c r="BU718" s="607" t="str">
        <f>IFERROR(IF(BT718="Ⅱロ有り",ROUNDDOWN(L718*VLOOKUP(K718,【参考】数式用!$A$4:$J$42,10,FALSE)*AA718,0),""),"")</f>
        <v/>
      </c>
      <c r="BV718" s="606" t="str">
        <f>IFERROR(IF(BT718="Ⅱロなし",ROUNDDOWN(L718*VLOOKUP(K718,【参考】数式用!$A$4:$J$42,8,FALSE)*AA718,0),""),"")</f>
        <v/>
      </c>
    </row>
    <row r="719" spans="1:74" ht="110.1" customHeight="1" thickBot="1">
      <c r="A719" s="333">
        <v>706</v>
      </c>
      <c r="B719" s="1008" t="str">
        <f>IF(基本情報入力シート!B741="","",基本情報入力シート!B741)</f>
        <v/>
      </c>
      <c r="C719" s="1009"/>
      <c r="D719" s="1009"/>
      <c r="E719" s="1009"/>
      <c r="F719" s="1010"/>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24" t="str">
        <f>IF('別紙様式2-2（個票（４、５月））'!M719="","",'別紙様式2-2（個票（４、５月））'!M719)</f>
        <v/>
      </c>
      <c r="N719" s="584" t="str">
        <f>IF('別紙様式2-2（個票（４、５月））'!N719="","",'別紙様式2-2（個票（４、５月））'!N719)</f>
        <v/>
      </c>
      <c r="O719" s="336"/>
      <c r="P719" s="337" t="str">
        <f>IFERROR(VLOOKUP(K719,【参考】数式用!$A$2:$M$57,MATCH(O719,【参考】数式用!$G$3:$M$3,0)+6,0),"")</f>
        <v/>
      </c>
      <c r="Q719" s="338" t="s">
        <v>118</v>
      </c>
      <c r="R719" s="339"/>
      <c r="S719" s="340" t="s">
        <v>183</v>
      </c>
      <c r="T719" s="339"/>
      <c r="U719" s="340" t="s">
        <v>184</v>
      </c>
      <c r="V719" s="339"/>
      <c r="W719" s="340" t="s">
        <v>183</v>
      </c>
      <c r="X719" s="339"/>
      <c r="Y719" s="340" t="s">
        <v>185</v>
      </c>
      <c r="Z719" s="340" t="s">
        <v>186</v>
      </c>
      <c r="AA719" s="340" t="str">
        <f t="shared" si="354"/>
        <v/>
      </c>
      <c r="AB719" s="341" t="s">
        <v>187</v>
      </c>
      <c r="AC719" s="342" t="str">
        <f t="shared" si="355"/>
        <v/>
      </c>
      <c r="AD719" s="509" t="str">
        <f t="shared" si="356"/>
        <v/>
      </c>
      <c r="AE719" s="343" t="str">
        <f>IFERROR(ROUNDDOWN(ROUNDDOWN(ROUND(L719*VLOOKUP(K719,【参考】数式用!$A$2:$M$57,MATCH("処遇改善加算Ⅳ",【参考】数式用!$G$3:$M$3,0)+6,0),0),0)*AA719*0.5,0), "")</f>
        <v/>
      </c>
      <c r="AF719" s="344"/>
      <c r="AG719" s="345"/>
      <c r="AH719" s="345"/>
      <c r="AI719" s="344"/>
      <c r="AJ719" s="382"/>
      <c r="AK719" s="346"/>
      <c r="AL719" s="324" t="str">
        <f t="shared" si="357"/>
        <v/>
      </c>
      <c r="AM719" s="325" t="str">
        <f t="shared" si="358"/>
        <v/>
      </c>
      <c r="AN719" s="255"/>
      <c r="AO719" s="577" t="str">
        <f>IFERROR(VLOOKUP(K719,【参考】数式用!$A$2:$N$57,14,FALSE),"")</f>
        <v/>
      </c>
      <c r="AP719" s="577" t="str">
        <f t="shared" si="359"/>
        <v/>
      </c>
      <c r="AQ719" s="560" t="str">
        <f t="shared" si="360"/>
        <v/>
      </c>
      <c r="AR719" s="560" t="str">
        <f t="shared" si="361"/>
        <v>キャリアパス要件Ⅰ・Ⅱ_</v>
      </c>
      <c r="AS719" s="632" t="str">
        <f t="shared" si="362"/>
        <v>入力済</v>
      </c>
      <c r="AT719" s="577" t="str">
        <f t="shared" si="363"/>
        <v/>
      </c>
      <c r="AU719" s="632" t="str">
        <f t="shared" si="364"/>
        <v>入力済</v>
      </c>
      <c r="AV719" s="632" t="str">
        <f t="shared" si="365"/>
        <v/>
      </c>
      <c r="AW719" s="632" t="str">
        <f t="shared" si="366"/>
        <v/>
      </c>
      <c r="AX719" s="577" t="str">
        <f t="shared" si="367"/>
        <v/>
      </c>
      <c r="AY719" s="632" t="str">
        <f>IFERROR(VLOOKUP(K719,【参考】数式用!$AR$3:$AS$49, 2, FALSE), "")</f>
        <v/>
      </c>
      <c r="AZ719" s="577" t="str">
        <f t="shared" si="368"/>
        <v/>
      </c>
      <c r="BA719" s="559" t="str">
        <f t="shared" si="369"/>
        <v>入力済</v>
      </c>
      <c r="BB719" s="632" t="str">
        <f>IFERROR(VLOOKUP(K719,【参考】数式用!$AX$3:$AY$59, 2, FALSE), "")</f>
        <v/>
      </c>
      <c r="BC719" s="577" t="str">
        <f t="shared" si="370"/>
        <v/>
      </c>
      <c r="BD719" s="559" t="str">
        <f t="shared" si="371"/>
        <v>入力済</v>
      </c>
      <c r="BE719" s="559" t="str">
        <f t="shared" si="372"/>
        <v/>
      </c>
      <c r="BF719" s="559" t="str">
        <f t="shared" si="373"/>
        <v/>
      </c>
      <c r="BG719" s="559" t="str">
        <f t="shared" si="374"/>
        <v/>
      </c>
      <c r="BH719" s="559" t="str">
        <f t="shared" si="375"/>
        <v/>
      </c>
      <c r="BI719" s="559" t="str">
        <f t="shared" si="376"/>
        <v/>
      </c>
      <c r="BK719" s="27"/>
      <c r="BL719" s="606" t="str">
        <f t="shared" si="377"/>
        <v/>
      </c>
      <c r="BM719" s="606" t="str">
        <f t="shared" si="378"/>
        <v/>
      </c>
      <c r="BN719" s="606" t="str">
        <f t="shared" si="379"/>
        <v/>
      </c>
      <c r="BO719" s="607" t="str">
        <f>IFERROR(IF(BN719="対象",ROUNDDOWN(L719*VLOOKUP(K719,【参考】数式用!$A$4:$J$42,10,FALSE)*AA719,0),""),"")</f>
        <v/>
      </c>
      <c r="BP719" s="606" t="str">
        <f t="shared" si="383"/>
        <v/>
      </c>
      <c r="BQ719" s="606" t="str">
        <f t="shared" si="380"/>
        <v/>
      </c>
      <c r="BR719" s="608" t="str">
        <f t="shared" si="384"/>
        <v/>
      </c>
      <c r="BS719" s="608" t="str">
        <f t="shared" si="381"/>
        <v/>
      </c>
      <c r="BT719" s="606" t="str">
        <f t="shared" si="382"/>
        <v/>
      </c>
      <c r="BU719" s="607" t="str">
        <f>IFERROR(IF(BT719="Ⅱロ有り",ROUNDDOWN(L719*VLOOKUP(K719,【参考】数式用!$A$4:$J$42,10,FALSE)*AA719,0),""),"")</f>
        <v/>
      </c>
      <c r="BV719" s="606" t="str">
        <f>IFERROR(IF(BT719="Ⅱロなし",ROUNDDOWN(L719*VLOOKUP(K719,【参考】数式用!$A$4:$J$42,8,FALSE)*AA719,0),""),"")</f>
        <v/>
      </c>
    </row>
    <row r="720" spans="1:74" ht="110.1" customHeight="1" thickBot="1">
      <c r="A720" s="333">
        <v>707</v>
      </c>
      <c r="B720" s="1008" t="str">
        <f>IF(基本情報入力シート!B742="","",基本情報入力シート!B742)</f>
        <v/>
      </c>
      <c r="C720" s="1009"/>
      <c r="D720" s="1009"/>
      <c r="E720" s="1009"/>
      <c r="F720" s="1010"/>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24" t="str">
        <f>IF('別紙様式2-2（個票（４、５月））'!M720="","",'別紙様式2-2（個票（４、５月））'!M720)</f>
        <v/>
      </c>
      <c r="N720" s="584" t="str">
        <f>IF('別紙様式2-2（個票（４、５月））'!N720="","",'別紙様式2-2（個票（４、５月））'!N720)</f>
        <v/>
      </c>
      <c r="O720" s="336"/>
      <c r="P720" s="337" t="str">
        <f>IFERROR(VLOOKUP(K720,【参考】数式用!$A$2:$M$57,MATCH(O720,【参考】数式用!$G$3:$M$3,0)+6,0),"")</f>
        <v/>
      </c>
      <c r="Q720" s="338" t="s">
        <v>118</v>
      </c>
      <c r="R720" s="339"/>
      <c r="S720" s="340" t="s">
        <v>183</v>
      </c>
      <c r="T720" s="339"/>
      <c r="U720" s="340" t="s">
        <v>184</v>
      </c>
      <c r="V720" s="339"/>
      <c r="W720" s="340" t="s">
        <v>183</v>
      </c>
      <c r="X720" s="339"/>
      <c r="Y720" s="340" t="s">
        <v>185</v>
      </c>
      <c r="Z720" s="340" t="s">
        <v>186</v>
      </c>
      <c r="AA720" s="340" t="str">
        <f t="shared" si="354"/>
        <v/>
      </c>
      <c r="AB720" s="341" t="s">
        <v>187</v>
      </c>
      <c r="AC720" s="342" t="str">
        <f t="shared" si="355"/>
        <v/>
      </c>
      <c r="AD720" s="509" t="str">
        <f t="shared" si="356"/>
        <v/>
      </c>
      <c r="AE720" s="343" t="str">
        <f>IFERROR(ROUNDDOWN(ROUNDDOWN(ROUND(L720*VLOOKUP(K720,【参考】数式用!$A$2:$M$57,MATCH("処遇改善加算Ⅳ",【参考】数式用!$G$3:$M$3,0)+6,0),0),0)*AA720*0.5,0), "")</f>
        <v/>
      </c>
      <c r="AF720" s="344"/>
      <c r="AG720" s="345"/>
      <c r="AH720" s="345"/>
      <c r="AI720" s="344"/>
      <c r="AJ720" s="382"/>
      <c r="AK720" s="346"/>
      <c r="AL720" s="324" t="str">
        <f t="shared" si="357"/>
        <v/>
      </c>
      <c r="AM720" s="325" t="str">
        <f t="shared" si="358"/>
        <v/>
      </c>
      <c r="AN720" s="255"/>
      <c r="AO720" s="577" t="str">
        <f>IFERROR(VLOOKUP(K720,【参考】数式用!$A$2:$N$57,14,FALSE),"")</f>
        <v/>
      </c>
      <c r="AP720" s="577" t="str">
        <f t="shared" si="359"/>
        <v/>
      </c>
      <c r="AQ720" s="560" t="str">
        <f t="shared" si="360"/>
        <v/>
      </c>
      <c r="AR720" s="560" t="str">
        <f t="shared" si="361"/>
        <v>キャリアパス要件Ⅰ・Ⅱ_</v>
      </c>
      <c r="AS720" s="632" t="str">
        <f t="shared" si="362"/>
        <v>入力済</v>
      </c>
      <c r="AT720" s="577" t="str">
        <f t="shared" si="363"/>
        <v/>
      </c>
      <c r="AU720" s="632" t="str">
        <f t="shared" si="364"/>
        <v>入力済</v>
      </c>
      <c r="AV720" s="632" t="str">
        <f t="shared" si="365"/>
        <v/>
      </c>
      <c r="AW720" s="632" t="str">
        <f t="shared" si="366"/>
        <v/>
      </c>
      <c r="AX720" s="577" t="str">
        <f t="shared" si="367"/>
        <v/>
      </c>
      <c r="AY720" s="632" t="str">
        <f>IFERROR(VLOOKUP(K720,【参考】数式用!$AR$3:$AS$49, 2, FALSE), "")</f>
        <v/>
      </c>
      <c r="AZ720" s="577" t="str">
        <f t="shared" si="368"/>
        <v/>
      </c>
      <c r="BA720" s="559" t="str">
        <f t="shared" si="369"/>
        <v>入力済</v>
      </c>
      <c r="BB720" s="632" t="str">
        <f>IFERROR(VLOOKUP(K720,【参考】数式用!$AX$3:$AY$59, 2, FALSE), "")</f>
        <v/>
      </c>
      <c r="BC720" s="577" t="str">
        <f t="shared" si="370"/>
        <v/>
      </c>
      <c r="BD720" s="559" t="str">
        <f t="shared" si="371"/>
        <v>入力済</v>
      </c>
      <c r="BE720" s="559" t="str">
        <f t="shared" si="372"/>
        <v/>
      </c>
      <c r="BF720" s="559" t="str">
        <f t="shared" si="373"/>
        <v/>
      </c>
      <c r="BG720" s="559" t="str">
        <f t="shared" si="374"/>
        <v/>
      </c>
      <c r="BH720" s="559" t="str">
        <f t="shared" si="375"/>
        <v/>
      </c>
      <c r="BI720" s="559" t="str">
        <f t="shared" si="376"/>
        <v/>
      </c>
      <c r="BK720" s="27"/>
      <c r="BL720" s="606" t="str">
        <f t="shared" si="377"/>
        <v/>
      </c>
      <c r="BM720" s="606" t="str">
        <f t="shared" si="378"/>
        <v/>
      </c>
      <c r="BN720" s="606" t="str">
        <f t="shared" si="379"/>
        <v/>
      </c>
      <c r="BO720" s="607" t="str">
        <f>IFERROR(IF(BN720="対象",ROUNDDOWN(L720*VLOOKUP(K720,【参考】数式用!$A$4:$J$42,10,FALSE)*AA720,0),""),"")</f>
        <v/>
      </c>
      <c r="BP720" s="606" t="str">
        <f t="shared" si="383"/>
        <v/>
      </c>
      <c r="BQ720" s="606" t="str">
        <f t="shared" si="380"/>
        <v/>
      </c>
      <c r="BR720" s="608" t="str">
        <f t="shared" si="384"/>
        <v/>
      </c>
      <c r="BS720" s="608" t="str">
        <f t="shared" si="381"/>
        <v/>
      </c>
      <c r="BT720" s="606" t="str">
        <f t="shared" si="382"/>
        <v/>
      </c>
      <c r="BU720" s="607" t="str">
        <f>IFERROR(IF(BT720="Ⅱロ有り",ROUNDDOWN(L720*VLOOKUP(K720,【参考】数式用!$A$4:$J$42,10,FALSE)*AA720,0),""),"")</f>
        <v/>
      </c>
      <c r="BV720" s="606" t="str">
        <f>IFERROR(IF(BT720="Ⅱロなし",ROUNDDOWN(L720*VLOOKUP(K720,【参考】数式用!$A$4:$J$42,8,FALSE)*AA720,0),""),"")</f>
        <v/>
      </c>
    </row>
    <row r="721" spans="1:74" ht="110.1" customHeight="1" thickBot="1">
      <c r="A721" s="333">
        <v>708</v>
      </c>
      <c r="B721" s="1008" t="str">
        <f>IF(基本情報入力シート!B743="","",基本情報入力シート!B743)</f>
        <v/>
      </c>
      <c r="C721" s="1009"/>
      <c r="D721" s="1009"/>
      <c r="E721" s="1009"/>
      <c r="F721" s="1010"/>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24" t="str">
        <f>IF('別紙様式2-2（個票（４、５月））'!M721="","",'別紙様式2-2（個票（４、５月））'!M721)</f>
        <v/>
      </c>
      <c r="N721" s="584" t="str">
        <f>IF('別紙様式2-2（個票（４、５月））'!N721="","",'別紙様式2-2（個票（４、５月））'!N721)</f>
        <v/>
      </c>
      <c r="O721" s="336"/>
      <c r="P721" s="337" t="str">
        <f>IFERROR(VLOOKUP(K721,【参考】数式用!$A$2:$M$57,MATCH(O721,【参考】数式用!$G$3:$M$3,0)+6,0),"")</f>
        <v/>
      </c>
      <c r="Q721" s="338" t="s">
        <v>118</v>
      </c>
      <c r="R721" s="339"/>
      <c r="S721" s="340" t="s">
        <v>183</v>
      </c>
      <c r="T721" s="339"/>
      <c r="U721" s="340" t="s">
        <v>184</v>
      </c>
      <c r="V721" s="339"/>
      <c r="W721" s="340" t="s">
        <v>183</v>
      </c>
      <c r="X721" s="339"/>
      <c r="Y721" s="340" t="s">
        <v>185</v>
      </c>
      <c r="Z721" s="340" t="s">
        <v>186</v>
      </c>
      <c r="AA721" s="340" t="str">
        <f t="shared" si="354"/>
        <v/>
      </c>
      <c r="AB721" s="341" t="s">
        <v>187</v>
      </c>
      <c r="AC721" s="342" t="str">
        <f t="shared" si="355"/>
        <v/>
      </c>
      <c r="AD721" s="509" t="str">
        <f t="shared" si="356"/>
        <v/>
      </c>
      <c r="AE721" s="343" t="str">
        <f>IFERROR(ROUNDDOWN(ROUNDDOWN(ROUND(L721*VLOOKUP(K721,【参考】数式用!$A$2:$M$57,MATCH("処遇改善加算Ⅳ",【参考】数式用!$G$3:$M$3,0)+6,0),0),0)*AA721*0.5,0), "")</f>
        <v/>
      </c>
      <c r="AF721" s="344"/>
      <c r="AG721" s="345"/>
      <c r="AH721" s="345"/>
      <c r="AI721" s="344"/>
      <c r="AJ721" s="382"/>
      <c r="AK721" s="346"/>
      <c r="AL721" s="324" t="str">
        <f t="shared" si="357"/>
        <v/>
      </c>
      <c r="AM721" s="325" t="str">
        <f t="shared" si="358"/>
        <v/>
      </c>
      <c r="AN721" s="255"/>
      <c r="AO721" s="577" t="str">
        <f>IFERROR(VLOOKUP(K721,【参考】数式用!$A$2:$N$57,14,FALSE),"")</f>
        <v/>
      </c>
      <c r="AP721" s="577" t="str">
        <f t="shared" si="359"/>
        <v/>
      </c>
      <c r="AQ721" s="560" t="str">
        <f t="shared" si="360"/>
        <v/>
      </c>
      <c r="AR721" s="560" t="str">
        <f t="shared" si="361"/>
        <v>キャリアパス要件Ⅰ・Ⅱ_</v>
      </c>
      <c r="AS721" s="632" t="str">
        <f t="shared" si="362"/>
        <v>入力済</v>
      </c>
      <c r="AT721" s="577" t="str">
        <f t="shared" si="363"/>
        <v/>
      </c>
      <c r="AU721" s="632" t="str">
        <f t="shared" si="364"/>
        <v>入力済</v>
      </c>
      <c r="AV721" s="632" t="str">
        <f t="shared" si="365"/>
        <v/>
      </c>
      <c r="AW721" s="632" t="str">
        <f t="shared" si="366"/>
        <v/>
      </c>
      <c r="AX721" s="577" t="str">
        <f t="shared" si="367"/>
        <v/>
      </c>
      <c r="AY721" s="632" t="str">
        <f>IFERROR(VLOOKUP(K721,【参考】数式用!$AR$3:$AS$49, 2, FALSE), "")</f>
        <v/>
      </c>
      <c r="AZ721" s="577" t="str">
        <f t="shared" si="368"/>
        <v/>
      </c>
      <c r="BA721" s="559" t="str">
        <f t="shared" si="369"/>
        <v>入力済</v>
      </c>
      <c r="BB721" s="632" t="str">
        <f>IFERROR(VLOOKUP(K721,【参考】数式用!$AX$3:$AY$59, 2, FALSE), "")</f>
        <v/>
      </c>
      <c r="BC721" s="577" t="str">
        <f t="shared" si="370"/>
        <v/>
      </c>
      <c r="BD721" s="559" t="str">
        <f t="shared" si="371"/>
        <v>入力済</v>
      </c>
      <c r="BE721" s="559" t="str">
        <f t="shared" si="372"/>
        <v/>
      </c>
      <c r="BF721" s="559" t="str">
        <f t="shared" si="373"/>
        <v/>
      </c>
      <c r="BG721" s="559" t="str">
        <f t="shared" si="374"/>
        <v/>
      </c>
      <c r="BH721" s="559" t="str">
        <f t="shared" si="375"/>
        <v/>
      </c>
      <c r="BI721" s="559" t="str">
        <f t="shared" si="376"/>
        <v/>
      </c>
      <c r="BK721" s="27"/>
      <c r="BL721" s="606" t="str">
        <f t="shared" si="377"/>
        <v/>
      </c>
      <c r="BM721" s="606" t="str">
        <f t="shared" si="378"/>
        <v/>
      </c>
      <c r="BN721" s="606" t="str">
        <f t="shared" si="379"/>
        <v/>
      </c>
      <c r="BO721" s="607" t="str">
        <f>IFERROR(IF(BN721="対象",ROUNDDOWN(L721*VLOOKUP(K721,【参考】数式用!$A$4:$J$42,10,FALSE)*AA721,0),""),"")</f>
        <v/>
      </c>
      <c r="BP721" s="606" t="str">
        <f t="shared" si="383"/>
        <v/>
      </c>
      <c r="BQ721" s="606" t="str">
        <f t="shared" si="380"/>
        <v/>
      </c>
      <c r="BR721" s="608" t="str">
        <f t="shared" si="384"/>
        <v/>
      </c>
      <c r="BS721" s="608" t="str">
        <f t="shared" si="381"/>
        <v/>
      </c>
      <c r="BT721" s="606" t="str">
        <f t="shared" si="382"/>
        <v/>
      </c>
      <c r="BU721" s="607" t="str">
        <f>IFERROR(IF(BT721="Ⅱロ有り",ROUNDDOWN(L721*VLOOKUP(K721,【参考】数式用!$A$4:$J$42,10,FALSE)*AA721,0),""),"")</f>
        <v/>
      </c>
      <c r="BV721" s="606" t="str">
        <f>IFERROR(IF(BT721="Ⅱロなし",ROUNDDOWN(L721*VLOOKUP(K721,【参考】数式用!$A$4:$J$42,8,FALSE)*AA721,0),""),"")</f>
        <v/>
      </c>
    </row>
    <row r="722" spans="1:74" ht="110.1" customHeight="1" thickBot="1">
      <c r="A722" s="333">
        <v>709</v>
      </c>
      <c r="B722" s="1008" t="str">
        <f>IF(基本情報入力シート!B744="","",基本情報入力シート!B744)</f>
        <v/>
      </c>
      <c r="C722" s="1009"/>
      <c r="D722" s="1009"/>
      <c r="E722" s="1009"/>
      <c r="F722" s="1010"/>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24" t="str">
        <f>IF('別紙様式2-2（個票（４、５月））'!M722="","",'別紙様式2-2（個票（４、５月））'!M722)</f>
        <v/>
      </c>
      <c r="N722" s="584" t="str">
        <f>IF('別紙様式2-2（個票（４、５月））'!N722="","",'別紙様式2-2（個票（４、５月））'!N722)</f>
        <v/>
      </c>
      <c r="O722" s="336"/>
      <c r="P722" s="337" t="str">
        <f>IFERROR(VLOOKUP(K722,【参考】数式用!$A$2:$M$57,MATCH(O722,【参考】数式用!$G$3:$M$3,0)+6,0),"")</f>
        <v/>
      </c>
      <c r="Q722" s="338" t="s">
        <v>118</v>
      </c>
      <c r="R722" s="339"/>
      <c r="S722" s="340" t="s">
        <v>183</v>
      </c>
      <c r="T722" s="339"/>
      <c r="U722" s="340" t="s">
        <v>184</v>
      </c>
      <c r="V722" s="339"/>
      <c r="W722" s="340" t="s">
        <v>183</v>
      </c>
      <c r="X722" s="339"/>
      <c r="Y722" s="340" t="s">
        <v>185</v>
      </c>
      <c r="Z722" s="340" t="s">
        <v>186</v>
      </c>
      <c r="AA722" s="340" t="str">
        <f t="shared" si="354"/>
        <v/>
      </c>
      <c r="AB722" s="341" t="s">
        <v>187</v>
      </c>
      <c r="AC722" s="342" t="str">
        <f t="shared" si="355"/>
        <v/>
      </c>
      <c r="AD722" s="509" t="str">
        <f t="shared" si="356"/>
        <v/>
      </c>
      <c r="AE722" s="343" t="str">
        <f>IFERROR(ROUNDDOWN(ROUNDDOWN(ROUND(L722*VLOOKUP(K722,【参考】数式用!$A$2:$M$57,MATCH("処遇改善加算Ⅳ",【参考】数式用!$G$3:$M$3,0)+6,0),0),0)*AA722*0.5,0), "")</f>
        <v/>
      </c>
      <c r="AF722" s="344"/>
      <c r="AG722" s="345"/>
      <c r="AH722" s="345"/>
      <c r="AI722" s="344"/>
      <c r="AJ722" s="382"/>
      <c r="AK722" s="346"/>
      <c r="AL722" s="324" t="str">
        <f t="shared" si="357"/>
        <v/>
      </c>
      <c r="AM722" s="325" t="str">
        <f t="shared" si="358"/>
        <v/>
      </c>
      <c r="AN722" s="255"/>
      <c r="AO722" s="577" t="str">
        <f>IFERROR(VLOOKUP(K722,【参考】数式用!$A$2:$N$57,14,FALSE),"")</f>
        <v/>
      </c>
      <c r="AP722" s="577" t="str">
        <f t="shared" si="359"/>
        <v/>
      </c>
      <c r="AQ722" s="560" t="str">
        <f t="shared" si="360"/>
        <v/>
      </c>
      <c r="AR722" s="560" t="str">
        <f t="shared" si="361"/>
        <v>キャリアパス要件Ⅰ・Ⅱ_</v>
      </c>
      <c r="AS722" s="632" t="str">
        <f t="shared" si="362"/>
        <v>入力済</v>
      </c>
      <c r="AT722" s="577" t="str">
        <f t="shared" si="363"/>
        <v/>
      </c>
      <c r="AU722" s="632" t="str">
        <f t="shared" si="364"/>
        <v>入力済</v>
      </c>
      <c r="AV722" s="632" t="str">
        <f t="shared" si="365"/>
        <v/>
      </c>
      <c r="AW722" s="632" t="str">
        <f t="shared" si="366"/>
        <v/>
      </c>
      <c r="AX722" s="577" t="str">
        <f t="shared" si="367"/>
        <v/>
      </c>
      <c r="AY722" s="632" t="str">
        <f>IFERROR(VLOOKUP(K722,【参考】数式用!$AR$3:$AS$49, 2, FALSE), "")</f>
        <v/>
      </c>
      <c r="AZ722" s="577" t="str">
        <f t="shared" si="368"/>
        <v/>
      </c>
      <c r="BA722" s="559" t="str">
        <f t="shared" si="369"/>
        <v>入力済</v>
      </c>
      <c r="BB722" s="632" t="str">
        <f>IFERROR(VLOOKUP(K722,【参考】数式用!$AX$3:$AY$59, 2, FALSE), "")</f>
        <v/>
      </c>
      <c r="BC722" s="577" t="str">
        <f t="shared" si="370"/>
        <v/>
      </c>
      <c r="BD722" s="559" t="str">
        <f t="shared" si="371"/>
        <v>入力済</v>
      </c>
      <c r="BE722" s="559" t="str">
        <f t="shared" si="372"/>
        <v/>
      </c>
      <c r="BF722" s="559" t="str">
        <f t="shared" si="373"/>
        <v/>
      </c>
      <c r="BG722" s="559" t="str">
        <f t="shared" si="374"/>
        <v/>
      </c>
      <c r="BH722" s="559" t="str">
        <f t="shared" si="375"/>
        <v/>
      </c>
      <c r="BI722" s="559" t="str">
        <f t="shared" si="376"/>
        <v/>
      </c>
      <c r="BK722" s="27"/>
      <c r="BL722" s="606" t="str">
        <f t="shared" si="377"/>
        <v/>
      </c>
      <c r="BM722" s="606" t="str">
        <f t="shared" si="378"/>
        <v/>
      </c>
      <c r="BN722" s="606" t="str">
        <f t="shared" si="379"/>
        <v/>
      </c>
      <c r="BO722" s="607" t="str">
        <f>IFERROR(IF(BN722="対象",ROUNDDOWN(L722*VLOOKUP(K722,【参考】数式用!$A$4:$J$42,10,FALSE)*AA722,0),""),"")</f>
        <v/>
      </c>
      <c r="BP722" s="606" t="str">
        <f t="shared" si="383"/>
        <v/>
      </c>
      <c r="BQ722" s="606" t="str">
        <f t="shared" si="380"/>
        <v/>
      </c>
      <c r="BR722" s="608" t="str">
        <f t="shared" si="384"/>
        <v/>
      </c>
      <c r="BS722" s="608" t="str">
        <f t="shared" si="381"/>
        <v/>
      </c>
      <c r="BT722" s="606" t="str">
        <f t="shared" si="382"/>
        <v/>
      </c>
      <c r="BU722" s="607" t="str">
        <f>IFERROR(IF(BT722="Ⅱロ有り",ROUNDDOWN(L722*VLOOKUP(K722,【参考】数式用!$A$4:$J$42,10,FALSE)*AA722,0),""),"")</f>
        <v/>
      </c>
      <c r="BV722" s="606" t="str">
        <f>IFERROR(IF(BT722="Ⅱロなし",ROUNDDOWN(L722*VLOOKUP(K722,【参考】数式用!$A$4:$J$42,8,FALSE)*AA722,0),""),"")</f>
        <v/>
      </c>
    </row>
    <row r="723" spans="1:74" ht="110.1" customHeight="1" thickBot="1">
      <c r="A723" s="333">
        <v>710</v>
      </c>
      <c r="B723" s="1008" t="str">
        <f>IF(基本情報入力シート!B745="","",基本情報入力シート!B745)</f>
        <v/>
      </c>
      <c r="C723" s="1009"/>
      <c r="D723" s="1009"/>
      <c r="E723" s="1009"/>
      <c r="F723" s="1010"/>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24" t="str">
        <f>IF('別紙様式2-2（個票（４、５月））'!M723="","",'別紙様式2-2（個票（４、５月））'!M723)</f>
        <v/>
      </c>
      <c r="N723" s="584" t="str">
        <f>IF('別紙様式2-2（個票（４、５月））'!N723="","",'別紙様式2-2（個票（４、５月））'!N723)</f>
        <v/>
      </c>
      <c r="O723" s="336"/>
      <c r="P723" s="337" t="str">
        <f>IFERROR(VLOOKUP(K723,【参考】数式用!$A$2:$M$57,MATCH(O723,【参考】数式用!$G$3:$M$3,0)+6,0),"")</f>
        <v/>
      </c>
      <c r="Q723" s="338" t="s">
        <v>118</v>
      </c>
      <c r="R723" s="339"/>
      <c r="S723" s="340" t="s">
        <v>183</v>
      </c>
      <c r="T723" s="339"/>
      <c r="U723" s="340" t="s">
        <v>184</v>
      </c>
      <c r="V723" s="339"/>
      <c r="W723" s="340" t="s">
        <v>183</v>
      </c>
      <c r="X723" s="339"/>
      <c r="Y723" s="340" t="s">
        <v>185</v>
      </c>
      <c r="Z723" s="340" t="s">
        <v>186</v>
      </c>
      <c r="AA723" s="340" t="str">
        <f t="shared" si="354"/>
        <v/>
      </c>
      <c r="AB723" s="341" t="s">
        <v>187</v>
      </c>
      <c r="AC723" s="342" t="str">
        <f t="shared" si="355"/>
        <v/>
      </c>
      <c r="AD723" s="509" t="str">
        <f t="shared" si="356"/>
        <v/>
      </c>
      <c r="AE723" s="343" t="str">
        <f>IFERROR(ROUNDDOWN(ROUNDDOWN(ROUND(L723*VLOOKUP(K723,【参考】数式用!$A$2:$M$57,MATCH("処遇改善加算Ⅳ",【参考】数式用!$G$3:$M$3,0)+6,0),0),0)*AA723*0.5,0), "")</f>
        <v/>
      </c>
      <c r="AF723" s="344"/>
      <c r="AG723" s="345"/>
      <c r="AH723" s="345"/>
      <c r="AI723" s="344"/>
      <c r="AJ723" s="382"/>
      <c r="AK723" s="346"/>
      <c r="AL723" s="324" t="str">
        <f t="shared" si="357"/>
        <v/>
      </c>
      <c r="AM723" s="325" t="str">
        <f t="shared" si="358"/>
        <v/>
      </c>
      <c r="AN723" s="255"/>
      <c r="AO723" s="577" t="str">
        <f>IFERROR(VLOOKUP(K723,【参考】数式用!$A$2:$N$57,14,FALSE),"")</f>
        <v/>
      </c>
      <c r="AP723" s="577" t="str">
        <f t="shared" si="359"/>
        <v/>
      </c>
      <c r="AQ723" s="560" t="str">
        <f t="shared" si="360"/>
        <v/>
      </c>
      <c r="AR723" s="560" t="str">
        <f t="shared" si="361"/>
        <v>キャリアパス要件Ⅰ・Ⅱ_</v>
      </c>
      <c r="AS723" s="632" t="str">
        <f t="shared" si="362"/>
        <v>入力済</v>
      </c>
      <c r="AT723" s="577" t="str">
        <f t="shared" si="363"/>
        <v/>
      </c>
      <c r="AU723" s="632" t="str">
        <f t="shared" si="364"/>
        <v>入力済</v>
      </c>
      <c r="AV723" s="632" t="str">
        <f t="shared" si="365"/>
        <v/>
      </c>
      <c r="AW723" s="632" t="str">
        <f t="shared" si="366"/>
        <v/>
      </c>
      <c r="AX723" s="577" t="str">
        <f t="shared" si="367"/>
        <v/>
      </c>
      <c r="AY723" s="632" t="str">
        <f>IFERROR(VLOOKUP(K723,【参考】数式用!$AR$3:$AS$49, 2, FALSE), "")</f>
        <v/>
      </c>
      <c r="AZ723" s="577" t="str">
        <f t="shared" si="368"/>
        <v/>
      </c>
      <c r="BA723" s="559" t="str">
        <f t="shared" si="369"/>
        <v>入力済</v>
      </c>
      <c r="BB723" s="632" t="str">
        <f>IFERROR(VLOOKUP(K723,【参考】数式用!$AX$3:$AY$59, 2, FALSE), "")</f>
        <v/>
      </c>
      <c r="BC723" s="577" t="str">
        <f t="shared" si="370"/>
        <v/>
      </c>
      <c r="BD723" s="559" t="str">
        <f t="shared" si="371"/>
        <v>入力済</v>
      </c>
      <c r="BE723" s="559" t="str">
        <f t="shared" si="372"/>
        <v/>
      </c>
      <c r="BF723" s="559" t="str">
        <f t="shared" si="373"/>
        <v/>
      </c>
      <c r="BG723" s="559" t="str">
        <f t="shared" si="374"/>
        <v/>
      </c>
      <c r="BH723" s="559" t="str">
        <f t="shared" si="375"/>
        <v/>
      </c>
      <c r="BI723" s="559" t="str">
        <f t="shared" si="376"/>
        <v/>
      </c>
      <c r="BK723" s="27"/>
      <c r="BL723" s="606" t="str">
        <f t="shared" si="377"/>
        <v/>
      </c>
      <c r="BM723" s="606" t="str">
        <f t="shared" si="378"/>
        <v/>
      </c>
      <c r="BN723" s="606" t="str">
        <f t="shared" si="379"/>
        <v/>
      </c>
      <c r="BO723" s="607" t="str">
        <f>IFERROR(IF(BN723="対象",ROUNDDOWN(L723*VLOOKUP(K723,【参考】数式用!$A$4:$J$42,10,FALSE)*AA723,0),""),"")</f>
        <v/>
      </c>
      <c r="BP723" s="606" t="str">
        <f t="shared" si="383"/>
        <v/>
      </c>
      <c r="BQ723" s="606" t="str">
        <f t="shared" si="380"/>
        <v/>
      </c>
      <c r="BR723" s="608" t="str">
        <f t="shared" si="384"/>
        <v/>
      </c>
      <c r="BS723" s="608" t="str">
        <f t="shared" si="381"/>
        <v/>
      </c>
      <c r="BT723" s="606" t="str">
        <f t="shared" si="382"/>
        <v/>
      </c>
      <c r="BU723" s="607" t="str">
        <f>IFERROR(IF(BT723="Ⅱロ有り",ROUNDDOWN(L723*VLOOKUP(K723,【参考】数式用!$A$4:$J$42,10,FALSE)*AA723,0),""),"")</f>
        <v/>
      </c>
      <c r="BV723" s="606" t="str">
        <f>IFERROR(IF(BT723="Ⅱロなし",ROUNDDOWN(L723*VLOOKUP(K723,【参考】数式用!$A$4:$J$42,8,FALSE)*AA723,0),""),"")</f>
        <v/>
      </c>
    </row>
    <row r="724" spans="1:74" ht="110.1" customHeight="1" thickBot="1">
      <c r="A724" s="333">
        <v>711</v>
      </c>
      <c r="B724" s="1008" t="str">
        <f>IF(基本情報入力シート!B746="","",基本情報入力シート!B746)</f>
        <v/>
      </c>
      <c r="C724" s="1009"/>
      <c r="D724" s="1009"/>
      <c r="E724" s="1009"/>
      <c r="F724" s="1010"/>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24" t="str">
        <f>IF('別紙様式2-2（個票（４、５月））'!M724="","",'別紙様式2-2（個票（４、５月））'!M724)</f>
        <v/>
      </c>
      <c r="N724" s="584" t="str">
        <f>IF('別紙様式2-2（個票（４、５月））'!N724="","",'別紙様式2-2（個票（４、５月））'!N724)</f>
        <v/>
      </c>
      <c r="O724" s="336"/>
      <c r="P724" s="337" t="str">
        <f>IFERROR(VLOOKUP(K724,【参考】数式用!$A$2:$M$57,MATCH(O724,【参考】数式用!$G$3:$M$3,0)+6,0),"")</f>
        <v/>
      </c>
      <c r="Q724" s="338" t="s">
        <v>118</v>
      </c>
      <c r="R724" s="339"/>
      <c r="S724" s="340" t="s">
        <v>183</v>
      </c>
      <c r="T724" s="339"/>
      <c r="U724" s="340" t="s">
        <v>184</v>
      </c>
      <c r="V724" s="339"/>
      <c r="W724" s="340" t="s">
        <v>183</v>
      </c>
      <c r="X724" s="339"/>
      <c r="Y724" s="340" t="s">
        <v>185</v>
      </c>
      <c r="Z724" s="340" t="s">
        <v>186</v>
      </c>
      <c r="AA724" s="340" t="str">
        <f t="shared" si="354"/>
        <v/>
      </c>
      <c r="AB724" s="341" t="s">
        <v>187</v>
      </c>
      <c r="AC724" s="342" t="str">
        <f t="shared" si="355"/>
        <v/>
      </c>
      <c r="AD724" s="509" t="str">
        <f t="shared" si="356"/>
        <v/>
      </c>
      <c r="AE724" s="343" t="str">
        <f>IFERROR(ROUNDDOWN(ROUNDDOWN(ROUND(L724*VLOOKUP(K724,【参考】数式用!$A$2:$M$57,MATCH("処遇改善加算Ⅳ",【参考】数式用!$G$3:$M$3,0)+6,0),0),0)*AA724*0.5,0), "")</f>
        <v/>
      </c>
      <c r="AF724" s="344"/>
      <c r="AG724" s="345"/>
      <c r="AH724" s="345"/>
      <c r="AI724" s="344"/>
      <c r="AJ724" s="382"/>
      <c r="AK724" s="346"/>
      <c r="AL724" s="324" t="str">
        <f t="shared" si="357"/>
        <v/>
      </c>
      <c r="AM724" s="325" t="str">
        <f t="shared" si="358"/>
        <v/>
      </c>
      <c r="AN724" s="255"/>
      <c r="AO724" s="577" t="str">
        <f>IFERROR(VLOOKUP(K724,【参考】数式用!$A$2:$N$57,14,FALSE),"")</f>
        <v/>
      </c>
      <c r="AP724" s="577" t="str">
        <f t="shared" si="359"/>
        <v/>
      </c>
      <c r="AQ724" s="560" t="str">
        <f t="shared" si="360"/>
        <v/>
      </c>
      <c r="AR724" s="560" t="str">
        <f t="shared" si="361"/>
        <v>キャリアパス要件Ⅰ・Ⅱ_</v>
      </c>
      <c r="AS724" s="632" t="str">
        <f t="shared" si="362"/>
        <v>入力済</v>
      </c>
      <c r="AT724" s="577" t="str">
        <f t="shared" si="363"/>
        <v/>
      </c>
      <c r="AU724" s="632" t="str">
        <f t="shared" si="364"/>
        <v>入力済</v>
      </c>
      <c r="AV724" s="632" t="str">
        <f t="shared" si="365"/>
        <v/>
      </c>
      <c r="AW724" s="632" t="str">
        <f t="shared" si="366"/>
        <v/>
      </c>
      <c r="AX724" s="577" t="str">
        <f t="shared" si="367"/>
        <v/>
      </c>
      <c r="AY724" s="632" t="str">
        <f>IFERROR(VLOOKUP(K724,【参考】数式用!$AR$3:$AS$49, 2, FALSE), "")</f>
        <v/>
      </c>
      <c r="AZ724" s="577" t="str">
        <f t="shared" si="368"/>
        <v/>
      </c>
      <c r="BA724" s="559" t="str">
        <f t="shared" si="369"/>
        <v>入力済</v>
      </c>
      <c r="BB724" s="632" t="str">
        <f>IFERROR(VLOOKUP(K724,【参考】数式用!$AX$3:$AY$59, 2, FALSE), "")</f>
        <v/>
      </c>
      <c r="BC724" s="577" t="str">
        <f t="shared" si="370"/>
        <v/>
      </c>
      <c r="BD724" s="559" t="str">
        <f t="shared" si="371"/>
        <v>入力済</v>
      </c>
      <c r="BE724" s="559" t="str">
        <f t="shared" si="372"/>
        <v/>
      </c>
      <c r="BF724" s="559" t="str">
        <f t="shared" si="373"/>
        <v/>
      </c>
      <c r="BG724" s="559" t="str">
        <f t="shared" si="374"/>
        <v/>
      </c>
      <c r="BH724" s="559" t="str">
        <f t="shared" si="375"/>
        <v/>
      </c>
      <c r="BI724" s="559" t="str">
        <f t="shared" si="376"/>
        <v/>
      </c>
      <c r="BK724" s="27"/>
      <c r="BL724" s="606" t="str">
        <f t="shared" si="377"/>
        <v/>
      </c>
      <c r="BM724" s="606" t="str">
        <f t="shared" si="378"/>
        <v/>
      </c>
      <c r="BN724" s="606" t="str">
        <f t="shared" si="379"/>
        <v/>
      </c>
      <c r="BO724" s="607" t="str">
        <f>IFERROR(IF(BN724="対象",ROUNDDOWN(L724*VLOOKUP(K724,【参考】数式用!$A$4:$J$42,10,FALSE)*AA724,0),""),"")</f>
        <v/>
      </c>
      <c r="BP724" s="606" t="str">
        <f t="shared" si="383"/>
        <v/>
      </c>
      <c r="BQ724" s="606" t="str">
        <f t="shared" si="380"/>
        <v/>
      </c>
      <c r="BR724" s="608" t="str">
        <f t="shared" si="384"/>
        <v/>
      </c>
      <c r="BS724" s="608" t="str">
        <f t="shared" si="381"/>
        <v/>
      </c>
      <c r="BT724" s="606" t="str">
        <f t="shared" si="382"/>
        <v/>
      </c>
      <c r="BU724" s="607" t="str">
        <f>IFERROR(IF(BT724="Ⅱロ有り",ROUNDDOWN(L724*VLOOKUP(K724,【参考】数式用!$A$4:$J$42,10,FALSE)*AA724,0),""),"")</f>
        <v/>
      </c>
      <c r="BV724" s="606" t="str">
        <f>IFERROR(IF(BT724="Ⅱロなし",ROUNDDOWN(L724*VLOOKUP(K724,【参考】数式用!$A$4:$J$42,8,FALSE)*AA724,0),""),"")</f>
        <v/>
      </c>
    </row>
    <row r="725" spans="1:74" ht="110.1" customHeight="1" thickBot="1">
      <c r="A725" s="333">
        <v>712</v>
      </c>
      <c r="B725" s="1008" t="str">
        <f>IF(基本情報入力シート!B747="","",基本情報入力シート!B747)</f>
        <v/>
      </c>
      <c r="C725" s="1009"/>
      <c r="D725" s="1009"/>
      <c r="E725" s="1009"/>
      <c r="F725" s="1010"/>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24" t="str">
        <f>IF('別紙様式2-2（個票（４、５月））'!M725="","",'別紙様式2-2（個票（４、５月））'!M725)</f>
        <v/>
      </c>
      <c r="N725" s="584" t="str">
        <f>IF('別紙様式2-2（個票（４、５月））'!N725="","",'別紙様式2-2（個票（４、５月））'!N725)</f>
        <v/>
      </c>
      <c r="O725" s="336"/>
      <c r="P725" s="337" t="str">
        <f>IFERROR(VLOOKUP(K725,【参考】数式用!$A$2:$M$57,MATCH(O725,【参考】数式用!$G$3:$M$3,0)+6,0),"")</f>
        <v/>
      </c>
      <c r="Q725" s="338" t="s">
        <v>118</v>
      </c>
      <c r="R725" s="339"/>
      <c r="S725" s="340" t="s">
        <v>183</v>
      </c>
      <c r="T725" s="339"/>
      <c r="U725" s="340" t="s">
        <v>184</v>
      </c>
      <c r="V725" s="339"/>
      <c r="W725" s="340" t="s">
        <v>183</v>
      </c>
      <c r="X725" s="339"/>
      <c r="Y725" s="340" t="s">
        <v>185</v>
      </c>
      <c r="Z725" s="340" t="s">
        <v>186</v>
      </c>
      <c r="AA725" s="340" t="str">
        <f t="shared" si="354"/>
        <v/>
      </c>
      <c r="AB725" s="341" t="s">
        <v>187</v>
      </c>
      <c r="AC725" s="342" t="str">
        <f t="shared" si="355"/>
        <v/>
      </c>
      <c r="AD725" s="509" t="str">
        <f t="shared" si="356"/>
        <v/>
      </c>
      <c r="AE725" s="343" t="str">
        <f>IFERROR(ROUNDDOWN(ROUNDDOWN(ROUND(L725*VLOOKUP(K725,【参考】数式用!$A$2:$M$57,MATCH("処遇改善加算Ⅳ",【参考】数式用!$G$3:$M$3,0)+6,0),0),0)*AA725*0.5,0), "")</f>
        <v/>
      </c>
      <c r="AF725" s="344"/>
      <c r="AG725" s="345"/>
      <c r="AH725" s="345"/>
      <c r="AI725" s="344"/>
      <c r="AJ725" s="382"/>
      <c r="AK725" s="346"/>
      <c r="AL725" s="324" t="str">
        <f t="shared" si="357"/>
        <v/>
      </c>
      <c r="AM725" s="325" t="str">
        <f t="shared" si="358"/>
        <v/>
      </c>
      <c r="AN725" s="255"/>
      <c r="AO725" s="577" t="str">
        <f>IFERROR(VLOOKUP(K725,【参考】数式用!$A$2:$N$57,14,FALSE),"")</f>
        <v/>
      </c>
      <c r="AP725" s="577" t="str">
        <f t="shared" si="359"/>
        <v/>
      </c>
      <c r="AQ725" s="560" t="str">
        <f t="shared" si="360"/>
        <v/>
      </c>
      <c r="AR725" s="560" t="str">
        <f t="shared" si="361"/>
        <v>キャリアパス要件Ⅰ・Ⅱ_</v>
      </c>
      <c r="AS725" s="632" t="str">
        <f t="shared" si="362"/>
        <v>入力済</v>
      </c>
      <c r="AT725" s="577" t="str">
        <f t="shared" si="363"/>
        <v/>
      </c>
      <c r="AU725" s="632" t="str">
        <f t="shared" si="364"/>
        <v>入力済</v>
      </c>
      <c r="AV725" s="632" t="str">
        <f t="shared" si="365"/>
        <v/>
      </c>
      <c r="AW725" s="632" t="str">
        <f t="shared" si="366"/>
        <v/>
      </c>
      <c r="AX725" s="577" t="str">
        <f t="shared" si="367"/>
        <v/>
      </c>
      <c r="AY725" s="632" t="str">
        <f>IFERROR(VLOOKUP(K725,【参考】数式用!$AR$3:$AS$49, 2, FALSE), "")</f>
        <v/>
      </c>
      <c r="AZ725" s="577" t="str">
        <f t="shared" si="368"/>
        <v/>
      </c>
      <c r="BA725" s="559" t="str">
        <f t="shared" si="369"/>
        <v>入力済</v>
      </c>
      <c r="BB725" s="632" t="str">
        <f>IFERROR(VLOOKUP(K725,【参考】数式用!$AX$3:$AY$59, 2, FALSE), "")</f>
        <v/>
      </c>
      <c r="BC725" s="577" t="str">
        <f t="shared" si="370"/>
        <v/>
      </c>
      <c r="BD725" s="559" t="str">
        <f t="shared" si="371"/>
        <v>入力済</v>
      </c>
      <c r="BE725" s="559" t="str">
        <f t="shared" si="372"/>
        <v/>
      </c>
      <c r="BF725" s="559" t="str">
        <f t="shared" si="373"/>
        <v/>
      </c>
      <c r="BG725" s="559" t="str">
        <f t="shared" si="374"/>
        <v/>
      </c>
      <c r="BH725" s="559" t="str">
        <f t="shared" si="375"/>
        <v/>
      </c>
      <c r="BI725" s="559" t="str">
        <f t="shared" si="376"/>
        <v/>
      </c>
      <c r="BK725" s="27"/>
      <c r="BL725" s="606" t="str">
        <f t="shared" si="377"/>
        <v/>
      </c>
      <c r="BM725" s="606" t="str">
        <f t="shared" si="378"/>
        <v/>
      </c>
      <c r="BN725" s="606" t="str">
        <f t="shared" si="379"/>
        <v/>
      </c>
      <c r="BO725" s="607" t="str">
        <f>IFERROR(IF(BN725="対象",ROUNDDOWN(L725*VLOOKUP(K725,【参考】数式用!$A$4:$J$42,10,FALSE)*AA725,0),""),"")</f>
        <v/>
      </c>
      <c r="BP725" s="606" t="str">
        <f t="shared" si="383"/>
        <v/>
      </c>
      <c r="BQ725" s="606" t="str">
        <f t="shared" si="380"/>
        <v/>
      </c>
      <c r="BR725" s="608" t="str">
        <f t="shared" si="384"/>
        <v/>
      </c>
      <c r="BS725" s="608" t="str">
        <f t="shared" si="381"/>
        <v/>
      </c>
      <c r="BT725" s="606" t="str">
        <f t="shared" si="382"/>
        <v/>
      </c>
      <c r="BU725" s="607" t="str">
        <f>IFERROR(IF(BT725="Ⅱロ有り",ROUNDDOWN(L725*VLOOKUP(K725,【参考】数式用!$A$4:$J$42,10,FALSE)*AA725,0),""),"")</f>
        <v/>
      </c>
      <c r="BV725" s="606" t="str">
        <f>IFERROR(IF(BT725="Ⅱロなし",ROUNDDOWN(L725*VLOOKUP(K725,【参考】数式用!$A$4:$J$42,8,FALSE)*AA725,0),""),"")</f>
        <v/>
      </c>
    </row>
    <row r="726" spans="1:74" ht="110.1" customHeight="1" thickBot="1">
      <c r="A726" s="333">
        <v>713</v>
      </c>
      <c r="B726" s="1008" t="str">
        <f>IF(基本情報入力シート!B748="","",基本情報入力シート!B748)</f>
        <v/>
      </c>
      <c r="C726" s="1009"/>
      <c r="D726" s="1009"/>
      <c r="E726" s="1009"/>
      <c r="F726" s="1010"/>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24" t="str">
        <f>IF('別紙様式2-2（個票（４、５月））'!M726="","",'別紙様式2-2（個票（４、５月））'!M726)</f>
        <v/>
      </c>
      <c r="N726" s="584" t="str">
        <f>IF('別紙様式2-2（個票（４、５月））'!N726="","",'別紙様式2-2（個票（４、５月））'!N726)</f>
        <v/>
      </c>
      <c r="O726" s="336"/>
      <c r="P726" s="337" t="str">
        <f>IFERROR(VLOOKUP(K726,【参考】数式用!$A$2:$M$57,MATCH(O726,【参考】数式用!$G$3:$M$3,0)+6,0),"")</f>
        <v/>
      </c>
      <c r="Q726" s="338" t="s">
        <v>118</v>
      </c>
      <c r="R726" s="339"/>
      <c r="S726" s="340" t="s">
        <v>183</v>
      </c>
      <c r="T726" s="339"/>
      <c r="U726" s="340" t="s">
        <v>184</v>
      </c>
      <c r="V726" s="339"/>
      <c r="W726" s="340" t="s">
        <v>183</v>
      </c>
      <c r="X726" s="339"/>
      <c r="Y726" s="340" t="s">
        <v>185</v>
      </c>
      <c r="Z726" s="340" t="s">
        <v>186</v>
      </c>
      <c r="AA726" s="340" t="str">
        <f t="shared" si="354"/>
        <v/>
      </c>
      <c r="AB726" s="341" t="s">
        <v>187</v>
      </c>
      <c r="AC726" s="342" t="str">
        <f t="shared" si="355"/>
        <v/>
      </c>
      <c r="AD726" s="509" t="str">
        <f t="shared" si="356"/>
        <v/>
      </c>
      <c r="AE726" s="343" t="str">
        <f>IFERROR(ROUNDDOWN(ROUNDDOWN(ROUND(L726*VLOOKUP(K726,【参考】数式用!$A$2:$M$57,MATCH("処遇改善加算Ⅳ",【参考】数式用!$G$3:$M$3,0)+6,0),0),0)*AA726*0.5,0), "")</f>
        <v/>
      </c>
      <c r="AF726" s="344"/>
      <c r="AG726" s="345"/>
      <c r="AH726" s="345"/>
      <c r="AI726" s="344"/>
      <c r="AJ726" s="382"/>
      <c r="AK726" s="346"/>
      <c r="AL726" s="324" t="str">
        <f t="shared" si="357"/>
        <v/>
      </c>
      <c r="AM726" s="325" t="str">
        <f t="shared" si="358"/>
        <v/>
      </c>
      <c r="AN726" s="255"/>
      <c r="AO726" s="577" t="str">
        <f>IFERROR(VLOOKUP(K726,【参考】数式用!$A$2:$N$57,14,FALSE),"")</f>
        <v/>
      </c>
      <c r="AP726" s="577" t="str">
        <f t="shared" si="359"/>
        <v/>
      </c>
      <c r="AQ726" s="560" t="str">
        <f t="shared" si="360"/>
        <v/>
      </c>
      <c r="AR726" s="560" t="str">
        <f t="shared" si="361"/>
        <v>キャリアパス要件Ⅰ・Ⅱ_</v>
      </c>
      <c r="AS726" s="632" t="str">
        <f t="shared" si="362"/>
        <v>入力済</v>
      </c>
      <c r="AT726" s="577" t="str">
        <f t="shared" si="363"/>
        <v/>
      </c>
      <c r="AU726" s="632" t="str">
        <f t="shared" si="364"/>
        <v>入力済</v>
      </c>
      <c r="AV726" s="632" t="str">
        <f t="shared" si="365"/>
        <v/>
      </c>
      <c r="AW726" s="632" t="str">
        <f t="shared" si="366"/>
        <v/>
      </c>
      <c r="AX726" s="577" t="str">
        <f t="shared" si="367"/>
        <v/>
      </c>
      <c r="AY726" s="632" t="str">
        <f>IFERROR(VLOOKUP(K726,【参考】数式用!$AR$3:$AS$49, 2, FALSE), "")</f>
        <v/>
      </c>
      <c r="AZ726" s="577" t="str">
        <f t="shared" si="368"/>
        <v/>
      </c>
      <c r="BA726" s="559" t="str">
        <f t="shared" si="369"/>
        <v>入力済</v>
      </c>
      <c r="BB726" s="632" t="str">
        <f>IFERROR(VLOOKUP(K726,【参考】数式用!$AX$3:$AY$59, 2, FALSE), "")</f>
        <v/>
      </c>
      <c r="BC726" s="577" t="str">
        <f t="shared" si="370"/>
        <v/>
      </c>
      <c r="BD726" s="559" t="str">
        <f t="shared" si="371"/>
        <v>入力済</v>
      </c>
      <c r="BE726" s="559" t="str">
        <f t="shared" si="372"/>
        <v/>
      </c>
      <c r="BF726" s="559" t="str">
        <f t="shared" si="373"/>
        <v/>
      </c>
      <c r="BG726" s="559" t="str">
        <f t="shared" si="374"/>
        <v/>
      </c>
      <c r="BH726" s="559" t="str">
        <f t="shared" si="375"/>
        <v/>
      </c>
      <c r="BI726" s="559" t="str">
        <f t="shared" si="376"/>
        <v/>
      </c>
      <c r="BK726" s="27"/>
      <c r="BL726" s="606" t="str">
        <f t="shared" si="377"/>
        <v/>
      </c>
      <c r="BM726" s="606" t="str">
        <f t="shared" si="378"/>
        <v/>
      </c>
      <c r="BN726" s="606" t="str">
        <f t="shared" si="379"/>
        <v/>
      </c>
      <c r="BO726" s="607" t="str">
        <f>IFERROR(IF(BN726="対象",ROUNDDOWN(L726*VLOOKUP(K726,【参考】数式用!$A$4:$J$42,10,FALSE)*AA726,0),""),"")</f>
        <v/>
      </c>
      <c r="BP726" s="606" t="str">
        <f t="shared" si="383"/>
        <v/>
      </c>
      <c r="BQ726" s="606" t="str">
        <f t="shared" si="380"/>
        <v/>
      </c>
      <c r="BR726" s="608" t="str">
        <f t="shared" si="384"/>
        <v/>
      </c>
      <c r="BS726" s="608" t="str">
        <f t="shared" si="381"/>
        <v/>
      </c>
      <c r="BT726" s="606" t="str">
        <f t="shared" si="382"/>
        <v/>
      </c>
      <c r="BU726" s="607" t="str">
        <f>IFERROR(IF(BT726="Ⅱロ有り",ROUNDDOWN(L726*VLOOKUP(K726,【参考】数式用!$A$4:$J$42,10,FALSE)*AA726,0),""),"")</f>
        <v/>
      </c>
      <c r="BV726" s="606" t="str">
        <f>IFERROR(IF(BT726="Ⅱロなし",ROUNDDOWN(L726*VLOOKUP(K726,【参考】数式用!$A$4:$J$42,8,FALSE)*AA726,0),""),"")</f>
        <v/>
      </c>
    </row>
    <row r="727" spans="1:74" ht="110.1" customHeight="1" thickBot="1">
      <c r="A727" s="333">
        <v>714</v>
      </c>
      <c r="B727" s="1008" t="str">
        <f>IF(基本情報入力シート!B749="","",基本情報入力シート!B749)</f>
        <v/>
      </c>
      <c r="C727" s="1009"/>
      <c r="D727" s="1009"/>
      <c r="E727" s="1009"/>
      <c r="F727" s="1010"/>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24" t="str">
        <f>IF('別紙様式2-2（個票（４、５月））'!M727="","",'別紙様式2-2（個票（４、５月））'!M727)</f>
        <v/>
      </c>
      <c r="N727" s="584" t="str">
        <f>IF('別紙様式2-2（個票（４、５月））'!N727="","",'別紙様式2-2（個票（４、５月））'!N727)</f>
        <v/>
      </c>
      <c r="O727" s="336"/>
      <c r="P727" s="337" t="str">
        <f>IFERROR(VLOOKUP(K727,【参考】数式用!$A$2:$M$57,MATCH(O727,【参考】数式用!$G$3:$M$3,0)+6,0),"")</f>
        <v/>
      </c>
      <c r="Q727" s="338" t="s">
        <v>118</v>
      </c>
      <c r="R727" s="339"/>
      <c r="S727" s="340" t="s">
        <v>183</v>
      </c>
      <c r="T727" s="339"/>
      <c r="U727" s="340" t="s">
        <v>184</v>
      </c>
      <c r="V727" s="339"/>
      <c r="W727" s="340" t="s">
        <v>183</v>
      </c>
      <c r="X727" s="339"/>
      <c r="Y727" s="340" t="s">
        <v>185</v>
      </c>
      <c r="Z727" s="340" t="s">
        <v>186</v>
      </c>
      <c r="AA727" s="340" t="str">
        <f t="shared" si="354"/>
        <v/>
      </c>
      <c r="AB727" s="341" t="s">
        <v>187</v>
      </c>
      <c r="AC727" s="342" t="str">
        <f t="shared" si="355"/>
        <v/>
      </c>
      <c r="AD727" s="509" t="str">
        <f t="shared" si="356"/>
        <v/>
      </c>
      <c r="AE727" s="343" t="str">
        <f>IFERROR(ROUNDDOWN(ROUNDDOWN(ROUND(L727*VLOOKUP(K727,【参考】数式用!$A$2:$M$57,MATCH("処遇改善加算Ⅳ",【参考】数式用!$G$3:$M$3,0)+6,0),0),0)*AA727*0.5,0), "")</f>
        <v/>
      </c>
      <c r="AF727" s="344"/>
      <c r="AG727" s="345"/>
      <c r="AH727" s="345"/>
      <c r="AI727" s="344"/>
      <c r="AJ727" s="382"/>
      <c r="AK727" s="346"/>
      <c r="AL727" s="324" t="str">
        <f t="shared" si="357"/>
        <v/>
      </c>
      <c r="AM727" s="325" t="str">
        <f t="shared" si="358"/>
        <v/>
      </c>
      <c r="AN727" s="255"/>
      <c r="AO727" s="577" t="str">
        <f>IFERROR(VLOOKUP(K727,【参考】数式用!$A$2:$N$57,14,FALSE),"")</f>
        <v/>
      </c>
      <c r="AP727" s="577" t="str">
        <f t="shared" si="359"/>
        <v/>
      </c>
      <c r="AQ727" s="560" t="str">
        <f t="shared" si="360"/>
        <v/>
      </c>
      <c r="AR727" s="560" t="str">
        <f t="shared" si="361"/>
        <v>キャリアパス要件Ⅰ・Ⅱ_</v>
      </c>
      <c r="AS727" s="632" t="str">
        <f t="shared" si="362"/>
        <v>入力済</v>
      </c>
      <c r="AT727" s="577" t="str">
        <f t="shared" si="363"/>
        <v/>
      </c>
      <c r="AU727" s="632" t="str">
        <f t="shared" si="364"/>
        <v>入力済</v>
      </c>
      <c r="AV727" s="632" t="str">
        <f t="shared" si="365"/>
        <v/>
      </c>
      <c r="AW727" s="632" t="str">
        <f t="shared" si="366"/>
        <v/>
      </c>
      <c r="AX727" s="577" t="str">
        <f t="shared" si="367"/>
        <v/>
      </c>
      <c r="AY727" s="632" t="str">
        <f>IFERROR(VLOOKUP(K727,【参考】数式用!$AR$3:$AS$49, 2, FALSE), "")</f>
        <v/>
      </c>
      <c r="AZ727" s="577" t="str">
        <f t="shared" si="368"/>
        <v/>
      </c>
      <c r="BA727" s="559" t="str">
        <f t="shared" si="369"/>
        <v>入力済</v>
      </c>
      <c r="BB727" s="632" t="str">
        <f>IFERROR(VLOOKUP(K727,【参考】数式用!$AX$3:$AY$59, 2, FALSE), "")</f>
        <v/>
      </c>
      <c r="BC727" s="577" t="str">
        <f t="shared" si="370"/>
        <v/>
      </c>
      <c r="BD727" s="559" t="str">
        <f t="shared" si="371"/>
        <v>入力済</v>
      </c>
      <c r="BE727" s="559" t="str">
        <f t="shared" si="372"/>
        <v/>
      </c>
      <c r="BF727" s="559" t="str">
        <f t="shared" si="373"/>
        <v/>
      </c>
      <c r="BG727" s="559" t="str">
        <f t="shared" si="374"/>
        <v/>
      </c>
      <c r="BH727" s="559" t="str">
        <f t="shared" si="375"/>
        <v/>
      </c>
      <c r="BI727" s="559" t="str">
        <f t="shared" si="376"/>
        <v/>
      </c>
      <c r="BK727" s="27"/>
      <c r="BL727" s="606" t="str">
        <f t="shared" si="377"/>
        <v/>
      </c>
      <c r="BM727" s="606" t="str">
        <f t="shared" si="378"/>
        <v/>
      </c>
      <c r="BN727" s="606" t="str">
        <f t="shared" si="379"/>
        <v/>
      </c>
      <c r="BO727" s="607" t="str">
        <f>IFERROR(IF(BN727="対象",ROUNDDOWN(L727*VLOOKUP(K727,【参考】数式用!$A$4:$J$42,10,FALSE)*AA727,0),""),"")</f>
        <v/>
      </c>
      <c r="BP727" s="606" t="str">
        <f t="shared" si="383"/>
        <v/>
      </c>
      <c r="BQ727" s="606" t="str">
        <f t="shared" si="380"/>
        <v/>
      </c>
      <c r="BR727" s="608" t="str">
        <f t="shared" si="384"/>
        <v/>
      </c>
      <c r="BS727" s="608" t="str">
        <f t="shared" si="381"/>
        <v/>
      </c>
      <c r="BT727" s="606" t="str">
        <f t="shared" si="382"/>
        <v/>
      </c>
      <c r="BU727" s="607" t="str">
        <f>IFERROR(IF(BT727="Ⅱロ有り",ROUNDDOWN(L727*VLOOKUP(K727,【参考】数式用!$A$4:$J$42,10,FALSE)*AA727,0),""),"")</f>
        <v/>
      </c>
      <c r="BV727" s="606" t="str">
        <f>IFERROR(IF(BT727="Ⅱロなし",ROUNDDOWN(L727*VLOOKUP(K727,【参考】数式用!$A$4:$J$42,8,FALSE)*AA727,0),""),"")</f>
        <v/>
      </c>
    </row>
    <row r="728" spans="1:74" ht="110.1" customHeight="1" thickBot="1">
      <c r="A728" s="333">
        <v>715</v>
      </c>
      <c r="B728" s="1008" t="str">
        <f>IF(基本情報入力シート!B750="","",基本情報入力シート!B750)</f>
        <v/>
      </c>
      <c r="C728" s="1009"/>
      <c r="D728" s="1009"/>
      <c r="E728" s="1009"/>
      <c r="F728" s="1010"/>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24" t="str">
        <f>IF('別紙様式2-2（個票（４、５月））'!M728="","",'別紙様式2-2（個票（４、５月））'!M728)</f>
        <v/>
      </c>
      <c r="N728" s="584" t="str">
        <f>IF('別紙様式2-2（個票（４、５月））'!N728="","",'別紙様式2-2（個票（４、５月））'!N728)</f>
        <v/>
      </c>
      <c r="O728" s="336"/>
      <c r="P728" s="337" t="str">
        <f>IFERROR(VLOOKUP(K728,【参考】数式用!$A$2:$M$57,MATCH(O728,【参考】数式用!$G$3:$M$3,0)+6,0),"")</f>
        <v/>
      </c>
      <c r="Q728" s="338" t="s">
        <v>118</v>
      </c>
      <c r="R728" s="339"/>
      <c r="S728" s="340" t="s">
        <v>183</v>
      </c>
      <c r="T728" s="339"/>
      <c r="U728" s="340" t="s">
        <v>184</v>
      </c>
      <c r="V728" s="339"/>
      <c r="W728" s="340" t="s">
        <v>183</v>
      </c>
      <c r="X728" s="339"/>
      <c r="Y728" s="340" t="s">
        <v>185</v>
      </c>
      <c r="Z728" s="340" t="s">
        <v>186</v>
      </c>
      <c r="AA728" s="340" t="str">
        <f t="shared" si="354"/>
        <v/>
      </c>
      <c r="AB728" s="341" t="s">
        <v>187</v>
      </c>
      <c r="AC728" s="342" t="str">
        <f t="shared" si="355"/>
        <v/>
      </c>
      <c r="AD728" s="509" t="str">
        <f t="shared" si="356"/>
        <v/>
      </c>
      <c r="AE728" s="343" t="str">
        <f>IFERROR(ROUNDDOWN(ROUNDDOWN(ROUND(L728*VLOOKUP(K728,【参考】数式用!$A$2:$M$57,MATCH("処遇改善加算Ⅳ",【参考】数式用!$G$3:$M$3,0)+6,0),0),0)*AA728*0.5,0), "")</f>
        <v/>
      </c>
      <c r="AF728" s="344"/>
      <c r="AG728" s="345"/>
      <c r="AH728" s="345"/>
      <c r="AI728" s="344"/>
      <c r="AJ728" s="382"/>
      <c r="AK728" s="346"/>
      <c r="AL728" s="324" t="str">
        <f t="shared" si="357"/>
        <v/>
      </c>
      <c r="AM728" s="325" t="str">
        <f t="shared" si="358"/>
        <v/>
      </c>
      <c r="AN728" s="255"/>
      <c r="AO728" s="577" t="str">
        <f>IFERROR(VLOOKUP(K728,【参考】数式用!$A$2:$N$57,14,FALSE),"")</f>
        <v/>
      </c>
      <c r="AP728" s="577" t="str">
        <f t="shared" si="359"/>
        <v/>
      </c>
      <c r="AQ728" s="560" t="str">
        <f t="shared" si="360"/>
        <v/>
      </c>
      <c r="AR728" s="560" t="str">
        <f t="shared" si="361"/>
        <v>キャリアパス要件Ⅰ・Ⅱ_</v>
      </c>
      <c r="AS728" s="632" t="str">
        <f t="shared" si="362"/>
        <v>入力済</v>
      </c>
      <c r="AT728" s="577" t="str">
        <f t="shared" si="363"/>
        <v/>
      </c>
      <c r="AU728" s="632" t="str">
        <f t="shared" si="364"/>
        <v>入力済</v>
      </c>
      <c r="AV728" s="632" t="str">
        <f t="shared" si="365"/>
        <v/>
      </c>
      <c r="AW728" s="632" t="str">
        <f t="shared" si="366"/>
        <v/>
      </c>
      <c r="AX728" s="577" t="str">
        <f t="shared" si="367"/>
        <v/>
      </c>
      <c r="AY728" s="632" t="str">
        <f>IFERROR(VLOOKUP(K728,【参考】数式用!$AR$3:$AS$49, 2, FALSE), "")</f>
        <v/>
      </c>
      <c r="AZ728" s="577" t="str">
        <f t="shared" si="368"/>
        <v/>
      </c>
      <c r="BA728" s="559" t="str">
        <f t="shared" si="369"/>
        <v>入力済</v>
      </c>
      <c r="BB728" s="632" t="str">
        <f>IFERROR(VLOOKUP(K728,【参考】数式用!$AX$3:$AY$59, 2, FALSE), "")</f>
        <v/>
      </c>
      <c r="BC728" s="577" t="str">
        <f t="shared" si="370"/>
        <v/>
      </c>
      <c r="BD728" s="559" t="str">
        <f t="shared" si="371"/>
        <v>入力済</v>
      </c>
      <c r="BE728" s="559" t="str">
        <f t="shared" si="372"/>
        <v/>
      </c>
      <c r="BF728" s="559" t="str">
        <f t="shared" si="373"/>
        <v/>
      </c>
      <c r="BG728" s="559" t="str">
        <f t="shared" si="374"/>
        <v/>
      </c>
      <c r="BH728" s="559" t="str">
        <f t="shared" si="375"/>
        <v/>
      </c>
      <c r="BI728" s="559" t="str">
        <f t="shared" si="376"/>
        <v/>
      </c>
      <c r="BK728" s="27"/>
      <c r="BL728" s="606" t="str">
        <f t="shared" si="377"/>
        <v/>
      </c>
      <c r="BM728" s="606" t="str">
        <f t="shared" si="378"/>
        <v/>
      </c>
      <c r="BN728" s="606" t="str">
        <f t="shared" si="379"/>
        <v/>
      </c>
      <c r="BO728" s="607" t="str">
        <f>IFERROR(IF(BN728="対象",ROUNDDOWN(L728*VLOOKUP(K728,【参考】数式用!$A$4:$J$42,10,FALSE)*AA728,0),""),"")</f>
        <v/>
      </c>
      <c r="BP728" s="606" t="str">
        <f t="shared" si="383"/>
        <v/>
      </c>
      <c r="BQ728" s="606" t="str">
        <f t="shared" si="380"/>
        <v/>
      </c>
      <c r="BR728" s="608" t="str">
        <f t="shared" si="384"/>
        <v/>
      </c>
      <c r="BS728" s="608" t="str">
        <f t="shared" si="381"/>
        <v/>
      </c>
      <c r="BT728" s="606" t="str">
        <f t="shared" si="382"/>
        <v/>
      </c>
      <c r="BU728" s="607" t="str">
        <f>IFERROR(IF(BT728="Ⅱロ有り",ROUNDDOWN(L728*VLOOKUP(K728,【参考】数式用!$A$4:$J$42,10,FALSE)*AA728,0),""),"")</f>
        <v/>
      </c>
      <c r="BV728" s="606" t="str">
        <f>IFERROR(IF(BT728="Ⅱロなし",ROUNDDOWN(L728*VLOOKUP(K728,【参考】数式用!$A$4:$J$42,8,FALSE)*AA728,0),""),"")</f>
        <v/>
      </c>
    </row>
    <row r="729" spans="1:74" ht="110.1" customHeight="1" thickBot="1">
      <c r="A729" s="333">
        <v>716</v>
      </c>
      <c r="B729" s="1008" t="str">
        <f>IF(基本情報入力シート!B751="","",基本情報入力シート!B751)</f>
        <v/>
      </c>
      <c r="C729" s="1009"/>
      <c r="D729" s="1009"/>
      <c r="E729" s="1009"/>
      <c r="F729" s="1010"/>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24" t="str">
        <f>IF('別紙様式2-2（個票（４、５月））'!M729="","",'別紙様式2-2（個票（４、５月））'!M729)</f>
        <v/>
      </c>
      <c r="N729" s="584" t="str">
        <f>IF('別紙様式2-2（個票（４、５月））'!N729="","",'別紙様式2-2（個票（４、５月））'!N729)</f>
        <v/>
      </c>
      <c r="O729" s="336"/>
      <c r="P729" s="337" t="str">
        <f>IFERROR(VLOOKUP(K729,【参考】数式用!$A$2:$M$57,MATCH(O729,【参考】数式用!$G$3:$M$3,0)+6,0),"")</f>
        <v/>
      </c>
      <c r="Q729" s="338" t="s">
        <v>118</v>
      </c>
      <c r="R729" s="339"/>
      <c r="S729" s="340" t="s">
        <v>183</v>
      </c>
      <c r="T729" s="339"/>
      <c r="U729" s="340" t="s">
        <v>184</v>
      </c>
      <c r="V729" s="339"/>
      <c r="W729" s="340" t="s">
        <v>183</v>
      </c>
      <c r="X729" s="339"/>
      <c r="Y729" s="340" t="s">
        <v>185</v>
      </c>
      <c r="Z729" s="340" t="s">
        <v>186</v>
      </c>
      <c r="AA729" s="340" t="str">
        <f t="shared" si="354"/>
        <v/>
      </c>
      <c r="AB729" s="341" t="s">
        <v>187</v>
      </c>
      <c r="AC729" s="342" t="str">
        <f t="shared" si="355"/>
        <v/>
      </c>
      <c r="AD729" s="509" t="str">
        <f t="shared" si="356"/>
        <v/>
      </c>
      <c r="AE729" s="343" t="str">
        <f>IFERROR(ROUNDDOWN(ROUNDDOWN(ROUND(L729*VLOOKUP(K729,【参考】数式用!$A$2:$M$57,MATCH("処遇改善加算Ⅳ",【参考】数式用!$G$3:$M$3,0)+6,0),0),0)*AA729*0.5,0), "")</f>
        <v/>
      </c>
      <c r="AF729" s="344"/>
      <c r="AG729" s="345"/>
      <c r="AH729" s="345"/>
      <c r="AI729" s="344"/>
      <c r="AJ729" s="382"/>
      <c r="AK729" s="346"/>
      <c r="AL729" s="324" t="str">
        <f t="shared" si="357"/>
        <v/>
      </c>
      <c r="AM729" s="325" t="str">
        <f t="shared" si="358"/>
        <v/>
      </c>
      <c r="AN729" s="255"/>
      <c r="AO729" s="577" t="str">
        <f>IFERROR(VLOOKUP(K729,【参考】数式用!$A$2:$N$57,14,FALSE),"")</f>
        <v/>
      </c>
      <c r="AP729" s="577" t="str">
        <f t="shared" si="359"/>
        <v/>
      </c>
      <c r="AQ729" s="560" t="str">
        <f t="shared" si="360"/>
        <v/>
      </c>
      <c r="AR729" s="560" t="str">
        <f t="shared" si="361"/>
        <v>キャリアパス要件Ⅰ・Ⅱ_</v>
      </c>
      <c r="AS729" s="632" t="str">
        <f t="shared" si="362"/>
        <v>入力済</v>
      </c>
      <c r="AT729" s="577" t="str">
        <f t="shared" si="363"/>
        <v/>
      </c>
      <c r="AU729" s="632" t="str">
        <f t="shared" si="364"/>
        <v>入力済</v>
      </c>
      <c r="AV729" s="632" t="str">
        <f t="shared" si="365"/>
        <v/>
      </c>
      <c r="AW729" s="632" t="str">
        <f t="shared" si="366"/>
        <v/>
      </c>
      <c r="AX729" s="577" t="str">
        <f t="shared" si="367"/>
        <v/>
      </c>
      <c r="AY729" s="632" t="str">
        <f>IFERROR(VLOOKUP(K729,【参考】数式用!$AR$3:$AS$49, 2, FALSE), "")</f>
        <v/>
      </c>
      <c r="AZ729" s="577" t="str">
        <f t="shared" si="368"/>
        <v/>
      </c>
      <c r="BA729" s="559" t="str">
        <f t="shared" si="369"/>
        <v>入力済</v>
      </c>
      <c r="BB729" s="632" t="str">
        <f>IFERROR(VLOOKUP(K729,【参考】数式用!$AX$3:$AY$59, 2, FALSE), "")</f>
        <v/>
      </c>
      <c r="BC729" s="577" t="str">
        <f t="shared" si="370"/>
        <v/>
      </c>
      <c r="BD729" s="559" t="str">
        <f t="shared" si="371"/>
        <v>入力済</v>
      </c>
      <c r="BE729" s="559" t="str">
        <f t="shared" si="372"/>
        <v/>
      </c>
      <c r="BF729" s="559" t="str">
        <f t="shared" si="373"/>
        <v/>
      </c>
      <c r="BG729" s="559" t="str">
        <f t="shared" si="374"/>
        <v/>
      </c>
      <c r="BH729" s="559" t="str">
        <f t="shared" si="375"/>
        <v/>
      </c>
      <c r="BI729" s="559" t="str">
        <f t="shared" si="376"/>
        <v/>
      </c>
      <c r="BK729" s="27"/>
      <c r="BL729" s="606" t="str">
        <f t="shared" si="377"/>
        <v/>
      </c>
      <c r="BM729" s="606" t="str">
        <f t="shared" si="378"/>
        <v/>
      </c>
      <c r="BN729" s="606" t="str">
        <f t="shared" si="379"/>
        <v/>
      </c>
      <c r="BO729" s="607" t="str">
        <f>IFERROR(IF(BN729="対象",ROUNDDOWN(L729*VLOOKUP(K729,【参考】数式用!$A$4:$J$42,10,FALSE)*AA729,0),""),"")</f>
        <v/>
      </c>
      <c r="BP729" s="606" t="str">
        <f t="shared" si="383"/>
        <v/>
      </c>
      <c r="BQ729" s="606" t="str">
        <f t="shared" si="380"/>
        <v/>
      </c>
      <c r="BR729" s="608" t="str">
        <f t="shared" si="384"/>
        <v/>
      </c>
      <c r="BS729" s="608" t="str">
        <f t="shared" si="381"/>
        <v/>
      </c>
      <c r="BT729" s="606" t="str">
        <f t="shared" si="382"/>
        <v/>
      </c>
      <c r="BU729" s="607" t="str">
        <f>IFERROR(IF(BT729="Ⅱロ有り",ROUNDDOWN(L729*VLOOKUP(K729,【参考】数式用!$A$4:$J$42,10,FALSE)*AA729,0),""),"")</f>
        <v/>
      </c>
      <c r="BV729" s="606" t="str">
        <f>IFERROR(IF(BT729="Ⅱロなし",ROUNDDOWN(L729*VLOOKUP(K729,【参考】数式用!$A$4:$J$42,8,FALSE)*AA729,0),""),"")</f>
        <v/>
      </c>
    </row>
    <row r="730" spans="1:74" ht="110.1" customHeight="1" thickBot="1">
      <c r="A730" s="333">
        <v>717</v>
      </c>
      <c r="B730" s="1008" t="str">
        <f>IF(基本情報入力シート!B752="","",基本情報入力シート!B752)</f>
        <v/>
      </c>
      <c r="C730" s="1009"/>
      <c r="D730" s="1009"/>
      <c r="E730" s="1009"/>
      <c r="F730" s="1010"/>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24" t="str">
        <f>IF('別紙様式2-2（個票（４、５月））'!M730="","",'別紙様式2-2（個票（４、５月））'!M730)</f>
        <v/>
      </c>
      <c r="N730" s="584" t="str">
        <f>IF('別紙様式2-2（個票（４、５月））'!N730="","",'別紙様式2-2（個票（４、５月））'!N730)</f>
        <v/>
      </c>
      <c r="O730" s="336"/>
      <c r="P730" s="337" t="str">
        <f>IFERROR(VLOOKUP(K730,【参考】数式用!$A$2:$M$57,MATCH(O730,【参考】数式用!$G$3:$M$3,0)+6,0),"")</f>
        <v/>
      </c>
      <c r="Q730" s="338" t="s">
        <v>118</v>
      </c>
      <c r="R730" s="339"/>
      <c r="S730" s="340" t="s">
        <v>183</v>
      </c>
      <c r="T730" s="339"/>
      <c r="U730" s="340" t="s">
        <v>184</v>
      </c>
      <c r="V730" s="339"/>
      <c r="W730" s="340" t="s">
        <v>183</v>
      </c>
      <c r="X730" s="339"/>
      <c r="Y730" s="340" t="s">
        <v>185</v>
      </c>
      <c r="Z730" s="340" t="s">
        <v>186</v>
      </c>
      <c r="AA730" s="340" t="str">
        <f t="shared" si="354"/>
        <v/>
      </c>
      <c r="AB730" s="341" t="s">
        <v>187</v>
      </c>
      <c r="AC730" s="342" t="str">
        <f t="shared" si="355"/>
        <v/>
      </c>
      <c r="AD730" s="509" t="str">
        <f t="shared" si="356"/>
        <v/>
      </c>
      <c r="AE730" s="343" t="str">
        <f>IFERROR(ROUNDDOWN(ROUNDDOWN(ROUND(L730*VLOOKUP(K730,【参考】数式用!$A$2:$M$57,MATCH("処遇改善加算Ⅳ",【参考】数式用!$G$3:$M$3,0)+6,0),0),0)*AA730*0.5,0), "")</f>
        <v/>
      </c>
      <c r="AF730" s="344"/>
      <c r="AG730" s="345"/>
      <c r="AH730" s="345"/>
      <c r="AI730" s="344"/>
      <c r="AJ730" s="382"/>
      <c r="AK730" s="346"/>
      <c r="AL730" s="324" t="str">
        <f t="shared" si="357"/>
        <v/>
      </c>
      <c r="AM730" s="325" t="str">
        <f t="shared" si="358"/>
        <v/>
      </c>
      <c r="AN730" s="255"/>
      <c r="AO730" s="577" t="str">
        <f>IFERROR(VLOOKUP(K730,【参考】数式用!$A$2:$N$57,14,FALSE),"")</f>
        <v/>
      </c>
      <c r="AP730" s="577" t="str">
        <f t="shared" si="359"/>
        <v/>
      </c>
      <c r="AQ730" s="560" t="str">
        <f t="shared" si="360"/>
        <v/>
      </c>
      <c r="AR730" s="560" t="str">
        <f t="shared" si="361"/>
        <v>キャリアパス要件Ⅰ・Ⅱ_</v>
      </c>
      <c r="AS730" s="632" t="str">
        <f t="shared" si="362"/>
        <v>入力済</v>
      </c>
      <c r="AT730" s="577" t="str">
        <f t="shared" si="363"/>
        <v/>
      </c>
      <c r="AU730" s="632" t="str">
        <f t="shared" si="364"/>
        <v>入力済</v>
      </c>
      <c r="AV730" s="632" t="str">
        <f t="shared" si="365"/>
        <v/>
      </c>
      <c r="AW730" s="632" t="str">
        <f t="shared" si="366"/>
        <v/>
      </c>
      <c r="AX730" s="577" t="str">
        <f t="shared" si="367"/>
        <v/>
      </c>
      <c r="AY730" s="632" t="str">
        <f>IFERROR(VLOOKUP(K730,【参考】数式用!$AR$3:$AS$49, 2, FALSE), "")</f>
        <v/>
      </c>
      <c r="AZ730" s="577" t="str">
        <f t="shared" si="368"/>
        <v/>
      </c>
      <c r="BA730" s="559" t="str">
        <f t="shared" si="369"/>
        <v>入力済</v>
      </c>
      <c r="BB730" s="632" t="str">
        <f>IFERROR(VLOOKUP(K730,【参考】数式用!$AX$3:$AY$59, 2, FALSE), "")</f>
        <v/>
      </c>
      <c r="BC730" s="577" t="str">
        <f t="shared" si="370"/>
        <v/>
      </c>
      <c r="BD730" s="559" t="str">
        <f t="shared" si="371"/>
        <v>入力済</v>
      </c>
      <c r="BE730" s="559" t="str">
        <f t="shared" si="372"/>
        <v/>
      </c>
      <c r="BF730" s="559" t="str">
        <f t="shared" si="373"/>
        <v/>
      </c>
      <c r="BG730" s="559" t="str">
        <f t="shared" si="374"/>
        <v/>
      </c>
      <c r="BH730" s="559" t="str">
        <f t="shared" si="375"/>
        <v/>
      </c>
      <c r="BI730" s="559" t="str">
        <f t="shared" si="376"/>
        <v/>
      </c>
      <c r="BK730" s="27"/>
      <c r="BL730" s="606" t="str">
        <f t="shared" si="377"/>
        <v/>
      </c>
      <c r="BM730" s="606" t="str">
        <f t="shared" si="378"/>
        <v/>
      </c>
      <c r="BN730" s="606" t="str">
        <f t="shared" si="379"/>
        <v/>
      </c>
      <c r="BO730" s="607" t="str">
        <f>IFERROR(IF(BN730="対象",ROUNDDOWN(L730*VLOOKUP(K730,【参考】数式用!$A$4:$J$42,10,FALSE)*AA730,0),""),"")</f>
        <v/>
      </c>
      <c r="BP730" s="606" t="str">
        <f t="shared" si="383"/>
        <v/>
      </c>
      <c r="BQ730" s="606" t="str">
        <f t="shared" si="380"/>
        <v/>
      </c>
      <c r="BR730" s="608" t="str">
        <f t="shared" si="384"/>
        <v/>
      </c>
      <c r="BS730" s="608" t="str">
        <f t="shared" si="381"/>
        <v/>
      </c>
      <c r="BT730" s="606" t="str">
        <f t="shared" si="382"/>
        <v/>
      </c>
      <c r="BU730" s="607" t="str">
        <f>IFERROR(IF(BT730="Ⅱロ有り",ROUNDDOWN(L730*VLOOKUP(K730,【参考】数式用!$A$4:$J$42,10,FALSE)*AA730,0),""),"")</f>
        <v/>
      </c>
      <c r="BV730" s="606" t="str">
        <f>IFERROR(IF(BT730="Ⅱロなし",ROUNDDOWN(L730*VLOOKUP(K730,【参考】数式用!$A$4:$J$42,8,FALSE)*AA730,0),""),"")</f>
        <v/>
      </c>
    </row>
    <row r="731" spans="1:74" ht="110.1" customHeight="1" thickBot="1">
      <c r="A731" s="333">
        <v>718</v>
      </c>
      <c r="B731" s="1008" t="str">
        <f>IF(基本情報入力シート!B753="","",基本情報入力シート!B753)</f>
        <v/>
      </c>
      <c r="C731" s="1009"/>
      <c r="D731" s="1009"/>
      <c r="E731" s="1009"/>
      <c r="F731" s="1010"/>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24" t="str">
        <f>IF('別紙様式2-2（個票（４、５月））'!M731="","",'別紙様式2-2（個票（４、５月））'!M731)</f>
        <v/>
      </c>
      <c r="N731" s="584" t="str">
        <f>IF('別紙様式2-2（個票（４、５月））'!N731="","",'別紙様式2-2（個票（４、５月））'!N731)</f>
        <v/>
      </c>
      <c r="O731" s="336"/>
      <c r="P731" s="337" t="str">
        <f>IFERROR(VLOOKUP(K731,【参考】数式用!$A$2:$M$57,MATCH(O731,【参考】数式用!$G$3:$M$3,0)+6,0),"")</f>
        <v/>
      </c>
      <c r="Q731" s="338" t="s">
        <v>118</v>
      </c>
      <c r="R731" s="339"/>
      <c r="S731" s="340" t="s">
        <v>183</v>
      </c>
      <c r="T731" s="339"/>
      <c r="U731" s="340" t="s">
        <v>184</v>
      </c>
      <c r="V731" s="339"/>
      <c r="W731" s="340" t="s">
        <v>183</v>
      </c>
      <c r="X731" s="339"/>
      <c r="Y731" s="340" t="s">
        <v>185</v>
      </c>
      <c r="Z731" s="340" t="s">
        <v>186</v>
      </c>
      <c r="AA731" s="340" t="str">
        <f t="shared" si="354"/>
        <v/>
      </c>
      <c r="AB731" s="341" t="s">
        <v>187</v>
      </c>
      <c r="AC731" s="342" t="str">
        <f t="shared" si="355"/>
        <v/>
      </c>
      <c r="AD731" s="509" t="str">
        <f t="shared" si="356"/>
        <v/>
      </c>
      <c r="AE731" s="343" t="str">
        <f>IFERROR(ROUNDDOWN(ROUNDDOWN(ROUND(L731*VLOOKUP(K731,【参考】数式用!$A$2:$M$57,MATCH("処遇改善加算Ⅳ",【参考】数式用!$G$3:$M$3,0)+6,0),0),0)*AA731*0.5,0), "")</f>
        <v/>
      </c>
      <c r="AF731" s="344"/>
      <c r="AG731" s="345"/>
      <c r="AH731" s="345"/>
      <c r="AI731" s="344"/>
      <c r="AJ731" s="382"/>
      <c r="AK731" s="346"/>
      <c r="AL731" s="324" t="str">
        <f t="shared" si="357"/>
        <v/>
      </c>
      <c r="AM731" s="325" t="str">
        <f t="shared" si="358"/>
        <v/>
      </c>
      <c r="AN731" s="255"/>
      <c r="AO731" s="577" t="str">
        <f>IFERROR(VLOOKUP(K731,【参考】数式用!$A$2:$N$57,14,FALSE),"")</f>
        <v/>
      </c>
      <c r="AP731" s="577" t="str">
        <f t="shared" si="359"/>
        <v/>
      </c>
      <c r="AQ731" s="560" t="str">
        <f t="shared" si="360"/>
        <v/>
      </c>
      <c r="AR731" s="560" t="str">
        <f t="shared" si="361"/>
        <v>キャリアパス要件Ⅰ・Ⅱ_</v>
      </c>
      <c r="AS731" s="632" t="str">
        <f t="shared" si="362"/>
        <v>入力済</v>
      </c>
      <c r="AT731" s="577" t="str">
        <f t="shared" si="363"/>
        <v/>
      </c>
      <c r="AU731" s="632" t="str">
        <f t="shared" si="364"/>
        <v>入力済</v>
      </c>
      <c r="AV731" s="632" t="str">
        <f t="shared" si="365"/>
        <v/>
      </c>
      <c r="AW731" s="632" t="str">
        <f t="shared" si="366"/>
        <v/>
      </c>
      <c r="AX731" s="577" t="str">
        <f t="shared" si="367"/>
        <v/>
      </c>
      <c r="AY731" s="632" t="str">
        <f>IFERROR(VLOOKUP(K731,【参考】数式用!$AR$3:$AS$49, 2, FALSE), "")</f>
        <v/>
      </c>
      <c r="AZ731" s="577" t="str">
        <f t="shared" si="368"/>
        <v/>
      </c>
      <c r="BA731" s="559" t="str">
        <f t="shared" si="369"/>
        <v>入力済</v>
      </c>
      <c r="BB731" s="632" t="str">
        <f>IFERROR(VLOOKUP(K731,【参考】数式用!$AX$3:$AY$59, 2, FALSE), "")</f>
        <v/>
      </c>
      <c r="BC731" s="577" t="str">
        <f t="shared" si="370"/>
        <v/>
      </c>
      <c r="BD731" s="559" t="str">
        <f t="shared" si="371"/>
        <v>入力済</v>
      </c>
      <c r="BE731" s="559" t="str">
        <f t="shared" si="372"/>
        <v/>
      </c>
      <c r="BF731" s="559" t="str">
        <f t="shared" si="373"/>
        <v/>
      </c>
      <c r="BG731" s="559" t="str">
        <f t="shared" si="374"/>
        <v/>
      </c>
      <c r="BH731" s="559" t="str">
        <f t="shared" si="375"/>
        <v/>
      </c>
      <c r="BI731" s="559" t="str">
        <f t="shared" si="376"/>
        <v/>
      </c>
      <c r="BK731" s="27"/>
      <c r="BL731" s="606" t="str">
        <f t="shared" si="377"/>
        <v/>
      </c>
      <c r="BM731" s="606" t="str">
        <f t="shared" si="378"/>
        <v/>
      </c>
      <c r="BN731" s="606" t="str">
        <f t="shared" si="379"/>
        <v/>
      </c>
      <c r="BO731" s="607" t="str">
        <f>IFERROR(IF(BN731="対象",ROUNDDOWN(L731*VLOOKUP(K731,【参考】数式用!$A$4:$J$42,10,FALSE)*AA731,0),""),"")</f>
        <v/>
      </c>
      <c r="BP731" s="606" t="str">
        <f t="shared" si="383"/>
        <v/>
      </c>
      <c r="BQ731" s="606" t="str">
        <f t="shared" si="380"/>
        <v/>
      </c>
      <c r="BR731" s="608" t="str">
        <f t="shared" si="384"/>
        <v/>
      </c>
      <c r="BS731" s="608" t="str">
        <f t="shared" si="381"/>
        <v/>
      </c>
      <c r="BT731" s="606" t="str">
        <f t="shared" si="382"/>
        <v/>
      </c>
      <c r="BU731" s="607" t="str">
        <f>IFERROR(IF(BT731="Ⅱロ有り",ROUNDDOWN(L731*VLOOKUP(K731,【参考】数式用!$A$4:$J$42,10,FALSE)*AA731,0),""),"")</f>
        <v/>
      </c>
      <c r="BV731" s="606" t="str">
        <f>IFERROR(IF(BT731="Ⅱロなし",ROUNDDOWN(L731*VLOOKUP(K731,【参考】数式用!$A$4:$J$42,8,FALSE)*AA731,0),""),"")</f>
        <v/>
      </c>
    </row>
    <row r="732" spans="1:74" ht="110.1" customHeight="1" thickBot="1">
      <c r="A732" s="333">
        <v>719</v>
      </c>
      <c r="B732" s="1008" t="str">
        <f>IF(基本情報入力シート!B754="","",基本情報入力シート!B754)</f>
        <v/>
      </c>
      <c r="C732" s="1009"/>
      <c r="D732" s="1009"/>
      <c r="E732" s="1009"/>
      <c r="F732" s="1010"/>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24" t="str">
        <f>IF('別紙様式2-2（個票（４、５月））'!M732="","",'別紙様式2-2（個票（４、５月））'!M732)</f>
        <v/>
      </c>
      <c r="N732" s="584" t="str">
        <f>IF('別紙様式2-2（個票（４、５月））'!N732="","",'別紙様式2-2（個票（４、５月））'!N732)</f>
        <v/>
      </c>
      <c r="O732" s="336"/>
      <c r="P732" s="337" t="str">
        <f>IFERROR(VLOOKUP(K732,【参考】数式用!$A$2:$M$57,MATCH(O732,【参考】数式用!$G$3:$M$3,0)+6,0),"")</f>
        <v/>
      </c>
      <c r="Q732" s="338" t="s">
        <v>118</v>
      </c>
      <c r="R732" s="339"/>
      <c r="S732" s="340" t="s">
        <v>183</v>
      </c>
      <c r="T732" s="339"/>
      <c r="U732" s="340" t="s">
        <v>184</v>
      </c>
      <c r="V732" s="339"/>
      <c r="W732" s="340" t="s">
        <v>183</v>
      </c>
      <c r="X732" s="339"/>
      <c r="Y732" s="340" t="s">
        <v>185</v>
      </c>
      <c r="Z732" s="340" t="s">
        <v>186</v>
      </c>
      <c r="AA732" s="340" t="str">
        <f t="shared" si="354"/>
        <v/>
      </c>
      <c r="AB732" s="341" t="s">
        <v>187</v>
      </c>
      <c r="AC732" s="342" t="str">
        <f t="shared" si="355"/>
        <v/>
      </c>
      <c r="AD732" s="509" t="str">
        <f t="shared" si="356"/>
        <v/>
      </c>
      <c r="AE732" s="343" t="str">
        <f>IFERROR(ROUNDDOWN(ROUNDDOWN(ROUND(L732*VLOOKUP(K732,【参考】数式用!$A$2:$M$57,MATCH("処遇改善加算Ⅳ",【参考】数式用!$G$3:$M$3,0)+6,0),0),0)*AA732*0.5,0), "")</f>
        <v/>
      </c>
      <c r="AF732" s="344"/>
      <c r="AG732" s="345"/>
      <c r="AH732" s="345"/>
      <c r="AI732" s="344"/>
      <c r="AJ732" s="382"/>
      <c r="AK732" s="346"/>
      <c r="AL732" s="324" t="str">
        <f t="shared" si="357"/>
        <v/>
      </c>
      <c r="AM732" s="325" t="str">
        <f t="shared" si="358"/>
        <v/>
      </c>
      <c r="AN732" s="255"/>
      <c r="AO732" s="577" t="str">
        <f>IFERROR(VLOOKUP(K732,【参考】数式用!$A$2:$N$57,14,FALSE),"")</f>
        <v/>
      </c>
      <c r="AP732" s="577" t="str">
        <f t="shared" si="359"/>
        <v/>
      </c>
      <c r="AQ732" s="560" t="str">
        <f t="shared" si="360"/>
        <v/>
      </c>
      <c r="AR732" s="560" t="str">
        <f t="shared" si="361"/>
        <v>キャリアパス要件Ⅰ・Ⅱ_</v>
      </c>
      <c r="AS732" s="632" t="str">
        <f t="shared" si="362"/>
        <v>入力済</v>
      </c>
      <c r="AT732" s="577" t="str">
        <f t="shared" si="363"/>
        <v/>
      </c>
      <c r="AU732" s="632" t="str">
        <f t="shared" si="364"/>
        <v>入力済</v>
      </c>
      <c r="AV732" s="632" t="str">
        <f t="shared" si="365"/>
        <v/>
      </c>
      <c r="AW732" s="632" t="str">
        <f t="shared" si="366"/>
        <v/>
      </c>
      <c r="AX732" s="577" t="str">
        <f t="shared" si="367"/>
        <v/>
      </c>
      <c r="AY732" s="632" t="str">
        <f>IFERROR(VLOOKUP(K732,【参考】数式用!$AR$3:$AS$49, 2, FALSE), "")</f>
        <v/>
      </c>
      <c r="AZ732" s="577" t="str">
        <f t="shared" si="368"/>
        <v/>
      </c>
      <c r="BA732" s="559" t="str">
        <f t="shared" si="369"/>
        <v>入力済</v>
      </c>
      <c r="BB732" s="632" t="str">
        <f>IFERROR(VLOOKUP(K732,【参考】数式用!$AX$3:$AY$59, 2, FALSE), "")</f>
        <v/>
      </c>
      <c r="BC732" s="577" t="str">
        <f t="shared" si="370"/>
        <v/>
      </c>
      <c r="BD732" s="559" t="str">
        <f t="shared" si="371"/>
        <v>入力済</v>
      </c>
      <c r="BE732" s="559" t="str">
        <f t="shared" si="372"/>
        <v/>
      </c>
      <c r="BF732" s="559" t="str">
        <f t="shared" si="373"/>
        <v/>
      </c>
      <c r="BG732" s="559" t="str">
        <f t="shared" si="374"/>
        <v/>
      </c>
      <c r="BH732" s="559" t="str">
        <f t="shared" si="375"/>
        <v/>
      </c>
      <c r="BI732" s="559" t="str">
        <f t="shared" si="376"/>
        <v/>
      </c>
      <c r="BK732" s="27"/>
      <c r="BL732" s="606" t="str">
        <f t="shared" si="377"/>
        <v/>
      </c>
      <c r="BM732" s="606" t="str">
        <f t="shared" si="378"/>
        <v/>
      </c>
      <c r="BN732" s="606" t="str">
        <f t="shared" si="379"/>
        <v/>
      </c>
      <c r="BO732" s="607" t="str">
        <f>IFERROR(IF(BN732="対象",ROUNDDOWN(L732*VLOOKUP(K732,【参考】数式用!$A$4:$J$42,10,FALSE)*AA732,0),""),"")</f>
        <v/>
      </c>
      <c r="BP732" s="606" t="str">
        <f t="shared" si="383"/>
        <v/>
      </c>
      <c r="BQ732" s="606" t="str">
        <f t="shared" si="380"/>
        <v/>
      </c>
      <c r="BR732" s="608" t="str">
        <f t="shared" si="384"/>
        <v/>
      </c>
      <c r="BS732" s="608" t="str">
        <f t="shared" si="381"/>
        <v/>
      </c>
      <c r="BT732" s="606" t="str">
        <f t="shared" si="382"/>
        <v/>
      </c>
      <c r="BU732" s="607" t="str">
        <f>IFERROR(IF(BT732="Ⅱロ有り",ROUNDDOWN(L732*VLOOKUP(K732,【参考】数式用!$A$4:$J$42,10,FALSE)*AA732,0),""),"")</f>
        <v/>
      </c>
      <c r="BV732" s="606" t="str">
        <f>IFERROR(IF(BT732="Ⅱロなし",ROUNDDOWN(L732*VLOOKUP(K732,【参考】数式用!$A$4:$J$42,8,FALSE)*AA732,0),""),"")</f>
        <v/>
      </c>
    </row>
    <row r="733" spans="1:74" ht="110.1" customHeight="1" thickBot="1">
      <c r="A733" s="333">
        <v>720</v>
      </c>
      <c r="B733" s="1008" t="str">
        <f>IF(基本情報入力シート!B755="","",基本情報入力シート!B755)</f>
        <v/>
      </c>
      <c r="C733" s="1009"/>
      <c r="D733" s="1009"/>
      <c r="E733" s="1009"/>
      <c r="F733" s="1010"/>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24" t="str">
        <f>IF('別紙様式2-2（個票（４、５月））'!M733="","",'別紙様式2-2（個票（４、５月））'!M733)</f>
        <v/>
      </c>
      <c r="N733" s="584" t="str">
        <f>IF('別紙様式2-2（個票（４、５月））'!N733="","",'別紙様式2-2（個票（４、５月））'!N733)</f>
        <v/>
      </c>
      <c r="O733" s="336"/>
      <c r="P733" s="337" t="str">
        <f>IFERROR(VLOOKUP(K733,【参考】数式用!$A$2:$M$57,MATCH(O733,【参考】数式用!$G$3:$M$3,0)+6,0),"")</f>
        <v/>
      </c>
      <c r="Q733" s="338" t="s">
        <v>118</v>
      </c>
      <c r="R733" s="339"/>
      <c r="S733" s="340" t="s">
        <v>183</v>
      </c>
      <c r="T733" s="339"/>
      <c r="U733" s="340" t="s">
        <v>184</v>
      </c>
      <c r="V733" s="339"/>
      <c r="W733" s="340" t="s">
        <v>183</v>
      </c>
      <c r="X733" s="339"/>
      <c r="Y733" s="340" t="s">
        <v>185</v>
      </c>
      <c r="Z733" s="340" t="s">
        <v>186</v>
      </c>
      <c r="AA733" s="340" t="str">
        <f t="shared" si="354"/>
        <v/>
      </c>
      <c r="AB733" s="341" t="s">
        <v>187</v>
      </c>
      <c r="AC733" s="342" t="str">
        <f t="shared" si="355"/>
        <v/>
      </c>
      <c r="AD733" s="509" t="str">
        <f t="shared" si="356"/>
        <v/>
      </c>
      <c r="AE733" s="343" t="str">
        <f>IFERROR(ROUNDDOWN(ROUNDDOWN(ROUND(L733*VLOOKUP(K733,【参考】数式用!$A$2:$M$57,MATCH("処遇改善加算Ⅳ",【参考】数式用!$G$3:$M$3,0)+6,0),0),0)*AA733*0.5,0), "")</f>
        <v/>
      </c>
      <c r="AF733" s="344"/>
      <c r="AG733" s="345"/>
      <c r="AH733" s="345"/>
      <c r="AI733" s="344"/>
      <c r="AJ733" s="382"/>
      <c r="AK733" s="346"/>
      <c r="AL733" s="324" t="str">
        <f t="shared" si="357"/>
        <v/>
      </c>
      <c r="AM733" s="325" t="str">
        <f t="shared" si="358"/>
        <v/>
      </c>
      <c r="AN733" s="255"/>
      <c r="AO733" s="577" t="str">
        <f>IFERROR(VLOOKUP(K733,【参考】数式用!$A$2:$N$57,14,FALSE),"")</f>
        <v/>
      </c>
      <c r="AP733" s="577" t="str">
        <f t="shared" si="359"/>
        <v/>
      </c>
      <c r="AQ733" s="560" t="str">
        <f t="shared" si="360"/>
        <v/>
      </c>
      <c r="AR733" s="560" t="str">
        <f t="shared" si="361"/>
        <v>キャリアパス要件Ⅰ・Ⅱ_</v>
      </c>
      <c r="AS733" s="632" t="str">
        <f t="shared" si="362"/>
        <v>入力済</v>
      </c>
      <c r="AT733" s="577" t="str">
        <f t="shared" si="363"/>
        <v/>
      </c>
      <c r="AU733" s="632" t="str">
        <f t="shared" si="364"/>
        <v>入力済</v>
      </c>
      <c r="AV733" s="632" t="str">
        <f t="shared" si="365"/>
        <v/>
      </c>
      <c r="AW733" s="632" t="str">
        <f t="shared" si="366"/>
        <v/>
      </c>
      <c r="AX733" s="577" t="str">
        <f t="shared" si="367"/>
        <v/>
      </c>
      <c r="AY733" s="632" t="str">
        <f>IFERROR(VLOOKUP(K733,【参考】数式用!$AR$3:$AS$49, 2, FALSE), "")</f>
        <v/>
      </c>
      <c r="AZ733" s="577" t="str">
        <f t="shared" si="368"/>
        <v/>
      </c>
      <c r="BA733" s="559" t="str">
        <f t="shared" si="369"/>
        <v>入力済</v>
      </c>
      <c r="BB733" s="632" t="str">
        <f>IFERROR(VLOOKUP(K733,【参考】数式用!$AX$3:$AY$59, 2, FALSE), "")</f>
        <v/>
      </c>
      <c r="BC733" s="577" t="str">
        <f t="shared" si="370"/>
        <v/>
      </c>
      <c r="BD733" s="559" t="str">
        <f t="shared" si="371"/>
        <v>入力済</v>
      </c>
      <c r="BE733" s="559" t="str">
        <f t="shared" si="372"/>
        <v/>
      </c>
      <c r="BF733" s="559" t="str">
        <f t="shared" si="373"/>
        <v/>
      </c>
      <c r="BG733" s="559" t="str">
        <f t="shared" si="374"/>
        <v/>
      </c>
      <c r="BH733" s="559" t="str">
        <f t="shared" si="375"/>
        <v/>
      </c>
      <c r="BI733" s="559" t="str">
        <f t="shared" si="376"/>
        <v/>
      </c>
      <c r="BK733" s="27"/>
      <c r="BL733" s="606" t="str">
        <f t="shared" si="377"/>
        <v/>
      </c>
      <c r="BM733" s="606" t="str">
        <f t="shared" si="378"/>
        <v/>
      </c>
      <c r="BN733" s="606" t="str">
        <f t="shared" si="379"/>
        <v/>
      </c>
      <c r="BO733" s="607" t="str">
        <f>IFERROR(IF(BN733="対象",ROUNDDOWN(L733*VLOOKUP(K733,【参考】数式用!$A$4:$J$42,10,FALSE)*AA733,0),""),"")</f>
        <v/>
      </c>
      <c r="BP733" s="606" t="str">
        <f t="shared" si="383"/>
        <v/>
      </c>
      <c r="BQ733" s="606" t="str">
        <f t="shared" si="380"/>
        <v/>
      </c>
      <c r="BR733" s="608" t="str">
        <f t="shared" si="384"/>
        <v/>
      </c>
      <c r="BS733" s="608" t="str">
        <f t="shared" si="381"/>
        <v/>
      </c>
      <c r="BT733" s="606" t="str">
        <f t="shared" si="382"/>
        <v/>
      </c>
      <c r="BU733" s="607" t="str">
        <f>IFERROR(IF(BT733="Ⅱロ有り",ROUNDDOWN(L733*VLOOKUP(K733,【参考】数式用!$A$4:$J$42,10,FALSE)*AA733,0),""),"")</f>
        <v/>
      </c>
      <c r="BV733" s="606" t="str">
        <f>IFERROR(IF(BT733="Ⅱロなし",ROUNDDOWN(L733*VLOOKUP(K733,【参考】数式用!$A$4:$J$42,8,FALSE)*AA733,0),""),"")</f>
        <v/>
      </c>
    </row>
    <row r="734" spans="1:74" ht="110.1" customHeight="1" thickBot="1">
      <c r="A734" s="333">
        <v>721</v>
      </c>
      <c r="B734" s="1008" t="str">
        <f>IF(基本情報入力シート!B756="","",基本情報入力シート!B756)</f>
        <v/>
      </c>
      <c r="C734" s="1009"/>
      <c r="D734" s="1009"/>
      <c r="E734" s="1009"/>
      <c r="F734" s="1010"/>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24" t="str">
        <f>IF('別紙様式2-2（個票（４、５月））'!M734="","",'別紙様式2-2（個票（４、５月））'!M734)</f>
        <v/>
      </c>
      <c r="N734" s="584" t="str">
        <f>IF('別紙様式2-2（個票（４、５月））'!N734="","",'別紙様式2-2（個票（４、５月））'!N734)</f>
        <v/>
      </c>
      <c r="O734" s="336"/>
      <c r="P734" s="337" t="str">
        <f>IFERROR(VLOOKUP(K734,【参考】数式用!$A$2:$M$57,MATCH(O734,【参考】数式用!$G$3:$M$3,0)+6,0),"")</f>
        <v/>
      </c>
      <c r="Q734" s="338" t="s">
        <v>118</v>
      </c>
      <c r="R734" s="339"/>
      <c r="S734" s="340" t="s">
        <v>183</v>
      </c>
      <c r="T734" s="339"/>
      <c r="U734" s="340" t="s">
        <v>184</v>
      </c>
      <c r="V734" s="339"/>
      <c r="W734" s="340" t="s">
        <v>183</v>
      </c>
      <c r="X734" s="339"/>
      <c r="Y734" s="340" t="s">
        <v>185</v>
      </c>
      <c r="Z734" s="340" t="s">
        <v>186</v>
      </c>
      <c r="AA734" s="340" t="str">
        <f t="shared" si="354"/>
        <v/>
      </c>
      <c r="AB734" s="341" t="s">
        <v>187</v>
      </c>
      <c r="AC734" s="342" t="str">
        <f t="shared" si="355"/>
        <v/>
      </c>
      <c r="AD734" s="509" t="str">
        <f t="shared" si="356"/>
        <v/>
      </c>
      <c r="AE734" s="343" t="str">
        <f>IFERROR(ROUNDDOWN(ROUNDDOWN(ROUND(L734*VLOOKUP(K734,【参考】数式用!$A$2:$M$57,MATCH("処遇改善加算Ⅳ",【参考】数式用!$G$3:$M$3,0)+6,0),0),0)*AA734*0.5,0), "")</f>
        <v/>
      </c>
      <c r="AF734" s="344"/>
      <c r="AG734" s="345"/>
      <c r="AH734" s="345"/>
      <c r="AI734" s="344"/>
      <c r="AJ734" s="382"/>
      <c r="AK734" s="346"/>
      <c r="AL734" s="324" t="str">
        <f t="shared" si="357"/>
        <v/>
      </c>
      <c r="AM734" s="325" t="str">
        <f t="shared" si="358"/>
        <v/>
      </c>
      <c r="AN734" s="255"/>
      <c r="AO734" s="577" t="str">
        <f>IFERROR(VLOOKUP(K734,【参考】数式用!$A$2:$N$57,14,FALSE),"")</f>
        <v/>
      </c>
      <c r="AP734" s="577" t="str">
        <f t="shared" si="359"/>
        <v/>
      </c>
      <c r="AQ734" s="560" t="str">
        <f t="shared" si="360"/>
        <v/>
      </c>
      <c r="AR734" s="560" t="str">
        <f t="shared" si="361"/>
        <v>キャリアパス要件Ⅰ・Ⅱ_</v>
      </c>
      <c r="AS734" s="632" t="str">
        <f t="shared" si="362"/>
        <v>入力済</v>
      </c>
      <c r="AT734" s="577" t="str">
        <f t="shared" si="363"/>
        <v/>
      </c>
      <c r="AU734" s="632" t="str">
        <f t="shared" si="364"/>
        <v>入力済</v>
      </c>
      <c r="AV734" s="632" t="str">
        <f t="shared" si="365"/>
        <v/>
      </c>
      <c r="AW734" s="632" t="str">
        <f t="shared" si="366"/>
        <v/>
      </c>
      <c r="AX734" s="577" t="str">
        <f t="shared" si="367"/>
        <v/>
      </c>
      <c r="AY734" s="632" t="str">
        <f>IFERROR(VLOOKUP(K734,【参考】数式用!$AR$3:$AS$49, 2, FALSE), "")</f>
        <v/>
      </c>
      <c r="AZ734" s="577" t="str">
        <f t="shared" si="368"/>
        <v/>
      </c>
      <c r="BA734" s="559" t="str">
        <f t="shared" si="369"/>
        <v>入力済</v>
      </c>
      <c r="BB734" s="632" t="str">
        <f>IFERROR(VLOOKUP(K734,【参考】数式用!$AX$3:$AY$59, 2, FALSE), "")</f>
        <v/>
      </c>
      <c r="BC734" s="577" t="str">
        <f t="shared" si="370"/>
        <v/>
      </c>
      <c r="BD734" s="559" t="str">
        <f t="shared" si="371"/>
        <v>入力済</v>
      </c>
      <c r="BE734" s="559" t="str">
        <f t="shared" si="372"/>
        <v/>
      </c>
      <c r="BF734" s="559" t="str">
        <f t="shared" si="373"/>
        <v/>
      </c>
      <c r="BG734" s="559" t="str">
        <f t="shared" si="374"/>
        <v/>
      </c>
      <c r="BH734" s="559" t="str">
        <f t="shared" si="375"/>
        <v/>
      </c>
      <c r="BI734" s="559" t="str">
        <f t="shared" si="376"/>
        <v/>
      </c>
      <c r="BK734" s="27"/>
      <c r="BL734" s="606" t="str">
        <f t="shared" si="377"/>
        <v/>
      </c>
      <c r="BM734" s="606" t="str">
        <f t="shared" si="378"/>
        <v/>
      </c>
      <c r="BN734" s="606" t="str">
        <f t="shared" si="379"/>
        <v/>
      </c>
      <c r="BO734" s="607" t="str">
        <f>IFERROR(IF(BN734="対象",ROUNDDOWN(L734*VLOOKUP(K734,【参考】数式用!$A$4:$J$42,10,FALSE)*AA734,0),""),"")</f>
        <v/>
      </c>
      <c r="BP734" s="606" t="str">
        <f t="shared" si="383"/>
        <v/>
      </c>
      <c r="BQ734" s="606" t="str">
        <f t="shared" si="380"/>
        <v/>
      </c>
      <c r="BR734" s="608" t="str">
        <f t="shared" si="384"/>
        <v/>
      </c>
      <c r="BS734" s="608" t="str">
        <f t="shared" si="381"/>
        <v/>
      </c>
      <c r="BT734" s="606" t="str">
        <f t="shared" si="382"/>
        <v/>
      </c>
      <c r="BU734" s="607" t="str">
        <f>IFERROR(IF(BT734="Ⅱロ有り",ROUNDDOWN(L734*VLOOKUP(K734,【参考】数式用!$A$4:$J$42,10,FALSE)*AA734,0),""),"")</f>
        <v/>
      </c>
      <c r="BV734" s="606" t="str">
        <f>IFERROR(IF(BT734="Ⅱロなし",ROUNDDOWN(L734*VLOOKUP(K734,【参考】数式用!$A$4:$J$42,8,FALSE)*AA734,0),""),"")</f>
        <v/>
      </c>
    </row>
    <row r="735" spans="1:74" ht="110.1" customHeight="1" thickBot="1">
      <c r="A735" s="333">
        <v>722</v>
      </c>
      <c r="B735" s="1008" t="str">
        <f>IF(基本情報入力シート!B757="","",基本情報入力シート!B757)</f>
        <v/>
      </c>
      <c r="C735" s="1009"/>
      <c r="D735" s="1009"/>
      <c r="E735" s="1009"/>
      <c r="F735" s="1010"/>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24" t="str">
        <f>IF('別紙様式2-2（個票（４、５月））'!M735="","",'別紙様式2-2（個票（４、５月））'!M735)</f>
        <v/>
      </c>
      <c r="N735" s="584" t="str">
        <f>IF('別紙様式2-2（個票（４、５月））'!N735="","",'別紙様式2-2（個票（４、５月））'!N735)</f>
        <v/>
      </c>
      <c r="O735" s="336"/>
      <c r="P735" s="337" t="str">
        <f>IFERROR(VLOOKUP(K735,【参考】数式用!$A$2:$M$57,MATCH(O735,【参考】数式用!$G$3:$M$3,0)+6,0),"")</f>
        <v/>
      </c>
      <c r="Q735" s="338" t="s">
        <v>118</v>
      </c>
      <c r="R735" s="339"/>
      <c r="S735" s="340" t="s">
        <v>183</v>
      </c>
      <c r="T735" s="339"/>
      <c r="U735" s="340" t="s">
        <v>184</v>
      </c>
      <c r="V735" s="339"/>
      <c r="W735" s="340" t="s">
        <v>183</v>
      </c>
      <c r="X735" s="339"/>
      <c r="Y735" s="340" t="s">
        <v>185</v>
      </c>
      <c r="Z735" s="340" t="s">
        <v>186</v>
      </c>
      <c r="AA735" s="340" t="str">
        <f t="shared" si="354"/>
        <v/>
      </c>
      <c r="AB735" s="341" t="s">
        <v>187</v>
      </c>
      <c r="AC735" s="342" t="str">
        <f t="shared" si="355"/>
        <v/>
      </c>
      <c r="AD735" s="509" t="str">
        <f t="shared" si="356"/>
        <v/>
      </c>
      <c r="AE735" s="343" t="str">
        <f>IFERROR(ROUNDDOWN(ROUNDDOWN(ROUND(L735*VLOOKUP(K735,【参考】数式用!$A$2:$M$57,MATCH("処遇改善加算Ⅳ",【参考】数式用!$G$3:$M$3,0)+6,0),0),0)*AA735*0.5,0), "")</f>
        <v/>
      </c>
      <c r="AF735" s="344"/>
      <c r="AG735" s="345"/>
      <c r="AH735" s="345"/>
      <c r="AI735" s="344"/>
      <c r="AJ735" s="382"/>
      <c r="AK735" s="346"/>
      <c r="AL735" s="324" t="str">
        <f t="shared" si="357"/>
        <v/>
      </c>
      <c r="AM735" s="325" t="str">
        <f t="shared" si="358"/>
        <v/>
      </c>
      <c r="AN735" s="255"/>
      <c r="AO735" s="577" t="str">
        <f>IFERROR(VLOOKUP(K735,【参考】数式用!$A$2:$N$57,14,FALSE),"")</f>
        <v/>
      </c>
      <c r="AP735" s="577" t="str">
        <f t="shared" si="359"/>
        <v/>
      </c>
      <c r="AQ735" s="560" t="str">
        <f t="shared" si="360"/>
        <v/>
      </c>
      <c r="AR735" s="560" t="str">
        <f t="shared" si="361"/>
        <v>キャリアパス要件Ⅰ・Ⅱ_</v>
      </c>
      <c r="AS735" s="632" t="str">
        <f t="shared" si="362"/>
        <v>入力済</v>
      </c>
      <c r="AT735" s="577" t="str">
        <f t="shared" si="363"/>
        <v/>
      </c>
      <c r="AU735" s="632" t="str">
        <f t="shared" si="364"/>
        <v>入力済</v>
      </c>
      <c r="AV735" s="632" t="str">
        <f t="shared" si="365"/>
        <v/>
      </c>
      <c r="AW735" s="632" t="str">
        <f t="shared" si="366"/>
        <v/>
      </c>
      <c r="AX735" s="577" t="str">
        <f t="shared" si="367"/>
        <v/>
      </c>
      <c r="AY735" s="632" t="str">
        <f>IFERROR(VLOOKUP(K735,【参考】数式用!$AR$3:$AS$49, 2, FALSE), "")</f>
        <v/>
      </c>
      <c r="AZ735" s="577" t="str">
        <f t="shared" si="368"/>
        <v/>
      </c>
      <c r="BA735" s="559" t="str">
        <f t="shared" si="369"/>
        <v>入力済</v>
      </c>
      <c r="BB735" s="632" t="str">
        <f>IFERROR(VLOOKUP(K735,【参考】数式用!$AX$3:$AY$59, 2, FALSE), "")</f>
        <v/>
      </c>
      <c r="BC735" s="577" t="str">
        <f t="shared" si="370"/>
        <v/>
      </c>
      <c r="BD735" s="559" t="str">
        <f t="shared" si="371"/>
        <v>入力済</v>
      </c>
      <c r="BE735" s="559" t="str">
        <f t="shared" si="372"/>
        <v/>
      </c>
      <c r="BF735" s="559" t="str">
        <f t="shared" si="373"/>
        <v/>
      </c>
      <c r="BG735" s="559" t="str">
        <f t="shared" si="374"/>
        <v/>
      </c>
      <c r="BH735" s="559" t="str">
        <f t="shared" si="375"/>
        <v/>
      </c>
      <c r="BI735" s="559" t="str">
        <f t="shared" si="376"/>
        <v/>
      </c>
      <c r="BK735" s="27"/>
      <c r="BL735" s="606" t="str">
        <f t="shared" si="377"/>
        <v/>
      </c>
      <c r="BM735" s="606" t="str">
        <f t="shared" si="378"/>
        <v/>
      </c>
      <c r="BN735" s="606" t="str">
        <f t="shared" si="379"/>
        <v/>
      </c>
      <c r="BO735" s="607" t="str">
        <f>IFERROR(IF(BN735="対象",ROUNDDOWN(L735*VLOOKUP(K735,【参考】数式用!$A$4:$J$42,10,FALSE)*AA735,0),""),"")</f>
        <v/>
      </c>
      <c r="BP735" s="606" t="str">
        <f t="shared" si="383"/>
        <v/>
      </c>
      <c r="BQ735" s="606" t="str">
        <f t="shared" si="380"/>
        <v/>
      </c>
      <c r="BR735" s="608" t="str">
        <f t="shared" si="384"/>
        <v/>
      </c>
      <c r="BS735" s="608" t="str">
        <f t="shared" si="381"/>
        <v/>
      </c>
      <c r="BT735" s="606" t="str">
        <f t="shared" si="382"/>
        <v/>
      </c>
      <c r="BU735" s="607" t="str">
        <f>IFERROR(IF(BT735="Ⅱロ有り",ROUNDDOWN(L735*VLOOKUP(K735,【参考】数式用!$A$4:$J$42,10,FALSE)*AA735,0),""),"")</f>
        <v/>
      </c>
      <c r="BV735" s="606" t="str">
        <f>IFERROR(IF(BT735="Ⅱロなし",ROUNDDOWN(L735*VLOOKUP(K735,【参考】数式用!$A$4:$J$42,8,FALSE)*AA735,0),""),"")</f>
        <v/>
      </c>
    </row>
    <row r="736" spans="1:74" ht="110.1" customHeight="1" thickBot="1">
      <c r="A736" s="333">
        <v>723</v>
      </c>
      <c r="B736" s="1008" t="str">
        <f>IF(基本情報入力シート!B758="","",基本情報入力シート!B758)</f>
        <v/>
      </c>
      <c r="C736" s="1009"/>
      <c r="D736" s="1009"/>
      <c r="E736" s="1009"/>
      <c r="F736" s="1010"/>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24" t="str">
        <f>IF('別紙様式2-2（個票（４、５月））'!M736="","",'別紙様式2-2（個票（４、５月））'!M736)</f>
        <v/>
      </c>
      <c r="N736" s="584" t="str">
        <f>IF('別紙様式2-2（個票（４、５月））'!N736="","",'別紙様式2-2（個票（４、５月））'!N736)</f>
        <v/>
      </c>
      <c r="O736" s="336"/>
      <c r="P736" s="337" t="str">
        <f>IFERROR(VLOOKUP(K736,【参考】数式用!$A$2:$M$57,MATCH(O736,【参考】数式用!$G$3:$M$3,0)+6,0),"")</f>
        <v/>
      </c>
      <c r="Q736" s="338" t="s">
        <v>118</v>
      </c>
      <c r="R736" s="339"/>
      <c r="S736" s="340" t="s">
        <v>183</v>
      </c>
      <c r="T736" s="339"/>
      <c r="U736" s="340" t="s">
        <v>184</v>
      </c>
      <c r="V736" s="339"/>
      <c r="W736" s="340" t="s">
        <v>183</v>
      </c>
      <c r="X736" s="339"/>
      <c r="Y736" s="340" t="s">
        <v>185</v>
      </c>
      <c r="Z736" s="340" t="s">
        <v>186</v>
      </c>
      <c r="AA736" s="340" t="str">
        <f t="shared" si="354"/>
        <v/>
      </c>
      <c r="AB736" s="341" t="s">
        <v>187</v>
      </c>
      <c r="AC736" s="342" t="str">
        <f t="shared" si="355"/>
        <v/>
      </c>
      <c r="AD736" s="509" t="str">
        <f t="shared" si="356"/>
        <v/>
      </c>
      <c r="AE736" s="343" t="str">
        <f>IFERROR(ROUNDDOWN(ROUNDDOWN(ROUND(L736*VLOOKUP(K736,【参考】数式用!$A$2:$M$57,MATCH("処遇改善加算Ⅳ",【参考】数式用!$G$3:$M$3,0)+6,0),0),0)*AA736*0.5,0), "")</f>
        <v/>
      </c>
      <c r="AF736" s="344"/>
      <c r="AG736" s="345"/>
      <c r="AH736" s="345"/>
      <c r="AI736" s="344"/>
      <c r="AJ736" s="382"/>
      <c r="AK736" s="346"/>
      <c r="AL736" s="324" t="str">
        <f t="shared" si="357"/>
        <v/>
      </c>
      <c r="AM736" s="325" t="str">
        <f t="shared" si="358"/>
        <v/>
      </c>
      <c r="AN736" s="255"/>
      <c r="AO736" s="577" t="str">
        <f>IFERROR(VLOOKUP(K736,【参考】数式用!$A$2:$N$57,14,FALSE),"")</f>
        <v/>
      </c>
      <c r="AP736" s="577" t="str">
        <f t="shared" si="359"/>
        <v/>
      </c>
      <c r="AQ736" s="560" t="str">
        <f t="shared" si="360"/>
        <v/>
      </c>
      <c r="AR736" s="560" t="str">
        <f t="shared" si="361"/>
        <v>キャリアパス要件Ⅰ・Ⅱ_</v>
      </c>
      <c r="AS736" s="632" t="str">
        <f t="shared" si="362"/>
        <v>入力済</v>
      </c>
      <c r="AT736" s="577" t="str">
        <f t="shared" si="363"/>
        <v/>
      </c>
      <c r="AU736" s="632" t="str">
        <f t="shared" si="364"/>
        <v>入力済</v>
      </c>
      <c r="AV736" s="632" t="str">
        <f t="shared" si="365"/>
        <v/>
      </c>
      <c r="AW736" s="632" t="str">
        <f t="shared" si="366"/>
        <v/>
      </c>
      <c r="AX736" s="577" t="str">
        <f t="shared" si="367"/>
        <v/>
      </c>
      <c r="AY736" s="632" t="str">
        <f>IFERROR(VLOOKUP(K736,【参考】数式用!$AR$3:$AS$49, 2, FALSE), "")</f>
        <v/>
      </c>
      <c r="AZ736" s="577" t="str">
        <f t="shared" si="368"/>
        <v/>
      </c>
      <c r="BA736" s="559" t="str">
        <f t="shared" si="369"/>
        <v>入力済</v>
      </c>
      <c r="BB736" s="632" t="str">
        <f>IFERROR(VLOOKUP(K736,【参考】数式用!$AX$3:$AY$59, 2, FALSE), "")</f>
        <v/>
      </c>
      <c r="BC736" s="577" t="str">
        <f t="shared" si="370"/>
        <v/>
      </c>
      <c r="BD736" s="559" t="str">
        <f t="shared" si="371"/>
        <v>入力済</v>
      </c>
      <c r="BE736" s="559" t="str">
        <f t="shared" si="372"/>
        <v/>
      </c>
      <c r="BF736" s="559" t="str">
        <f t="shared" si="373"/>
        <v/>
      </c>
      <c r="BG736" s="559" t="str">
        <f t="shared" si="374"/>
        <v/>
      </c>
      <c r="BH736" s="559" t="str">
        <f t="shared" si="375"/>
        <v/>
      </c>
      <c r="BI736" s="559" t="str">
        <f t="shared" si="376"/>
        <v/>
      </c>
      <c r="BK736" s="27"/>
      <c r="BL736" s="606" t="str">
        <f t="shared" si="377"/>
        <v/>
      </c>
      <c r="BM736" s="606" t="str">
        <f t="shared" si="378"/>
        <v/>
      </c>
      <c r="BN736" s="606" t="str">
        <f t="shared" si="379"/>
        <v/>
      </c>
      <c r="BO736" s="607" t="str">
        <f>IFERROR(IF(BN736="対象",ROUNDDOWN(L736*VLOOKUP(K736,【参考】数式用!$A$4:$J$42,10,FALSE)*AA736,0),""),"")</f>
        <v/>
      </c>
      <c r="BP736" s="606" t="str">
        <f t="shared" si="383"/>
        <v/>
      </c>
      <c r="BQ736" s="606" t="str">
        <f t="shared" si="380"/>
        <v/>
      </c>
      <c r="BR736" s="608" t="str">
        <f t="shared" si="384"/>
        <v/>
      </c>
      <c r="BS736" s="608" t="str">
        <f t="shared" si="381"/>
        <v/>
      </c>
      <c r="BT736" s="606" t="str">
        <f t="shared" si="382"/>
        <v/>
      </c>
      <c r="BU736" s="607" t="str">
        <f>IFERROR(IF(BT736="Ⅱロ有り",ROUNDDOWN(L736*VLOOKUP(K736,【参考】数式用!$A$4:$J$42,10,FALSE)*AA736,0),""),"")</f>
        <v/>
      </c>
      <c r="BV736" s="606" t="str">
        <f>IFERROR(IF(BT736="Ⅱロなし",ROUNDDOWN(L736*VLOOKUP(K736,【参考】数式用!$A$4:$J$42,8,FALSE)*AA736,0),""),"")</f>
        <v/>
      </c>
    </row>
    <row r="737" spans="1:74" ht="110.1" customHeight="1" thickBot="1">
      <c r="A737" s="333">
        <v>724</v>
      </c>
      <c r="B737" s="1008" t="str">
        <f>IF(基本情報入力シート!B759="","",基本情報入力シート!B759)</f>
        <v/>
      </c>
      <c r="C737" s="1009"/>
      <c r="D737" s="1009"/>
      <c r="E737" s="1009"/>
      <c r="F737" s="1010"/>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24" t="str">
        <f>IF('別紙様式2-2（個票（４、５月））'!M737="","",'別紙様式2-2（個票（４、５月））'!M737)</f>
        <v/>
      </c>
      <c r="N737" s="584" t="str">
        <f>IF('別紙様式2-2（個票（４、５月））'!N737="","",'別紙様式2-2（個票（４、５月））'!N737)</f>
        <v/>
      </c>
      <c r="O737" s="336"/>
      <c r="P737" s="337" t="str">
        <f>IFERROR(VLOOKUP(K737,【参考】数式用!$A$2:$M$57,MATCH(O737,【参考】数式用!$G$3:$M$3,0)+6,0),"")</f>
        <v/>
      </c>
      <c r="Q737" s="338" t="s">
        <v>118</v>
      </c>
      <c r="R737" s="339"/>
      <c r="S737" s="340" t="s">
        <v>183</v>
      </c>
      <c r="T737" s="339"/>
      <c r="U737" s="340" t="s">
        <v>184</v>
      </c>
      <c r="V737" s="339"/>
      <c r="W737" s="340" t="s">
        <v>183</v>
      </c>
      <c r="X737" s="339"/>
      <c r="Y737" s="340" t="s">
        <v>185</v>
      </c>
      <c r="Z737" s="340" t="s">
        <v>186</v>
      </c>
      <c r="AA737" s="340" t="str">
        <f t="shared" si="354"/>
        <v/>
      </c>
      <c r="AB737" s="341" t="s">
        <v>187</v>
      </c>
      <c r="AC737" s="342" t="str">
        <f t="shared" si="355"/>
        <v/>
      </c>
      <c r="AD737" s="509" t="str">
        <f t="shared" si="356"/>
        <v/>
      </c>
      <c r="AE737" s="343" t="str">
        <f>IFERROR(ROUNDDOWN(ROUNDDOWN(ROUND(L737*VLOOKUP(K737,【参考】数式用!$A$2:$M$57,MATCH("処遇改善加算Ⅳ",【参考】数式用!$G$3:$M$3,0)+6,0),0),0)*AA737*0.5,0), "")</f>
        <v/>
      </c>
      <c r="AF737" s="344"/>
      <c r="AG737" s="345"/>
      <c r="AH737" s="345"/>
      <c r="AI737" s="344"/>
      <c r="AJ737" s="382"/>
      <c r="AK737" s="346"/>
      <c r="AL737" s="324" t="str">
        <f t="shared" si="357"/>
        <v/>
      </c>
      <c r="AM737" s="325" t="str">
        <f t="shared" si="358"/>
        <v/>
      </c>
      <c r="AN737" s="255"/>
      <c r="AO737" s="577" t="str">
        <f>IFERROR(VLOOKUP(K737,【参考】数式用!$A$2:$N$57,14,FALSE),"")</f>
        <v/>
      </c>
      <c r="AP737" s="577" t="str">
        <f t="shared" si="359"/>
        <v/>
      </c>
      <c r="AQ737" s="560" t="str">
        <f t="shared" si="360"/>
        <v/>
      </c>
      <c r="AR737" s="560" t="str">
        <f t="shared" si="361"/>
        <v>キャリアパス要件Ⅰ・Ⅱ_</v>
      </c>
      <c r="AS737" s="632" t="str">
        <f t="shared" si="362"/>
        <v>入力済</v>
      </c>
      <c r="AT737" s="577" t="str">
        <f t="shared" si="363"/>
        <v/>
      </c>
      <c r="AU737" s="632" t="str">
        <f t="shared" si="364"/>
        <v>入力済</v>
      </c>
      <c r="AV737" s="632" t="str">
        <f t="shared" si="365"/>
        <v/>
      </c>
      <c r="AW737" s="632" t="str">
        <f t="shared" si="366"/>
        <v/>
      </c>
      <c r="AX737" s="577" t="str">
        <f t="shared" si="367"/>
        <v/>
      </c>
      <c r="AY737" s="632" t="str">
        <f>IFERROR(VLOOKUP(K737,【参考】数式用!$AR$3:$AS$49, 2, FALSE), "")</f>
        <v/>
      </c>
      <c r="AZ737" s="577" t="str">
        <f t="shared" si="368"/>
        <v/>
      </c>
      <c r="BA737" s="559" t="str">
        <f t="shared" si="369"/>
        <v>入力済</v>
      </c>
      <c r="BB737" s="632" t="str">
        <f>IFERROR(VLOOKUP(K737,【参考】数式用!$AX$3:$AY$59, 2, FALSE), "")</f>
        <v/>
      </c>
      <c r="BC737" s="577" t="str">
        <f t="shared" si="370"/>
        <v/>
      </c>
      <c r="BD737" s="559" t="str">
        <f t="shared" si="371"/>
        <v>入力済</v>
      </c>
      <c r="BE737" s="559" t="str">
        <f t="shared" si="372"/>
        <v/>
      </c>
      <c r="BF737" s="559" t="str">
        <f t="shared" si="373"/>
        <v/>
      </c>
      <c r="BG737" s="559" t="str">
        <f t="shared" si="374"/>
        <v/>
      </c>
      <c r="BH737" s="559" t="str">
        <f t="shared" si="375"/>
        <v/>
      </c>
      <c r="BI737" s="559" t="str">
        <f t="shared" si="376"/>
        <v/>
      </c>
      <c r="BK737" s="27"/>
      <c r="BL737" s="606" t="str">
        <f t="shared" si="377"/>
        <v/>
      </c>
      <c r="BM737" s="606" t="str">
        <f t="shared" si="378"/>
        <v/>
      </c>
      <c r="BN737" s="606" t="str">
        <f t="shared" si="379"/>
        <v/>
      </c>
      <c r="BO737" s="607" t="str">
        <f>IFERROR(IF(BN737="対象",ROUNDDOWN(L737*VLOOKUP(K737,【参考】数式用!$A$4:$J$42,10,FALSE)*AA737,0),""),"")</f>
        <v/>
      </c>
      <c r="BP737" s="606" t="str">
        <f t="shared" si="383"/>
        <v/>
      </c>
      <c r="BQ737" s="606" t="str">
        <f t="shared" si="380"/>
        <v/>
      </c>
      <c r="BR737" s="608" t="str">
        <f t="shared" si="384"/>
        <v/>
      </c>
      <c r="BS737" s="608" t="str">
        <f t="shared" si="381"/>
        <v/>
      </c>
      <c r="BT737" s="606" t="str">
        <f t="shared" si="382"/>
        <v/>
      </c>
      <c r="BU737" s="607" t="str">
        <f>IFERROR(IF(BT737="Ⅱロ有り",ROUNDDOWN(L737*VLOOKUP(K737,【参考】数式用!$A$4:$J$42,10,FALSE)*AA737,0),""),"")</f>
        <v/>
      </c>
      <c r="BV737" s="606" t="str">
        <f>IFERROR(IF(BT737="Ⅱロなし",ROUNDDOWN(L737*VLOOKUP(K737,【参考】数式用!$A$4:$J$42,8,FALSE)*AA737,0),""),"")</f>
        <v/>
      </c>
    </row>
    <row r="738" spans="1:74" ht="110.1" customHeight="1" thickBot="1">
      <c r="A738" s="333">
        <v>725</v>
      </c>
      <c r="B738" s="1008" t="str">
        <f>IF(基本情報入力シート!B760="","",基本情報入力シート!B760)</f>
        <v/>
      </c>
      <c r="C738" s="1009"/>
      <c r="D738" s="1009"/>
      <c r="E738" s="1009"/>
      <c r="F738" s="1010"/>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24" t="str">
        <f>IF('別紙様式2-2（個票（４、５月））'!M738="","",'別紙様式2-2（個票（４、５月））'!M738)</f>
        <v/>
      </c>
      <c r="N738" s="584" t="str">
        <f>IF('別紙様式2-2（個票（４、５月））'!N738="","",'別紙様式2-2（個票（４、５月））'!N738)</f>
        <v/>
      </c>
      <c r="O738" s="336"/>
      <c r="P738" s="337" t="str">
        <f>IFERROR(VLOOKUP(K738,【参考】数式用!$A$2:$M$57,MATCH(O738,【参考】数式用!$G$3:$M$3,0)+6,0),"")</f>
        <v/>
      </c>
      <c r="Q738" s="338" t="s">
        <v>118</v>
      </c>
      <c r="R738" s="339"/>
      <c r="S738" s="340" t="s">
        <v>183</v>
      </c>
      <c r="T738" s="339"/>
      <c r="U738" s="340" t="s">
        <v>184</v>
      </c>
      <c r="V738" s="339"/>
      <c r="W738" s="340" t="s">
        <v>183</v>
      </c>
      <c r="X738" s="339"/>
      <c r="Y738" s="340" t="s">
        <v>185</v>
      </c>
      <c r="Z738" s="340" t="s">
        <v>186</v>
      </c>
      <c r="AA738" s="340" t="str">
        <f t="shared" si="354"/>
        <v/>
      </c>
      <c r="AB738" s="341" t="s">
        <v>187</v>
      </c>
      <c r="AC738" s="342" t="str">
        <f t="shared" si="355"/>
        <v/>
      </c>
      <c r="AD738" s="509" t="str">
        <f t="shared" si="356"/>
        <v/>
      </c>
      <c r="AE738" s="343" t="str">
        <f>IFERROR(ROUNDDOWN(ROUNDDOWN(ROUND(L738*VLOOKUP(K738,【参考】数式用!$A$2:$M$57,MATCH("処遇改善加算Ⅳ",【参考】数式用!$G$3:$M$3,0)+6,0),0),0)*AA738*0.5,0), "")</f>
        <v/>
      </c>
      <c r="AF738" s="344"/>
      <c r="AG738" s="345"/>
      <c r="AH738" s="345"/>
      <c r="AI738" s="344"/>
      <c r="AJ738" s="382"/>
      <c r="AK738" s="346"/>
      <c r="AL738" s="324" t="str">
        <f t="shared" si="357"/>
        <v/>
      </c>
      <c r="AM738" s="325" t="str">
        <f t="shared" si="358"/>
        <v/>
      </c>
      <c r="AN738" s="255"/>
      <c r="AO738" s="577" t="str">
        <f>IFERROR(VLOOKUP(K738,【参考】数式用!$A$2:$N$57,14,FALSE),"")</f>
        <v/>
      </c>
      <c r="AP738" s="577" t="str">
        <f t="shared" si="359"/>
        <v/>
      </c>
      <c r="AQ738" s="560" t="str">
        <f t="shared" si="360"/>
        <v/>
      </c>
      <c r="AR738" s="560" t="str">
        <f t="shared" si="361"/>
        <v>キャリアパス要件Ⅰ・Ⅱ_</v>
      </c>
      <c r="AS738" s="632" t="str">
        <f t="shared" si="362"/>
        <v>入力済</v>
      </c>
      <c r="AT738" s="577" t="str">
        <f t="shared" si="363"/>
        <v/>
      </c>
      <c r="AU738" s="632" t="str">
        <f t="shared" si="364"/>
        <v>入力済</v>
      </c>
      <c r="AV738" s="632" t="str">
        <f t="shared" si="365"/>
        <v/>
      </c>
      <c r="AW738" s="632" t="str">
        <f t="shared" si="366"/>
        <v/>
      </c>
      <c r="AX738" s="577" t="str">
        <f t="shared" si="367"/>
        <v/>
      </c>
      <c r="AY738" s="632" t="str">
        <f>IFERROR(VLOOKUP(K738,【参考】数式用!$AR$3:$AS$49, 2, FALSE), "")</f>
        <v/>
      </c>
      <c r="AZ738" s="577" t="str">
        <f t="shared" si="368"/>
        <v/>
      </c>
      <c r="BA738" s="559" t="str">
        <f t="shared" si="369"/>
        <v>入力済</v>
      </c>
      <c r="BB738" s="632" t="str">
        <f>IFERROR(VLOOKUP(K738,【参考】数式用!$AX$3:$AY$59, 2, FALSE), "")</f>
        <v/>
      </c>
      <c r="BC738" s="577" t="str">
        <f t="shared" si="370"/>
        <v/>
      </c>
      <c r="BD738" s="559" t="str">
        <f t="shared" si="371"/>
        <v>入力済</v>
      </c>
      <c r="BE738" s="559" t="str">
        <f t="shared" si="372"/>
        <v/>
      </c>
      <c r="BF738" s="559" t="str">
        <f t="shared" si="373"/>
        <v/>
      </c>
      <c r="BG738" s="559" t="str">
        <f t="shared" si="374"/>
        <v/>
      </c>
      <c r="BH738" s="559" t="str">
        <f t="shared" si="375"/>
        <v/>
      </c>
      <c r="BI738" s="559" t="str">
        <f t="shared" si="376"/>
        <v/>
      </c>
      <c r="BK738" s="27"/>
      <c r="BL738" s="606" t="str">
        <f t="shared" si="377"/>
        <v/>
      </c>
      <c r="BM738" s="606" t="str">
        <f t="shared" si="378"/>
        <v/>
      </c>
      <c r="BN738" s="606" t="str">
        <f t="shared" si="379"/>
        <v/>
      </c>
      <c r="BO738" s="607" t="str">
        <f>IFERROR(IF(BN738="対象",ROUNDDOWN(L738*VLOOKUP(K738,【参考】数式用!$A$4:$J$42,10,FALSE)*AA738,0),""),"")</f>
        <v/>
      </c>
      <c r="BP738" s="606" t="str">
        <f t="shared" si="383"/>
        <v/>
      </c>
      <c r="BQ738" s="606" t="str">
        <f t="shared" si="380"/>
        <v/>
      </c>
      <c r="BR738" s="608" t="str">
        <f t="shared" si="384"/>
        <v/>
      </c>
      <c r="BS738" s="608" t="str">
        <f t="shared" si="381"/>
        <v/>
      </c>
      <c r="BT738" s="606" t="str">
        <f t="shared" si="382"/>
        <v/>
      </c>
      <c r="BU738" s="607" t="str">
        <f>IFERROR(IF(BT738="Ⅱロ有り",ROUNDDOWN(L738*VLOOKUP(K738,【参考】数式用!$A$4:$J$42,10,FALSE)*AA738,0),""),"")</f>
        <v/>
      </c>
      <c r="BV738" s="606" t="str">
        <f>IFERROR(IF(BT738="Ⅱロなし",ROUNDDOWN(L738*VLOOKUP(K738,【参考】数式用!$A$4:$J$42,8,FALSE)*AA738,0),""),"")</f>
        <v/>
      </c>
    </row>
    <row r="739" spans="1:74" ht="110.1" customHeight="1" thickBot="1">
      <c r="A739" s="333">
        <v>726</v>
      </c>
      <c r="B739" s="1008" t="str">
        <f>IF(基本情報入力シート!B761="","",基本情報入力シート!B761)</f>
        <v/>
      </c>
      <c r="C739" s="1009"/>
      <c r="D739" s="1009"/>
      <c r="E739" s="1009"/>
      <c r="F739" s="1010"/>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24" t="str">
        <f>IF('別紙様式2-2（個票（４、５月））'!M739="","",'別紙様式2-2（個票（４、５月））'!M739)</f>
        <v/>
      </c>
      <c r="N739" s="584" t="str">
        <f>IF('別紙様式2-2（個票（４、５月））'!N739="","",'別紙様式2-2（個票（４、５月））'!N739)</f>
        <v/>
      </c>
      <c r="O739" s="336"/>
      <c r="P739" s="337" t="str">
        <f>IFERROR(VLOOKUP(K739,【参考】数式用!$A$2:$M$57,MATCH(O739,【参考】数式用!$G$3:$M$3,0)+6,0),"")</f>
        <v/>
      </c>
      <c r="Q739" s="338" t="s">
        <v>118</v>
      </c>
      <c r="R739" s="339"/>
      <c r="S739" s="340" t="s">
        <v>183</v>
      </c>
      <c r="T739" s="339"/>
      <c r="U739" s="340" t="s">
        <v>184</v>
      </c>
      <c r="V739" s="339"/>
      <c r="W739" s="340" t="s">
        <v>183</v>
      </c>
      <c r="X739" s="339"/>
      <c r="Y739" s="340" t="s">
        <v>185</v>
      </c>
      <c r="Z739" s="340" t="s">
        <v>186</v>
      </c>
      <c r="AA739" s="340" t="str">
        <f t="shared" si="354"/>
        <v/>
      </c>
      <c r="AB739" s="341" t="s">
        <v>187</v>
      </c>
      <c r="AC739" s="342" t="str">
        <f t="shared" si="355"/>
        <v/>
      </c>
      <c r="AD739" s="509" t="str">
        <f t="shared" si="356"/>
        <v/>
      </c>
      <c r="AE739" s="343" t="str">
        <f>IFERROR(ROUNDDOWN(ROUNDDOWN(ROUND(L739*VLOOKUP(K739,【参考】数式用!$A$2:$M$57,MATCH("処遇改善加算Ⅳ",【参考】数式用!$G$3:$M$3,0)+6,0),0),0)*AA739*0.5,0), "")</f>
        <v/>
      </c>
      <c r="AF739" s="344"/>
      <c r="AG739" s="345"/>
      <c r="AH739" s="345"/>
      <c r="AI739" s="344"/>
      <c r="AJ739" s="382"/>
      <c r="AK739" s="346"/>
      <c r="AL739" s="324" t="str">
        <f t="shared" si="357"/>
        <v/>
      </c>
      <c r="AM739" s="325" t="str">
        <f t="shared" si="358"/>
        <v/>
      </c>
      <c r="AN739" s="255"/>
      <c r="AO739" s="577" t="str">
        <f>IFERROR(VLOOKUP(K739,【参考】数式用!$A$2:$N$57,14,FALSE),"")</f>
        <v/>
      </c>
      <c r="AP739" s="577" t="str">
        <f t="shared" si="359"/>
        <v/>
      </c>
      <c r="AQ739" s="560" t="str">
        <f t="shared" si="360"/>
        <v/>
      </c>
      <c r="AR739" s="560" t="str">
        <f t="shared" si="361"/>
        <v>キャリアパス要件Ⅰ・Ⅱ_</v>
      </c>
      <c r="AS739" s="632" t="str">
        <f t="shared" si="362"/>
        <v>入力済</v>
      </c>
      <c r="AT739" s="577" t="str">
        <f t="shared" si="363"/>
        <v/>
      </c>
      <c r="AU739" s="632" t="str">
        <f t="shared" si="364"/>
        <v>入力済</v>
      </c>
      <c r="AV739" s="632" t="str">
        <f t="shared" si="365"/>
        <v/>
      </c>
      <c r="AW739" s="632" t="str">
        <f t="shared" si="366"/>
        <v/>
      </c>
      <c r="AX739" s="577" t="str">
        <f t="shared" si="367"/>
        <v/>
      </c>
      <c r="AY739" s="632" t="str">
        <f>IFERROR(VLOOKUP(K739,【参考】数式用!$AR$3:$AS$49, 2, FALSE), "")</f>
        <v/>
      </c>
      <c r="AZ739" s="577" t="str">
        <f t="shared" si="368"/>
        <v/>
      </c>
      <c r="BA739" s="559" t="str">
        <f t="shared" si="369"/>
        <v>入力済</v>
      </c>
      <c r="BB739" s="632" t="str">
        <f>IFERROR(VLOOKUP(K739,【参考】数式用!$AX$3:$AY$59, 2, FALSE), "")</f>
        <v/>
      </c>
      <c r="BC739" s="577" t="str">
        <f t="shared" si="370"/>
        <v/>
      </c>
      <c r="BD739" s="559" t="str">
        <f t="shared" si="371"/>
        <v>入力済</v>
      </c>
      <c r="BE739" s="559" t="str">
        <f t="shared" si="372"/>
        <v/>
      </c>
      <c r="BF739" s="559" t="str">
        <f t="shared" si="373"/>
        <v/>
      </c>
      <c r="BG739" s="559" t="str">
        <f t="shared" si="374"/>
        <v/>
      </c>
      <c r="BH739" s="559" t="str">
        <f t="shared" si="375"/>
        <v/>
      </c>
      <c r="BI739" s="559" t="str">
        <f t="shared" si="376"/>
        <v/>
      </c>
      <c r="BK739" s="27"/>
      <c r="BL739" s="606" t="str">
        <f t="shared" si="377"/>
        <v/>
      </c>
      <c r="BM739" s="606" t="str">
        <f t="shared" si="378"/>
        <v/>
      </c>
      <c r="BN739" s="606" t="str">
        <f t="shared" si="379"/>
        <v/>
      </c>
      <c r="BO739" s="607" t="str">
        <f>IFERROR(IF(BN739="対象",ROUNDDOWN(L739*VLOOKUP(K739,【参考】数式用!$A$4:$J$42,10,FALSE)*AA739,0),""),"")</f>
        <v/>
      </c>
      <c r="BP739" s="606" t="str">
        <f t="shared" si="383"/>
        <v/>
      </c>
      <c r="BQ739" s="606" t="str">
        <f t="shared" si="380"/>
        <v/>
      </c>
      <c r="BR739" s="608" t="str">
        <f t="shared" si="384"/>
        <v/>
      </c>
      <c r="BS739" s="608" t="str">
        <f t="shared" si="381"/>
        <v/>
      </c>
      <c r="BT739" s="606" t="str">
        <f t="shared" si="382"/>
        <v/>
      </c>
      <c r="BU739" s="607" t="str">
        <f>IFERROR(IF(BT739="Ⅱロ有り",ROUNDDOWN(L739*VLOOKUP(K739,【参考】数式用!$A$4:$J$42,10,FALSE)*AA739,0),""),"")</f>
        <v/>
      </c>
      <c r="BV739" s="606" t="str">
        <f>IFERROR(IF(BT739="Ⅱロなし",ROUNDDOWN(L739*VLOOKUP(K739,【参考】数式用!$A$4:$J$42,8,FALSE)*AA739,0),""),"")</f>
        <v/>
      </c>
    </row>
    <row r="740" spans="1:74" ht="110.1" customHeight="1" thickBot="1">
      <c r="A740" s="333">
        <v>727</v>
      </c>
      <c r="B740" s="1008" t="str">
        <f>IF(基本情報入力シート!B762="","",基本情報入力シート!B762)</f>
        <v/>
      </c>
      <c r="C740" s="1009"/>
      <c r="D740" s="1009"/>
      <c r="E740" s="1009"/>
      <c r="F740" s="1010"/>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24" t="str">
        <f>IF('別紙様式2-2（個票（４、５月））'!M740="","",'別紙様式2-2（個票（４、５月））'!M740)</f>
        <v/>
      </c>
      <c r="N740" s="584" t="str">
        <f>IF('別紙様式2-2（個票（４、５月））'!N740="","",'別紙様式2-2（個票（４、５月））'!N740)</f>
        <v/>
      </c>
      <c r="O740" s="336"/>
      <c r="P740" s="337" t="str">
        <f>IFERROR(VLOOKUP(K740,【参考】数式用!$A$2:$M$57,MATCH(O740,【参考】数式用!$G$3:$M$3,0)+6,0),"")</f>
        <v/>
      </c>
      <c r="Q740" s="338" t="s">
        <v>118</v>
      </c>
      <c r="R740" s="339"/>
      <c r="S740" s="340" t="s">
        <v>183</v>
      </c>
      <c r="T740" s="339"/>
      <c r="U740" s="340" t="s">
        <v>184</v>
      </c>
      <c r="V740" s="339"/>
      <c r="W740" s="340" t="s">
        <v>183</v>
      </c>
      <c r="X740" s="339"/>
      <c r="Y740" s="340" t="s">
        <v>185</v>
      </c>
      <c r="Z740" s="340" t="s">
        <v>186</v>
      </c>
      <c r="AA740" s="340" t="str">
        <f t="shared" si="354"/>
        <v/>
      </c>
      <c r="AB740" s="341" t="s">
        <v>187</v>
      </c>
      <c r="AC740" s="342" t="str">
        <f t="shared" si="355"/>
        <v/>
      </c>
      <c r="AD740" s="509" t="str">
        <f t="shared" si="356"/>
        <v/>
      </c>
      <c r="AE740" s="343" t="str">
        <f>IFERROR(ROUNDDOWN(ROUNDDOWN(ROUND(L740*VLOOKUP(K740,【参考】数式用!$A$2:$M$57,MATCH("処遇改善加算Ⅳ",【参考】数式用!$G$3:$M$3,0)+6,0),0),0)*AA740*0.5,0), "")</f>
        <v/>
      </c>
      <c r="AF740" s="344"/>
      <c r="AG740" s="345"/>
      <c r="AH740" s="345"/>
      <c r="AI740" s="344"/>
      <c r="AJ740" s="382"/>
      <c r="AK740" s="346"/>
      <c r="AL740" s="324" t="str">
        <f t="shared" si="357"/>
        <v/>
      </c>
      <c r="AM740" s="325" t="str">
        <f t="shared" si="358"/>
        <v/>
      </c>
      <c r="AN740" s="255"/>
      <c r="AO740" s="577" t="str">
        <f>IFERROR(VLOOKUP(K740,【参考】数式用!$A$2:$N$57,14,FALSE),"")</f>
        <v/>
      </c>
      <c r="AP740" s="577" t="str">
        <f t="shared" si="359"/>
        <v/>
      </c>
      <c r="AQ740" s="560" t="str">
        <f t="shared" si="360"/>
        <v/>
      </c>
      <c r="AR740" s="560" t="str">
        <f t="shared" si="361"/>
        <v>キャリアパス要件Ⅰ・Ⅱ_</v>
      </c>
      <c r="AS740" s="632" t="str">
        <f t="shared" si="362"/>
        <v>入力済</v>
      </c>
      <c r="AT740" s="577" t="str">
        <f t="shared" si="363"/>
        <v/>
      </c>
      <c r="AU740" s="632" t="str">
        <f t="shared" si="364"/>
        <v>入力済</v>
      </c>
      <c r="AV740" s="632" t="str">
        <f t="shared" si="365"/>
        <v/>
      </c>
      <c r="AW740" s="632" t="str">
        <f t="shared" si="366"/>
        <v/>
      </c>
      <c r="AX740" s="577" t="str">
        <f t="shared" si="367"/>
        <v/>
      </c>
      <c r="AY740" s="632" t="str">
        <f>IFERROR(VLOOKUP(K740,【参考】数式用!$AR$3:$AS$49, 2, FALSE), "")</f>
        <v/>
      </c>
      <c r="AZ740" s="577" t="str">
        <f t="shared" si="368"/>
        <v/>
      </c>
      <c r="BA740" s="559" t="str">
        <f t="shared" si="369"/>
        <v>入力済</v>
      </c>
      <c r="BB740" s="632" t="str">
        <f>IFERROR(VLOOKUP(K740,【参考】数式用!$AX$3:$AY$59, 2, FALSE), "")</f>
        <v/>
      </c>
      <c r="BC740" s="577" t="str">
        <f t="shared" si="370"/>
        <v/>
      </c>
      <c r="BD740" s="559" t="str">
        <f t="shared" si="371"/>
        <v>入力済</v>
      </c>
      <c r="BE740" s="559" t="str">
        <f t="shared" si="372"/>
        <v/>
      </c>
      <c r="BF740" s="559" t="str">
        <f t="shared" si="373"/>
        <v/>
      </c>
      <c r="BG740" s="559" t="str">
        <f t="shared" si="374"/>
        <v/>
      </c>
      <c r="BH740" s="559" t="str">
        <f t="shared" si="375"/>
        <v/>
      </c>
      <c r="BI740" s="559" t="str">
        <f t="shared" si="376"/>
        <v/>
      </c>
      <c r="BK740" s="27"/>
      <c r="BL740" s="606" t="str">
        <f t="shared" si="377"/>
        <v/>
      </c>
      <c r="BM740" s="606" t="str">
        <f t="shared" si="378"/>
        <v/>
      </c>
      <c r="BN740" s="606" t="str">
        <f t="shared" si="379"/>
        <v/>
      </c>
      <c r="BO740" s="607" t="str">
        <f>IFERROR(IF(BN740="対象",ROUNDDOWN(L740*VLOOKUP(K740,【参考】数式用!$A$4:$J$42,10,FALSE)*AA740,0),""),"")</f>
        <v/>
      </c>
      <c r="BP740" s="606" t="str">
        <f t="shared" si="383"/>
        <v/>
      </c>
      <c r="BQ740" s="606" t="str">
        <f t="shared" si="380"/>
        <v/>
      </c>
      <c r="BR740" s="608" t="str">
        <f t="shared" si="384"/>
        <v/>
      </c>
      <c r="BS740" s="608" t="str">
        <f t="shared" si="381"/>
        <v/>
      </c>
      <c r="BT740" s="606" t="str">
        <f t="shared" si="382"/>
        <v/>
      </c>
      <c r="BU740" s="607" t="str">
        <f>IFERROR(IF(BT740="Ⅱロ有り",ROUNDDOWN(L740*VLOOKUP(K740,【参考】数式用!$A$4:$J$42,10,FALSE)*AA740,0),""),"")</f>
        <v/>
      </c>
      <c r="BV740" s="606" t="str">
        <f>IFERROR(IF(BT740="Ⅱロなし",ROUNDDOWN(L740*VLOOKUP(K740,【参考】数式用!$A$4:$J$42,8,FALSE)*AA740,0),""),"")</f>
        <v/>
      </c>
    </row>
    <row r="741" spans="1:74" ht="110.1" customHeight="1" thickBot="1">
      <c r="A741" s="333">
        <v>728</v>
      </c>
      <c r="B741" s="1008" t="str">
        <f>IF(基本情報入力シート!B763="","",基本情報入力シート!B763)</f>
        <v/>
      </c>
      <c r="C741" s="1009"/>
      <c r="D741" s="1009"/>
      <c r="E741" s="1009"/>
      <c r="F741" s="1010"/>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24" t="str">
        <f>IF('別紙様式2-2（個票（４、５月））'!M741="","",'別紙様式2-2（個票（４、５月））'!M741)</f>
        <v/>
      </c>
      <c r="N741" s="584" t="str">
        <f>IF('別紙様式2-2（個票（４、５月））'!N741="","",'別紙様式2-2（個票（４、５月））'!N741)</f>
        <v/>
      </c>
      <c r="O741" s="336"/>
      <c r="P741" s="337" t="str">
        <f>IFERROR(VLOOKUP(K741,【参考】数式用!$A$2:$M$57,MATCH(O741,【参考】数式用!$G$3:$M$3,0)+6,0),"")</f>
        <v/>
      </c>
      <c r="Q741" s="338" t="s">
        <v>118</v>
      </c>
      <c r="R741" s="339"/>
      <c r="S741" s="340" t="s">
        <v>183</v>
      </c>
      <c r="T741" s="339"/>
      <c r="U741" s="340" t="s">
        <v>184</v>
      </c>
      <c r="V741" s="339"/>
      <c r="W741" s="340" t="s">
        <v>183</v>
      </c>
      <c r="X741" s="339"/>
      <c r="Y741" s="340" t="s">
        <v>185</v>
      </c>
      <c r="Z741" s="340" t="s">
        <v>186</v>
      </c>
      <c r="AA741" s="340" t="str">
        <f t="shared" si="354"/>
        <v/>
      </c>
      <c r="AB741" s="341" t="s">
        <v>187</v>
      </c>
      <c r="AC741" s="342" t="str">
        <f t="shared" si="355"/>
        <v/>
      </c>
      <c r="AD741" s="509" t="str">
        <f t="shared" si="356"/>
        <v/>
      </c>
      <c r="AE741" s="343" t="str">
        <f>IFERROR(ROUNDDOWN(ROUNDDOWN(ROUND(L741*VLOOKUP(K741,【参考】数式用!$A$2:$M$57,MATCH("処遇改善加算Ⅳ",【参考】数式用!$G$3:$M$3,0)+6,0),0),0)*AA741*0.5,0), "")</f>
        <v/>
      </c>
      <c r="AF741" s="344"/>
      <c r="AG741" s="345"/>
      <c r="AH741" s="345"/>
      <c r="AI741" s="344"/>
      <c r="AJ741" s="382"/>
      <c r="AK741" s="346"/>
      <c r="AL741" s="324" t="str">
        <f t="shared" si="357"/>
        <v/>
      </c>
      <c r="AM741" s="325" t="str">
        <f t="shared" si="358"/>
        <v/>
      </c>
      <c r="AN741" s="255"/>
      <c r="AO741" s="577" t="str">
        <f>IFERROR(VLOOKUP(K741,【参考】数式用!$A$2:$N$57,14,FALSE),"")</f>
        <v/>
      </c>
      <c r="AP741" s="577" t="str">
        <f t="shared" si="359"/>
        <v/>
      </c>
      <c r="AQ741" s="560" t="str">
        <f t="shared" si="360"/>
        <v/>
      </c>
      <c r="AR741" s="560" t="str">
        <f t="shared" si="361"/>
        <v>キャリアパス要件Ⅰ・Ⅱ_</v>
      </c>
      <c r="AS741" s="632" t="str">
        <f t="shared" si="362"/>
        <v>入力済</v>
      </c>
      <c r="AT741" s="577" t="str">
        <f t="shared" si="363"/>
        <v/>
      </c>
      <c r="AU741" s="632" t="str">
        <f t="shared" si="364"/>
        <v>入力済</v>
      </c>
      <c r="AV741" s="632" t="str">
        <f t="shared" si="365"/>
        <v/>
      </c>
      <c r="AW741" s="632" t="str">
        <f t="shared" si="366"/>
        <v/>
      </c>
      <c r="AX741" s="577" t="str">
        <f t="shared" si="367"/>
        <v/>
      </c>
      <c r="AY741" s="632" t="str">
        <f>IFERROR(VLOOKUP(K741,【参考】数式用!$AR$3:$AS$49, 2, FALSE), "")</f>
        <v/>
      </c>
      <c r="AZ741" s="577" t="str">
        <f t="shared" si="368"/>
        <v/>
      </c>
      <c r="BA741" s="559" t="str">
        <f t="shared" si="369"/>
        <v>入力済</v>
      </c>
      <c r="BB741" s="632" t="str">
        <f>IFERROR(VLOOKUP(K741,【参考】数式用!$AX$3:$AY$59, 2, FALSE), "")</f>
        <v/>
      </c>
      <c r="BC741" s="577" t="str">
        <f t="shared" si="370"/>
        <v/>
      </c>
      <c r="BD741" s="559" t="str">
        <f t="shared" si="371"/>
        <v>入力済</v>
      </c>
      <c r="BE741" s="559" t="str">
        <f t="shared" si="372"/>
        <v/>
      </c>
      <c r="BF741" s="559" t="str">
        <f t="shared" si="373"/>
        <v/>
      </c>
      <c r="BG741" s="559" t="str">
        <f t="shared" si="374"/>
        <v/>
      </c>
      <c r="BH741" s="559" t="str">
        <f t="shared" si="375"/>
        <v/>
      </c>
      <c r="BI741" s="559" t="str">
        <f t="shared" si="376"/>
        <v/>
      </c>
      <c r="BK741" s="27"/>
      <c r="BL741" s="606" t="str">
        <f t="shared" si="377"/>
        <v/>
      </c>
      <c r="BM741" s="606" t="str">
        <f t="shared" si="378"/>
        <v/>
      </c>
      <c r="BN741" s="606" t="str">
        <f t="shared" si="379"/>
        <v/>
      </c>
      <c r="BO741" s="607" t="str">
        <f>IFERROR(IF(BN741="対象",ROUNDDOWN(L741*VLOOKUP(K741,【参考】数式用!$A$4:$J$42,10,FALSE)*AA741,0),""),"")</f>
        <v/>
      </c>
      <c r="BP741" s="606" t="str">
        <f t="shared" si="383"/>
        <v/>
      </c>
      <c r="BQ741" s="606" t="str">
        <f t="shared" si="380"/>
        <v/>
      </c>
      <c r="BR741" s="608" t="str">
        <f t="shared" si="384"/>
        <v/>
      </c>
      <c r="BS741" s="608" t="str">
        <f t="shared" si="381"/>
        <v/>
      </c>
      <c r="BT741" s="606" t="str">
        <f t="shared" si="382"/>
        <v/>
      </c>
      <c r="BU741" s="607" t="str">
        <f>IFERROR(IF(BT741="Ⅱロ有り",ROUNDDOWN(L741*VLOOKUP(K741,【参考】数式用!$A$4:$J$42,10,FALSE)*AA741,0),""),"")</f>
        <v/>
      </c>
      <c r="BV741" s="606" t="str">
        <f>IFERROR(IF(BT741="Ⅱロなし",ROUNDDOWN(L741*VLOOKUP(K741,【参考】数式用!$A$4:$J$42,8,FALSE)*AA741,0),""),"")</f>
        <v/>
      </c>
    </row>
    <row r="742" spans="1:74" ht="110.1" customHeight="1" thickBot="1">
      <c r="A742" s="333">
        <v>729</v>
      </c>
      <c r="B742" s="1008" t="str">
        <f>IF(基本情報入力シート!B764="","",基本情報入力シート!B764)</f>
        <v/>
      </c>
      <c r="C742" s="1009"/>
      <c r="D742" s="1009"/>
      <c r="E742" s="1009"/>
      <c r="F742" s="1010"/>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24" t="str">
        <f>IF('別紙様式2-2（個票（４、５月））'!M742="","",'別紙様式2-2（個票（４、５月））'!M742)</f>
        <v/>
      </c>
      <c r="N742" s="584" t="str">
        <f>IF('別紙様式2-2（個票（４、５月））'!N742="","",'別紙様式2-2（個票（４、５月））'!N742)</f>
        <v/>
      </c>
      <c r="O742" s="336"/>
      <c r="P742" s="337" t="str">
        <f>IFERROR(VLOOKUP(K742,【参考】数式用!$A$2:$M$57,MATCH(O742,【参考】数式用!$G$3:$M$3,0)+6,0),"")</f>
        <v/>
      </c>
      <c r="Q742" s="338" t="s">
        <v>118</v>
      </c>
      <c r="R742" s="339"/>
      <c r="S742" s="340" t="s">
        <v>183</v>
      </c>
      <c r="T742" s="339"/>
      <c r="U742" s="340" t="s">
        <v>184</v>
      </c>
      <c r="V742" s="339"/>
      <c r="W742" s="340" t="s">
        <v>183</v>
      </c>
      <c r="X742" s="339"/>
      <c r="Y742" s="340" t="s">
        <v>185</v>
      </c>
      <c r="Z742" s="340" t="s">
        <v>186</v>
      </c>
      <c r="AA742" s="340" t="str">
        <f t="shared" si="354"/>
        <v/>
      </c>
      <c r="AB742" s="341" t="s">
        <v>187</v>
      </c>
      <c r="AC742" s="342" t="str">
        <f t="shared" si="355"/>
        <v/>
      </c>
      <c r="AD742" s="509" t="str">
        <f t="shared" si="356"/>
        <v/>
      </c>
      <c r="AE742" s="343" t="str">
        <f>IFERROR(ROUNDDOWN(ROUNDDOWN(ROUND(L742*VLOOKUP(K742,【参考】数式用!$A$2:$M$57,MATCH("処遇改善加算Ⅳ",【参考】数式用!$G$3:$M$3,0)+6,0),0),0)*AA742*0.5,0), "")</f>
        <v/>
      </c>
      <c r="AF742" s="344"/>
      <c r="AG742" s="345"/>
      <c r="AH742" s="345"/>
      <c r="AI742" s="344"/>
      <c r="AJ742" s="382"/>
      <c r="AK742" s="346"/>
      <c r="AL742" s="324" t="str">
        <f t="shared" si="357"/>
        <v/>
      </c>
      <c r="AM742" s="325" t="str">
        <f t="shared" si="358"/>
        <v/>
      </c>
      <c r="AN742" s="255"/>
      <c r="AO742" s="577" t="str">
        <f>IFERROR(VLOOKUP(K742,【参考】数式用!$A$2:$N$57,14,FALSE),"")</f>
        <v/>
      </c>
      <c r="AP742" s="577" t="str">
        <f t="shared" si="359"/>
        <v/>
      </c>
      <c r="AQ742" s="560" t="str">
        <f t="shared" si="360"/>
        <v/>
      </c>
      <c r="AR742" s="560" t="str">
        <f t="shared" si="361"/>
        <v>キャリアパス要件Ⅰ・Ⅱ_</v>
      </c>
      <c r="AS742" s="632" t="str">
        <f t="shared" si="362"/>
        <v>入力済</v>
      </c>
      <c r="AT742" s="577" t="str">
        <f t="shared" si="363"/>
        <v/>
      </c>
      <c r="AU742" s="632" t="str">
        <f t="shared" si="364"/>
        <v>入力済</v>
      </c>
      <c r="AV742" s="632" t="str">
        <f t="shared" si="365"/>
        <v/>
      </c>
      <c r="AW742" s="632" t="str">
        <f t="shared" si="366"/>
        <v/>
      </c>
      <c r="AX742" s="577" t="str">
        <f t="shared" si="367"/>
        <v/>
      </c>
      <c r="AY742" s="632" t="str">
        <f>IFERROR(VLOOKUP(K742,【参考】数式用!$AR$3:$AS$49, 2, FALSE), "")</f>
        <v/>
      </c>
      <c r="AZ742" s="577" t="str">
        <f t="shared" si="368"/>
        <v/>
      </c>
      <c r="BA742" s="559" t="str">
        <f t="shared" si="369"/>
        <v>入力済</v>
      </c>
      <c r="BB742" s="632" t="str">
        <f>IFERROR(VLOOKUP(K742,【参考】数式用!$AX$3:$AY$59, 2, FALSE), "")</f>
        <v/>
      </c>
      <c r="BC742" s="577" t="str">
        <f t="shared" si="370"/>
        <v/>
      </c>
      <c r="BD742" s="559" t="str">
        <f t="shared" si="371"/>
        <v>入力済</v>
      </c>
      <c r="BE742" s="559" t="str">
        <f t="shared" si="372"/>
        <v/>
      </c>
      <c r="BF742" s="559" t="str">
        <f t="shared" si="373"/>
        <v/>
      </c>
      <c r="BG742" s="559" t="str">
        <f t="shared" si="374"/>
        <v/>
      </c>
      <c r="BH742" s="559" t="str">
        <f t="shared" si="375"/>
        <v/>
      </c>
      <c r="BI742" s="559" t="str">
        <f t="shared" si="376"/>
        <v/>
      </c>
      <c r="BK742" s="27"/>
      <c r="BL742" s="606" t="str">
        <f t="shared" si="377"/>
        <v/>
      </c>
      <c r="BM742" s="606" t="str">
        <f t="shared" si="378"/>
        <v/>
      </c>
      <c r="BN742" s="606" t="str">
        <f t="shared" si="379"/>
        <v/>
      </c>
      <c r="BO742" s="607" t="str">
        <f>IFERROR(IF(BN742="対象",ROUNDDOWN(L742*VLOOKUP(K742,【参考】数式用!$A$4:$J$42,10,FALSE)*AA742,0),""),"")</f>
        <v/>
      </c>
      <c r="BP742" s="606" t="str">
        <f t="shared" si="383"/>
        <v/>
      </c>
      <c r="BQ742" s="606" t="str">
        <f t="shared" si="380"/>
        <v/>
      </c>
      <c r="BR742" s="608" t="str">
        <f t="shared" si="384"/>
        <v/>
      </c>
      <c r="BS742" s="608" t="str">
        <f t="shared" si="381"/>
        <v/>
      </c>
      <c r="BT742" s="606" t="str">
        <f t="shared" si="382"/>
        <v/>
      </c>
      <c r="BU742" s="607" t="str">
        <f>IFERROR(IF(BT742="Ⅱロ有り",ROUNDDOWN(L742*VLOOKUP(K742,【参考】数式用!$A$4:$J$42,10,FALSE)*AA742,0),""),"")</f>
        <v/>
      </c>
      <c r="BV742" s="606" t="str">
        <f>IFERROR(IF(BT742="Ⅱロなし",ROUNDDOWN(L742*VLOOKUP(K742,【参考】数式用!$A$4:$J$42,8,FALSE)*AA742,0),""),"")</f>
        <v/>
      </c>
    </row>
    <row r="743" spans="1:74" ht="110.1" customHeight="1" thickBot="1">
      <c r="A743" s="333">
        <v>730</v>
      </c>
      <c r="B743" s="1008" t="str">
        <f>IF(基本情報入力シート!B765="","",基本情報入力シート!B765)</f>
        <v/>
      </c>
      <c r="C743" s="1009"/>
      <c r="D743" s="1009"/>
      <c r="E743" s="1009"/>
      <c r="F743" s="1010"/>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24" t="str">
        <f>IF('別紙様式2-2（個票（４、５月））'!M743="","",'別紙様式2-2（個票（４、５月））'!M743)</f>
        <v/>
      </c>
      <c r="N743" s="584" t="str">
        <f>IF('別紙様式2-2（個票（４、５月））'!N743="","",'別紙様式2-2（個票（４、５月））'!N743)</f>
        <v/>
      </c>
      <c r="O743" s="336"/>
      <c r="P743" s="337" t="str">
        <f>IFERROR(VLOOKUP(K743,【参考】数式用!$A$2:$M$57,MATCH(O743,【参考】数式用!$G$3:$M$3,0)+6,0),"")</f>
        <v/>
      </c>
      <c r="Q743" s="338" t="s">
        <v>118</v>
      </c>
      <c r="R743" s="339"/>
      <c r="S743" s="340" t="s">
        <v>183</v>
      </c>
      <c r="T743" s="339"/>
      <c r="U743" s="340" t="s">
        <v>184</v>
      </c>
      <c r="V743" s="339"/>
      <c r="W743" s="340" t="s">
        <v>183</v>
      </c>
      <c r="X743" s="339"/>
      <c r="Y743" s="340" t="s">
        <v>185</v>
      </c>
      <c r="Z743" s="340" t="s">
        <v>186</v>
      </c>
      <c r="AA743" s="340" t="str">
        <f t="shared" si="354"/>
        <v/>
      </c>
      <c r="AB743" s="341" t="s">
        <v>187</v>
      </c>
      <c r="AC743" s="342" t="str">
        <f t="shared" si="355"/>
        <v/>
      </c>
      <c r="AD743" s="509" t="str">
        <f t="shared" si="356"/>
        <v/>
      </c>
      <c r="AE743" s="343" t="str">
        <f>IFERROR(ROUNDDOWN(ROUNDDOWN(ROUND(L743*VLOOKUP(K743,【参考】数式用!$A$2:$M$57,MATCH("処遇改善加算Ⅳ",【参考】数式用!$G$3:$M$3,0)+6,0),0),0)*AA743*0.5,0), "")</f>
        <v/>
      </c>
      <c r="AF743" s="344"/>
      <c r="AG743" s="345"/>
      <c r="AH743" s="345"/>
      <c r="AI743" s="344"/>
      <c r="AJ743" s="382"/>
      <c r="AK743" s="346"/>
      <c r="AL743" s="324" t="str">
        <f t="shared" si="357"/>
        <v/>
      </c>
      <c r="AM743" s="325" t="str">
        <f t="shared" si="358"/>
        <v/>
      </c>
      <c r="AN743" s="255"/>
      <c r="AO743" s="577" t="str">
        <f>IFERROR(VLOOKUP(K743,【参考】数式用!$A$2:$N$57,14,FALSE),"")</f>
        <v/>
      </c>
      <c r="AP743" s="577" t="str">
        <f t="shared" si="359"/>
        <v/>
      </c>
      <c r="AQ743" s="560" t="str">
        <f t="shared" si="360"/>
        <v/>
      </c>
      <c r="AR743" s="560" t="str">
        <f t="shared" si="361"/>
        <v>キャリアパス要件Ⅰ・Ⅱ_</v>
      </c>
      <c r="AS743" s="632" t="str">
        <f t="shared" si="362"/>
        <v>入力済</v>
      </c>
      <c r="AT743" s="577" t="str">
        <f t="shared" si="363"/>
        <v/>
      </c>
      <c r="AU743" s="632" t="str">
        <f t="shared" si="364"/>
        <v>入力済</v>
      </c>
      <c r="AV743" s="632" t="str">
        <f t="shared" si="365"/>
        <v/>
      </c>
      <c r="AW743" s="632" t="str">
        <f t="shared" si="366"/>
        <v/>
      </c>
      <c r="AX743" s="577" t="str">
        <f t="shared" si="367"/>
        <v/>
      </c>
      <c r="AY743" s="632" t="str">
        <f>IFERROR(VLOOKUP(K743,【参考】数式用!$AR$3:$AS$49, 2, FALSE), "")</f>
        <v/>
      </c>
      <c r="AZ743" s="577" t="str">
        <f t="shared" si="368"/>
        <v/>
      </c>
      <c r="BA743" s="559" t="str">
        <f t="shared" si="369"/>
        <v>入力済</v>
      </c>
      <c r="BB743" s="632" t="str">
        <f>IFERROR(VLOOKUP(K743,【参考】数式用!$AX$3:$AY$59, 2, FALSE), "")</f>
        <v/>
      </c>
      <c r="BC743" s="577" t="str">
        <f t="shared" si="370"/>
        <v/>
      </c>
      <c r="BD743" s="559" t="str">
        <f t="shared" si="371"/>
        <v>入力済</v>
      </c>
      <c r="BE743" s="559" t="str">
        <f t="shared" si="372"/>
        <v/>
      </c>
      <c r="BF743" s="559" t="str">
        <f t="shared" si="373"/>
        <v/>
      </c>
      <c r="BG743" s="559" t="str">
        <f t="shared" si="374"/>
        <v/>
      </c>
      <c r="BH743" s="559" t="str">
        <f t="shared" si="375"/>
        <v/>
      </c>
      <c r="BI743" s="559" t="str">
        <f t="shared" si="376"/>
        <v/>
      </c>
      <c r="BK743" s="27"/>
      <c r="BL743" s="606" t="str">
        <f t="shared" si="377"/>
        <v/>
      </c>
      <c r="BM743" s="606" t="str">
        <f t="shared" si="378"/>
        <v/>
      </c>
      <c r="BN743" s="606" t="str">
        <f t="shared" si="379"/>
        <v/>
      </c>
      <c r="BO743" s="607" t="str">
        <f>IFERROR(IF(BN743="対象",ROUNDDOWN(L743*VLOOKUP(K743,【参考】数式用!$A$4:$J$42,10,FALSE)*AA743,0),""),"")</f>
        <v/>
      </c>
      <c r="BP743" s="606" t="str">
        <f t="shared" si="383"/>
        <v/>
      </c>
      <c r="BQ743" s="606" t="str">
        <f t="shared" si="380"/>
        <v/>
      </c>
      <c r="BR743" s="608" t="str">
        <f t="shared" si="384"/>
        <v/>
      </c>
      <c r="BS743" s="608" t="str">
        <f t="shared" si="381"/>
        <v/>
      </c>
      <c r="BT743" s="606" t="str">
        <f t="shared" si="382"/>
        <v/>
      </c>
      <c r="BU743" s="607" t="str">
        <f>IFERROR(IF(BT743="Ⅱロ有り",ROUNDDOWN(L743*VLOOKUP(K743,【参考】数式用!$A$4:$J$42,10,FALSE)*AA743,0),""),"")</f>
        <v/>
      </c>
      <c r="BV743" s="606" t="str">
        <f>IFERROR(IF(BT743="Ⅱロなし",ROUNDDOWN(L743*VLOOKUP(K743,【参考】数式用!$A$4:$J$42,8,FALSE)*AA743,0),""),"")</f>
        <v/>
      </c>
    </row>
    <row r="744" spans="1:74" ht="110.1" customHeight="1" thickBot="1">
      <c r="A744" s="333">
        <v>731</v>
      </c>
      <c r="B744" s="1008" t="str">
        <f>IF(基本情報入力シート!B766="","",基本情報入力シート!B766)</f>
        <v/>
      </c>
      <c r="C744" s="1009"/>
      <c r="D744" s="1009"/>
      <c r="E744" s="1009"/>
      <c r="F744" s="1010"/>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24" t="str">
        <f>IF('別紙様式2-2（個票（４、５月））'!M744="","",'別紙様式2-2（個票（４、５月））'!M744)</f>
        <v/>
      </c>
      <c r="N744" s="584" t="str">
        <f>IF('別紙様式2-2（個票（４、５月））'!N744="","",'別紙様式2-2（個票（４、５月））'!N744)</f>
        <v/>
      </c>
      <c r="O744" s="336"/>
      <c r="P744" s="337" t="str">
        <f>IFERROR(VLOOKUP(K744,【参考】数式用!$A$2:$M$57,MATCH(O744,【参考】数式用!$G$3:$M$3,0)+6,0),"")</f>
        <v/>
      </c>
      <c r="Q744" s="338" t="s">
        <v>118</v>
      </c>
      <c r="R744" s="339"/>
      <c r="S744" s="340" t="s">
        <v>183</v>
      </c>
      <c r="T744" s="339"/>
      <c r="U744" s="340" t="s">
        <v>184</v>
      </c>
      <c r="V744" s="339"/>
      <c r="W744" s="340" t="s">
        <v>183</v>
      </c>
      <c r="X744" s="339"/>
      <c r="Y744" s="340" t="s">
        <v>185</v>
      </c>
      <c r="Z744" s="340" t="s">
        <v>186</v>
      </c>
      <c r="AA744" s="340" t="str">
        <f t="shared" si="354"/>
        <v/>
      </c>
      <c r="AB744" s="341" t="s">
        <v>187</v>
      </c>
      <c r="AC744" s="342" t="str">
        <f t="shared" si="355"/>
        <v/>
      </c>
      <c r="AD744" s="509" t="str">
        <f t="shared" si="356"/>
        <v/>
      </c>
      <c r="AE744" s="343" t="str">
        <f>IFERROR(ROUNDDOWN(ROUNDDOWN(ROUND(L744*VLOOKUP(K744,【参考】数式用!$A$2:$M$57,MATCH("処遇改善加算Ⅳ",【参考】数式用!$G$3:$M$3,0)+6,0),0),0)*AA744*0.5,0), "")</f>
        <v/>
      </c>
      <c r="AF744" s="344"/>
      <c r="AG744" s="345"/>
      <c r="AH744" s="345"/>
      <c r="AI744" s="344"/>
      <c r="AJ744" s="382"/>
      <c r="AK744" s="346"/>
      <c r="AL744" s="324" t="str">
        <f t="shared" si="357"/>
        <v/>
      </c>
      <c r="AM744" s="325" t="str">
        <f t="shared" si="358"/>
        <v/>
      </c>
      <c r="AN744" s="255"/>
      <c r="AO744" s="577" t="str">
        <f>IFERROR(VLOOKUP(K744,【参考】数式用!$A$2:$N$57,14,FALSE),"")</f>
        <v/>
      </c>
      <c r="AP744" s="577" t="str">
        <f t="shared" si="359"/>
        <v/>
      </c>
      <c r="AQ744" s="560" t="str">
        <f t="shared" si="360"/>
        <v/>
      </c>
      <c r="AR744" s="560" t="str">
        <f t="shared" si="361"/>
        <v>キャリアパス要件Ⅰ・Ⅱ_</v>
      </c>
      <c r="AS744" s="632" t="str">
        <f t="shared" si="362"/>
        <v>入力済</v>
      </c>
      <c r="AT744" s="577" t="str">
        <f t="shared" si="363"/>
        <v/>
      </c>
      <c r="AU744" s="632" t="str">
        <f t="shared" si="364"/>
        <v>入力済</v>
      </c>
      <c r="AV744" s="632" t="str">
        <f t="shared" si="365"/>
        <v/>
      </c>
      <c r="AW744" s="632" t="str">
        <f t="shared" si="366"/>
        <v/>
      </c>
      <c r="AX744" s="577" t="str">
        <f t="shared" si="367"/>
        <v/>
      </c>
      <c r="AY744" s="632" t="str">
        <f>IFERROR(VLOOKUP(K744,【参考】数式用!$AR$3:$AS$49, 2, FALSE), "")</f>
        <v/>
      </c>
      <c r="AZ744" s="577" t="str">
        <f t="shared" si="368"/>
        <v/>
      </c>
      <c r="BA744" s="559" t="str">
        <f t="shared" si="369"/>
        <v>入力済</v>
      </c>
      <c r="BB744" s="632" t="str">
        <f>IFERROR(VLOOKUP(K744,【参考】数式用!$AX$3:$AY$59, 2, FALSE), "")</f>
        <v/>
      </c>
      <c r="BC744" s="577" t="str">
        <f t="shared" si="370"/>
        <v/>
      </c>
      <c r="BD744" s="559" t="str">
        <f t="shared" si="371"/>
        <v>入力済</v>
      </c>
      <c r="BE744" s="559" t="str">
        <f t="shared" si="372"/>
        <v/>
      </c>
      <c r="BF744" s="559" t="str">
        <f t="shared" si="373"/>
        <v/>
      </c>
      <c r="BG744" s="559" t="str">
        <f t="shared" si="374"/>
        <v/>
      </c>
      <c r="BH744" s="559" t="str">
        <f t="shared" si="375"/>
        <v/>
      </c>
      <c r="BI744" s="559" t="str">
        <f t="shared" si="376"/>
        <v/>
      </c>
      <c r="BK744" s="27"/>
      <c r="BL744" s="606" t="str">
        <f t="shared" si="377"/>
        <v/>
      </c>
      <c r="BM744" s="606" t="str">
        <f t="shared" si="378"/>
        <v/>
      </c>
      <c r="BN744" s="606" t="str">
        <f t="shared" si="379"/>
        <v/>
      </c>
      <c r="BO744" s="607" t="str">
        <f>IFERROR(IF(BN744="対象",ROUNDDOWN(L744*VLOOKUP(K744,【参考】数式用!$A$4:$J$42,10,FALSE)*AA744,0),""),"")</f>
        <v/>
      </c>
      <c r="BP744" s="606" t="str">
        <f t="shared" si="383"/>
        <v/>
      </c>
      <c r="BQ744" s="606" t="str">
        <f t="shared" si="380"/>
        <v/>
      </c>
      <c r="BR744" s="608" t="str">
        <f t="shared" si="384"/>
        <v/>
      </c>
      <c r="BS744" s="608" t="str">
        <f t="shared" si="381"/>
        <v/>
      </c>
      <c r="BT744" s="606" t="str">
        <f t="shared" si="382"/>
        <v/>
      </c>
      <c r="BU744" s="607" t="str">
        <f>IFERROR(IF(BT744="Ⅱロ有り",ROUNDDOWN(L744*VLOOKUP(K744,【参考】数式用!$A$4:$J$42,10,FALSE)*AA744,0),""),"")</f>
        <v/>
      </c>
      <c r="BV744" s="606" t="str">
        <f>IFERROR(IF(BT744="Ⅱロなし",ROUNDDOWN(L744*VLOOKUP(K744,【参考】数式用!$A$4:$J$42,8,FALSE)*AA744,0),""),"")</f>
        <v/>
      </c>
    </row>
    <row r="745" spans="1:74" ht="110.1" customHeight="1" thickBot="1">
      <c r="A745" s="333">
        <v>732</v>
      </c>
      <c r="B745" s="1008" t="str">
        <f>IF(基本情報入力シート!B767="","",基本情報入力シート!B767)</f>
        <v/>
      </c>
      <c r="C745" s="1009"/>
      <c r="D745" s="1009"/>
      <c r="E745" s="1009"/>
      <c r="F745" s="1010"/>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24" t="str">
        <f>IF('別紙様式2-2（個票（４、５月））'!M745="","",'別紙様式2-2（個票（４、５月））'!M745)</f>
        <v/>
      </c>
      <c r="N745" s="584" t="str">
        <f>IF('別紙様式2-2（個票（４、５月））'!N745="","",'別紙様式2-2（個票（４、５月））'!N745)</f>
        <v/>
      </c>
      <c r="O745" s="336"/>
      <c r="P745" s="337" t="str">
        <f>IFERROR(VLOOKUP(K745,【参考】数式用!$A$2:$M$57,MATCH(O745,【参考】数式用!$G$3:$M$3,0)+6,0),"")</f>
        <v/>
      </c>
      <c r="Q745" s="338" t="s">
        <v>118</v>
      </c>
      <c r="R745" s="339"/>
      <c r="S745" s="340" t="s">
        <v>183</v>
      </c>
      <c r="T745" s="339"/>
      <c r="U745" s="340" t="s">
        <v>184</v>
      </c>
      <c r="V745" s="339"/>
      <c r="W745" s="340" t="s">
        <v>183</v>
      </c>
      <c r="X745" s="339"/>
      <c r="Y745" s="340" t="s">
        <v>185</v>
      </c>
      <c r="Z745" s="340" t="s">
        <v>186</v>
      </c>
      <c r="AA745" s="340" t="str">
        <f t="shared" si="354"/>
        <v/>
      </c>
      <c r="AB745" s="341" t="s">
        <v>187</v>
      </c>
      <c r="AC745" s="342" t="str">
        <f t="shared" si="355"/>
        <v/>
      </c>
      <c r="AD745" s="509" t="str">
        <f t="shared" si="356"/>
        <v/>
      </c>
      <c r="AE745" s="343" t="str">
        <f>IFERROR(ROUNDDOWN(ROUNDDOWN(ROUND(L745*VLOOKUP(K745,【参考】数式用!$A$2:$M$57,MATCH("処遇改善加算Ⅳ",【参考】数式用!$G$3:$M$3,0)+6,0),0),0)*AA745*0.5,0), "")</f>
        <v/>
      </c>
      <c r="AF745" s="344"/>
      <c r="AG745" s="345"/>
      <c r="AH745" s="345"/>
      <c r="AI745" s="344"/>
      <c r="AJ745" s="382"/>
      <c r="AK745" s="346"/>
      <c r="AL745" s="324" t="str">
        <f t="shared" si="357"/>
        <v/>
      </c>
      <c r="AM745" s="325" t="str">
        <f t="shared" si="358"/>
        <v/>
      </c>
      <c r="AN745" s="255"/>
      <c r="AO745" s="577" t="str">
        <f>IFERROR(VLOOKUP(K745,【参考】数式用!$A$2:$N$57,14,FALSE),"")</f>
        <v/>
      </c>
      <c r="AP745" s="577" t="str">
        <f t="shared" si="359"/>
        <v/>
      </c>
      <c r="AQ745" s="560" t="str">
        <f t="shared" si="360"/>
        <v/>
      </c>
      <c r="AR745" s="560" t="str">
        <f t="shared" si="361"/>
        <v>キャリアパス要件Ⅰ・Ⅱ_</v>
      </c>
      <c r="AS745" s="632" t="str">
        <f t="shared" si="362"/>
        <v>入力済</v>
      </c>
      <c r="AT745" s="577" t="str">
        <f t="shared" si="363"/>
        <v/>
      </c>
      <c r="AU745" s="632" t="str">
        <f t="shared" si="364"/>
        <v>入力済</v>
      </c>
      <c r="AV745" s="632" t="str">
        <f t="shared" si="365"/>
        <v/>
      </c>
      <c r="AW745" s="632" t="str">
        <f t="shared" si="366"/>
        <v/>
      </c>
      <c r="AX745" s="577" t="str">
        <f t="shared" si="367"/>
        <v/>
      </c>
      <c r="AY745" s="632" t="str">
        <f>IFERROR(VLOOKUP(K745,【参考】数式用!$AR$3:$AS$49, 2, FALSE), "")</f>
        <v/>
      </c>
      <c r="AZ745" s="577" t="str">
        <f t="shared" si="368"/>
        <v/>
      </c>
      <c r="BA745" s="559" t="str">
        <f t="shared" si="369"/>
        <v>入力済</v>
      </c>
      <c r="BB745" s="632" t="str">
        <f>IFERROR(VLOOKUP(K745,【参考】数式用!$AX$3:$AY$59, 2, FALSE), "")</f>
        <v/>
      </c>
      <c r="BC745" s="577" t="str">
        <f t="shared" si="370"/>
        <v/>
      </c>
      <c r="BD745" s="559" t="str">
        <f t="shared" si="371"/>
        <v>入力済</v>
      </c>
      <c r="BE745" s="559" t="str">
        <f t="shared" si="372"/>
        <v/>
      </c>
      <c r="BF745" s="559" t="str">
        <f t="shared" si="373"/>
        <v/>
      </c>
      <c r="BG745" s="559" t="str">
        <f t="shared" si="374"/>
        <v/>
      </c>
      <c r="BH745" s="559" t="str">
        <f t="shared" si="375"/>
        <v/>
      </c>
      <c r="BI745" s="559" t="str">
        <f t="shared" si="376"/>
        <v/>
      </c>
      <c r="BK745" s="27"/>
      <c r="BL745" s="606" t="str">
        <f t="shared" si="377"/>
        <v/>
      </c>
      <c r="BM745" s="606" t="str">
        <f t="shared" si="378"/>
        <v/>
      </c>
      <c r="BN745" s="606" t="str">
        <f t="shared" si="379"/>
        <v/>
      </c>
      <c r="BO745" s="607" t="str">
        <f>IFERROR(IF(BN745="対象",ROUNDDOWN(L745*VLOOKUP(K745,【参考】数式用!$A$4:$J$42,10,FALSE)*AA745,0),""),"")</f>
        <v/>
      </c>
      <c r="BP745" s="606" t="str">
        <f t="shared" si="383"/>
        <v/>
      </c>
      <c r="BQ745" s="606" t="str">
        <f t="shared" si="380"/>
        <v/>
      </c>
      <c r="BR745" s="608" t="str">
        <f t="shared" si="384"/>
        <v/>
      </c>
      <c r="BS745" s="608" t="str">
        <f t="shared" si="381"/>
        <v/>
      </c>
      <c r="BT745" s="606" t="str">
        <f t="shared" si="382"/>
        <v/>
      </c>
      <c r="BU745" s="607" t="str">
        <f>IFERROR(IF(BT745="Ⅱロ有り",ROUNDDOWN(L745*VLOOKUP(K745,【参考】数式用!$A$4:$J$42,10,FALSE)*AA745,0),""),"")</f>
        <v/>
      </c>
      <c r="BV745" s="606" t="str">
        <f>IFERROR(IF(BT745="Ⅱロなし",ROUNDDOWN(L745*VLOOKUP(K745,【参考】数式用!$A$4:$J$42,8,FALSE)*AA745,0),""),"")</f>
        <v/>
      </c>
    </row>
    <row r="746" spans="1:74" ht="110.1" customHeight="1" thickBot="1">
      <c r="A746" s="333">
        <v>733</v>
      </c>
      <c r="B746" s="1008" t="str">
        <f>IF(基本情報入力シート!B768="","",基本情報入力シート!B768)</f>
        <v/>
      </c>
      <c r="C746" s="1009"/>
      <c r="D746" s="1009"/>
      <c r="E746" s="1009"/>
      <c r="F746" s="1010"/>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24" t="str">
        <f>IF('別紙様式2-2（個票（４、５月））'!M746="","",'別紙様式2-2（個票（４、５月））'!M746)</f>
        <v/>
      </c>
      <c r="N746" s="584" t="str">
        <f>IF('別紙様式2-2（個票（４、５月））'!N746="","",'別紙様式2-2（個票（４、５月））'!N746)</f>
        <v/>
      </c>
      <c r="O746" s="336"/>
      <c r="P746" s="337" t="str">
        <f>IFERROR(VLOOKUP(K746,【参考】数式用!$A$2:$M$57,MATCH(O746,【参考】数式用!$G$3:$M$3,0)+6,0),"")</f>
        <v/>
      </c>
      <c r="Q746" s="338" t="s">
        <v>118</v>
      </c>
      <c r="R746" s="339"/>
      <c r="S746" s="340" t="s">
        <v>183</v>
      </c>
      <c r="T746" s="339"/>
      <c r="U746" s="340" t="s">
        <v>184</v>
      </c>
      <c r="V746" s="339"/>
      <c r="W746" s="340" t="s">
        <v>183</v>
      </c>
      <c r="X746" s="339"/>
      <c r="Y746" s="340" t="s">
        <v>185</v>
      </c>
      <c r="Z746" s="340" t="s">
        <v>186</v>
      </c>
      <c r="AA746" s="340" t="str">
        <f t="shared" si="354"/>
        <v/>
      </c>
      <c r="AB746" s="341" t="s">
        <v>187</v>
      </c>
      <c r="AC746" s="342" t="str">
        <f t="shared" si="355"/>
        <v/>
      </c>
      <c r="AD746" s="509" t="str">
        <f t="shared" si="356"/>
        <v/>
      </c>
      <c r="AE746" s="343" t="str">
        <f>IFERROR(ROUNDDOWN(ROUNDDOWN(ROUND(L746*VLOOKUP(K746,【参考】数式用!$A$2:$M$57,MATCH("処遇改善加算Ⅳ",【参考】数式用!$G$3:$M$3,0)+6,0),0),0)*AA746*0.5,0), "")</f>
        <v/>
      </c>
      <c r="AF746" s="344"/>
      <c r="AG746" s="345"/>
      <c r="AH746" s="345"/>
      <c r="AI746" s="344"/>
      <c r="AJ746" s="382"/>
      <c r="AK746" s="346"/>
      <c r="AL746" s="324" t="str">
        <f t="shared" si="357"/>
        <v/>
      </c>
      <c r="AM746" s="325" t="str">
        <f t="shared" si="358"/>
        <v/>
      </c>
      <c r="AN746" s="255"/>
      <c r="AO746" s="577" t="str">
        <f>IFERROR(VLOOKUP(K746,【参考】数式用!$A$2:$N$57,14,FALSE),"")</f>
        <v/>
      </c>
      <c r="AP746" s="577" t="str">
        <f t="shared" si="359"/>
        <v/>
      </c>
      <c r="AQ746" s="560" t="str">
        <f t="shared" si="360"/>
        <v/>
      </c>
      <c r="AR746" s="560" t="str">
        <f t="shared" si="361"/>
        <v>キャリアパス要件Ⅰ・Ⅱ_</v>
      </c>
      <c r="AS746" s="632" t="str">
        <f t="shared" si="362"/>
        <v>入力済</v>
      </c>
      <c r="AT746" s="577" t="str">
        <f t="shared" si="363"/>
        <v/>
      </c>
      <c r="AU746" s="632" t="str">
        <f t="shared" si="364"/>
        <v>入力済</v>
      </c>
      <c r="AV746" s="632" t="str">
        <f t="shared" si="365"/>
        <v/>
      </c>
      <c r="AW746" s="632" t="str">
        <f t="shared" si="366"/>
        <v/>
      </c>
      <c r="AX746" s="577" t="str">
        <f t="shared" si="367"/>
        <v/>
      </c>
      <c r="AY746" s="632" t="str">
        <f>IFERROR(VLOOKUP(K746,【参考】数式用!$AR$3:$AS$49, 2, FALSE), "")</f>
        <v/>
      </c>
      <c r="AZ746" s="577" t="str">
        <f t="shared" si="368"/>
        <v/>
      </c>
      <c r="BA746" s="559" t="str">
        <f t="shared" si="369"/>
        <v>入力済</v>
      </c>
      <c r="BB746" s="632" t="str">
        <f>IFERROR(VLOOKUP(K746,【参考】数式用!$AX$3:$AY$59, 2, FALSE), "")</f>
        <v/>
      </c>
      <c r="BC746" s="577" t="str">
        <f t="shared" si="370"/>
        <v/>
      </c>
      <c r="BD746" s="559" t="str">
        <f t="shared" si="371"/>
        <v>入力済</v>
      </c>
      <c r="BE746" s="559" t="str">
        <f t="shared" si="372"/>
        <v/>
      </c>
      <c r="BF746" s="559" t="str">
        <f t="shared" si="373"/>
        <v/>
      </c>
      <c r="BG746" s="559" t="str">
        <f t="shared" si="374"/>
        <v/>
      </c>
      <c r="BH746" s="559" t="str">
        <f t="shared" si="375"/>
        <v/>
      </c>
      <c r="BI746" s="559" t="str">
        <f t="shared" si="376"/>
        <v/>
      </c>
      <c r="BK746" s="27"/>
      <c r="BL746" s="606" t="str">
        <f t="shared" si="377"/>
        <v/>
      </c>
      <c r="BM746" s="606" t="str">
        <f t="shared" si="378"/>
        <v/>
      </c>
      <c r="BN746" s="606" t="str">
        <f t="shared" si="379"/>
        <v/>
      </c>
      <c r="BO746" s="607" t="str">
        <f>IFERROR(IF(BN746="対象",ROUNDDOWN(L746*VLOOKUP(K746,【参考】数式用!$A$4:$J$42,10,FALSE)*AA746,0),""),"")</f>
        <v/>
      </c>
      <c r="BP746" s="606" t="str">
        <f t="shared" si="383"/>
        <v/>
      </c>
      <c r="BQ746" s="606" t="str">
        <f t="shared" si="380"/>
        <v/>
      </c>
      <c r="BR746" s="608" t="str">
        <f t="shared" si="384"/>
        <v/>
      </c>
      <c r="BS746" s="608" t="str">
        <f t="shared" si="381"/>
        <v/>
      </c>
      <c r="BT746" s="606" t="str">
        <f t="shared" si="382"/>
        <v/>
      </c>
      <c r="BU746" s="607" t="str">
        <f>IFERROR(IF(BT746="Ⅱロ有り",ROUNDDOWN(L746*VLOOKUP(K746,【参考】数式用!$A$4:$J$42,10,FALSE)*AA746,0),""),"")</f>
        <v/>
      </c>
      <c r="BV746" s="606" t="str">
        <f>IFERROR(IF(BT746="Ⅱロなし",ROUNDDOWN(L746*VLOOKUP(K746,【参考】数式用!$A$4:$J$42,8,FALSE)*AA746,0),""),"")</f>
        <v/>
      </c>
    </row>
    <row r="747" spans="1:74" ht="110.1" customHeight="1" thickBot="1">
      <c r="A747" s="333">
        <v>734</v>
      </c>
      <c r="B747" s="1008" t="str">
        <f>IF(基本情報入力シート!B769="","",基本情報入力シート!B769)</f>
        <v/>
      </c>
      <c r="C747" s="1009"/>
      <c r="D747" s="1009"/>
      <c r="E747" s="1009"/>
      <c r="F747" s="1010"/>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24" t="str">
        <f>IF('別紙様式2-2（個票（４、５月））'!M747="","",'別紙様式2-2（個票（４、５月））'!M747)</f>
        <v/>
      </c>
      <c r="N747" s="584" t="str">
        <f>IF('別紙様式2-2（個票（４、５月））'!N747="","",'別紙様式2-2（個票（４、５月））'!N747)</f>
        <v/>
      </c>
      <c r="O747" s="336"/>
      <c r="P747" s="337" t="str">
        <f>IFERROR(VLOOKUP(K747,【参考】数式用!$A$2:$M$57,MATCH(O747,【参考】数式用!$G$3:$M$3,0)+6,0),"")</f>
        <v/>
      </c>
      <c r="Q747" s="338" t="s">
        <v>118</v>
      </c>
      <c r="R747" s="339"/>
      <c r="S747" s="340" t="s">
        <v>183</v>
      </c>
      <c r="T747" s="339"/>
      <c r="U747" s="340" t="s">
        <v>184</v>
      </c>
      <c r="V747" s="339"/>
      <c r="W747" s="340" t="s">
        <v>183</v>
      </c>
      <c r="X747" s="339"/>
      <c r="Y747" s="340" t="s">
        <v>185</v>
      </c>
      <c r="Z747" s="340" t="s">
        <v>186</v>
      </c>
      <c r="AA747" s="340" t="str">
        <f t="shared" si="354"/>
        <v/>
      </c>
      <c r="AB747" s="341" t="s">
        <v>187</v>
      </c>
      <c r="AC747" s="342" t="str">
        <f t="shared" si="355"/>
        <v/>
      </c>
      <c r="AD747" s="509" t="str">
        <f t="shared" si="356"/>
        <v/>
      </c>
      <c r="AE747" s="343" t="str">
        <f>IFERROR(ROUNDDOWN(ROUNDDOWN(ROUND(L747*VLOOKUP(K747,【参考】数式用!$A$2:$M$57,MATCH("処遇改善加算Ⅳ",【参考】数式用!$G$3:$M$3,0)+6,0),0),0)*AA747*0.5,0), "")</f>
        <v/>
      </c>
      <c r="AF747" s="344"/>
      <c r="AG747" s="345"/>
      <c r="AH747" s="345"/>
      <c r="AI747" s="344"/>
      <c r="AJ747" s="382"/>
      <c r="AK747" s="346"/>
      <c r="AL747" s="324" t="str">
        <f t="shared" si="357"/>
        <v/>
      </c>
      <c r="AM747" s="325" t="str">
        <f t="shared" si="358"/>
        <v/>
      </c>
      <c r="AN747" s="255"/>
      <c r="AO747" s="577" t="str">
        <f>IFERROR(VLOOKUP(K747,【参考】数式用!$A$2:$N$57,14,FALSE),"")</f>
        <v/>
      </c>
      <c r="AP747" s="577" t="str">
        <f t="shared" si="359"/>
        <v/>
      </c>
      <c r="AQ747" s="560" t="str">
        <f t="shared" si="360"/>
        <v/>
      </c>
      <c r="AR747" s="560" t="str">
        <f t="shared" si="361"/>
        <v>キャリアパス要件Ⅰ・Ⅱ_</v>
      </c>
      <c r="AS747" s="632" t="str">
        <f t="shared" si="362"/>
        <v>入力済</v>
      </c>
      <c r="AT747" s="577" t="str">
        <f t="shared" si="363"/>
        <v/>
      </c>
      <c r="AU747" s="632" t="str">
        <f t="shared" si="364"/>
        <v>入力済</v>
      </c>
      <c r="AV747" s="632" t="str">
        <f t="shared" si="365"/>
        <v/>
      </c>
      <c r="AW747" s="632" t="str">
        <f t="shared" si="366"/>
        <v/>
      </c>
      <c r="AX747" s="577" t="str">
        <f t="shared" si="367"/>
        <v/>
      </c>
      <c r="AY747" s="632" t="str">
        <f>IFERROR(VLOOKUP(K747,【参考】数式用!$AR$3:$AS$49, 2, FALSE), "")</f>
        <v/>
      </c>
      <c r="AZ747" s="577" t="str">
        <f t="shared" si="368"/>
        <v/>
      </c>
      <c r="BA747" s="559" t="str">
        <f t="shared" si="369"/>
        <v>入力済</v>
      </c>
      <c r="BB747" s="632" t="str">
        <f>IFERROR(VLOOKUP(K747,【参考】数式用!$AX$3:$AY$59, 2, FALSE), "")</f>
        <v/>
      </c>
      <c r="BC747" s="577" t="str">
        <f t="shared" si="370"/>
        <v/>
      </c>
      <c r="BD747" s="559" t="str">
        <f t="shared" si="371"/>
        <v>入力済</v>
      </c>
      <c r="BE747" s="559" t="str">
        <f t="shared" si="372"/>
        <v/>
      </c>
      <c r="BF747" s="559" t="str">
        <f t="shared" si="373"/>
        <v/>
      </c>
      <c r="BG747" s="559" t="str">
        <f t="shared" si="374"/>
        <v/>
      </c>
      <c r="BH747" s="559" t="str">
        <f t="shared" si="375"/>
        <v/>
      </c>
      <c r="BI747" s="559" t="str">
        <f t="shared" si="376"/>
        <v/>
      </c>
      <c r="BK747" s="27"/>
      <c r="BL747" s="606" t="str">
        <f t="shared" si="377"/>
        <v/>
      </c>
      <c r="BM747" s="606" t="str">
        <f t="shared" si="378"/>
        <v/>
      </c>
      <c r="BN747" s="606" t="str">
        <f t="shared" si="379"/>
        <v/>
      </c>
      <c r="BO747" s="607" t="str">
        <f>IFERROR(IF(BN747="対象",ROUNDDOWN(L747*VLOOKUP(K747,【参考】数式用!$A$4:$J$42,10,FALSE)*AA747,0),""),"")</f>
        <v/>
      </c>
      <c r="BP747" s="606" t="str">
        <f t="shared" si="383"/>
        <v/>
      </c>
      <c r="BQ747" s="606" t="str">
        <f t="shared" si="380"/>
        <v/>
      </c>
      <c r="BR747" s="608" t="str">
        <f t="shared" si="384"/>
        <v/>
      </c>
      <c r="BS747" s="608" t="str">
        <f t="shared" si="381"/>
        <v/>
      </c>
      <c r="BT747" s="606" t="str">
        <f t="shared" si="382"/>
        <v/>
      </c>
      <c r="BU747" s="607" t="str">
        <f>IFERROR(IF(BT747="Ⅱロ有り",ROUNDDOWN(L747*VLOOKUP(K747,【参考】数式用!$A$4:$J$42,10,FALSE)*AA747,0),""),"")</f>
        <v/>
      </c>
      <c r="BV747" s="606" t="str">
        <f>IFERROR(IF(BT747="Ⅱロなし",ROUNDDOWN(L747*VLOOKUP(K747,【参考】数式用!$A$4:$J$42,8,FALSE)*AA747,0),""),"")</f>
        <v/>
      </c>
    </row>
    <row r="748" spans="1:74" ht="110.1" customHeight="1" thickBot="1">
      <c r="A748" s="333">
        <v>735</v>
      </c>
      <c r="B748" s="1008" t="str">
        <f>IF(基本情報入力シート!B770="","",基本情報入力シート!B770)</f>
        <v/>
      </c>
      <c r="C748" s="1009"/>
      <c r="D748" s="1009"/>
      <c r="E748" s="1009"/>
      <c r="F748" s="1010"/>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24" t="str">
        <f>IF('別紙様式2-2（個票（４、５月））'!M748="","",'別紙様式2-2（個票（４、５月））'!M748)</f>
        <v/>
      </c>
      <c r="N748" s="584" t="str">
        <f>IF('別紙様式2-2（個票（４、５月））'!N748="","",'別紙様式2-2（個票（４、５月））'!N748)</f>
        <v/>
      </c>
      <c r="O748" s="336"/>
      <c r="P748" s="337" t="str">
        <f>IFERROR(VLOOKUP(K748,【参考】数式用!$A$2:$M$57,MATCH(O748,【参考】数式用!$G$3:$M$3,0)+6,0),"")</f>
        <v/>
      </c>
      <c r="Q748" s="338" t="s">
        <v>118</v>
      </c>
      <c r="R748" s="339"/>
      <c r="S748" s="340" t="s">
        <v>183</v>
      </c>
      <c r="T748" s="339"/>
      <c r="U748" s="340" t="s">
        <v>184</v>
      </c>
      <c r="V748" s="339"/>
      <c r="W748" s="340" t="s">
        <v>183</v>
      </c>
      <c r="X748" s="339"/>
      <c r="Y748" s="340" t="s">
        <v>185</v>
      </c>
      <c r="Z748" s="340" t="s">
        <v>186</v>
      </c>
      <c r="AA748" s="340" t="str">
        <f t="shared" si="354"/>
        <v/>
      </c>
      <c r="AB748" s="341" t="s">
        <v>187</v>
      </c>
      <c r="AC748" s="342" t="str">
        <f t="shared" si="355"/>
        <v/>
      </c>
      <c r="AD748" s="509" t="str">
        <f t="shared" si="356"/>
        <v/>
      </c>
      <c r="AE748" s="343" t="str">
        <f>IFERROR(ROUNDDOWN(ROUNDDOWN(ROUND(L748*VLOOKUP(K748,【参考】数式用!$A$2:$M$57,MATCH("処遇改善加算Ⅳ",【参考】数式用!$G$3:$M$3,0)+6,0),0),0)*AA748*0.5,0), "")</f>
        <v/>
      </c>
      <c r="AF748" s="344"/>
      <c r="AG748" s="345"/>
      <c r="AH748" s="345"/>
      <c r="AI748" s="344"/>
      <c r="AJ748" s="382"/>
      <c r="AK748" s="346"/>
      <c r="AL748" s="324" t="str">
        <f t="shared" si="357"/>
        <v/>
      </c>
      <c r="AM748" s="325" t="str">
        <f t="shared" si="358"/>
        <v/>
      </c>
      <c r="AN748" s="255"/>
      <c r="AO748" s="577" t="str">
        <f>IFERROR(VLOOKUP(K748,【参考】数式用!$A$2:$N$57,14,FALSE),"")</f>
        <v/>
      </c>
      <c r="AP748" s="577" t="str">
        <f t="shared" si="359"/>
        <v/>
      </c>
      <c r="AQ748" s="560" t="str">
        <f t="shared" si="360"/>
        <v/>
      </c>
      <c r="AR748" s="560" t="str">
        <f t="shared" si="361"/>
        <v>キャリアパス要件Ⅰ・Ⅱ_</v>
      </c>
      <c r="AS748" s="632" t="str">
        <f t="shared" si="362"/>
        <v>入力済</v>
      </c>
      <c r="AT748" s="577" t="str">
        <f t="shared" si="363"/>
        <v/>
      </c>
      <c r="AU748" s="632" t="str">
        <f t="shared" si="364"/>
        <v>入力済</v>
      </c>
      <c r="AV748" s="632" t="str">
        <f t="shared" si="365"/>
        <v/>
      </c>
      <c r="AW748" s="632" t="str">
        <f t="shared" si="366"/>
        <v/>
      </c>
      <c r="AX748" s="577" t="str">
        <f t="shared" si="367"/>
        <v/>
      </c>
      <c r="AY748" s="632" t="str">
        <f>IFERROR(VLOOKUP(K748,【参考】数式用!$AR$3:$AS$49, 2, FALSE), "")</f>
        <v/>
      </c>
      <c r="AZ748" s="577" t="str">
        <f t="shared" si="368"/>
        <v/>
      </c>
      <c r="BA748" s="559" t="str">
        <f t="shared" si="369"/>
        <v>入力済</v>
      </c>
      <c r="BB748" s="632" t="str">
        <f>IFERROR(VLOOKUP(K748,【参考】数式用!$AX$3:$AY$59, 2, FALSE), "")</f>
        <v/>
      </c>
      <c r="BC748" s="577" t="str">
        <f t="shared" si="370"/>
        <v/>
      </c>
      <c r="BD748" s="559" t="str">
        <f t="shared" si="371"/>
        <v>入力済</v>
      </c>
      <c r="BE748" s="559" t="str">
        <f t="shared" si="372"/>
        <v/>
      </c>
      <c r="BF748" s="559" t="str">
        <f t="shared" si="373"/>
        <v/>
      </c>
      <c r="BG748" s="559" t="str">
        <f t="shared" si="374"/>
        <v/>
      </c>
      <c r="BH748" s="559" t="str">
        <f t="shared" si="375"/>
        <v/>
      </c>
      <c r="BI748" s="559" t="str">
        <f t="shared" si="376"/>
        <v/>
      </c>
      <c r="BK748" s="27"/>
      <c r="BL748" s="606" t="str">
        <f t="shared" si="377"/>
        <v/>
      </c>
      <c r="BM748" s="606" t="str">
        <f t="shared" si="378"/>
        <v/>
      </c>
      <c r="BN748" s="606" t="str">
        <f t="shared" si="379"/>
        <v/>
      </c>
      <c r="BO748" s="607" t="str">
        <f>IFERROR(IF(BN748="対象",ROUNDDOWN(L748*VLOOKUP(K748,【参考】数式用!$A$4:$J$42,10,FALSE)*AA748,0),""),"")</f>
        <v/>
      </c>
      <c r="BP748" s="606" t="str">
        <f t="shared" si="383"/>
        <v/>
      </c>
      <c r="BQ748" s="606" t="str">
        <f t="shared" si="380"/>
        <v/>
      </c>
      <c r="BR748" s="608" t="str">
        <f t="shared" si="384"/>
        <v/>
      </c>
      <c r="BS748" s="608" t="str">
        <f t="shared" si="381"/>
        <v/>
      </c>
      <c r="BT748" s="606" t="str">
        <f t="shared" si="382"/>
        <v/>
      </c>
      <c r="BU748" s="607" t="str">
        <f>IFERROR(IF(BT748="Ⅱロ有り",ROUNDDOWN(L748*VLOOKUP(K748,【参考】数式用!$A$4:$J$42,10,FALSE)*AA748,0),""),"")</f>
        <v/>
      </c>
      <c r="BV748" s="606" t="str">
        <f>IFERROR(IF(BT748="Ⅱロなし",ROUNDDOWN(L748*VLOOKUP(K748,【参考】数式用!$A$4:$J$42,8,FALSE)*AA748,0),""),"")</f>
        <v/>
      </c>
    </row>
    <row r="749" spans="1:74" ht="110.1" customHeight="1" thickBot="1">
      <c r="A749" s="333">
        <v>736</v>
      </c>
      <c r="B749" s="1008" t="str">
        <f>IF(基本情報入力シート!B771="","",基本情報入力シート!B771)</f>
        <v/>
      </c>
      <c r="C749" s="1009"/>
      <c r="D749" s="1009"/>
      <c r="E749" s="1009"/>
      <c r="F749" s="1010"/>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24" t="str">
        <f>IF('別紙様式2-2（個票（４、５月））'!M749="","",'別紙様式2-2（個票（４、５月））'!M749)</f>
        <v/>
      </c>
      <c r="N749" s="584" t="str">
        <f>IF('別紙様式2-2（個票（４、５月））'!N749="","",'別紙様式2-2（個票（４、５月））'!N749)</f>
        <v/>
      </c>
      <c r="O749" s="336"/>
      <c r="P749" s="337" t="str">
        <f>IFERROR(VLOOKUP(K749,【参考】数式用!$A$2:$M$57,MATCH(O749,【参考】数式用!$G$3:$M$3,0)+6,0),"")</f>
        <v/>
      </c>
      <c r="Q749" s="338" t="s">
        <v>118</v>
      </c>
      <c r="R749" s="339"/>
      <c r="S749" s="340" t="s">
        <v>183</v>
      </c>
      <c r="T749" s="339"/>
      <c r="U749" s="340" t="s">
        <v>184</v>
      </c>
      <c r="V749" s="339"/>
      <c r="W749" s="340" t="s">
        <v>183</v>
      </c>
      <c r="X749" s="339"/>
      <c r="Y749" s="340" t="s">
        <v>185</v>
      </c>
      <c r="Z749" s="340" t="s">
        <v>186</v>
      </c>
      <c r="AA749" s="340" t="str">
        <f t="shared" si="354"/>
        <v/>
      </c>
      <c r="AB749" s="341" t="s">
        <v>187</v>
      </c>
      <c r="AC749" s="342" t="str">
        <f t="shared" si="355"/>
        <v/>
      </c>
      <c r="AD749" s="509" t="str">
        <f t="shared" si="356"/>
        <v/>
      </c>
      <c r="AE749" s="343" t="str">
        <f>IFERROR(ROUNDDOWN(ROUNDDOWN(ROUND(L749*VLOOKUP(K749,【参考】数式用!$A$2:$M$57,MATCH("処遇改善加算Ⅳ",【参考】数式用!$G$3:$M$3,0)+6,0),0),0)*AA749*0.5,0), "")</f>
        <v/>
      </c>
      <c r="AF749" s="344"/>
      <c r="AG749" s="345"/>
      <c r="AH749" s="345"/>
      <c r="AI749" s="344"/>
      <c r="AJ749" s="382"/>
      <c r="AK749" s="346"/>
      <c r="AL749" s="324" t="str">
        <f t="shared" si="357"/>
        <v/>
      </c>
      <c r="AM749" s="325" t="str">
        <f t="shared" si="358"/>
        <v/>
      </c>
      <c r="AN749" s="255"/>
      <c r="AO749" s="577" t="str">
        <f>IFERROR(VLOOKUP(K749,【参考】数式用!$A$2:$N$57,14,FALSE),"")</f>
        <v/>
      </c>
      <c r="AP749" s="577" t="str">
        <f t="shared" si="359"/>
        <v/>
      </c>
      <c r="AQ749" s="560" t="str">
        <f t="shared" si="360"/>
        <v/>
      </c>
      <c r="AR749" s="560" t="str">
        <f t="shared" si="361"/>
        <v>キャリアパス要件Ⅰ・Ⅱ_</v>
      </c>
      <c r="AS749" s="632" t="str">
        <f t="shared" si="362"/>
        <v>入力済</v>
      </c>
      <c r="AT749" s="577" t="str">
        <f t="shared" si="363"/>
        <v/>
      </c>
      <c r="AU749" s="632" t="str">
        <f t="shared" si="364"/>
        <v>入力済</v>
      </c>
      <c r="AV749" s="632" t="str">
        <f t="shared" si="365"/>
        <v/>
      </c>
      <c r="AW749" s="632" t="str">
        <f t="shared" si="366"/>
        <v/>
      </c>
      <c r="AX749" s="577" t="str">
        <f t="shared" si="367"/>
        <v/>
      </c>
      <c r="AY749" s="632" t="str">
        <f>IFERROR(VLOOKUP(K749,【参考】数式用!$AR$3:$AS$49, 2, FALSE), "")</f>
        <v/>
      </c>
      <c r="AZ749" s="577" t="str">
        <f t="shared" si="368"/>
        <v/>
      </c>
      <c r="BA749" s="559" t="str">
        <f t="shared" si="369"/>
        <v>入力済</v>
      </c>
      <c r="BB749" s="632" t="str">
        <f>IFERROR(VLOOKUP(K749,【参考】数式用!$AX$3:$AY$59, 2, FALSE), "")</f>
        <v/>
      </c>
      <c r="BC749" s="577" t="str">
        <f t="shared" si="370"/>
        <v/>
      </c>
      <c r="BD749" s="559" t="str">
        <f t="shared" si="371"/>
        <v>入力済</v>
      </c>
      <c r="BE749" s="559" t="str">
        <f t="shared" si="372"/>
        <v/>
      </c>
      <c r="BF749" s="559" t="str">
        <f t="shared" si="373"/>
        <v/>
      </c>
      <c r="BG749" s="559" t="str">
        <f t="shared" si="374"/>
        <v/>
      </c>
      <c r="BH749" s="559" t="str">
        <f t="shared" si="375"/>
        <v/>
      </c>
      <c r="BI749" s="559" t="str">
        <f t="shared" si="376"/>
        <v/>
      </c>
      <c r="BK749" s="27"/>
      <c r="BL749" s="606" t="str">
        <f t="shared" si="377"/>
        <v/>
      </c>
      <c r="BM749" s="606" t="str">
        <f t="shared" si="378"/>
        <v/>
      </c>
      <c r="BN749" s="606" t="str">
        <f t="shared" si="379"/>
        <v/>
      </c>
      <c r="BO749" s="607" t="str">
        <f>IFERROR(IF(BN749="対象",ROUNDDOWN(L749*VLOOKUP(K749,【参考】数式用!$A$4:$J$42,10,FALSE)*AA749,0),""),"")</f>
        <v/>
      </c>
      <c r="BP749" s="606" t="str">
        <f t="shared" si="383"/>
        <v/>
      </c>
      <c r="BQ749" s="606" t="str">
        <f t="shared" si="380"/>
        <v/>
      </c>
      <c r="BR749" s="608" t="str">
        <f t="shared" si="384"/>
        <v/>
      </c>
      <c r="BS749" s="608" t="str">
        <f t="shared" si="381"/>
        <v/>
      </c>
      <c r="BT749" s="606" t="str">
        <f t="shared" si="382"/>
        <v/>
      </c>
      <c r="BU749" s="607" t="str">
        <f>IFERROR(IF(BT749="Ⅱロ有り",ROUNDDOWN(L749*VLOOKUP(K749,【参考】数式用!$A$4:$J$42,10,FALSE)*AA749,0),""),"")</f>
        <v/>
      </c>
      <c r="BV749" s="606" t="str">
        <f>IFERROR(IF(BT749="Ⅱロなし",ROUNDDOWN(L749*VLOOKUP(K749,【参考】数式用!$A$4:$J$42,8,FALSE)*AA749,0),""),"")</f>
        <v/>
      </c>
    </row>
    <row r="750" spans="1:74" ht="110.1" customHeight="1" thickBot="1">
      <c r="A750" s="333">
        <v>737</v>
      </c>
      <c r="B750" s="1008" t="str">
        <f>IF(基本情報入力シート!B772="","",基本情報入力シート!B772)</f>
        <v/>
      </c>
      <c r="C750" s="1009"/>
      <c r="D750" s="1009"/>
      <c r="E750" s="1009"/>
      <c r="F750" s="1010"/>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24" t="str">
        <f>IF('別紙様式2-2（個票（４、５月））'!M750="","",'別紙様式2-2（個票（４、５月））'!M750)</f>
        <v/>
      </c>
      <c r="N750" s="584" t="str">
        <f>IF('別紙様式2-2（個票（４、５月））'!N750="","",'別紙様式2-2（個票（４、５月））'!N750)</f>
        <v/>
      </c>
      <c r="O750" s="336"/>
      <c r="P750" s="337" t="str">
        <f>IFERROR(VLOOKUP(K750,【参考】数式用!$A$2:$M$57,MATCH(O750,【参考】数式用!$G$3:$M$3,0)+6,0),"")</f>
        <v/>
      </c>
      <c r="Q750" s="338" t="s">
        <v>118</v>
      </c>
      <c r="R750" s="339"/>
      <c r="S750" s="340" t="s">
        <v>183</v>
      </c>
      <c r="T750" s="339"/>
      <c r="U750" s="340" t="s">
        <v>184</v>
      </c>
      <c r="V750" s="339"/>
      <c r="W750" s="340" t="s">
        <v>183</v>
      </c>
      <c r="X750" s="339"/>
      <c r="Y750" s="340" t="s">
        <v>185</v>
      </c>
      <c r="Z750" s="340" t="s">
        <v>186</v>
      </c>
      <c r="AA750" s="340" t="str">
        <f t="shared" si="354"/>
        <v/>
      </c>
      <c r="AB750" s="341" t="s">
        <v>187</v>
      </c>
      <c r="AC750" s="342" t="str">
        <f t="shared" si="355"/>
        <v/>
      </c>
      <c r="AD750" s="509" t="str">
        <f t="shared" si="356"/>
        <v/>
      </c>
      <c r="AE750" s="343" t="str">
        <f>IFERROR(ROUNDDOWN(ROUNDDOWN(ROUND(L750*VLOOKUP(K750,【参考】数式用!$A$2:$M$57,MATCH("処遇改善加算Ⅳ",【参考】数式用!$G$3:$M$3,0)+6,0),0),0)*AA750*0.5,0), "")</f>
        <v/>
      </c>
      <c r="AF750" s="344"/>
      <c r="AG750" s="345"/>
      <c r="AH750" s="345"/>
      <c r="AI750" s="344"/>
      <c r="AJ750" s="382"/>
      <c r="AK750" s="346"/>
      <c r="AL750" s="324" t="str">
        <f t="shared" si="357"/>
        <v/>
      </c>
      <c r="AM750" s="325" t="str">
        <f t="shared" si="358"/>
        <v/>
      </c>
      <c r="AN750" s="255"/>
      <c r="AO750" s="577" t="str">
        <f>IFERROR(VLOOKUP(K750,【参考】数式用!$A$2:$N$57,14,FALSE),"")</f>
        <v/>
      </c>
      <c r="AP750" s="577" t="str">
        <f t="shared" si="359"/>
        <v/>
      </c>
      <c r="AQ750" s="560" t="str">
        <f t="shared" si="360"/>
        <v/>
      </c>
      <c r="AR750" s="560" t="str">
        <f t="shared" si="361"/>
        <v>キャリアパス要件Ⅰ・Ⅱ_</v>
      </c>
      <c r="AS750" s="632" t="str">
        <f t="shared" si="362"/>
        <v>入力済</v>
      </c>
      <c r="AT750" s="577" t="str">
        <f t="shared" si="363"/>
        <v/>
      </c>
      <c r="AU750" s="632" t="str">
        <f t="shared" si="364"/>
        <v>入力済</v>
      </c>
      <c r="AV750" s="632" t="str">
        <f t="shared" si="365"/>
        <v/>
      </c>
      <c r="AW750" s="632" t="str">
        <f t="shared" si="366"/>
        <v/>
      </c>
      <c r="AX750" s="577" t="str">
        <f t="shared" si="367"/>
        <v/>
      </c>
      <c r="AY750" s="632" t="str">
        <f>IFERROR(VLOOKUP(K750,【参考】数式用!$AR$3:$AS$49, 2, FALSE), "")</f>
        <v/>
      </c>
      <c r="AZ750" s="577" t="str">
        <f t="shared" si="368"/>
        <v/>
      </c>
      <c r="BA750" s="559" t="str">
        <f t="shared" si="369"/>
        <v>入力済</v>
      </c>
      <c r="BB750" s="632" t="str">
        <f>IFERROR(VLOOKUP(K750,【参考】数式用!$AX$3:$AY$59, 2, FALSE), "")</f>
        <v/>
      </c>
      <c r="BC750" s="577" t="str">
        <f t="shared" si="370"/>
        <v/>
      </c>
      <c r="BD750" s="559" t="str">
        <f t="shared" si="371"/>
        <v>入力済</v>
      </c>
      <c r="BE750" s="559" t="str">
        <f t="shared" si="372"/>
        <v/>
      </c>
      <c r="BF750" s="559" t="str">
        <f t="shared" si="373"/>
        <v/>
      </c>
      <c r="BG750" s="559" t="str">
        <f t="shared" si="374"/>
        <v/>
      </c>
      <c r="BH750" s="559" t="str">
        <f t="shared" si="375"/>
        <v/>
      </c>
      <c r="BI750" s="559" t="str">
        <f t="shared" si="376"/>
        <v/>
      </c>
      <c r="BK750" s="27"/>
      <c r="BL750" s="606" t="str">
        <f t="shared" si="377"/>
        <v/>
      </c>
      <c r="BM750" s="606" t="str">
        <f t="shared" si="378"/>
        <v/>
      </c>
      <c r="BN750" s="606" t="str">
        <f t="shared" si="379"/>
        <v/>
      </c>
      <c r="BO750" s="607" t="str">
        <f>IFERROR(IF(BN750="対象",ROUNDDOWN(L750*VLOOKUP(K750,【参考】数式用!$A$4:$J$42,10,FALSE)*AA750,0),""),"")</f>
        <v/>
      </c>
      <c r="BP750" s="606" t="str">
        <f t="shared" si="383"/>
        <v/>
      </c>
      <c r="BQ750" s="606" t="str">
        <f t="shared" si="380"/>
        <v/>
      </c>
      <c r="BR750" s="608" t="str">
        <f t="shared" si="384"/>
        <v/>
      </c>
      <c r="BS750" s="608" t="str">
        <f t="shared" si="381"/>
        <v/>
      </c>
      <c r="BT750" s="606" t="str">
        <f t="shared" si="382"/>
        <v/>
      </c>
      <c r="BU750" s="607" t="str">
        <f>IFERROR(IF(BT750="Ⅱロ有り",ROUNDDOWN(L750*VLOOKUP(K750,【参考】数式用!$A$4:$J$42,10,FALSE)*AA750,0),""),"")</f>
        <v/>
      </c>
      <c r="BV750" s="606" t="str">
        <f>IFERROR(IF(BT750="Ⅱロなし",ROUNDDOWN(L750*VLOOKUP(K750,【参考】数式用!$A$4:$J$42,8,FALSE)*AA750,0),""),"")</f>
        <v/>
      </c>
    </row>
    <row r="751" spans="1:74" ht="110.1" customHeight="1" thickBot="1">
      <c r="A751" s="333">
        <v>738</v>
      </c>
      <c r="B751" s="1008" t="str">
        <f>IF(基本情報入力シート!B773="","",基本情報入力シート!B773)</f>
        <v/>
      </c>
      <c r="C751" s="1009"/>
      <c r="D751" s="1009"/>
      <c r="E751" s="1009"/>
      <c r="F751" s="1010"/>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24" t="str">
        <f>IF('別紙様式2-2（個票（４、５月））'!M751="","",'別紙様式2-2（個票（４、５月））'!M751)</f>
        <v/>
      </c>
      <c r="N751" s="584" t="str">
        <f>IF('別紙様式2-2（個票（４、５月））'!N751="","",'別紙様式2-2（個票（４、５月））'!N751)</f>
        <v/>
      </c>
      <c r="O751" s="336"/>
      <c r="P751" s="337" t="str">
        <f>IFERROR(VLOOKUP(K751,【参考】数式用!$A$2:$M$57,MATCH(O751,【参考】数式用!$G$3:$M$3,0)+6,0),"")</f>
        <v/>
      </c>
      <c r="Q751" s="338" t="s">
        <v>118</v>
      </c>
      <c r="R751" s="339"/>
      <c r="S751" s="340" t="s">
        <v>183</v>
      </c>
      <c r="T751" s="339"/>
      <c r="U751" s="340" t="s">
        <v>184</v>
      </c>
      <c r="V751" s="339"/>
      <c r="W751" s="340" t="s">
        <v>183</v>
      </c>
      <c r="X751" s="339"/>
      <c r="Y751" s="340" t="s">
        <v>185</v>
      </c>
      <c r="Z751" s="340" t="s">
        <v>186</v>
      </c>
      <c r="AA751" s="340" t="str">
        <f t="shared" si="354"/>
        <v/>
      </c>
      <c r="AB751" s="341" t="s">
        <v>187</v>
      </c>
      <c r="AC751" s="342" t="str">
        <f t="shared" si="355"/>
        <v/>
      </c>
      <c r="AD751" s="509" t="str">
        <f t="shared" si="356"/>
        <v/>
      </c>
      <c r="AE751" s="343" t="str">
        <f>IFERROR(ROUNDDOWN(ROUNDDOWN(ROUND(L751*VLOOKUP(K751,【参考】数式用!$A$2:$M$57,MATCH("処遇改善加算Ⅳ",【参考】数式用!$G$3:$M$3,0)+6,0),0),0)*AA751*0.5,0), "")</f>
        <v/>
      </c>
      <c r="AF751" s="344"/>
      <c r="AG751" s="345"/>
      <c r="AH751" s="345"/>
      <c r="AI751" s="344"/>
      <c r="AJ751" s="382"/>
      <c r="AK751" s="346"/>
      <c r="AL751" s="324" t="str">
        <f t="shared" si="357"/>
        <v/>
      </c>
      <c r="AM751" s="325" t="str">
        <f t="shared" si="358"/>
        <v/>
      </c>
      <c r="AN751" s="255"/>
      <c r="AO751" s="577" t="str">
        <f>IFERROR(VLOOKUP(K751,【参考】数式用!$A$2:$N$57,14,FALSE),"")</f>
        <v/>
      </c>
      <c r="AP751" s="577" t="str">
        <f t="shared" si="359"/>
        <v/>
      </c>
      <c r="AQ751" s="560" t="str">
        <f t="shared" si="360"/>
        <v/>
      </c>
      <c r="AR751" s="560" t="str">
        <f t="shared" si="361"/>
        <v>キャリアパス要件Ⅰ・Ⅱ_</v>
      </c>
      <c r="AS751" s="632" t="str">
        <f t="shared" si="362"/>
        <v>入力済</v>
      </c>
      <c r="AT751" s="577" t="str">
        <f t="shared" si="363"/>
        <v/>
      </c>
      <c r="AU751" s="632" t="str">
        <f t="shared" si="364"/>
        <v>入力済</v>
      </c>
      <c r="AV751" s="632" t="str">
        <f t="shared" si="365"/>
        <v/>
      </c>
      <c r="AW751" s="632" t="str">
        <f t="shared" si="366"/>
        <v/>
      </c>
      <c r="AX751" s="577" t="str">
        <f t="shared" si="367"/>
        <v/>
      </c>
      <c r="AY751" s="632" t="str">
        <f>IFERROR(VLOOKUP(K751,【参考】数式用!$AR$3:$AS$49, 2, FALSE), "")</f>
        <v/>
      </c>
      <c r="AZ751" s="577" t="str">
        <f t="shared" si="368"/>
        <v/>
      </c>
      <c r="BA751" s="559" t="str">
        <f t="shared" si="369"/>
        <v>入力済</v>
      </c>
      <c r="BB751" s="632" t="str">
        <f>IFERROR(VLOOKUP(K751,【参考】数式用!$AX$3:$AY$59, 2, FALSE), "")</f>
        <v/>
      </c>
      <c r="BC751" s="577" t="str">
        <f t="shared" si="370"/>
        <v/>
      </c>
      <c r="BD751" s="559" t="str">
        <f t="shared" si="371"/>
        <v>入力済</v>
      </c>
      <c r="BE751" s="559" t="str">
        <f t="shared" si="372"/>
        <v/>
      </c>
      <c r="BF751" s="559" t="str">
        <f t="shared" si="373"/>
        <v/>
      </c>
      <c r="BG751" s="559" t="str">
        <f t="shared" si="374"/>
        <v/>
      </c>
      <c r="BH751" s="559" t="str">
        <f t="shared" si="375"/>
        <v/>
      </c>
      <c r="BI751" s="559" t="str">
        <f t="shared" si="376"/>
        <v/>
      </c>
      <c r="BK751" s="27"/>
      <c r="BL751" s="606" t="str">
        <f t="shared" si="377"/>
        <v/>
      </c>
      <c r="BM751" s="606" t="str">
        <f t="shared" si="378"/>
        <v/>
      </c>
      <c r="BN751" s="606" t="str">
        <f t="shared" si="379"/>
        <v/>
      </c>
      <c r="BO751" s="607" t="str">
        <f>IFERROR(IF(BN751="対象",ROUNDDOWN(L751*VLOOKUP(K751,【参考】数式用!$A$4:$J$42,10,FALSE)*AA751,0),""),"")</f>
        <v/>
      </c>
      <c r="BP751" s="606" t="str">
        <f t="shared" si="383"/>
        <v/>
      </c>
      <c r="BQ751" s="606" t="str">
        <f t="shared" si="380"/>
        <v/>
      </c>
      <c r="BR751" s="608" t="str">
        <f t="shared" si="384"/>
        <v/>
      </c>
      <c r="BS751" s="608" t="str">
        <f t="shared" si="381"/>
        <v/>
      </c>
      <c r="BT751" s="606" t="str">
        <f t="shared" si="382"/>
        <v/>
      </c>
      <c r="BU751" s="607" t="str">
        <f>IFERROR(IF(BT751="Ⅱロ有り",ROUNDDOWN(L751*VLOOKUP(K751,【参考】数式用!$A$4:$J$42,10,FALSE)*AA751,0),""),"")</f>
        <v/>
      </c>
      <c r="BV751" s="606" t="str">
        <f>IFERROR(IF(BT751="Ⅱロなし",ROUNDDOWN(L751*VLOOKUP(K751,【参考】数式用!$A$4:$J$42,8,FALSE)*AA751,0),""),"")</f>
        <v/>
      </c>
    </row>
    <row r="752" spans="1:74" ht="110.1" customHeight="1" thickBot="1">
      <c r="A752" s="333">
        <v>739</v>
      </c>
      <c r="B752" s="1008" t="str">
        <f>IF(基本情報入力シート!B774="","",基本情報入力シート!B774)</f>
        <v/>
      </c>
      <c r="C752" s="1009"/>
      <c r="D752" s="1009"/>
      <c r="E752" s="1009"/>
      <c r="F752" s="1010"/>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24" t="str">
        <f>IF('別紙様式2-2（個票（４、５月））'!M752="","",'別紙様式2-2（個票（４、５月））'!M752)</f>
        <v/>
      </c>
      <c r="N752" s="584" t="str">
        <f>IF('別紙様式2-2（個票（４、５月））'!N752="","",'別紙様式2-2（個票（４、５月））'!N752)</f>
        <v/>
      </c>
      <c r="O752" s="336"/>
      <c r="P752" s="337" t="str">
        <f>IFERROR(VLOOKUP(K752,【参考】数式用!$A$2:$M$57,MATCH(O752,【参考】数式用!$G$3:$M$3,0)+6,0),"")</f>
        <v/>
      </c>
      <c r="Q752" s="338" t="s">
        <v>118</v>
      </c>
      <c r="R752" s="339"/>
      <c r="S752" s="340" t="s">
        <v>183</v>
      </c>
      <c r="T752" s="339"/>
      <c r="U752" s="340" t="s">
        <v>184</v>
      </c>
      <c r="V752" s="339"/>
      <c r="W752" s="340" t="s">
        <v>183</v>
      </c>
      <c r="X752" s="339"/>
      <c r="Y752" s="340" t="s">
        <v>185</v>
      </c>
      <c r="Z752" s="340" t="s">
        <v>186</v>
      </c>
      <c r="AA752" s="340" t="str">
        <f t="shared" si="354"/>
        <v/>
      </c>
      <c r="AB752" s="341" t="s">
        <v>187</v>
      </c>
      <c r="AC752" s="342" t="str">
        <f t="shared" si="355"/>
        <v/>
      </c>
      <c r="AD752" s="509" t="str">
        <f t="shared" si="356"/>
        <v/>
      </c>
      <c r="AE752" s="343" t="str">
        <f>IFERROR(ROUNDDOWN(ROUNDDOWN(ROUND(L752*VLOOKUP(K752,【参考】数式用!$A$2:$M$57,MATCH("処遇改善加算Ⅳ",【参考】数式用!$G$3:$M$3,0)+6,0),0),0)*AA752*0.5,0), "")</f>
        <v/>
      </c>
      <c r="AF752" s="344"/>
      <c r="AG752" s="345"/>
      <c r="AH752" s="345"/>
      <c r="AI752" s="344"/>
      <c r="AJ752" s="382"/>
      <c r="AK752" s="346"/>
      <c r="AL752" s="324" t="str">
        <f t="shared" si="357"/>
        <v/>
      </c>
      <c r="AM752" s="325" t="str">
        <f t="shared" si="358"/>
        <v/>
      </c>
      <c r="AN752" s="255"/>
      <c r="AO752" s="577" t="str">
        <f>IFERROR(VLOOKUP(K752,【参考】数式用!$A$2:$N$57,14,FALSE),"")</f>
        <v/>
      </c>
      <c r="AP752" s="577" t="str">
        <f t="shared" si="359"/>
        <v/>
      </c>
      <c r="AQ752" s="560" t="str">
        <f t="shared" si="360"/>
        <v/>
      </c>
      <c r="AR752" s="560" t="str">
        <f t="shared" si="361"/>
        <v>キャリアパス要件Ⅰ・Ⅱ_</v>
      </c>
      <c r="AS752" s="632" t="str">
        <f t="shared" si="362"/>
        <v>入力済</v>
      </c>
      <c r="AT752" s="577" t="str">
        <f t="shared" si="363"/>
        <v/>
      </c>
      <c r="AU752" s="632" t="str">
        <f t="shared" si="364"/>
        <v>入力済</v>
      </c>
      <c r="AV752" s="632" t="str">
        <f t="shared" si="365"/>
        <v/>
      </c>
      <c r="AW752" s="632" t="str">
        <f t="shared" si="366"/>
        <v/>
      </c>
      <c r="AX752" s="577" t="str">
        <f t="shared" si="367"/>
        <v/>
      </c>
      <c r="AY752" s="632" t="str">
        <f>IFERROR(VLOOKUP(K752,【参考】数式用!$AR$3:$AS$49, 2, FALSE), "")</f>
        <v/>
      </c>
      <c r="AZ752" s="577" t="str">
        <f t="shared" si="368"/>
        <v/>
      </c>
      <c r="BA752" s="559" t="str">
        <f t="shared" si="369"/>
        <v>入力済</v>
      </c>
      <c r="BB752" s="632" t="str">
        <f>IFERROR(VLOOKUP(K752,【参考】数式用!$AX$3:$AY$59, 2, FALSE), "")</f>
        <v/>
      </c>
      <c r="BC752" s="577" t="str">
        <f t="shared" si="370"/>
        <v/>
      </c>
      <c r="BD752" s="559" t="str">
        <f t="shared" si="371"/>
        <v>入力済</v>
      </c>
      <c r="BE752" s="559" t="str">
        <f t="shared" si="372"/>
        <v/>
      </c>
      <c r="BF752" s="559" t="str">
        <f t="shared" si="373"/>
        <v/>
      </c>
      <c r="BG752" s="559" t="str">
        <f t="shared" si="374"/>
        <v/>
      </c>
      <c r="BH752" s="559" t="str">
        <f t="shared" si="375"/>
        <v/>
      </c>
      <c r="BI752" s="559" t="str">
        <f t="shared" si="376"/>
        <v/>
      </c>
      <c r="BK752" s="27"/>
      <c r="BL752" s="606" t="str">
        <f t="shared" si="377"/>
        <v/>
      </c>
      <c r="BM752" s="606" t="str">
        <f t="shared" si="378"/>
        <v/>
      </c>
      <c r="BN752" s="606" t="str">
        <f t="shared" si="379"/>
        <v/>
      </c>
      <c r="BO752" s="607" t="str">
        <f>IFERROR(IF(BN752="対象",ROUNDDOWN(L752*VLOOKUP(K752,【参考】数式用!$A$4:$J$42,10,FALSE)*AA752,0),""),"")</f>
        <v/>
      </c>
      <c r="BP752" s="606" t="str">
        <f t="shared" si="383"/>
        <v/>
      </c>
      <c r="BQ752" s="606" t="str">
        <f t="shared" si="380"/>
        <v/>
      </c>
      <c r="BR752" s="608" t="str">
        <f t="shared" si="384"/>
        <v/>
      </c>
      <c r="BS752" s="608" t="str">
        <f t="shared" si="381"/>
        <v/>
      </c>
      <c r="BT752" s="606" t="str">
        <f t="shared" si="382"/>
        <v/>
      </c>
      <c r="BU752" s="607" t="str">
        <f>IFERROR(IF(BT752="Ⅱロ有り",ROUNDDOWN(L752*VLOOKUP(K752,【参考】数式用!$A$4:$J$42,10,FALSE)*AA752,0),""),"")</f>
        <v/>
      </c>
      <c r="BV752" s="606" t="str">
        <f>IFERROR(IF(BT752="Ⅱロなし",ROUNDDOWN(L752*VLOOKUP(K752,【参考】数式用!$A$4:$J$42,8,FALSE)*AA752,0),""),"")</f>
        <v/>
      </c>
    </row>
    <row r="753" spans="1:74" ht="110.1" customHeight="1" thickBot="1">
      <c r="A753" s="333">
        <v>740</v>
      </c>
      <c r="B753" s="1008" t="str">
        <f>IF(基本情報入力シート!B775="","",基本情報入力シート!B775)</f>
        <v/>
      </c>
      <c r="C753" s="1009"/>
      <c r="D753" s="1009"/>
      <c r="E753" s="1009"/>
      <c r="F753" s="1010"/>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24" t="str">
        <f>IF('別紙様式2-2（個票（４、５月））'!M753="","",'別紙様式2-2（個票（４、５月））'!M753)</f>
        <v/>
      </c>
      <c r="N753" s="584" t="str">
        <f>IF('別紙様式2-2（個票（４、５月））'!N753="","",'別紙様式2-2（個票（４、５月））'!N753)</f>
        <v/>
      </c>
      <c r="O753" s="336"/>
      <c r="P753" s="337" t="str">
        <f>IFERROR(VLOOKUP(K753,【参考】数式用!$A$2:$M$57,MATCH(O753,【参考】数式用!$G$3:$M$3,0)+6,0),"")</f>
        <v/>
      </c>
      <c r="Q753" s="338" t="s">
        <v>118</v>
      </c>
      <c r="R753" s="339"/>
      <c r="S753" s="340" t="s">
        <v>183</v>
      </c>
      <c r="T753" s="339"/>
      <c r="U753" s="340" t="s">
        <v>184</v>
      </c>
      <c r="V753" s="339"/>
      <c r="W753" s="340" t="s">
        <v>183</v>
      </c>
      <c r="X753" s="339"/>
      <c r="Y753" s="340" t="s">
        <v>185</v>
      </c>
      <c r="Z753" s="340" t="s">
        <v>186</v>
      </c>
      <c r="AA753" s="340" t="str">
        <f t="shared" si="354"/>
        <v/>
      </c>
      <c r="AB753" s="341" t="s">
        <v>187</v>
      </c>
      <c r="AC753" s="342" t="str">
        <f t="shared" si="355"/>
        <v/>
      </c>
      <c r="AD753" s="509" t="str">
        <f t="shared" si="356"/>
        <v/>
      </c>
      <c r="AE753" s="343" t="str">
        <f>IFERROR(ROUNDDOWN(ROUNDDOWN(ROUND(L753*VLOOKUP(K753,【参考】数式用!$A$2:$M$57,MATCH("処遇改善加算Ⅳ",【参考】数式用!$G$3:$M$3,0)+6,0),0),0)*AA753*0.5,0), "")</f>
        <v/>
      </c>
      <c r="AF753" s="344"/>
      <c r="AG753" s="345"/>
      <c r="AH753" s="345"/>
      <c r="AI753" s="344"/>
      <c r="AJ753" s="382"/>
      <c r="AK753" s="346"/>
      <c r="AL753" s="324" t="str">
        <f t="shared" si="357"/>
        <v/>
      </c>
      <c r="AM753" s="325" t="str">
        <f t="shared" si="358"/>
        <v/>
      </c>
      <c r="AN753" s="255"/>
      <c r="AO753" s="577" t="str">
        <f>IFERROR(VLOOKUP(K753,【参考】数式用!$A$2:$N$57,14,FALSE),"")</f>
        <v/>
      </c>
      <c r="AP753" s="577" t="str">
        <f t="shared" si="359"/>
        <v/>
      </c>
      <c r="AQ753" s="560" t="str">
        <f t="shared" si="360"/>
        <v/>
      </c>
      <c r="AR753" s="560" t="str">
        <f t="shared" si="361"/>
        <v>キャリアパス要件Ⅰ・Ⅱ_</v>
      </c>
      <c r="AS753" s="632" t="str">
        <f t="shared" si="362"/>
        <v>入力済</v>
      </c>
      <c r="AT753" s="577" t="str">
        <f t="shared" si="363"/>
        <v/>
      </c>
      <c r="AU753" s="632" t="str">
        <f t="shared" si="364"/>
        <v>入力済</v>
      </c>
      <c r="AV753" s="632" t="str">
        <f t="shared" si="365"/>
        <v/>
      </c>
      <c r="AW753" s="632" t="str">
        <f t="shared" si="366"/>
        <v/>
      </c>
      <c r="AX753" s="577" t="str">
        <f t="shared" si="367"/>
        <v/>
      </c>
      <c r="AY753" s="632" t="str">
        <f>IFERROR(VLOOKUP(K753,【参考】数式用!$AR$3:$AS$49, 2, FALSE), "")</f>
        <v/>
      </c>
      <c r="AZ753" s="577" t="str">
        <f t="shared" si="368"/>
        <v/>
      </c>
      <c r="BA753" s="559" t="str">
        <f t="shared" si="369"/>
        <v>入力済</v>
      </c>
      <c r="BB753" s="632" t="str">
        <f>IFERROR(VLOOKUP(K753,【参考】数式用!$AX$3:$AY$59, 2, FALSE), "")</f>
        <v/>
      </c>
      <c r="BC753" s="577" t="str">
        <f t="shared" si="370"/>
        <v/>
      </c>
      <c r="BD753" s="559" t="str">
        <f t="shared" si="371"/>
        <v>入力済</v>
      </c>
      <c r="BE753" s="559" t="str">
        <f t="shared" si="372"/>
        <v/>
      </c>
      <c r="BF753" s="559" t="str">
        <f t="shared" si="373"/>
        <v/>
      </c>
      <c r="BG753" s="559" t="str">
        <f t="shared" si="374"/>
        <v/>
      </c>
      <c r="BH753" s="559" t="str">
        <f t="shared" si="375"/>
        <v/>
      </c>
      <c r="BI753" s="559" t="str">
        <f t="shared" si="376"/>
        <v/>
      </c>
      <c r="BK753" s="27"/>
      <c r="BL753" s="606" t="str">
        <f t="shared" si="377"/>
        <v/>
      </c>
      <c r="BM753" s="606" t="str">
        <f t="shared" si="378"/>
        <v/>
      </c>
      <c r="BN753" s="606" t="str">
        <f t="shared" si="379"/>
        <v/>
      </c>
      <c r="BO753" s="607" t="str">
        <f>IFERROR(IF(BN753="対象",ROUNDDOWN(L753*VLOOKUP(K753,【参考】数式用!$A$4:$J$42,10,FALSE)*AA753,0),""),"")</f>
        <v/>
      </c>
      <c r="BP753" s="606" t="str">
        <f t="shared" si="383"/>
        <v/>
      </c>
      <c r="BQ753" s="606" t="str">
        <f t="shared" si="380"/>
        <v/>
      </c>
      <c r="BR753" s="608" t="str">
        <f t="shared" si="384"/>
        <v/>
      </c>
      <c r="BS753" s="608" t="str">
        <f t="shared" si="381"/>
        <v/>
      </c>
      <c r="BT753" s="606" t="str">
        <f t="shared" si="382"/>
        <v/>
      </c>
      <c r="BU753" s="607" t="str">
        <f>IFERROR(IF(BT753="Ⅱロ有り",ROUNDDOWN(L753*VLOOKUP(K753,【参考】数式用!$A$4:$J$42,10,FALSE)*AA753,0),""),"")</f>
        <v/>
      </c>
      <c r="BV753" s="606" t="str">
        <f>IFERROR(IF(BT753="Ⅱロなし",ROUNDDOWN(L753*VLOOKUP(K753,【参考】数式用!$A$4:$J$42,8,FALSE)*AA753,0),""),"")</f>
        <v/>
      </c>
    </row>
    <row r="754" spans="1:74" ht="110.1" customHeight="1" thickBot="1">
      <c r="A754" s="333">
        <v>741</v>
      </c>
      <c r="B754" s="1008" t="str">
        <f>IF(基本情報入力シート!B776="","",基本情報入力シート!B776)</f>
        <v/>
      </c>
      <c r="C754" s="1009"/>
      <c r="D754" s="1009"/>
      <c r="E754" s="1009"/>
      <c r="F754" s="1010"/>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24" t="str">
        <f>IF('別紙様式2-2（個票（４、５月））'!M754="","",'別紙様式2-2（個票（４、５月））'!M754)</f>
        <v/>
      </c>
      <c r="N754" s="584" t="str">
        <f>IF('別紙様式2-2（個票（４、５月））'!N754="","",'別紙様式2-2（個票（４、５月））'!N754)</f>
        <v/>
      </c>
      <c r="O754" s="336"/>
      <c r="P754" s="337" t="str">
        <f>IFERROR(VLOOKUP(K754,【参考】数式用!$A$2:$M$57,MATCH(O754,【参考】数式用!$G$3:$M$3,0)+6,0),"")</f>
        <v/>
      </c>
      <c r="Q754" s="338" t="s">
        <v>118</v>
      </c>
      <c r="R754" s="339"/>
      <c r="S754" s="340" t="s">
        <v>183</v>
      </c>
      <c r="T754" s="339"/>
      <c r="U754" s="340" t="s">
        <v>184</v>
      </c>
      <c r="V754" s="339"/>
      <c r="W754" s="340" t="s">
        <v>183</v>
      </c>
      <c r="X754" s="339"/>
      <c r="Y754" s="340" t="s">
        <v>185</v>
      </c>
      <c r="Z754" s="340" t="s">
        <v>186</v>
      </c>
      <c r="AA754" s="340" t="str">
        <f t="shared" ref="AA754:AA817" si="385">IF(R754&gt;=1,(V754*12+X754)-(R754*12+T754)+1,"")</f>
        <v/>
      </c>
      <c r="AB754" s="341" t="s">
        <v>187</v>
      </c>
      <c r="AC754" s="342" t="str">
        <f t="shared" ref="AC754:AC817" si="386">IFERROR(ROUNDDOWN(ROUND(L754*P754,0),0)*AA754,"")</f>
        <v/>
      </c>
      <c r="AD754" s="509"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2"/>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77" t="str">
        <f>IFERROR(VLOOKUP(K754,【参考】数式用!$A$2:$N$57,14,FALSE),"")</f>
        <v/>
      </c>
      <c r="AP754" s="577" t="str">
        <f t="shared" ref="AP754:AP817" si="390">IF(AND(K754&lt;&gt;""),"O列に色付け","")</f>
        <v/>
      </c>
      <c r="AQ754" s="560" t="str">
        <f t="shared" ref="AQ754:AQ817" si="391">IF(AND(AE754&lt;&gt;0,AE754&lt;&gt;"",AO754="加算対象"),IF(AF754="○","入力済","未入力"),"")</f>
        <v/>
      </c>
      <c r="AR754" s="560" t="str">
        <f t="shared" ref="AR754:AR817" si="392">"キャリアパス要件Ⅰ・Ⅱ_"&amp;AO754</f>
        <v>キャリアパス要件Ⅰ・Ⅱ_</v>
      </c>
      <c r="AS754" s="632" t="str">
        <f t="shared" ref="AS754:AS817" si="393">IF(AND(O754&lt;&gt;"", AG754=""), "未入力", "入力済")</f>
        <v>入力済</v>
      </c>
      <c r="AT754" s="577" t="str">
        <f t="shared" ref="AT754:AT817" si="394">IF(AND(O754&lt;&gt;"", O754&lt;&gt;"処遇改善加算Ⅳ",AO754="加算対象"),"AH列に色付け","")</f>
        <v/>
      </c>
      <c r="AU754" s="632" t="str">
        <f t="shared" ref="AU754:AU817" si="395">IF(AND(O754&lt;&gt;"", O754&lt;&gt;"処遇改善加算Ⅳ",O754&lt;&gt;"処遇改善加算", AH754=""), "未入力", "入力済")</f>
        <v>入力済</v>
      </c>
      <c r="AV754" s="632" t="str">
        <f t="shared" ref="AV754:AV817" si="396">IF(OR(ISNUMBER(SEARCH("処遇改善加算Ⅰ",O754)),ISNUMBER(SEARCH("処遇改善加算Ⅱ",O754))),"対象","")</f>
        <v/>
      </c>
      <c r="AW754" s="632" t="str">
        <f t="shared" ref="AW754:AW817" si="397">IF(AND(O754&lt;&gt;"", O754&lt;&gt;"処遇改善加算Ⅲ", O754&lt;&gt;"処遇改善加算Ⅳ",O754&lt;&gt;"処遇改善加算"),"対象", "")</f>
        <v/>
      </c>
      <c r="AX754" s="577" t="str">
        <f t="shared" ref="AX754:AX817" si="398">IF(AND(AW754=1, OR(AI754=0,AI754=""),AO754="加算対象"),"AH列に色付け","")</f>
        <v/>
      </c>
      <c r="AY754" s="632" t="str">
        <f>IFERROR(VLOOKUP(K754,【参考】数式用!$AR$3:$AS$49, 2, FALSE), "")</f>
        <v/>
      </c>
      <c r="AZ754" s="577" t="str">
        <f t="shared" ref="AZ754:AZ817" si="399">IF(AND(AO754="加算対象",OR(O754="処遇改善加算Ⅰイ",O754="処遇改善加算Ⅰロ")),"AJ列に色付け","")</f>
        <v/>
      </c>
      <c r="BA754" s="559" t="str">
        <f t="shared" ref="BA754:BA817" si="400">IF(AND(OR(O754="処遇改善加算Ⅰイ",O754="処遇改善加算Ⅰロ"), AJ754=""), "未入力","入力済")</f>
        <v>入力済</v>
      </c>
      <c r="BB754" s="632" t="str">
        <f>IFERROR(VLOOKUP(K754,【参考】数式用!$AX$3:$AY$59, 2, FALSE), "")</f>
        <v/>
      </c>
      <c r="BC754" s="577" t="str">
        <f t="shared" ref="BC754:BC817" si="401">IF(OR(COUNTIF(AG754:AI754,"*令和８年度特例要件を*")&gt;0,ISNUMBER(SEARCH("処遇改善加算Ⅰロ",O754)),ISNUMBER(SEARCH("処遇改善加算Ⅱロ",O754)),AO754="加算対象外"),"AK列に色付け","")</f>
        <v/>
      </c>
      <c r="BD754" s="559" t="str">
        <f t="shared" ref="BD754:BD817" si="402">IF(AND(COUNTIF(AG754:AI754,"*令和８年度特例要件を*")&gt;0,AK754=""), "未入力","入力済")</f>
        <v>入力済</v>
      </c>
      <c r="BE754" s="559" t="str">
        <f t="shared" ref="BE754:BE817" si="403">IF(OR(ISNUMBER(SEARCH("処遇改善加算Ⅰロ",O754)),ISNUMBER(SEARCH("処遇改善加算Ⅱロ",O754))),"",IF(AND(BC754="AK列に色付け",OR(AG754="○",AG754="誓約"),AH754="○",AI754&gt;=1),"AK列色消し",""))</f>
        <v/>
      </c>
      <c r="BF754" s="559" t="str">
        <f t="shared" ref="BF754:BF817" si="404">IF(AND(O754="処遇改善加算",OR(AG754="○",AG754="誓約")),"AK列色消し","")</f>
        <v/>
      </c>
      <c r="BG754" s="559" t="str">
        <f t="shared" ref="BG754:BG817" si="405">IF(OR(TRIM(BC754)="",BE754="AK列色消し",BF754="AK列色消し"),"","入力必要")</f>
        <v/>
      </c>
      <c r="BH754" s="559" t="str">
        <f t="shared" ref="BH754:BH817" si="406">IF(AND(BE754="",BG754="入力必要"),IF(AK754="","未入力","入力済"),"")</f>
        <v/>
      </c>
      <c r="BI754" s="559" t="str">
        <f t="shared" ref="BI754:BI817" si="407">G754</f>
        <v/>
      </c>
      <c r="BK754" s="27"/>
      <c r="BL754" s="606" t="str">
        <f t="shared" ref="BL754:BL817" si="408">IF(AND(K754&lt;&gt;"",K754&lt;&gt;"計画相談支援",K754&lt;&gt;"地域相談支援（地域定着支援）",K754&lt;&gt;"地域相談支援（地域移行支援）",K754&lt;&gt;"障害児相談支援"),"O列に色付け","")</f>
        <v/>
      </c>
      <c r="BM754" s="606" t="str">
        <f t="shared" ref="BM754:BM817" si="409">IF(OR(O754="処遇改善加算Ⅰロ",O754="処遇改善加算Ⅱロ"),"対象","")</f>
        <v/>
      </c>
      <c r="BN754" s="60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607" t="str">
        <f>IFERROR(IF(BN754="対象",ROUNDDOWN(L754*VLOOKUP(K754,【参考】数式用!$A$4:$J$42,10,FALSE)*AA754,0),""),"")</f>
        <v/>
      </c>
      <c r="BP754" s="606" t="str">
        <f t="shared" si="383"/>
        <v/>
      </c>
      <c r="BQ754" s="606" t="str">
        <f t="shared" ref="BQ754:BQ817" si="411">IF(O754="処遇改善加算","対象","")</f>
        <v/>
      </c>
      <c r="BR754" s="608" t="str">
        <f t="shared" si="384"/>
        <v/>
      </c>
      <c r="BS754" s="608" t="str">
        <f t="shared" ref="BS754:BS817" si="412">IF(BM754="対象","",IF(COUNTIF(AF754:AH754,"*令和８年度特例要件を*")&gt;0,"特例要件",""))</f>
        <v/>
      </c>
      <c r="BT754" s="606" t="str">
        <f t="shared" ref="BT754:BT817" si="413">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607" t="str">
        <f>IFERROR(IF(BT754="Ⅱロ有り",ROUNDDOWN(L754*VLOOKUP(K754,【参考】数式用!$A$4:$J$42,10,FALSE)*AA754,0),""),"")</f>
        <v/>
      </c>
      <c r="BV754" s="606" t="str">
        <f>IFERROR(IF(BT754="Ⅱロなし",ROUNDDOWN(L754*VLOOKUP(K754,【参考】数式用!$A$4:$J$42,8,FALSE)*AA754,0),""),"")</f>
        <v/>
      </c>
    </row>
    <row r="755" spans="1:74" ht="110.1" customHeight="1" thickBot="1">
      <c r="A755" s="333">
        <v>742</v>
      </c>
      <c r="B755" s="1008" t="str">
        <f>IF(基本情報入力シート!B777="","",基本情報入力シート!B777)</f>
        <v/>
      </c>
      <c r="C755" s="1009"/>
      <c r="D755" s="1009"/>
      <c r="E755" s="1009"/>
      <c r="F755" s="1010"/>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24" t="str">
        <f>IF('別紙様式2-2（個票（４、５月））'!M755="","",'別紙様式2-2（個票（４、５月））'!M755)</f>
        <v/>
      </c>
      <c r="N755" s="584" t="str">
        <f>IF('別紙様式2-2（個票（４、５月））'!N755="","",'別紙様式2-2（個票（４、５月））'!N755)</f>
        <v/>
      </c>
      <c r="O755" s="336"/>
      <c r="P755" s="337" t="str">
        <f>IFERROR(VLOOKUP(K755,【参考】数式用!$A$2:$M$57,MATCH(O755,【参考】数式用!$G$3:$M$3,0)+6,0),"")</f>
        <v/>
      </c>
      <c r="Q755" s="338" t="s">
        <v>118</v>
      </c>
      <c r="R755" s="339"/>
      <c r="S755" s="340" t="s">
        <v>183</v>
      </c>
      <c r="T755" s="339"/>
      <c r="U755" s="340" t="s">
        <v>184</v>
      </c>
      <c r="V755" s="339"/>
      <c r="W755" s="340" t="s">
        <v>183</v>
      </c>
      <c r="X755" s="339"/>
      <c r="Y755" s="340" t="s">
        <v>185</v>
      </c>
      <c r="Z755" s="340" t="s">
        <v>186</v>
      </c>
      <c r="AA755" s="340" t="str">
        <f t="shared" si="385"/>
        <v/>
      </c>
      <c r="AB755" s="341" t="s">
        <v>187</v>
      </c>
      <c r="AC755" s="342" t="str">
        <f t="shared" si="386"/>
        <v/>
      </c>
      <c r="AD755" s="509" t="str">
        <f t="shared" si="387"/>
        <v/>
      </c>
      <c r="AE755" s="343" t="str">
        <f>IFERROR(ROUNDDOWN(ROUNDDOWN(ROUND(L755*VLOOKUP(K755,【参考】数式用!$A$2:$M$57,MATCH("処遇改善加算Ⅳ",【参考】数式用!$G$3:$M$3,0)+6,0),0),0)*AA755*0.5,0), "")</f>
        <v/>
      </c>
      <c r="AF755" s="344"/>
      <c r="AG755" s="345"/>
      <c r="AH755" s="345"/>
      <c r="AI755" s="344"/>
      <c r="AJ755" s="382"/>
      <c r="AK755" s="346"/>
      <c r="AL755" s="324" t="str">
        <f t="shared" si="388"/>
        <v/>
      </c>
      <c r="AM755" s="325" t="str">
        <f t="shared" si="389"/>
        <v/>
      </c>
      <c r="AN755" s="255"/>
      <c r="AO755" s="577" t="str">
        <f>IFERROR(VLOOKUP(K755,【参考】数式用!$A$2:$N$57,14,FALSE),"")</f>
        <v/>
      </c>
      <c r="AP755" s="577" t="str">
        <f t="shared" si="390"/>
        <v/>
      </c>
      <c r="AQ755" s="560" t="str">
        <f t="shared" si="391"/>
        <v/>
      </c>
      <c r="AR755" s="560" t="str">
        <f t="shared" si="392"/>
        <v>キャリアパス要件Ⅰ・Ⅱ_</v>
      </c>
      <c r="AS755" s="632" t="str">
        <f t="shared" si="393"/>
        <v>入力済</v>
      </c>
      <c r="AT755" s="577" t="str">
        <f t="shared" si="394"/>
        <v/>
      </c>
      <c r="AU755" s="632" t="str">
        <f t="shared" si="395"/>
        <v>入力済</v>
      </c>
      <c r="AV755" s="632" t="str">
        <f t="shared" si="396"/>
        <v/>
      </c>
      <c r="AW755" s="632" t="str">
        <f t="shared" si="397"/>
        <v/>
      </c>
      <c r="AX755" s="577" t="str">
        <f t="shared" si="398"/>
        <v/>
      </c>
      <c r="AY755" s="632" t="str">
        <f>IFERROR(VLOOKUP(K755,【参考】数式用!$AR$3:$AS$49, 2, FALSE), "")</f>
        <v/>
      </c>
      <c r="AZ755" s="577" t="str">
        <f t="shared" si="399"/>
        <v/>
      </c>
      <c r="BA755" s="559" t="str">
        <f t="shared" si="400"/>
        <v>入力済</v>
      </c>
      <c r="BB755" s="632" t="str">
        <f>IFERROR(VLOOKUP(K755,【参考】数式用!$AX$3:$AY$59, 2, FALSE), "")</f>
        <v/>
      </c>
      <c r="BC755" s="577" t="str">
        <f t="shared" si="401"/>
        <v/>
      </c>
      <c r="BD755" s="559" t="str">
        <f t="shared" si="402"/>
        <v>入力済</v>
      </c>
      <c r="BE755" s="559" t="str">
        <f t="shared" si="403"/>
        <v/>
      </c>
      <c r="BF755" s="559" t="str">
        <f t="shared" si="404"/>
        <v/>
      </c>
      <c r="BG755" s="559" t="str">
        <f t="shared" si="405"/>
        <v/>
      </c>
      <c r="BH755" s="559" t="str">
        <f t="shared" si="406"/>
        <v/>
      </c>
      <c r="BI755" s="559" t="str">
        <f t="shared" si="407"/>
        <v/>
      </c>
      <c r="BK755" s="27"/>
      <c r="BL755" s="606" t="str">
        <f t="shared" si="408"/>
        <v/>
      </c>
      <c r="BM755" s="606" t="str">
        <f t="shared" si="409"/>
        <v/>
      </c>
      <c r="BN755" s="606" t="str">
        <f t="shared" si="410"/>
        <v/>
      </c>
      <c r="BO755" s="607" t="str">
        <f>IFERROR(IF(BN755="対象",ROUNDDOWN(L755*VLOOKUP(K755,【参考】数式用!$A$4:$J$42,10,FALSE)*AA755,0),""),"")</f>
        <v/>
      </c>
      <c r="BP755" s="606" t="str">
        <f t="shared" si="383"/>
        <v/>
      </c>
      <c r="BQ755" s="606" t="str">
        <f t="shared" si="411"/>
        <v/>
      </c>
      <c r="BR755" s="608" t="str">
        <f t="shared" si="384"/>
        <v/>
      </c>
      <c r="BS755" s="608" t="str">
        <f t="shared" si="412"/>
        <v/>
      </c>
      <c r="BT755" s="606" t="str">
        <f t="shared" si="413"/>
        <v/>
      </c>
      <c r="BU755" s="607" t="str">
        <f>IFERROR(IF(BT755="Ⅱロ有り",ROUNDDOWN(L755*VLOOKUP(K755,【参考】数式用!$A$4:$J$42,10,FALSE)*AA755,0),""),"")</f>
        <v/>
      </c>
      <c r="BV755" s="606" t="str">
        <f>IFERROR(IF(BT755="Ⅱロなし",ROUNDDOWN(L755*VLOOKUP(K755,【参考】数式用!$A$4:$J$42,8,FALSE)*AA755,0),""),"")</f>
        <v/>
      </c>
    </row>
    <row r="756" spans="1:74" ht="110.1" customHeight="1" thickBot="1">
      <c r="A756" s="333">
        <v>743</v>
      </c>
      <c r="B756" s="1008" t="str">
        <f>IF(基本情報入力シート!B778="","",基本情報入力シート!B778)</f>
        <v/>
      </c>
      <c r="C756" s="1009"/>
      <c r="D756" s="1009"/>
      <c r="E756" s="1009"/>
      <c r="F756" s="1010"/>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24" t="str">
        <f>IF('別紙様式2-2（個票（４、５月））'!M756="","",'別紙様式2-2（個票（４、５月））'!M756)</f>
        <v/>
      </c>
      <c r="N756" s="584" t="str">
        <f>IF('別紙様式2-2（個票（４、５月））'!N756="","",'別紙様式2-2（個票（４、５月））'!N756)</f>
        <v/>
      </c>
      <c r="O756" s="336"/>
      <c r="P756" s="337" t="str">
        <f>IFERROR(VLOOKUP(K756,【参考】数式用!$A$2:$M$57,MATCH(O756,【参考】数式用!$G$3:$M$3,0)+6,0),"")</f>
        <v/>
      </c>
      <c r="Q756" s="338" t="s">
        <v>118</v>
      </c>
      <c r="R756" s="339"/>
      <c r="S756" s="340" t="s">
        <v>183</v>
      </c>
      <c r="T756" s="339"/>
      <c r="U756" s="340" t="s">
        <v>184</v>
      </c>
      <c r="V756" s="339"/>
      <c r="W756" s="340" t="s">
        <v>183</v>
      </c>
      <c r="X756" s="339"/>
      <c r="Y756" s="340" t="s">
        <v>185</v>
      </c>
      <c r="Z756" s="340" t="s">
        <v>186</v>
      </c>
      <c r="AA756" s="340" t="str">
        <f t="shared" si="385"/>
        <v/>
      </c>
      <c r="AB756" s="341" t="s">
        <v>187</v>
      </c>
      <c r="AC756" s="342" t="str">
        <f t="shared" si="386"/>
        <v/>
      </c>
      <c r="AD756" s="509" t="str">
        <f t="shared" si="387"/>
        <v/>
      </c>
      <c r="AE756" s="343" t="str">
        <f>IFERROR(ROUNDDOWN(ROUNDDOWN(ROUND(L756*VLOOKUP(K756,【参考】数式用!$A$2:$M$57,MATCH("処遇改善加算Ⅳ",【参考】数式用!$G$3:$M$3,0)+6,0),0),0)*AA756*0.5,0), "")</f>
        <v/>
      </c>
      <c r="AF756" s="344"/>
      <c r="AG756" s="345"/>
      <c r="AH756" s="345"/>
      <c r="AI756" s="344"/>
      <c r="AJ756" s="382"/>
      <c r="AK756" s="346"/>
      <c r="AL756" s="324" t="str">
        <f t="shared" si="388"/>
        <v/>
      </c>
      <c r="AM756" s="325" t="str">
        <f t="shared" si="389"/>
        <v/>
      </c>
      <c r="AN756" s="255"/>
      <c r="AO756" s="577" t="str">
        <f>IFERROR(VLOOKUP(K756,【参考】数式用!$A$2:$N$57,14,FALSE),"")</f>
        <v/>
      </c>
      <c r="AP756" s="577" t="str">
        <f t="shared" si="390"/>
        <v/>
      </c>
      <c r="AQ756" s="560" t="str">
        <f t="shared" si="391"/>
        <v/>
      </c>
      <c r="AR756" s="560" t="str">
        <f t="shared" si="392"/>
        <v>キャリアパス要件Ⅰ・Ⅱ_</v>
      </c>
      <c r="AS756" s="632" t="str">
        <f t="shared" si="393"/>
        <v>入力済</v>
      </c>
      <c r="AT756" s="577" t="str">
        <f t="shared" si="394"/>
        <v/>
      </c>
      <c r="AU756" s="632" t="str">
        <f t="shared" si="395"/>
        <v>入力済</v>
      </c>
      <c r="AV756" s="632" t="str">
        <f t="shared" si="396"/>
        <v/>
      </c>
      <c r="AW756" s="632" t="str">
        <f t="shared" si="397"/>
        <v/>
      </c>
      <c r="AX756" s="577" t="str">
        <f t="shared" si="398"/>
        <v/>
      </c>
      <c r="AY756" s="632" t="str">
        <f>IFERROR(VLOOKUP(K756,【参考】数式用!$AR$3:$AS$49, 2, FALSE), "")</f>
        <v/>
      </c>
      <c r="AZ756" s="577" t="str">
        <f t="shared" si="399"/>
        <v/>
      </c>
      <c r="BA756" s="559" t="str">
        <f t="shared" si="400"/>
        <v>入力済</v>
      </c>
      <c r="BB756" s="632" t="str">
        <f>IFERROR(VLOOKUP(K756,【参考】数式用!$AX$3:$AY$59, 2, FALSE), "")</f>
        <v/>
      </c>
      <c r="BC756" s="577" t="str">
        <f t="shared" si="401"/>
        <v/>
      </c>
      <c r="BD756" s="559" t="str">
        <f t="shared" si="402"/>
        <v>入力済</v>
      </c>
      <c r="BE756" s="559" t="str">
        <f t="shared" si="403"/>
        <v/>
      </c>
      <c r="BF756" s="559" t="str">
        <f t="shared" si="404"/>
        <v/>
      </c>
      <c r="BG756" s="559" t="str">
        <f t="shared" si="405"/>
        <v/>
      </c>
      <c r="BH756" s="559" t="str">
        <f t="shared" si="406"/>
        <v/>
      </c>
      <c r="BI756" s="559" t="str">
        <f t="shared" si="407"/>
        <v/>
      </c>
      <c r="BK756" s="27"/>
      <c r="BL756" s="606" t="str">
        <f t="shared" si="408"/>
        <v/>
      </c>
      <c r="BM756" s="606" t="str">
        <f t="shared" si="409"/>
        <v/>
      </c>
      <c r="BN756" s="606" t="str">
        <f t="shared" si="410"/>
        <v/>
      </c>
      <c r="BO756" s="607" t="str">
        <f>IFERROR(IF(BN756="対象",ROUNDDOWN(L756*VLOOKUP(K756,【参考】数式用!$A$4:$J$42,10,FALSE)*AA756,0),""),"")</f>
        <v/>
      </c>
      <c r="BP756" s="606" t="str">
        <f t="shared" si="383"/>
        <v/>
      </c>
      <c r="BQ756" s="606" t="str">
        <f t="shared" si="411"/>
        <v/>
      </c>
      <c r="BR756" s="608" t="str">
        <f t="shared" si="384"/>
        <v/>
      </c>
      <c r="BS756" s="608" t="str">
        <f t="shared" si="412"/>
        <v/>
      </c>
      <c r="BT756" s="606" t="str">
        <f t="shared" si="413"/>
        <v/>
      </c>
      <c r="BU756" s="607" t="str">
        <f>IFERROR(IF(BT756="Ⅱロ有り",ROUNDDOWN(L756*VLOOKUP(K756,【参考】数式用!$A$4:$J$42,10,FALSE)*AA756,0),""),"")</f>
        <v/>
      </c>
      <c r="BV756" s="606" t="str">
        <f>IFERROR(IF(BT756="Ⅱロなし",ROUNDDOWN(L756*VLOOKUP(K756,【参考】数式用!$A$4:$J$42,8,FALSE)*AA756,0),""),"")</f>
        <v/>
      </c>
    </row>
    <row r="757" spans="1:74" ht="110.1" customHeight="1" thickBot="1">
      <c r="A757" s="333">
        <v>744</v>
      </c>
      <c r="B757" s="1008" t="str">
        <f>IF(基本情報入力シート!B779="","",基本情報入力シート!B779)</f>
        <v/>
      </c>
      <c r="C757" s="1009"/>
      <c r="D757" s="1009"/>
      <c r="E757" s="1009"/>
      <c r="F757" s="1010"/>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24" t="str">
        <f>IF('別紙様式2-2（個票（４、５月））'!M757="","",'別紙様式2-2（個票（４、５月））'!M757)</f>
        <v/>
      </c>
      <c r="N757" s="584" t="str">
        <f>IF('別紙様式2-2（個票（４、５月））'!N757="","",'別紙様式2-2（個票（４、５月））'!N757)</f>
        <v/>
      </c>
      <c r="O757" s="336"/>
      <c r="P757" s="337" t="str">
        <f>IFERROR(VLOOKUP(K757,【参考】数式用!$A$2:$M$57,MATCH(O757,【参考】数式用!$G$3:$M$3,0)+6,0),"")</f>
        <v/>
      </c>
      <c r="Q757" s="338" t="s">
        <v>118</v>
      </c>
      <c r="R757" s="339"/>
      <c r="S757" s="340" t="s">
        <v>183</v>
      </c>
      <c r="T757" s="339"/>
      <c r="U757" s="340" t="s">
        <v>184</v>
      </c>
      <c r="V757" s="339"/>
      <c r="W757" s="340" t="s">
        <v>183</v>
      </c>
      <c r="X757" s="339"/>
      <c r="Y757" s="340" t="s">
        <v>185</v>
      </c>
      <c r="Z757" s="340" t="s">
        <v>186</v>
      </c>
      <c r="AA757" s="340" t="str">
        <f t="shared" si="385"/>
        <v/>
      </c>
      <c r="AB757" s="341" t="s">
        <v>187</v>
      </c>
      <c r="AC757" s="342" t="str">
        <f t="shared" si="386"/>
        <v/>
      </c>
      <c r="AD757" s="509" t="str">
        <f t="shared" si="387"/>
        <v/>
      </c>
      <c r="AE757" s="343" t="str">
        <f>IFERROR(ROUNDDOWN(ROUNDDOWN(ROUND(L757*VLOOKUP(K757,【参考】数式用!$A$2:$M$57,MATCH("処遇改善加算Ⅳ",【参考】数式用!$G$3:$M$3,0)+6,0),0),0)*AA757*0.5,0), "")</f>
        <v/>
      </c>
      <c r="AF757" s="344"/>
      <c r="AG757" s="345"/>
      <c r="AH757" s="345"/>
      <c r="AI757" s="344"/>
      <c r="AJ757" s="382"/>
      <c r="AK757" s="346"/>
      <c r="AL757" s="324" t="str">
        <f t="shared" si="388"/>
        <v/>
      </c>
      <c r="AM757" s="325" t="str">
        <f t="shared" si="389"/>
        <v/>
      </c>
      <c r="AN757" s="255"/>
      <c r="AO757" s="577" t="str">
        <f>IFERROR(VLOOKUP(K757,【参考】数式用!$A$2:$N$57,14,FALSE),"")</f>
        <v/>
      </c>
      <c r="AP757" s="577" t="str">
        <f t="shared" si="390"/>
        <v/>
      </c>
      <c r="AQ757" s="560" t="str">
        <f t="shared" si="391"/>
        <v/>
      </c>
      <c r="AR757" s="560" t="str">
        <f t="shared" si="392"/>
        <v>キャリアパス要件Ⅰ・Ⅱ_</v>
      </c>
      <c r="AS757" s="632" t="str">
        <f t="shared" si="393"/>
        <v>入力済</v>
      </c>
      <c r="AT757" s="577" t="str">
        <f t="shared" si="394"/>
        <v/>
      </c>
      <c r="AU757" s="632" t="str">
        <f t="shared" si="395"/>
        <v>入力済</v>
      </c>
      <c r="AV757" s="632" t="str">
        <f t="shared" si="396"/>
        <v/>
      </c>
      <c r="AW757" s="632" t="str">
        <f t="shared" si="397"/>
        <v/>
      </c>
      <c r="AX757" s="577" t="str">
        <f t="shared" si="398"/>
        <v/>
      </c>
      <c r="AY757" s="632" t="str">
        <f>IFERROR(VLOOKUP(K757,【参考】数式用!$AR$3:$AS$49, 2, FALSE), "")</f>
        <v/>
      </c>
      <c r="AZ757" s="577" t="str">
        <f t="shared" si="399"/>
        <v/>
      </c>
      <c r="BA757" s="559" t="str">
        <f t="shared" si="400"/>
        <v>入力済</v>
      </c>
      <c r="BB757" s="632" t="str">
        <f>IFERROR(VLOOKUP(K757,【参考】数式用!$AX$3:$AY$59, 2, FALSE), "")</f>
        <v/>
      </c>
      <c r="BC757" s="577" t="str">
        <f t="shared" si="401"/>
        <v/>
      </c>
      <c r="BD757" s="559" t="str">
        <f t="shared" si="402"/>
        <v>入力済</v>
      </c>
      <c r="BE757" s="559" t="str">
        <f t="shared" si="403"/>
        <v/>
      </c>
      <c r="BF757" s="559" t="str">
        <f t="shared" si="404"/>
        <v/>
      </c>
      <c r="BG757" s="559" t="str">
        <f t="shared" si="405"/>
        <v/>
      </c>
      <c r="BH757" s="559" t="str">
        <f t="shared" si="406"/>
        <v/>
      </c>
      <c r="BI757" s="559" t="str">
        <f t="shared" si="407"/>
        <v/>
      </c>
      <c r="BK757" s="27"/>
      <c r="BL757" s="606" t="str">
        <f t="shared" si="408"/>
        <v/>
      </c>
      <c r="BM757" s="606" t="str">
        <f t="shared" si="409"/>
        <v/>
      </c>
      <c r="BN757" s="606" t="str">
        <f t="shared" si="410"/>
        <v/>
      </c>
      <c r="BO757" s="607" t="str">
        <f>IFERROR(IF(BN757="対象",ROUNDDOWN(L757*VLOOKUP(K757,【参考】数式用!$A$4:$J$42,10,FALSE)*AA757,0),""),"")</f>
        <v/>
      </c>
      <c r="BP757" s="606" t="str">
        <f t="shared" si="383"/>
        <v/>
      </c>
      <c r="BQ757" s="606" t="str">
        <f t="shared" si="411"/>
        <v/>
      </c>
      <c r="BR757" s="608" t="str">
        <f t="shared" si="384"/>
        <v/>
      </c>
      <c r="BS757" s="608" t="str">
        <f t="shared" si="412"/>
        <v/>
      </c>
      <c r="BT757" s="606" t="str">
        <f t="shared" si="413"/>
        <v/>
      </c>
      <c r="BU757" s="607" t="str">
        <f>IFERROR(IF(BT757="Ⅱロ有り",ROUNDDOWN(L757*VLOOKUP(K757,【参考】数式用!$A$4:$J$42,10,FALSE)*AA757,0),""),"")</f>
        <v/>
      </c>
      <c r="BV757" s="606" t="str">
        <f>IFERROR(IF(BT757="Ⅱロなし",ROUNDDOWN(L757*VLOOKUP(K757,【参考】数式用!$A$4:$J$42,8,FALSE)*AA757,0),""),"")</f>
        <v/>
      </c>
    </row>
    <row r="758" spans="1:74" ht="110.1" customHeight="1" thickBot="1">
      <c r="A758" s="333">
        <v>745</v>
      </c>
      <c r="B758" s="1008" t="str">
        <f>IF(基本情報入力シート!B780="","",基本情報入力シート!B780)</f>
        <v/>
      </c>
      <c r="C758" s="1009"/>
      <c r="D758" s="1009"/>
      <c r="E758" s="1009"/>
      <c r="F758" s="1010"/>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24" t="str">
        <f>IF('別紙様式2-2（個票（４、５月））'!M758="","",'別紙様式2-2（個票（４、５月））'!M758)</f>
        <v/>
      </c>
      <c r="N758" s="584" t="str">
        <f>IF('別紙様式2-2（個票（４、５月））'!N758="","",'別紙様式2-2（個票（４、５月））'!N758)</f>
        <v/>
      </c>
      <c r="O758" s="336"/>
      <c r="P758" s="337" t="str">
        <f>IFERROR(VLOOKUP(K758,【参考】数式用!$A$2:$M$57,MATCH(O758,【参考】数式用!$G$3:$M$3,0)+6,0),"")</f>
        <v/>
      </c>
      <c r="Q758" s="338" t="s">
        <v>118</v>
      </c>
      <c r="R758" s="339"/>
      <c r="S758" s="340" t="s">
        <v>183</v>
      </c>
      <c r="T758" s="339"/>
      <c r="U758" s="340" t="s">
        <v>184</v>
      </c>
      <c r="V758" s="339"/>
      <c r="W758" s="340" t="s">
        <v>183</v>
      </c>
      <c r="X758" s="339"/>
      <c r="Y758" s="340" t="s">
        <v>185</v>
      </c>
      <c r="Z758" s="340" t="s">
        <v>186</v>
      </c>
      <c r="AA758" s="340" t="str">
        <f t="shared" si="385"/>
        <v/>
      </c>
      <c r="AB758" s="341" t="s">
        <v>187</v>
      </c>
      <c r="AC758" s="342" t="str">
        <f t="shared" si="386"/>
        <v/>
      </c>
      <c r="AD758" s="509" t="str">
        <f t="shared" si="387"/>
        <v/>
      </c>
      <c r="AE758" s="343" t="str">
        <f>IFERROR(ROUNDDOWN(ROUNDDOWN(ROUND(L758*VLOOKUP(K758,【参考】数式用!$A$2:$M$57,MATCH("処遇改善加算Ⅳ",【参考】数式用!$G$3:$M$3,0)+6,0),0),0)*AA758*0.5,0), "")</f>
        <v/>
      </c>
      <c r="AF758" s="344"/>
      <c r="AG758" s="345"/>
      <c r="AH758" s="345"/>
      <c r="AI758" s="344"/>
      <c r="AJ758" s="382"/>
      <c r="AK758" s="346"/>
      <c r="AL758" s="324" t="str">
        <f t="shared" si="388"/>
        <v/>
      </c>
      <c r="AM758" s="325" t="str">
        <f t="shared" si="389"/>
        <v/>
      </c>
      <c r="AN758" s="255"/>
      <c r="AO758" s="577" t="str">
        <f>IFERROR(VLOOKUP(K758,【参考】数式用!$A$2:$N$57,14,FALSE),"")</f>
        <v/>
      </c>
      <c r="AP758" s="577" t="str">
        <f t="shared" si="390"/>
        <v/>
      </c>
      <c r="AQ758" s="560" t="str">
        <f t="shared" si="391"/>
        <v/>
      </c>
      <c r="AR758" s="560" t="str">
        <f t="shared" si="392"/>
        <v>キャリアパス要件Ⅰ・Ⅱ_</v>
      </c>
      <c r="AS758" s="632" t="str">
        <f t="shared" si="393"/>
        <v>入力済</v>
      </c>
      <c r="AT758" s="577" t="str">
        <f t="shared" si="394"/>
        <v/>
      </c>
      <c r="AU758" s="632" t="str">
        <f t="shared" si="395"/>
        <v>入力済</v>
      </c>
      <c r="AV758" s="632" t="str">
        <f t="shared" si="396"/>
        <v/>
      </c>
      <c r="AW758" s="632" t="str">
        <f t="shared" si="397"/>
        <v/>
      </c>
      <c r="AX758" s="577" t="str">
        <f t="shared" si="398"/>
        <v/>
      </c>
      <c r="AY758" s="632" t="str">
        <f>IFERROR(VLOOKUP(K758,【参考】数式用!$AR$3:$AS$49, 2, FALSE), "")</f>
        <v/>
      </c>
      <c r="AZ758" s="577" t="str">
        <f t="shared" si="399"/>
        <v/>
      </c>
      <c r="BA758" s="559" t="str">
        <f t="shared" si="400"/>
        <v>入力済</v>
      </c>
      <c r="BB758" s="632" t="str">
        <f>IFERROR(VLOOKUP(K758,【参考】数式用!$AX$3:$AY$59, 2, FALSE), "")</f>
        <v/>
      </c>
      <c r="BC758" s="577" t="str">
        <f t="shared" si="401"/>
        <v/>
      </c>
      <c r="BD758" s="559" t="str">
        <f t="shared" si="402"/>
        <v>入力済</v>
      </c>
      <c r="BE758" s="559" t="str">
        <f t="shared" si="403"/>
        <v/>
      </c>
      <c r="BF758" s="559" t="str">
        <f t="shared" si="404"/>
        <v/>
      </c>
      <c r="BG758" s="559" t="str">
        <f t="shared" si="405"/>
        <v/>
      </c>
      <c r="BH758" s="559" t="str">
        <f t="shared" si="406"/>
        <v/>
      </c>
      <c r="BI758" s="559" t="str">
        <f t="shared" si="407"/>
        <v/>
      </c>
      <c r="BK758" s="27"/>
      <c r="BL758" s="606" t="str">
        <f t="shared" si="408"/>
        <v/>
      </c>
      <c r="BM758" s="606" t="str">
        <f t="shared" si="409"/>
        <v/>
      </c>
      <c r="BN758" s="606" t="str">
        <f t="shared" si="410"/>
        <v/>
      </c>
      <c r="BO758" s="607" t="str">
        <f>IFERROR(IF(BN758="対象",ROUNDDOWN(L758*VLOOKUP(K758,【参考】数式用!$A$4:$J$42,10,FALSE)*AA758,0),""),"")</f>
        <v/>
      </c>
      <c r="BP758" s="606" t="str">
        <f t="shared" si="383"/>
        <v/>
      </c>
      <c r="BQ758" s="606" t="str">
        <f t="shared" si="411"/>
        <v/>
      </c>
      <c r="BR758" s="608" t="str">
        <f t="shared" si="384"/>
        <v/>
      </c>
      <c r="BS758" s="608" t="str">
        <f t="shared" si="412"/>
        <v/>
      </c>
      <c r="BT758" s="606" t="str">
        <f t="shared" si="413"/>
        <v/>
      </c>
      <c r="BU758" s="607" t="str">
        <f>IFERROR(IF(BT758="Ⅱロ有り",ROUNDDOWN(L758*VLOOKUP(K758,【参考】数式用!$A$4:$J$42,10,FALSE)*AA758,0),""),"")</f>
        <v/>
      </c>
      <c r="BV758" s="606" t="str">
        <f>IFERROR(IF(BT758="Ⅱロなし",ROUNDDOWN(L758*VLOOKUP(K758,【参考】数式用!$A$4:$J$42,8,FALSE)*AA758,0),""),"")</f>
        <v/>
      </c>
    </row>
    <row r="759" spans="1:74" ht="110.1" customHeight="1" thickBot="1">
      <c r="A759" s="333">
        <v>746</v>
      </c>
      <c r="B759" s="1008" t="str">
        <f>IF(基本情報入力シート!B781="","",基本情報入力シート!B781)</f>
        <v/>
      </c>
      <c r="C759" s="1009"/>
      <c r="D759" s="1009"/>
      <c r="E759" s="1009"/>
      <c r="F759" s="1010"/>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24" t="str">
        <f>IF('別紙様式2-2（個票（４、５月））'!M759="","",'別紙様式2-2（個票（４、５月））'!M759)</f>
        <v/>
      </c>
      <c r="N759" s="584" t="str">
        <f>IF('別紙様式2-2（個票（４、５月））'!N759="","",'別紙様式2-2（個票（４、５月））'!N759)</f>
        <v/>
      </c>
      <c r="O759" s="336"/>
      <c r="P759" s="337" t="str">
        <f>IFERROR(VLOOKUP(K759,【参考】数式用!$A$2:$M$57,MATCH(O759,【参考】数式用!$G$3:$M$3,0)+6,0),"")</f>
        <v/>
      </c>
      <c r="Q759" s="338" t="s">
        <v>118</v>
      </c>
      <c r="R759" s="339"/>
      <c r="S759" s="340" t="s">
        <v>183</v>
      </c>
      <c r="T759" s="339"/>
      <c r="U759" s="340" t="s">
        <v>184</v>
      </c>
      <c r="V759" s="339"/>
      <c r="W759" s="340" t="s">
        <v>183</v>
      </c>
      <c r="X759" s="339"/>
      <c r="Y759" s="340" t="s">
        <v>185</v>
      </c>
      <c r="Z759" s="340" t="s">
        <v>186</v>
      </c>
      <c r="AA759" s="340" t="str">
        <f t="shared" si="385"/>
        <v/>
      </c>
      <c r="AB759" s="341" t="s">
        <v>187</v>
      </c>
      <c r="AC759" s="342" t="str">
        <f t="shared" si="386"/>
        <v/>
      </c>
      <c r="AD759" s="509" t="str">
        <f t="shared" si="387"/>
        <v/>
      </c>
      <c r="AE759" s="343" t="str">
        <f>IFERROR(ROUNDDOWN(ROUNDDOWN(ROUND(L759*VLOOKUP(K759,【参考】数式用!$A$2:$M$57,MATCH("処遇改善加算Ⅳ",【参考】数式用!$G$3:$M$3,0)+6,0),0),0)*AA759*0.5,0), "")</f>
        <v/>
      </c>
      <c r="AF759" s="344"/>
      <c r="AG759" s="345"/>
      <c r="AH759" s="345"/>
      <c r="AI759" s="344"/>
      <c r="AJ759" s="382"/>
      <c r="AK759" s="346"/>
      <c r="AL759" s="324" t="str">
        <f t="shared" si="388"/>
        <v/>
      </c>
      <c r="AM759" s="325" t="str">
        <f t="shared" si="389"/>
        <v/>
      </c>
      <c r="AN759" s="255"/>
      <c r="AO759" s="577" t="str">
        <f>IFERROR(VLOOKUP(K759,【参考】数式用!$A$2:$N$57,14,FALSE),"")</f>
        <v/>
      </c>
      <c r="AP759" s="577" t="str">
        <f t="shared" si="390"/>
        <v/>
      </c>
      <c r="AQ759" s="560" t="str">
        <f t="shared" si="391"/>
        <v/>
      </c>
      <c r="AR759" s="560" t="str">
        <f t="shared" si="392"/>
        <v>キャリアパス要件Ⅰ・Ⅱ_</v>
      </c>
      <c r="AS759" s="632" t="str">
        <f t="shared" si="393"/>
        <v>入力済</v>
      </c>
      <c r="AT759" s="577" t="str">
        <f t="shared" si="394"/>
        <v/>
      </c>
      <c r="AU759" s="632" t="str">
        <f t="shared" si="395"/>
        <v>入力済</v>
      </c>
      <c r="AV759" s="632" t="str">
        <f t="shared" si="396"/>
        <v/>
      </c>
      <c r="AW759" s="632" t="str">
        <f t="shared" si="397"/>
        <v/>
      </c>
      <c r="AX759" s="577" t="str">
        <f t="shared" si="398"/>
        <v/>
      </c>
      <c r="AY759" s="632" t="str">
        <f>IFERROR(VLOOKUP(K759,【参考】数式用!$AR$3:$AS$49, 2, FALSE), "")</f>
        <v/>
      </c>
      <c r="AZ759" s="577" t="str">
        <f t="shared" si="399"/>
        <v/>
      </c>
      <c r="BA759" s="559" t="str">
        <f t="shared" si="400"/>
        <v>入力済</v>
      </c>
      <c r="BB759" s="632" t="str">
        <f>IFERROR(VLOOKUP(K759,【参考】数式用!$AX$3:$AY$59, 2, FALSE), "")</f>
        <v/>
      </c>
      <c r="BC759" s="577" t="str">
        <f t="shared" si="401"/>
        <v/>
      </c>
      <c r="BD759" s="559" t="str">
        <f t="shared" si="402"/>
        <v>入力済</v>
      </c>
      <c r="BE759" s="559" t="str">
        <f t="shared" si="403"/>
        <v/>
      </c>
      <c r="BF759" s="559" t="str">
        <f t="shared" si="404"/>
        <v/>
      </c>
      <c r="BG759" s="559" t="str">
        <f t="shared" si="405"/>
        <v/>
      </c>
      <c r="BH759" s="559" t="str">
        <f t="shared" si="406"/>
        <v/>
      </c>
      <c r="BI759" s="559" t="str">
        <f t="shared" si="407"/>
        <v/>
      </c>
      <c r="BK759" s="27"/>
      <c r="BL759" s="606" t="str">
        <f t="shared" si="408"/>
        <v/>
      </c>
      <c r="BM759" s="606" t="str">
        <f t="shared" si="409"/>
        <v/>
      </c>
      <c r="BN759" s="606" t="str">
        <f t="shared" si="410"/>
        <v/>
      </c>
      <c r="BO759" s="607" t="str">
        <f>IFERROR(IF(BN759="対象",ROUNDDOWN(L759*VLOOKUP(K759,【参考】数式用!$A$4:$J$42,10,FALSE)*AA759,0),""),"")</f>
        <v/>
      </c>
      <c r="BP759" s="606" t="str">
        <f t="shared" si="383"/>
        <v/>
      </c>
      <c r="BQ759" s="606" t="str">
        <f t="shared" si="411"/>
        <v/>
      </c>
      <c r="BR759" s="608" t="str">
        <f t="shared" si="384"/>
        <v/>
      </c>
      <c r="BS759" s="608" t="str">
        <f t="shared" si="412"/>
        <v/>
      </c>
      <c r="BT759" s="606" t="str">
        <f t="shared" si="413"/>
        <v/>
      </c>
      <c r="BU759" s="607" t="str">
        <f>IFERROR(IF(BT759="Ⅱロ有り",ROUNDDOWN(L759*VLOOKUP(K759,【参考】数式用!$A$4:$J$42,10,FALSE)*AA759,0),""),"")</f>
        <v/>
      </c>
      <c r="BV759" s="606" t="str">
        <f>IFERROR(IF(BT759="Ⅱロなし",ROUNDDOWN(L759*VLOOKUP(K759,【参考】数式用!$A$4:$J$42,8,FALSE)*AA759,0),""),"")</f>
        <v/>
      </c>
    </row>
    <row r="760" spans="1:74" ht="110.1" customHeight="1" thickBot="1">
      <c r="A760" s="333">
        <v>747</v>
      </c>
      <c r="B760" s="1008" t="str">
        <f>IF(基本情報入力シート!B782="","",基本情報入力シート!B782)</f>
        <v/>
      </c>
      <c r="C760" s="1009"/>
      <c r="D760" s="1009"/>
      <c r="E760" s="1009"/>
      <c r="F760" s="1010"/>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24" t="str">
        <f>IF('別紙様式2-2（個票（４、５月））'!M760="","",'別紙様式2-2（個票（４、５月））'!M760)</f>
        <v/>
      </c>
      <c r="N760" s="584" t="str">
        <f>IF('別紙様式2-2（個票（４、５月））'!N760="","",'別紙様式2-2（個票（４、５月））'!N760)</f>
        <v/>
      </c>
      <c r="O760" s="336"/>
      <c r="P760" s="337" t="str">
        <f>IFERROR(VLOOKUP(K760,【参考】数式用!$A$2:$M$57,MATCH(O760,【参考】数式用!$G$3:$M$3,0)+6,0),"")</f>
        <v/>
      </c>
      <c r="Q760" s="338" t="s">
        <v>118</v>
      </c>
      <c r="R760" s="339"/>
      <c r="S760" s="340" t="s">
        <v>183</v>
      </c>
      <c r="T760" s="339"/>
      <c r="U760" s="340" t="s">
        <v>184</v>
      </c>
      <c r="V760" s="339"/>
      <c r="W760" s="340" t="s">
        <v>183</v>
      </c>
      <c r="X760" s="339"/>
      <c r="Y760" s="340" t="s">
        <v>185</v>
      </c>
      <c r="Z760" s="340" t="s">
        <v>186</v>
      </c>
      <c r="AA760" s="340" t="str">
        <f t="shared" si="385"/>
        <v/>
      </c>
      <c r="AB760" s="341" t="s">
        <v>187</v>
      </c>
      <c r="AC760" s="342" t="str">
        <f t="shared" si="386"/>
        <v/>
      </c>
      <c r="AD760" s="509" t="str">
        <f t="shared" si="387"/>
        <v/>
      </c>
      <c r="AE760" s="343" t="str">
        <f>IFERROR(ROUNDDOWN(ROUNDDOWN(ROUND(L760*VLOOKUP(K760,【参考】数式用!$A$2:$M$57,MATCH("処遇改善加算Ⅳ",【参考】数式用!$G$3:$M$3,0)+6,0),0),0)*AA760*0.5,0), "")</f>
        <v/>
      </c>
      <c r="AF760" s="344"/>
      <c r="AG760" s="345"/>
      <c r="AH760" s="345"/>
      <c r="AI760" s="344"/>
      <c r="AJ760" s="382"/>
      <c r="AK760" s="346"/>
      <c r="AL760" s="324" t="str">
        <f t="shared" si="388"/>
        <v/>
      </c>
      <c r="AM760" s="325" t="str">
        <f t="shared" si="389"/>
        <v/>
      </c>
      <c r="AN760" s="255"/>
      <c r="AO760" s="577" t="str">
        <f>IFERROR(VLOOKUP(K760,【参考】数式用!$A$2:$N$57,14,FALSE),"")</f>
        <v/>
      </c>
      <c r="AP760" s="577" t="str">
        <f t="shared" si="390"/>
        <v/>
      </c>
      <c r="AQ760" s="560" t="str">
        <f t="shared" si="391"/>
        <v/>
      </c>
      <c r="AR760" s="560" t="str">
        <f t="shared" si="392"/>
        <v>キャリアパス要件Ⅰ・Ⅱ_</v>
      </c>
      <c r="AS760" s="632" t="str">
        <f t="shared" si="393"/>
        <v>入力済</v>
      </c>
      <c r="AT760" s="577" t="str">
        <f t="shared" si="394"/>
        <v/>
      </c>
      <c r="AU760" s="632" t="str">
        <f t="shared" si="395"/>
        <v>入力済</v>
      </c>
      <c r="AV760" s="632" t="str">
        <f t="shared" si="396"/>
        <v/>
      </c>
      <c r="AW760" s="632" t="str">
        <f t="shared" si="397"/>
        <v/>
      </c>
      <c r="AX760" s="577" t="str">
        <f t="shared" si="398"/>
        <v/>
      </c>
      <c r="AY760" s="632" t="str">
        <f>IFERROR(VLOOKUP(K760,【参考】数式用!$AR$3:$AS$49, 2, FALSE), "")</f>
        <v/>
      </c>
      <c r="AZ760" s="577" t="str">
        <f t="shared" si="399"/>
        <v/>
      </c>
      <c r="BA760" s="559" t="str">
        <f t="shared" si="400"/>
        <v>入力済</v>
      </c>
      <c r="BB760" s="632" t="str">
        <f>IFERROR(VLOOKUP(K760,【参考】数式用!$AX$3:$AY$59, 2, FALSE), "")</f>
        <v/>
      </c>
      <c r="BC760" s="577" t="str">
        <f t="shared" si="401"/>
        <v/>
      </c>
      <c r="BD760" s="559" t="str">
        <f t="shared" si="402"/>
        <v>入力済</v>
      </c>
      <c r="BE760" s="559" t="str">
        <f t="shared" si="403"/>
        <v/>
      </c>
      <c r="BF760" s="559" t="str">
        <f t="shared" si="404"/>
        <v/>
      </c>
      <c r="BG760" s="559" t="str">
        <f t="shared" si="405"/>
        <v/>
      </c>
      <c r="BH760" s="559" t="str">
        <f t="shared" si="406"/>
        <v/>
      </c>
      <c r="BI760" s="559" t="str">
        <f t="shared" si="407"/>
        <v/>
      </c>
      <c r="BK760" s="27"/>
      <c r="BL760" s="606" t="str">
        <f t="shared" si="408"/>
        <v/>
      </c>
      <c r="BM760" s="606" t="str">
        <f t="shared" si="409"/>
        <v/>
      </c>
      <c r="BN760" s="606" t="str">
        <f t="shared" si="410"/>
        <v/>
      </c>
      <c r="BO760" s="607" t="str">
        <f>IFERROR(IF(BN760="対象",ROUNDDOWN(L760*VLOOKUP(K760,【参考】数式用!$A$4:$J$42,10,FALSE)*AA760,0),""),"")</f>
        <v/>
      </c>
      <c r="BP760" s="606" t="str">
        <f t="shared" si="383"/>
        <v/>
      </c>
      <c r="BQ760" s="606" t="str">
        <f t="shared" si="411"/>
        <v/>
      </c>
      <c r="BR760" s="608" t="str">
        <f t="shared" si="384"/>
        <v/>
      </c>
      <c r="BS760" s="608" t="str">
        <f t="shared" si="412"/>
        <v/>
      </c>
      <c r="BT760" s="606" t="str">
        <f t="shared" si="413"/>
        <v/>
      </c>
      <c r="BU760" s="607" t="str">
        <f>IFERROR(IF(BT760="Ⅱロ有り",ROUNDDOWN(L760*VLOOKUP(K760,【参考】数式用!$A$4:$J$42,10,FALSE)*AA760,0),""),"")</f>
        <v/>
      </c>
      <c r="BV760" s="606" t="str">
        <f>IFERROR(IF(BT760="Ⅱロなし",ROUNDDOWN(L760*VLOOKUP(K760,【参考】数式用!$A$4:$J$42,8,FALSE)*AA760,0),""),"")</f>
        <v/>
      </c>
    </row>
    <row r="761" spans="1:74" ht="110.1" customHeight="1" thickBot="1">
      <c r="A761" s="333">
        <v>748</v>
      </c>
      <c r="B761" s="1008" t="str">
        <f>IF(基本情報入力シート!B783="","",基本情報入力シート!B783)</f>
        <v/>
      </c>
      <c r="C761" s="1009"/>
      <c r="D761" s="1009"/>
      <c r="E761" s="1009"/>
      <c r="F761" s="1010"/>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24" t="str">
        <f>IF('別紙様式2-2（個票（４、５月））'!M761="","",'別紙様式2-2（個票（４、５月））'!M761)</f>
        <v/>
      </c>
      <c r="N761" s="584" t="str">
        <f>IF('別紙様式2-2（個票（４、５月））'!N761="","",'別紙様式2-2（個票（４、５月））'!N761)</f>
        <v/>
      </c>
      <c r="O761" s="336"/>
      <c r="P761" s="337" t="str">
        <f>IFERROR(VLOOKUP(K761,【参考】数式用!$A$2:$M$57,MATCH(O761,【参考】数式用!$G$3:$M$3,0)+6,0),"")</f>
        <v/>
      </c>
      <c r="Q761" s="338" t="s">
        <v>118</v>
      </c>
      <c r="R761" s="339"/>
      <c r="S761" s="340" t="s">
        <v>183</v>
      </c>
      <c r="T761" s="339"/>
      <c r="U761" s="340" t="s">
        <v>184</v>
      </c>
      <c r="V761" s="339"/>
      <c r="W761" s="340" t="s">
        <v>183</v>
      </c>
      <c r="X761" s="339"/>
      <c r="Y761" s="340" t="s">
        <v>185</v>
      </c>
      <c r="Z761" s="340" t="s">
        <v>186</v>
      </c>
      <c r="AA761" s="340" t="str">
        <f t="shared" si="385"/>
        <v/>
      </c>
      <c r="AB761" s="341" t="s">
        <v>187</v>
      </c>
      <c r="AC761" s="342" t="str">
        <f t="shared" si="386"/>
        <v/>
      </c>
      <c r="AD761" s="509" t="str">
        <f t="shared" si="387"/>
        <v/>
      </c>
      <c r="AE761" s="343" t="str">
        <f>IFERROR(ROUNDDOWN(ROUNDDOWN(ROUND(L761*VLOOKUP(K761,【参考】数式用!$A$2:$M$57,MATCH("処遇改善加算Ⅳ",【参考】数式用!$G$3:$M$3,0)+6,0),0),0)*AA761*0.5,0), "")</f>
        <v/>
      </c>
      <c r="AF761" s="344"/>
      <c r="AG761" s="345"/>
      <c r="AH761" s="345"/>
      <c r="AI761" s="344"/>
      <c r="AJ761" s="382"/>
      <c r="AK761" s="346"/>
      <c r="AL761" s="324" t="str">
        <f t="shared" si="388"/>
        <v/>
      </c>
      <c r="AM761" s="325" t="str">
        <f t="shared" si="389"/>
        <v/>
      </c>
      <c r="AN761" s="255"/>
      <c r="AO761" s="577" t="str">
        <f>IFERROR(VLOOKUP(K761,【参考】数式用!$A$2:$N$57,14,FALSE),"")</f>
        <v/>
      </c>
      <c r="AP761" s="577" t="str">
        <f t="shared" si="390"/>
        <v/>
      </c>
      <c r="AQ761" s="560" t="str">
        <f t="shared" si="391"/>
        <v/>
      </c>
      <c r="AR761" s="560" t="str">
        <f t="shared" si="392"/>
        <v>キャリアパス要件Ⅰ・Ⅱ_</v>
      </c>
      <c r="AS761" s="632" t="str">
        <f t="shared" si="393"/>
        <v>入力済</v>
      </c>
      <c r="AT761" s="577" t="str">
        <f t="shared" si="394"/>
        <v/>
      </c>
      <c r="AU761" s="632" t="str">
        <f t="shared" si="395"/>
        <v>入力済</v>
      </c>
      <c r="AV761" s="632" t="str">
        <f t="shared" si="396"/>
        <v/>
      </c>
      <c r="AW761" s="632" t="str">
        <f t="shared" si="397"/>
        <v/>
      </c>
      <c r="AX761" s="577" t="str">
        <f t="shared" si="398"/>
        <v/>
      </c>
      <c r="AY761" s="632" t="str">
        <f>IFERROR(VLOOKUP(K761,【参考】数式用!$AR$3:$AS$49, 2, FALSE), "")</f>
        <v/>
      </c>
      <c r="AZ761" s="577" t="str">
        <f t="shared" si="399"/>
        <v/>
      </c>
      <c r="BA761" s="559" t="str">
        <f t="shared" si="400"/>
        <v>入力済</v>
      </c>
      <c r="BB761" s="632" t="str">
        <f>IFERROR(VLOOKUP(K761,【参考】数式用!$AX$3:$AY$59, 2, FALSE), "")</f>
        <v/>
      </c>
      <c r="BC761" s="577" t="str">
        <f t="shared" si="401"/>
        <v/>
      </c>
      <c r="BD761" s="559" t="str">
        <f t="shared" si="402"/>
        <v>入力済</v>
      </c>
      <c r="BE761" s="559" t="str">
        <f t="shared" si="403"/>
        <v/>
      </c>
      <c r="BF761" s="559" t="str">
        <f t="shared" si="404"/>
        <v/>
      </c>
      <c r="BG761" s="559" t="str">
        <f t="shared" si="405"/>
        <v/>
      </c>
      <c r="BH761" s="559" t="str">
        <f t="shared" si="406"/>
        <v/>
      </c>
      <c r="BI761" s="559" t="str">
        <f t="shared" si="407"/>
        <v/>
      </c>
      <c r="BK761" s="27"/>
      <c r="BL761" s="606" t="str">
        <f t="shared" si="408"/>
        <v/>
      </c>
      <c r="BM761" s="606" t="str">
        <f t="shared" si="409"/>
        <v/>
      </c>
      <c r="BN761" s="606" t="str">
        <f t="shared" si="410"/>
        <v/>
      </c>
      <c r="BO761" s="607" t="str">
        <f>IFERROR(IF(BN761="対象",ROUNDDOWN(L761*VLOOKUP(K761,【参考】数式用!$A$4:$J$42,10,FALSE)*AA761,0),""),"")</f>
        <v/>
      </c>
      <c r="BP761" s="606" t="str">
        <f t="shared" si="383"/>
        <v/>
      </c>
      <c r="BQ761" s="606" t="str">
        <f t="shared" si="411"/>
        <v/>
      </c>
      <c r="BR761" s="608" t="str">
        <f t="shared" si="384"/>
        <v/>
      </c>
      <c r="BS761" s="608" t="str">
        <f t="shared" si="412"/>
        <v/>
      </c>
      <c r="BT761" s="606" t="str">
        <f t="shared" si="413"/>
        <v/>
      </c>
      <c r="BU761" s="607" t="str">
        <f>IFERROR(IF(BT761="Ⅱロ有り",ROUNDDOWN(L761*VLOOKUP(K761,【参考】数式用!$A$4:$J$42,10,FALSE)*AA761,0),""),"")</f>
        <v/>
      </c>
      <c r="BV761" s="606" t="str">
        <f>IFERROR(IF(BT761="Ⅱロなし",ROUNDDOWN(L761*VLOOKUP(K761,【参考】数式用!$A$4:$J$42,8,FALSE)*AA761,0),""),"")</f>
        <v/>
      </c>
    </row>
    <row r="762" spans="1:74" ht="110.1" customHeight="1" thickBot="1">
      <c r="A762" s="333">
        <v>749</v>
      </c>
      <c r="B762" s="1008" t="str">
        <f>IF(基本情報入力シート!B784="","",基本情報入力シート!B784)</f>
        <v/>
      </c>
      <c r="C762" s="1009"/>
      <c r="D762" s="1009"/>
      <c r="E762" s="1009"/>
      <c r="F762" s="1010"/>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24" t="str">
        <f>IF('別紙様式2-2（個票（４、５月））'!M762="","",'別紙様式2-2（個票（４、５月））'!M762)</f>
        <v/>
      </c>
      <c r="N762" s="584" t="str">
        <f>IF('別紙様式2-2（個票（４、５月））'!N762="","",'別紙様式2-2（個票（４、５月））'!N762)</f>
        <v/>
      </c>
      <c r="O762" s="336"/>
      <c r="P762" s="337" t="str">
        <f>IFERROR(VLOOKUP(K762,【参考】数式用!$A$2:$M$57,MATCH(O762,【参考】数式用!$G$3:$M$3,0)+6,0),"")</f>
        <v/>
      </c>
      <c r="Q762" s="338" t="s">
        <v>118</v>
      </c>
      <c r="R762" s="339"/>
      <c r="S762" s="340" t="s">
        <v>183</v>
      </c>
      <c r="T762" s="339"/>
      <c r="U762" s="340" t="s">
        <v>184</v>
      </c>
      <c r="V762" s="339"/>
      <c r="W762" s="340" t="s">
        <v>183</v>
      </c>
      <c r="X762" s="339"/>
      <c r="Y762" s="340" t="s">
        <v>185</v>
      </c>
      <c r="Z762" s="340" t="s">
        <v>186</v>
      </c>
      <c r="AA762" s="340" t="str">
        <f t="shared" si="385"/>
        <v/>
      </c>
      <c r="AB762" s="341" t="s">
        <v>187</v>
      </c>
      <c r="AC762" s="342" t="str">
        <f t="shared" si="386"/>
        <v/>
      </c>
      <c r="AD762" s="509" t="str">
        <f t="shared" si="387"/>
        <v/>
      </c>
      <c r="AE762" s="343" t="str">
        <f>IFERROR(ROUNDDOWN(ROUNDDOWN(ROUND(L762*VLOOKUP(K762,【参考】数式用!$A$2:$M$57,MATCH("処遇改善加算Ⅳ",【参考】数式用!$G$3:$M$3,0)+6,0),0),0)*AA762*0.5,0), "")</f>
        <v/>
      </c>
      <c r="AF762" s="344"/>
      <c r="AG762" s="345"/>
      <c r="AH762" s="345"/>
      <c r="AI762" s="344"/>
      <c r="AJ762" s="382"/>
      <c r="AK762" s="346"/>
      <c r="AL762" s="324" t="str">
        <f t="shared" si="388"/>
        <v/>
      </c>
      <c r="AM762" s="325" t="str">
        <f t="shared" si="389"/>
        <v/>
      </c>
      <c r="AN762" s="255"/>
      <c r="AO762" s="577" t="str">
        <f>IFERROR(VLOOKUP(K762,【参考】数式用!$A$2:$N$57,14,FALSE),"")</f>
        <v/>
      </c>
      <c r="AP762" s="577" t="str">
        <f t="shared" si="390"/>
        <v/>
      </c>
      <c r="AQ762" s="560" t="str">
        <f t="shared" si="391"/>
        <v/>
      </c>
      <c r="AR762" s="560" t="str">
        <f t="shared" si="392"/>
        <v>キャリアパス要件Ⅰ・Ⅱ_</v>
      </c>
      <c r="AS762" s="632" t="str">
        <f t="shared" si="393"/>
        <v>入力済</v>
      </c>
      <c r="AT762" s="577" t="str">
        <f t="shared" si="394"/>
        <v/>
      </c>
      <c r="AU762" s="632" t="str">
        <f t="shared" si="395"/>
        <v>入力済</v>
      </c>
      <c r="AV762" s="632" t="str">
        <f t="shared" si="396"/>
        <v/>
      </c>
      <c r="AW762" s="632" t="str">
        <f t="shared" si="397"/>
        <v/>
      </c>
      <c r="AX762" s="577" t="str">
        <f t="shared" si="398"/>
        <v/>
      </c>
      <c r="AY762" s="632" t="str">
        <f>IFERROR(VLOOKUP(K762,【参考】数式用!$AR$3:$AS$49, 2, FALSE), "")</f>
        <v/>
      </c>
      <c r="AZ762" s="577" t="str">
        <f t="shared" si="399"/>
        <v/>
      </c>
      <c r="BA762" s="559" t="str">
        <f t="shared" si="400"/>
        <v>入力済</v>
      </c>
      <c r="BB762" s="632" t="str">
        <f>IFERROR(VLOOKUP(K762,【参考】数式用!$AX$3:$AY$59, 2, FALSE), "")</f>
        <v/>
      </c>
      <c r="BC762" s="577" t="str">
        <f t="shared" si="401"/>
        <v/>
      </c>
      <c r="BD762" s="559" t="str">
        <f t="shared" si="402"/>
        <v>入力済</v>
      </c>
      <c r="BE762" s="559" t="str">
        <f t="shared" si="403"/>
        <v/>
      </c>
      <c r="BF762" s="559" t="str">
        <f t="shared" si="404"/>
        <v/>
      </c>
      <c r="BG762" s="559" t="str">
        <f t="shared" si="405"/>
        <v/>
      </c>
      <c r="BH762" s="559" t="str">
        <f t="shared" si="406"/>
        <v/>
      </c>
      <c r="BI762" s="559" t="str">
        <f t="shared" si="407"/>
        <v/>
      </c>
      <c r="BK762" s="27"/>
      <c r="BL762" s="606" t="str">
        <f t="shared" si="408"/>
        <v/>
      </c>
      <c r="BM762" s="606" t="str">
        <f t="shared" si="409"/>
        <v/>
      </c>
      <c r="BN762" s="606" t="str">
        <f t="shared" si="410"/>
        <v/>
      </c>
      <c r="BO762" s="607" t="str">
        <f>IFERROR(IF(BN762="対象",ROUNDDOWN(L762*VLOOKUP(K762,【参考】数式用!$A$4:$J$42,10,FALSE)*AA762,0),""),"")</f>
        <v/>
      </c>
      <c r="BP762" s="606" t="str">
        <f t="shared" si="383"/>
        <v/>
      </c>
      <c r="BQ762" s="606" t="str">
        <f t="shared" si="411"/>
        <v/>
      </c>
      <c r="BR762" s="608" t="str">
        <f t="shared" si="384"/>
        <v/>
      </c>
      <c r="BS762" s="608" t="str">
        <f t="shared" si="412"/>
        <v/>
      </c>
      <c r="BT762" s="606" t="str">
        <f t="shared" si="413"/>
        <v/>
      </c>
      <c r="BU762" s="607" t="str">
        <f>IFERROR(IF(BT762="Ⅱロ有り",ROUNDDOWN(L762*VLOOKUP(K762,【参考】数式用!$A$4:$J$42,10,FALSE)*AA762,0),""),"")</f>
        <v/>
      </c>
      <c r="BV762" s="606" t="str">
        <f>IFERROR(IF(BT762="Ⅱロなし",ROUNDDOWN(L762*VLOOKUP(K762,【参考】数式用!$A$4:$J$42,8,FALSE)*AA762,0),""),"")</f>
        <v/>
      </c>
    </row>
    <row r="763" spans="1:74" ht="110.1" customHeight="1" thickBot="1">
      <c r="A763" s="333">
        <v>750</v>
      </c>
      <c r="B763" s="1008" t="str">
        <f>IF(基本情報入力シート!B785="","",基本情報入力シート!B785)</f>
        <v/>
      </c>
      <c r="C763" s="1009"/>
      <c r="D763" s="1009"/>
      <c r="E763" s="1009"/>
      <c r="F763" s="1010"/>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24" t="str">
        <f>IF('別紙様式2-2（個票（４、５月））'!M763="","",'別紙様式2-2（個票（４、５月））'!M763)</f>
        <v/>
      </c>
      <c r="N763" s="584" t="str">
        <f>IF('別紙様式2-2（個票（４、５月））'!N763="","",'別紙様式2-2（個票（４、５月））'!N763)</f>
        <v/>
      </c>
      <c r="O763" s="336"/>
      <c r="P763" s="337" t="str">
        <f>IFERROR(VLOOKUP(K763,【参考】数式用!$A$2:$M$57,MATCH(O763,【参考】数式用!$G$3:$M$3,0)+6,0),"")</f>
        <v/>
      </c>
      <c r="Q763" s="338" t="s">
        <v>118</v>
      </c>
      <c r="R763" s="339"/>
      <c r="S763" s="340" t="s">
        <v>183</v>
      </c>
      <c r="T763" s="339"/>
      <c r="U763" s="340" t="s">
        <v>184</v>
      </c>
      <c r="V763" s="339"/>
      <c r="W763" s="340" t="s">
        <v>183</v>
      </c>
      <c r="X763" s="339"/>
      <c r="Y763" s="340" t="s">
        <v>185</v>
      </c>
      <c r="Z763" s="340" t="s">
        <v>186</v>
      </c>
      <c r="AA763" s="340" t="str">
        <f t="shared" si="385"/>
        <v/>
      </c>
      <c r="AB763" s="341" t="s">
        <v>187</v>
      </c>
      <c r="AC763" s="342" t="str">
        <f t="shared" si="386"/>
        <v/>
      </c>
      <c r="AD763" s="509" t="str">
        <f t="shared" si="387"/>
        <v/>
      </c>
      <c r="AE763" s="343" t="str">
        <f>IFERROR(ROUNDDOWN(ROUNDDOWN(ROUND(L763*VLOOKUP(K763,【参考】数式用!$A$2:$M$57,MATCH("処遇改善加算Ⅳ",【参考】数式用!$G$3:$M$3,0)+6,0),0),0)*AA763*0.5,0), "")</f>
        <v/>
      </c>
      <c r="AF763" s="344"/>
      <c r="AG763" s="345"/>
      <c r="AH763" s="345"/>
      <c r="AI763" s="344"/>
      <c r="AJ763" s="382"/>
      <c r="AK763" s="346"/>
      <c r="AL763" s="324" t="str">
        <f t="shared" si="388"/>
        <v/>
      </c>
      <c r="AM763" s="325" t="str">
        <f t="shared" si="389"/>
        <v/>
      </c>
      <c r="AN763" s="255"/>
      <c r="AO763" s="577" t="str">
        <f>IFERROR(VLOOKUP(K763,【参考】数式用!$A$2:$N$57,14,FALSE),"")</f>
        <v/>
      </c>
      <c r="AP763" s="577" t="str">
        <f t="shared" si="390"/>
        <v/>
      </c>
      <c r="AQ763" s="560" t="str">
        <f t="shared" si="391"/>
        <v/>
      </c>
      <c r="AR763" s="560" t="str">
        <f t="shared" si="392"/>
        <v>キャリアパス要件Ⅰ・Ⅱ_</v>
      </c>
      <c r="AS763" s="632" t="str">
        <f t="shared" si="393"/>
        <v>入力済</v>
      </c>
      <c r="AT763" s="577" t="str">
        <f t="shared" si="394"/>
        <v/>
      </c>
      <c r="AU763" s="632" t="str">
        <f t="shared" si="395"/>
        <v>入力済</v>
      </c>
      <c r="AV763" s="632" t="str">
        <f t="shared" si="396"/>
        <v/>
      </c>
      <c r="AW763" s="632" t="str">
        <f t="shared" si="397"/>
        <v/>
      </c>
      <c r="AX763" s="577" t="str">
        <f t="shared" si="398"/>
        <v/>
      </c>
      <c r="AY763" s="632" t="str">
        <f>IFERROR(VLOOKUP(K763,【参考】数式用!$AR$3:$AS$49, 2, FALSE), "")</f>
        <v/>
      </c>
      <c r="AZ763" s="577" t="str">
        <f t="shared" si="399"/>
        <v/>
      </c>
      <c r="BA763" s="559" t="str">
        <f t="shared" si="400"/>
        <v>入力済</v>
      </c>
      <c r="BB763" s="632" t="str">
        <f>IFERROR(VLOOKUP(K763,【参考】数式用!$AX$3:$AY$59, 2, FALSE), "")</f>
        <v/>
      </c>
      <c r="BC763" s="577" t="str">
        <f t="shared" si="401"/>
        <v/>
      </c>
      <c r="BD763" s="559" t="str">
        <f t="shared" si="402"/>
        <v>入力済</v>
      </c>
      <c r="BE763" s="559" t="str">
        <f t="shared" si="403"/>
        <v/>
      </c>
      <c r="BF763" s="559" t="str">
        <f t="shared" si="404"/>
        <v/>
      </c>
      <c r="BG763" s="559" t="str">
        <f t="shared" si="405"/>
        <v/>
      </c>
      <c r="BH763" s="559" t="str">
        <f t="shared" si="406"/>
        <v/>
      </c>
      <c r="BI763" s="559" t="str">
        <f t="shared" si="407"/>
        <v/>
      </c>
      <c r="BK763" s="27"/>
      <c r="BL763" s="606" t="str">
        <f t="shared" si="408"/>
        <v/>
      </c>
      <c r="BM763" s="606" t="str">
        <f t="shared" si="409"/>
        <v/>
      </c>
      <c r="BN763" s="606" t="str">
        <f t="shared" si="410"/>
        <v/>
      </c>
      <c r="BO763" s="607" t="str">
        <f>IFERROR(IF(BN763="対象",ROUNDDOWN(L763*VLOOKUP(K763,【参考】数式用!$A$4:$J$42,10,FALSE)*AA763,0),""),"")</f>
        <v/>
      </c>
      <c r="BP763" s="606" t="str">
        <f t="shared" si="383"/>
        <v/>
      </c>
      <c r="BQ763" s="606" t="str">
        <f t="shared" si="411"/>
        <v/>
      </c>
      <c r="BR763" s="608" t="str">
        <f t="shared" si="384"/>
        <v/>
      </c>
      <c r="BS763" s="608" t="str">
        <f t="shared" si="412"/>
        <v/>
      </c>
      <c r="BT763" s="606" t="str">
        <f t="shared" si="413"/>
        <v/>
      </c>
      <c r="BU763" s="607" t="str">
        <f>IFERROR(IF(BT763="Ⅱロ有り",ROUNDDOWN(L763*VLOOKUP(K763,【参考】数式用!$A$4:$J$42,10,FALSE)*AA763,0),""),"")</f>
        <v/>
      </c>
      <c r="BV763" s="606" t="str">
        <f>IFERROR(IF(BT763="Ⅱロなし",ROUNDDOWN(L763*VLOOKUP(K763,【参考】数式用!$A$4:$J$42,8,FALSE)*AA763,0),""),"")</f>
        <v/>
      </c>
    </row>
    <row r="764" spans="1:74" ht="110.1" customHeight="1" thickBot="1">
      <c r="A764" s="333">
        <v>751</v>
      </c>
      <c r="B764" s="1008" t="str">
        <f>IF(基本情報入力シート!B786="","",基本情報入力シート!B786)</f>
        <v/>
      </c>
      <c r="C764" s="1009"/>
      <c r="D764" s="1009"/>
      <c r="E764" s="1009"/>
      <c r="F764" s="1010"/>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24" t="str">
        <f>IF('別紙様式2-2（個票（４、５月））'!M764="","",'別紙様式2-2（個票（４、５月））'!M764)</f>
        <v/>
      </c>
      <c r="N764" s="584" t="str">
        <f>IF('別紙様式2-2（個票（４、５月））'!N764="","",'別紙様式2-2（個票（４、５月））'!N764)</f>
        <v/>
      </c>
      <c r="O764" s="336"/>
      <c r="P764" s="337" t="str">
        <f>IFERROR(VLOOKUP(K764,【参考】数式用!$A$2:$M$57,MATCH(O764,【参考】数式用!$G$3:$M$3,0)+6,0),"")</f>
        <v/>
      </c>
      <c r="Q764" s="338" t="s">
        <v>118</v>
      </c>
      <c r="R764" s="339"/>
      <c r="S764" s="340" t="s">
        <v>183</v>
      </c>
      <c r="T764" s="339"/>
      <c r="U764" s="340" t="s">
        <v>184</v>
      </c>
      <c r="V764" s="339"/>
      <c r="W764" s="340" t="s">
        <v>183</v>
      </c>
      <c r="X764" s="339"/>
      <c r="Y764" s="340" t="s">
        <v>185</v>
      </c>
      <c r="Z764" s="340" t="s">
        <v>186</v>
      </c>
      <c r="AA764" s="340" t="str">
        <f t="shared" si="385"/>
        <v/>
      </c>
      <c r="AB764" s="341" t="s">
        <v>187</v>
      </c>
      <c r="AC764" s="342" t="str">
        <f t="shared" si="386"/>
        <v/>
      </c>
      <c r="AD764" s="509" t="str">
        <f t="shared" si="387"/>
        <v/>
      </c>
      <c r="AE764" s="343" t="str">
        <f>IFERROR(ROUNDDOWN(ROUNDDOWN(ROUND(L764*VLOOKUP(K764,【参考】数式用!$A$2:$M$57,MATCH("処遇改善加算Ⅳ",【参考】数式用!$G$3:$M$3,0)+6,0),0),0)*AA764*0.5,0), "")</f>
        <v/>
      </c>
      <c r="AF764" s="344"/>
      <c r="AG764" s="345"/>
      <c r="AH764" s="345"/>
      <c r="AI764" s="344"/>
      <c r="AJ764" s="382"/>
      <c r="AK764" s="346"/>
      <c r="AL764" s="324" t="str">
        <f t="shared" si="388"/>
        <v/>
      </c>
      <c r="AM764" s="325" t="str">
        <f t="shared" si="389"/>
        <v/>
      </c>
      <c r="AN764" s="255"/>
      <c r="AO764" s="577" t="str">
        <f>IFERROR(VLOOKUP(K764,【参考】数式用!$A$2:$N$57,14,FALSE),"")</f>
        <v/>
      </c>
      <c r="AP764" s="577" t="str">
        <f t="shared" si="390"/>
        <v/>
      </c>
      <c r="AQ764" s="560" t="str">
        <f t="shared" si="391"/>
        <v/>
      </c>
      <c r="AR764" s="560" t="str">
        <f t="shared" si="392"/>
        <v>キャリアパス要件Ⅰ・Ⅱ_</v>
      </c>
      <c r="AS764" s="632" t="str">
        <f t="shared" si="393"/>
        <v>入力済</v>
      </c>
      <c r="AT764" s="577" t="str">
        <f t="shared" si="394"/>
        <v/>
      </c>
      <c r="AU764" s="632" t="str">
        <f t="shared" si="395"/>
        <v>入力済</v>
      </c>
      <c r="AV764" s="632" t="str">
        <f t="shared" si="396"/>
        <v/>
      </c>
      <c r="AW764" s="632" t="str">
        <f t="shared" si="397"/>
        <v/>
      </c>
      <c r="AX764" s="577" t="str">
        <f t="shared" si="398"/>
        <v/>
      </c>
      <c r="AY764" s="632" t="str">
        <f>IFERROR(VLOOKUP(K764,【参考】数式用!$AR$3:$AS$49, 2, FALSE), "")</f>
        <v/>
      </c>
      <c r="AZ764" s="577" t="str">
        <f t="shared" si="399"/>
        <v/>
      </c>
      <c r="BA764" s="559" t="str">
        <f t="shared" si="400"/>
        <v>入力済</v>
      </c>
      <c r="BB764" s="632" t="str">
        <f>IFERROR(VLOOKUP(K764,【参考】数式用!$AX$3:$AY$59, 2, FALSE), "")</f>
        <v/>
      </c>
      <c r="BC764" s="577" t="str">
        <f t="shared" si="401"/>
        <v/>
      </c>
      <c r="BD764" s="559" t="str">
        <f t="shared" si="402"/>
        <v>入力済</v>
      </c>
      <c r="BE764" s="559" t="str">
        <f t="shared" si="403"/>
        <v/>
      </c>
      <c r="BF764" s="559" t="str">
        <f t="shared" si="404"/>
        <v/>
      </c>
      <c r="BG764" s="559" t="str">
        <f t="shared" si="405"/>
        <v/>
      </c>
      <c r="BH764" s="559" t="str">
        <f t="shared" si="406"/>
        <v/>
      </c>
      <c r="BI764" s="559" t="str">
        <f t="shared" si="407"/>
        <v/>
      </c>
      <c r="BK764" s="27"/>
      <c r="BL764" s="606" t="str">
        <f t="shared" si="408"/>
        <v/>
      </c>
      <c r="BM764" s="606" t="str">
        <f t="shared" si="409"/>
        <v/>
      </c>
      <c r="BN764" s="606" t="str">
        <f t="shared" si="410"/>
        <v/>
      </c>
      <c r="BO764" s="607" t="str">
        <f>IFERROR(IF(BN764="対象",ROUNDDOWN(L764*VLOOKUP(K764,【参考】数式用!$A$4:$J$42,10,FALSE)*AA764,0),""),"")</f>
        <v/>
      </c>
      <c r="BP764" s="606" t="str">
        <f t="shared" si="383"/>
        <v/>
      </c>
      <c r="BQ764" s="606" t="str">
        <f t="shared" si="411"/>
        <v/>
      </c>
      <c r="BR764" s="608" t="str">
        <f t="shared" si="384"/>
        <v/>
      </c>
      <c r="BS764" s="608" t="str">
        <f t="shared" si="412"/>
        <v/>
      </c>
      <c r="BT764" s="606" t="str">
        <f t="shared" si="413"/>
        <v/>
      </c>
      <c r="BU764" s="607" t="str">
        <f>IFERROR(IF(BT764="Ⅱロ有り",ROUNDDOWN(L764*VLOOKUP(K764,【参考】数式用!$A$4:$J$42,10,FALSE)*AA764,0),""),"")</f>
        <v/>
      </c>
      <c r="BV764" s="606" t="str">
        <f>IFERROR(IF(BT764="Ⅱロなし",ROUNDDOWN(L764*VLOOKUP(K764,【参考】数式用!$A$4:$J$42,8,FALSE)*AA764,0),""),"")</f>
        <v/>
      </c>
    </row>
    <row r="765" spans="1:74" ht="110.1" customHeight="1" thickBot="1">
      <c r="A765" s="333">
        <v>752</v>
      </c>
      <c r="B765" s="1008" t="str">
        <f>IF(基本情報入力シート!B787="","",基本情報入力シート!B787)</f>
        <v/>
      </c>
      <c r="C765" s="1009"/>
      <c r="D765" s="1009"/>
      <c r="E765" s="1009"/>
      <c r="F765" s="1010"/>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24" t="str">
        <f>IF('別紙様式2-2（個票（４、５月））'!M765="","",'別紙様式2-2（個票（４、５月））'!M765)</f>
        <v/>
      </c>
      <c r="N765" s="584" t="str">
        <f>IF('別紙様式2-2（個票（４、５月））'!N765="","",'別紙様式2-2（個票（４、５月））'!N765)</f>
        <v/>
      </c>
      <c r="O765" s="336"/>
      <c r="P765" s="337" t="str">
        <f>IFERROR(VLOOKUP(K765,【参考】数式用!$A$2:$M$57,MATCH(O765,【参考】数式用!$G$3:$M$3,0)+6,0),"")</f>
        <v/>
      </c>
      <c r="Q765" s="338" t="s">
        <v>118</v>
      </c>
      <c r="R765" s="339"/>
      <c r="S765" s="340" t="s">
        <v>183</v>
      </c>
      <c r="T765" s="339"/>
      <c r="U765" s="340" t="s">
        <v>184</v>
      </c>
      <c r="V765" s="339"/>
      <c r="W765" s="340" t="s">
        <v>183</v>
      </c>
      <c r="X765" s="339"/>
      <c r="Y765" s="340" t="s">
        <v>185</v>
      </c>
      <c r="Z765" s="340" t="s">
        <v>186</v>
      </c>
      <c r="AA765" s="340" t="str">
        <f t="shared" si="385"/>
        <v/>
      </c>
      <c r="AB765" s="341" t="s">
        <v>187</v>
      </c>
      <c r="AC765" s="342" t="str">
        <f t="shared" si="386"/>
        <v/>
      </c>
      <c r="AD765" s="509" t="str">
        <f t="shared" si="387"/>
        <v/>
      </c>
      <c r="AE765" s="343" t="str">
        <f>IFERROR(ROUNDDOWN(ROUNDDOWN(ROUND(L765*VLOOKUP(K765,【参考】数式用!$A$2:$M$57,MATCH("処遇改善加算Ⅳ",【参考】数式用!$G$3:$M$3,0)+6,0),0),0)*AA765*0.5,0), "")</f>
        <v/>
      </c>
      <c r="AF765" s="344"/>
      <c r="AG765" s="345"/>
      <c r="AH765" s="345"/>
      <c r="AI765" s="344"/>
      <c r="AJ765" s="382"/>
      <c r="AK765" s="346"/>
      <c r="AL765" s="324" t="str">
        <f t="shared" si="388"/>
        <v/>
      </c>
      <c r="AM765" s="325" t="str">
        <f t="shared" si="389"/>
        <v/>
      </c>
      <c r="AN765" s="255"/>
      <c r="AO765" s="577" t="str">
        <f>IFERROR(VLOOKUP(K765,【参考】数式用!$A$2:$N$57,14,FALSE),"")</f>
        <v/>
      </c>
      <c r="AP765" s="577" t="str">
        <f t="shared" si="390"/>
        <v/>
      </c>
      <c r="AQ765" s="560" t="str">
        <f t="shared" si="391"/>
        <v/>
      </c>
      <c r="AR765" s="560" t="str">
        <f t="shared" si="392"/>
        <v>キャリアパス要件Ⅰ・Ⅱ_</v>
      </c>
      <c r="AS765" s="632" t="str">
        <f t="shared" si="393"/>
        <v>入力済</v>
      </c>
      <c r="AT765" s="577" t="str">
        <f t="shared" si="394"/>
        <v/>
      </c>
      <c r="AU765" s="632" t="str">
        <f t="shared" si="395"/>
        <v>入力済</v>
      </c>
      <c r="AV765" s="632" t="str">
        <f t="shared" si="396"/>
        <v/>
      </c>
      <c r="AW765" s="632" t="str">
        <f t="shared" si="397"/>
        <v/>
      </c>
      <c r="AX765" s="577" t="str">
        <f t="shared" si="398"/>
        <v/>
      </c>
      <c r="AY765" s="632" t="str">
        <f>IFERROR(VLOOKUP(K765,【参考】数式用!$AR$3:$AS$49, 2, FALSE), "")</f>
        <v/>
      </c>
      <c r="AZ765" s="577" t="str">
        <f t="shared" si="399"/>
        <v/>
      </c>
      <c r="BA765" s="559" t="str">
        <f t="shared" si="400"/>
        <v>入力済</v>
      </c>
      <c r="BB765" s="632" t="str">
        <f>IFERROR(VLOOKUP(K765,【参考】数式用!$AX$3:$AY$59, 2, FALSE), "")</f>
        <v/>
      </c>
      <c r="BC765" s="577" t="str">
        <f t="shared" si="401"/>
        <v/>
      </c>
      <c r="BD765" s="559" t="str">
        <f t="shared" si="402"/>
        <v>入力済</v>
      </c>
      <c r="BE765" s="559" t="str">
        <f t="shared" si="403"/>
        <v/>
      </c>
      <c r="BF765" s="559" t="str">
        <f t="shared" si="404"/>
        <v/>
      </c>
      <c r="BG765" s="559" t="str">
        <f t="shared" si="405"/>
        <v/>
      </c>
      <c r="BH765" s="559" t="str">
        <f t="shared" si="406"/>
        <v/>
      </c>
      <c r="BI765" s="559" t="str">
        <f t="shared" si="407"/>
        <v/>
      </c>
      <c r="BK765" s="27"/>
      <c r="BL765" s="606" t="str">
        <f t="shared" si="408"/>
        <v/>
      </c>
      <c r="BM765" s="606" t="str">
        <f t="shared" si="409"/>
        <v/>
      </c>
      <c r="BN765" s="606" t="str">
        <f t="shared" si="410"/>
        <v/>
      </c>
      <c r="BO765" s="607" t="str">
        <f>IFERROR(IF(BN765="対象",ROUNDDOWN(L765*VLOOKUP(K765,【参考】数式用!$A$4:$J$42,10,FALSE)*AA765,0),""),"")</f>
        <v/>
      </c>
      <c r="BP765" s="606" t="str">
        <f t="shared" si="383"/>
        <v/>
      </c>
      <c r="BQ765" s="606" t="str">
        <f t="shared" si="411"/>
        <v/>
      </c>
      <c r="BR765" s="608" t="str">
        <f t="shared" si="384"/>
        <v/>
      </c>
      <c r="BS765" s="608" t="str">
        <f t="shared" si="412"/>
        <v/>
      </c>
      <c r="BT765" s="606" t="str">
        <f t="shared" si="413"/>
        <v/>
      </c>
      <c r="BU765" s="607" t="str">
        <f>IFERROR(IF(BT765="Ⅱロ有り",ROUNDDOWN(L765*VLOOKUP(K765,【参考】数式用!$A$4:$J$42,10,FALSE)*AA765,0),""),"")</f>
        <v/>
      </c>
      <c r="BV765" s="606" t="str">
        <f>IFERROR(IF(BT765="Ⅱロなし",ROUNDDOWN(L765*VLOOKUP(K765,【参考】数式用!$A$4:$J$42,8,FALSE)*AA765,0),""),"")</f>
        <v/>
      </c>
    </row>
    <row r="766" spans="1:74" ht="110.1" customHeight="1" thickBot="1">
      <c r="A766" s="333">
        <v>753</v>
      </c>
      <c r="B766" s="1008" t="str">
        <f>IF(基本情報入力シート!B788="","",基本情報入力シート!B788)</f>
        <v/>
      </c>
      <c r="C766" s="1009"/>
      <c r="D766" s="1009"/>
      <c r="E766" s="1009"/>
      <c r="F766" s="1010"/>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24" t="str">
        <f>IF('別紙様式2-2（個票（４、５月））'!M766="","",'別紙様式2-2（個票（４、５月））'!M766)</f>
        <v/>
      </c>
      <c r="N766" s="584" t="str">
        <f>IF('別紙様式2-2（個票（４、５月））'!N766="","",'別紙様式2-2（個票（４、５月））'!N766)</f>
        <v/>
      </c>
      <c r="O766" s="336"/>
      <c r="P766" s="337" t="str">
        <f>IFERROR(VLOOKUP(K766,【参考】数式用!$A$2:$M$57,MATCH(O766,【参考】数式用!$G$3:$M$3,0)+6,0),"")</f>
        <v/>
      </c>
      <c r="Q766" s="338" t="s">
        <v>118</v>
      </c>
      <c r="R766" s="339"/>
      <c r="S766" s="340" t="s">
        <v>183</v>
      </c>
      <c r="T766" s="339"/>
      <c r="U766" s="340" t="s">
        <v>184</v>
      </c>
      <c r="V766" s="339"/>
      <c r="W766" s="340" t="s">
        <v>183</v>
      </c>
      <c r="X766" s="339"/>
      <c r="Y766" s="340" t="s">
        <v>185</v>
      </c>
      <c r="Z766" s="340" t="s">
        <v>186</v>
      </c>
      <c r="AA766" s="340" t="str">
        <f t="shared" si="385"/>
        <v/>
      </c>
      <c r="AB766" s="341" t="s">
        <v>187</v>
      </c>
      <c r="AC766" s="342" t="str">
        <f t="shared" si="386"/>
        <v/>
      </c>
      <c r="AD766" s="509" t="str">
        <f t="shared" si="387"/>
        <v/>
      </c>
      <c r="AE766" s="343" t="str">
        <f>IFERROR(ROUNDDOWN(ROUNDDOWN(ROUND(L766*VLOOKUP(K766,【参考】数式用!$A$2:$M$57,MATCH("処遇改善加算Ⅳ",【参考】数式用!$G$3:$M$3,0)+6,0),0),0)*AA766*0.5,0), "")</f>
        <v/>
      </c>
      <c r="AF766" s="344"/>
      <c r="AG766" s="345"/>
      <c r="AH766" s="345"/>
      <c r="AI766" s="344"/>
      <c r="AJ766" s="382"/>
      <c r="AK766" s="346"/>
      <c r="AL766" s="324" t="str">
        <f t="shared" si="388"/>
        <v/>
      </c>
      <c r="AM766" s="325" t="str">
        <f t="shared" si="389"/>
        <v/>
      </c>
      <c r="AN766" s="255"/>
      <c r="AO766" s="577" t="str">
        <f>IFERROR(VLOOKUP(K766,【参考】数式用!$A$2:$N$57,14,FALSE),"")</f>
        <v/>
      </c>
      <c r="AP766" s="577" t="str">
        <f t="shared" si="390"/>
        <v/>
      </c>
      <c r="AQ766" s="560" t="str">
        <f t="shared" si="391"/>
        <v/>
      </c>
      <c r="AR766" s="560" t="str">
        <f t="shared" si="392"/>
        <v>キャリアパス要件Ⅰ・Ⅱ_</v>
      </c>
      <c r="AS766" s="632" t="str">
        <f t="shared" si="393"/>
        <v>入力済</v>
      </c>
      <c r="AT766" s="577" t="str">
        <f t="shared" si="394"/>
        <v/>
      </c>
      <c r="AU766" s="632" t="str">
        <f t="shared" si="395"/>
        <v>入力済</v>
      </c>
      <c r="AV766" s="632" t="str">
        <f t="shared" si="396"/>
        <v/>
      </c>
      <c r="AW766" s="632" t="str">
        <f t="shared" si="397"/>
        <v/>
      </c>
      <c r="AX766" s="577" t="str">
        <f t="shared" si="398"/>
        <v/>
      </c>
      <c r="AY766" s="632" t="str">
        <f>IFERROR(VLOOKUP(K766,【参考】数式用!$AR$3:$AS$49, 2, FALSE), "")</f>
        <v/>
      </c>
      <c r="AZ766" s="577" t="str">
        <f t="shared" si="399"/>
        <v/>
      </c>
      <c r="BA766" s="559" t="str">
        <f t="shared" si="400"/>
        <v>入力済</v>
      </c>
      <c r="BB766" s="632" t="str">
        <f>IFERROR(VLOOKUP(K766,【参考】数式用!$AX$3:$AY$59, 2, FALSE), "")</f>
        <v/>
      </c>
      <c r="BC766" s="577" t="str">
        <f t="shared" si="401"/>
        <v/>
      </c>
      <c r="BD766" s="559" t="str">
        <f t="shared" si="402"/>
        <v>入力済</v>
      </c>
      <c r="BE766" s="559" t="str">
        <f t="shared" si="403"/>
        <v/>
      </c>
      <c r="BF766" s="559" t="str">
        <f t="shared" si="404"/>
        <v/>
      </c>
      <c r="BG766" s="559" t="str">
        <f t="shared" si="405"/>
        <v/>
      </c>
      <c r="BH766" s="559" t="str">
        <f t="shared" si="406"/>
        <v/>
      </c>
      <c r="BI766" s="559" t="str">
        <f t="shared" si="407"/>
        <v/>
      </c>
      <c r="BK766" s="27"/>
      <c r="BL766" s="606" t="str">
        <f t="shared" si="408"/>
        <v/>
      </c>
      <c r="BM766" s="606" t="str">
        <f t="shared" si="409"/>
        <v/>
      </c>
      <c r="BN766" s="606" t="str">
        <f t="shared" si="410"/>
        <v/>
      </c>
      <c r="BO766" s="607" t="str">
        <f>IFERROR(IF(BN766="対象",ROUNDDOWN(L766*VLOOKUP(K766,【参考】数式用!$A$4:$J$42,10,FALSE)*AA766,0),""),"")</f>
        <v/>
      </c>
      <c r="BP766" s="606" t="str">
        <f t="shared" si="383"/>
        <v/>
      </c>
      <c r="BQ766" s="606" t="str">
        <f t="shared" si="411"/>
        <v/>
      </c>
      <c r="BR766" s="608" t="str">
        <f t="shared" si="384"/>
        <v/>
      </c>
      <c r="BS766" s="608" t="str">
        <f t="shared" si="412"/>
        <v/>
      </c>
      <c r="BT766" s="606" t="str">
        <f t="shared" si="413"/>
        <v/>
      </c>
      <c r="BU766" s="607" t="str">
        <f>IFERROR(IF(BT766="Ⅱロ有り",ROUNDDOWN(L766*VLOOKUP(K766,【参考】数式用!$A$4:$J$42,10,FALSE)*AA766,0),""),"")</f>
        <v/>
      </c>
      <c r="BV766" s="606" t="str">
        <f>IFERROR(IF(BT766="Ⅱロなし",ROUNDDOWN(L766*VLOOKUP(K766,【参考】数式用!$A$4:$J$42,8,FALSE)*AA766,0),""),"")</f>
        <v/>
      </c>
    </row>
    <row r="767" spans="1:74" ht="110.1" customHeight="1" thickBot="1">
      <c r="A767" s="333">
        <v>754</v>
      </c>
      <c r="B767" s="1008" t="str">
        <f>IF(基本情報入力シート!B789="","",基本情報入力シート!B789)</f>
        <v/>
      </c>
      <c r="C767" s="1009"/>
      <c r="D767" s="1009"/>
      <c r="E767" s="1009"/>
      <c r="F767" s="1010"/>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24" t="str">
        <f>IF('別紙様式2-2（個票（４、５月））'!M767="","",'別紙様式2-2（個票（４、５月））'!M767)</f>
        <v/>
      </c>
      <c r="N767" s="584" t="str">
        <f>IF('別紙様式2-2（個票（４、５月））'!N767="","",'別紙様式2-2（個票（４、５月））'!N767)</f>
        <v/>
      </c>
      <c r="O767" s="336"/>
      <c r="P767" s="337" t="str">
        <f>IFERROR(VLOOKUP(K767,【参考】数式用!$A$2:$M$57,MATCH(O767,【参考】数式用!$G$3:$M$3,0)+6,0),"")</f>
        <v/>
      </c>
      <c r="Q767" s="338" t="s">
        <v>118</v>
      </c>
      <c r="R767" s="339"/>
      <c r="S767" s="340" t="s">
        <v>183</v>
      </c>
      <c r="T767" s="339"/>
      <c r="U767" s="340" t="s">
        <v>184</v>
      </c>
      <c r="V767" s="339"/>
      <c r="W767" s="340" t="s">
        <v>183</v>
      </c>
      <c r="X767" s="339"/>
      <c r="Y767" s="340" t="s">
        <v>185</v>
      </c>
      <c r="Z767" s="340" t="s">
        <v>186</v>
      </c>
      <c r="AA767" s="340" t="str">
        <f t="shared" si="385"/>
        <v/>
      </c>
      <c r="AB767" s="341" t="s">
        <v>187</v>
      </c>
      <c r="AC767" s="342" t="str">
        <f t="shared" si="386"/>
        <v/>
      </c>
      <c r="AD767" s="509" t="str">
        <f t="shared" si="387"/>
        <v/>
      </c>
      <c r="AE767" s="343" t="str">
        <f>IFERROR(ROUNDDOWN(ROUNDDOWN(ROUND(L767*VLOOKUP(K767,【参考】数式用!$A$2:$M$57,MATCH("処遇改善加算Ⅳ",【参考】数式用!$G$3:$M$3,0)+6,0),0),0)*AA767*0.5,0), "")</f>
        <v/>
      </c>
      <c r="AF767" s="344"/>
      <c r="AG767" s="345"/>
      <c r="AH767" s="345"/>
      <c r="AI767" s="344"/>
      <c r="AJ767" s="382"/>
      <c r="AK767" s="346"/>
      <c r="AL767" s="324" t="str">
        <f t="shared" si="388"/>
        <v/>
      </c>
      <c r="AM767" s="325" t="str">
        <f t="shared" si="389"/>
        <v/>
      </c>
      <c r="AN767" s="255"/>
      <c r="AO767" s="577" t="str">
        <f>IFERROR(VLOOKUP(K767,【参考】数式用!$A$2:$N$57,14,FALSE),"")</f>
        <v/>
      </c>
      <c r="AP767" s="577" t="str">
        <f t="shared" si="390"/>
        <v/>
      </c>
      <c r="AQ767" s="560" t="str">
        <f t="shared" si="391"/>
        <v/>
      </c>
      <c r="AR767" s="560" t="str">
        <f t="shared" si="392"/>
        <v>キャリアパス要件Ⅰ・Ⅱ_</v>
      </c>
      <c r="AS767" s="632" t="str">
        <f t="shared" si="393"/>
        <v>入力済</v>
      </c>
      <c r="AT767" s="577" t="str">
        <f t="shared" si="394"/>
        <v/>
      </c>
      <c r="AU767" s="632" t="str">
        <f t="shared" si="395"/>
        <v>入力済</v>
      </c>
      <c r="AV767" s="632" t="str">
        <f t="shared" si="396"/>
        <v/>
      </c>
      <c r="AW767" s="632" t="str">
        <f t="shared" si="397"/>
        <v/>
      </c>
      <c r="AX767" s="577" t="str">
        <f t="shared" si="398"/>
        <v/>
      </c>
      <c r="AY767" s="632" t="str">
        <f>IFERROR(VLOOKUP(K767,【参考】数式用!$AR$3:$AS$49, 2, FALSE), "")</f>
        <v/>
      </c>
      <c r="AZ767" s="577" t="str">
        <f t="shared" si="399"/>
        <v/>
      </c>
      <c r="BA767" s="559" t="str">
        <f t="shared" si="400"/>
        <v>入力済</v>
      </c>
      <c r="BB767" s="632" t="str">
        <f>IFERROR(VLOOKUP(K767,【参考】数式用!$AX$3:$AY$59, 2, FALSE), "")</f>
        <v/>
      </c>
      <c r="BC767" s="577" t="str">
        <f t="shared" si="401"/>
        <v/>
      </c>
      <c r="BD767" s="559" t="str">
        <f t="shared" si="402"/>
        <v>入力済</v>
      </c>
      <c r="BE767" s="559" t="str">
        <f t="shared" si="403"/>
        <v/>
      </c>
      <c r="BF767" s="559" t="str">
        <f t="shared" si="404"/>
        <v/>
      </c>
      <c r="BG767" s="559" t="str">
        <f t="shared" si="405"/>
        <v/>
      </c>
      <c r="BH767" s="559" t="str">
        <f t="shared" si="406"/>
        <v/>
      </c>
      <c r="BI767" s="559" t="str">
        <f t="shared" si="407"/>
        <v/>
      </c>
      <c r="BK767" s="27"/>
      <c r="BL767" s="606" t="str">
        <f t="shared" si="408"/>
        <v/>
      </c>
      <c r="BM767" s="606" t="str">
        <f t="shared" si="409"/>
        <v/>
      </c>
      <c r="BN767" s="606" t="str">
        <f t="shared" si="410"/>
        <v/>
      </c>
      <c r="BO767" s="607" t="str">
        <f>IFERROR(IF(BN767="対象",ROUNDDOWN(L767*VLOOKUP(K767,【参考】数式用!$A$4:$J$42,10,FALSE)*AA767,0),""),"")</f>
        <v/>
      </c>
      <c r="BP767" s="606" t="str">
        <f t="shared" si="383"/>
        <v/>
      </c>
      <c r="BQ767" s="606" t="str">
        <f t="shared" si="411"/>
        <v/>
      </c>
      <c r="BR767" s="608" t="str">
        <f t="shared" si="384"/>
        <v/>
      </c>
      <c r="BS767" s="608" t="str">
        <f t="shared" si="412"/>
        <v/>
      </c>
      <c r="BT767" s="606" t="str">
        <f t="shared" si="413"/>
        <v/>
      </c>
      <c r="BU767" s="607" t="str">
        <f>IFERROR(IF(BT767="Ⅱロ有り",ROUNDDOWN(L767*VLOOKUP(K767,【参考】数式用!$A$4:$J$42,10,FALSE)*AA767,0),""),"")</f>
        <v/>
      </c>
      <c r="BV767" s="606" t="str">
        <f>IFERROR(IF(BT767="Ⅱロなし",ROUNDDOWN(L767*VLOOKUP(K767,【参考】数式用!$A$4:$J$42,8,FALSE)*AA767,0),""),"")</f>
        <v/>
      </c>
    </row>
    <row r="768" spans="1:74" ht="110.1" customHeight="1" thickBot="1">
      <c r="A768" s="333">
        <v>755</v>
      </c>
      <c r="B768" s="1008" t="str">
        <f>IF(基本情報入力シート!B790="","",基本情報入力シート!B790)</f>
        <v/>
      </c>
      <c r="C768" s="1009"/>
      <c r="D768" s="1009"/>
      <c r="E768" s="1009"/>
      <c r="F768" s="1010"/>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24" t="str">
        <f>IF('別紙様式2-2（個票（４、５月））'!M768="","",'別紙様式2-2（個票（４、５月））'!M768)</f>
        <v/>
      </c>
      <c r="N768" s="584" t="str">
        <f>IF('別紙様式2-2（個票（４、５月））'!N768="","",'別紙様式2-2（個票（４、５月））'!N768)</f>
        <v/>
      </c>
      <c r="O768" s="336"/>
      <c r="P768" s="337" t="str">
        <f>IFERROR(VLOOKUP(K768,【参考】数式用!$A$2:$M$57,MATCH(O768,【参考】数式用!$G$3:$M$3,0)+6,0),"")</f>
        <v/>
      </c>
      <c r="Q768" s="338" t="s">
        <v>118</v>
      </c>
      <c r="R768" s="339"/>
      <c r="S768" s="340" t="s">
        <v>183</v>
      </c>
      <c r="T768" s="339"/>
      <c r="U768" s="340" t="s">
        <v>184</v>
      </c>
      <c r="V768" s="339"/>
      <c r="W768" s="340" t="s">
        <v>183</v>
      </c>
      <c r="X768" s="339"/>
      <c r="Y768" s="340" t="s">
        <v>185</v>
      </c>
      <c r="Z768" s="340" t="s">
        <v>186</v>
      </c>
      <c r="AA768" s="340" t="str">
        <f t="shared" si="385"/>
        <v/>
      </c>
      <c r="AB768" s="341" t="s">
        <v>187</v>
      </c>
      <c r="AC768" s="342" t="str">
        <f t="shared" si="386"/>
        <v/>
      </c>
      <c r="AD768" s="509" t="str">
        <f t="shared" si="387"/>
        <v/>
      </c>
      <c r="AE768" s="343" t="str">
        <f>IFERROR(ROUNDDOWN(ROUNDDOWN(ROUND(L768*VLOOKUP(K768,【参考】数式用!$A$2:$M$57,MATCH("処遇改善加算Ⅳ",【参考】数式用!$G$3:$M$3,0)+6,0),0),0)*AA768*0.5,0), "")</f>
        <v/>
      </c>
      <c r="AF768" s="344"/>
      <c r="AG768" s="345"/>
      <c r="AH768" s="345"/>
      <c r="AI768" s="344"/>
      <c r="AJ768" s="382"/>
      <c r="AK768" s="346"/>
      <c r="AL768" s="324" t="str">
        <f t="shared" si="388"/>
        <v/>
      </c>
      <c r="AM768" s="325" t="str">
        <f t="shared" si="389"/>
        <v/>
      </c>
      <c r="AN768" s="255"/>
      <c r="AO768" s="577" t="str">
        <f>IFERROR(VLOOKUP(K768,【参考】数式用!$A$2:$N$57,14,FALSE),"")</f>
        <v/>
      </c>
      <c r="AP768" s="577" t="str">
        <f t="shared" si="390"/>
        <v/>
      </c>
      <c r="AQ768" s="560" t="str">
        <f t="shared" si="391"/>
        <v/>
      </c>
      <c r="AR768" s="560" t="str">
        <f t="shared" si="392"/>
        <v>キャリアパス要件Ⅰ・Ⅱ_</v>
      </c>
      <c r="AS768" s="632" t="str">
        <f t="shared" si="393"/>
        <v>入力済</v>
      </c>
      <c r="AT768" s="577" t="str">
        <f t="shared" si="394"/>
        <v/>
      </c>
      <c r="AU768" s="632" t="str">
        <f t="shared" si="395"/>
        <v>入力済</v>
      </c>
      <c r="AV768" s="632" t="str">
        <f t="shared" si="396"/>
        <v/>
      </c>
      <c r="AW768" s="632" t="str">
        <f t="shared" si="397"/>
        <v/>
      </c>
      <c r="AX768" s="577" t="str">
        <f t="shared" si="398"/>
        <v/>
      </c>
      <c r="AY768" s="632" t="str">
        <f>IFERROR(VLOOKUP(K768,【参考】数式用!$AR$3:$AS$49, 2, FALSE), "")</f>
        <v/>
      </c>
      <c r="AZ768" s="577" t="str">
        <f t="shared" si="399"/>
        <v/>
      </c>
      <c r="BA768" s="559" t="str">
        <f t="shared" si="400"/>
        <v>入力済</v>
      </c>
      <c r="BB768" s="632" t="str">
        <f>IFERROR(VLOOKUP(K768,【参考】数式用!$AX$3:$AY$59, 2, FALSE), "")</f>
        <v/>
      </c>
      <c r="BC768" s="577" t="str">
        <f t="shared" si="401"/>
        <v/>
      </c>
      <c r="BD768" s="559" t="str">
        <f t="shared" si="402"/>
        <v>入力済</v>
      </c>
      <c r="BE768" s="559" t="str">
        <f t="shared" si="403"/>
        <v/>
      </c>
      <c r="BF768" s="559" t="str">
        <f t="shared" si="404"/>
        <v/>
      </c>
      <c r="BG768" s="559" t="str">
        <f t="shared" si="405"/>
        <v/>
      </c>
      <c r="BH768" s="559" t="str">
        <f t="shared" si="406"/>
        <v/>
      </c>
      <c r="BI768" s="559" t="str">
        <f t="shared" si="407"/>
        <v/>
      </c>
      <c r="BK768" s="27"/>
      <c r="BL768" s="606" t="str">
        <f t="shared" si="408"/>
        <v/>
      </c>
      <c r="BM768" s="606" t="str">
        <f t="shared" si="409"/>
        <v/>
      </c>
      <c r="BN768" s="606" t="str">
        <f t="shared" si="410"/>
        <v/>
      </c>
      <c r="BO768" s="607" t="str">
        <f>IFERROR(IF(BN768="対象",ROUNDDOWN(L768*VLOOKUP(K768,【参考】数式用!$A$4:$J$42,10,FALSE)*AA768,0),""),"")</f>
        <v/>
      </c>
      <c r="BP768" s="606" t="str">
        <f t="shared" si="383"/>
        <v/>
      </c>
      <c r="BQ768" s="606" t="str">
        <f t="shared" si="411"/>
        <v/>
      </c>
      <c r="BR768" s="608" t="str">
        <f t="shared" si="384"/>
        <v/>
      </c>
      <c r="BS768" s="608" t="str">
        <f t="shared" si="412"/>
        <v/>
      </c>
      <c r="BT768" s="606" t="str">
        <f t="shared" si="413"/>
        <v/>
      </c>
      <c r="BU768" s="607" t="str">
        <f>IFERROR(IF(BT768="Ⅱロ有り",ROUNDDOWN(L768*VLOOKUP(K768,【参考】数式用!$A$4:$J$42,10,FALSE)*AA768,0),""),"")</f>
        <v/>
      </c>
      <c r="BV768" s="606" t="str">
        <f>IFERROR(IF(BT768="Ⅱロなし",ROUNDDOWN(L768*VLOOKUP(K768,【参考】数式用!$A$4:$J$42,8,FALSE)*AA768,0),""),"")</f>
        <v/>
      </c>
    </row>
    <row r="769" spans="1:74" ht="110.1" customHeight="1" thickBot="1">
      <c r="A769" s="333">
        <v>756</v>
      </c>
      <c r="B769" s="1008" t="str">
        <f>IF(基本情報入力シート!B791="","",基本情報入力シート!B791)</f>
        <v/>
      </c>
      <c r="C769" s="1009"/>
      <c r="D769" s="1009"/>
      <c r="E769" s="1009"/>
      <c r="F769" s="1010"/>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24" t="str">
        <f>IF('別紙様式2-2（個票（４、５月））'!M769="","",'別紙様式2-2（個票（４、５月））'!M769)</f>
        <v/>
      </c>
      <c r="N769" s="584" t="str">
        <f>IF('別紙様式2-2（個票（４、５月））'!N769="","",'別紙様式2-2（個票（４、５月））'!N769)</f>
        <v/>
      </c>
      <c r="O769" s="336"/>
      <c r="P769" s="337" t="str">
        <f>IFERROR(VLOOKUP(K769,【参考】数式用!$A$2:$M$57,MATCH(O769,【参考】数式用!$G$3:$M$3,0)+6,0),"")</f>
        <v/>
      </c>
      <c r="Q769" s="338" t="s">
        <v>118</v>
      </c>
      <c r="R769" s="339"/>
      <c r="S769" s="340" t="s">
        <v>183</v>
      </c>
      <c r="T769" s="339"/>
      <c r="U769" s="340" t="s">
        <v>184</v>
      </c>
      <c r="V769" s="339"/>
      <c r="W769" s="340" t="s">
        <v>183</v>
      </c>
      <c r="X769" s="339"/>
      <c r="Y769" s="340" t="s">
        <v>185</v>
      </c>
      <c r="Z769" s="340" t="s">
        <v>186</v>
      </c>
      <c r="AA769" s="340" t="str">
        <f t="shared" si="385"/>
        <v/>
      </c>
      <c r="AB769" s="341" t="s">
        <v>187</v>
      </c>
      <c r="AC769" s="342" t="str">
        <f t="shared" si="386"/>
        <v/>
      </c>
      <c r="AD769" s="509" t="str">
        <f t="shared" si="387"/>
        <v/>
      </c>
      <c r="AE769" s="343" t="str">
        <f>IFERROR(ROUNDDOWN(ROUNDDOWN(ROUND(L769*VLOOKUP(K769,【参考】数式用!$A$2:$M$57,MATCH("処遇改善加算Ⅳ",【参考】数式用!$G$3:$M$3,0)+6,0),0),0)*AA769*0.5,0), "")</f>
        <v/>
      </c>
      <c r="AF769" s="344"/>
      <c r="AG769" s="345"/>
      <c r="AH769" s="345"/>
      <c r="AI769" s="344"/>
      <c r="AJ769" s="382"/>
      <c r="AK769" s="346"/>
      <c r="AL769" s="324" t="str">
        <f t="shared" si="388"/>
        <v/>
      </c>
      <c r="AM769" s="325" t="str">
        <f t="shared" si="389"/>
        <v/>
      </c>
      <c r="AN769" s="255"/>
      <c r="AO769" s="577" t="str">
        <f>IFERROR(VLOOKUP(K769,【参考】数式用!$A$2:$N$57,14,FALSE),"")</f>
        <v/>
      </c>
      <c r="AP769" s="577" t="str">
        <f t="shared" si="390"/>
        <v/>
      </c>
      <c r="AQ769" s="560" t="str">
        <f t="shared" si="391"/>
        <v/>
      </c>
      <c r="AR769" s="560" t="str">
        <f t="shared" si="392"/>
        <v>キャリアパス要件Ⅰ・Ⅱ_</v>
      </c>
      <c r="AS769" s="632" t="str">
        <f t="shared" si="393"/>
        <v>入力済</v>
      </c>
      <c r="AT769" s="577" t="str">
        <f t="shared" si="394"/>
        <v/>
      </c>
      <c r="AU769" s="632" t="str">
        <f t="shared" si="395"/>
        <v>入力済</v>
      </c>
      <c r="AV769" s="632" t="str">
        <f t="shared" si="396"/>
        <v/>
      </c>
      <c r="AW769" s="632" t="str">
        <f t="shared" si="397"/>
        <v/>
      </c>
      <c r="AX769" s="577" t="str">
        <f t="shared" si="398"/>
        <v/>
      </c>
      <c r="AY769" s="632" t="str">
        <f>IFERROR(VLOOKUP(K769,【参考】数式用!$AR$3:$AS$49, 2, FALSE), "")</f>
        <v/>
      </c>
      <c r="AZ769" s="577" t="str">
        <f t="shared" si="399"/>
        <v/>
      </c>
      <c r="BA769" s="559" t="str">
        <f t="shared" si="400"/>
        <v>入力済</v>
      </c>
      <c r="BB769" s="632" t="str">
        <f>IFERROR(VLOOKUP(K769,【参考】数式用!$AX$3:$AY$59, 2, FALSE), "")</f>
        <v/>
      </c>
      <c r="BC769" s="577" t="str">
        <f t="shared" si="401"/>
        <v/>
      </c>
      <c r="BD769" s="559" t="str">
        <f t="shared" si="402"/>
        <v>入力済</v>
      </c>
      <c r="BE769" s="559" t="str">
        <f t="shared" si="403"/>
        <v/>
      </c>
      <c r="BF769" s="559" t="str">
        <f t="shared" si="404"/>
        <v/>
      </c>
      <c r="BG769" s="559" t="str">
        <f t="shared" si="405"/>
        <v/>
      </c>
      <c r="BH769" s="559" t="str">
        <f t="shared" si="406"/>
        <v/>
      </c>
      <c r="BI769" s="559" t="str">
        <f t="shared" si="407"/>
        <v/>
      </c>
      <c r="BK769" s="27"/>
      <c r="BL769" s="606" t="str">
        <f t="shared" si="408"/>
        <v/>
      </c>
      <c r="BM769" s="606" t="str">
        <f t="shared" si="409"/>
        <v/>
      </c>
      <c r="BN769" s="606" t="str">
        <f t="shared" si="410"/>
        <v/>
      </c>
      <c r="BO769" s="607" t="str">
        <f>IFERROR(IF(BN769="対象",ROUNDDOWN(L769*VLOOKUP(K769,【参考】数式用!$A$4:$J$42,10,FALSE)*AA769,0),""),"")</f>
        <v/>
      </c>
      <c r="BP769" s="606" t="str">
        <f t="shared" si="383"/>
        <v/>
      </c>
      <c r="BQ769" s="606" t="str">
        <f t="shared" si="411"/>
        <v/>
      </c>
      <c r="BR769" s="608" t="str">
        <f t="shared" si="384"/>
        <v/>
      </c>
      <c r="BS769" s="608" t="str">
        <f t="shared" si="412"/>
        <v/>
      </c>
      <c r="BT769" s="606" t="str">
        <f t="shared" si="413"/>
        <v/>
      </c>
      <c r="BU769" s="607" t="str">
        <f>IFERROR(IF(BT769="Ⅱロ有り",ROUNDDOWN(L769*VLOOKUP(K769,【参考】数式用!$A$4:$J$42,10,FALSE)*AA769,0),""),"")</f>
        <v/>
      </c>
      <c r="BV769" s="606" t="str">
        <f>IFERROR(IF(BT769="Ⅱロなし",ROUNDDOWN(L769*VLOOKUP(K769,【参考】数式用!$A$4:$J$42,8,FALSE)*AA769,0),""),"")</f>
        <v/>
      </c>
    </row>
    <row r="770" spans="1:74" ht="110.1" customHeight="1" thickBot="1">
      <c r="A770" s="333">
        <v>757</v>
      </c>
      <c r="B770" s="1008" t="str">
        <f>IF(基本情報入力シート!B792="","",基本情報入力シート!B792)</f>
        <v/>
      </c>
      <c r="C770" s="1009"/>
      <c r="D770" s="1009"/>
      <c r="E770" s="1009"/>
      <c r="F770" s="1010"/>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24" t="str">
        <f>IF('別紙様式2-2（個票（４、５月））'!M770="","",'別紙様式2-2（個票（４、５月））'!M770)</f>
        <v/>
      </c>
      <c r="N770" s="584" t="str">
        <f>IF('別紙様式2-2（個票（４、５月））'!N770="","",'別紙様式2-2（個票（４、５月））'!N770)</f>
        <v/>
      </c>
      <c r="O770" s="336"/>
      <c r="P770" s="337" t="str">
        <f>IFERROR(VLOOKUP(K770,【参考】数式用!$A$2:$M$57,MATCH(O770,【参考】数式用!$G$3:$M$3,0)+6,0),"")</f>
        <v/>
      </c>
      <c r="Q770" s="338" t="s">
        <v>118</v>
      </c>
      <c r="R770" s="339"/>
      <c r="S770" s="340" t="s">
        <v>183</v>
      </c>
      <c r="T770" s="339"/>
      <c r="U770" s="340" t="s">
        <v>184</v>
      </c>
      <c r="V770" s="339"/>
      <c r="W770" s="340" t="s">
        <v>183</v>
      </c>
      <c r="X770" s="339"/>
      <c r="Y770" s="340" t="s">
        <v>185</v>
      </c>
      <c r="Z770" s="340" t="s">
        <v>186</v>
      </c>
      <c r="AA770" s="340" t="str">
        <f t="shared" si="385"/>
        <v/>
      </c>
      <c r="AB770" s="341" t="s">
        <v>187</v>
      </c>
      <c r="AC770" s="342" t="str">
        <f t="shared" si="386"/>
        <v/>
      </c>
      <c r="AD770" s="509" t="str">
        <f t="shared" si="387"/>
        <v/>
      </c>
      <c r="AE770" s="343" t="str">
        <f>IFERROR(ROUNDDOWN(ROUNDDOWN(ROUND(L770*VLOOKUP(K770,【参考】数式用!$A$2:$M$57,MATCH("処遇改善加算Ⅳ",【参考】数式用!$G$3:$M$3,0)+6,0),0),0)*AA770*0.5,0), "")</f>
        <v/>
      </c>
      <c r="AF770" s="344"/>
      <c r="AG770" s="345"/>
      <c r="AH770" s="345"/>
      <c r="AI770" s="344"/>
      <c r="AJ770" s="382"/>
      <c r="AK770" s="346"/>
      <c r="AL770" s="324" t="str">
        <f t="shared" si="388"/>
        <v/>
      </c>
      <c r="AM770" s="325" t="str">
        <f t="shared" si="389"/>
        <v/>
      </c>
      <c r="AN770" s="255"/>
      <c r="AO770" s="577" t="str">
        <f>IFERROR(VLOOKUP(K770,【参考】数式用!$A$2:$N$57,14,FALSE),"")</f>
        <v/>
      </c>
      <c r="AP770" s="577" t="str">
        <f t="shared" si="390"/>
        <v/>
      </c>
      <c r="AQ770" s="560" t="str">
        <f t="shared" si="391"/>
        <v/>
      </c>
      <c r="AR770" s="560" t="str">
        <f t="shared" si="392"/>
        <v>キャリアパス要件Ⅰ・Ⅱ_</v>
      </c>
      <c r="AS770" s="632" t="str">
        <f t="shared" si="393"/>
        <v>入力済</v>
      </c>
      <c r="AT770" s="577" t="str">
        <f t="shared" si="394"/>
        <v/>
      </c>
      <c r="AU770" s="632" t="str">
        <f t="shared" si="395"/>
        <v>入力済</v>
      </c>
      <c r="AV770" s="632" t="str">
        <f t="shared" si="396"/>
        <v/>
      </c>
      <c r="AW770" s="632" t="str">
        <f t="shared" si="397"/>
        <v/>
      </c>
      <c r="AX770" s="577" t="str">
        <f t="shared" si="398"/>
        <v/>
      </c>
      <c r="AY770" s="632" t="str">
        <f>IFERROR(VLOOKUP(K770,【参考】数式用!$AR$3:$AS$49, 2, FALSE), "")</f>
        <v/>
      </c>
      <c r="AZ770" s="577" t="str">
        <f t="shared" si="399"/>
        <v/>
      </c>
      <c r="BA770" s="559" t="str">
        <f t="shared" si="400"/>
        <v>入力済</v>
      </c>
      <c r="BB770" s="632" t="str">
        <f>IFERROR(VLOOKUP(K770,【参考】数式用!$AX$3:$AY$59, 2, FALSE), "")</f>
        <v/>
      </c>
      <c r="BC770" s="577" t="str">
        <f t="shared" si="401"/>
        <v/>
      </c>
      <c r="BD770" s="559" t="str">
        <f t="shared" si="402"/>
        <v>入力済</v>
      </c>
      <c r="BE770" s="559" t="str">
        <f t="shared" si="403"/>
        <v/>
      </c>
      <c r="BF770" s="559" t="str">
        <f t="shared" si="404"/>
        <v/>
      </c>
      <c r="BG770" s="559" t="str">
        <f t="shared" si="405"/>
        <v/>
      </c>
      <c r="BH770" s="559" t="str">
        <f t="shared" si="406"/>
        <v/>
      </c>
      <c r="BI770" s="559" t="str">
        <f t="shared" si="407"/>
        <v/>
      </c>
      <c r="BK770" s="27"/>
      <c r="BL770" s="606" t="str">
        <f t="shared" si="408"/>
        <v/>
      </c>
      <c r="BM770" s="606" t="str">
        <f t="shared" si="409"/>
        <v/>
      </c>
      <c r="BN770" s="606" t="str">
        <f t="shared" si="410"/>
        <v/>
      </c>
      <c r="BO770" s="607" t="str">
        <f>IFERROR(IF(BN770="対象",ROUNDDOWN(L770*VLOOKUP(K770,【参考】数式用!$A$4:$J$42,10,FALSE)*AA770,0),""),"")</f>
        <v/>
      </c>
      <c r="BP770" s="606" t="str">
        <f t="shared" si="383"/>
        <v/>
      </c>
      <c r="BQ770" s="606" t="str">
        <f t="shared" si="411"/>
        <v/>
      </c>
      <c r="BR770" s="608" t="str">
        <f t="shared" si="384"/>
        <v/>
      </c>
      <c r="BS770" s="608" t="str">
        <f t="shared" si="412"/>
        <v/>
      </c>
      <c r="BT770" s="606" t="str">
        <f t="shared" si="413"/>
        <v/>
      </c>
      <c r="BU770" s="607" t="str">
        <f>IFERROR(IF(BT770="Ⅱロ有り",ROUNDDOWN(L770*VLOOKUP(K770,【参考】数式用!$A$4:$J$42,10,FALSE)*AA770,0),""),"")</f>
        <v/>
      </c>
      <c r="BV770" s="606" t="str">
        <f>IFERROR(IF(BT770="Ⅱロなし",ROUNDDOWN(L770*VLOOKUP(K770,【参考】数式用!$A$4:$J$42,8,FALSE)*AA770,0),""),"")</f>
        <v/>
      </c>
    </row>
    <row r="771" spans="1:74" ht="110.1" customHeight="1" thickBot="1">
      <c r="A771" s="333">
        <v>758</v>
      </c>
      <c r="B771" s="1008" t="str">
        <f>IF(基本情報入力シート!B793="","",基本情報入力シート!B793)</f>
        <v/>
      </c>
      <c r="C771" s="1009"/>
      <c r="D771" s="1009"/>
      <c r="E771" s="1009"/>
      <c r="F771" s="1010"/>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24" t="str">
        <f>IF('別紙様式2-2（個票（４、５月））'!M771="","",'別紙様式2-2（個票（４、５月））'!M771)</f>
        <v/>
      </c>
      <c r="N771" s="584" t="str">
        <f>IF('別紙様式2-2（個票（４、５月））'!N771="","",'別紙様式2-2（個票（４、５月））'!N771)</f>
        <v/>
      </c>
      <c r="O771" s="336"/>
      <c r="P771" s="337" t="str">
        <f>IFERROR(VLOOKUP(K771,【参考】数式用!$A$2:$M$57,MATCH(O771,【参考】数式用!$G$3:$M$3,0)+6,0),"")</f>
        <v/>
      </c>
      <c r="Q771" s="338" t="s">
        <v>118</v>
      </c>
      <c r="R771" s="339"/>
      <c r="S771" s="340" t="s">
        <v>183</v>
      </c>
      <c r="T771" s="339"/>
      <c r="U771" s="340" t="s">
        <v>184</v>
      </c>
      <c r="V771" s="339"/>
      <c r="W771" s="340" t="s">
        <v>183</v>
      </c>
      <c r="X771" s="339"/>
      <c r="Y771" s="340" t="s">
        <v>185</v>
      </c>
      <c r="Z771" s="340" t="s">
        <v>186</v>
      </c>
      <c r="AA771" s="340" t="str">
        <f t="shared" si="385"/>
        <v/>
      </c>
      <c r="AB771" s="341" t="s">
        <v>187</v>
      </c>
      <c r="AC771" s="342" t="str">
        <f t="shared" si="386"/>
        <v/>
      </c>
      <c r="AD771" s="509" t="str">
        <f t="shared" si="387"/>
        <v/>
      </c>
      <c r="AE771" s="343" t="str">
        <f>IFERROR(ROUNDDOWN(ROUNDDOWN(ROUND(L771*VLOOKUP(K771,【参考】数式用!$A$2:$M$57,MATCH("処遇改善加算Ⅳ",【参考】数式用!$G$3:$M$3,0)+6,0),0),0)*AA771*0.5,0), "")</f>
        <v/>
      </c>
      <c r="AF771" s="344"/>
      <c r="AG771" s="345"/>
      <c r="AH771" s="345"/>
      <c r="AI771" s="344"/>
      <c r="AJ771" s="382"/>
      <c r="AK771" s="346"/>
      <c r="AL771" s="324" t="str">
        <f t="shared" si="388"/>
        <v/>
      </c>
      <c r="AM771" s="325" t="str">
        <f t="shared" si="389"/>
        <v/>
      </c>
      <c r="AN771" s="255"/>
      <c r="AO771" s="577" t="str">
        <f>IFERROR(VLOOKUP(K771,【参考】数式用!$A$2:$N$57,14,FALSE),"")</f>
        <v/>
      </c>
      <c r="AP771" s="577" t="str">
        <f t="shared" si="390"/>
        <v/>
      </c>
      <c r="AQ771" s="560" t="str">
        <f t="shared" si="391"/>
        <v/>
      </c>
      <c r="AR771" s="560" t="str">
        <f t="shared" si="392"/>
        <v>キャリアパス要件Ⅰ・Ⅱ_</v>
      </c>
      <c r="AS771" s="632" t="str">
        <f t="shared" si="393"/>
        <v>入力済</v>
      </c>
      <c r="AT771" s="577" t="str">
        <f t="shared" si="394"/>
        <v/>
      </c>
      <c r="AU771" s="632" t="str">
        <f t="shared" si="395"/>
        <v>入力済</v>
      </c>
      <c r="AV771" s="632" t="str">
        <f t="shared" si="396"/>
        <v/>
      </c>
      <c r="AW771" s="632" t="str">
        <f t="shared" si="397"/>
        <v/>
      </c>
      <c r="AX771" s="577" t="str">
        <f t="shared" si="398"/>
        <v/>
      </c>
      <c r="AY771" s="632" t="str">
        <f>IFERROR(VLOOKUP(K771,【参考】数式用!$AR$3:$AS$49, 2, FALSE), "")</f>
        <v/>
      </c>
      <c r="AZ771" s="577" t="str">
        <f t="shared" si="399"/>
        <v/>
      </c>
      <c r="BA771" s="559" t="str">
        <f t="shared" si="400"/>
        <v>入力済</v>
      </c>
      <c r="BB771" s="632" t="str">
        <f>IFERROR(VLOOKUP(K771,【参考】数式用!$AX$3:$AY$59, 2, FALSE), "")</f>
        <v/>
      </c>
      <c r="BC771" s="577" t="str">
        <f t="shared" si="401"/>
        <v/>
      </c>
      <c r="BD771" s="559" t="str">
        <f t="shared" si="402"/>
        <v>入力済</v>
      </c>
      <c r="BE771" s="559" t="str">
        <f t="shared" si="403"/>
        <v/>
      </c>
      <c r="BF771" s="559" t="str">
        <f t="shared" si="404"/>
        <v/>
      </c>
      <c r="BG771" s="559" t="str">
        <f t="shared" si="405"/>
        <v/>
      </c>
      <c r="BH771" s="559" t="str">
        <f t="shared" si="406"/>
        <v/>
      </c>
      <c r="BI771" s="559" t="str">
        <f t="shared" si="407"/>
        <v/>
      </c>
      <c r="BK771" s="27"/>
      <c r="BL771" s="606" t="str">
        <f t="shared" si="408"/>
        <v/>
      </c>
      <c r="BM771" s="606" t="str">
        <f t="shared" si="409"/>
        <v/>
      </c>
      <c r="BN771" s="606" t="str">
        <f t="shared" si="410"/>
        <v/>
      </c>
      <c r="BO771" s="607" t="str">
        <f>IFERROR(IF(BN771="対象",ROUNDDOWN(L771*VLOOKUP(K771,【参考】数式用!$A$4:$J$42,10,FALSE)*AA771,0),""),"")</f>
        <v/>
      </c>
      <c r="BP771" s="606" t="str">
        <f t="shared" si="383"/>
        <v/>
      </c>
      <c r="BQ771" s="606" t="str">
        <f t="shared" si="411"/>
        <v/>
      </c>
      <c r="BR771" s="608" t="str">
        <f t="shared" si="384"/>
        <v/>
      </c>
      <c r="BS771" s="608" t="str">
        <f t="shared" si="412"/>
        <v/>
      </c>
      <c r="BT771" s="606" t="str">
        <f t="shared" si="413"/>
        <v/>
      </c>
      <c r="BU771" s="607" t="str">
        <f>IFERROR(IF(BT771="Ⅱロ有り",ROUNDDOWN(L771*VLOOKUP(K771,【参考】数式用!$A$4:$J$42,10,FALSE)*AA771,0),""),"")</f>
        <v/>
      </c>
      <c r="BV771" s="606" t="str">
        <f>IFERROR(IF(BT771="Ⅱロなし",ROUNDDOWN(L771*VLOOKUP(K771,【参考】数式用!$A$4:$J$42,8,FALSE)*AA771,0),""),"")</f>
        <v/>
      </c>
    </row>
    <row r="772" spans="1:74" ht="110.1" customHeight="1" thickBot="1">
      <c r="A772" s="333">
        <v>759</v>
      </c>
      <c r="B772" s="1008" t="str">
        <f>IF(基本情報入力シート!B794="","",基本情報入力シート!B794)</f>
        <v/>
      </c>
      <c r="C772" s="1009"/>
      <c r="D772" s="1009"/>
      <c r="E772" s="1009"/>
      <c r="F772" s="1010"/>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24" t="str">
        <f>IF('別紙様式2-2（個票（４、５月））'!M772="","",'別紙様式2-2（個票（４、５月））'!M772)</f>
        <v/>
      </c>
      <c r="N772" s="584" t="str">
        <f>IF('別紙様式2-2（個票（４、５月））'!N772="","",'別紙様式2-2（個票（４、５月））'!N772)</f>
        <v/>
      </c>
      <c r="O772" s="336"/>
      <c r="P772" s="337" t="str">
        <f>IFERROR(VLOOKUP(K772,【参考】数式用!$A$2:$M$57,MATCH(O772,【参考】数式用!$G$3:$M$3,0)+6,0),"")</f>
        <v/>
      </c>
      <c r="Q772" s="338" t="s">
        <v>118</v>
      </c>
      <c r="R772" s="339"/>
      <c r="S772" s="340" t="s">
        <v>183</v>
      </c>
      <c r="T772" s="339"/>
      <c r="U772" s="340" t="s">
        <v>184</v>
      </c>
      <c r="V772" s="339"/>
      <c r="W772" s="340" t="s">
        <v>183</v>
      </c>
      <c r="X772" s="339"/>
      <c r="Y772" s="340" t="s">
        <v>185</v>
      </c>
      <c r="Z772" s="340" t="s">
        <v>186</v>
      </c>
      <c r="AA772" s="340" t="str">
        <f t="shared" si="385"/>
        <v/>
      </c>
      <c r="AB772" s="341" t="s">
        <v>187</v>
      </c>
      <c r="AC772" s="342" t="str">
        <f t="shared" si="386"/>
        <v/>
      </c>
      <c r="AD772" s="509" t="str">
        <f t="shared" si="387"/>
        <v/>
      </c>
      <c r="AE772" s="343" t="str">
        <f>IFERROR(ROUNDDOWN(ROUNDDOWN(ROUND(L772*VLOOKUP(K772,【参考】数式用!$A$2:$M$57,MATCH("処遇改善加算Ⅳ",【参考】数式用!$G$3:$M$3,0)+6,0),0),0)*AA772*0.5,0), "")</f>
        <v/>
      </c>
      <c r="AF772" s="344"/>
      <c r="AG772" s="345"/>
      <c r="AH772" s="345"/>
      <c r="AI772" s="344"/>
      <c r="AJ772" s="382"/>
      <c r="AK772" s="346"/>
      <c r="AL772" s="324" t="str">
        <f t="shared" si="388"/>
        <v/>
      </c>
      <c r="AM772" s="325" t="str">
        <f t="shared" si="389"/>
        <v/>
      </c>
      <c r="AN772" s="255"/>
      <c r="AO772" s="577" t="str">
        <f>IFERROR(VLOOKUP(K772,【参考】数式用!$A$2:$N$57,14,FALSE),"")</f>
        <v/>
      </c>
      <c r="AP772" s="577" t="str">
        <f t="shared" si="390"/>
        <v/>
      </c>
      <c r="AQ772" s="560" t="str">
        <f t="shared" si="391"/>
        <v/>
      </c>
      <c r="AR772" s="560" t="str">
        <f t="shared" si="392"/>
        <v>キャリアパス要件Ⅰ・Ⅱ_</v>
      </c>
      <c r="AS772" s="632" t="str">
        <f t="shared" si="393"/>
        <v>入力済</v>
      </c>
      <c r="AT772" s="577" t="str">
        <f t="shared" si="394"/>
        <v/>
      </c>
      <c r="AU772" s="632" t="str">
        <f t="shared" si="395"/>
        <v>入力済</v>
      </c>
      <c r="AV772" s="632" t="str">
        <f t="shared" si="396"/>
        <v/>
      </c>
      <c r="AW772" s="632" t="str">
        <f t="shared" si="397"/>
        <v/>
      </c>
      <c r="AX772" s="577" t="str">
        <f t="shared" si="398"/>
        <v/>
      </c>
      <c r="AY772" s="632" t="str">
        <f>IFERROR(VLOOKUP(K772,【参考】数式用!$AR$3:$AS$49, 2, FALSE), "")</f>
        <v/>
      </c>
      <c r="AZ772" s="577" t="str">
        <f t="shared" si="399"/>
        <v/>
      </c>
      <c r="BA772" s="559" t="str">
        <f t="shared" si="400"/>
        <v>入力済</v>
      </c>
      <c r="BB772" s="632" t="str">
        <f>IFERROR(VLOOKUP(K772,【参考】数式用!$AX$3:$AY$59, 2, FALSE), "")</f>
        <v/>
      </c>
      <c r="BC772" s="577" t="str">
        <f t="shared" si="401"/>
        <v/>
      </c>
      <c r="BD772" s="559" t="str">
        <f t="shared" si="402"/>
        <v>入力済</v>
      </c>
      <c r="BE772" s="559" t="str">
        <f t="shared" si="403"/>
        <v/>
      </c>
      <c r="BF772" s="559" t="str">
        <f t="shared" si="404"/>
        <v/>
      </c>
      <c r="BG772" s="559" t="str">
        <f t="shared" si="405"/>
        <v/>
      </c>
      <c r="BH772" s="559" t="str">
        <f t="shared" si="406"/>
        <v/>
      </c>
      <c r="BI772" s="559" t="str">
        <f t="shared" si="407"/>
        <v/>
      </c>
      <c r="BK772" s="27"/>
      <c r="BL772" s="606" t="str">
        <f t="shared" si="408"/>
        <v/>
      </c>
      <c r="BM772" s="606" t="str">
        <f t="shared" si="409"/>
        <v/>
      </c>
      <c r="BN772" s="606" t="str">
        <f t="shared" si="410"/>
        <v/>
      </c>
      <c r="BO772" s="607" t="str">
        <f>IFERROR(IF(BN772="対象",ROUNDDOWN(L772*VLOOKUP(K772,【参考】数式用!$A$4:$J$42,10,FALSE)*AA772,0),""),"")</f>
        <v/>
      </c>
      <c r="BP772" s="606" t="str">
        <f t="shared" si="383"/>
        <v/>
      </c>
      <c r="BQ772" s="606" t="str">
        <f t="shared" si="411"/>
        <v/>
      </c>
      <c r="BR772" s="608" t="str">
        <f t="shared" si="384"/>
        <v/>
      </c>
      <c r="BS772" s="608" t="str">
        <f t="shared" si="412"/>
        <v/>
      </c>
      <c r="BT772" s="606" t="str">
        <f t="shared" si="413"/>
        <v/>
      </c>
      <c r="BU772" s="607" t="str">
        <f>IFERROR(IF(BT772="Ⅱロ有り",ROUNDDOWN(L772*VLOOKUP(K772,【参考】数式用!$A$4:$J$42,10,FALSE)*AA772,0),""),"")</f>
        <v/>
      </c>
      <c r="BV772" s="606" t="str">
        <f>IFERROR(IF(BT772="Ⅱロなし",ROUNDDOWN(L772*VLOOKUP(K772,【参考】数式用!$A$4:$J$42,8,FALSE)*AA772,0),""),"")</f>
        <v/>
      </c>
    </row>
    <row r="773" spans="1:74" ht="110.1" customHeight="1" thickBot="1">
      <c r="A773" s="333">
        <v>760</v>
      </c>
      <c r="B773" s="1008" t="str">
        <f>IF(基本情報入力シート!B795="","",基本情報入力シート!B795)</f>
        <v/>
      </c>
      <c r="C773" s="1009"/>
      <c r="D773" s="1009"/>
      <c r="E773" s="1009"/>
      <c r="F773" s="1010"/>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24" t="str">
        <f>IF('別紙様式2-2（個票（４、５月））'!M773="","",'別紙様式2-2（個票（４、５月））'!M773)</f>
        <v/>
      </c>
      <c r="N773" s="584" t="str">
        <f>IF('別紙様式2-2（個票（４、５月））'!N773="","",'別紙様式2-2（個票（４、５月））'!N773)</f>
        <v/>
      </c>
      <c r="O773" s="336"/>
      <c r="P773" s="337" t="str">
        <f>IFERROR(VLOOKUP(K773,【参考】数式用!$A$2:$M$57,MATCH(O773,【参考】数式用!$G$3:$M$3,0)+6,0),"")</f>
        <v/>
      </c>
      <c r="Q773" s="338" t="s">
        <v>118</v>
      </c>
      <c r="R773" s="339"/>
      <c r="S773" s="340" t="s">
        <v>183</v>
      </c>
      <c r="T773" s="339"/>
      <c r="U773" s="340" t="s">
        <v>184</v>
      </c>
      <c r="V773" s="339"/>
      <c r="W773" s="340" t="s">
        <v>183</v>
      </c>
      <c r="X773" s="339"/>
      <c r="Y773" s="340" t="s">
        <v>185</v>
      </c>
      <c r="Z773" s="340" t="s">
        <v>186</v>
      </c>
      <c r="AA773" s="340" t="str">
        <f t="shared" si="385"/>
        <v/>
      </c>
      <c r="AB773" s="341" t="s">
        <v>187</v>
      </c>
      <c r="AC773" s="342" t="str">
        <f t="shared" si="386"/>
        <v/>
      </c>
      <c r="AD773" s="509" t="str">
        <f t="shared" si="387"/>
        <v/>
      </c>
      <c r="AE773" s="343" t="str">
        <f>IFERROR(ROUNDDOWN(ROUNDDOWN(ROUND(L773*VLOOKUP(K773,【参考】数式用!$A$2:$M$57,MATCH("処遇改善加算Ⅳ",【参考】数式用!$G$3:$M$3,0)+6,0),0),0)*AA773*0.5,0), "")</f>
        <v/>
      </c>
      <c r="AF773" s="344"/>
      <c r="AG773" s="345"/>
      <c r="AH773" s="345"/>
      <c r="AI773" s="344"/>
      <c r="AJ773" s="382"/>
      <c r="AK773" s="346"/>
      <c r="AL773" s="324" t="str">
        <f t="shared" si="388"/>
        <v/>
      </c>
      <c r="AM773" s="325" t="str">
        <f t="shared" si="389"/>
        <v/>
      </c>
      <c r="AN773" s="255"/>
      <c r="AO773" s="577" t="str">
        <f>IFERROR(VLOOKUP(K773,【参考】数式用!$A$2:$N$57,14,FALSE),"")</f>
        <v/>
      </c>
      <c r="AP773" s="577" t="str">
        <f t="shared" si="390"/>
        <v/>
      </c>
      <c r="AQ773" s="560" t="str">
        <f t="shared" si="391"/>
        <v/>
      </c>
      <c r="AR773" s="560" t="str">
        <f t="shared" si="392"/>
        <v>キャリアパス要件Ⅰ・Ⅱ_</v>
      </c>
      <c r="AS773" s="632" t="str">
        <f t="shared" si="393"/>
        <v>入力済</v>
      </c>
      <c r="AT773" s="577" t="str">
        <f t="shared" si="394"/>
        <v/>
      </c>
      <c r="AU773" s="632" t="str">
        <f t="shared" si="395"/>
        <v>入力済</v>
      </c>
      <c r="AV773" s="632" t="str">
        <f t="shared" si="396"/>
        <v/>
      </c>
      <c r="AW773" s="632" t="str">
        <f t="shared" si="397"/>
        <v/>
      </c>
      <c r="AX773" s="577" t="str">
        <f t="shared" si="398"/>
        <v/>
      </c>
      <c r="AY773" s="632" t="str">
        <f>IFERROR(VLOOKUP(K773,【参考】数式用!$AR$3:$AS$49, 2, FALSE), "")</f>
        <v/>
      </c>
      <c r="AZ773" s="577" t="str">
        <f t="shared" si="399"/>
        <v/>
      </c>
      <c r="BA773" s="559" t="str">
        <f t="shared" si="400"/>
        <v>入力済</v>
      </c>
      <c r="BB773" s="632" t="str">
        <f>IFERROR(VLOOKUP(K773,【参考】数式用!$AX$3:$AY$59, 2, FALSE), "")</f>
        <v/>
      </c>
      <c r="BC773" s="577" t="str">
        <f t="shared" si="401"/>
        <v/>
      </c>
      <c r="BD773" s="559" t="str">
        <f t="shared" si="402"/>
        <v>入力済</v>
      </c>
      <c r="BE773" s="559" t="str">
        <f t="shared" si="403"/>
        <v/>
      </c>
      <c r="BF773" s="559" t="str">
        <f t="shared" si="404"/>
        <v/>
      </c>
      <c r="BG773" s="559" t="str">
        <f t="shared" si="405"/>
        <v/>
      </c>
      <c r="BH773" s="559" t="str">
        <f t="shared" si="406"/>
        <v/>
      </c>
      <c r="BI773" s="559" t="str">
        <f t="shared" si="407"/>
        <v/>
      </c>
      <c r="BK773" s="27"/>
      <c r="BL773" s="606" t="str">
        <f t="shared" si="408"/>
        <v/>
      </c>
      <c r="BM773" s="606" t="str">
        <f t="shared" si="409"/>
        <v/>
      </c>
      <c r="BN773" s="606" t="str">
        <f t="shared" si="410"/>
        <v/>
      </c>
      <c r="BO773" s="607" t="str">
        <f>IFERROR(IF(BN773="対象",ROUNDDOWN(L773*VLOOKUP(K773,【参考】数式用!$A$4:$J$42,10,FALSE)*AA773,0),""),"")</f>
        <v/>
      </c>
      <c r="BP773" s="606" t="str">
        <f t="shared" si="383"/>
        <v/>
      </c>
      <c r="BQ773" s="606" t="str">
        <f t="shared" si="411"/>
        <v/>
      </c>
      <c r="BR773" s="608" t="str">
        <f t="shared" si="384"/>
        <v/>
      </c>
      <c r="BS773" s="608" t="str">
        <f t="shared" si="412"/>
        <v/>
      </c>
      <c r="BT773" s="606" t="str">
        <f t="shared" si="413"/>
        <v/>
      </c>
      <c r="BU773" s="607" t="str">
        <f>IFERROR(IF(BT773="Ⅱロ有り",ROUNDDOWN(L773*VLOOKUP(K773,【参考】数式用!$A$4:$J$42,10,FALSE)*AA773,0),""),"")</f>
        <v/>
      </c>
      <c r="BV773" s="606" t="str">
        <f>IFERROR(IF(BT773="Ⅱロなし",ROUNDDOWN(L773*VLOOKUP(K773,【参考】数式用!$A$4:$J$42,8,FALSE)*AA773,0),""),"")</f>
        <v/>
      </c>
    </row>
    <row r="774" spans="1:74" ht="110.1" customHeight="1" thickBot="1">
      <c r="A774" s="333">
        <v>761</v>
      </c>
      <c r="B774" s="1008" t="str">
        <f>IF(基本情報入力シート!B796="","",基本情報入力シート!B796)</f>
        <v/>
      </c>
      <c r="C774" s="1009"/>
      <c r="D774" s="1009"/>
      <c r="E774" s="1009"/>
      <c r="F774" s="1010"/>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24" t="str">
        <f>IF('別紙様式2-2（個票（４、５月））'!M774="","",'別紙様式2-2（個票（４、５月））'!M774)</f>
        <v/>
      </c>
      <c r="N774" s="584" t="str">
        <f>IF('別紙様式2-2（個票（４、５月））'!N774="","",'別紙様式2-2（個票（４、５月））'!N774)</f>
        <v/>
      </c>
      <c r="O774" s="336"/>
      <c r="P774" s="337" t="str">
        <f>IFERROR(VLOOKUP(K774,【参考】数式用!$A$2:$M$57,MATCH(O774,【参考】数式用!$G$3:$M$3,0)+6,0),"")</f>
        <v/>
      </c>
      <c r="Q774" s="338" t="s">
        <v>118</v>
      </c>
      <c r="R774" s="339"/>
      <c r="S774" s="340" t="s">
        <v>183</v>
      </c>
      <c r="T774" s="339"/>
      <c r="U774" s="340" t="s">
        <v>184</v>
      </c>
      <c r="V774" s="339"/>
      <c r="W774" s="340" t="s">
        <v>183</v>
      </c>
      <c r="X774" s="339"/>
      <c r="Y774" s="340" t="s">
        <v>185</v>
      </c>
      <c r="Z774" s="340" t="s">
        <v>186</v>
      </c>
      <c r="AA774" s="340" t="str">
        <f t="shared" si="385"/>
        <v/>
      </c>
      <c r="AB774" s="341" t="s">
        <v>187</v>
      </c>
      <c r="AC774" s="342" t="str">
        <f t="shared" si="386"/>
        <v/>
      </c>
      <c r="AD774" s="509" t="str">
        <f t="shared" si="387"/>
        <v/>
      </c>
      <c r="AE774" s="343" t="str">
        <f>IFERROR(ROUNDDOWN(ROUNDDOWN(ROUND(L774*VLOOKUP(K774,【参考】数式用!$A$2:$M$57,MATCH("処遇改善加算Ⅳ",【参考】数式用!$G$3:$M$3,0)+6,0),0),0)*AA774*0.5,0), "")</f>
        <v/>
      </c>
      <c r="AF774" s="344"/>
      <c r="AG774" s="345"/>
      <c r="AH774" s="345"/>
      <c r="AI774" s="344"/>
      <c r="AJ774" s="382"/>
      <c r="AK774" s="346"/>
      <c r="AL774" s="324" t="str">
        <f t="shared" si="388"/>
        <v/>
      </c>
      <c r="AM774" s="325" t="str">
        <f t="shared" si="389"/>
        <v/>
      </c>
      <c r="AN774" s="255"/>
      <c r="AO774" s="577" t="str">
        <f>IFERROR(VLOOKUP(K774,【参考】数式用!$A$2:$N$57,14,FALSE),"")</f>
        <v/>
      </c>
      <c r="AP774" s="577" t="str">
        <f t="shared" si="390"/>
        <v/>
      </c>
      <c r="AQ774" s="560" t="str">
        <f t="shared" si="391"/>
        <v/>
      </c>
      <c r="AR774" s="560" t="str">
        <f t="shared" si="392"/>
        <v>キャリアパス要件Ⅰ・Ⅱ_</v>
      </c>
      <c r="AS774" s="632" t="str">
        <f t="shared" si="393"/>
        <v>入力済</v>
      </c>
      <c r="AT774" s="577" t="str">
        <f t="shared" si="394"/>
        <v/>
      </c>
      <c r="AU774" s="632" t="str">
        <f t="shared" si="395"/>
        <v>入力済</v>
      </c>
      <c r="AV774" s="632" t="str">
        <f t="shared" si="396"/>
        <v/>
      </c>
      <c r="AW774" s="632" t="str">
        <f t="shared" si="397"/>
        <v/>
      </c>
      <c r="AX774" s="577" t="str">
        <f t="shared" si="398"/>
        <v/>
      </c>
      <c r="AY774" s="632" t="str">
        <f>IFERROR(VLOOKUP(K774,【参考】数式用!$AR$3:$AS$49, 2, FALSE), "")</f>
        <v/>
      </c>
      <c r="AZ774" s="577" t="str">
        <f t="shared" si="399"/>
        <v/>
      </c>
      <c r="BA774" s="559" t="str">
        <f t="shared" si="400"/>
        <v>入力済</v>
      </c>
      <c r="BB774" s="632" t="str">
        <f>IFERROR(VLOOKUP(K774,【参考】数式用!$AX$3:$AY$59, 2, FALSE), "")</f>
        <v/>
      </c>
      <c r="BC774" s="577" t="str">
        <f t="shared" si="401"/>
        <v/>
      </c>
      <c r="BD774" s="559" t="str">
        <f t="shared" si="402"/>
        <v>入力済</v>
      </c>
      <c r="BE774" s="559" t="str">
        <f t="shared" si="403"/>
        <v/>
      </c>
      <c r="BF774" s="559" t="str">
        <f t="shared" si="404"/>
        <v/>
      </c>
      <c r="BG774" s="559" t="str">
        <f t="shared" si="405"/>
        <v/>
      </c>
      <c r="BH774" s="559" t="str">
        <f t="shared" si="406"/>
        <v/>
      </c>
      <c r="BI774" s="559" t="str">
        <f t="shared" si="407"/>
        <v/>
      </c>
      <c r="BK774" s="27"/>
      <c r="BL774" s="606" t="str">
        <f t="shared" si="408"/>
        <v/>
      </c>
      <c r="BM774" s="606" t="str">
        <f t="shared" si="409"/>
        <v/>
      </c>
      <c r="BN774" s="606" t="str">
        <f t="shared" si="410"/>
        <v/>
      </c>
      <c r="BO774" s="607" t="str">
        <f>IFERROR(IF(BN774="対象",ROUNDDOWN(L774*VLOOKUP(K774,【参考】数式用!$A$4:$J$42,10,FALSE)*AA774,0),""),"")</f>
        <v/>
      </c>
      <c r="BP774" s="606" t="str">
        <f t="shared" si="383"/>
        <v/>
      </c>
      <c r="BQ774" s="606" t="str">
        <f t="shared" si="411"/>
        <v/>
      </c>
      <c r="BR774" s="608" t="str">
        <f t="shared" si="384"/>
        <v/>
      </c>
      <c r="BS774" s="608" t="str">
        <f t="shared" si="412"/>
        <v/>
      </c>
      <c r="BT774" s="606" t="str">
        <f t="shared" si="413"/>
        <v/>
      </c>
      <c r="BU774" s="607" t="str">
        <f>IFERROR(IF(BT774="Ⅱロ有り",ROUNDDOWN(L774*VLOOKUP(K774,【参考】数式用!$A$4:$J$42,10,FALSE)*AA774,0),""),"")</f>
        <v/>
      </c>
      <c r="BV774" s="606" t="str">
        <f>IFERROR(IF(BT774="Ⅱロなし",ROUNDDOWN(L774*VLOOKUP(K774,【参考】数式用!$A$4:$J$42,8,FALSE)*AA774,0),""),"")</f>
        <v/>
      </c>
    </row>
    <row r="775" spans="1:74" ht="110.1" customHeight="1" thickBot="1">
      <c r="A775" s="333">
        <v>762</v>
      </c>
      <c r="B775" s="1008" t="str">
        <f>IF(基本情報入力シート!B797="","",基本情報入力シート!B797)</f>
        <v/>
      </c>
      <c r="C775" s="1009"/>
      <c r="D775" s="1009"/>
      <c r="E775" s="1009"/>
      <c r="F775" s="1010"/>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24" t="str">
        <f>IF('別紙様式2-2（個票（４、５月））'!M775="","",'別紙様式2-2（個票（４、５月））'!M775)</f>
        <v/>
      </c>
      <c r="N775" s="584" t="str">
        <f>IF('別紙様式2-2（個票（４、５月））'!N775="","",'別紙様式2-2（個票（４、５月））'!N775)</f>
        <v/>
      </c>
      <c r="O775" s="336"/>
      <c r="P775" s="337" t="str">
        <f>IFERROR(VLOOKUP(K775,【参考】数式用!$A$2:$M$57,MATCH(O775,【参考】数式用!$G$3:$M$3,0)+6,0),"")</f>
        <v/>
      </c>
      <c r="Q775" s="338" t="s">
        <v>118</v>
      </c>
      <c r="R775" s="339"/>
      <c r="S775" s="340" t="s">
        <v>183</v>
      </c>
      <c r="T775" s="339"/>
      <c r="U775" s="340" t="s">
        <v>184</v>
      </c>
      <c r="V775" s="339"/>
      <c r="W775" s="340" t="s">
        <v>183</v>
      </c>
      <c r="X775" s="339"/>
      <c r="Y775" s="340" t="s">
        <v>185</v>
      </c>
      <c r="Z775" s="340" t="s">
        <v>186</v>
      </c>
      <c r="AA775" s="340" t="str">
        <f t="shared" si="385"/>
        <v/>
      </c>
      <c r="AB775" s="341" t="s">
        <v>187</v>
      </c>
      <c r="AC775" s="342" t="str">
        <f t="shared" si="386"/>
        <v/>
      </c>
      <c r="AD775" s="509" t="str">
        <f t="shared" si="387"/>
        <v/>
      </c>
      <c r="AE775" s="343" t="str">
        <f>IFERROR(ROUNDDOWN(ROUNDDOWN(ROUND(L775*VLOOKUP(K775,【参考】数式用!$A$2:$M$57,MATCH("処遇改善加算Ⅳ",【参考】数式用!$G$3:$M$3,0)+6,0),0),0)*AA775*0.5,0), "")</f>
        <v/>
      </c>
      <c r="AF775" s="344"/>
      <c r="AG775" s="345"/>
      <c r="AH775" s="345"/>
      <c r="AI775" s="344"/>
      <c r="AJ775" s="382"/>
      <c r="AK775" s="346"/>
      <c r="AL775" s="324" t="str">
        <f t="shared" si="388"/>
        <v/>
      </c>
      <c r="AM775" s="325" t="str">
        <f t="shared" si="389"/>
        <v/>
      </c>
      <c r="AN775" s="255"/>
      <c r="AO775" s="577" t="str">
        <f>IFERROR(VLOOKUP(K775,【参考】数式用!$A$2:$N$57,14,FALSE),"")</f>
        <v/>
      </c>
      <c r="AP775" s="577" t="str">
        <f t="shared" si="390"/>
        <v/>
      </c>
      <c r="AQ775" s="560" t="str">
        <f t="shared" si="391"/>
        <v/>
      </c>
      <c r="AR775" s="560" t="str">
        <f t="shared" si="392"/>
        <v>キャリアパス要件Ⅰ・Ⅱ_</v>
      </c>
      <c r="AS775" s="632" t="str">
        <f t="shared" si="393"/>
        <v>入力済</v>
      </c>
      <c r="AT775" s="577" t="str">
        <f t="shared" si="394"/>
        <v/>
      </c>
      <c r="AU775" s="632" t="str">
        <f t="shared" si="395"/>
        <v>入力済</v>
      </c>
      <c r="AV775" s="632" t="str">
        <f t="shared" si="396"/>
        <v/>
      </c>
      <c r="AW775" s="632" t="str">
        <f t="shared" si="397"/>
        <v/>
      </c>
      <c r="AX775" s="577" t="str">
        <f t="shared" si="398"/>
        <v/>
      </c>
      <c r="AY775" s="632" t="str">
        <f>IFERROR(VLOOKUP(K775,【参考】数式用!$AR$3:$AS$49, 2, FALSE), "")</f>
        <v/>
      </c>
      <c r="AZ775" s="577" t="str">
        <f t="shared" si="399"/>
        <v/>
      </c>
      <c r="BA775" s="559" t="str">
        <f t="shared" si="400"/>
        <v>入力済</v>
      </c>
      <c r="BB775" s="632" t="str">
        <f>IFERROR(VLOOKUP(K775,【参考】数式用!$AX$3:$AY$59, 2, FALSE), "")</f>
        <v/>
      </c>
      <c r="BC775" s="577" t="str">
        <f t="shared" si="401"/>
        <v/>
      </c>
      <c r="BD775" s="559" t="str">
        <f t="shared" si="402"/>
        <v>入力済</v>
      </c>
      <c r="BE775" s="559" t="str">
        <f t="shared" si="403"/>
        <v/>
      </c>
      <c r="BF775" s="559" t="str">
        <f t="shared" si="404"/>
        <v/>
      </c>
      <c r="BG775" s="559" t="str">
        <f t="shared" si="405"/>
        <v/>
      </c>
      <c r="BH775" s="559" t="str">
        <f t="shared" si="406"/>
        <v/>
      </c>
      <c r="BI775" s="559" t="str">
        <f t="shared" si="407"/>
        <v/>
      </c>
      <c r="BK775" s="27"/>
      <c r="BL775" s="606" t="str">
        <f t="shared" si="408"/>
        <v/>
      </c>
      <c r="BM775" s="606" t="str">
        <f t="shared" si="409"/>
        <v/>
      </c>
      <c r="BN775" s="606" t="str">
        <f t="shared" si="410"/>
        <v/>
      </c>
      <c r="BO775" s="607" t="str">
        <f>IFERROR(IF(BN775="対象",ROUNDDOWN(L775*VLOOKUP(K775,【参考】数式用!$A$4:$J$42,10,FALSE)*AA775,0),""),"")</f>
        <v/>
      </c>
      <c r="BP775" s="606" t="str">
        <f t="shared" si="383"/>
        <v/>
      </c>
      <c r="BQ775" s="606" t="str">
        <f t="shared" si="411"/>
        <v/>
      </c>
      <c r="BR775" s="608" t="str">
        <f t="shared" si="384"/>
        <v/>
      </c>
      <c r="BS775" s="608" t="str">
        <f t="shared" si="412"/>
        <v/>
      </c>
      <c r="BT775" s="606" t="str">
        <f t="shared" si="413"/>
        <v/>
      </c>
      <c r="BU775" s="607" t="str">
        <f>IFERROR(IF(BT775="Ⅱロ有り",ROUNDDOWN(L775*VLOOKUP(K775,【参考】数式用!$A$4:$J$42,10,FALSE)*AA775,0),""),"")</f>
        <v/>
      </c>
      <c r="BV775" s="606" t="str">
        <f>IFERROR(IF(BT775="Ⅱロなし",ROUNDDOWN(L775*VLOOKUP(K775,【参考】数式用!$A$4:$J$42,8,FALSE)*AA775,0),""),"")</f>
        <v/>
      </c>
    </row>
    <row r="776" spans="1:74" ht="110.1" customHeight="1" thickBot="1">
      <c r="A776" s="333">
        <v>763</v>
      </c>
      <c r="B776" s="1008" t="str">
        <f>IF(基本情報入力シート!B798="","",基本情報入力シート!B798)</f>
        <v/>
      </c>
      <c r="C776" s="1009"/>
      <c r="D776" s="1009"/>
      <c r="E776" s="1009"/>
      <c r="F776" s="1010"/>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24" t="str">
        <f>IF('別紙様式2-2（個票（４、５月））'!M776="","",'別紙様式2-2（個票（４、５月））'!M776)</f>
        <v/>
      </c>
      <c r="N776" s="584" t="str">
        <f>IF('別紙様式2-2（個票（４、５月））'!N776="","",'別紙様式2-2（個票（４、５月））'!N776)</f>
        <v/>
      </c>
      <c r="O776" s="336"/>
      <c r="P776" s="337" t="str">
        <f>IFERROR(VLOOKUP(K776,【参考】数式用!$A$2:$M$57,MATCH(O776,【参考】数式用!$G$3:$M$3,0)+6,0),"")</f>
        <v/>
      </c>
      <c r="Q776" s="338" t="s">
        <v>118</v>
      </c>
      <c r="R776" s="339"/>
      <c r="S776" s="340" t="s">
        <v>183</v>
      </c>
      <c r="T776" s="339"/>
      <c r="U776" s="340" t="s">
        <v>184</v>
      </c>
      <c r="V776" s="339"/>
      <c r="W776" s="340" t="s">
        <v>183</v>
      </c>
      <c r="X776" s="339"/>
      <c r="Y776" s="340" t="s">
        <v>185</v>
      </c>
      <c r="Z776" s="340" t="s">
        <v>186</v>
      </c>
      <c r="AA776" s="340" t="str">
        <f t="shared" si="385"/>
        <v/>
      </c>
      <c r="AB776" s="341" t="s">
        <v>187</v>
      </c>
      <c r="AC776" s="342" t="str">
        <f t="shared" si="386"/>
        <v/>
      </c>
      <c r="AD776" s="509" t="str">
        <f t="shared" si="387"/>
        <v/>
      </c>
      <c r="AE776" s="343" t="str">
        <f>IFERROR(ROUNDDOWN(ROUNDDOWN(ROUND(L776*VLOOKUP(K776,【参考】数式用!$A$2:$M$57,MATCH("処遇改善加算Ⅳ",【参考】数式用!$G$3:$M$3,0)+6,0),0),0)*AA776*0.5,0), "")</f>
        <v/>
      </c>
      <c r="AF776" s="344"/>
      <c r="AG776" s="345"/>
      <c r="AH776" s="345"/>
      <c r="AI776" s="344"/>
      <c r="AJ776" s="382"/>
      <c r="AK776" s="346"/>
      <c r="AL776" s="324" t="str">
        <f t="shared" si="388"/>
        <v/>
      </c>
      <c r="AM776" s="325" t="str">
        <f t="shared" si="389"/>
        <v/>
      </c>
      <c r="AN776" s="255"/>
      <c r="AO776" s="577" t="str">
        <f>IFERROR(VLOOKUP(K776,【参考】数式用!$A$2:$N$57,14,FALSE),"")</f>
        <v/>
      </c>
      <c r="AP776" s="577" t="str">
        <f t="shared" si="390"/>
        <v/>
      </c>
      <c r="AQ776" s="560" t="str">
        <f t="shared" si="391"/>
        <v/>
      </c>
      <c r="AR776" s="560" t="str">
        <f t="shared" si="392"/>
        <v>キャリアパス要件Ⅰ・Ⅱ_</v>
      </c>
      <c r="AS776" s="632" t="str">
        <f t="shared" si="393"/>
        <v>入力済</v>
      </c>
      <c r="AT776" s="577" t="str">
        <f t="shared" si="394"/>
        <v/>
      </c>
      <c r="AU776" s="632" t="str">
        <f t="shared" si="395"/>
        <v>入力済</v>
      </c>
      <c r="AV776" s="632" t="str">
        <f t="shared" si="396"/>
        <v/>
      </c>
      <c r="AW776" s="632" t="str">
        <f t="shared" si="397"/>
        <v/>
      </c>
      <c r="AX776" s="577" t="str">
        <f t="shared" si="398"/>
        <v/>
      </c>
      <c r="AY776" s="632" t="str">
        <f>IFERROR(VLOOKUP(K776,【参考】数式用!$AR$3:$AS$49, 2, FALSE), "")</f>
        <v/>
      </c>
      <c r="AZ776" s="577" t="str">
        <f t="shared" si="399"/>
        <v/>
      </c>
      <c r="BA776" s="559" t="str">
        <f t="shared" si="400"/>
        <v>入力済</v>
      </c>
      <c r="BB776" s="632" t="str">
        <f>IFERROR(VLOOKUP(K776,【参考】数式用!$AX$3:$AY$59, 2, FALSE), "")</f>
        <v/>
      </c>
      <c r="BC776" s="577" t="str">
        <f t="shared" si="401"/>
        <v/>
      </c>
      <c r="BD776" s="559" t="str">
        <f t="shared" si="402"/>
        <v>入力済</v>
      </c>
      <c r="BE776" s="559" t="str">
        <f t="shared" si="403"/>
        <v/>
      </c>
      <c r="BF776" s="559" t="str">
        <f t="shared" si="404"/>
        <v/>
      </c>
      <c r="BG776" s="559" t="str">
        <f t="shared" si="405"/>
        <v/>
      </c>
      <c r="BH776" s="559" t="str">
        <f t="shared" si="406"/>
        <v/>
      </c>
      <c r="BI776" s="559" t="str">
        <f t="shared" si="407"/>
        <v/>
      </c>
      <c r="BK776" s="27"/>
      <c r="BL776" s="606" t="str">
        <f t="shared" si="408"/>
        <v/>
      </c>
      <c r="BM776" s="606" t="str">
        <f t="shared" si="409"/>
        <v/>
      </c>
      <c r="BN776" s="606" t="str">
        <f t="shared" si="410"/>
        <v/>
      </c>
      <c r="BO776" s="607" t="str">
        <f>IFERROR(IF(BN776="対象",ROUNDDOWN(L776*VLOOKUP(K776,【参考】数式用!$A$4:$J$42,10,FALSE)*AA776,0),""),"")</f>
        <v/>
      </c>
      <c r="BP776" s="606" t="str">
        <f t="shared" si="383"/>
        <v/>
      </c>
      <c r="BQ776" s="606" t="str">
        <f t="shared" si="411"/>
        <v/>
      </c>
      <c r="BR776" s="608" t="str">
        <f t="shared" si="384"/>
        <v/>
      </c>
      <c r="BS776" s="608" t="str">
        <f t="shared" si="412"/>
        <v/>
      </c>
      <c r="BT776" s="606" t="str">
        <f t="shared" si="413"/>
        <v/>
      </c>
      <c r="BU776" s="607" t="str">
        <f>IFERROR(IF(BT776="Ⅱロ有り",ROUNDDOWN(L776*VLOOKUP(K776,【参考】数式用!$A$4:$J$42,10,FALSE)*AA776,0),""),"")</f>
        <v/>
      </c>
      <c r="BV776" s="606" t="str">
        <f>IFERROR(IF(BT776="Ⅱロなし",ROUNDDOWN(L776*VLOOKUP(K776,【参考】数式用!$A$4:$J$42,8,FALSE)*AA776,0),""),"")</f>
        <v/>
      </c>
    </row>
    <row r="777" spans="1:74" ht="110.1" customHeight="1" thickBot="1">
      <c r="A777" s="333">
        <v>764</v>
      </c>
      <c r="B777" s="1008" t="str">
        <f>IF(基本情報入力シート!B799="","",基本情報入力シート!B799)</f>
        <v/>
      </c>
      <c r="C777" s="1009"/>
      <c r="D777" s="1009"/>
      <c r="E777" s="1009"/>
      <c r="F777" s="1010"/>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24" t="str">
        <f>IF('別紙様式2-2（個票（４、５月））'!M777="","",'別紙様式2-2（個票（４、５月））'!M777)</f>
        <v/>
      </c>
      <c r="N777" s="584" t="str">
        <f>IF('別紙様式2-2（個票（４、５月））'!N777="","",'別紙様式2-2（個票（４、５月））'!N777)</f>
        <v/>
      </c>
      <c r="O777" s="336"/>
      <c r="P777" s="337" t="str">
        <f>IFERROR(VLOOKUP(K777,【参考】数式用!$A$2:$M$57,MATCH(O777,【参考】数式用!$G$3:$M$3,0)+6,0),"")</f>
        <v/>
      </c>
      <c r="Q777" s="338" t="s">
        <v>118</v>
      </c>
      <c r="R777" s="339"/>
      <c r="S777" s="340" t="s">
        <v>183</v>
      </c>
      <c r="T777" s="339"/>
      <c r="U777" s="340" t="s">
        <v>184</v>
      </c>
      <c r="V777" s="339"/>
      <c r="W777" s="340" t="s">
        <v>183</v>
      </c>
      <c r="X777" s="339"/>
      <c r="Y777" s="340" t="s">
        <v>185</v>
      </c>
      <c r="Z777" s="340" t="s">
        <v>186</v>
      </c>
      <c r="AA777" s="340" t="str">
        <f t="shared" si="385"/>
        <v/>
      </c>
      <c r="AB777" s="341" t="s">
        <v>187</v>
      </c>
      <c r="AC777" s="342" t="str">
        <f t="shared" si="386"/>
        <v/>
      </c>
      <c r="AD777" s="509" t="str">
        <f t="shared" si="387"/>
        <v/>
      </c>
      <c r="AE777" s="343" t="str">
        <f>IFERROR(ROUNDDOWN(ROUNDDOWN(ROUND(L777*VLOOKUP(K777,【参考】数式用!$A$2:$M$57,MATCH("処遇改善加算Ⅳ",【参考】数式用!$G$3:$M$3,0)+6,0),0),0)*AA777*0.5,0), "")</f>
        <v/>
      </c>
      <c r="AF777" s="344"/>
      <c r="AG777" s="345"/>
      <c r="AH777" s="345"/>
      <c r="AI777" s="344"/>
      <c r="AJ777" s="382"/>
      <c r="AK777" s="346"/>
      <c r="AL777" s="324" t="str">
        <f t="shared" si="388"/>
        <v/>
      </c>
      <c r="AM777" s="325" t="str">
        <f t="shared" si="389"/>
        <v/>
      </c>
      <c r="AN777" s="255"/>
      <c r="AO777" s="577" t="str">
        <f>IFERROR(VLOOKUP(K777,【参考】数式用!$A$2:$N$57,14,FALSE),"")</f>
        <v/>
      </c>
      <c r="AP777" s="577" t="str">
        <f t="shared" si="390"/>
        <v/>
      </c>
      <c r="AQ777" s="560" t="str">
        <f t="shared" si="391"/>
        <v/>
      </c>
      <c r="AR777" s="560" t="str">
        <f t="shared" si="392"/>
        <v>キャリアパス要件Ⅰ・Ⅱ_</v>
      </c>
      <c r="AS777" s="632" t="str">
        <f t="shared" si="393"/>
        <v>入力済</v>
      </c>
      <c r="AT777" s="577" t="str">
        <f t="shared" si="394"/>
        <v/>
      </c>
      <c r="AU777" s="632" t="str">
        <f t="shared" si="395"/>
        <v>入力済</v>
      </c>
      <c r="AV777" s="632" t="str">
        <f t="shared" si="396"/>
        <v/>
      </c>
      <c r="AW777" s="632" t="str">
        <f t="shared" si="397"/>
        <v/>
      </c>
      <c r="AX777" s="577" t="str">
        <f t="shared" si="398"/>
        <v/>
      </c>
      <c r="AY777" s="632" t="str">
        <f>IFERROR(VLOOKUP(K777,【参考】数式用!$AR$3:$AS$49, 2, FALSE), "")</f>
        <v/>
      </c>
      <c r="AZ777" s="577" t="str">
        <f t="shared" si="399"/>
        <v/>
      </c>
      <c r="BA777" s="559" t="str">
        <f t="shared" si="400"/>
        <v>入力済</v>
      </c>
      <c r="BB777" s="632" t="str">
        <f>IFERROR(VLOOKUP(K777,【参考】数式用!$AX$3:$AY$59, 2, FALSE), "")</f>
        <v/>
      </c>
      <c r="BC777" s="577" t="str">
        <f t="shared" si="401"/>
        <v/>
      </c>
      <c r="BD777" s="559" t="str">
        <f t="shared" si="402"/>
        <v>入力済</v>
      </c>
      <c r="BE777" s="559" t="str">
        <f t="shared" si="403"/>
        <v/>
      </c>
      <c r="BF777" s="559" t="str">
        <f t="shared" si="404"/>
        <v/>
      </c>
      <c r="BG777" s="559" t="str">
        <f t="shared" si="405"/>
        <v/>
      </c>
      <c r="BH777" s="559" t="str">
        <f t="shared" si="406"/>
        <v/>
      </c>
      <c r="BI777" s="559" t="str">
        <f t="shared" si="407"/>
        <v/>
      </c>
      <c r="BK777" s="27"/>
      <c r="BL777" s="606" t="str">
        <f t="shared" si="408"/>
        <v/>
      </c>
      <c r="BM777" s="606" t="str">
        <f t="shared" si="409"/>
        <v/>
      </c>
      <c r="BN777" s="606" t="str">
        <f t="shared" si="410"/>
        <v/>
      </c>
      <c r="BO777" s="607" t="str">
        <f>IFERROR(IF(BN777="対象",ROUNDDOWN(L777*VLOOKUP(K777,【参考】数式用!$A$4:$J$42,10,FALSE)*AA777,0),""),"")</f>
        <v/>
      </c>
      <c r="BP777" s="606" t="str">
        <f t="shared" si="383"/>
        <v/>
      </c>
      <c r="BQ777" s="606" t="str">
        <f t="shared" si="411"/>
        <v/>
      </c>
      <c r="BR777" s="608" t="str">
        <f t="shared" si="384"/>
        <v/>
      </c>
      <c r="BS777" s="608" t="str">
        <f t="shared" si="412"/>
        <v/>
      </c>
      <c r="BT777" s="606" t="str">
        <f t="shared" si="413"/>
        <v/>
      </c>
      <c r="BU777" s="607" t="str">
        <f>IFERROR(IF(BT777="Ⅱロ有り",ROUNDDOWN(L777*VLOOKUP(K777,【参考】数式用!$A$4:$J$42,10,FALSE)*AA777,0),""),"")</f>
        <v/>
      </c>
      <c r="BV777" s="606" t="str">
        <f>IFERROR(IF(BT777="Ⅱロなし",ROUNDDOWN(L777*VLOOKUP(K777,【参考】数式用!$A$4:$J$42,8,FALSE)*AA777,0),""),"")</f>
        <v/>
      </c>
    </row>
    <row r="778" spans="1:74" ht="110.1" customHeight="1" thickBot="1">
      <c r="A778" s="333">
        <v>765</v>
      </c>
      <c r="B778" s="1008" t="str">
        <f>IF(基本情報入力シート!B800="","",基本情報入力シート!B800)</f>
        <v/>
      </c>
      <c r="C778" s="1009"/>
      <c r="D778" s="1009"/>
      <c r="E778" s="1009"/>
      <c r="F778" s="1010"/>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24" t="str">
        <f>IF('別紙様式2-2（個票（４、５月））'!M778="","",'別紙様式2-2（個票（４、５月））'!M778)</f>
        <v/>
      </c>
      <c r="N778" s="584" t="str">
        <f>IF('別紙様式2-2（個票（４、５月））'!N778="","",'別紙様式2-2（個票（４、５月））'!N778)</f>
        <v/>
      </c>
      <c r="O778" s="336"/>
      <c r="P778" s="337" t="str">
        <f>IFERROR(VLOOKUP(K778,【参考】数式用!$A$2:$M$57,MATCH(O778,【参考】数式用!$G$3:$M$3,0)+6,0),"")</f>
        <v/>
      </c>
      <c r="Q778" s="338" t="s">
        <v>118</v>
      </c>
      <c r="R778" s="339"/>
      <c r="S778" s="340" t="s">
        <v>183</v>
      </c>
      <c r="T778" s="339"/>
      <c r="U778" s="340" t="s">
        <v>184</v>
      </c>
      <c r="V778" s="339"/>
      <c r="W778" s="340" t="s">
        <v>183</v>
      </c>
      <c r="X778" s="339"/>
      <c r="Y778" s="340" t="s">
        <v>185</v>
      </c>
      <c r="Z778" s="340" t="s">
        <v>186</v>
      </c>
      <c r="AA778" s="340" t="str">
        <f t="shared" si="385"/>
        <v/>
      </c>
      <c r="AB778" s="341" t="s">
        <v>187</v>
      </c>
      <c r="AC778" s="342" t="str">
        <f t="shared" si="386"/>
        <v/>
      </c>
      <c r="AD778" s="509" t="str">
        <f t="shared" si="387"/>
        <v/>
      </c>
      <c r="AE778" s="343" t="str">
        <f>IFERROR(ROUNDDOWN(ROUNDDOWN(ROUND(L778*VLOOKUP(K778,【参考】数式用!$A$2:$M$57,MATCH("処遇改善加算Ⅳ",【参考】数式用!$G$3:$M$3,0)+6,0),0),0)*AA778*0.5,0), "")</f>
        <v/>
      </c>
      <c r="AF778" s="344"/>
      <c r="AG778" s="345"/>
      <c r="AH778" s="345"/>
      <c r="AI778" s="344"/>
      <c r="AJ778" s="382"/>
      <c r="AK778" s="346"/>
      <c r="AL778" s="324" t="str">
        <f t="shared" si="388"/>
        <v/>
      </c>
      <c r="AM778" s="325" t="str">
        <f t="shared" si="389"/>
        <v/>
      </c>
      <c r="AN778" s="255"/>
      <c r="AO778" s="577" t="str">
        <f>IFERROR(VLOOKUP(K778,【参考】数式用!$A$2:$N$57,14,FALSE),"")</f>
        <v/>
      </c>
      <c r="AP778" s="577" t="str">
        <f t="shared" si="390"/>
        <v/>
      </c>
      <c r="AQ778" s="560" t="str">
        <f t="shared" si="391"/>
        <v/>
      </c>
      <c r="AR778" s="560" t="str">
        <f t="shared" si="392"/>
        <v>キャリアパス要件Ⅰ・Ⅱ_</v>
      </c>
      <c r="AS778" s="632" t="str">
        <f t="shared" si="393"/>
        <v>入力済</v>
      </c>
      <c r="AT778" s="577" t="str">
        <f t="shared" si="394"/>
        <v/>
      </c>
      <c r="AU778" s="632" t="str">
        <f t="shared" si="395"/>
        <v>入力済</v>
      </c>
      <c r="AV778" s="632" t="str">
        <f t="shared" si="396"/>
        <v/>
      </c>
      <c r="AW778" s="632" t="str">
        <f t="shared" si="397"/>
        <v/>
      </c>
      <c r="AX778" s="577" t="str">
        <f t="shared" si="398"/>
        <v/>
      </c>
      <c r="AY778" s="632" t="str">
        <f>IFERROR(VLOOKUP(K778,【参考】数式用!$AR$3:$AS$49, 2, FALSE), "")</f>
        <v/>
      </c>
      <c r="AZ778" s="577" t="str">
        <f t="shared" si="399"/>
        <v/>
      </c>
      <c r="BA778" s="559" t="str">
        <f t="shared" si="400"/>
        <v>入力済</v>
      </c>
      <c r="BB778" s="632" t="str">
        <f>IFERROR(VLOOKUP(K778,【参考】数式用!$AX$3:$AY$59, 2, FALSE), "")</f>
        <v/>
      </c>
      <c r="BC778" s="577" t="str">
        <f t="shared" si="401"/>
        <v/>
      </c>
      <c r="BD778" s="559" t="str">
        <f t="shared" si="402"/>
        <v>入力済</v>
      </c>
      <c r="BE778" s="559" t="str">
        <f t="shared" si="403"/>
        <v/>
      </c>
      <c r="BF778" s="559" t="str">
        <f t="shared" si="404"/>
        <v/>
      </c>
      <c r="BG778" s="559" t="str">
        <f t="shared" si="405"/>
        <v/>
      </c>
      <c r="BH778" s="559" t="str">
        <f t="shared" si="406"/>
        <v/>
      </c>
      <c r="BI778" s="559" t="str">
        <f t="shared" si="407"/>
        <v/>
      </c>
      <c r="BK778" s="27"/>
      <c r="BL778" s="606" t="str">
        <f t="shared" si="408"/>
        <v/>
      </c>
      <c r="BM778" s="606" t="str">
        <f t="shared" si="409"/>
        <v/>
      </c>
      <c r="BN778" s="606" t="str">
        <f t="shared" si="410"/>
        <v/>
      </c>
      <c r="BO778" s="607" t="str">
        <f>IFERROR(IF(BN778="対象",ROUNDDOWN(L778*VLOOKUP(K778,【参考】数式用!$A$4:$J$42,10,FALSE)*AA778,0),""),"")</f>
        <v/>
      </c>
      <c r="BP778" s="606" t="str">
        <f t="shared" si="383"/>
        <v/>
      </c>
      <c r="BQ778" s="606" t="str">
        <f t="shared" si="411"/>
        <v/>
      </c>
      <c r="BR778" s="608" t="str">
        <f t="shared" si="384"/>
        <v/>
      </c>
      <c r="BS778" s="608" t="str">
        <f t="shared" si="412"/>
        <v/>
      </c>
      <c r="BT778" s="606" t="str">
        <f t="shared" si="413"/>
        <v/>
      </c>
      <c r="BU778" s="607" t="str">
        <f>IFERROR(IF(BT778="Ⅱロ有り",ROUNDDOWN(L778*VLOOKUP(K778,【参考】数式用!$A$4:$J$42,10,FALSE)*AA778,0),""),"")</f>
        <v/>
      </c>
      <c r="BV778" s="606" t="str">
        <f>IFERROR(IF(BT778="Ⅱロなし",ROUNDDOWN(L778*VLOOKUP(K778,【参考】数式用!$A$4:$J$42,8,FALSE)*AA778,0),""),"")</f>
        <v/>
      </c>
    </row>
    <row r="779" spans="1:74" ht="110.1" customHeight="1" thickBot="1">
      <c r="A779" s="333">
        <v>766</v>
      </c>
      <c r="B779" s="1008" t="str">
        <f>IF(基本情報入力シート!B801="","",基本情報入力シート!B801)</f>
        <v/>
      </c>
      <c r="C779" s="1009"/>
      <c r="D779" s="1009"/>
      <c r="E779" s="1009"/>
      <c r="F779" s="1010"/>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24" t="str">
        <f>IF('別紙様式2-2（個票（４、５月））'!M779="","",'別紙様式2-2（個票（４、５月））'!M779)</f>
        <v/>
      </c>
      <c r="N779" s="584" t="str">
        <f>IF('別紙様式2-2（個票（４、５月））'!N779="","",'別紙様式2-2（個票（４、５月））'!N779)</f>
        <v/>
      </c>
      <c r="O779" s="336"/>
      <c r="P779" s="337" t="str">
        <f>IFERROR(VLOOKUP(K779,【参考】数式用!$A$2:$M$57,MATCH(O779,【参考】数式用!$G$3:$M$3,0)+6,0),"")</f>
        <v/>
      </c>
      <c r="Q779" s="338" t="s">
        <v>118</v>
      </c>
      <c r="R779" s="339"/>
      <c r="S779" s="340" t="s">
        <v>183</v>
      </c>
      <c r="T779" s="339"/>
      <c r="U779" s="340" t="s">
        <v>184</v>
      </c>
      <c r="V779" s="339"/>
      <c r="W779" s="340" t="s">
        <v>183</v>
      </c>
      <c r="X779" s="339"/>
      <c r="Y779" s="340" t="s">
        <v>185</v>
      </c>
      <c r="Z779" s="340" t="s">
        <v>186</v>
      </c>
      <c r="AA779" s="340" t="str">
        <f t="shared" si="385"/>
        <v/>
      </c>
      <c r="AB779" s="341" t="s">
        <v>187</v>
      </c>
      <c r="AC779" s="342" t="str">
        <f t="shared" si="386"/>
        <v/>
      </c>
      <c r="AD779" s="509" t="str">
        <f t="shared" si="387"/>
        <v/>
      </c>
      <c r="AE779" s="343" t="str">
        <f>IFERROR(ROUNDDOWN(ROUNDDOWN(ROUND(L779*VLOOKUP(K779,【参考】数式用!$A$2:$M$57,MATCH("処遇改善加算Ⅳ",【参考】数式用!$G$3:$M$3,0)+6,0),0),0)*AA779*0.5,0), "")</f>
        <v/>
      </c>
      <c r="AF779" s="344"/>
      <c r="AG779" s="345"/>
      <c r="AH779" s="345"/>
      <c r="AI779" s="344"/>
      <c r="AJ779" s="382"/>
      <c r="AK779" s="346"/>
      <c r="AL779" s="324" t="str">
        <f t="shared" si="388"/>
        <v/>
      </c>
      <c r="AM779" s="325" t="str">
        <f t="shared" si="389"/>
        <v/>
      </c>
      <c r="AN779" s="255"/>
      <c r="AO779" s="577" t="str">
        <f>IFERROR(VLOOKUP(K779,【参考】数式用!$A$2:$N$57,14,FALSE),"")</f>
        <v/>
      </c>
      <c r="AP779" s="577" t="str">
        <f t="shared" si="390"/>
        <v/>
      </c>
      <c r="AQ779" s="560" t="str">
        <f t="shared" si="391"/>
        <v/>
      </c>
      <c r="AR779" s="560" t="str">
        <f t="shared" si="392"/>
        <v>キャリアパス要件Ⅰ・Ⅱ_</v>
      </c>
      <c r="AS779" s="632" t="str">
        <f t="shared" si="393"/>
        <v>入力済</v>
      </c>
      <c r="AT779" s="577" t="str">
        <f t="shared" si="394"/>
        <v/>
      </c>
      <c r="AU779" s="632" t="str">
        <f t="shared" si="395"/>
        <v>入力済</v>
      </c>
      <c r="AV779" s="632" t="str">
        <f t="shared" si="396"/>
        <v/>
      </c>
      <c r="AW779" s="632" t="str">
        <f t="shared" si="397"/>
        <v/>
      </c>
      <c r="AX779" s="577" t="str">
        <f t="shared" si="398"/>
        <v/>
      </c>
      <c r="AY779" s="632" t="str">
        <f>IFERROR(VLOOKUP(K779,【参考】数式用!$AR$3:$AS$49, 2, FALSE), "")</f>
        <v/>
      </c>
      <c r="AZ779" s="577" t="str">
        <f t="shared" si="399"/>
        <v/>
      </c>
      <c r="BA779" s="559" t="str">
        <f t="shared" si="400"/>
        <v>入力済</v>
      </c>
      <c r="BB779" s="632" t="str">
        <f>IFERROR(VLOOKUP(K779,【参考】数式用!$AX$3:$AY$59, 2, FALSE), "")</f>
        <v/>
      </c>
      <c r="BC779" s="577" t="str">
        <f t="shared" si="401"/>
        <v/>
      </c>
      <c r="BD779" s="559" t="str">
        <f t="shared" si="402"/>
        <v>入力済</v>
      </c>
      <c r="BE779" s="559" t="str">
        <f t="shared" si="403"/>
        <v/>
      </c>
      <c r="BF779" s="559" t="str">
        <f t="shared" si="404"/>
        <v/>
      </c>
      <c r="BG779" s="559" t="str">
        <f t="shared" si="405"/>
        <v/>
      </c>
      <c r="BH779" s="559" t="str">
        <f t="shared" si="406"/>
        <v/>
      </c>
      <c r="BI779" s="559" t="str">
        <f t="shared" si="407"/>
        <v/>
      </c>
      <c r="BK779" s="27"/>
      <c r="BL779" s="606" t="str">
        <f t="shared" si="408"/>
        <v/>
      </c>
      <c r="BM779" s="606" t="str">
        <f t="shared" si="409"/>
        <v/>
      </c>
      <c r="BN779" s="606" t="str">
        <f t="shared" si="410"/>
        <v/>
      </c>
      <c r="BO779" s="607" t="str">
        <f>IFERROR(IF(BN779="対象",ROUNDDOWN(L779*VLOOKUP(K779,【参考】数式用!$A$4:$J$42,10,FALSE)*AA779,0),""),"")</f>
        <v/>
      </c>
      <c r="BP779" s="606" t="str">
        <f t="shared" si="383"/>
        <v/>
      </c>
      <c r="BQ779" s="606" t="str">
        <f t="shared" si="411"/>
        <v/>
      </c>
      <c r="BR779" s="608" t="str">
        <f t="shared" si="384"/>
        <v/>
      </c>
      <c r="BS779" s="608" t="str">
        <f t="shared" si="412"/>
        <v/>
      </c>
      <c r="BT779" s="606" t="str">
        <f t="shared" si="413"/>
        <v/>
      </c>
      <c r="BU779" s="607" t="str">
        <f>IFERROR(IF(BT779="Ⅱロ有り",ROUNDDOWN(L779*VLOOKUP(K779,【参考】数式用!$A$4:$J$42,10,FALSE)*AA779,0),""),"")</f>
        <v/>
      </c>
      <c r="BV779" s="606" t="str">
        <f>IFERROR(IF(BT779="Ⅱロなし",ROUNDDOWN(L779*VLOOKUP(K779,【参考】数式用!$A$4:$J$42,8,FALSE)*AA779,0),""),"")</f>
        <v/>
      </c>
    </row>
    <row r="780" spans="1:74" ht="110.1" customHeight="1" thickBot="1">
      <c r="A780" s="333">
        <v>767</v>
      </c>
      <c r="B780" s="1008" t="str">
        <f>IF(基本情報入力シート!B802="","",基本情報入力シート!B802)</f>
        <v/>
      </c>
      <c r="C780" s="1009"/>
      <c r="D780" s="1009"/>
      <c r="E780" s="1009"/>
      <c r="F780" s="1010"/>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24" t="str">
        <f>IF('別紙様式2-2（個票（４、５月））'!M780="","",'別紙様式2-2（個票（４、５月））'!M780)</f>
        <v/>
      </c>
      <c r="N780" s="584" t="str">
        <f>IF('別紙様式2-2（個票（４、５月））'!N780="","",'別紙様式2-2（個票（４、５月））'!N780)</f>
        <v/>
      </c>
      <c r="O780" s="336"/>
      <c r="P780" s="337" t="str">
        <f>IFERROR(VLOOKUP(K780,【参考】数式用!$A$2:$M$57,MATCH(O780,【参考】数式用!$G$3:$M$3,0)+6,0),"")</f>
        <v/>
      </c>
      <c r="Q780" s="338" t="s">
        <v>118</v>
      </c>
      <c r="R780" s="339"/>
      <c r="S780" s="340" t="s">
        <v>183</v>
      </c>
      <c r="T780" s="339"/>
      <c r="U780" s="340" t="s">
        <v>184</v>
      </c>
      <c r="V780" s="339"/>
      <c r="W780" s="340" t="s">
        <v>183</v>
      </c>
      <c r="X780" s="339"/>
      <c r="Y780" s="340" t="s">
        <v>185</v>
      </c>
      <c r="Z780" s="340" t="s">
        <v>186</v>
      </c>
      <c r="AA780" s="340" t="str">
        <f t="shared" si="385"/>
        <v/>
      </c>
      <c r="AB780" s="341" t="s">
        <v>187</v>
      </c>
      <c r="AC780" s="342" t="str">
        <f t="shared" si="386"/>
        <v/>
      </c>
      <c r="AD780" s="509" t="str">
        <f t="shared" si="387"/>
        <v/>
      </c>
      <c r="AE780" s="343" t="str">
        <f>IFERROR(ROUNDDOWN(ROUNDDOWN(ROUND(L780*VLOOKUP(K780,【参考】数式用!$A$2:$M$57,MATCH("処遇改善加算Ⅳ",【参考】数式用!$G$3:$M$3,0)+6,0),0),0)*AA780*0.5,0), "")</f>
        <v/>
      </c>
      <c r="AF780" s="344"/>
      <c r="AG780" s="345"/>
      <c r="AH780" s="345"/>
      <c r="AI780" s="344"/>
      <c r="AJ780" s="382"/>
      <c r="AK780" s="346"/>
      <c r="AL780" s="324" t="str">
        <f t="shared" si="388"/>
        <v/>
      </c>
      <c r="AM780" s="325" t="str">
        <f t="shared" si="389"/>
        <v/>
      </c>
      <c r="AN780" s="255"/>
      <c r="AO780" s="577" t="str">
        <f>IFERROR(VLOOKUP(K780,【参考】数式用!$A$2:$N$57,14,FALSE),"")</f>
        <v/>
      </c>
      <c r="AP780" s="577" t="str">
        <f t="shared" si="390"/>
        <v/>
      </c>
      <c r="AQ780" s="560" t="str">
        <f t="shared" si="391"/>
        <v/>
      </c>
      <c r="AR780" s="560" t="str">
        <f t="shared" si="392"/>
        <v>キャリアパス要件Ⅰ・Ⅱ_</v>
      </c>
      <c r="AS780" s="632" t="str">
        <f t="shared" si="393"/>
        <v>入力済</v>
      </c>
      <c r="AT780" s="577" t="str">
        <f t="shared" si="394"/>
        <v/>
      </c>
      <c r="AU780" s="632" t="str">
        <f t="shared" si="395"/>
        <v>入力済</v>
      </c>
      <c r="AV780" s="632" t="str">
        <f t="shared" si="396"/>
        <v/>
      </c>
      <c r="AW780" s="632" t="str">
        <f t="shared" si="397"/>
        <v/>
      </c>
      <c r="AX780" s="577" t="str">
        <f t="shared" si="398"/>
        <v/>
      </c>
      <c r="AY780" s="632" t="str">
        <f>IFERROR(VLOOKUP(K780,【参考】数式用!$AR$3:$AS$49, 2, FALSE), "")</f>
        <v/>
      </c>
      <c r="AZ780" s="577" t="str">
        <f t="shared" si="399"/>
        <v/>
      </c>
      <c r="BA780" s="559" t="str">
        <f t="shared" si="400"/>
        <v>入力済</v>
      </c>
      <c r="BB780" s="632" t="str">
        <f>IFERROR(VLOOKUP(K780,【参考】数式用!$AX$3:$AY$59, 2, FALSE), "")</f>
        <v/>
      </c>
      <c r="BC780" s="577" t="str">
        <f t="shared" si="401"/>
        <v/>
      </c>
      <c r="BD780" s="559" t="str">
        <f t="shared" si="402"/>
        <v>入力済</v>
      </c>
      <c r="BE780" s="559" t="str">
        <f t="shared" si="403"/>
        <v/>
      </c>
      <c r="BF780" s="559" t="str">
        <f t="shared" si="404"/>
        <v/>
      </c>
      <c r="BG780" s="559" t="str">
        <f t="shared" si="405"/>
        <v/>
      </c>
      <c r="BH780" s="559" t="str">
        <f t="shared" si="406"/>
        <v/>
      </c>
      <c r="BI780" s="559" t="str">
        <f t="shared" si="407"/>
        <v/>
      </c>
      <c r="BK780" s="27"/>
      <c r="BL780" s="606" t="str">
        <f t="shared" si="408"/>
        <v/>
      </c>
      <c r="BM780" s="606" t="str">
        <f t="shared" si="409"/>
        <v/>
      </c>
      <c r="BN780" s="606" t="str">
        <f t="shared" si="410"/>
        <v/>
      </c>
      <c r="BO780" s="607" t="str">
        <f>IFERROR(IF(BN780="対象",ROUNDDOWN(L780*VLOOKUP(K780,【参考】数式用!$A$4:$J$42,10,FALSE)*AA780,0),""),"")</f>
        <v/>
      </c>
      <c r="BP780" s="606" t="str">
        <f t="shared" si="383"/>
        <v/>
      </c>
      <c r="BQ780" s="606" t="str">
        <f t="shared" si="411"/>
        <v/>
      </c>
      <c r="BR780" s="608" t="str">
        <f t="shared" si="384"/>
        <v/>
      </c>
      <c r="BS780" s="608" t="str">
        <f t="shared" si="412"/>
        <v/>
      </c>
      <c r="BT780" s="606" t="str">
        <f t="shared" si="413"/>
        <v/>
      </c>
      <c r="BU780" s="607" t="str">
        <f>IFERROR(IF(BT780="Ⅱロ有り",ROUNDDOWN(L780*VLOOKUP(K780,【参考】数式用!$A$4:$J$42,10,FALSE)*AA780,0),""),"")</f>
        <v/>
      </c>
      <c r="BV780" s="606" t="str">
        <f>IFERROR(IF(BT780="Ⅱロなし",ROUNDDOWN(L780*VLOOKUP(K780,【参考】数式用!$A$4:$J$42,8,FALSE)*AA780,0),""),"")</f>
        <v/>
      </c>
    </row>
    <row r="781" spans="1:74" ht="110.1" customHeight="1" thickBot="1">
      <c r="A781" s="333">
        <v>768</v>
      </c>
      <c r="B781" s="1008" t="str">
        <f>IF(基本情報入力シート!B803="","",基本情報入力シート!B803)</f>
        <v/>
      </c>
      <c r="C781" s="1009"/>
      <c r="D781" s="1009"/>
      <c r="E781" s="1009"/>
      <c r="F781" s="1010"/>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24" t="str">
        <f>IF('別紙様式2-2（個票（４、５月））'!M781="","",'別紙様式2-2（個票（４、５月））'!M781)</f>
        <v/>
      </c>
      <c r="N781" s="584" t="str">
        <f>IF('別紙様式2-2（個票（４、５月））'!N781="","",'別紙様式2-2（個票（４、５月））'!N781)</f>
        <v/>
      </c>
      <c r="O781" s="336"/>
      <c r="P781" s="337" t="str">
        <f>IFERROR(VLOOKUP(K781,【参考】数式用!$A$2:$M$57,MATCH(O781,【参考】数式用!$G$3:$M$3,0)+6,0),"")</f>
        <v/>
      </c>
      <c r="Q781" s="338" t="s">
        <v>118</v>
      </c>
      <c r="R781" s="339"/>
      <c r="S781" s="340" t="s">
        <v>183</v>
      </c>
      <c r="T781" s="339"/>
      <c r="U781" s="340" t="s">
        <v>184</v>
      </c>
      <c r="V781" s="339"/>
      <c r="W781" s="340" t="s">
        <v>183</v>
      </c>
      <c r="X781" s="339"/>
      <c r="Y781" s="340" t="s">
        <v>185</v>
      </c>
      <c r="Z781" s="340" t="s">
        <v>186</v>
      </c>
      <c r="AA781" s="340" t="str">
        <f t="shared" si="385"/>
        <v/>
      </c>
      <c r="AB781" s="341" t="s">
        <v>187</v>
      </c>
      <c r="AC781" s="342" t="str">
        <f t="shared" si="386"/>
        <v/>
      </c>
      <c r="AD781" s="509" t="str">
        <f t="shared" si="387"/>
        <v/>
      </c>
      <c r="AE781" s="343" t="str">
        <f>IFERROR(ROUNDDOWN(ROUNDDOWN(ROUND(L781*VLOOKUP(K781,【参考】数式用!$A$2:$M$57,MATCH("処遇改善加算Ⅳ",【参考】数式用!$G$3:$M$3,0)+6,0),0),0)*AA781*0.5,0), "")</f>
        <v/>
      </c>
      <c r="AF781" s="344"/>
      <c r="AG781" s="345"/>
      <c r="AH781" s="345"/>
      <c r="AI781" s="344"/>
      <c r="AJ781" s="382"/>
      <c r="AK781" s="346"/>
      <c r="AL781" s="324" t="str">
        <f t="shared" si="388"/>
        <v/>
      </c>
      <c r="AM781" s="325" t="str">
        <f t="shared" si="389"/>
        <v/>
      </c>
      <c r="AN781" s="255"/>
      <c r="AO781" s="577" t="str">
        <f>IFERROR(VLOOKUP(K781,【参考】数式用!$A$2:$N$57,14,FALSE),"")</f>
        <v/>
      </c>
      <c r="AP781" s="577" t="str">
        <f t="shared" si="390"/>
        <v/>
      </c>
      <c r="AQ781" s="560" t="str">
        <f t="shared" si="391"/>
        <v/>
      </c>
      <c r="AR781" s="560" t="str">
        <f t="shared" si="392"/>
        <v>キャリアパス要件Ⅰ・Ⅱ_</v>
      </c>
      <c r="AS781" s="632" t="str">
        <f t="shared" si="393"/>
        <v>入力済</v>
      </c>
      <c r="AT781" s="577" t="str">
        <f t="shared" si="394"/>
        <v/>
      </c>
      <c r="AU781" s="632" t="str">
        <f t="shared" si="395"/>
        <v>入力済</v>
      </c>
      <c r="AV781" s="632" t="str">
        <f t="shared" si="396"/>
        <v/>
      </c>
      <c r="AW781" s="632" t="str">
        <f t="shared" si="397"/>
        <v/>
      </c>
      <c r="AX781" s="577" t="str">
        <f t="shared" si="398"/>
        <v/>
      </c>
      <c r="AY781" s="632" t="str">
        <f>IFERROR(VLOOKUP(K781,【参考】数式用!$AR$3:$AS$49, 2, FALSE), "")</f>
        <v/>
      </c>
      <c r="AZ781" s="577" t="str">
        <f t="shared" si="399"/>
        <v/>
      </c>
      <c r="BA781" s="559" t="str">
        <f t="shared" si="400"/>
        <v>入力済</v>
      </c>
      <c r="BB781" s="632" t="str">
        <f>IFERROR(VLOOKUP(K781,【参考】数式用!$AX$3:$AY$59, 2, FALSE), "")</f>
        <v/>
      </c>
      <c r="BC781" s="577" t="str">
        <f t="shared" si="401"/>
        <v/>
      </c>
      <c r="BD781" s="559" t="str">
        <f t="shared" si="402"/>
        <v>入力済</v>
      </c>
      <c r="BE781" s="559" t="str">
        <f t="shared" si="403"/>
        <v/>
      </c>
      <c r="BF781" s="559" t="str">
        <f t="shared" si="404"/>
        <v/>
      </c>
      <c r="BG781" s="559" t="str">
        <f t="shared" si="405"/>
        <v/>
      </c>
      <c r="BH781" s="559" t="str">
        <f t="shared" si="406"/>
        <v/>
      </c>
      <c r="BI781" s="559" t="str">
        <f t="shared" si="407"/>
        <v/>
      </c>
      <c r="BK781" s="27"/>
      <c r="BL781" s="606" t="str">
        <f t="shared" si="408"/>
        <v/>
      </c>
      <c r="BM781" s="606" t="str">
        <f t="shared" si="409"/>
        <v/>
      </c>
      <c r="BN781" s="606" t="str">
        <f t="shared" si="410"/>
        <v/>
      </c>
      <c r="BO781" s="607" t="str">
        <f>IFERROR(IF(BN781="対象",ROUNDDOWN(L781*VLOOKUP(K781,【参考】数式用!$A$4:$J$42,10,FALSE)*AA781,0),""),"")</f>
        <v/>
      </c>
      <c r="BP781" s="606" t="str">
        <f t="shared" si="383"/>
        <v/>
      </c>
      <c r="BQ781" s="606" t="str">
        <f t="shared" si="411"/>
        <v/>
      </c>
      <c r="BR781" s="608" t="str">
        <f t="shared" si="384"/>
        <v/>
      </c>
      <c r="BS781" s="608" t="str">
        <f t="shared" si="412"/>
        <v/>
      </c>
      <c r="BT781" s="606" t="str">
        <f t="shared" si="413"/>
        <v/>
      </c>
      <c r="BU781" s="607" t="str">
        <f>IFERROR(IF(BT781="Ⅱロ有り",ROUNDDOWN(L781*VLOOKUP(K781,【参考】数式用!$A$4:$J$42,10,FALSE)*AA781,0),""),"")</f>
        <v/>
      </c>
      <c r="BV781" s="606" t="str">
        <f>IFERROR(IF(BT781="Ⅱロなし",ROUNDDOWN(L781*VLOOKUP(K781,【参考】数式用!$A$4:$J$42,8,FALSE)*AA781,0),""),"")</f>
        <v/>
      </c>
    </row>
    <row r="782" spans="1:74" ht="110.1" customHeight="1" thickBot="1">
      <c r="A782" s="333">
        <v>769</v>
      </c>
      <c r="B782" s="1008" t="str">
        <f>IF(基本情報入力シート!B804="","",基本情報入力シート!B804)</f>
        <v/>
      </c>
      <c r="C782" s="1009"/>
      <c r="D782" s="1009"/>
      <c r="E782" s="1009"/>
      <c r="F782" s="1010"/>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24" t="str">
        <f>IF('別紙様式2-2（個票（４、５月））'!M782="","",'別紙様式2-2（個票（４、５月））'!M782)</f>
        <v/>
      </c>
      <c r="N782" s="584" t="str">
        <f>IF('別紙様式2-2（個票（４、５月））'!N782="","",'別紙様式2-2（個票（４、５月））'!N782)</f>
        <v/>
      </c>
      <c r="O782" s="336"/>
      <c r="P782" s="337" t="str">
        <f>IFERROR(VLOOKUP(K782,【参考】数式用!$A$2:$M$57,MATCH(O782,【参考】数式用!$G$3:$M$3,0)+6,0),"")</f>
        <v/>
      </c>
      <c r="Q782" s="338" t="s">
        <v>118</v>
      </c>
      <c r="R782" s="339"/>
      <c r="S782" s="340" t="s">
        <v>183</v>
      </c>
      <c r="T782" s="339"/>
      <c r="U782" s="340" t="s">
        <v>184</v>
      </c>
      <c r="V782" s="339"/>
      <c r="W782" s="340" t="s">
        <v>183</v>
      </c>
      <c r="X782" s="339"/>
      <c r="Y782" s="340" t="s">
        <v>185</v>
      </c>
      <c r="Z782" s="340" t="s">
        <v>186</v>
      </c>
      <c r="AA782" s="340" t="str">
        <f t="shared" si="385"/>
        <v/>
      </c>
      <c r="AB782" s="341" t="s">
        <v>187</v>
      </c>
      <c r="AC782" s="342" t="str">
        <f t="shared" si="386"/>
        <v/>
      </c>
      <c r="AD782" s="509" t="str">
        <f t="shared" si="387"/>
        <v/>
      </c>
      <c r="AE782" s="343" t="str">
        <f>IFERROR(ROUNDDOWN(ROUNDDOWN(ROUND(L782*VLOOKUP(K782,【参考】数式用!$A$2:$M$57,MATCH("処遇改善加算Ⅳ",【参考】数式用!$G$3:$M$3,0)+6,0),0),0)*AA782*0.5,0), "")</f>
        <v/>
      </c>
      <c r="AF782" s="344"/>
      <c r="AG782" s="345"/>
      <c r="AH782" s="345"/>
      <c r="AI782" s="344"/>
      <c r="AJ782" s="382"/>
      <c r="AK782" s="346"/>
      <c r="AL782" s="324" t="str">
        <f t="shared" si="388"/>
        <v/>
      </c>
      <c r="AM782" s="325" t="str">
        <f t="shared" si="389"/>
        <v/>
      </c>
      <c r="AN782" s="255"/>
      <c r="AO782" s="577" t="str">
        <f>IFERROR(VLOOKUP(K782,【参考】数式用!$A$2:$N$57,14,FALSE),"")</f>
        <v/>
      </c>
      <c r="AP782" s="577" t="str">
        <f t="shared" si="390"/>
        <v/>
      </c>
      <c r="AQ782" s="560" t="str">
        <f t="shared" si="391"/>
        <v/>
      </c>
      <c r="AR782" s="560" t="str">
        <f t="shared" si="392"/>
        <v>キャリアパス要件Ⅰ・Ⅱ_</v>
      </c>
      <c r="AS782" s="632" t="str">
        <f t="shared" si="393"/>
        <v>入力済</v>
      </c>
      <c r="AT782" s="577" t="str">
        <f t="shared" si="394"/>
        <v/>
      </c>
      <c r="AU782" s="632" t="str">
        <f t="shared" si="395"/>
        <v>入力済</v>
      </c>
      <c r="AV782" s="632" t="str">
        <f t="shared" si="396"/>
        <v/>
      </c>
      <c r="AW782" s="632" t="str">
        <f t="shared" si="397"/>
        <v/>
      </c>
      <c r="AX782" s="577" t="str">
        <f t="shared" si="398"/>
        <v/>
      </c>
      <c r="AY782" s="632" t="str">
        <f>IFERROR(VLOOKUP(K782,【参考】数式用!$AR$3:$AS$49, 2, FALSE), "")</f>
        <v/>
      </c>
      <c r="AZ782" s="577" t="str">
        <f t="shared" si="399"/>
        <v/>
      </c>
      <c r="BA782" s="559" t="str">
        <f t="shared" si="400"/>
        <v>入力済</v>
      </c>
      <c r="BB782" s="632" t="str">
        <f>IFERROR(VLOOKUP(K782,【参考】数式用!$AX$3:$AY$59, 2, FALSE), "")</f>
        <v/>
      </c>
      <c r="BC782" s="577" t="str">
        <f t="shared" si="401"/>
        <v/>
      </c>
      <c r="BD782" s="559" t="str">
        <f t="shared" si="402"/>
        <v>入力済</v>
      </c>
      <c r="BE782" s="559" t="str">
        <f t="shared" si="403"/>
        <v/>
      </c>
      <c r="BF782" s="559" t="str">
        <f t="shared" si="404"/>
        <v/>
      </c>
      <c r="BG782" s="559" t="str">
        <f t="shared" si="405"/>
        <v/>
      </c>
      <c r="BH782" s="559" t="str">
        <f t="shared" si="406"/>
        <v/>
      </c>
      <c r="BI782" s="559" t="str">
        <f t="shared" si="407"/>
        <v/>
      </c>
      <c r="BK782" s="27"/>
      <c r="BL782" s="606" t="str">
        <f t="shared" si="408"/>
        <v/>
      </c>
      <c r="BM782" s="606" t="str">
        <f t="shared" si="409"/>
        <v/>
      </c>
      <c r="BN782" s="606" t="str">
        <f t="shared" si="410"/>
        <v/>
      </c>
      <c r="BO782" s="607" t="str">
        <f>IFERROR(IF(BN782="対象",ROUNDDOWN(L782*VLOOKUP(K782,【参考】数式用!$A$4:$J$42,10,FALSE)*AA782,0),""),"")</f>
        <v/>
      </c>
      <c r="BP782" s="606" t="str">
        <f t="shared" ref="BP782:BP845" si="414">IFERROR(IF(BN782="特例",AC782,""),"")</f>
        <v/>
      </c>
      <c r="BQ782" s="606" t="str">
        <f t="shared" si="411"/>
        <v/>
      </c>
      <c r="BR782" s="608" t="str">
        <f t="shared" ref="BR782:BR845" si="415">IF(BQ782="","",IF(OR(AG782="○",AG782="誓約"),"対象",""))</f>
        <v/>
      </c>
      <c r="BS782" s="608" t="str">
        <f t="shared" si="412"/>
        <v/>
      </c>
      <c r="BT782" s="606" t="str">
        <f t="shared" si="413"/>
        <v/>
      </c>
      <c r="BU782" s="607" t="str">
        <f>IFERROR(IF(BT782="Ⅱロ有り",ROUNDDOWN(L782*VLOOKUP(K782,【参考】数式用!$A$4:$J$42,10,FALSE)*AA782,0),""),"")</f>
        <v/>
      </c>
      <c r="BV782" s="606" t="str">
        <f>IFERROR(IF(BT782="Ⅱロなし",ROUNDDOWN(L782*VLOOKUP(K782,【参考】数式用!$A$4:$J$42,8,FALSE)*AA782,0),""),"")</f>
        <v/>
      </c>
    </row>
    <row r="783" spans="1:74" ht="110.1" customHeight="1" thickBot="1">
      <c r="A783" s="333">
        <v>770</v>
      </c>
      <c r="B783" s="1008" t="str">
        <f>IF(基本情報入力シート!B805="","",基本情報入力シート!B805)</f>
        <v/>
      </c>
      <c r="C783" s="1009"/>
      <c r="D783" s="1009"/>
      <c r="E783" s="1009"/>
      <c r="F783" s="1010"/>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24" t="str">
        <f>IF('別紙様式2-2（個票（４、５月））'!M783="","",'別紙様式2-2（個票（４、５月））'!M783)</f>
        <v/>
      </c>
      <c r="N783" s="584" t="str">
        <f>IF('別紙様式2-2（個票（４、５月））'!N783="","",'別紙様式2-2（個票（４、５月））'!N783)</f>
        <v/>
      </c>
      <c r="O783" s="336"/>
      <c r="P783" s="337" t="str">
        <f>IFERROR(VLOOKUP(K783,【参考】数式用!$A$2:$M$57,MATCH(O783,【参考】数式用!$G$3:$M$3,0)+6,0),"")</f>
        <v/>
      </c>
      <c r="Q783" s="338" t="s">
        <v>118</v>
      </c>
      <c r="R783" s="339"/>
      <c r="S783" s="340" t="s">
        <v>183</v>
      </c>
      <c r="T783" s="339"/>
      <c r="U783" s="340" t="s">
        <v>184</v>
      </c>
      <c r="V783" s="339"/>
      <c r="W783" s="340" t="s">
        <v>183</v>
      </c>
      <c r="X783" s="339"/>
      <c r="Y783" s="340" t="s">
        <v>185</v>
      </c>
      <c r="Z783" s="340" t="s">
        <v>186</v>
      </c>
      <c r="AA783" s="340" t="str">
        <f t="shared" si="385"/>
        <v/>
      </c>
      <c r="AB783" s="341" t="s">
        <v>187</v>
      </c>
      <c r="AC783" s="342" t="str">
        <f t="shared" si="386"/>
        <v/>
      </c>
      <c r="AD783" s="509" t="str">
        <f t="shared" si="387"/>
        <v/>
      </c>
      <c r="AE783" s="343" t="str">
        <f>IFERROR(ROUNDDOWN(ROUNDDOWN(ROUND(L783*VLOOKUP(K783,【参考】数式用!$A$2:$M$57,MATCH("処遇改善加算Ⅳ",【参考】数式用!$G$3:$M$3,0)+6,0),0),0)*AA783*0.5,0), "")</f>
        <v/>
      </c>
      <c r="AF783" s="344"/>
      <c r="AG783" s="345"/>
      <c r="AH783" s="345"/>
      <c r="AI783" s="344"/>
      <c r="AJ783" s="382"/>
      <c r="AK783" s="346"/>
      <c r="AL783" s="324" t="str">
        <f t="shared" si="388"/>
        <v/>
      </c>
      <c r="AM783" s="325" t="str">
        <f t="shared" si="389"/>
        <v/>
      </c>
      <c r="AN783" s="255"/>
      <c r="AO783" s="577" t="str">
        <f>IFERROR(VLOOKUP(K783,【参考】数式用!$A$2:$N$57,14,FALSE),"")</f>
        <v/>
      </c>
      <c r="AP783" s="577" t="str">
        <f t="shared" si="390"/>
        <v/>
      </c>
      <c r="AQ783" s="560" t="str">
        <f t="shared" si="391"/>
        <v/>
      </c>
      <c r="AR783" s="560" t="str">
        <f t="shared" si="392"/>
        <v>キャリアパス要件Ⅰ・Ⅱ_</v>
      </c>
      <c r="AS783" s="632" t="str">
        <f t="shared" si="393"/>
        <v>入力済</v>
      </c>
      <c r="AT783" s="577" t="str">
        <f t="shared" si="394"/>
        <v/>
      </c>
      <c r="AU783" s="632" t="str">
        <f t="shared" si="395"/>
        <v>入力済</v>
      </c>
      <c r="AV783" s="632" t="str">
        <f t="shared" si="396"/>
        <v/>
      </c>
      <c r="AW783" s="632" t="str">
        <f t="shared" si="397"/>
        <v/>
      </c>
      <c r="AX783" s="577" t="str">
        <f t="shared" si="398"/>
        <v/>
      </c>
      <c r="AY783" s="632" t="str">
        <f>IFERROR(VLOOKUP(K783,【参考】数式用!$AR$3:$AS$49, 2, FALSE), "")</f>
        <v/>
      </c>
      <c r="AZ783" s="577" t="str">
        <f t="shared" si="399"/>
        <v/>
      </c>
      <c r="BA783" s="559" t="str">
        <f t="shared" si="400"/>
        <v>入力済</v>
      </c>
      <c r="BB783" s="632" t="str">
        <f>IFERROR(VLOOKUP(K783,【参考】数式用!$AX$3:$AY$59, 2, FALSE), "")</f>
        <v/>
      </c>
      <c r="BC783" s="577" t="str">
        <f t="shared" si="401"/>
        <v/>
      </c>
      <c r="BD783" s="559" t="str">
        <f t="shared" si="402"/>
        <v>入力済</v>
      </c>
      <c r="BE783" s="559" t="str">
        <f t="shared" si="403"/>
        <v/>
      </c>
      <c r="BF783" s="559" t="str">
        <f t="shared" si="404"/>
        <v/>
      </c>
      <c r="BG783" s="559" t="str">
        <f t="shared" si="405"/>
        <v/>
      </c>
      <c r="BH783" s="559" t="str">
        <f t="shared" si="406"/>
        <v/>
      </c>
      <c r="BI783" s="559" t="str">
        <f t="shared" si="407"/>
        <v/>
      </c>
      <c r="BK783" s="27"/>
      <c r="BL783" s="606" t="str">
        <f t="shared" si="408"/>
        <v/>
      </c>
      <c r="BM783" s="606" t="str">
        <f t="shared" si="409"/>
        <v/>
      </c>
      <c r="BN783" s="606" t="str">
        <f t="shared" si="410"/>
        <v/>
      </c>
      <c r="BO783" s="607" t="str">
        <f>IFERROR(IF(BN783="対象",ROUNDDOWN(L783*VLOOKUP(K783,【参考】数式用!$A$4:$J$42,10,FALSE)*AA783,0),""),"")</f>
        <v/>
      </c>
      <c r="BP783" s="606" t="str">
        <f t="shared" si="414"/>
        <v/>
      </c>
      <c r="BQ783" s="606" t="str">
        <f t="shared" si="411"/>
        <v/>
      </c>
      <c r="BR783" s="608" t="str">
        <f t="shared" si="415"/>
        <v/>
      </c>
      <c r="BS783" s="608" t="str">
        <f t="shared" si="412"/>
        <v/>
      </c>
      <c r="BT783" s="606" t="str">
        <f t="shared" si="413"/>
        <v/>
      </c>
      <c r="BU783" s="607" t="str">
        <f>IFERROR(IF(BT783="Ⅱロ有り",ROUNDDOWN(L783*VLOOKUP(K783,【参考】数式用!$A$4:$J$42,10,FALSE)*AA783,0),""),"")</f>
        <v/>
      </c>
      <c r="BV783" s="606" t="str">
        <f>IFERROR(IF(BT783="Ⅱロなし",ROUNDDOWN(L783*VLOOKUP(K783,【参考】数式用!$A$4:$J$42,8,FALSE)*AA783,0),""),"")</f>
        <v/>
      </c>
    </row>
    <row r="784" spans="1:74" ht="110.1" customHeight="1" thickBot="1">
      <c r="A784" s="333">
        <v>771</v>
      </c>
      <c r="B784" s="1008" t="str">
        <f>IF(基本情報入力シート!B806="","",基本情報入力シート!B806)</f>
        <v/>
      </c>
      <c r="C784" s="1009"/>
      <c r="D784" s="1009"/>
      <c r="E784" s="1009"/>
      <c r="F784" s="1010"/>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24" t="str">
        <f>IF('別紙様式2-2（個票（４、５月））'!M784="","",'別紙様式2-2（個票（４、５月））'!M784)</f>
        <v/>
      </c>
      <c r="N784" s="584" t="str">
        <f>IF('別紙様式2-2（個票（４、５月））'!N784="","",'別紙様式2-2（個票（４、５月））'!N784)</f>
        <v/>
      </c>
      <c r="O784" s="336"/>
      <c r="P784" s="337" t="str">
        <f>IFERROR(VLOOKUP(K784,【参考】数式用!$A$2:$M$57,MATCH(O784,【参考】数式用!$G$3:$M$3,0)+6,0),"")</f>
        <v/>
      </c>
      <c r="Q784" s="338" t="s">
        <v>118</v>
      </c>
      <c r="R784" s="339"/>
      <c r="S784" s="340" t="s">
        <v>183</v>
      </c>
      <c r="T784" s="339"/>
      <c r="U784" s="340" t="s">
        <v>184</v>
      </c>
      <c r="V784" s="339"/>
      <c r="W784" s="340" t="s">
        <v>183</v>
      </c>
      <c r="X784" s="339"/>
      <c r="Y784" s="340" t="s">
        <v>185</v>
      </c>
      <c r="Z784" s="340" t="s">
        <v>186</v>
      </c>
      <c r="AA784" s="340" t="str">
        <f t="shared" si="385"/>
        <v/>
      </c>
      <c r="AB784" s="341" t="s">
        <v>187</v>
      </c>
      <c r="AC784" s="342" t="str">
        <f t="shared" si="386"/>
        <v/>
      </c>
      <c r="AD784" s="509" t="str">
        <f t="shared" si="387"/>
        <v/>
      </c>
      <c r="AE784" s="343" t="str">
        <f>IFERROR(ROUNDDOWN(ROUNDDOWN(ROUND(L784*VLOOKUP(K784,【参考】数式用!$A$2:$M$57,MATCH("処遇改善加算Ⅳ",【参考】数式用!$G$3:$M$3,0)+6,0),0),0)*AA784*0.5,0), "")</f>
        <v/>
      </c>
      <c r="AF784" s="344"/>
      <c r="AG784" s="345"/>
      <c r="AH784" s="345"/>
      <c r="AI784" s="344"/>
      <c r="AJ784" s="382"/>
      <c r="AK784" s="346"/>
      <c r="AL784" s="324" t="str">
        <f t="shared" si="388"/>
        <v/>
      </c>
      <c r="AM784" s="325" t="str">
        <f t="shared" si="389"/>
        <v/>
      </c>
      <c r="AN784" s="255"/>
      <c r="AO784" s="577" t="str">
        <f>IFERROR(VLOOKUP(K784,【参考】数式用!$A$2:$N$57,14,FALSE),"")</f>
        <v/>
      </c>
      <c r="AP784" s="577" t="str">
        <f t="shared" si="390"/>
        <v/>
      </c>
      <c r="AQ784" s="560" t="str">
        <f t="shared" si="391"/>
        <v/>
      </c>
      <c r="AR784" s="560" t="str">
        <f t="shared" si="392"/>
        <v>キャリアパス要件Ⅰ・Ⅱ_</v>
      </c>
      <c r="AS784" s="632" t="str">
        <f t="shared" si="393"/>
        <v>入力済</v>
      </c>
      <c r="AT784" s="577" t="str">
        <f t="shared" si="394"/>
        <v/>
      </c>
      <c r="AU784" s="632" t="str">
        <f t="shared" si="395"/>
        <v>入力済</v>
      </c>
      <c r="AV784" s="632" t="str">
        <f t="shared" si="396"/>
        <v/>
      </c>
      <c r="AW784" s="632" t="str">
        <f t="shared" si="397"/>
        <v/>
      </c>
      <c r="AX784" s="577" t="str">
        <f t="shared" si="398"/>
        <v/>
      </c>
      <c r="AY784" s="632" t="str">
        <f>IFERROR(VLOOKUP(K784,【参考】数式用!$AR$3:$AS$49, 2, FALSE), "")</f>
        <v/>
      </c>
      <c r="AZ784" s="577" t="str">
        <f t="shared" si="399"/>
        <v/>
      </c>
      <c r="BA784" s="559" t="str">
        <f t="shared" si="400"/>
        <v>入力済</v>
      </c>
      <c r="BB784" s="632" t="str">
        <f>IFERROR(VLOOKUP(K784,【参考】数式用!$AX$3:$AY$59, 2, FALSE), "")</f>
        <v/>
      </c>
      <c r="BC784" s="577" t="str">
        <f t="shared" si="401"/>
        <v/>
      </c>
      <c r="BD784" s="559" t="str">
        <f t="shared" si="402"/>
        <v>入力済</v>
      </c>
      <c r="BE784" s="559" t="str">
        <f t="shared" si="403"/>
        <v/>
      </c>
      <c r="BF784" s="559" t="str">
        <f t="shared" si="404"/>
        <v/>
      </c>
      <c r="BG784" s="559" t="str">
        <f t="shared" si="405"/>
        <v/>
      </c>
      <c r="BH784" s="559" t="str">
        <f t="shared" si="406"/>
        <v/>
      </c>
      <c r="BI784" s="559" t="str">
        <f t="shared" si="407"/>
        <v/>
      </c>
      <c r="BK784" s="27"/>
      <c r="BL784" s="606" t="str">
        <f t="shared" si="408"/>
        <v/>
      </c>
      <c r="BM784" s="606" t="str">
        <f t="shared" si="409"/>
        <v/>
      </c>
      <c r="BN784" s="606" t="str">
        <f t="shared" si="410"/>
        <v/>
      </c>
      <c r="BO784" s="607" t="str">
        <f>IFERROR(IF(BN784="対象",ROUNDDOWN(L784*VLOOKUP(K784,【参考】数式用!$A$4:$J$42,10,FALSE)*AA784,0),""),"")</f>
        <v/>
      </c>
      <c r="BP784" s="606" t="str">
        <f t="shared" si="414"/>
        <v/>
      </c>
      <c r="BQ784" s="606" t="str">
        <f t="shared" si="411"/>
        <v/>
      </c>
      <c r="BR784" s="608" t="str">
        <f t="shared" si="415"/>
        <v/>
      </c>
      <c r="BS784" s="608" t="str">
        <f t="shared" si="412"/>
        <v/>
      </c>
      <c r="BT784" s="606" t="str">
        <f t="shared" si="413"/>
        <v/>
      </c>
      <c r="BU784" s="607" t="str">
        <f>IFERROR(IF(BT784="Ⅱロ有り",ROUNDDOWN(L784*VLOOKUP(K784,【参考】数式用!$A$4:$J$42,10,FALSE)*AA784,0),""),"")</f>
        <v/>
      </c>
      <c r="BV784" s="606" t="str">
        <f>IFERROR(IF(BT784="Ⅱロなし",ROUNDDOWN(L784*VLOOKUP(K784,【参考】数式用!$A$4:$J$42,8,FALSE)*AA784,0),""),"")</f>
        <v/>
      </c>
    </row>
    <row r="785" spans="1:74" ht="110.1" customHeight="1" thickBot="1">
      <c r="A785" s="333">
        <v>772</v>
      </c>
      <c r="B785" s="1008" t="str">
        <f>IF(基本情報入力シート!B807="","",基本情報入力シート!B807)</f>
        <v/>
      </c>
      <c r="C785" s="1009"/>
      <c r="D785" s="1009"/>
      <c r="E785" s="1009"/>
      <c r="F785" s="1010"/>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24" t="str">
        <f>IF('別紙様式2-2（個票（４、５月））'!M785="","",'別紙様式2-2（個票（４、５月））'!M785)</f>
        <v/>
      </c>
      <c r="N785" s="584" t="str">
        <f>IF('別紙様式2-2（個票（４、５月））'!N785="","",'別紙様式2-2（個票（４、５月））'!N785)</f>
        <v/>
      </c>
      <c r="O785" s="336"/>
      <c r="P785" s="337" t="str">
        <f>IFERROR(VLOOKUP(K785,【参考】数式用!$A$2:$M$57,MATCH(O785,【参考】数式用!$G$3:$M$3,0)+6,0),"")</f>
        <v/>
      </c>
      <c r="Q785" s="338" t="s">
        <v>118</v>
      </c>
      <c r="R785" s="339"/>
      <c r="S785" s="340" t="s">
        <v>183</v>
      </c>
      <c r="T785" s="339"/>
      <c r="U785" s="340" t="s">
        <v>184</v>
      </c>
      <c r="V785" s="339"/>
      <c r="W785" s="340" t="s">
        <v>183</v>
      </c>
      <c r="X785" s="339"/>
      <c r="Y785" s="340" t="s">
        <v>185</v>
      </c>
      <c r="Z785" s="340" t="s">
        <v>186</v>
      </c>
      <c r="AA785" s="340" t="str">
        <f t="shared" si="385"/>
        <v/>
      </c>
      <c r="AB785" s="341" t="s">
        <v>187</v>
      </c>
      <c r="AC785" s="342" t="str">
        <f t="shared" si="386"/>
        <v/>
      </c>
      <c r="AD785" s="509" t="str">
        <f t="shared" si="387"/>
        <v/>
      </c>
      <c r="AE785" s="343" t="str">
        <f>IFERROR(ROUNDDOWN(ROUNDDOWN(ROUND(L785*VLOOKUP(K785,【参考】数式用!$A$2:$M$57,MATCH("処遇改善加算Ⅳ",【参考】数式用!$G$3:$M$3,0)+6,0),0),0)*AA785*0.5,0), "")</f>
        <v/>
      </c>
      <c r="AF785" s="344"/>
      <c r="AG785" s="345"/>
      <c r="AH785" s="345"/>
      <c r="AI785" s="344"/>
      <c r="AJ785" s="382"/>
      <c r="AK785" s="346"/>
      <c r="AL785" s="324" t="str">
        <f t="shared" si="388"/>
        <v/>
      </c>
      <c r="AM785" s="325" t="str">
        <f t="shared" si="389"/>
        <v/>
      </c>
      <c r="AN785" s="255"/>
      <c r="AO785" s="577" t="str">
        <f>IFERROR(VLOOKUP(K785,【参考】数式用!$A$2:$N$57,14,FALSE),"")</f>
        <v/>
      </c>
      <c r="AP785" s="577" t="str">
        <f t="shared" si="390"/>
        <v/>
      </c>
      <c r="AQ785" s="560" t="str">
        <f t="shared" si="391"/>
        <v/>
      </c>
      <c r="AR785" s="560" t="str">
        <f t="shared" si="392"/>
        <v>キャリアパス要件Ⅰ・Ⅱ_</v>
      </c>
      <c r="AS785" s="632" t="str">
        <f t="shared" si="393"/>
        <v>入力済</v>
      </c>
      <c r="AT785" s="577" t="str">
        <f t="shared" si="394"/>
        <v/>
      </c>
      <c r="AU785" s="632" t="str">
        <f t="shared" si="395"/>
        <v>入力済</v>
      </c>
      <c r="AV785" s="632" t="str">
        <f t="shared" si="396"/>
        <v/>
      </c>
      <c r="AW785" s="632" t="str">
        <f t="shared" si="397"/>
        <v/>
      </c>
      <c r="AX785" s="577" t="str">
        <f t="shared" si="398"/>
        <v/>
      </c>
      <c r="AY785" s="632" t="str">
        <f>IFERROR(VLOOKUP(K785,【参考】数式用!$AR$3:$AS$49, 2, FALSE), "")</f>
        <v/>
      </c>
      <c r="AZ785" s="577" t="str">
        <f t="shared" si="399"/>
        <v/>
      </c>
      <c r="BA785" s="559" t="str">
        <f t="shared" si="400"/>
        <v>入力済</v>
      </c>
      <c r="BB785" s="632" t="str">
        <f>IFERROR(VLOOKUP(K785,【参考】数式用!$AX$3:$AY$59, 2, FALSE), "")</f>
        <v/>
      </c>
      <c r="BC785" s="577" t="str">
        <f t="shared" si="401"/>
        <v/>
      </c>
      <c r="BD785" s="559" t="str">
        <f t="shared" si="402"/>
        <v>入力済</v>
      </c>
      <c r="BE785" s="559" t="str">
        <f t="shared" si="403"/>
        <v/>
      </c>
      <c r="BF785" s="559" t="str">
        <f t="shared" si="404"/>
        <v/>
      </c>
      <c r="BG785" s="559" t="str">
        <f t="shared" si="405"/>
        <v/>
      </c>
      <c r="BH785" s="559" t="str">
        <f t="shared" si="406"/>
        <v/>
      </c>
      <c r="BI785" s="559" t="str">
        <f t="shared" si="407"/>
        <v/>
      </c>
      <c r="BK785" s="27"/>
      <c r="BL785" s="606" t="str">
        <f t="shared" si="408"/>
        <v/>
      </c>
      <c r="BM785" s="606" t="str">
        <f t="shared" si="409"/>
        <v/>
      </c>
      <c r="BN785" s="606" t="str">
        <f t="shared" si="410"/>
        <v/>
      </c>
      <c r="BO785" s="607" t="str">
        <f>IFERROR(IF(BN785="対象",ROUNDDOWN(L785*VLOOKUP(K785,【参考】数式用!$A$4:$J$42,10,FALSE)*AA785,0),""),"")</f>
        <v/>
      </c>
      <c r="BP785" s="606" t="str">
        <f t="shared" si="414"/>
        <v/>
      </c>
      <c r="BQ785" s="606" t="str">
        <f t="shared" si="411"/>
        <v/>
      </c>
      <c r="BR785" s="608" t="str">
        <f t="shared" si="415"/>
        <v/>
      </c>
      <c r="BS785" s="608" t="str">
        <f t="shared" si="412"/>
        <v/>
      </c>
      <c r="BT785" s="606" t="str">
        <f t="shared" si="413"/>
        <v/>
      </c>
      <c r="BU785" s="607" t="str">
        <f>IFERROR(IF(BT785="Ⅱロ有り",ROUNDDOWN(L785*VLOOKUP(K785,【参考】数式用!$A$4:$J$42,10,FALSE)*AA785,0),""),"")</f>
        <v/>
      </c>
      <c r="BV785" s="606" t="str">
        <f>IFERROR(IF(BT785="Ⅱロなし",ROUNDDOWN(L785*VLOOKUP(K785,【参考】数式用!$A$4:$J$42,8,FALSE)*AA785,0),""),"")</f>
        <v/>
      </c>
    </row>
    <row r="786" spans="1:74" ht="110.1" customHeight="1" thickBot="1">
      <c r="A786" s="333">
        <v>773</v>
      </c>
      <c r="B786" s="1008" t="str">
        <f>IF(基本情報入力シート!B808="","",基本情報入力シート!B808)</f>
        <v/>
      </c>
      <c r="C786" s="1009"/>
      <c r="D786" s="1009"/>
      <c r="E786" s="1009"/>
      <c r="F786" s="1010"/>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24" t="str">
        <f>IF('別紙様式2-2（個票（４、５月））'!M786="","",'別紙様式2-2（個票（４、５月））'!M786)</f>
        <v/>
      </c>
      <c r="N786" s="584" t="str">
        <f>IF('別紙様式2-2（個票（４、５月））'!N786="","",'別紙様式2-2（個票（４、５月））'!N786)</f>
        <v/>
      </c>
      <c r="O786" s="336"/>
      <c r="P786" s="337" t="str">
        <f>IFERROR(VLOOKUP(K786,【参考】数式用!$A$2:$M$57,MATCH(O786,【参考】数式用!$G$3:$M$3,0)+6,0),"")</f>
        <v/>
      </c>
      <c r="Q786" s="338" t="s">
        <v>118</v>
      </c>
      <c r="R786" s="339"/>
      <c r="S786" s="340" t="s">
        <v>183</v>
      </c>
      <c r="T786" s="339"/>
      <c r="U786" s="340" t="s">
        <v>184</v>
      </c>
      <c r="V786" s="339"/>
      <c r="W786" s="340" t="s">
        <v>183</v>
      </c>
      <c r="X786" s="339"/>
      <c r="Y786" s="340" t="s">
        <v>185</v>
      </c>
      <c r="Z786" s="340" t="s">
        <v>186</v>
      </c>
      <c r="AA786" s="340" t="str">
        <f t="shared" si="385"/>
        <v/>
      </c>
      <c r="AB786" s="341" t="s">
        <v>187</v>
      </c>
      <c r="AC786" s="342" t="str">
        <f t="shared" si="386"/>
        <v/>
      </c>
      <c r="AD786" s="509" t="str">
        <f t="shared" si="387"/>
        <v/>
      </c>
      <c r="AE786" s="343" t="str">
        <f>IFERROR(ROUNDDOWN(ROUNDDOWN(ROUND(L786*VLOOKUP(K786,【参考】数式用!$A$2:$M$57,MATCH("処遇改善加算Ⅳ",【参考】数式用!$G$3:$M$3,0)+6,0),0),0)*AA786*0.5,0), "")</f>
        <v/>
      </c>
      <c r="AF786" s="344"/>
      <c r="AG786" s="345"/>
      <c r="AH786" s="345"/>
      <c r="AI786" s="344"/>
      <c r="AJ786" s="382"/>
      <c r="AK786" s="346"/>
      <c r="AL786" s="324" t="str">
        <f t="shared" si="388"/>
        <v/>
      </c>
      <c r="AM786" s="325" t="str">
        <f t="shared" si="389"/>
        <v/>
      </c>
      <c r="AN786" s="255"/>
      <c r="AO786" s="577" t="str">
        <f>IFERROR(VLOOKUP(K786,【参考】数式用!$A$2:$N$57,14,FALSE),"")</f>
        <v/>
      </c>
      <c r="AP786" s="577" t="str">
        <f t="shared" si="390"/>
        <v/>
      </c>
      <c r="AQ786" s="560" t="str">
        <f t="shared" si="391"/>
        <v/>
      </c>
      <c r="AR786" s="560" t="str">
        <f t="shared" si="392"/>
        <v>キャリアパス要件Ⅰ・Ⅱ_</v>
      </c>
      <c r="AS786" s="632" t="str">
        <f t="shared" si="393"/>
        <v>入力済</v>
      </c>
      <c r="AT786" s="577" t="str">
        <f t="shared" si="394"/>
        <v/>
      </c>
      <c r="AU786" s="632" t="str">
        <f t="shared" si="395"/>
        <v>入力済</v>
      </c>
      <c r="AV786" s="632" t="str">
        <f t="shared" si="396"/>
        <v/>
      </c>
      <c r="AW786" s="632" t="str">
        <f t="shared" si="397"/>
        <v/>
      </c>
      <c r="AX786" s="577" t="str">
        <f t="shared" si="398"/>
        <v/>
      </c>
      <c r="AY786" s="632" t="str">
        <f>IFERROR(VLOOKUP(K786,【参考】数式用!$AR$3:$AS$49, 2, FALSE), "")</f>
        <v/>
      </c>
      <c r="AZ786" s="577" t="str">
        <f t="shared" si="399"/>
        <v/>
      </c>
      <c r="BA786" s="559" t="str">
        <f t="shared" si="400"/>
        <v>入力済</v>
      </c>
      <c r="BB786" s="632" t="str">
        <f>IFERROR(VLOOKUP(K786,【参考】数式用!$AX$3:$AY$59, 2, FALSE), "")</f>
        <v/>
      </c>
      <c r="BC786" s="577" t="str">
        <f t="shared" si="401"/>
        <v/>
      </c>
      <c r="BD786" s="559" t="str">
        <f t="shared" si="402"/>
        <v>入力済</v>
      </c>
      <c r="BE786" s="559" t="str">
        <f t="shared" si="403"/>
        <v/>
      </c>
      <c r="BF786" s="559" t="str">
        <f t="shared" si="404"/>
        <v/>
      </c>
      <c r="BG786" s="559" t="str">
        <f t="shared" si="405"/>
        <v/>
      </c>
      <c r="BH786" s="559" t="str">
        <f t="shared" si="406"/>
        <v/>
      </c>
      <c r="BI786" s="559" t="str">
        <f t="shared" si="407"/>
        <v/>
      </c>
      <c r="BK786" s="27"/>
      <c r="BL786" s="606" t="str">
        <f t="shared" si="408"/>
        <v/>
      </c>
      <c r="BM786" s="606" t="str">
        <f t="shared" si="409"/>
        <v/>
      </c>
      <c r="BN786" s="606" t="str">
        <f t="shared" si="410"/>
        <v/>
      </c>
      <c r="BO786" s="607" t="str">
        <f>IFERROR(IF(BN786="対象",ROUNDDOWN(L786*VLOOKUP(K786,【参考】数式用!$A$4:$J$42,10,FALSE)*AA786,0),""),"")</f>
        <v/>
      </c>
      <c r="BP786" s="606" t="str">
        <f t="shared" si="414"/>
        <v/>
      </c>
      <c r="BQ786" s="606" t="str">
        <f t="shared" si="411"/>
        <v/>
      </c>
      <c r="BR786" s="608" t="str">
        <f t="shared" si="415"/>
        <v/>
      </c>
      <c r="BS786" s="608" t="str">
        <f t="shared" si="412"/>
        <v/>
      </c>
      <c r="BT786" s="606" t="str">
        <f t="shared" si="413"/>
        <v/>
      </c>
      <c r="BU786" s="607" t="str">
        <f>IFERROR(IF(BT786="Ⅱロ有り",ROUNDDOWN(L786*VLOOKUP(K786,【参考】数式用!$A$4:$J$42,10,FALSE)*AA786,0),""),"")</f>
        <v/>
      </c>
      <c r="BV786" s="606" t="str">
        <f>IFERROR(IF(BT786="Ⅱロなし",ROUNDDOWN(L786*VLOOKUP(K786,【参考】数式用!$A$4:$J$42,8,FALSE)*AA786,0),""),"")</f>
        <v/>
      </c>
    </row>
    <row r="787" spans="1:74" ht="110.1" customHeight="1" thickBot="1">
      <c r="A787" s="333">
        <v>774</v>
      </c>
      <c r="B787" s="1008" t="str">
        <f>IF(基本情報入力シート!B809="","",基本情報入力シート!B809)</f>
        <v/>
      </c>
      <c r="C787" s="1009"/>
      <c r="D787" s="1009"/>
      <c r="E787" s="1009"/>
      <c r="F787" s="1010"/>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24" t="str">
        <f>IF('別紙様式2-2（個票（４、５月））'!M787="","",'別紙様式2-2（個票（４、５月））'!M787)</f>
        <v/>
      </c>
      <c r="N787" s="584" t="str">
        <f>IF('別紙様式2-2（個票（４、５月））'!N787="","",'別紙様式2-2（個票（４、５月））'!N787)</f>
        <v/>
      </c>
      <c r="O787" s="336"/>
      <c r="P787" s="337" t="str">
        <f>IFERROR(VLOOKUP(K787,【参考】数式用!$A$2:$M$57,MATCH(O787,【参考】数式用!$G$3:$M$3,0)+6,0),"")</f>
        <v/>
      </c>
      <c r="Q787" s="338" t="s">
        <v>118</v>
      </c>
      <c r="R787" s="339"/>
      <c r="S787" s="340" t="s">
        <v>183</v>
      </c>
      <c r="T787" s="339"/>
      <c r="U787" s="340" t="s">
        <v>184</v>
      </c>
      <c r="V787" s="339"/>
      <c r="W787" s="340" t="s">
        <v>183</v>
      </c>
      <c r="X787" s="339"/>
      <c r="Y787" s="340" t="s">
        <v>185</v>
      </c>
      <c r="Z787" s="340" t="s">
        <v>186</v>
      </c>
      <c r="AA787" s="340" t="str">
        <f t="shared" si="385"/>
        <v/>
      </c>
      <c r="AB787" s="341" t="s">
        <v>187</v>
      </c>
      <c r="AC787" s="342" t="str">
        <f t="shared" si="386"/>
        <v/>
      </c>
      <c r="AD787" s="509" t="str">
        <f t="shared" si="387"/>
        <v/>
      </c>
      <c r="AE787" s="343" t="str">
        <f>IFERROR(ROUNDDOWN(ROUNDDOWN(ROUND(L787*VLOOKUP(K787,【参考】数式用!$A$2:$M$57,MATCH("処遇改善加算Ⅳ",【参考】数式用!$G$3:$M$3,0)+6,0),0),0)*AA787*0.5,0), "")</f>
        <v/>
      </c>
      <c r="AF787" s="344"/>
      <c r="AG787" s="345"/>
      <c r="AH787" s="345"/>
      <c r="AI787" s="344"/>
      <c r="AJ787" s="382"/>
      <c r="AK787" s="346"/>
      <c r="AL787" s="324" t="str">
        <f t="shared" si="388"/>
        <v/>
      </c>
      <c r="AM787" s="325" t="str">
        <f t="shared" si="389"/>
        <v/>
      </c>
      <c r="AN787" s="255"/>
      <c r="AO787" s="577" t="str">
        <f>IFERROR(VLOOKUP(K787,【参考】数式用!$A$2:$N$57,14,FALSE),"")</f>
        <v/>
      </c>
      <c r="AP787" s="577" t="str">
        <f t="shared" si="390"/>
        <v/>
      </c>
      <c r="AQ787" s="560" t="str">
        <f t="shared" si="391"/>
        <v/>
      </c>
      <c r="AR787" s="560" t="str">
        <f t="shared" si="392"/>
        <v>キャリアパス要件Ⅰ・Ⅱ_</v>
      </c>
      <c r="AS787" s="632" t="str">
        <f t="shared" si="393"/>
        <v>入力済</v>
      </c>
      <c r="AT787" s="577" t="str">
        <f t="shared" si="394"/>
        <v/>
      </c>
      <c r="AU787" s="632" t="str">
        <f t="shared" si="395"/>
        <v>入力済</v>
      </c>
      <c r="AV787" s="632" t="str">
        <f t="shared" si="396"/>
        <v/>
      </c>
      <c r="AW787" s="632" t="str">
        <f t="shared" si="397"/>
        <v/>
      </c>
      <c r="AX787" s="577" t="str">
        <f t="shared" si="398"/>
        <v/>
      </c>
      <c r="AY787" s="632" t="str">
        <f>IFERROR(VLOOKUP(K787,【参考】数式用!$AR$3:$AS$49, 2, FALSE), "")</f>
        <v/>
      </c>
      <c r="AZ787" s="577" t="str">
        <f t="shared" si="399"/>
        <v/>
      </c>
      <c r="BA787" s="559" t="str">
        <f t="shared" si="400"/>
        <v>入力済</v>
      </c>
      <c r="BB787" s="632" t="str">
        <f>IFERROR(VLOOKUP(K787,【参考】数式用!$AX$3:$AY$59, 2, FALSE), "")</f>
        <v/>
      </c>
      <c r="BC787" s="577" t="str">
        <f t="shared" si="401"/>
        <v/>
      </c>
      <c r="BD787" s="559" t="str">
        <f t="shared" si="402"/>
        <v>入力済</v>
      </c>
      <c r="BE787" s="559" t="str">
        <f t="shared" si="403"/>
        <v/>
      </c>
      <c r="BF787" s="559" t="str">
        <f t="shared" si="404"/>
        <v/>
      </c>
      <c r="BG787" s="559" t="str">
        <f t="shared" si="405"/>
        <v/>
      </c>
      <c r="BH787" s="559" t="str">
        <f t="shared" si="406"/>
        <v/>
      </c>
      <c r="BI787" s="559" t="str">
        <f t="shared" si="407"/>
        <v/>
      </c>
      <c r="BK787" s="27"/>
      <c r="BL787" s="606" t="str">
        <f t="shared" si="408"/>
        <v/>
      </c>
      <c r="BM787" s="606" t="str">
        <f t="shared" si="409"/>
        <v/>
      </c>
      <c r="BN787" s="606" t="str">
        <f t="shared" si="410"/>
        <v/>
      </c>
      <c r="BO787" s="607" t="str">
        <f>IFERROR(IF(BN787="対象",ROUNDDOWN(L787*VLOOKUP(K787,【参考】数式用!$A$4:$J$42,10,FALSE)*AA787,0),""),"")</f>
        <v/>
      </c>
      <c r="BP787" s="606" t="str">
        <f t="shared" si="414"/>
        <v/>
      </c>
      <c r="BQ787" s="606" t="str">
        <f t="shared" si="411"/>
        <v/>
      </c>
      <c r="BR787" s="608" t="str">
        <f t="shared" si="415"/>
        <v/>
      </c>
      <c r="BS787" s="608" t="str">
        <f t="shared" si="412"/>
        <v/>
      </c>
      <c r="BT787" s="606" t="str">
        <f t="shared" si="413"/>
        <v/>
      </c>
      <c r="BU787" s="607" t="str">
        <f>IFERROR(IF(BT787="Ⅱロ有り",ROUNDDOWN(L787*VLOOKUP(K787,【参考】数式用!$A$4:$J$42,10,FALSE)*AA787,0),""),"")</f>
        <v/>
      </c>
      <c r="BV787" s="606" t="str">
        <f>IFERROR(IF(BT787="Ⅱロなし",ROUNDDOWN(L787*VLOOKUP(K787,【参考】数式用!$A$4:$J$42,8,FALSE)*AA787,0),""),"")</f>
        <v/>
      </c>
    </row>
    <row r="788" spans="1:74" ht="110.1" customHeight="1" thickBot="1">
      <c r="A788" s="333">
        <v>775</v>
      </c>
      <c r="B788" s="1008" t="str">
        <f>IF(基本情報入力シート!B810="","",基本情報入力シート!B810)</f>
        <v/>
      </c>
      <c r="C788" s="1009"/>
      <c r="D788" s="1009"/>
      <c r="E788" s="1009"/>
      <c r="F788" s="1010"/>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24" t="str">
        <f>IF('別紙様式2-2（個票（４、５月））'!M788="","",'別紙様式2-2（個票（４、５月））'!M788)</f>
        <v/>
      </c>
      <c r="N788" s="584" t="str">
        <f>IF('別紙様式2-2（個票（４、５月））'!N788="","",'別紙様式2-2（個票（４、５月））'!N788)</f>
        <v/>
      </c>
      <c r="O788" s="336"/>
      <c r="P788" s="337" t="str">
        <f>IFERROR(VLOOKUP(K788,【参考】数式用!$A$2:$M$57,MATCH(O788,【参考】数式用!$G$3:$M$3,0)+6,0),"")</f>
        <v/>
      </c>
      <c r="Q788" s="338" t="s">
        <v>118</v>
      </c>
      <c r="R788" s="339"/>
      <c r="S788" s="340" t="s">
        <v>183</v>
      </c>
      <c r="T788" s="339"/>
      <c r="U788" s="340" t="s">
        <v>184</v>
      </c>
      <c r="V788" s="339"/>
      <c r="W788" s="340" t="s">
        <v>183</v>
      </c>
      <c r="X788" s="339"/>
      <c r="Y788" s="340" t="s">
        <v>185</v>
      </c>
      <c r="Z788" s="340" t="s">
        <v>186</v>
      </c>
      <c r="AA788" s="340" t="str">
        <f t="shared" si="385"/>
        <v/>
      </c>
      <c r="AB788" s="341" t="s">
        <v>187</v>
      </c>
      <c r="AC788" s="342" t="str">
        <f t="shared" si="386"/>
        <v/>
      </c>
      <c r="AD788" s="509" t="str">
        <f t="shared" si="387"/>
        <v/>
      </c>
      <c r="AE788" s="343" t="str">
        <f>IFERROR(ROUNDDOWN(ROUNDDOWN(ROUND(L788*VLOOKUP(K788,【参考】数式用!$A$2:$M$57,MATCH("処遇改善加算Ⅳ",【参考】数式用!$G$3:$M$3,0)+6,0),0),0)*AA788*0.5,0), "")</f>
        <v/>
      </c>
      <c r="AF788" s="344"/>
      <c r="AG788" s="345"/>
      <c r="AH788" s="345"/>
      <c r="AI788" s="344"/>
      <c r="AJ788" s="382"/>
      <c r="AK788" s="346"/>
      <c r="AL788" s="324" t="str">
        <f t="shared" si="388"/>
        <v/>
      </c>
      <c r="AM788" s="325" t="str">
        <f t="shared" si="389"/>
        <v/>
      </c>
      <c r="AN788" s="255"/>
      <c r="AO788" s="577" t="str">
        <f>IFERROR(VLOOKUP(K788,【参考】数式用!$A$2:$N$57,14,FALSE),"")</f>
        <v/>
      </c>
      <c r="AP788" s="577" t="str">
        <f t="shared" si="390"/>
        <v/>
      </c>
      <c r="AQ788" s="560" t="str">
        <f t="shared" si="391"/>
        <v/>
      </c>
      <c r="AR788" s="560" t="str">
        <f t="shared" si="392"/>
        <v>キャリアパス要件Ⅰ・Ⅱ_</v>
      </c>
      <c r="AS788" s="632" t="str">
        <f t="shared" si="393"/>
        <v>入力済</v>
      </c>
      <c r="AT788" s="577" t="str">
        <f t="shared" si="394"/>
        <v/>
      </c>
      <c r="AU788" s="632" t="str">
        <f t="shared" si="395"/>
        <v>入力済</v>
      </c>
      <c r="AV788" s="632" t="str">
        <f t="shared" si="396"/>
        <v/>
      </c>
      <c r="AW788" s="632" t="str">
        <f t="shared" si="397"/>
        <v/>
      </c>
      <c r="AX788" s="577" t="str">
        <f t="shared" si="398"/>
        <v/>
      </c>
      <c r="AY788" s="632" t="str">
        <f>IFERROR(VLOOKUP(K788,【参考】数式用!$AR$3:$AS$49, 2, FALSE), "")</f>
        <v/>
      </c>
      <c r="AZ788" s="577" t="str">
        <f t="shared" si="399"/>
        <v/>
      </c>
      <c r="BA788" s="559" t="str">
        <f t="shared" si="400"/>
        <v>入力済</v>
      </c>
      <c r="BB788" s="632" t="str">
        <f>IFERROR(VLOOKUP(K788,【参考】数式用!$AX$3:$AY$59, 2, FALSE), "")</f>
        <v/>
      </c>
      <c r="BC788" s="577" t="str">
        <f t="shared" si="401"/>
        <v/>
      </c>
      <c r="BD788" s="559" t="str">
        <f t="shared" si="402"/>
        <v>入力済</v>
      </c>
      <c r="BE788" s="559" t="str">
        <f t="shared" si="403"/>
        <v/>
      </c>
      <c r="BF788" s="559" t="str">
        <f t="shared" si="404"/>
        <v/>
      </c>
      <c r="BG788" s="559" t="str">
        <f t="shared" si="405"/>
        <v/>
      </c>
      <c r="BH788" s="559" t="str">
        <f t="shared" si="406"/>
        <v/>
      </c>
      <c r="BI788" s="559" t="str">
        <f t="shared" si="407"/>
        <v/>
      </c>
      <c r="BK788" s="27"/>
      <c r="BL788" s="606" t="str">
        <f t="shared" si="408"/>
        <v/>
      </c>
      <c r="BM788" s="606" t="str">
        <f t="shared" si="409"/>
        <v/>
      </c>
      <c r="BN788" s="606" t="str">
        <f t="shared" si="410"/>
        <v/>
      </c>
      <c r="BO788" s="607" t="str">
        <f>IFERROR(IF(BN788="対象",ROUNDDOWN(L788*VLOOKUP(K788,【参考】数式用!$A$4:$J$42,10,FALSE)*AA788,0),""),"")</f>
        <v/>
      </c>
      <c r="BP788" s="606" t="str">
        <f t="shared" si="414"/>
        <v/>
      </c>
      <c r="BQ788" s="606" t="str">
        <f t="shared" si="411"/>
        <v/>
      </c>
      <c r="BR788" s="608" t="str">
        <f t="shared" si="415"/>
        <v/>
      </c>
      <c r="BS788" s="608" t="str">
        <f t="shared" si="412"/>
        <v/>
      </c>
      <c r="BT788" s="606" t="str">
        <f t="shared" si="413"/>
        <v/>
      </c>
      <c r="BU788" s="607" t="str">
        <f>IFERROR(IF(BT788="Ⅱロ有り",ROUNDDOWN(L788*VLOOKUP(K788,【参考】数式用!$A$4:$J$42,10,FALSE)*AA788,0),""),"")</f>
        <v/>
      </c>
      <c r="BV788" s="606" t="str">
        <f>IFERROR(IF(BT788="Ⅱロなし",ROUNDDOWN(L788*VLOOKUP(K788,【参考】数式用!$A$4:$J$42,8,FALSE)*AA788,0),""),"")</f>
        <v/>
      </c>
    </row>
    <row r="789" spans="1:74" ht="110.1" customHeight="1" thickBot="1">
      <c r="A789" s="333">
        <v>776</v>
      </c>
      <c r="B789" s="1008" t="str">
        <f>IF(基本情報入力シート!B811="","",基本情報入力シート!B811)</f>
        <v/>
      </c>
      <c r="C789" s="1009"/>
      <c r="D789" s="1009"/>
      <c r="E789" s="1009"/>
      <c r="F789" s="1010"/>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24" t="str">
        <f>IF('別紙様式2-2（個票（４、５月））'!M789="","",'別紙様式2-2（個票（４、５月））'!M789)</f>
        <v/>
      </c>
      <c r="N789" s="584" t="str">
        <f>IF('別紙様式2-2（個票（４、５月））'!N789="","",'別紙様式2-2（個票（４、５月））'!N789)</f>
        <v/>
      </c>
      <c r="O789" s="336"/>
      <c r="P789" s="337" t="str">
        <f>IFERROR(VLOOKUP(K789,【参考】数式用!$A$2:$M$57,MATCH(O789,【参考】数式用!$G$3:$M$3,0)+6,0),"")</f>
        <v/>
      </c>
      <c r="Q789" s="338" t="s">
        <v>118</v>
      </c>
      <c r="R789" s="339"/>
      <c r="S789" s="340" t="s">
        <v>183</v>
      </c>
      <c r="T789" s="339"/>
      <c r="U789" s="340" t="s">
        <v>184</v>
      </c>
      <c r="V789" s="339"/>
      <c r="W789" s="340" t="s">
        <v>183</v>
      </c>
      <c r="X789" s="339"/>
      <c r="Y789" s="340" t="s">
        <v>185</v>
      </c>
      <c r="Z789" s="340" t="s">
        <v>186</v>
      </c>
      <c r="AA789" s="340" t="str">
        <f t="shared" si="385"/>
        <v/>
      </c>
      <c r="AB789" s="341" t="s">
        <v>187</v>
      </c>
      <c r="AC789" s="342" t="str">
        <f t="shared" si="386"/>
        <v/>
      </c>
      <c r="AD789" s="509" t="str">
        <f t="shared" si="387"/>
        <v/>
      </c>
      <c r="AE789" s="343" t="str">
        <f>IFERROR(ROUNDDOWN(ROUNDDOWN(ROUND(L789*VLOOKUP(K789,【参考】数式用!$A$2:$M$57,MATCH("処遇改善加算Ⅳ",【参考】数式用!$G$3:$M$3,0)+6,0),0),0)*AA789*0.5,0), "")</f>
        <v/>
      </c>
      <c r="AF789" s="344"/>
      <c r="AG789" s="345"/>
      <c r="AH789" s="345"/>
      <c r="AI789" s="344"/>
      <c r="AJ789" s="382"/>
      <c r="AK789" s="346"/>
      <c r="AL789" s="324" t="str">
        <f t="shared" si="388"/>
        <v/>
      </c>
      <c r="AM789" s="325" t="str">
        <f t="shared" si="389"/>
        <v/>
      </c>
      <c r="AN789" s="255"/>
      <c r="AO789" s="577" t="str">
        <f>IFERROR(VLOOKUP(K789,【参考】数式用!$A$2:$N$57,14,FALSE),"")</f>
        <v/>
      </c>
      <c r="AP789" s="577" t="str">
        <f t="shared" si="390"/>
        <v/>
      </c>
      <c r="AQ789" s="560" t="str">
        <f t="shared" si="391"/>
        <v/>
      </c>
      <c r="AR789" s="560" t="str">
        <f t="shared" si="392"/>
        <v>キャリアパス要件Ⅰ・Ⅱ_</v>
      </c>
      <c r="AS789" s="632" t="str">
        <f t="shared" si="393"/>
        <v>入力済</v>
      </c>
      <c r="AT789" s="577" t="str">
        <f t="shared" si="394"/>
        <v/>
      </c>
      <c r="AU789" s="632" t="str">
        <f t="shared" si="395"/>
        <v>入力済</v>
      </c>
      <c r="AV789" s="632" t="str">
        <f t="shared" si="396"/>
        <v/>
      </c>
      <c r="AW789" s="632" t="str">
        <f t="shared" si="397"/>
        <v/>
      </c>
      <c r="AX789" s="577" t="str">
        <f t="shared" si="398"/>
        <v/>
      </c>
      <c r="AY789" s="632" t="str">
        <f>IFERROR(VLOOKUP(K789,【参考】数式用!$AR$3:$AS$49, 2, FALSE), "")</f>
        <v/>
      </c>
      <c r="AZ789" s="577" t="str">
        <f t="shared" si="399"/>
        <v/>
      </c>
      <c r="BA789" s="559" t="str">
        <f t="shared" si="400"/>
        <v>入力済</v>
      </c>
      <c r="BB789" s="632" t="str">
        <f>IFERROR(VLOOKUP(K789,【参考】数式用!$AX$3:$AY$59, 2, FALSE), "")</f>
        <v/>
      </c>
      <c r="BC789" s="577" t="str">
        <f t="shared" si="401"/>
        <v/>
      </c>
      <c r="BD789" s="559" t="str">
        <f t="shared" si="402"/>
        <v>入力済</v>
      </c>
      <c r="BE789" s="559" t="str">
        <f t="shared" si="403"/>
        <v/>
      </c>
      <c r="BF789" s="559" t="str">
        <f t="shared" si="404"/>
        <v/>
      </c>
      <c r="BG789" s="559" t="str">
        <f t="shared" si="405"/>
        <v/>
      </c>
      <c r="BH789" s="559" t="str">
        <f t="shared" si="406"/>
        <v/>
      </c>
      <c r="BI789" s="559" t="str">
        <f t="shared" si="407"/>
        <v/>
      </c>
      <c r="BK789" s="27"/>
      <c r="BL789" s="606" t="str">
        <f t="shared" si="408"/>
        <v/>
      </c>
      <c r="BM789" s="606" t="str">
        <f t="shared" si="409"/>
        <v/>
      </c>
      <c r="BN789" s="606" t="str">
        <f t="shared" si="410"/>
        <v/>
      </c>
      <c r="BO789" s="607" t="str">
        <f>IFERROR(IF(BN789="対象",ROUNDDOWN(L789*VLOOKUP(K789,【参考】数式用!$A$4:$J$42,10,FALSE)*AA789,0),""),"")</f>
        <v/>
      </c>
      <c r="BP789" s="606" t="str">
        <f t="shared" si="414"/>
        <v/>
      </c>
      <c r="BQ789" s="606" t="str">
        <f t="shared" si="411"/>
        <v/>
      </c>
      <c r="BR789" s="608" t="str">
        <f t="shared" si="415"/>
        <v/>
      </c>
      <c r="BS789" s="608" t="str">
        <f t="shared" si="412"/>
        <v/>
      </c>
      <c r="BT789" s="606" t="str">
        <f t="shared" si="413"/>
        <v/>
      </c>
      <c r="BU789" s="607" t="str">
        <f>IFERROR(IF(BT789="Ⅱロ有り",ROUNDDOWN(L789*VLOOKUP(K789,【参考】数式用!$A$4:$J$42,10,FALSE)*AA789,0),""),"")</f>
        <v/>
      </c>
      <c r="BV789" s="606" t="str">
        <f>IFERROR(IF(BT789="Ⅱロなし",ROUNDDOWN(L789*VLOOKUP(K789,【参考】数式用!$A$4:$J$42,8,FALSE)*AA789,0),""),"")</f>
        <v/>
      </c>
    </row>
    <row r="790" spans="1:74" ht="110.1" customHeight="1" thickBot="1">
      <c r="A790" s="333">
        <v>777</v>
      </c>
      <c r="B790" s="1008" t="str">
        <f>IF(基本情報入力シート!B812="","",基本情報入力シート!B812)</f>
        <v/>
      </c>
      <c r="C790" s="1009"/>
      <c r="D790" s="1009"/>
      <c r="E790" s="1009"/>
      <c r="F790" s="1010"/>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24" t="str">
        <f>IF('別紙様式2-2（個票（４、５月））'!M790="","",'別紙様式2-2（個票（４、５月））'!M790)</f>
        <v/>
      </c>
      <c r="N790" s="584" t="str">
        <f>IF('別紙様式2-2（個票（４、５月））'!N790="","",'別紙様式2-2（個票（４、５月））'!N790)</f>
        <v/>
      </c>
      <c r="O790" s="336"/>
      <c r="P790" s="337" t="str">
        <f>IFERROR(VLOOKUP(K790,【参考】数式用!$A$2:$M$57,MATCH(O790,【参考】数式用!$G$3:$M$3,0)+6,0),"")</f>
        <v/>
      </c>
      <c r="Q790" s="338" t="s">
        <v>118</v>
      </c>
      <c r="R790" s="339"/>
      <c r="S790" s="340" t="s">
        <v>183</v>
      </c>
      <c r="T790" s="339"/>
      <c r="U790" s="340" t="s">
        <v>184</v>
      </c>
      <c r="V790" s="339"/>
      <c r="W790" s="340" t="s">
        <v>183</v>
      </c>
      <c r="X790" s="339"/>
      <c r="Y790" s="340" t="s">
        <v>185</v>
      </c>
      <c r="Z790" s="340" t="s">
        <v>186</v>
      </c>
      <c r="AA790" s="340" t="str">
        <f t="shared" si="385"/>
        <v/>
      </c>
      <c r="AB790" s="341" t="s">
        <v>187</v>
      </c>
      <c r="AC790" s="342" t="str">
        <f t="shared" si="386"/>
        <v/>
      </c>
      <c r="AD790" s="509" t="str">
        <f t="shared" si="387"/>
        <v/>
      </c>
      <c r="AE790" s="343" t="str">
        <f>IFERROR(ROUNDDOWN(ROUNDDOWN(ROUND(L790*VLOOKUP(K790,【参考】数式用!$A$2:$M$57,MATCH("処遇改善加算Ⅳ",【参考】数式用!$G$3:$M$3,0)+6,0),0),0)*AA790*0.5,0), "")</f>
        <v/>
      </c>
      <c r="AF790" s="344"/>
      <c r="AG790" s="345"/>
      <c r="AH790" s="345"/>
      <c r="AI790" s="344"/>
      <c r="AJ790" s="382"/>
      <c r="AK790" s="346"/>
      <c r="AL790" s="324" t="str">
        <f t="shared" si="388"/>
        <v/>
      </c>
      <c r="AM790" s="325" t="str">
        <f t="shared" si="389"/>
        <v/>
      </c>
      <c r="AN790" s="255"/>
      <c r="AO790" s="577" t="str">
        <f>IFERROR(VLOOKUP(K790,【参考】数式用!$A$2:$N$57,14,FALSE),"")</f>
        <v/>
      </c>
      <c r="AP790" s="577" t="str">
        <f t="shared" si="390"/>
        <v/>
      </c>
      <c r="AQ790" s="560" t="str">
        <f t="shared" si="391"/>
        <v/>
      </c>
      <c r="AR790" s="560" t="str">
        <f t="shared" si="392"/>
        <v>キャリアパス要件Ⅰ・Ⅱ_</v>
      </c>
      <c r="AS790" s="632" t="str">
        <f t="shared" si="393"/>
        <v>入力済</v>
      </c>
      <c r="AT790" s="577" t="str">
        <f t="shared" si="394"/>
        <v/>
      </c>
      <c r="AU790" s="632" t="str">
        <f t="shared" si="395"/>
        <v>入力済</v>
      </c>
      <c r="AV790" s="632" t="str">
        <f t="shared" si="396"/>
        <v/>
      </c>
      <c r="AW790" s="632" t="str">
        <f t="shared" si="397"/>
        <v/>
      </c>
      <c r="AX790" s="577" t="str">
        <f t="shared" si="398"/>
        <v/>
      </c>
      <c r="AY790" s="632" t="str">
        <f>IFERROR(VLOOKUP(K790,【参考】数式用!$AR$3:$AS$49, 2, FALSE), "")</f>
        <v/>
      </c>
      <c r="AZ790" s="577" t="str">
        <f t="shared" si="399"/>
        <v/>
      </c>
      <c r="BA790" s="559" t="str">
        <f t="shared" si="400"/>
        <v>入力済</v>
      </c>
      <c r="BB790" s="632" t="str">
        <f>IFERROR(VLOOKUP(K790,【参考】数式用!$AX$3:$AY$59, 2, FALSE), "")</f>
        <v/>
      </c>
      <c r="BC790" s="577" t="str">
        <f t="shared" si="401"/>
        <v/>
      </c>
      <c r="BD790" s="559" t="str">
        <f t="shared" si="402"/>
        <v>入力済</v>
      </c>
      <c r="BE790" s="559" t="str">
        <f t="shared" si="403"/>
        <v/>
      </c>
      <c r="BF790" s="559" t="str">
        <f t="shared" si="404"/>
        <v/>
      </c>
      <c r="BG790" s="559" t="str">
        <f t="shared" si="405"/>
        <v/>
      </c>
      <c r="BH790" s="559" t="str">
        <f t="shared" si="406"/>
        <v/>
      </c>
      <c r="BI790" s="559" t="str">
        <f t="shared" si="407"/>
        <v/>
      </c>
      <c r="BK790" s="27"/>
      <c r="BL790" s="606" t="str">
        <f t="shared" si="408"/>
        <v/>
      </c>
      <c r="BM790" s="606" t="str">
        <f t="shared" si="409"/>
        <v/>
      </c>
      <c r="BN790" s="606" t="str">
        <f t="shared" si="410"/>
        <v/>
      </c>
      <c r="BO790" s="607" t="str">
        <f>IFERROR(IF(BN790="対象",ROUNDDOWN(L790*VLOOKUP(K790,【参考】数式用!$A$4:$J$42,10,FALSE)*AA790,0),""),"")</f>
        <v/>
      </c>
      <c r="BP790" s="606" t="str">
        <f t="shared" si="414"/>
        <v/>
      </c>
      <c r="BQ790" s="606" t="str">
        <f t="shared" si="411"/>
        <v/>
      </c>
      <c r="BR790" s="608" t="str">
        <f t="shared" si="415"/>
        <v/>
      </c>
      <c r="BS790" s="608" t="str">
        <f t="shared" si="412"/>
        <v/>
      </c>
      <c r="BT790" s="606" t="str">
        <f t="shared" si="413"/>
        <v/>
      </c>
      <c r="BU790" s="607" t="str">
        <f>IFERROR(IF(BT790="Ⅱロ有り",ROUNDDOWN(L790*VLOOKUP(K790,【参考】数式用!$A$4:$J$42,10,FALSE)*AA790,0),""),"")</f>
        <v/>
      </c>
      <c r="BV790" s="606" t="str">
        <f>IFERROR(IF(BT790="Ⅱロなし",ROUNDDOWN(L790*VLOOKUP(K790,【参考】数式用!$A$4:$J$42,8,FALSE)*AA790,0),""),"")</f>
        <v/>
      </c>
    </row>
    <row r="791" spans="1:74" ht="110.1" customHeight="1" thickBot="1">
      <c r="A791" s="333">
        <v>778</v>
      </c>
      <c r="B791" s="1008" t="str">
        <f>IF(基本情報入力シート!B813="","",基本情報入力シート!B813)</f>
        <v/>
      </c>
      <c r="C791" s="1009"/>
      <c r="D791" s="1009"/>
      <c r="E791" s="1009"/>
      <c r="F791" s="1010"/>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24" t="str">
        <f>IF('別紙様式2-2（個票（４、５月））'!M791="","",'別紙様式2-2（個票（４、５月））'!M791)</f>
        <v/>
      </c>
      <c r="N791" s="584" t="str">
        <f>IF('別紙様式2-2（個票（４、５月））'!N791="","",'別紙様式2-2（個票（４、５月））'!N791)</f>
        <v/>
      </c>
      <c r="O791" s="336"/>
      <c r="P791" s="337" t="str">
        <f>IFERROR(VLOOKUP(K791,【参考】数式用!$A$2:$M$57,MATCH(O791,【参考】数式用!$G$3:$M$3,0)+6,0),"")</f>
        <v/>
      </c>
      <c r="Q791" s="338" t="s">
        <v>118</v>
      </c>
      <c r="R791" s="339"/>
      <c r="S791" s="340" t="s">
        <v>183</v>
      </c>
      <c r="T791" s="339"/>
      <c r="U791" s="340" t="s">
        <v>184</v>
      </c>
      <c r="V791" s="339"/>
      <c r="W791" s="340" t="s">
        <v>183</v>
      </c>
      <c r="X791" s="339"/>
      <c r="Y791" s="340" t="s">
        <v>185</v>
      </c>
      <c r="Z791" s="340" t="s">
        <v>186</v>
      </c>
      <c r="AA791" s="340" t="str">
        <f t="shared" si="385"/>
        <v/>
      </c>
      <c r="AB791" s="341" t="s">
        <v>187</v>
      </c>
      <c r="AC791" s="342" t="str">
        <f t="shared" si="386"/>
        <v/>
      </c>
      <c r="AD791" s="509" t="str">
        <f t="shared" si="387"/>
        <v/>
      </c>
      <c r="AE791" s="343" t="str">
        <f>IFERROR(ROUNDDOWN(ROUNDDOWN(ROUND(L791*VLOOKUP(K791,【参考】数式用!$A$2:$M$57,MATCH("処遇改善加算Ⅳ",【参考】数式用!$G$3:$M$3,0)+6,0),0),0)*AA791*0.5,0), "")</f>
        <v/>
      </c>
      <c r="AF791" s="344"/>
      <c r="AG791" s="345"/>
      <c r="AH791" s="345"/>
      <c r="AI791" s="344"/>
      <c r="AJ791" s="382"/>
      <c r="AK791" s="346"/>
      <c r="AL791" s="324" t="str">
        <f t="shared" si="388"/>
        <v/>
      </c>
      <c r="AM791" s="325" t="str">
        <f t="shared" si="389"/>
        <v/>
      </c>
      <c r="AN791" s="255"/>
      <c r="AO791" s="577" t="str">
        <f>IFERROR(VLOOKUP(K791,【参考】数式用!$A$2:$N$57,14,FALSE),"")</f>
        <v/>
      </c>
      <c r="AP791" s="577" t="str">
        <f t="shared" si="390"/>
        <v/>
      </c>
      <c r="AQ791" s="560" t="str">
        <f t="shared" si="391"/>
        <v/>
      </c>
      <c r="AR791" s="560" t="str">
        <f t="shared" si="392"/>
        <v>キャリアパス要件Ⅰ・Ⅱ_</v>
      </c>
      <c r="AS791" s="632" t="str">
        <f t="shared" si="393"/>
        <v>入力済</v>
      </c>
      <c r="AT791" s="577" t="str">
        <f t="shared" si="394"/>
        <v/>
      </c>
      <c r="AU791" s="632" t="str">
        <f t="shared" si="395"/>
        <v>入力済</v>
      </c>
      <c r="AV791" s="632" t="str">
        <f t="shared" si="396"/>
        <v/>
      </c>
      <c r="AW791" s="632" t="str">
        <f t="shared" si="397"/>
        <v/>
      </c>
      <c r="AX791" s="577" t="str">
        <f t="shared" si="398"/>
        <v/>
      </c>
      <c r="AY791" s="632" t="str">
        <f>IFERROR(VLOOKUP(K791,【参考】数式用!$AR$3:$AS$49, 2, FALSE), "")</f>
        <v/>
      </c>
      <c r="AZ791" s="577" t="str">
        <f t="shared" si="399"/>
        <v/>
      </c>
      <c r="BA791" s="559" t="str">
        <f t="shared" si="400"/>
        <v>入力済</v>
      </c>
      <c r="BB791" s="632" t="str">
        <f>IFERROR(VLOOKUP(K791,【参考】数式用!$AX$3:$AY$59, 2, FALSE), "")</f>
        <v/>
      </c>
      <c r="BC791" s="577" t="str">
        <f t="shared" si="401"/>
        <v/>
      </c>
      <c r="BD791" s="559" t="str">
        <f t="shared" si="402"/>
        <v>入力済</v>
      </c>
      <c r="BE791" s="559" t="str">
        <f t="shared" si="403"/>
        <v/>
      </c>
      <c r="BF791" s="559" t="str">
        <f t="shared" si="404"/>
        <v/>
      </c>
      <c r="BG791" s="559" t="str">
        <f t="shared" si="405"/>
        <v/>
      </c>
      <c r="BH791" s="559" t="str">
        <f t="shared" si="406"/>
        <v/>
      </c>
      <c r="BI791" s="559" t="str">
        <f t="shared" si="407"/>
        <v/>
      </c>
      <c r="BK791" s="27"/>
      <c r="BL791" s="606" t="str">
        <f t="shared" si="408"/>
        <v/>
      </c>
      <c r="BM791" s="606" t="str">
        <f t="shared" si="409"/>
        <v/>
      </c>
      <c r="BN791" s="606" t="str">
        <f t="shared" si="410"/>
        <v/>
      </c>
      <c r="BO791" s="607" t="str">
        <f>IFERROR(IF(BN791="対象",ROUNDDOWN(L791*VLOOKUP(K791,【参考】数式用!$A$4:$J$42,10,FALSE)*AA791,0),""),"")</f>
        <v/>
      </c>
      <c r="BP791" s="606" t="str">
        <f t="shared" si="414"/>
        <v/>
      </c>
      <c r="BQ791" s="606" t="str">
        <f t="shared" si="411"/>
        <v/>
      </c>
      <c r="BR791" s="608" t="str">
        <f t="shared" si="415"/>
        <v/>
      </c>
      <c r="BS791" s="608" t="str">
        <f t="shared" si="412"/>
        <v/>
      </c>
      <c r="BT791" s="606" t="str">
        <f t="shared" si="413"/>
        <v/>
      </c>
      <c r="BU791" s="607" t="str">
        <f>IFERROR(IF(BT791="Ⅱロ有り",ROUNDDOWN(L791*VLOOKUP(K791,【参考】数式用!$A$4:$J$42,10,FALSE)*AA791,0),""),"")</f>
        <v/>
      </c>
      <c r="BV791" s="606" t="str">
        <f>IFERROR(IF(BT791="Ⅱロなし",ROUNDDOWN(L791*VLOOKUP(K791,【参考】数式用!$A$4:$J$42,8,FALSE)*AA791,0),""),"")</f>
        <v/>
      </c>
    </row>
    <row r="792" spans="1:74" ht="110.1" customHeight="1" thickBot="1">
      <c r="A792" s="333">
        <v>779</v>
      </c>
      <c r="B792" s="1008" t="str">
        <f>IF(基本情報入力シート!B814="","",基本情報入力シート!B814)</f>
        <v/>
      </c>
      <c r="C792" s="1009"/>
      <c r="D792" s="1009"/>
      <c r="E792" s="1009"/>
      <c r="F792" s="1010"/>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24" t="str">
        <f>IF('別紙様式2-2（個票（４、５月））'!M792="","",'別紙様式2-2（個票（４、５月））'!M792)</f>
        <v/>
      </c>
      <c r="N792" s="584" t="str">
        <f>IF('別紙様式2-2（個票（４、５月））'!N792="","",'別紙様式2-2（個票（４、５月））'!N792)</f>
        <v/>
      </c>
      <c r="O792" s="336"/>
      <c r="P792" s="337" t="str">
        <f>IFERROR(VLOOKUP(K792,【参考】数式用!$A$2:$M$57,MATCH(O792,【参考】数式用!$G$3:$M$3,0)+6,0),"")</f>
        <v/>
      </c>
      <c r="Q792" s="338" t="s">
        <v>118</v>
      </c>
      <c r="R792" s="339"/>
      <c r="S792" s="340" t="s">
        <v>183</v>
      </c>
      <c r="T792" s="339"/>
      <c r="U792" s="340" t="s">
        <v>184</v>
      </c>
      <c r="V792" s="339"/>
      <c r="W792" s="340" t="s">
        <v>183</v>
      </c>
      <c r="X792" s="339"/>
      <c r="Y792" s="340" t="s">
        <v>185</v>
      </c>
      <c r="Z792" s="340" t="s">
        <v>186</v>
      </c>
      <c r="AA792" s="340" t="str">
        <f t="shared" si="385"/>
        <v/>
      </c>
      <c r="AB792" s="341" t="s">
        <v>187</v>
      </c>
      <c r="AC792" s="342" t="str">
        <f t="shared" si="386"/>
        <v/>
      </c>
      <c r="AD792" s="509" t="str">
        <f t="shared" si="387"/>
        <v/>
      </c>
      <c r="AE792" s="343" t="str">
        <f>IFERROR(ROUNDDOWN(ROUNDDOWN(ROUND(L792*VLOOKUP(K792,【参考】数式用!$A$2:$M$57,MATCH("処遇改善加算Ⅳ",【参考】数式用!$G$3:$M$3,0)+6,0),0),0)*AA792*0.5,0), "")</f>
        <v/>
      </c>
      <c r="AF792" s="344"/>
      <c r="AG792" s="345"/>
      <c r="AH792" s="345"/>
      <c r="AI792" s="344"/>
      <c r="AJ792" s="382"/>
      <c r="AK792" s="346"/>
      <c r="AL792" s="324" t="str">
        <f t="shared" si="388"/>
        <v/>
      </c>
      <c r="AM792" s="325" t="str">
        <f t="shared" si="389"/>
        <v/>
      </c>
      <c r="AN792" s="255"/>
      <c r="AO792" s="577" t="str">
        <f>IFERROR(VLOOKUP(K792,【参考】数式用!$A$2:$N$57,14,FALSE),"")</f>
        <v/>
      </c>
      <c r="AP792" s="577" t="str">
        <f t="shared" si="390"/>
        <v/>
      </c>
      <c r="AQ792" s="560" t="str">
        <f t="shared" si="391"/>
        <v/>
      </c>
      <c r="AR792" s="560" t="str">
        <f t="shared" si="392"/>
        <v>キャリアパス要件Ⅰ・Ⅱ_</v>
      </c>
      <c r="AS792" s="632" t="str">
        <f t="shared" si="393"/>
        <v>入力済</v>
      </c>
      <c r="AT792" s="577" t="str">
        <f t="shared" si="394"/>
        <v/>
      </c>
      <c r="AU792" s="632" t="str">
        <f t="shared" si="395"/>
        <v>入力済</v>
      </c>
      <c r="AV792" s="632" t="str">
        <f t="shared" si="396"/>
        <v/>
      </c>
      <c r="AW792" s="632" t="str">
        <f t="shared" si="397"/>
        <v/>
      </c>
      <c r="AX792" s="577" t="str">
        <f t="shared" si="398"/>
        <v/>
      </c>
      <c r="AY792" s="632" t="str">
        <f>IFERROR(VLOOKUP(K792,【参考】数式用!$AR$3:$AS$49, 2, FALSE), "")</f>
        <v/>
      </c>
      <c r="AZ792" s="577" t="str">
        <f t="shared" si="399"/>
        <v/>
      </c>
      <c r="BA792" s="559" t="str">
        <f t="shared" si="400"/>
        <v>入力済</v>
      </c>
      <c r="BB792" s="632" t="str">
        <f>IFERROR(VLOOKUP(K792,【参考】数式用!$AX$3:$AY$59, 2, FALSE), "")</f>
        <v/>
      </c>
      <c r="BC792" s="577" t="str">
        <f t="shared" si="401"/>
        <v/>
      </c>
      <c r="BD792" s="559" t="str">
        <f t="shared" si="402"/>
        <v>入力済</v>
      </c>
      <c r="BE792" s="559" t="str">
        <f t="shared" si="403"/>
        <v/>
      </c>
      <c r="BF792" s="559" t="str">
        <f t="shared" si="404"/>
        <v/>
      </c>
      <c r="BG792" s="559" t="str">
        <f t="shared" si="405"/>
        <v/>
      </c>
      <c r="BH792" s="559" t="str">
        <f t="shared" si="406"/>
        <v/>
      </c>
      <c r="BI792" s="559" t="str">
        <f t="shared" si="407"/>
        <v/>
      </c>
      <c r="BK792" s="27"/>
      <c r="BL792" s="606" t="str">
        <f t="shared" si="408"/>
        <v/>
      </c>
      <c r="BM792" s="606" t="str">
        <f t="shared" si="409"/>
        <v/>
      </c>
      <c r="BN792" s="606" t="str">
        <f t="shared" si="410"/>
        <v/>
      </c>
      <c r="BO792" s="607" t="str">
        <f>IFERROR(IF(BN792="対象",ROUNDDOWN(L792*VLOOKUP(K792,【参考】数式用!$A$4:$J$42,10,FALSE)*AA792,0),""),"")</f>
        <v/>
      </c>
      <c r="BP792" s="606" t="str">
        <f t="shared" si="414"/>
        <v/>
      </c>
      <c r="BQ792" s="606" t="str">
        <f t="shared" si="411"/>
        <v/>
      </c>
      <c r="BR792" s="608" t="str">
        <f t="shared" si="415"/>
        <v/>
      </c>
      <c r="BS792" s="608" t="str">
        <f t="shared" si="412"/>
        <v/>
      </c>
      <c r="BT792" s="606" t="str">
        <f t="shared" si="413"/>
        <v/>
      </c>
      <c r="BU792" s="607" t="str">
        <f>IFERROR(IF(BT792="Ⅱロ有り",ROUNDDOWN(L792*VLOOKUP(K792,【参考】数式用!$A$4:$J$42,10,FALSE)*AA792,0),""),"")</f>
        <v/>
      </c>
      <c r="BV792" s="606" t="str">
        <f>IFERROR(IF(BT792="Ⅱロなし",ROUNDDOWN(L792*VLOOKUP(K792,【参考】数式用!$A$4:$J$42,8,FALSE)*AA792,0),""),"")</f>
        <v/>
      </c>
    </row>
    <row r="793" spans="1:74" ht="110.1" customHeight="1" thickBot="1">
      <c r="A793" s="333">
        <v>780</v>
      </c>
      <c r="B793" s="1008" t="str">
        <f>IF(基本情報入力シート!B815="","",基本情報入力シート!B815)</f>
        <v/>
      </c>
      <c r="C793" s="1009"/>
      <c r="D793" s="1009"/>
      <c r="E793" s="1009"/>
      <c r="F793" s="1010"/>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24" t="str">
        <f>IF('別紙様式2-2（個票（４、５月））'!M793="","",'別紙様式2-2（個票（４、５月））'!M793)</f>
        <v/>
      </c>
      <c r="N793" s="584" t="str">
        <f>IF('別紙様式2-2（個票（４、５月））'!N793="","",'別紙様式2-2（個票（４、５月））'!N793)</f>
        <v/>
      </c>
      <c r="O793" s="336"/>
      <c r="P793" s="337" t="str">
        <f>IFERROR(VLOOKUP(K793,【参考】数式用!$A$2:$M$57,MATCH(O793,【参考】数式用!$G$3:$M$3,0)+6,0),"")</f>
        <v/>
      </c>
      <c r="Q793" s="338" t="s">
        <v>118</v>
      </c>
      <c r="R793" s="339"/>
      <c r="S793" s="340" t="s">
        <v>183</v>
      </c>
      <c r="T793" s="339"/>
      <c r="U793" s="340" t="s">
        <v>184</v>
      </c>
      <c r="V793" s="339"/>
      <c r="W793" s="340" t="s">
        <v>183</v>
      </c>
      <c r="X793" s="339"/>
      <c r="Y793" s="340" t="s">
        <v>185</v>
      </c>
      <c r="Z793" s="340" t="s">
        <v>186</v>
      </c>
      <c r="AA793" s="340" t="str">
        <f t="shared" si="385"/>
        <v/>
      </c>
      <c r="AB793" s="341" t="s">
        <v>187</v>
      </c>
      <c r="AC793" s="342" t="str">
        <f t="shared" si="386"/>
        <v/>
      </c>
      <c r="AD793" s="509" t="str">
        <f t="shared" si="387"/>
        <v/>
      </c>
      <c r="AE793" s="343" t="str">
        <f>IFERROR(ROUNDDOWN(ROUNDDOWN(ROUND(L793*VLOOKUP(K793,【参考】数式用!$A$2:$M$57,MATCH("処遇改善加算Ⅳ",【参考】数式用!$G$3:$M$3,0)+6,0),0),0)*AA793*0.5,0), "")</f>
        <v/>
      </c>
      <c r="AF793" s="344"/>
      <c r="AG793" s="345"/>
      <c r="AH793" s="345"/>
      <c r="AI793" s="344"/>
      <c r="AJ793" s="382"/>
      <c r="AK793" s="346"/>
      <c r="AL793" s="324" t="str">
        <f t="shared" si="388"/>
        <v/>
      </c>
      <c r="AM793" s="325" t="str">
        <f t="shared" si="389"/>
        <v/>
      </c>
      <c r="AN793" s="255"/>
      <c r="AO793" s="577" t="str">
        <f>IFERROR(VLOOKUP(K793,【参考】数式用!$A$2:$N$57,14,FALSE),"")</f>
        <v/>
      </c>
      <c r="AP793" s="577" t="str">
        <f t="shared" si="390"/>
        <v/>
      </c>
      <c r="AQ793" s="560" t="str">
        <f t="shared" si="391"/>
        <v/>
      </c>
      <c r="AR793" s="560" t="str">
        <f t="shared" si="392"/>
        <v>キャリアパス要件Ⅰ・Ⅱ_</v>
      </c>
      <c r="AS793" s="632" t="str">
        <f t="shared" si="393"/>
        <v>入力済</v>
      </c>
      <c r="AT793" s="577" t="str">
        <f t="shared" si="394"/>
        <v/>
      </c>
      <c r="AU793" s="632" t="str">
        <f t="shared" si="395"/>
        <v>入力済</v>
      </c>
      <c r="AV793" s="632" t="str">
        <f t="shared" si="396"/>
        <v/>
      </c>
      <c r="AW793" s="632" t="str">
        <f t="shared" si="397"/>
        <v/>
      </c>
      <c r="AX793" s="577" t="str">
        <f t="shared" si="398"/>
        <v/>
      </c>
      <c r="AY793" s="632" t="str">
        <f>IFERROR(VLOOKUP(K793,【参考】数式用!$AR$3:$AS$49, 2, FALSE), "")</f>
        <v/>
      </c>
      <c r="AZ793" s="577" t="str">
        <f t="shared" si="399"/>
        <v/>
      </c>
      <c r="BA793" s="559" t="str">
        <f t="shared" si="400"/>
        <v>入力済</v>
      </c>
      <c r="BB793" s="632" t="str">
        <f>IFERROR(VLOOKUP(K793,【参考】数式用!$AX$3:$AY$59, 2, FALSE), "")</f>
        <v/>
      </c>
      <c r="BC793" s="577" t="str">
        <f t="shared" si="401"/>
        <v/>
      </c>
      <c r="BD793" s="559" t="str">
        <f t="shared" si="402"/>
        <v>入力済</v>
      </c>
      <c r="BE793" s="559" t="str">
        <f t="shared" si="403"/>
        <v/>
      </c>
      <c r="BF793" s="559" t="str">
        <f t="shared" si="404"/>
        <v/>
      </c>
      <c r="BG793" s="559" t="str">
        <f t="shared" si="405"/>
        <v/>
      </c>
      <c r="BH793" s="559" t="str">
        <f t="shared" si="406"/>
        <v/>
      </c>
      <c r="BI793" s="559" t="str">
        <f t="shared" si="407"/>
        <v/>
      </c>
      <c r="BK793" s="27"/>
      <c r="BL793" s="606" t="str">
        <f t="shared" si="408"/>
        <v/>
      </c>
      <c r="BM793" s="606" t="str">
        <f t="shared" si="409"/>
        <v/>
      </c>
      <c r="BN793" s="606" t="str">
        <f t="shared" si="410"/>
        <v/>
      </c>
      <c r="BO793" s="607" t="str">
        <f>IFERROR(IF(BN793="対象",ROUNDDOWN(L793*VLOOKUP(K793,【参考】数式用!$A$4:$J$42,10,FALSE)*AA793,0),""),"")</f>
        <v/>
      </c>
      <c r="BP793" s="606" t="str">
        <f t="shared" si="414"/>
        <v/>
      </c>
      <c r="BQ793" s="606" t="str">
        <f t="shared" si="411"/>
        <v/>
      </c>
      <c r="BR793" s="608" t="str">
        <f t="shared" si="415"/>
        <v/>
      </c>
      <c r="BS793" s="608" t="str">
        <f t="shared" si="412"/>
        <v/>
      </c>
      <c r="BT793" s="606" t="str">
        <f t="shared" si="413"/>
        <v/>
      </c>
      <c r="BU793" s="607" t="str">
        <f>IFERROR(IF(BT793="Ⅱロ有り",ROUNDDOWN(L793*VLOOKUP(K793,【参考】数式用!$A$4:$J$42,10,FALSE)*AA793,0),""),"")</f>
        <v/>
      </c>
      <c r="BV793" s="606" t="str">
        <f>IFERROR(IF(BT793="Ⅱロなし",ROUNDDOWN(L793*VLOOKUP(K793,【参考】数式用!$A$4:$J$42,8,FALSE)*AA793,0),""),"")</f>
        <v/>
      </c>
    </row>
    <row r="794" spans="1:74" ht="110.1" customHeight="1" thickBot="1">
      <c r="A794" s="333">
        <v>781</v>
      </c>
      <c r="B794" s="1008" t="str">
        <f>IF(基本情報入力シート!B816="","",基本情報入力シート!B816)</f>
        <v/>
      </c>
      <c r="C794" s="1009"/>
      <c r="D794" s="1009"/>
      <c r="E794" s="1009"/>
      <c r="F794" s="1010"/>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24" t="str">
        <f>IF('別紙様式2-2（個票（４、５月））'!M794="","",'別紙様式2-2（個票（４、５月））'!M794)</f>
        <v/>
      </c>
      <c r="N794" s="584" t="str">
        <f>IF('別紙様式2-2（個票（４、５月））'!N794="","",'別紙様式2-2（個票（４、５月））'!N794)</f>
        <v/>
      </c>
      <c r="O794" s="336"/>
      <c r="P794" s="337" t="str">
        <f>IFERROR(VLOOKUP(K794,【参考】数式用!$A$2:$M$57,MATCH(O794,【参考】数式用!$G$3:$M$3,0)+6,0),"")</f>
        <v/>
      </c>
      <c r="Q794" s="338" t="s">
        <v>118</v>
      </c>
      <c r="R794" s="339"/>
      <c r="S794" s="340" t="s">
        <v>183</v>
      </c>
      <c r="T794" s="339"/>
      <c r="U794" s="340" t="s">
        <v>184</v>
      </c>
      <c r="V794" s="339"/>
      <c r="W794" s="340" t="s">
        <v>183</v>
      </c>
      <c r="X794" s="339"/>
      <c r="Y794" s="340" t="s">
        <v>185</v>
      </c>
      <c r="Z794" s="340" t="s">
        <v>186</v>
      </c>
      <c r="AA794" s="340" t="str">
        <f t="shared" si="385"/>
        <v/>
      </c>
      <c r="AB794" s="341" t="s">
        <v>187</v>
      </c>
      <c r="AC794" s="342" t="str">
        <f t="shared" si="386"/>
        <v/>
      </c>
      <c r="AD794" s="509" t="str">
        <f t="shared" si="387"/>
        <v/>
      </c>
      <c r="AE794" s="343" t="str">
        <f>IFERROR(ROUNDDOWN(ROUNDDOWN(ROUND(L794*VLOOKUP(K794,【参考】数式用!$A$2:$M$57,MATCH("処遇改善加算Ⅳ",【参考】数式用!$G$3:$M$3,0)+6,0),0),0)*AA794*0.5,0), "")</f>
        <v/>
      </c>
      <c r="AF794" s="344"/>
      <c r="AG794" s="345"/>
      <c r="AH794" s="345"/>
      <c r="AI794" s="344"/>
      <c r="AJ794" s="382"/>
      <c r="AK794" s="346"/>
      <c r="AL794" s="324" t="str">
        <f t="shared" si="388"/>
        <v/>
      </c>
      <c r="AM794" s="325" t="str">
        <f t="shared" si="389"/>
        <v/>
      </c>
      <c r="AN794" s="255"/>
      <c r="AO794" s="577" t="str">
        <f>IFERROR(VLOOKUP(K794,【参考】数式用!$A$2:$N$57,14,FALSE),"")</f>
        <v/>
      </c>
      <c r="AP794" s="577" t="str">
        <f t="shared" si="390"/>
        <v/>
      </c>
      <c r="AQ794" s="560" t="str">
        <f t="shared" si="391"/>
        <v/>
      </c>
      <c r="AR794" s="560" t="str">
        <f t="shared" si="392"/>
        <v>キャリアパス要件Ⅰ・Ⅱ_</v>
      </c>
      <c r="AS794" s="632" t="str">
        <f t="shared" si="393"/>
        <v>入力済</v>
      </c>
      <c r="AT794" s="577" t="str">
        <f t="shared" si="394"/>
        <v/>
      </c>
      <c r="AU794" s="632" t="str">
        <f t="shared" si="395"/>
        <v>入力済</v>
      </c>
      <c r="AV794" s="632" t="str">
        <f t="shared" si="396"/>
        <v/>
      </c>
      <c r="AW794" s="632" t="str">
        <f t="shared" si="397"/>
        <v/>
      </c>
      <c r="AX794" s="577" t="str">
        <f t="shared" si="398"/>
        <v/>
      </c>
      <c r="AY794" s="632" t="str">
        <f>IFERROR(VLOOKUP(K794,【参考】数式用!$AR$3:$AS$49, 2, FALSE), "")</f>
        <v/>
      </c>
      <c r="AZ794" s="577" t="str">
        <f t="shared" si="399"/>
        <v/>
      </c>
      <c r="BA794" s="559" t="str">
        <f t="shared" si="400"/>
        <v>入力済</v>
      </c>
      <c r="BB794" s="632" t="str">
        <f>IFERROR(VLOOKUP(K794,【参考】数式用!$AX$3:$AY$59, 2, FALSE), "")</f>
        <v/>
      </c>
      <c r="BC794" s="577" t="str">
        <f t="shared" si="401"/>
        <v/>
      </c>
      <c r="BD794" s="559" t="str">
        <f t="shared" si="402"/>
        <v>入力済</v>
      </c>
      <c r="BE794" s="559" t="str">
        <f t="shared" si="403"/>
        <v/>
      </c>
      <c r="BF794" s="559" t="str">
        <f t="shared" si="404"/>
        <v/>
      </c>
      <c r="BG794" s="559" t="str">
        <f t="shared" si="405"/>
        <v/>
      </c>
      <c r="BH794" s="559" t="str">
        <f t="shared" si="406"/>
        <v/>
      </c>
      <c r="BI794" s="559" t="str">
        <f t="shared" si="407"/>
        <v/>
      </c>
      <c r="BK794" s="27"/>
      <c r="BL794" s="606" t="str">
        <f t="shared" si="408"/>
        <v/>
      </c>
      <c r="BM794" s="606" t="str">
        <f t="shared" si="409"/>
        <v/>
      </c>
      <c r="BN794" s="606" t="str">
        <f t="shared" si="410"/>
        <v/>
      </c>
      <c r="BO794" s="607" t="str">
        <f>IFERROR(IF(BN794="対象",ROUNDDOWN(L794*VLOOKUP(K794,【参考】数式用!$A$4:$J$42,10,FALSE)*AA794,0),""),"")</f>
        <v/>
      </c>
      <c r="BP794" s="606" t="str">
        <f t="shared" si="414"/>
        <v/>
      </c>
      <c r="BQ794" s="606" t="str">
        <f t="shared" si="411"/>
        <v/>
      </c>
      <c r="BR794" s="608" t="str">
        <f t="shared" si="415"/>
        <v/>
      </c>
      <c r="BS794" s="608" t="str">
        <f t="shared" si="412"/>
        <v/>
      </c>
      <c r="BT794" s="606" t="str">
        <f t="shared" si="413"/>
        <v/>
      </c>
      <c r="BU794" s="607" t="str">
        <f>IFERROR(IF(BT794="Ⅱロ有り",ROUNDDOWN(L794*VLOOKUP(K794,【参考】数式用!$A$4:$J$42,10,FALSE)*AA794,0),""),"")</f>
        <v/>
      </c>
      <c r="BV794" s="606" t="str">
        <f>IFERROR(IF(BT794="Ⅱロなし",ROUNDDOWN(L794*VLOOKUP(K794,【参考】数式用!$A$4:$J$42,8,FALSE)*AA794,0),""),"")</f>
        <v/>
      </c>
    </row>
    <row r="795" spans="1:74" ht="110.1" customHeight="1" thickBot="1">
      <c r="A795" s="333">
        <v>782</v>
      </c>
      <c r="B795" s="1008" t="str">
        <f>IF(基本情報入力シート!B817="","",基本情報入力シート!B817)</f>
        <v/>
      </c>
      <c r="C795" s="1009"/>
      <c r="D795" s="1009"/>
      <c r="E795" s="1009"/>
      <c r="F795" s="1010"/>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24" t="str">
        <f>IF('別紙様式2-2（個票（４、５月））'!M795="","",'別紙様式2-2（個票（４、５月））'!M795)</f>
        <v/>
      </c>
      <c r="N795" s="584" t="str">
        <f>IF('別紙様式2-2（個票（４、５月））'!N795="","",'別紙様式2-2（個票（４、５月））'!N795)</f>
        <v/>
      </c>
      <c r="O795" s="336"/>
      <c r="P795" s="337" t="str">
        <f>IFERROR(VLOOKUP(K795,【参考】数式用!$A$2:$M$57,MATCH(O795,【参考】数式用!$G$3:$M$3,0)+6,0),"")</f>
        <v/>
      </c>
      <c r="Q795" s="338" t="s">
        <v>118</v>
      </c>
      <c r="R795" s="339"/>
      <c r="S795" s="340" t="s">
        <v>183</v>
      </c>
      <c r="T795" s="339"/>
      <c r="U795" s="340" t="s">
        <v>184</v>
      </c>
      <c r="V795" s="339"/>
      <c r="W795" s="340" t="s">
        <v>183</v>
      </c>
      <c r="X795" s="339"/>
      <c r="Y795" s="340" t="s">
        <v>185</v>
      </c>
      <c r="Z795" s="340" t="s">
        <v>186</v>
      </c>
      <c r="AA795" s="340" t="str">
        <f t="shared" si="385"/>
        <v/>
      </c>
      <c r="AB795" s="341" t="s">
        <v>187</v>
      </c>
      <c r="AC795" s="342" t="str">
        <f t="shared" si="386"/>
        <v/>
      </c>
      <c r="AD795" s="509" t="str">
        <f t="shared" si="387"/>
        <v/>
      </c>
      <c r="AE795" s="343" t="str">
        <f>IFERROR(ROUNDDOWN(ROUNDDOWN(ROUND(L795*VLOOKUP(K795,【参考】数式用!$A$2:$M$57,MATCH("処遇改善加算Ⅳ",【参考】数式用!$G$3:$M$3,0)+6,0),0),0)*AA795*0.5,0), "")</f>
        <v/>
      </c>
      <c r="AF795" s="344"/>
      <c r="AG795" s="345"/>
      <c r="AH795" s="345"/>
      <c r="AI795" s="344"/>
      <c r="AJ795" s="382"/>
      <c r="AK795" s="346"/>
      <c r="AL795" s="324" t="str">
        <f t="shared" si="388"/>
        <v/>
      </c>
      <c r="AM795" s="325" t="str">
        <f t="shared" si="389"/>
        <v/>
      </c>
      <c r="AN795" s="255"/>
      <c r="AO795" s="577" t="str">
        <f>IFERROR(VLOOKUP(K795,【参考】数式用!$A$2:$N$57,14,FALSE),"")</f>
        <v/>
      </c>
      <c r="AP795" s="577" t="str">
        <f t="shared" si="390"/>
        <v/>
      </c>
      <c r="AQ795" s="560" t="str">
        <f t="shared" si="391"/>
        <v/>
      </c>
      <c r="AR795" s="560" t="str">
        <f t="shared" si="392"/>
        <v>キャリアパス要件Ⅰ・Ⅱ_</v>
      </c>
      <c r="AS795" s="632" t="str">
        <f t="shared" si="393"/>
        <v>入力済</v>
      </c>
      <c r="AT795" s="577" t="str">
        <f t="shared" si="394"/>
        <v/>
      </c>
      <c r="AU795" s="632" t="str">
        <f t="shared" si="395"/>
        <v>入力済</v>
      </c>
      <c r="AV795" s="632" t="str">
        <f t="shared" si="396"/>
        <v/>
      </c>
      <c r="AW795" s="632" t="str">
        <f t="shared" si="397"/>
        <v/>
      </c>
      <c r="AX795" s="577" t="str">
        <f t="shared" si="398"/>
        <v/>
      </c>
      <c r="AY795" s="632" t="str">
        <f>IFERROR(VLOOKUP(K795,【参考】数式用!$AR$3:$AS$49, 2, FALSE), "")</f>
        <v/>
      </c>
      <c r="AZ795" s="577" t="str">
        <f t="shared" si="399"/>
        <v/>
      </c>
      <c r="BA795" s="559" t="str">
        <f t="shared" si="400"/>
        <v>入力済</v>
      </c>
      <c r="BB795" s="632" t="str">
        <f>IFERROR(VLOOKUP(K795,【参考】数式用!$AX$3:$AY$59, 2, FALSE), "")</f>
        <v/>
      </c>
      <c r="BC795" s="577" t="str">
        <f t="shared" si="401"/>
        <v/>
      </c>
      <c r="BD795" s="559" t="str">
        <f t="shared" si="402"/>
        <v>入力済</v>
      </c>
      <c r="BE795" s="559" t="str">
        <f t="shared" si="403"/>
        <v/>
      </c>
      <c r="BF795" s="559" t="str">
        <f t="shared" si="404"/>
        <v/>
      </c>
      <c r="BG795" s="559" t="str">
        <f t="shared" si="405"/>
        <v/>
      </c>
      <c r="BH795" s="559" t="str">
        <f t="shared" si="406"/>
        <v/>
      </c>
      <c r="BI795" s="559" t="str">
        <f t="shared" si="407"/>
        <v/>
      </c>
      <c r="BK795" s="27"/>
      <c r="BL795" s="606" t="str">
        <f t="shared" si="408"/>
        <v/>
      </c>
      <c r="BM795" s="606" t="str">
        <f t="shared" si="409"/>
        <v/>
      </c>
      <c r="BN795" s="606" t="str">
        <f t="shared" si="410"/>
        <v/>
      </c>
      <c r="BO795" s="607" t="str">
        <f>IFERROR(IF(BN795="対象",ROUNDDOWN(L795*VLOOKUP(K795,【参考】数式用!$A$4:$J$42,10,FALSE)*AA795,0),""),"")</f>
        <v/>
      </c>
      <c r="BP795" s="606" t="str">
        <f t="shared" si="414"/>
        <v/>
      </c>
      <c r="BQ795" s="606" t="str">
        <f t="shared" si="411"/>
        <v/>
      </c>
      <c r="BR795" s="608" t="str">
        <f t="shared" si="415"/>
        <v/>
      </c>
      <c r="BS795" s="608" t="str">
        <f t="shared" si="412"/>
        <v/>
      </c>
      <c r="BT795" s="606" t="str">
        <f t="shared" si="413"/>
        <v/>
      </c>
      <c r="BU795" s="607" t="str">
        <f>IFERROR(IF(BT795="Ⅱロ有り",ROUNDDOWN(L795*VLOOKUP(K795,【参考】数式用!$A$4:$J$42,10,FALSE)*AA795,0),""),"")</f>
        <v/>
      </c>
      <c r="BV795" s="606" t="str">
        <f>IFERROR(IF(BT795="Ⅱロなし",ROUNDDOWN(L795*VLOOKUP(K795,【参考】数式用!$A$4:$J$42,8,FALSE)*AA795,0),""),"")</f>
        <v/>
      </c>
    </row>
    <row r="796" spans="1:74" ht="110.1" customHeight="1" thickBot="1">
      <c r="A796" s="333">
        <v>783</v>
      </c>
      <c r="B796" s="1008" t="str">
        <f>IF(基本情報入力シート!B818="","",基本情報入力シート!B818)</f>
        <v/>
      </c>
      <c r="C796" s="1009"/>
      <c r="D796" s="1009"/>
      <c r="E796" s="1009"/>
      <c r="F796" s="1010"/>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24" t="str">
        <f>IF('別紙様式2-2（個票（４、５月））'!M796="","",'別紙様式2-2（個票（４、５月））'!M796)</f>
        <v/>
      </c>
      <c r="N796" s="584" t="str">
        <f>IF('別紙様式2-2（個票（４、５月））'!N796="","",'別紙様式2-2（個票（４、５月））'!N796)</f>
        <v/>
      </c>
      <c r="O796" s="336"/>
      <c r="P796" s="337" t="str">
        <f>IFERROR(VLOOKUP(K796,【参考】数式用!$A$2:$M$57,MATCH(O796,【参考】数式用!$G$3:$M$3,0)+6,0),"")</f>
        <v/>
      </c>
      <c r="Q796" s="338" t="s">
        <v>118</v>
      </c>
      <c r="R796" s="339"/>
      <c r="S796" s="340" t="s">
        <v>183</v>
      </c>
      <c r="T796" s="339"/>
      <c r="U796" s="340" t="s">
        <v>184</v>
      </c>
      <c r="V796" s="339"/>
      <c r="W796" s="340" t="s">
        <v>183</v>
      </c>
      <c r="X796" s="339"/>
      <c r="Y796" s="340" t="s">
        <v>185</v>
      </c>
      <c r="Z796" s="340" t="s">
        <v>186</v>
      </c>
      <c r="AA796" s="340" t="str">
        <f t="shared" si="385"/>
        <v/>
      </c>
      <c r="AB796" s="341" t="s">
        <v>187</v>
      </c>
      <c r="AC796" s="342" t="str">
        <f t="shared" si="386"/>
        <v/>
      </c>
      <c r="AD796" s="509" t="str">
        <f t="shared" si="387"/>
        <v/>
      </c>
      <c r="AE796" s="343" t="str">
        <f>IFERROR(ROUNDDOWN(ROUNDDOWN(ROUND(L796*VLOOKUP(K796,【参考】数式用!$A$2:$M$57,MATCH("処遇改善加算Ⅳ",【参考】数式用!$G$3:$M$3,0)+6,0),0),0)*AA796*0.5,0), "")</f>
        <v/>
      </c>
      <c r="AF796" s="344"/>
      <c r="AG796" s="345"/>
      <c r="AH796" s="345"/>
      <c r="AI796" s="344"/>
      <c r="AJ796" s="382"/>
      <c r="AK796" s="346"/>
      <c r="AL796" s="324" t="str">
        <f t="shared" si="388"/>
        <v/>
      </c>
      <c r="AM796" s="325" t="str">
        <f t="shared" si="389"/>
        <v/>
      </c>
      <c r="AN796" s="255"/>
      <c r="AO796" s="577" t="str">
        <f>IFERROR(VLOOKUP(K796,【参考】数式用!$A$2:$N$57,14,FALSE),"")</f>
        <v/>
      </c>
      <c r="AP796" s="577" t="str">
        <f t="shared" si="390"/>
        <v/>
      </c>
      <c r="AQ796" s="560" t="str">
        <f t="shared" si="391"/>
        <v/>
      </c>
      <c r="AR796" s="560" t="str">
        <f t="shared" si="392"/>
        <v>キャリアパス要件Ⅰ・Ⅱ_</v>
      </c>
      <c r="AS796" s="632" t="str">
        <f t="shared" si="393"/>
        <v>入力済</v>
      </c>
      <c r="AT796" s="577" t="str">
        <f t="shared" si="394"/>
        <v/>
      </c>
      <c r="AU796" s="632" t="str">
        <f t="shared" si="395"/>
        <v>入力済</v>
      </c>
      <c r="AV796" s="632" t="str">
        <f t="shared" si="396"/>
        <v/>
      </c>
      <c r="AW796" s="632" t="str">
        <f t="shared" si="397"/>
        <v/>
      </c>
      <c r="AX796" s="577" t="str">
        <f t="shared" si="398"/>
        <v/>
      </c>
      <c r="AY796" s="632" t="str">
        <f>IFERROR(VLOOKUP(K796,【参考】数式用!$AR$3:$AS$49, 2, FALSE), "")</f>
        <v/>
      </c>
      <c r="AZ796" s="577" t="str">
        <f t="shared" si="399"/>
        <v/>
      </c>
      <c r="BA796" s="559" t="str">
        <f t="shared" si="400"/>
        <v>入力済</v>
      </c>
      <c r="BB796" s="632" t="str">
        <f>IFERROR(VLOOKUP(K796,【参考】数式用!$AX$3:$AY$59, 2, FALSE), "")</f>
        <v/>
      </c>
      <c r="BC796" s="577" t="str">
        <f t="shared" si="401"/>
        <v/>
      </c>
      <c r="BD796" s="559" t="str">
        <f t="shared" si="402"/>
        <v>入力済</v>
      </c>
      <c r="BE796" s="559" t="str">
        <f t="shared" si="403"/>
        <v/>
      </c>
      <c r="BF796" s="559" t="str">
        <f t="shared" si="404"/>
        <v/>
      </c>
      <c r="BG796" s="559" t="str">
        <f t="shared" si="405"/>
        <v/>
      </c>
      <c r="BH796" s="559" t="str">
        <f t="shared" si="406"/>
        <v/>
      </c>
      <c r="BI796" s="559" t="str">
        <f t="shared" si="407"/>
        <v/>
      </c>
      <c r="BK796" s="27"/>
      <c r="BL796" s="606" t="str">
        <f t="shared" si="408"/>
        <v/>
      </c>
      <c r="BM796" s="606" t="str">
        <f t="shared" si="409"/>
        <v/>
      </c>
      <c r="BN796" s="606" t="str">
        <f t="shared" si="410"/>
        <v/>
      </c>
      <c r="BO796" s="607" t="str">
        <f>IFERROR(IF(BN796="対象",ROUNDDOWN(L796*VLOOKUP(K796,【参考】数式用!$A$4:$J$42,10,FALSE)*AA796,0),""),"")</f>
        <v/>
      </c>
      <c r="BP796" s="606" t="str">
        <f t="shared" si="414"/>
        <v/>
      </c>
      <c r="BQ796" s="606" t="str">
        <f t="shared" si="411"/>
        <v/>
      </c>
      <c r="BR796" s="608" t="str">
        <f t="shared" si="415"/>
        <v/>
      </c>
      <c r="BS796" s="608" t="str">
        <f t="shared" si="412"/>
        <v/>
      </c>
      <c r="BT796" s="606" t="str">
        <f t="shared" si="413"/>
        <v/>
      </c>
      <c r="BU796" s="607" t="str">
        <f>IFERROR(IF(BT796="Ⅱロ有り",ROUNDDOWN(L796*VLOOKUP(K796,【参考】数式用!$A$4:$J$42,10,FALSE)*AA796,0),""),"")</f>
        <v/>
      </c>
      <c r="BV796" s="606" t="str">
        <f>IFERROR(IF(BT796="Ⅱロなし",ROUNDDOWN(L796*VLOOKUP(K796,【参考】数式用!$A$4:$J$42,8,FALSE)*AA796,0),""),"")</f>
        <v/>
      </c>
    </row>
    <row r="797" spans="1:74" ht="110.1" customHeight="1" thickBot="1">
      <c r="A797" s="333">
        <v>784</v>
      </c>
      <c r="B797" s="1008" t="str">
        <f>IF(基本情報入力シート!B819="","",基本情報入力シート!B819)</f>
        <v/>
      </c>
      <c r="C797" s="1009"/>
      <c r="D797" s="1009"/>
      <c r="E797" s="1009"/>
      <c r="F797" s="1010"/>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24" t="str">
        <f>IF('別紙様式2-2（個票（４、５月））'!M797="","",'別紙様式2-2（個票（４、５月））'!M797)</f>
        <v/>
      </c>
      <c r="N797" s="584" t="str">
        <f>IF('別紙様式2-2（個票（４、５月））'!N797="","",'別紙様式2-2（個票（４、５月））'!N797)</f>
        <v/>
      </c>
      <c r="O797" s="336"/>
      <c r="P797" s="337" t="str">
        <f>IFERROR(VLOOKUP(K797,【参考】数式用!$A$2:$M$57,MATCH(O797,【参考】数式用!$G$3:$M$3,0)+6,0),"")</f>
        <v/>
      </c>
      <c r="Q797" s="338" t="s">
        <v>118</v>
      </c>
      <c r="R797" s="339"/>
      <c r="S797" s="340" t="s">
        <v>183</v>
      </c>
      <c r="T797" s="339"/>
      <c r="U797" s="340" t="s">
        <v>184</v>
      </c>
      <c r="V797" s="339"/>
      <c r="W797" s="340" t="s">
        <v>183</v>
      </c>
      <c r="X797" s="339"/>
      <c r="Y797" s="340" t="s">
        <v>185</v>
      </c>
      <c r="Z797" s="340" t="s">
        <v>186</v>
      </c>
      <c r="AA797" s="340" t="str">
        <f t="shared" si="385"/>
        <v/>
      </c>
      <c r="AB797" s="341" t="s">
        <v>187</v>
      </c>
      <c r="AC797" s="342" t="str">
        <f t="shared" si="386"/>
        <v/>
      </c>
      <c r="AD797" s="509" t="str">
        <f t="shared" si="387"/>
        <v/>
      </c>
      <c r="AE797" s="343" t="str">
        <f>IFERROR(ROUNDDOWN(ROUNDDOWN(ROUND(L797*VLOOKUP(K797,【参考】数式用!$A$2:$M$57,MATCH("処遇改善加算Ⅳ",【参考】数式用!$G$3:$M$3,0)+6,0),0),0)*AA797*0.5,0), "")</f>
        <v/>
      </c>
      <c r="AF797" s="344"/>
      <c r="AG797" s="345"/>
      <c r="AH797" s="345"/>
      <c r="AI797" s="344"/>
      <c r="AJ797" s="382"/>
      <c r="AK797" s="346"/>
      <c r="AL797" s="324" t="str">
        <f t="shared" si="388"/>
        <v/>
      </c>
      <c r="AM797" s="325" t="str">
        <f t="shared" si="389"/>
        <v/>
      </c>
      <c r="AN797" s="255"/>
      <c r="AO797" s="577" t="str">
        <f>IFERROR(VLOOKUP(K797,【参考】数式用!$A$2:$N$57,14,FALSE),"")</f>
        <v/>
      </c>
      <c r="AP797" s="577" t="str">
        <f t="shared" si="390"/>
        <v/>
      </c>
      <c r="AQ797" s="560" t="str">
        <f t="shared" si="391"/>
        <v/>
      </c>
      <c r="AR797" s="560" t="str">
        <f t="shared" si="392"/>
        <v>キャリアパス要件Ⅰ・Ⅱ_</v>
      </c>
      <c r="AS797" s="632" t="str">
        <f t="shared" si="393"/>
        <v>入力済</v>
      </c>
      <c r="AT797" s="577" t="str">
        <f t="shared" si="394"/>
        <v/>
      </c>
      <c r="AU797" s="632" t="str">
        <f t="shared" si="395"/>
        <v>入力済</v>
      </c>
      <c r="AV797" s="632" t="str">
        <f t="shared" si="396"/>
        <v/>
      </c>
      <c r="AW797" s="632" t="str">
        <f t="shared" si="397"/>
        <v/>
      </c>
      <c r="AX797" s="577" t="str">
        <f t="shared" si="398"/>
        <v/>
      </c>
      <c r="AY797" s="632" t="str">
        <f>IFERROR(VLOOKUP(K797,【参考】数式用!$AR$3:$AS$49, 2, FALSE), "")</f>
        <v/>
      </c>
      <c r="AZ797" s="577" t="str">
        <f t="shared" si="399"/>
        <v/>
      </c>
      <c r="BA797" s="559" t="str">
        <f t="shared" si="400"/>
        <v>入力済</v>
      </c>
      <c r="BB797" s="632" t="str">
        <f>IFERROR(VLOOKUP(K797,【参考】数式用!$AX$3:$AY$59, 2, FALSE), "")</f>
        <v/>
      </c>
      <c r="BC797" s="577" t="str">
        <f t="shared" si="401"/>
        <v/>
      </c>
      <c r="BD797" s="559" t="str">
        <f t="shared" si="402"/>
        <v>入力済</v>
      </c>
      <c r="BE797" s="559" t="str">
        <f t="shared" si="403"/>
        <v/>
      </c>
      <c r="BF797" s="559" t="str">
        <f t="shared" si="404"/>
        <v/>
      </c>
      <c r="BG797" s="559" t="str">
        <f t="shared" si="405"/>
        <v/>
      </c>
      <c r="BH797" s="559" t="str">
        <f t="shared" si="406"/>
        <v/>
      </c>
      <c r="BI797" s="559" t="str">
        <f t="shared" si="407"/>
        <v/>
      </c>
      <c r="BK797" s="27"/>
      <c r="BL797" s="606" t="str">
        <f t="shared" si="408"/>
        <v/>
      </c>
      <c r="BM797" s="606" t="str">
        <f t="shared" si="409"/>
        <v/>
      </c>
      <c r="BN797" s="606" t="str">
        <f t="shared" si="410"/>
        <v/>
      </c>
      <c r="BO797" s="607" t="str">
        <f>IFERROR(IF(BN797="対象",ROUNDDOWN(L797*VLOOKUP(K797,【参考】数式用!$A$4:$J$42,10,FALSE)*AA797,0),""),"")</f>
        <v/>
      </c>
      <c r="BP797" s="606" t="str">
        <f t="shared" si="414"/>
        <v/>
      </c>
      <c r="BQ797" s="606" t="str">
        <f t="shared" si="411"/>
        <v/>
      </c>
      <c r="BR797" s="608" t="str">
        <f t="shared" si="415"/>
        <v/>
      </c>
      <c r="BS797" s="608" t="str">
        <f t="shared" si="412"/>
        <v/>
      </c>
      <c r="BT797" s="606" t="str">
        <f t="shared" si="413"/>
        <v/>
      </c>
      <c r="BU797" s="607" t="str">
        <f>IFERROR(IF(BT797="Ⅱロ有り",ROUNDDOWN(L797*VLOOKUP(K797,【参考】数式用!$A$4:$J$42,10,FALSE)*AA797,0),""),"")</f>
        <v/>
      </c>
      <c r="BV797" s="606" t="str">
        <f>IFERROR(IF(BT797="Ⅱロなし",ROUNDDOWN(L797*VLOOKUP(K797,【参考】数式用!$A$4:$J$42,8,FALSE)*AA797,0),""),"")</f>
        <v/>
      </c>
    </row>
    <row r="798" spans="1:74" ht="110.1" customHeight="1" thickBot="1">
      <c r="A798" s="333">
        <v>785</v>
      </c>
      <c r="B798" s="1008" t="str">
        <f>IF(基本情報入力シート!B820="","",基本情報入力シート!B820)</f>
        <v/>
      </c>
      <c r="C798" s="1009"/>
      <c r="D798" s="1009"/>
      <c r="E798" s="1009"/>
      <c r="F798" s="1010"/>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24" t="str">
        <f>IF('別紙様式2-2（個票（４、５月））'!M798="","",'別紙様式2-2（個票（４、５月））'!M798)</f>
        <v/>
      </c>
      <c r="N798" s="584" t="str">
        <f>IF('別紙様式2-2（個票（４、５月））'!N798="","",'別紙様式2-2（個票（４、５月））'!N798)</f>
        <v/>
      </c>
      <c r="O798" s="336"/>
      <c r="P798" s="337" t="str">
        <f>IFERROR(VLOOKUP(K798,【参考】数式用!$A$2:$M$57,MATCH(O798,【参考】数式用!$G$3:$M$3,0)+6,0),"")</f>
        <v/>
      </c>
      <c r="Q798" s="338" t="s">
        <v>118</v>
      </c>
      <c r="R798" s="339"/>
      <c r="S798" s="340" t="s">
        <v>183</v>
      </c>
      <c r="T798" s="339"/>
      <c r="U798" s="340" t="s">
        <v>184</v>
      </c>
      <c r="V798" s="339"/>
      <c r="W798" s="340" t="s">
        <v>183</v>
      </c>
      <c r="X798" s="339"/>
      <c r="Y798" s="340" t="s">
        <v>185</v>
      </c>
      <c r="Z798" s="340" t="s">
        <v>186</v>
      </c>
      <c r="AA798" s="340" t="str">
        <f t="shared" si="385"/>
        <v/>
      </c>
      <c r="AB798" s="341" t="s">
        <v>187</v>
      </c>
      <c r="AC798" s="342" t="str">
        <f t="shared" si="386"/>
        <v/>
      </c>
      <c r="AD798" s="509" t="str">
        <f t="shared" si="387"/>
        <v/>
      </c>
      <c r="AE798" s="343" t="str">
        <f>IFERROR(ROUNDDOWN(ROUNDDOWN(ROUND(L798*VLOOKUP(K798,【参考】数式用!$A$2:$M$57,MATCH("処遇改善加算Ⅳ",【参考】数式用!$G$3:$M$3,0)+6,0),0),0)*AA798*0.5,0), "")</f>
        <v/>
      </c>
      <c r="AF798" s="344"/>
      <c r="AG798" s="345"/>
      <c r="AH798" s="345"/>
      <c r="AI798" s="344"/>
      <c r="AJ798" s="382"/>
      <c r="AK798" s="346"/>
      <c r="AL798" s="324" t="str">
        <f t="shared" si="388"/>
        <v/>
      </c>
      <c r="AM798" s="325" t="str">
        <f t="shared" si="389"/>
        <v/>
      </c>
      <c r="AN798" s="255"/>
      <c r="AO798" s="577" t="str">
        <f>IFERROR(VLOOKUP(K798,【参考】数式用!$A$2:$N$57,14,FALSE),"")</f>
        <v/>
      </c>
      <c r="AP798" s="577" t="str">
        <f t="shared" si="390"/>
        <v/>
      </c>
      <c r="AQ798" s="560" t="str">
        <f t="shared" si="391"/>
        <v/>
      </c>
      <c r="AR798" s="560" t="str">
        <f t="shared" si="392"/>
        <v>キャリアパス要件Ⅰ・Ⅱ_</v>
      </c>
      <c r="AS798" s="632" t="str">
        <f t="shared" si="393"/>
        <v>入力済</v>
      </c>
      <c r="AT798" s="577" t="str">
        <f t="shared" si="394"/>
        <v/>
      </c>
      <c r="AU798" s="632" t="str">
        <f t="shared" si="395"/>
        <v>入力済</v>
      </c>
      <c r="AV798" s="632" t="str">
        <f t="shared" si="396"/>
        <v/>
      </c>
      <c r="AW798" s="632" t="str">
        <f t="shared" si="397"/>
        <v/>
      </c>
      <c r="AX798" s="577" t="str">
        <f t="shared" si="398"/>
        <v/>
      </c>
      <c r="AY798" s="632" t="str">
        <f>IFERROR(VLOOKUP(K798,【参考】数式用!$AR$3:$AS$49, 2, FALSE), "")</f>
        <v/>
      </c>
      <c r="AZ798" s="577" t="str">
        <f t="shared" si="399"/>
        <v/>
      </c>
      <c r="BA798" s="559" t="str">
        <f t="shared" si="400"/>
        <v>入力済</v>
      </c>
      <c r="BB798" s="632" t="str">
        <f>IFERROR(VLOOKUP(K798,【参考】数式用!$AX$3:$AY$59, 2, FALSE), "")</f>
        <v/>
      </c>
      <c r="BC798" s="577" t="str">
        <f t="shared" si="401"/>
        <v/>
      </c>
      <c r="BD798" s="559" t="str">
        <f t="shared" si="402"/>
        <v>入力済</v>
      </c>
      <c r="BE798" s="559" t="str">
        <f t="shared" si="403"/>
        <v/>
      </c>
      <c r="BF798" s="559" t="str">
        <f t="shared" si="404"/>
        <v/>
      </c>
      <c r="BG798" s="559" t="str">
        <f t="shared" si="405"/>
        <v/>
      </c>
      <c r="BH798" s="559" t="str">
        <f t="shared" si="406"/>
        <v/>
      </c>
      <c r="BI798" s="559" t="str">
        <f t="shared" si="407"/>
        <v/>
      </c>
      <c r="BK798" s="27"/>
      <c r="BL798" s="606" t="str">
        <f t="shared" si="408"/>
        <v/>
      </c>
      <c r="BM798" s="606" t="str">
        <f t="shared" si="409"/>
        <v/>
      </c>
      <c r="BN798" s="606" t="str">
        <f t="shared" si="410"/>
        <v/>
      </c>
      <c r="BO798" s="607" t="str">
        <f>IFERROR(IF(BN798="対象",ROUNDDOWN(L798*VLOOKUP(K798,【参考】数式用!$A$4:$J$42,10,FALSE)*AA798,0),""),"")</f>
        <v/>
      </c>
      <c r="BP798" s="606" t="str">
        <f t="shared" si="414"/>
        <v/>
      </c>
      <c r="BQ798" s="606" t="str">
        <f t="shared" si="411"/>
        <v/>
      </c>
      <c r="BR798" s="608" t="str">
        <f t="shared" si="415"/>
        <v/>
      </c>
      <c r="BS798" s="608" t="str">
        <f t="shared" si="412"/>
        <v/>
      </c>
      <c r="BT798" s="606" t="str">
        <f t="shared" si="413"/>
        <v/>
      </c>
      <c r="BU798" s="607" t="str">
        <f>IFERROR(IF(BT798="Ⅱロ有り",ROUNDDOWN(L798*VLOOKUP(K798,【参考】数式用!$A$4:$J$42,10,FALSE)*AA798,0),""),"")</f>
        <v/>
      </c>
      <c r="BV798" s="606" t="str">
        <f>IFERROR(IF(BT798="Ⅱロなし",ROUNDDOWN(L798*VLOOKUP(K798,【参考】数式用!$A$4:$J$42,8,FALSE)*AA798,0),""),"")</f>
        <v/>
      </c>
    </row>
    <row r="799" spans="1:74" ht="110.1" customHeight="1" thickBot="1">
      <c r="A799" s="333">
        <v>786</v>
      </c>
      <c r="B799" s="1008" t="str">
        <f>IF(基本情報入力シート!B821="","",基本情報入力シート!B821)</f>
        <v/>
      </c>
      <c r="C799" s="1009"/>
      <c r="D799" s="1009"/>
      <c r="E799" s="1009"/>
      <c r="F799" s="1010"/>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24" t="str">
        <f>IF('別紙様式2-2（個票（４、５月））'!M799="","",'別紙様式2-2（個票（４、５月））'!M799)</f>
        <v/>
      </c>
      <c r="N799" s="584" t="str">
        <f>IF('別紙様式2-2（個票（４、５月））'!N799="","",'別紙様式2-2（個票（４、５月））'!N799)</f>
        <v/>
      </c>
      <c r="O799" s="336"/>
      <c r="P799" s="337" t="str">
        <f>IFERROR(VLOOKUP(K799,【参考】数式用!$A$2:$M$57,MATCH(O799,【参考】数式用!$G$3:$M$3,0)+6,0),"")</f>
        <v/>
      </c>
      <c r="Q799" s="338" t="s">
        <v>118</v>
      </c>
      <c r="R799" s="339"/>
      <c r="S799" s="340" t="s">
        <v>183</v>
      </c>
      <c r="T799" s="339"/>
      <c r="U799" s="340" t="s">
        <v>184</v>
      </c>
      <c r="V799" s="339"/>
      <c r="W799" s="340" t="s">
        <v>183</v>
      </c>
      <c r="X799" s="339"/>
      <c r="Y799" s="340" t="s">
        <v>185</v>
      </c>
      <c r="Z799" s="340" t="s">
        <v>186</v>
      </c>
      <c r="AA799" s="340" t="str">
        <f t="shared" si="385"/>
        <v/>
      </c>
      <c r="AB799" s="341" t="s">
        <v>187</v>
      </c>
      <c r="AC799" s="342" t="str">
        <f t="shared" si="386"/>
        <v/>
      </c>
      <c r="AD799" s="509" t="str">
        <f t="shared" si="387"/>
        <v/>
      </c>
      <c r="AE799" s="343" t="str">
        <f>IFERROR(ROUNDDOWN(ROUNDDOWN(ROUND(L799*VLOOKUP(K799,【参考】数式用!$A$2:$M$57,MATCH("処遇改善加算Ⅳ",【参考】数式用!$G$3:$M$3,0)+6,0),0),0)*AA799*0.5,0), "")</f>
        <v/>
      </c>
      <c r="AF799" s="344"/>
      <c r="AG799" s="345"/>
      <c r="AH799" s="345"/>
      <c r="AI799" s="344"/>
      <c r="AJ799" s="382"/>
      <c r="AK799" s="346"/>
      <c r="AL799" s="324" t="str">
        <f t="shared" si="388"/>
        <v/>
      </c>
      <c r="AM799" s="325" t="str">
        <f t="shared" si="389"/>
        <v/>
      </c>
      <c r="AN799" s="255"/>
      <c r="AO799" s="577" t="str">
        <f>IFERROR(VLOOKUP(K799,【参考】数式用!$A$2:$N$57,14,FALSE),"")</f>
        <v/>
      </c>
      <c r="AP799" s="577" t="str">
        <f t="shared" si="390"/>
        <v/>
      </c>
      <c r="AQ799" s="560" t="str">
        <f t="shared" si="391"/>
        <v/>
      </c>
      <c r="AR799" s="560" t="str">
        <f t="shared" si="392"/>
        <v>キャリアパス要件Ⅰ・Ⅱ_</v>
      </c>
      <c r="AS799" s="632" t="str">
        <f t="shared" si="393"/>
        <v>入力済</v>
      </c>
      <c r="AT799" s="577" t="str">
        <f t="shared" si="394"/>
        <v/>
      </c>
      <c r="AU799" s="632" t="str">
        <f t="shared" si="395"/>
        <v>入力済</v>
      </c>
      <c r="AV799" s="632" t="str">
        <f t="shared" si="396"/>
        <v/>
      </c>
      <c r="AW799" s="632" t="str">
        <f t="shared" si="397"/>
        <v/>
      </c>
      <c r="AX799" s="577" t="str">
        <f t="shared" si="398"/>
        <v/>
      </c>
      <c r="AY799" s="632" t="str">
        <f>IFERROR(VLOOKUP(K799,【参考】数式用!$AR$3:$AS$49, 2, FALSE), "")</f>
        <v/>
      </c>
      <c r="AZ799" s="577" t="str">
        <f t="shared" si="399"/>
        <v/>
      </c>
      <c r="BA799" s="559" t="str">
        <f t="shared" si="400"/>
        <v>入力済</v>
      </c>
      <c r="BB799" s="632" t="str">
        <f>IFERROR(VLOOKUP(K799,【参考】数式用!$AX$3:$AY$59, 2, FALSE), "")</f>
        <v/>
      </c>
      <c r="BC799" s="577" t="str">
        <f t="shared" si="401"/>
        <v/>
      </c>
      <c r="BD799" s="559" t="str">
        <f t="shared" si="402"/>
        <v>入力済</v>
      </c>
      <c r="BE799" s="559" t="str">
        <f t="shared" si="403"/>
        <v/>
      </c>
      <c r="BF799" s="559" t="str">
        <f t="shared" si="404"/>
        <v/>
      </c>
      <c r="BG799" s="559" t="str">
        <f t="shared" si="405"/>
        <v/>
      </c>
      <c r="BH799" s="559" t="str">
        <f t="shared" si="406"/>
        <v/>
      </c>
      <c r="BI799" s="559" t="str">
        <f t="shared" si="407"/>
        <v/>
      </c>
      <c r="BK799" s="27"/>
      <c r="BL799" s="606" t="str">
        <f t="shared" si="408"/>
        <v/>
      </c>
      <c r="BM799" s="606" t="str">
        <f t="shared" si="409"/>
        <v/>
      </c>
      <c r="BN799" s="606" t="str">
        <f t="shared" si="410"/>
        <v/>
      </c>
      <c r="BO799" s="607" t="str">
        <f>IFERROR(IF(BN799="対象",ROUNDDOWN(L799*VLOOKUP(K799,【参考】数式用!$A$4:$J$42,10,FALSE)*AA799,0),""),"")</f>
        <v/>
      </c>
      <c r="BP799" s="606" t="str">
        <f t="shared" si="414"/>
        <v/>
      </c>
      <c r="BQ799" s="606" t="str">
        <f t="shared" si="411"/>
        <v/>
      </c>
      <c r="BR799" s="608" t="str">
        <f t="shared" si="415"/>
        <v/>
      </c>
      <c r="BS799" s="608" t="str">
        <f t="shared" si="412"/>
        <v/>
      </c>
      <c r="BT799" s="606" t="str">
        <f t="shared" si="413"/>
        <v/>
      </c>
      <c r="BU799" s="607" t="str">
        <f>IFERROR(IF(BT799="Ⅱロ有り",ROUNDDOWN(L799*VLOOKUP(K799,【参考】数式用!$A$4:$J$42,10,FALSE)*AA799,0),""),"")</f>
        <v/>
      </c>
      <c r="BV799" s="606" t="str">
        <f>IFERROR(IF(BT799="Ⅱロなし",ROUNDDOWN(L799*VLOOKUP(K799,【参考】数式用!$A$4:$J$42,8,FALSE)*AA799,0),""),"")</f>
        <v/>
      </c>
    </row>
    <row r="800" spans="1:74" ht="110.1" customHeight="1" thickBot="1">
      <c r="A800" s="333">
        <v>787</v>
      </c>
      <c r="B800" s="1008" t="str">
        <f>IF(基本情報入力シート!B822="","",基本情報入力シート!B822)</f>
        <v/>
      </c>
      <c r="C800" s="1009"/>
      <c r="D800" s="1009"/>
      <c r="E800" s="1009"/>
      <c r="F800" s="1010"/>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24" t="str">
        <f>IF('別紙様式2-2（個票（４、５月））'!M800="","",'別紙様式2-2（個票（４、５月））'!M800)</f>
        <v/>
      </c>
      <c r="N800" s="584" t="str">
        <f>IF('別紙様式2-2（個票（４、５月））'!N800="","",'別紙様式2-2（個票（４、５月））'!N800)</f>
        <v/>
      </c>
      <c r="O800" s="336"/>
      <c r="P800" s="337" t="str">
        <f>IFERROR(VLOOKUP(K800,【参考】数式用!$A$2:$M$57,MATCH(O800,【参考】数式用!$G$3:$M$3,0)+6,0),"")</f>
        <v/>
      </c>
      <c r="Q800" s="338" t="s">
        <v>118</v>
      </c>
      <c r="R800" s="339"/>
      <c r="S800" s="340" t="s">
        <v>183</v>
      </c>
      <c r="T800" s="339"/>
      <c r="U800" s="340" t="s">
        <v>184</v>
      </c>
      <c r="V800" s="339"/>
      <c r="W800" s="340" t="s">
        <v>183</v>
      </c>
      <c r="X800" s="339"/>
      <c r="Y800" s="340" t="s">
        <v>185</v>
      </c>
      <c r="Z800" s="340" t="s">
        <v>186</v>
      </c>
      <c r="AA800" s="340" t="str">
        <f t="shared" si="385"/>
        <v/>
      </c>
      <c r="AB800" s="341" t="s">
        <v>187</v>
      </c>
      <c r="AC800" s="342" t="str">
        <f t="shared" si="386"/>
        <v/>
      </c>
      <c r="AD800" s="509" t="str">
        <f t="shared" si="387"/>
        <v/>
      </c>
      <c r="AE800" s="343" t="str">
        <f>IFERROR(ROUNDDOWN(ROUNDDOWN(ROUND(L800*VLOOKUP(K800,【参考】数式用!$A$2:$M$57,MATCH("処遇改善加算Ⅳ",【参考】数式用!$G$3:$M$3,0)+6,0),0),0)*AA800*0.5,0), "")</f>
        <v/>
      </c>
      <c r="AF800" s="344"/>
      <c r="AG800" s="345"/>
      <c r="AH800" s="345"/>
      <c r="AI800" s="344"/>
      <c r="AJ800" s="382"/>
      <c r="AK800" s="346"/>
      <c r="AL800" s="324" t="str">
        <f t="shared" si="388"/>
        <v/>
      </c>
      <c r="AM800" s="325" t="str">
        <f t="shared" si="389"/>
        <v/>
      </c>
      <c r="AN800" s="255"/>
      <c r="AO800" s="577" t="str">
        <f>IFERROR(VLOOKUP(K800,【参考】数式用!$A$2:$N$57,14,FALSE),"")</f>
        <v/>
      </c>
      <c r="AP800" s="577" t="str">
        <f t="shared" si="390"/>
        <v/>
      </c>
      <c r="AQ800" s="560" t="str">
        <f t="shared" si="391"/>
        <v/>
      </c>
      <c r="AR800" s="560" t="str">
        <f t="shared" si="392"/>
        <v>キャリアパス要件Ⅰ・Ⅱ_</v>
      </c>
      <c r="AS800" s="632" t="str">
        <f t="shared" si="393"/>
        <v>入力済</v>
      </c>
      <c r="AT800" s="577" t="str">
        <f t="shared" si="394"/>
        <v/>
      </c>
      <c r="AU800" s="632" t="str">
        <f t="shared" si="395"/>
        <v>入力済</v>
      </c>
      <c r="AV800" s="632" t="str">
        <f t="shared" si="396"/>
        <v/>
      </c>
      <c r="AW800" s="632" t="str">
        <f t="shared" si="397"/>
        <v/>
      </c>
      <c r="AX800" s="577" t="str">
        <f t="shared" si="398"/>
        <v/>
      </c>
      <c r="AY800" s="632" t="str">
        <f>IFERROR(VLOOKUP(K800,【参考】数式用!$AR$3:$AS$49, 2, FALSE), "")</f>
        <v/>
      </c>
      <c r="AZ800" s="577" t="str">
        <f t="shared" si="399"/>
        <v/>
      </c>
      <c r="BA800" s="559" t="str">
        <f t="shared" si="400"/>
        <v>入力済</v>
      </c>
      <c r="BB800" s="632" t="str">
        <f>IFERROR(VLOOKUP(K800,【参考】数式用!$AX$3:$AY$59, 2, FALSE), "")</f>
        <v/>
      </c>
      <c r="BC800" s="577" t="str">
        <f t="shared" si="401"/>
        <v/>
      </c>
      <c r="BD800" s="559" t="str">
        <f t="shared" si="402"/>
        <v>入力済</v>
      </c>
      <c r="BE800" s="559" t="str">
        <f t="shared" si="403"/>
        <v/>
      </c>
      <c r="BF800" s="559" t="str">
        <f t="shared" si="404"/>
        <v/>
      </c>
      <c r="BG800" s="559" t="str">
        <f t="shared" si="405"/>
        <v/>
      </c>
      <c r="BH800" s="559" t="str">
        <f t="shared" si="406"/>
        <v/>
      </c>
      <c r="BI800" s="559" t="str">
        <f t="shared" si="407"/>
        <v/>
      </c>
      <c r="BK800" s="27"/>
      <c r="BL800" s="606" t="str">
        <f t="shared" si="408"/>
        <v/>
      </c>
      <c r="BM800" s="606" t="str">
        <f t="shared" si="409"/>
        <v/>
      </c>
      <c r="BN800" s="606" t="str">
        <f t="shared" si="410"/>
        <v/>
      </c>
      <c r="BO800" s="607" t="str">
        <f>IFERROR(IF(BN800="対象",ROUNDDOWN(L800*VLOOKUP(K800,【参考】数式用!$A$4:$J$42,10,FALSE)*AA800,0),""),"")</f>
        <v/>
      </c>
      <c r="BP800" s="606" t="str">
        <f t="shared" si="414"/>
        <v/>
      </c>
      <c r="BQ800" s="606" t="str">
        <f t="shared" si="411"/>
        <v/>
      </c>
      <c r="BR800" s="608" t="str">
        <f t="shared" si="415"/>
        <v/>
      </c>
      <c r="BS800" s="608" t="str">
        <f t="shared" si="412"/>
        <v/>
      </c>
      <c r="BT800" s="606" t="str">
        <f t="shared" si="413"/>
        <v/>
      </c>
      <c r="BU800" s="607" t="str">
        <f>IFERROR(IF(BT800="Ⅱロ有り",ROUNDDOWN(L800*VLOOKUP(K800,【参考】数式用!$A$4:$J$42,10,FALSE)*AA800,0),""),"")</f>
        <v/>
      </c>
      <c r="BV800" s="606" t="str">
        <f>IFERROR(IF(BT800="Ⅱロなし",ROUNDDOWN(L800*VLOOKUP(K800,【参考】数式用!$A$4:$J$42,8,FALSE)*AA800,0),""),"")</f>
        <v/>
      </c>
    </row>
    <row r="801" spans="1:74" ht="110.1" customHeight="1" thickBot="1">
      <c r="A801" s="333">
        <v>788</v>
      </c>
      <c r="B801" s="1008" t="str">
        <f>IF(基本情報入力シート!B823="","",基本情報入力シート!B823)</f>
        <v/>
      </c>
      <c r="C801" s="1009"/>
      <c r="D801" s="1009"/>
      <c r="E801" s="1009"/>
      <c r="F801" s="1010"/>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24" t="str">
        <f>IF('別紙様式2-2（個票（４、５月））'!M801="","",'別紙様式2-2（個票（４、５月））'!M801)</f>
        <v/>
      </c>
      <c r="N801" s="584" t="str">
        <f>IF('別紙様式2-2（個票（４、５月））'!N801="","",'別紙様式2-2（個票（４、５月））'!N801)</f>
        <v/>
      </c>
      <c r="O801" s="336"/>
      <c r="P801" s="337" t="str">
        <f>IFERROR(VLOOKUP(K801,【参考】数式用!$A$2:$M$57,MATCH(O801,【参考】数式用!$G$3:$M$3,0)+6,0),"")</f>
        <v/>
      </c>
      <c r="Q801" s="338" t="s">
        <v>118</v>
      </c>
      <c r="R801" s="339"/>
      <c r="S801" s="340" t="s">
        <v>183</v>
      </c>
      <c r="T801" s="339"/>
      <c r="U801" s="340" t="s">
        <v>184</v>
      </c>
      <c r="V801" s="339"/>
      <c r="W801" s="340" t="s">
        <v>183</v>
      </c>
      <c r="X801" s="339"/>
      <c r="Y801" s="340" t="s">
        <v>185</v>
      </c>
      <c r="Z801" s="340" t="s">
        <v>186</v>
      </c>
      <c r="AA801" s="340" t="str">
        <f t="shared" si="385"/>
        <v/>
      </c>
      <c r="AB801" s="341" t="s">
        <v>187</v>
      </c>
      <c r="AC801" s="342" t="str">
        <f t="shared" si="386"/>
        <v/>
      </c>
      <c r="AD801" s="509" t="str">
        <f t="shared" si="387"/>
        <v/>
      </c>
      <c r="AE801" s="343" t="str">
        <f>IFERROR(ROUNDDOWN(ROUNDDOWN(ROUND(L801*VLOOKUP(K801,【参考】数式用!$A$2:$M$57,MATCH("処遇改善加算Ⅳ",【参考】数式用!$G$3:$M$3,0)+6,0),0),0)*AA801*0.5,0), "")</f>
        <v/>
      </c>
      <c r="AF801" s="344"/>
      <c r="AG801" s="345"/>
      <c r="AH801" s="345"/>
      <c r="AI801" s="344"/>
      <c r="AJ801" s="382"/>
      <c r="AK801" s="346"/>
      <c r="AL801" s="324" t="str">
        <f t="shared" si="388"/>
        <v/>
      </c>
      <c r="AM801" s="325" t="str">
        <f t="shared" si="389"/>
        <v/>
      </c>
      <c r="AN801" s="255"/>
      <c r="AO801" s="577" t="str">
        <f>IFERROR(VLOOKUP(K801,【参考】数式用!$A$2:$N$57,14,FALSE),"")</f>
        <v/>
      </c>
      <c r="AP801" s="577" t="str">
        <f t="shared" si="390"/>
        <v/>
      </c>
      <c r="AQ801" s="560" t="str">
        <f t="shared" si="391"/>
        <v/>
      </c>
      <c r="AR801" s="560" t="str">
        <f t="shared" si="392"/>
        <v>キャリアパス要件Ⅰ・Ⅱ_</v>
      </c>
      <c r="AS801" s="632" t="str">
        <f t="shared" si="393"/>
        <v>入力済</v>
      </c>
      <c r="AT801" s="577" t="str">
        <f t="shared" si="394"/>
        <v/>
      </c>
      <c r="AU801" s="632" t="str">
        <f t="shared" si="395"/>
        <v>入力済</v>
      </c>
      <c r="AV801" s="632" t="str">
        <f t="shared" si="396"/>
        <v/>
      </c>
      <c r="AW801" s="632" t="str">
        <f t="shared" si="397"/>
        <v/>
      </c>
      <c r="AX801" s="577" t="str">
        <f t="shared" si="398"/>
        <v/>
      </c>
      <c r="AY801" s="632" t="str">
        <f>IFERROR(VLOOKUP(K801,【参考】数式用!$AR$3:$AS$49, 2, FALSE), "")</f>
        <v/>
      </c>
      <c r="AZ801" s="577" t="str">
        <f t="shared" si="399"/>
        <v/>
      </c>
      <c r="BA801" s="559" t="str">
        <f t="shared" si="400"/>
        <v>入力済</v>
      </c>
      <c r="BB801" s="632" t="str">
        <f>IFERROR(VLOOKUP(K801,【参考】数式用!$AX$3:$AY$59, 2, FALSE), "")</f>
        <v/>
      </c>
      <c r="BC801" s="577" t="str">
        <f t="shared" si="401"/>
        <v/>
      </c>
      <c r="BD801" s="559" t="str">
        <f t="shared" si="402"/>
        <v>入力済</v>
      </c>
      <c r="BE801" s="559" t="str">
        <f t="shared" si="403"/>
        <v/>
      </c>
      <c r="BF801" s="559" t="str">
        <f t="shared" si="404"/>
        <v/>
      </c>
      <c r="BG801" s="559" t="str">
        <f t="shared" si="405"/>
        <v/>
      </c>
      <c r="BH801" s="559" t="str">
        <f t="shared" si="406"/>
        <v/>
      </c>
      <c r="BI801" s="559" t="str">
        <f t="shared" si="407"/>
        <v/>
      </c>
      <c r="BK801" s="27"/>
      <c r="BL801" s="606" t="str">
        <f t="shared" si="408"/>
        <v/>
      </c>
      <c r="BM801" s="606" t="str">
        <f t="shared" si="409"/>
        <v/>
      </c>
      <c r="BN801" s="606" t="str">
        <f t="shared" si="410"/>
        <v/>
      </c>
      <c r="BO801" s="607" t="str">
        <f>IFERROR(IF(BN801="対象",ROUNDDOWN(L801*VLOOKUP(K801,【参考】数式用!$A$4:$J$42,10,FALSE)*AA801,0),""),"")</f>
        <v/>
      </c>
      <c r="BP801" s="606" t="str">
        <f t="shared" si="414"/>
        <v/>
      </c>
      <c r="BQ801" s="606" t="str">
        <f t="shared" si="411"/>
        <v/>
      </c>
      <c r="BR801" s="608" t="str">
        <f t="shared" si="415"/>
        <v/>
      </c>
      <c r="BS801" s="608" t="str">
        <f t="shared" si="412"/>
        <v/>
      </c>
      <c r="BT801" s="606" t="str">
        <f t="shared" si="413"/>
        <v/>
      </c>
      <c r="BU801" s="607" t="str">
        <f>IFERROR(IF(BT801="Ⅱロ有り",ROUNDDOWN(L801*VLOOKUP(K801,【参考】数式用!$A$4:$J$42,10,FALSE)*AA801,0),""),"")</f>
        <v/>
      </c>
      <c r="BV801" s="606" t="str">
        <f>IFERROR(IF(BT801="Ⅱロなし",ROUNDDOWN(L801*VLOOKUP(K801,【参考】数式用!$A$4:$J$42,8,FALSE)*AA801,0),""),"")</f>
        <v/>
      </c>
    </row>
    <row r="802" spans="1:74" ht="110.1" customHeight="1" thickBot="1">
      <c r="A802" s="333">
        <v>789</v>
      </c>
      <c r="B802" s="1008" t="str">
        <f>IF(基本情報入力シート!B824="","",基本情報入力シート!B824)</f>
        <v/>
      </c>
      <c r="C802" s="1009"/>
      <c r="D802" s="1009"/>
      <c r="E802" s="1009"/>
      <c r="F802" s="1010"/>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24" t="str">
        <f>IF('別紙様式2-2（個票（４、５月））'!M802="","",'別紙様式2-2（個票（４、５月））'!M802)</f>
        <v/>
      </c>
      <c r="N802" s="584" t="str">
        <f>IF('別紙様式2-2（個票（４、５月））'!N802="","",'別紙様式2-2（個票（４、５月））'!N802)</f>
        <v/>
      </c>
      <c r="O802" s="336"/>
      <c r="P802" s="337" t="str">
        <f>IFERROR(VLOOKUP(K802,【参考】数式用!$A$2:$M$57,MATCH(O802,【参考】数式用!$G$3:$M$3,0)+6,0),"")</f>
        <v/>
      </c>
      <c r="Q802" s="338" t="s">
        <v>118</v>
      </c>
      <c r="R802" s="339"/>
      <c r="S802" s="340" t="s">
        <v>183</v>
      </c>
      <c r="T802" s="339"/>
      <c r="U802" s="340" t="s">
        <v>184</v>
      </c>
      <c r="V802" s="339"/>
      <c r="W802" s="340" t="s">
        <v>183</v>
      </c>
      <c r="X802" s="339"/>
      <c r="Y802" s="340" t="s">
        <v>185</v>
      </c>
      <c r="Z802" s="340" t="s">
        <v>186</v>
      </c>
      <c r="AA802" s="340" t="str">
        <f t="shared" si="385"/>
        <v/>
      </c>
      <c r="AB802" s="341" t="s">
        <v>187</v>
      </c>
      <c r="AC802" s="342" t="str">
        <f t="shared" si="386"/>
        <v/>
      </c>
      <c r="AD802" s="509" t="str">
        <f t="shared" si="387"/>
        <v/>
      </c>
      <c r="AE802" s="343" t="str">
        <f>IFERROR(ROUNDDOWN(ROUNDDOWN(ROUND(L802*VLOOKUP(K802,【参考】数式用!$A$2:$M$57,MATCH("処遇改善加算Ⅳ",【参考】数式用!$G$3:$M$3,0)+6,0),0),0)*AA802*0.5,0), "")</f>
        <v/>
      </c>
      <c r="AF802" s="344"/>
      <c r="AG802" s="345"/>
      <c r="AH802" s="345"/>
      <c r="AI802" s="344"/>
      <c r="AJ802" s="382"/>
      <c r="AK802" s="346"/>
      <c r="AL802" s="324" t="str">
        <f t="shared" si="388"/>
        <v/>
      </c>
      <c r="AM802" s="325" t="str">
        <f t="shared" si="389"/>
        <v/>
      </c>
      <c r="AN802" s="255"/>
      <c r="AO802" s="577" t="str">
        <f>IFERROR(VLOOKUP(K802,【参考】数式用!$A$2:$N$57,14,FALSE),"")</f>
        <v/>
      </c>
      <c r="AP802" s="577" t="str">
        <f t="shared" si="390"/>
        <v/>
      </c>
      <c r="AQ802" s="560" t="str">
        <f t="shared" si="391"/>
        <v/>
      </c>
      <c r="AR802" s="560" t="str">
        <f t="shared" si="392"/>
        <v>キャリアパス要件Ⅰ・Ⅱ_</v>
      </c>
      <c r="AS802" s="632" t="str">
        <f t="shared" si="393"/>
        <v>入力済</v>
      </c>
      <c r="AT802" s="577" t="str">
        <f t="shared" si="394"/>
        <v/>
      </c>
      <c r="AU802" s="632" t="str">
        <f t="shared" si="395"/>
        <v>入力済</v>
      </c>
      <c r="AV802" s="632" t="str">
        <f t="shared" si="396"/>
        <v/>
      </c>
      <c r="AW802" s="632" t="str">
        <f t="shared" si="397"/>
        <v/>
      </c>
      <c r="AX802" s="577" t="str">
        <f t="shared" si="398"/>
        <v/>
      </c>
      <c r="AY802" s="632" t="str">
        <f>IFERROR(VLOOKUP(K802,【参考】数式用!$AR$3:$AS$49, 2, FALSE), "")</f>
        <v/>
      </c>
      <c r="AZ802" s="577" t="str">
        <f t="shared" si="399"/>
        <v/>
      </c>
      <c r="BA802" s="559" t="str">
        <f t="shared" si="400"/>
        <v>入力済</v>
      </c>
      <c r="BB802" s="632" t="str">
        <f>IFERROR(VLOOKUP(K802,【参考】数式用!$AX$3:$AY$59, 2, FALSE), "")</f>
        <v/>
      </c>
      <c r="BC802" s="577" t="str">
        <f t="shared" si="401"/>
        <v/>
      </c>
      <c r="BD802" s="559" t="str">
        <f t="shared" si="402"/>
        <v>入力済</v>
      </c>
      <c r="BE802" s="559" t="str">
        <f t="shared" si="403"/>
        <v/>
      </c>
      <c r="BF802" s="559" t="str">
        <f t="shared" si="404"/>
        <v/>
      </c>
      <c r="BG802" s="559" t="str">
        <f t="shared" si="405"/>
        <v/>
      </c>
      <c r="BH802" s="559" t="str">
        <f t="shared" si="406"/>
        <v/>
      </c>
      <c r="BI802" s="559" t="str">
        <f t="shared" si="407"/>
        <v/>
      </c>
      <c r="BK802" s="27"/>
      <c r="BL802" s="606" t="str">
        <f t="shared" si="408"/>
        <v/>
      </c>
      <c r="BM802" s="606" t="str">
        <f t="shared" si="409"/>
        <v/>
      </c>
      <c r="BN802" s="606" t="str">
        <f t="shared" si="410"/>
        <v/>
      </c>
      <c r="BO802" s="607" t="str">
        <f>IFERROR(IF(BN802="対象",ROUNDDOWN(L802*VLOOKUP(K802,【参考】数式用!$A$4:$J$42,10,FALSE)*AA802,0),""),"")</f>
        <v/>
      </c>
      <c r="BP802" s="606" t="str">
        <f t="shared" si="414"/>
        <v/>
      </c>
      <c r="BQ802" s="606" t="str">
        <f t="shared" si="411"/>
        <v/>
      </c>
      <c r="BR802" s="608" t="str">
        <f t="shared" si="415"/>
        <v/>
      </c>
      <c r="BS802" s="608" t="str">
        <f t="shared" si="412"/>
        <v/>
      </c>
      <c r="BT802" s="606" t="str">
        <f t="shared" si="413"/>
        <v/>
      </c>
      <c r="BU802" s="607" t="str">
        <f>IFERROR(IF(BT802="Ⅱロ有り",ROUNDDOWN(L802*VLOOKUP(K802,【参考】数式用!$A$4:$J$42,10,FALSE)*AA802,0),""),"")</f>
        <v/>
      </c>
      <c r="BV802" s="606" t="str">
        <f>IFERROR(IF(BT802="Ⅱロなし",ROUNDDOWN(L802*VLOOKUP(K802,【参考】数式用!$A$4:$J$42,8,FALSE)*AA802,0),""),"")</f>
        <v/>
      </c>
    </row>
    <row r="803" spans="1:74" ht="110.1" customHeight="1" thickBot="1">
      <c r="A803" s="333">
        <v>790</v>
      </c>
      <c r="B803" s="1008" t="str">
        <f>IF(基本情報入力シート!B825="","",基本情報入力シート!B825)</f>
        <v/>
      </c>
      <c r="C803" s="1009"/>
      <c r="D803" s="1009"/>
      <c r="E803" s="1009"/>
      <c r="F803" s="1010"/>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24" t="str">
        <f>IF('別紙様式2-2（個票（４、５月））'!M803="","",'別紙様式2-2（個票（４、５月））'!M803)</f>
        <v/>
      </c>
      <c r="N803" s="584" t="str">
        <f>IF('別紙様式2-2（個票（４、５月））'!N803="","",'別紙様式2-2（個票（４、５月））'!N803)</f>
        <v/>
      </c>
      <c r="O803" s="336"/>
      <c r="P803" s="337" t="str">
        <f>IFERROR(VLOOKUP(K803,【参考】数式用!$A$2:$M$57,MATCH(O803,【参考】数式用!$G$3:$M$3,0)+6,0),"")</f>
        <v/>
      </c>
      <c r="Q803" s="338" t="s">
        <v>118</v>
      </c>
      <c r="R803" s="339"/>
      <c r="S803" s="340" t="s">
        <v>183</v>
      </c>
      <c r="T803" s="339"/>
      <c r="U803" s="340" t="s">
        <v>184</v>
      </c>
      <c r="V803" s="339"/>
      <c r="W803" s="340" t="s">
        <v>183</v>
      </c>
      <c r="X803" s="339"/>
      <c r="Y803" s="340" t="s">
        <v>185</v>
      </c>
      <c r="Z803" s="340" t="s">
        <v>186</v>
      </c>
      <c r="AA803" s="340" t="str">
        <f t="shared" si="385"/>
        <v/>
      </c>
      <c r="AB803" s="341" t="s">
        <v>187</v>
      </c>
      <c r="AC803" s="342" t="str">
        <f t="shared" si="386"/>
        <v/>
      </c>
      <c r="AD803" s="509" t="str">
        <f t="shared" si="387"/>
        <v/>
      </c>
      <c r="AE803" s="343" t="str">
        <f>IFERROR(ROUNDDOWN(ROUNDDOWN(ROUND(L803*VLOOKUP(K803,【参考】数式用!$A$2:$M$57,MATCH("処遇改善加算Ⅳ",【参考】数式用!$G$3:$M$3,0)+6,0),0),0)*AA803*0.5,0), "")</f>
        <v/>
      </c>
      <c r="AF803" s="344"/>
      <c r="AG803" s="345"/>
      <c r="AH803" s="345"/>
      <c r="AI803" s="344"/>
      <c r="AJ803" s="382"/>
      <c r="AK803" s="346"/>
      <c r="AL803" s="324" t="str">
        <f t="shared" si="388"/>
        <v/>
      </c>
      <c r="AM803" s="325" t="str">
        <f t="shared" si="389"/>
        <v/>
      </c>
      <c r="AN803" s="255"/>
      <c r="AO803" s="577" t="str">
        <f>IFERROR(VLOOKUP(K803,【参考】数式用!$A$2:$N$57,14,FALSE),"")</f>
        <v/>
      </c>
      <c r="AP803" s="577" t="str">
        <f t="shared" si="390"/>
        <v/>
      </c>
      <c r="AQ803" s="560" t="str">
        <f t="shared" si="391"/>
        <v/>
      </c>
      <c r="AR803" s="560" t="str">
        <f t="shared" si="392"/>
        <v>キャリアパス要件Ⅰ・Ⅱ_</v>
      </c>
      <c r="AS803" s="632" t="str">
        <f t="shared" si="393"/>
        <v>入力済</v>
      </c>
      <c r="AT803" s="577" t="str">
        <f t="shared" si="394"/>
        <v/>
      </c>
      <c r="AU803" s="632" t="str">
        <f t="shared" si="395"/>
        <v>入力済</v>
      </c>
      <c r="AV803" s="632" t="str">
        <f t="shared" si="396"/>
        <v/>
      </c>
      <c r="AW803" s="632" t="str">
        <f t="shared" si="397"/>
        <v/>
      </c>
      <c r="AX803" s="577" t="str">
        <f t="shared" si="398"/>
        <v/>
      </c>
      <c r="AY803" s="632" t="str">
        <f>IFERROR(VLOOKUP(K803,【参考】数式用!$AR$3:$AS$49, 2, FALSE), "")</f>
        <v/>
      </c>
      <c r="AZ803" s="577" t="str">
        <f t="shared" si="399"/>
        <v/>
      </c>
      <c r="BA803" s="559" t="str">
        <f t="shared" si="400"/>
        <v>入力済</v>
      </c>
      <c r="BB803" s="632" t="str">
        <f>IFERROR(VLOOKUP(K803,【参考】数式用!$AX$3:$AY$59, 2, FALSE), "")</f>
        <v/>
      </c>
      <c r="BC803" s="577" t="str">
        <f t="shared" si="401"/>
        <v/>
      </c>
      <c r="BD803" s="559" t="str">
        <f t="shared" si="402"/>
        <v>入力済</v>
      </c>
      <c r="BE803" s="559" t="str">
        <f t="shared" si="403"/>
        <v/>
      </c>
      <c r="BF803" s="559" t="str">
        <f t="shared" si="404"/>
        <v/>
      </c>
      <c r="BG803" s="559" t="str">
        <f t="shared" si="405"/>
        <v/>
      </c>
      <c r="BH803" s="559" t="str">
        <f t="shared" si="406"/>
        <v/>
      </c>
      <c r="BI803" s="559" t="str">
        <f t="shared" si="407"/>
        <v/>
      </c>
      <c r="BK803" s="27"/>
      <c r="BL803" s="606" t="str">
        <f t="shared" si="408"/>
        <v/>
      </c>
      <c r="BM803" s="606" t="str">
        <f t="shared" si="409"/>
        <v/>
      </c>
      <c r="BN803" s="606" t="str">
        <f t="shared" si="410"/>
        <v/>
      </c>
      <c r="BO803" s="607" t="str">
        <f>IFERROR(IF(BN803="対象",ROUNDDOWN(L803*VLOOKUP(K803,【参考】数式用!$A$4:$J$42,10,FALSE)*AA803,0),""),"")</f>
        <v/>
      </c>
      <c r="BP803" s="606" t="str">
        <f t="shared" si="414"/>
        <v/>
      </c>
      <c r="BQ803" s="606" t="str">
        <f t="shared" si="411"/>
        <v/>
      </c>
      <c r="BR803" s="608" t="str">
        <f t="shared" si="415"/>
        <v/>
      </c>
      <c r="BS803" s="608" t="str">
        <f t="shared" si="412"/>
        <v/>
      </c>
      <c r="BT803" s="606" t="str">
        <f t="shared" si="413"/>
        <v/>
      </c>
      <c r="BU803" s="607" t="str">
        <f>IFERROR(IF(BT803="Ⅱロ有り",ROUNDDOWN(L803*VLOOKUP(K803,【参考】数式用!$A$4:$J$42,10,FALSE)*AA803,0),""),"")</f>
        <v/>
      </c>
      <c r="BV803" s="606" t="str">
        <f>IFERROR(IF(BT803="Ⅱロなし",ROUNDDOWN(L803*VLOOKUP(K803,【参考】数式用!$A$4:$J$42,8,FALSE)*AA803,0),""),"")</f>
        <v/>
      </c>
    </row>
    <row r="804" spans="1:74" ht="110.1" customHeight="1" thickBot="1">
      <c r="A804" s="333">
        <v>791</v>
      </c>
      <c r="B804" s="1008" t="str">
        <f>IF(基本情報入力シート!B826="","",基本情報入力シート!B826)</f>
        <v/>
      </c>
      <c r="C804" s="1009"/>
      <c r="D804" s="1009"/>
      <c r="E804" s="1009"/>
      <c r="F804" s="1010"/>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24" t="str">
        <f>IF('別紙様式2-2（個票（４、５月））'!M804="","",'別紙様式2-2（個票（４、５月））'!M804)</f>
        <v/>
      </c>
      <c r="N804" s="584" t="str">
        <f>IF('別紙様式2-2（個票（４、５月））'!N804="","",'別紙様式2-2（個票（４、５月））'!N804)</f>
        <v/>
      </c>
      <c r="O804" s="336"/>
      <c r="P804" s="337" t="str">
        <f>IFERROR(VLOOKUP(K804,【参考】数式用!$A$2:$M$57,MATCH(O804,【参考】数式用!$G$3:$M$3,0)+6,0),"")</f>
        <v/>
      </c>
      <c r="Q804" s="338" t="s">
        <v>118</v>
      </c>
      <c r="R804" s="339"/>
      <c r="S804" s="340" t="s">
        <v>183</v>
      </c>
      <c r="T804" s="339"/>
      <c r="U804" s="340" t="s">
        <v>184</v>
      </c>
      <c r="V804" s="339"/>
      <c r="W804" s="340" t="s">
        <v>183</v>
      </c>
      <c r="X804" s="339"/>
      <c r="Y804" s="340" t="s">
        <v>185</v>
      </c>
      <c r="Z804" s="340" t="s">
        <v>186</v>
      </c>
      <c r="AA804" s="340" t="str">
        <f t="shared" si="385"/>
        <v/>
      </c>
      <c r="AB804" s="341" t="s">
        <v>187</v>
      </c>
      <c r="AC804" s="342" t="str">
        <f t="shared" si="386"/>
        <v/>
      </c>
      <c r="AD804" s="509" t="str">
        <f t="shared" si="387"/>
        <v/>
      </c>
      <c r="AE804" s="343" t="str">
        <f>IFERROR(ROUNDDOWN(ROUNDDOWN(ROUND(L804*VLOOKUP(K804,【参考】数式用!$A$2:$M$57,MATCH("処遇改善加算Ⅳ",【参考】数式用!$G$3:$M$3,0)+6,0),0),0)*AA804*0.5,0), "")</f>
        <v/>
      </c>
      <c r="AF804" s="344"/>
      <c r="AG804" s="345"/>
      <c r="AH804" s="345"/>
      <c r="AI804" s="344"/>
      <c r="AJ804" s="382"/>
      <c r="AK804" s="346"/>
      <c r="AL804" s="324" t="str">
        <f t="shared" si="388"/>
        <v/>
      </c>
      <c r="AM804" s="325" t="str">
        <f t="shared" si="389"/>
        <v/>
      </c>
      <c r="AN804" s="255"/>
      <c r="AO804" s="577" t="str">
        <f>IFERROR(VLOOKUP(K804,【参考】数式用!$A$2:$N$57,14,FALSE),"")</f>
        <v/>
      </c>
      <c r="AP804" s="577" t="str">
        <f t="shared" si="390"/>
        <v/>
      </c>
      <c r="AQ804" s="560" t="str">
        <f t="shared" si="391"/>
        <v/>
      </c>
      <c r="AR804" s="560" t="str">
        <f t="shared" si="392"/>
        <v>キャリアパス要件Ⅰ・Ⅱ_</v>
      </c>
      <c r="AS804" s="632" t="str">
        <f t="shared" si="393"/>
        <v>入力済</v>
      </c>
      <c r="AT804" s="577" t="str">
        <f t="shared" si="394"/>
        <v/>
      </c>
      <c r="AU804" s="632" t="str">
        <f t="shared" si="395"/>
        <v>入力済</v>
      </c>
      <c r="AV804" s="632" t="str">
        <f t="shared" si="396"/>
        <v/>
      </c>
      <c r="AW804" s="632" t="str">
        <f t="shared" si="397"/>
        <v/>
      </c>
      <c r="AX804" s="577" t="str">
        <f t="shared" si="398"/>
        <v/>
      </c>
      <c r="AY804" s="632" t="str">
        <f>IFERROR(VLOOKUP(K804,【参考】数式用!$AR$3:$AS$49, 2, FALSE), "")</f>
        <v/>
      </c>
      <c r="AZ804" s="577" t="str">
        <f t="shared" si="399"/>
        <v/>
      </c>
      <c r="BA804" s="559" t="str">
        <f t="shared" si="400"/>
        <v>入力済</v>
      </c>
      <c r="BB804" s="632" t="str">
        <f>IFERROR(VLOOKUP(K804,【参考】数式用!$AX$3:$AY$59, 2, FALSE), "")</f>
        <v/>
      </c>
      <c r="BC804" s="577" t="str">
        <f t="shared" si="401"/>
        <v/>
      </c>
      <c r="BD804" s="559" t="str">
        <f t="shared" si="402"/>
        <v>入力済</v>
      </c>
      <c r="BE804" s="559" t="str">
        <f t="shared" si="403"/>
        <v/>
      </c>
      <c r="BF804" s="559" t="str">
        <f t="shared" si="404"/>
        <v/>
      </c>
      <c r="BG804" s="559" t="str">
        <f t="shared" si="405"/>
        <v/>
      </c>
      <c r="BH804" s="559" t="str">
        <f t="shared" si="406"/>
        <v/>
      </c>
      <c r="BI804" s="559" t="str">
        <f t="shared" si="407"/>
        <v/>
      </c>
      <c r="BK804" s="27"/>
      <c r="BL804" s="606" t="str">
        <f t="shared" si="408"/>
        <v/>
      </c>
      <c r="BM804" s="606" t="str">
        <f t="shared" si="409"/>
        <v/>
      </c>
      <c r="BN804" s="606" t="str">
        <f t="shared" si="410"/>
        <v/>
      </c>
      <c r="BO804" s="607" t="str">
        <f>IFERROR(IF(BN804="対象",ROUNDDOWN(L804*VLOOKUP(K804,【参考】数式用!$A$4:$J$42,10,FALSE)*AA804,0),""),"")</f>
        <v/>
      </c>
      <c r="BP804" s="606" t="str">
        <f t="shared" si="414"/>
        <v/>
      </c>
      <c r="BQ804" s="606" t="str">
        <f t="shared" si="411"/>
        <v/>
      </c>
      <c r="BR804" s="608" t="str">
        <f t="shared" si="415"/>
        <v/>
      </c>
      <c r="BS804" s="608" t="str">
        <f t="shared" si="412"/>
        <v/>
      </c>
      <c r="BT804" s="606" t="str">
        <f t="shared" si="413"/>
        <v/>
      </c>
      <c r="BU804" s="607" t="str">
        <f>IFERROR(IF(BT804="Ⅱロ有り",ROUNDDOWN(L804*VLOOKUP(K804,【参考】数式用!$A$4:$J$42,10,FALSE)*AA804,0),""),"")</f>
        <v/>
      </c>
      <c r="BV804" s="606" t="str">
        <f>IFERROR(IF(BT804="Ⅱロなし",ROUNDDOWN(L804*VLOOKUP(K804,【参考】数式用!$A$4:$J$42,8,FALSE)*AA804,0),""),"")</f>
        <v/>
      </c>
    </row>
    <row r="805" spans="1:74" ht="110.1" customHeight="1" thickBot="1">
      <c r="A805" s="333">
        <v>792</v>
      </c>
      <c r="B805" s="1008" t="str">
        <f>IF(基本情報入力シート!B827="","",基本情報入力シート!B827)</f>
        <v/>
      </c>
      <c r="C805" s="1009"/>
      <c r="D805" s="1009"/>
      <c r="E805" s="1009"/>
      <c r="F805" s="1010"/>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24" t="str">
        <f>IF('別紙様式2-2（個票（４、５月））'!M805="","",'別紙様式2-2（個票（４、５月））'!M805)</f>
        <v/>
      </c>
      <c r="N805" s="584" t="str">
        <f>IF('別紙様式2-2（個票（４、５月））'!N805="","",'別紙様式2-2（個票（４、５月））'!N805)</f>
        <v/>
      </c>
      <c r="O805" s="336"/>
      <c r="P805" s="337" t="str">
        <f>IFERROR(VLOOKUP(K805,【参考】数式用!$A$2:$M$57,MATCH(O805,【参考】数式用!$G$3:$M$3,0)+6,0),"")</f>
        <v/>
      </c>
      <c r="Q805" s="338" t="s">
        <v>118</v>
      </c>
      <c r="R805" s="339"/>
      <c r="S805" s="340" t="s">
        <v>183</v>
      </c>
      <c r="T805" s="339"/>
      <c r="U805" s="340" t="s">
        <v>184</v>
      </c>
      <c r="V805" s="339"/>
      <c r="W805" s="340" t="s">
        <v>183</v>
      </c>
      <c r="X805" s="339"/>
      <c r="Y805" s="340" t="s">
        <v>185</v>
      </c>
      <c r="Z805" s="340" t="s">
        <v>186</v>
      </c>
      <c r="AA805" s="340" t="str">
        <f t="shared" si="385"/>
        <v/>
      </c>
      <c r="AB805" s="341" t="s">
        <v>187</v>
      </c>
      <c r="AC805" s="342" t="str">
        <f t="shared" si="386"/>
        <v/>
      </c>
      <c r="AD805" s="509" t="str">
        <f t="shared" si="387"/>
        <v/>
      </c>
      <c r="AE805" s="343" t="str">
        <f>IFERROR(ROUNDDOWN(ROUNDDOWN(ROUND(L805*VLOOKUP(K805,【参考】数式用!$A$2:$M$57,MATCH("処遇改善加算Ⅳ",【参考】数式用!$G$3:$M$3,0)+6,0),0),0)*AA805*0.5,0), "")</f>
        <v/>
      </c>
      <c r="AF805" s="344"/>
      <c r="AG805" s="345"/>
      <c r="AH805" s="345"/>
      <c r="AI805" s="344"/>
      <c r="AJ805" s="382"/>
      <c r="AK805" s="346"/>
      <c r="AL805" s="324" t="str">
        <f t="shared" si="388"/>
        <v/>
      </c>
      <c r="AM805" s="325" t="str">
        <f t="shared" si="389"/>
        <v/>
      </c>
      <c r="AN805" s="255"/>
      <c r="AO805" s="577" t="str">
        <f>IFERROR(VLOOKUP(K805,【参考】数式用!$A$2:$N$57,14,FALSE),"")</f>
        <v/>
      </c>
      <c r="AP805" s="577" t="str">
        <f t="shared" si="390"/>
        <v/>
      </c>
      <c r="AQ805" s="560" t="str">
        <f t="shared" si="391"/>
        <v/>
      </c>
      <c r="AR805" s="560" t="str">
        <f t="shared" si="392"/>
        <v>キャリアパス要件Ⅰ・Ⅱ_</v>
      </c>
      <c r="AS805" s="632" t="str">
        <f t="shared" si="393"/>
        <v>入力済</v>
      </c>
      <c r="AT805" s="577" t="str">
        <f t="shared" si="394"/>
        <v/>
      </c>
      <c r="AU805" s="632" t="str">
        <f t="shared" si="395"/>
        <v>入力済</v>
      </c>
      <c r="AV805" s="632" t="str">
        <f t="shared" si="396"/>
        <v/>
      </c>
      <c r="AW805" s="632" t="str">
        <f t="shared" si="397"/>
        <v/>
      </c>
      <c r="AX805" s="577" t="str">
        <f t="shared" si="398"/>
        <v/>
      </c>
      <c r="AY805" s="632" t="str">
        <f>IFERROR(VLOOKUP(K805,【参考】数式用!$AR$3:$AS$49, 2, FALSE), "")</f>
        <v/>
      </c>
      <c r="AZ805" s="577" t="str">
        <f t="shared" si="399"/>
        <v/>
      </c>
      <c r="BA805" s="559" t="str">
        <f t="shared" si="400"/>
        <v>入力済</v>
      </c>
      <c r="BB805" s="632" t="str">
        <f>IFERROR(VLOOKUP(K805,【参考】数式用!$AX$3:$AY$59, 2, FALSE), "")</f>
        <v/>
      </c>
      <c r="BC805" s="577" t="str">
        <f t="shared" si="401"/>
        <v/>
      </c>
      <c r="BD805" s="559" t="str">
        <f t="shared" si="402"/>
        <v>入力済</v>
      </c>
      <c r="BE805" s="559" t="str">
        <f t="shared" si="403"/>
        <v/>
      </c>
      <c r="BF805" s="559" t="str">
        <f t="shared" si="404"/>
        <v/>
      </c>
      <c r="BG805" s="559" t="str">
        <f t="shared" si="405"/>
        <v/>
      </c>
      <c r="BH805" s="559" t="str">
        <f t="shared" si="406"/>
        <v/>
      </c>
      <c r="BI805" s="559" t="str">
        <f t="shared" si="407"/>
        <v/>
      </c>
      <c r="BK805" s="27"/>
      <c r="BL805" s="606" t="str">
        <f t="shared" si="408"/>
        <v/>
      </c>
      <c r="BM805" s="606" t="str">
        <f t="shared" si="409"/>
        <v/>
      </c>
      <c r="BN805" s="606" t="str">
        <f t="shared" si="410"/>
        <v/>
      </c>
      <c r="BO805" s="607" t="str">
        <f>IFERROR(IF(BN805="対象",ROUNDDOWN(L805*VLOOKUP(K805,【参考】数式用!$A$4:$J$42,10,FALSE)*AA805,0),""),"")</f>
        <v/>
      </c>
      <c r="BP805" s="606" t="str">
        <f t="shared" si="414"/>
        <v/>
      </c>
      <c r="BQ805" s="606" t="str">
        <f t="shared" si="411"/>
        <v/>
      </c>
      <c r="BR805" s="608" t="str">
        <f t="shared" si="415"/>
        <v/>
      </c>
      <c r="BS805" s="608" t="str">
        <f t="shared" si="412"/>
        <v/>
      </c>
      <c r="BT805" s="606" t="str">
        <f t="shared" si="413"/>
        <v/>
      </c>
      <c r="BU805" s="607" t="str">
        <f>IFERROR(IF(BT805="Ⅱロ有り",ROUNDDOWN(L805*VLOOKUP(K805,【参考】数式用!$A$4:$J$42,10,FALSE)*AA805,0),""),"")</f>
        <v/>
      </c>
      <c r="BV805" s="606" t="str">
        <f>IFERROR(IF(BT805="Ⅱロなし",ROUNDDOWN(L805*VLOOKUP(K805,【参考】数式用!$A$4:$J$42,8,FALSE)*AA805,0),""),"")</f>
        <v/>
      </c>
    </row>
    <row r="806" spans="1:74" ht="110.1" customHeight="1" thickBot="1">
      <c r="A806" s="333">
        <v>793</v>
      </c>
      <c r="B806" s="1008" t="str">
        <f>IF(基本情報入力シート!B828="","",基本情報入力シート!B828)</f>
        <v/>
      </c>
      <c r="C806" s="1009"/>
      <c r="D806" s="1009"/>
      <c r="E806" s="1009"/>
      <c r="F806" s="1010"/>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24" t="str">
        <f>IF('別紙様式2-2（個票（４、５月））'!M806="","",'別紙様式2-2（個票（４、５月））'!M806)</f>
        <v/>
      </c>
      <c r="N806" s="584" t="str">
        <f>IF('別紙様式2-2（個票（４、５月））'!N806="","",'別紙様式2-2（個票（４、５月））'!N806)</f>
        <v/>
      </c>
      <c r="O806" s="336"/>
      <c r="P806" s="337" t="str">
        <f>IFERROR(VLOOKUP(K806,【参考】数式用!$A$2:$M$57,MATCH(O806,【参考】数式用!$G$3:$M$3,0)+6,0),"")</f>
        <v/>
      </c>
      <c r="Q806" s="338" t="s">
        <v>118</v>
      </c>
      <c r="R806" s="339"/>
      <c r="S806" s="340" t="s">
        <v>183</v>
      </c>
      <c r="T806" s="339"/>
      <c r="U806" s="340" t="s">
        <v>184</v>
      </c>
      <c r="V806" s="339"/>
      <c r="W806" s="340" t="s">
        <v>183</v>
      </c>
      <c r="X806" s="339"/>
      <c r="Y806" s="340" t="s">
        <v>185</v>
      </c>
      <c r="Z806" s="340" t="s">
        <v>186</v>
      </c>
      <c r="AA806" s="340" t="str">
        <f t="shared" si="385"/>
        <v/>
      </c>
      <c r="AB806" s="341" t="s">
        <v>187</v>
      </c>
      <c r="AC806" s="342" t="str">
        <f t="shared" si="386"/>
        <v/>
      </c>
      <c r="AD806" s="509" t="str">
        <f t="shared" si="387"/>
        <v/>
      </c>
      <c r="AE806" s="343" t="str">
        <f>IFERROR(ROUNDDOWN(ROUNDDOWN(ROUND(L806*VLOOKUP(K806,【参考】数式用!$A$2:$M$57,MATCH("処遇改善加算Ⅳ",【参考】数式用!$G$3:$M$3,0)+6,0),0),0)*AA806*0.5,0), "")</f>
        <v/>
      </c>
      <c r="AF806" s="344"/>
      <c r="AG806" s="345"/>
      <c r="AH806" s="345"/>
      <c r="AI806" s="344"/>
      <c r="AJ806" s="382"/>
      <c r="AK806" s="346"/>
      <c r="AL806" s="324" t="str">
        <f t="shared" si="388"/>
        <v/>
      </c>
      <c r="AM806" s="325" t="str">
        <f t="shared" si="389"/>
        <v/>
      </c>
      <c r="AN806" s="255"/>
      <c r="AO806" s="577" t="str">
        <f>IFERROR(VLOOKUP(K806,【参考】数式用!$A$2:$N$57,14,FALSE),"")</f>
        <v/>
      </c>
      <c r="AP806" s="577" t="str">
        <f t="shared" si="390"/>
        <v/>
      </c>
      <c r="AQ806" s="560" t="str">
        <f t="shared" si="391"/>
        <v/>
      </c>
      <c r="AR806" s="560" t="str">
        <f t="shared" si="392"/>
        <v>キャリアパス要件Ⅰ・Ⅱ_</v>
      </c>
      <c r="AS806" s="632" t="str">
        <f t="shared" si="393"/>
        <v>入力済</v>
      </c>
      <c r="AT806" s="577" t="str">
        <f t="shared" si="394"/>
        <v/>
      </c>
      <c r="AU806" s="632" t="str">
        <f t="shared" si="395"/>
        <v>入力済</v>
      </c>
      <c r="AV806" s="632" t="str">
        <f t="shared" si="396"/>
        <v/>
      </c>
      <c r="AW806" s="632" t="str">
        <f t="shared" si="397"/>
        <v/>
      </c>
      <c r="AX806" s="577" t="str">
        <f t="shared" si="398"/>
        <v/>
      </c>
      <c r="AY806" s="632" t="str">
        <f>IFERROR(VLOOKUP(K806,【参考】数式用!$AR$3:$AS$49, 2, FALSE), "")</f>
        <v/>
      </c>
      <c r="AZ806" s="577" t="str">
        <f t="shared" si="399"/>
        <v/>
      </c>
      <c r="BA806" s="559" t="str">
        <f t="shared" si="400"/>
        <v>入力済</v>
      </c>
      <c r="BB806" s="632" t="str">
        <f>IFERROR(VLOOKUP(K806,【参考】数式用!$AX$3:$AY$59, 2, FALSE), "")</f>
        <v/>
      </c>
      <c r="BC806" s="577" t="str">
        <f t="shared" si="401"/>
        <v/>
      </c>
      <c r="BD806" s="559" t="str">
        <f t="shared" si="402"/>
        <v>入力済</v>
      </c>
      <c r="BE806" s="559" t="str">
        <f t="shared" si="403"/>
        <v/>
      </c>
      <c r="BF806" s="559" t="str">
        <f t="shared" si="404"/>
        <v/>
      </c>
      <c r="BG806" s="559" t="str">
        <f t="shared" si="405"/>
        <v/>
      </c>
      <c r="BH806" s="559" t="str">
        <f t="shared" si="406"/>
        <v/>
      </c>
      <c r="BI806" s="559" t="str">
        <f t="shared" si="407"/>
        <v/>
      </c>
      <c r="BK806" s="27"/>
      <c r="BL806" s="606" t="str">
        <f t="shared" si="408"/>
        <v/>
      </c>
      <c r="BM806" s="606" t="str">
        <f t="shared" si="409"/>
        <v/>
      </c>
      <c r="BN806" s="606" t="str">
        <f t="shared" si="410"/>
        <v/>
      </c>
      <c r="BO806" s="607" t="str">
        <f>IFERROR(IF(BN806="対象",ROUNDDOWN(L806*VLOOKUP(K806,【参考】数式用!$A$4:$J$42,10,FALSE)*AA806,0),""),"")</f>
        <v/>
      </c>
      <c r="BP806" s="606" t="str">
        <f t="shared" si="414"/>
        <v/>
      </c>
      <c r="BQ806" s="606" t="str">
        <f t="shared" si="411"/>
        <v/>
      </c>
      <c r="BR806" s="608" t="str">
        <f t="shared" si="415"/>
        <v/>
      </c>
      <c r="BS806" s="608" t="str">
        <f t="shared" si="412"/>
        <v/>
      </c>
      <c r="BT806" s="606" t="str">
        <f t="shared" si="413"/>
        <v/>
      </c>
      <c r="BU806" s="607" t="str">
        <f>IFERROR(IF(BT806="Ⅱロ有り",ROUNDDOWN(L806*VLOOKUP(K806,【参考】数式用!$A$4:$J$42,10,FALSE)*AA806,0),""),"")</f>
        <v/>
      </c>
      <c r="BV806" s="606" t="str">
        <f>IFERROR(IF(BT806="Ⅱロなし",ROUNDDOWN(L806*VLOOKUP(K806,【参考】数式用!$A$4:$J$42,8,FALSE)*AA806,0),""),"")</f>
        <v/>
      </c>
    </row>
    <row r="807" spans="1:74" ht="110.1" customHeight="1" thickBot="1">
      <c r="A807" s="333">
        <v>794</v>
      </c>
      <c r="B807" s="1008" t="str">
        <f>IF(基本情報入力シート!B829="","",基本情報入力シート!B829)</f>
        <v/>
      </c>
      <c r="C807" s="1009"/>
      <c r="D807" s="1009"/>
      <c r="E807" s="1009"/>
      <c r="F807" s="1010"/>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24" t="str">
        <f>IF('別紙様式2-2（個票（４、５月））'!M807="","",'別紙様式2-2（個票（４、５月））'!M807)</f>
        <v/>
      </c>
      <c r="N807" s="584" t="str">
        <f>IF('別紙様式2-2（個票（４、５月））'!N807="","",'別紙様式2-2（個票（４、５月））'!N807)</f>
        <v/>
      </c>
      <c r="O807" s="336"/>
      <c r="P807" s="337" t="str">
        <f>IFERROR(VLOOKUP(K807,【参考】数式用!$A$2:$M$57,MATCH(O807,【参考】数式用!$G$3:$M$3,0)+6,0),"")</f>
        <v/>
      </c>
      <c r="Q807" s="338" t="s">
        <v>118</v>
      </c>
      <c r="R807" s="339"/>
      <c r="S807" s="340" t="s">
        <v>183</v>
      </c>
      <c r="T807" s="339"/>
      <c r="U807" s="340" t="s">
        <v>184</v>
      </c>
      <c r="V807" s="339"/>
      <c r="W807" s="340" t="s">
        <v>183</v>
      </c>
      <c r="X807" s="339"/>
      <c r="Y807" s="340" t="s">
        <v>185</v>
      </c>
      <c r="Z807" s="340" t="s">
        <v>186</v>
      </c>
      <c r="AA807" s="340" t="str">
        <f t="shared" si="385"/>
        <v/>
      </c>
      <c r="AB807" s="341" t="s">
        <v>187</v>
      </c>
      <c r="AC807" s="342" t="str">
        <f t="shared" si="386"/>
        <v/>
      </c>
      <c r="AD807" s="509" t="str">
        <f t="shared" si="387"/>
        <v/>
      </c>
      <c r="AE807" s="343" t="str">
        <f>IFERROR(ROUNDDOWN(ROUNDDOWN(ROUND(L807*VLOOKUP(K807,【参考】数式用!$A$2:$M$57,MATCH("処遇改善加算Ⅳ",【参考】数式用!$G$3:$M$3,0)+6,0),0),0)*AA807*0.5,0), "")</f>
        <v/>
      </c>
      <c r="AF807" s="344"/>
      <c r="AG807" s="345"/>
      <c r="AH807" s="345"/>
      <c r="AI807" s="344"/>
      <c r="AJ807" s="382"/>
      <c r="AK807" s="346"/>
      <c r="AL807" s="324" t="str">
        <f t="shared" si="388"/>
        <v/>
      </c>
      <c r="AM807" s="325" t="str">
        <f t="shared" si="389"/>
        <v/>
      </c>
      <c r="AN807" s="255"/>
      <c r="AO807" s="577" t="str">
        <f>IFERROR(VLOOKUP(K807,【参考】数式用!$A$2:$N$57,14,FALSE),"")</f>
        <v/>
      </c>
      <c r="AP807" s="577" t="str">
        <f t="shared" si="390"/>
        <v/>
      </c>
      <c r="AQ807" s="560" t="str">
        <f t="shared" si="391"/>
        <v/>
      </c>
      <c r="AR807" s="560" t="str">
        <f t="shared" si="392"/>
        <v>キャリアパス要件Ⅰ・Ⅱ_</v>
      </c>
      <c r="AS807" s="632" t="str">
        <f t="shared" si="393"/>
        <v>入力済</v>
      </c>
      <c r="AT807" s="577" t="str">
        <f t="shared" si="394"/>
        <v/>
      </c>
      <c r="AU807" s="632" t="str">
        <f t="shared" si="395"/>
        <v>入力済</v>
      </c>
      <c r="AV807" s="632" t="str">
        <f t="shared" si="396"/>
        <v/>
      </c>
      <c r="AW807" s="632" t="str">
        <f t="shared" si="397"/>
        <v/>
      </c>
      <c r="AX807" s="577" t="str">
        <f t="shared" si="398"/>
        <v/>
      </c>
      <c r="AY807" s="632" t="str">
        <f>IFERROR(VLOOKUP(K807,【参考】数式用!$AR$3:$AS$49, 2, FALSE), "")</f>
        <v/>
      </c>
      <c r="AZ807" s="577" t="str">
        <f t="shared" si="399"/>
        <v/>
      </c>
      <c r="BA807" s="559" t="str">
        <f t="shared" si="400"/>
        <v>入力済</v>
      </c>
      <c r="BB807" s="632" t="str">
        <f>IFERROR(VLOOKUP(K807,【参考】数式用!$AX$3:$AY$59, 2, FALSE), "")</f>
        <v/>
      </c>
      <c r="BC807" s="577" t="str">
        <f t="shared" si="401"/>
        <v/>
      </c>
      <c r="BD807" s="559" t="str">
        <f t="shared" si="402"/>
        <v>入力済</v>
      </c>
      <c r="BE807" s="559" t="str">
        <f t="shared" si="403"/>
        <v/>
      </c>
      <c r="BF807" s="559" t="str">
        <f t="shared" si="404"/>
        <v/>
      </c>
      <c r="BG807" s="559" t="str">
        <f t="shared" si="405"/>
        <v/>
      </c>
      <c r="BH807" s="559" t="str">
        <f t="shared" si="406"/>
        <v/>
      </c>
      <c r="BI807" s="559" t="str">
        <f t="shared" si="407"/>
        <v/>
      </c>
      <c r="BK807" s="27"/>
      <c r="BL807" s="606" t="str">
        <f t="shared" si="408"/>
        <v/>
      </c>
      <c r="BM807" s="606" t="str">
        <f t="shared" si="409"/>
        <v/>
      </c>
      <c r="BN807" s="606" t="str">
        <f t="shared" si="410"/>
        <v/>
      </c>
      <c r="BO807" s="607" t="str">
        <f>IFERROR(IF(BN807="対象",ROUNDDOWN(L807*VLOOKUP(K807,【参考】数式用!$A$4:$J$42,10,FALSE)*AA807,0),""),"")</f>
        <v/>
      </c>
      <c r="BP807" s="606" t="str">
        <f t="shared" si="414"/>
        <v/>
      </c>
      <c r="BQ807" s="606" t="str">
        <f t="shared" si="411"/>
        <v/>
      </c>
      <c r="BR807" s="608" t="str">
        <f t="shared" si="415"/>
        <v/>
      </c>
      <c r="BS807" s="608" t="str">
        <f t="shared" si="412"/>
        <v/>
      </c>
      <c r="BT807" s="606" t="str">
        <f t="shared" si="413"/>
        <v/>
      </c>
      <c r="BU807" s="607" t="str">
        <f>IFERROR(IF(BT807="Ⅱロ有り",ROUNDDOWN(L807*VLOOKUP(K807,【参考】数式用!$A$4:$J$42,10,FALSE)*AA807,0),""),"")</f>
        <v/>
      </c>
      <c r="BV807" s="606" t="str">
        <f>IFERROR(IF(BT807="Ⅱロなし",ROUNDDOWN(L807*VLOOKUP(K807,【参考】数式用!$A$4:$J$42,8,FALSE)*AA807,0),""),"")</f>
        <v/>
      </c>
    </row>
    <row r="808" spans="1:74" ht="110.1" customHeight="1" thickBot="1">
      <c r="A808" s="333">
        <v>795</v>
      </c>
      <c r="B808" s="1008" t="str">
        <f>IF(基本情報入力シート!B830="","",基本情報入力シート!B830)</f>
        <v/>
      </c>
      <c r="C808" s="1009"/>
      <c r="D808" s="1009"/>
      <c r="E808" s="1009"/>
      <c r="F808" s="1010"/>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24" t="str">
        <f>IF('別紙様式2-2（個票（４、５月））'!M808="","",'別紙様式2-2（個票（４、５月））'!M808)</f>
        <v/>
      </c>
      <c r="N808" s="584" t="str">
        <f>IF('別紙様式2-2（個票（４、５月））'!N808="","",'別紙様式2-2（個票（４、５月））'!N808)</f>
        <v/>
      </c>
      <c r="O808" s="336"/>
      <c r="P808" s="337" t="str">
        <f>IFERROR(VLOOKUP(K808,【参考】数式用!$A$2:$M$57,MATCH(O808,【参考】数式用!$G$3:$M$3,0)+6,0),"")</f>
        <v/>
      </c>
      <c r="Q808" s="338" t="s">
        <v>118</v>
      </c>
      <c r="R808" s="339"/>
      <c r="S808" s="340" t="s">
        <v>183</v>
      </c>
      <c r="T808" s="339"/>
      <c r="U808" s="340" t="s">
        <v>184</v>
      </c>
      <c r="V808" s="339"/>
      <c r="W808" s="340" t="s">
        <v>183</v>
      </c>
      <c r="X808" s="339"/>
      <c r="Y808" s="340" t="s">
        <v>185</v>
      </c>
      <c r="Z808" s="340" t="s">
        <v>186</v>
      </c>
      <c r="AA808" s="340" t="str">
        <f t="shared" si="385"/>
        <v/>
      </c>
      <c r="AB808" s="341" t="s">
        <v>187</v>
      </c>
      <c r="AC808" s="342" t="str">
        <f t="shared" si="386"/>
        <v/>
      </c>
      <c r="AD808" s="509" t="str">
        <f t="shared" si="387"/>
        <v/>
      </c>
      <c r="AE808" s="343" t="str">
        <f>IFERROR(ROUNDDOWN(ROUNDDOWN(ROUND(L808*VLOOKUP(K808,【参考】数式用!$A$2:$M$57,MATCH("処遇改善加算Ⅳ",【参考】数式用!$G$3:$M$3,0)+6,0),0),0)*AA808*0.5,0), "")</f>
        <v/>
      </c>
      <c r="AF808" s="344"/>
      <c r="AG808" s="345"/>
      <c r="AH808" s="345"/>
      <c r="AI808" s="344"/>
      <c r="AJ808" s="382"/>
      <c r="AK808" s="346"/>
      <c r="AL808" s="324" t="str">
        <f t="shared" si="388"/>
        <v/>
      </c>
      <c r="AM808" s="325" t="str">
        <f t="shared" si="389"/>
        <v/>
      </c>
      <c r="AN808" s="255"/>
      <c r="AO808" s="577" t="str">
        <f>IFERROR(VLOOKUP(K808,【参考】数式用!$A$2:$N$57,14,FALSE),"")</f>
        <v/>
      </c>
      <c r="AP808" s="577" t="str">
        <f t="shared" si="390"/>
        <v/>
      </c>
      <c r="AQ808" s="560" t="str">
        <f t="shared" si="391"/>
        <v/>
      </c>
      <c r="AR808" s="560" t="str">
        <f t="shared" si="392"/>
        <v>キャリアパス要件Ⅰ・Ⅱ_</v>
      </c>
      <c r="AS808" s="632" t="str">
        <f t="shared" si="393"/>
        <v>入力済</v>
      </c>
      <c r="AT808" s="577" t="str">
        <f t="shared" si="394"/>
        <v/>
      </c>
      <c r="AU808" s="632" t="str">
        <f t="shared" si="395"/>
        <v>入力済</v>
      </c>
      <c r="AV808" s="632" t="str">
        <f t="shared" si="396"/>
        <v/>
      </c>
      <c r="AW808" s="632" t="str">
        <f t="shared" si="397"/>
        <v/>
      </c>
      <c r="AX808" s="577" t="str">
        <f t="shared" si="398"/>
        <v/>
      </c>
      <c r="AY808" s="632" t="str">
        <f>IFERROR(VLOOKUP(K808,【参考】数式用!$AR$3:$AS$49, 2, FALSE), "")</f>
        <v/>
      </c>
      <c r="AZ808" s="577" t="str">
        <f t="shared" si="399"/>
        <v/>
      </c>
      <c r="BA808" s="559" t="str">
        <f t="shared" si="400"/>
        <v>入力済</v>
      </c>
      <c r="BB808" s="632" t="str">
        <f>IFERROR(VLOOKUP(K808,【参考】数式用!$AX$3:$AY$59, 2, FALSE), "")</f>
        <v/>
      </c>
      <c r="BC808" s="577" t="str">
        <f t="shared" si="401"/>
        <v/>
      </c>
      <c r="BD808" s="559" t="str">
        <f t="shared" si="402"/>
        <v>入力済</v>
      </c>
      <c r="BE808" s="559" t="str">
        <f t="shared" si="403"/>
        <v/>
      </c>
      <c r="BF808" s="559" t="str">
        <f t="shared" si="404"/>
        <v/>
      </c>
      <c r="BG808" s="559" t="str">
        <f t="shared" si="405"/>
        <v/>
      </c>
      <c r="BH808" s="559" t="str">
        <f t="shared" si="406"/>
        <v/>
      </c>
      <c r="BI808" s="559" t="str">
        <f t="shared" si="407"/>
        <v/>
      </c>
      <c r="BK808" s="27"/>
      <c r="BL808" s="606" t="str">
        <f t="shared" si="408"/>
        <v/>
      </c>
      <c r="BM808" s="606" t="str">
        <f t="shared" si="409"/>
        <v/>
      </c>
      <c r="BN808" s="606" t="str">
        <f t="shared" si="410"/>
        <v/>
      </c>
      <c r="BO808" s="607" t="str">
        <f>IFERROR(IF(BN808="対象",ROUNDDOWN(L808*VLOOKUP(K808,【参考】数式用!$A$4:$J$42,10,FALSE)*AA808,0),""),"")</f>
        <v/>
      </c>
      <c r="BP808" s="606" t="str">
        <f t="shared" si="414"/>
        <v/>
      </c>
      <c r="BQ808" s="606" t="str">
        <f t="shared" si="411"/>
        <v/>
      </c>
      <c r="BR808" s="608" t="str">
        <f t="shared" si="415"/>
        <v/>
      </c>
      <c r="BS808" s="608" t="str">
        <f t="shared" si="412"/>
        <v/>
      </c>
      <c r="BT808" s="606" t="str">
        <f t="shared" si="413"/>
        <v/>
      </c>
      <c r="BU808" s="607" t="str">
        <f>IFERROR(IF(BT808="Ⅱロ有り",ROUNDDOWN(L808*VLOOKUP(K808,【参考】数式用!$A$4:$J$42,10,FALSE)*AA808,0),""),"")</f>
        <v/>
      </c>
      <c r="BV808" s="606" t="str">
        <f>IFERROR(IF(BT808="Ⅱロなし",ROUNDDOWN(L808*VLOOKUP(K808,【参考】数式用!$A$4:$J$42,8,FALSE)*AA808,0),""),"")</f>
        <v/>
      </c>
    </row>
    <row r="809" spans="1:74" ht="110.1" customHeight="1" thickBot="1">
      <c r="A809" s="333">
        <v>796</v>
      </c>
      <c r="B809" s="1008" t="str">
        <f>IF(基本情報入力シート!B831="","",基本情報入力シート!B831)</f>
        <v/>
      </c>
      <c r="C809" s="1009"/>
      <c r="D809" s="1009"/>
      <c r="E809" s="1009"/>
      <c r="F809" s="1010"/>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24" t="str">
        <f>IF('別紙様式2-2（個票（４、５月））'!M809="","",'別紙様式2-2（個票（４、５月））'!M809)</f>
        <v/>
      </c>
      <c r="N809" s="584" t="str">
        <f>IF('別紙様式2-2（個票（４、５月））'!N809="","",'別紙様式2-2（個票（４、５月））'!N809)</f>
        <v/>
      </c>
      <c r="O809" s="336"/>
      <c r="P809" s="337" t="str">
        <f>IFERROR(VLOOKUP(K809,【参考】数式用!$A$2:$M$57,MATCH(O809,【参考】数式用!$G$3:$M$3,0)+6,0),"")</f>
        <v/>
      </c>
      <c r="Q809" s="338" t="s">
        <v>118</v>
      </c>
      <c r="R809" s="339"/>
      <c r="S809" s="340" t="s">
        <v>183</v>
      </c>
      <c r="T809" s="339"/>
      <c r="U809" s="340" t="s">
        <v>184</v>
      </c>
      <c r="V809" s="339"/>
      <c r="W809" s="340" t="s">
        <v>183</v>
      </c>
      <c r="X809" s="339"/>
      <c r="Y809" s="340" t="s">
        <v>185</v>
      </c>
      <c r="Z809" s="340" t="s">
        <v>186</v>
      </c>
      <c r="AA809" s="340" t="str">
        <f t="shared" si="385"/>
        <v/>
      </c>
      <c r="AB809" s="341" t="s">
        <v>187</v>
      </c>
      <c r="AC809" s="342" t="str">
        <f t="shared" si="386"/>
        <v/>
      </c>
      <c r="AD809" s="509" t="str">
        <f t="shared" si="387"/>
        <v/>
      </c>
      <c r="AE809" s="343" t="str">
        <f>IFERROR(ROUNDDOWN(ROUNDDOWN(ROUND(L809*VLOOKUP(K809,【参考】数式用!$A$2:$M$57,MATCH("処遇改善加算Ⅳ",【参考】数式用!$G$3:$M$3,0)+6,0),0),0)*AA809*0.5,0), "")</f>
        <v/>
      </c>
      <c r="AF809" s="344"/>
      <c r="AG809" s="345"/>
      <c r="AH809" s="345"/>
      <c r="AI809" s="344"/>
      <c r="AJ809" s="382"/>
      <c r="AK809" s="346"/>
      <c r="AL809" s="324" t="str">
        <f t="shared" si="388"/>
        <v/>
      </c>
      <c r="AM809" s="325" t="str">
        <f t="shared" si="389"/>
        <v/>
      </c>
      <c r="AN809" s="255"/>
      <c r="AO809" s="577" t="str">
        <f>IFERROR(VLOOKUP(K809,【参考】数式用!$A$2:$N$57,14,FALSE),"")</f>
        <v/>
      </c>
      <c r="AP809" s="577" t="str">
        <f t="shared" si="390"/>
        <v/>
      </c>
      <c r="AQ809" s="560" t="str">
        <f t="shared" si="391"/>
        <v/>
      </c>
      <c r="AR809" s="560" t="str">
        <f t="shared" si="392"/>
        <v>キャリアパス要件Ⅰ・Ⅱ_</v>
      </c>
      <c r="AS809" s="632" t="str">
        <f t="shared" si="393"/>
        <v>入力済</v>
      </c>
      <c r="AT809" s="577" t="str">
        <f t="shared" si="394"/>
        <v/>
      </c>
      <c r="AU809" s="632" t="str">
        <f t="shared" si="395"/>
        <v>入力済</v>
      </c>
      <c r="AV809" s="632" t="str">
        <f t="shared" si="396"/>
        <v/>
      </c>
      <c r="AW809" s="632" t="str">
        <f t="shared" si="397"/>
        <v/>
      </c>
      <c r="AX809" s="577" t="str">
        <f t="shared" si="398"/>
        <v/>
      </c>
      <c r="AY809" s="632" t="str">
        <f>IFERROR(VLOOKUP(K809,【参考】数式用!$AR$3:$AS$49, 2, FALSE), "")</f>
        <v/>
      </c>
      <c r="AZ809" s="577" t="str">
        <f t="shared" si="399"/>
        <v/>
      </c>
      <c r="BA809" s="559" t="str">
        <f t="shared" si="400"/>
        <v>入力済</v>
      </c>
      <c r="BB809" s="632" t="str">
        <f>IFERROR(VLOOKUP(K809,【参考】数式用!$AX$3:$AY$59, 2, FALSE), "")</f>
        <v/>
      </c>
      <c r="BC809" s="577" t="str">
        <f t="shared" si="401"/>
        <v/>
      </c>
      <c r="BD809" s="559" t="str">
        <f t="shared" si="402"/>
        <v>入力済</v>
      </c>
      <c r="BE809" s="559" t="str">
        <f t="shared" si="403"/>
        <v/>
      </c>
      <c r="BF809" s="559" t="str">
        <f t="shared" si="404"/>
        <v/>
      </c>
      <c r="BG809" s="559" t="str">
        <f t="shared" si="405"/>
        <v/>
      </c>
      <c r="BH809" s="559" t="str">
        <f t="shared" si="406"/>
        <v/>
      </c>
      <c r="BI809" s="559" t="str">
        <f t="shared" si="407"/>
        <v/>
      </c>
      <c r="BK809" s="27"/>
      <c r="BL809" s="606" t="str">
        <f t="shared" si="408"/>
        <v/>
      </c>
      <c r="BM809" s="606" t="str">
        <f t="shared" si="409"/>
        <v/>
      </c>
      <c r="BN809" s="606" t="str">
        <f t="shared" si="410"/>
        <v/>
      </c>
      <c r="BO809" s="607" t="str">
        <f>IFERROR(IF(BN809="対象",ROUNDDOWN(L809*VLOOKUP(K809,【参考】数式用!$A$4:$J$42,10,FALSE)*AA809,0),""),"")</f>
        <v/>
      </c>
      <c r="BP809" s="606" t="str">
        <f t="shared" si="414"/>
        <v/>
      </c>
      <c r="BQ809" s="606" t="str">
        <f t="shared" si="411"/>
        <v/>
      </c>
      <c r="BR809" s="608" t="str">
        <f t="shared" si="415"/>
        <v/>
      </c>
      <c r="BS809" s="608" t="str">
        <f t="shared" si="412"/>
        <v/>
      </c>
      <c r="BT809" s="606" t="str">
        <f t="shared" si="413"/>
        <v/>
      </c>
      <c r="BU809" s="607" t="str">
        <f>IFERROR(IF(BT809="Ⅱロ有り",ROUNDDOWN(L809*VLOOKUP(K809,【参考】数式用!$A$4:$J$42,10,FALSE)*AA809,0),""),"")</f>
        <v/>
      </c>
      <c r="BV809" s="606" t="str">
        <f>IFERROR(IF(BT809="Ⅱロなし",ROUNDDOWN(L809*VLOOKUP(K809,【参考】数式用!$A$4:$J$42,8,FALSE)*AA809,0),""),"")</f>
        <v/>
      </c>
    </row>
    <row r="810" spans="1:74" ht="110.1" customHeight="1" thickBot="1">
      <c r="A810" s="333">
        <v>797</v>
      </c>
      <c r="B810" s="1008" t="str">
        <f>IF(基本情報入力シート!B832="","",基本情報入力シート!B832)</f>
        <v/>
      </c>
      <c r="C810" s="1009"/>
      <c r="D810" s="1009"/>
      <c r="E810" s="1009"/>
      <c r="F810" s="1010"/>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24" t="str">
        <f>IF('別紙様式2-2（個票（４、５月））'!M810="","",'別紙様式2-2（個票（４、５月））'!M810)</f>
        <v/>
      </c>
      <c r="N810" s="584" t="str">
        <f>IF('別紙様式2-2（個票（４、５月））'!N810="","",'別紙様式2-2（個票（４、５月））'!N810)</f>
        <v/>
      </c>
      <c r="O810" s="336"/>
      <c r="P810" s="337" t="str">
        <f>IFERROR(VLOOKUP(K810,【参考】数式用!$A$2:$M$57,MATCH(O810,【参考】数式用!$G$3:$M$3,0)+6,0),"")</f>
        <v/>
      </c>
      <c r="Q810" s="338" t="s">
        <v>118</v>
      </c>
      <c r="R810" s="339"/>
      <c r="S810" s="340" t="s">
        <v>183</v>
      </c>
      <c r="T810" s="339"/>
      <c r="U810" s="340" t="s">
        <v>184</v>
      </c>
      <c r="V810" s="339"/>
      <c r="W810" s="340" t="s">
        <v>183</v>
      </c>
      <c r="X810" s="339"/>
      <c r="Y810" s="340" t="s">
        <v>185</v>
      </c>
      <c r="Z810" s="340" t="s">
        <v>186</v>
      </c>
      <c r="AA810" s="340" t="str">
        <f t="shared" si="385"/>
        <v/>
      </c>
      <c r="AB810" s="341" t="s">
        <v>187</v>
      </c>
      <c r="AC810" s="342" t="str">
        <f t="shared" si="386"/>
        <v/>
      </c>
      <c r="AD810" s="509" t="str">
        <f t="shared" si="387"/>
        <v/>
      </c>
      <c r="AE810" s="343" t="str">
        <f>IFERROR(ROUNDDOWN(ROUNDDOWN(ROUND(L810*VLOOKUP(K810,【参考】数式用!$A$2:$M$57,MATCH("処遇改善加算Ⅳ",【参考】数式用!$G$3:$M$3,0)+6,0),0),0)*AA810*0.5,0), "")</f>
        <v/>
      </c>
      <c r="AF810" s="344"/>
      <c r="AG810" s="345"/>
      <c r="AH810" s="345"/>
      <c r="AI810" s="344"/>
      <c r="AJ810" s="382"/>
      <c r="AK810" s="346"/>
      <c r="AL810" s="324" t="str">
        <f t="shared" si="388"/>
        <v/>
      </c>
      <c r="AM810" s="325" t="str">
        <f t="shared" si="389"/>
        <v/>
      </c>
      <c r="AN810" s="255"/>
      <c r="AO810" s="577" t="str">
        <f>IFERROR(VLOOKUP(K810,【参考】数式用!$A$2:$N$57,14,FALSE),"")</f>
        <v/>
      </c>
      <c r="AP810" s="577" t="str">
        <f t="shared" si="390"/>
        <v/>
      </c>
      <c r="AQ810" s="560" t="str">
        <f t="shared" si="391"/>
        <v/>
      </c>
      <c r="AR810" s="560" t="str">
        <f t="shared" si="392"/>
        <v>キャリアパス要件Ⅰ・Ⅱ_</v>
      </c>
      <c r="AS810" s="632" t="str">
        <f t="shared" si="393"/>
        <v>入力済</v>
      </c>
      <c r="AT810" s="577" t="str">
        <f t="shared" si="394"/>
        <v/>
      </c>
      <c r="AU810" s="632" t="str">
        <f t="shared" si="395"/>
        <v>入力済</v>
      </c>
      <c r="AV810" s="632" t="str">
        <f t="shared" si="396"/>
        <v/>
      </c>
      <c r="AW810" s="632" t="str">
        <f t="shared" si="397"/>
        <v/>
      </c>
      <c r="AX810" s="577" t="str">
        <f t="shared" si="398"/>
        <v/>
      </c>
      <c r="AY810" s="632" t="str">
        <f>IFERROR(VLOOKUP(K810,【参考】数式用!$AR$3:$AS$49, 2, FALSE), "")</f>
        <v/>
      </c>
      <c r="AZ810" s="577" t="str">
        <f t="shared" si="399"/>
        <v/>
      </c>
      <c r="BA810" s="559" t="str">
        <f t="shared" si="400"/>
        <v>入力済</v>
      </c>
      <c r="BB810" s="632" t="str">
        <f>IFERROR(VLOOKUP(K810,【参考】数式用!$AX$3:$AY$59, 2, FALSE), "")</f>
        <v/>
      </c>
      <c r="BC810" s="577" t="str">
        <f t="shared" si="401"/>
        <v/>
      </c>
      <c r="BD810" s="559" t="str">
        <f t="shared" si="402"/>
        <v>入力済</v>
      </c>
      <c r="BE810" s="559" t="str">
        <f t="shared" si="403"/>
        <v/>
      </c>
      <c r="BF810" s="559" t="str">
        <f t="shared" si="404"/>
        <v/>
      </c>
      <c r="BG810" s="559" t="str">
        <f t="shared" si="405"/>
        <v/>
      </c>
      <c r="BH810" s="559" t="str">
        <f t="shared" si="406"/>
        <v/>
      </c>
      <c r="BI810" s="559" t="str">
        <f t="shared" si="407"/>
        <v/>
      </c>
      <c r="BK810" s="27"/>
      <c r="BL810" s="606" t="str">
        <f t="shared" si="408"/>
        <v/>
      </c>
      <c r="BM810" s="606" t="str">
        <f t="shared" si="409"/>
        <v/>
      </c>
      <c r="BN810" s="606" t="str">
        <f t="shared" si="410"/>
        <v/>
      </c>
      <c r="BO810" s="607" t="str">
        <f>IFERROR(IF(BN810="対象",ROUNDDOWN(L810*VLOOKUP(K810,【参考】数式用!$A$4:$J$42,10,FALSE)*AA810,0),""),"")</f>
        <v/>
      </c>
      <c r="BP810" s="606" t="str">
        <f t="shared" si="414"/>
        <v/>
      </c>
      <c r="BQ810" s="606" t="str">
        <f t="shared" si="411"/>
        <v/>
      </c>
      <c r="BR810" s="608" t="str">
        <f t="shared" si="415"/>
        <v/>
      </c>
      <c r="BS810" s="608" t="str">
        <f t="shared" si="412"/>
        <v/>
      </c>
      <c r="BT810" s="606" t="str">
        <f t="shared" si="413"/>
        <v/>
      </c>
      <c r="BU810" s="607" t="str">
        <f>IFERROR(IF(BT810="Ⅱロ有り",ROUNDDOWN(L810*VLOOKUP(K810,【参考】数式用!$A$4:$J$42,10,FALSE)*AA810,0),""),"")</f>
        <v/>
      </c>
      <c r="BV810" s="606" t="str">
        <f>IFERROR(IF(BT810="Ⅱロなし",ROUNDDOWN(L810*VLOOKUP(K810,【参考】数式用!$A$4:$J$42,8,FALSE)*AA810,0),""),"")</f>
        <v/>
      </c>
    </row>
    <row r="811" spans="1:74" ht="110.1" customHeight="1" thickBot="1">
      <c r="A811" s="333">
        <v>798</v>
      </c>
      <c r="B811" s="1008" t="str">
        <f>IF(基本情報入力シート!B833="","",基本情報入力シート!B833)</f>
        <v/>
      </c>
      <c r="C811" s="1009"/>
      <c r="D811" s="1009"/>
      <c r="E811" s="1009"/>
      <c r="F811" s="1010"/>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24" t="str">
        <f>IF('別紙様式2-2（個票（４、５月））'!M811="","",'別紙様式2-2（個票（４、５月））'!M811)</f>
        <v/>
      </c>
      <c r="N811" s="584" t="str">
        <f>IF('別紙様式2-2（個票（４、５月））'!N811="","",'別紙様式2-2（個票（４、５月））'!N811)</f>
        <v/>
      </c>
      <c r="O811" s="336"/>
      <c r="P811" s="337" t="str">
        <f>IFERROR(VLOOKUP(K811,【参考】数式用!$A$2:$M$57,MATCH(O811,【参考】数式用!$G$3:$M$3,0)+6,0),"")</f>
        <v/>
      </c>
      <c r="Q811" s="338" t="s">
        <v>118</v>
      </c>
      <c r="R811" s="339"/>
      <c r="S811" s="340" t="s">
        <v>183</v>
      </c>
      <c r="T811" s="339"/>
      <c r="U811" s="340" t="s">
        <v>184</v>
      </c>
      <c r="V811" s="339"/>
      <c r="W811" s="340" t="s">
        <v>183</v>
      </c>
      <c r="X811" s="339"/>
      <c r="Y811" s="340" t="s">
        <v>185</v>
      </c>
      <c r="Z811" s="340" t="s">
        <v>186</v>
      </c>
      <c r="AA811" s="340" t="str">
        <f t="shared" si="385"/>
        <v/>
      </c>
      <c r="AB811" s="341" t="s">
        <v>187</v>
      </c>
      <c r="AC811" s="342" t="str">
        <f t="shared" si="386"/>
        <v/>
      </c>
      <c r="AD811" s="509" t="str">
        <f t="shared" si="387"/>
        <v/>
      </c>
      <c r="AE811" s="343" t="str">
        <f>IFERROR(ROUNDDOWN(ROUNDDOWN(ROUND(L811*VLOOKUP(K811,【参考】数式用!$A$2:$M$57,MATCH("処遇改善加算Ⅳ",【参考】数式用!$G$3:$M$3,0)+6,0),0),0)*AA811*0.5,0), "")</f>
        <v/>
      </c>
      <c r="AF811" s="344"/>
      <c r="AG811" s="345"/>
      <c r="AH811" s="345"/>
      <c r="AI811" s="344"/>
      <c r="AJ811" s="382"/>
      <c r="AK811" s="346"/>
      <c r="AL811" s="324" t="str">
        <f t="shared" si="388"/>
        <v/>
      </c>
      <c r="AM811" s="325" t="str">
        <f t="shared" si="389"/>
        <v/>
      </c>
      <c r="AN811" s="255"/>
      <c r="AO811" s="577" t="str">
        <f>IFERROR(VLOOKUP(K811,【参考】数式用!$A$2:$N$57,14,FALSE),"")</f>
        <v/>
      </c>
      <c r="AP811" s="577" t="str">
        <f t="shared" si="390"/>
        <v/>
      </c>
      <c r="AQ811" s="560" t="str">
        <f t="shared" si="391"/>
        <v/>
      </c>
      <c r="AR811" s="560" t="str">
        <f t="shared" si="392"/>
        <v>キャリアパス要件Ⅰ・Ⅱ_</v>
      </c>
      <c r="AS811" s="632" t="str">
        <f t="shared" si="393"/>
        <v>入力済</v>
      </c>
      <c r="AT811" s="577" t="str">
        <f t="shared" si="394"/>
        <v/>
      </c>
      <c r="AU811" s="632" t="str">
        <f t="shared" si="395"/>
        <v>入力済</v>
      </c>
      <c r="AV811" s="632" t="str">
        <f t="shared" si="396"/>
        <v/>
      </c>
      <c r="AW811" s="632" t="str">
        <f t="shared" si="397"/>
        <v/>
      </c>
      <c r="AX811" s="577" t="str">
        <f t="shared" si="398"/>
        <v/>
      </c>
      <c r="AY811" s="632" t="str">
        <f>IFERROR(VLOOKUP(K811,【参考】数式用!$AR$3:$AS$49, 2, FALSE), "")</f>
        <v/>
      </c>
      <c r="AZ811" s="577" t="str">
        <f t="shared" si="399"/>
        <v/>
      </c>
      <c r="BA811" s="559" t="str">
        <f t="shared" si="400"/>
        <v>入力済</v>
      </c>
      <c r="BB811" s="632" t="str">
        <f>IFERROR(VLOOKUP(K811,【参考】数式用!$AX$3:$AY$59, 2, FALSE), "")</f>
        <v/>
      </c>
      <c r="BC811" s="577" t="str">
        <f t="shared" si="401"/>
        <v/>
      </c>
      <c r="BD811" s="559" t="str">
        <f t="shared" si="402"/>
        <v>入力済</v>
      </c>
      <c r="BE811" s="559" t="str">
        <f t="shared" si="403"/>
        <v/>
      </c>
      <c r="BF811" s="559" t="str">
        <f t="shared" si="404"/>
        <v/>
      </c>
      <c r="BG811" s="559" t="str">
        <f t="shared" si="405"/>
        <v/>
      </c>
      <c r="BH811" s="559" t="str">
        <f t="shared" si="406"/>
        <v/>
      </c>
      <c r="BI811" s="559" t="str">
        <f t="shared" si="407"/>
        <v/>
      </c>
      <c r="BK811" s="27"/>
      <c r="BL811" s="606" t="str">
        <f t="shared" si="408"/>
        <v/>
      </c>
      <c r="BM811" s="606" t="str">
        <f t="shared" si="409"/>
        <v/>
      </c>
      <c r="BN811" s="606" t="str">
        <f t="shared" si="410"/>
        <v/>
      </c>
      <c r="BO811" s="607" t="str">
        <f>IFERROR(IF(BN811="対象",ROUNDDOWN(L811*VLOOKUP(K811,【参考】数式用!$A$4:$J$42,10,FALSE)*AA811,0),""),"")</f>
        <v/>
      </c>
      <c r="BP811" s="606" t="str">
        <f t="shared" si="414"/>
        <v/>
      </c>
      <c r="BQ811" s="606" t="str">
        <f t="shared" si="411"/>
        <v/>
      </c>
      <c r="BR811" s="608" t="str">
        <f t="shared" si="415"/>
        <v/>
      </c>
      <c r="BS811" s="608" t="str">
        <f t="shared" si="412"/>
        <v/>
      </c>
      <c r="BT811" s="606" t="str">
        <f t="shared" si="413"/>
        <v/>
      </c>
      <c r="BU811" s="607" t="str">
        <f>IFERROR(IF(BT811="Ⅱロ有り",ROUNDDOWN(L811*VLOOKUP(K811,【参考】数式用!$A$4:$J$42,10,FALSE)*AA811,0),""),"")</f>
        <v/>
      </c>
      <c r="BV811" s="606" t="str">
        <f>IFERROR(IF(BT811="Ⅱロなし",ROUNDDOWN(L811*VLOOKUP(K811,【参考】数式用!$A$4:$J$42,8,FALSE)*AA811,0),""),"")</f>
        <v/>
      </c>
    </row>
    <row r="812" spans="1:74" ht="110.1" customHeight="1" thickBot="1">
      <c r="A812" s="333">
        <v>799</v>
      </c>
      <c r="B812" s="1008" t="str">
        <f>IF(基本情報入力シート!B834="","",基本情報入力シート!B834)</f>
        <v/>
      </c>
      <c r="C812" s="1009"/>
      <c r="D812" s="1009"/>
      <c r="E812" s="1009"/>
      <c r="F812" s="1010"/>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24" t="str">
        <f>IF('別紙様式2-2（個票（４、５月））'!M812="","",'別紙様式2-2（個票（４、５月））'!M812)</f>
        <v/>
      </c>
      <c r="N812" s="584" t="str">
        <f>IF('別紙様式2-2（個票（４、５月））'!N812="","",'別紙様式2-2（個票（４、５月））'!N812)</f>
        <v/>
      </c>
      <c r="O812" s="336"/>
      <c r="P812" s="337" t="str">
        <f>IFERROR(VLOOKUP(K812,【参考】数式用!$A$2:$M$57,MATCH(O812,【参考】数式用!$G$3:$M$3,0)+6,0),"")</f>
        <v/>
      </c>
      <c r="Q812" s="338" t="s">
        <v>118</v>
      </c>
      <c r="R812" s="339"/>
      <c r="S812" s="340" t="s">
        <v>183</v>
      </c>
      <c r="T812" s="339"/>
      <c r="U812" s="340" t="s">
        <v>184</v>
      </c>
      <c r="V812" s="339"/>
      <c r="W812" s="340" t="s">
        <v>183</v>
      </c>
      <c r="X812" s="339"/>
      <c r="Y812" s="340" t="s">
        <v>185</v>
      </c>
      <c r="Z812" s="340" t="s">
        <v>186</v>
      </c>
      <c r="AA812" s="340" t="str">
        <f t="shared" si="385"/>
        <v/>
      </c>
      <c r="AB812" s="341" t="s">
        <v>187</v>
      </c>
      <c r="AC812" s="342" t="str">
        <f t="shared" si="386"/>
        <v/>
      </c>
      <c r="AD812" s="509" t="str">
        <f t="shared" si="387"/>
        <v/>
      </c>
      <c r="AE812" s="343" t="str">
        <f>IFERROR(ROUNDDOWN(ROUNDDOWN(ROUND(L812*VLOOKUP(K812,【参考】数式用!$A$2:$M$57,MATCH("処遇改善加算Ⅳ",【参考】数式用!$G$3:$M$3,0)+6,0),0),0)*AA812*0.5,0), "")</f>
        <v/>
      </c>
      <c r="AF812" s="344"/>
      <c r="AG812" s="345"/>
      <c r="AH812" s="345"/>
      <c r="AI812" s="344"/>
      <c r="AJ812" s="382"/>
      <c r="AK812" s="346"/>
      <c r="AL812" s="324" t="str">
        <f t="shared" si="388"/>
        <v/>
      </c>
      <c r="AM812" s="325" t="str">
        <f t="shared" si="389"/>
        <v/>
      </c>
      <c r="AN812" s="255"/>
      <c r="AO812" s="577" t="str">
        <f>IFERROR(VLOOKUP(K812,【参考】数式用!$A$2:$N$57,14,FALSE),"")</f>
        <v/>
      </c>
      <c r="AP812" s="577" t="str">
        <f t="shared" si="390"/>
        <v/>
      </c>
      <c r="AQ812" s="560" t="str">
        <f t="shared" si="391"/>
        <v/>
      </c>
      <c r="AR812" s="560" t="str">
        <f t="shared" si="392"/>
        <v>キャリアパス要件Ⅰ・Ⅱ_</v>
      </c>
      <c r="AS812" s="632" t="str">
        <f t="shared" si="393"/>
        <v>入力済</v>
      </c>
      <c r="AT812" s="577" t="str">
        <f t="shared" si="394"/>
        <v/>
      </c>
      <c r="AU812" s="632" t="str">
        <f t="shared" si="395"/>
        <v>入力済</v>
      </c>
      <c r="AV812" s="632" t="str">
        <f t="shared" si="396"/>
        <v/>
      </c>
      <c r="AW812" s="632" t="str">
        <f t="shared" si="397"/>
        <v/>
      </c>
      <c r="AX812" s="577" t="str">
        <f t="shared" si="398"/>
        <v/>
      </c>
      <c r="AY812" s="632" t="str">
        <f>IFERROR(VLOOKUP(K812,【参考】数式用!$AR$3:$AS$49, 2, FALSE), "")</f>
        <v/>
      </c>
      <c r="AZ812" s="577" t="str">
        <f t="shared" si="399"/>
        <v/>
      </c>
      <c r="BA812" s="559" t="str">
        <f t="shared" si="400"/>
        <v>入力済</v>
      </c>
      <c r="BB812" s="632" t="str">
        <f>IFERROR(VLOOKUP(K812,【参考】数式用!$AX$3:$AY$59, 2, FALSE), "")</f>
        <v/>
      </c>
      <c r="BC812" s="577" t="str">
        <f t="shared" si="401"/>
        <v/>
      </c>
      <c r="BD812" s="559" t="str">
        <f t="shared" si="402"/>
        <v>入力済</v>
      </c>
      <c r="BE812" s="559" t="str">
        <f t="shared" si="403"/>
        <v/>
      </c>
      <c r="BF812" s="559" t="str">
        <f t="shared" si="404"/>
        <v/>
      </c>
      <c r="BG812" s="559" t="str">
        <f t="shared" si="405"/>
        <v/>
      </c>
      <c r="BH812" s="559" t="str">
        <f t="shared" si="406"/>
        <v/>
      </c>
      <c r="BI812" s="559" t="str">
        <f t="shared" si="407"/>
        <v/>
      </c>
      <c r="BK812" s="27"/>
      <c r="BL812" s="606" t="str">
        <f t="shared" si="408"/>
        <v/>
      </c>
      <c r="BM812" s="606" t="str">
        <f t="shared" si="409"/>
        <v/>
      </c>
      <c r="BN812" s="606" t="str">
        <f t="shared" si="410"/>
        <v/>
      </c>
      <c r="BO812" s="607" t="str">
        <f>IFERROR(IF(BN812="対象",ROUNDDOWN(L812*VLOOKUP(K812,【参考】数式用!$A$4:$J$42,10,FALSE)*AA812,0),""),"")</f>
        <v/>
      </c>
      <c r="BP812" s="606" t="str">
        <f t="shared" si="414"/>
        <v/>
      </c>
      <c r="BQ812" s="606" t="str">
        <f t="shared" si="411"/>
        <v/>
      </c>
      <c r="BR812" s="608" t="str">
        <f t="shared" si="415"/>
        <v/>
      </c>
      <c r="BS812" s="608" t="str">
        <f t="shared" si="412"/>
        <v/>
      </c>
      <c r="BT812" s="606" t="str">
        <f t="shared" si="413"/>
        <v/>
      </c>
      <c r="BU812" s="607" t="str">
        <f>IFERROR(IF(BT812="Ⅱロ有り",ROUNDDOWN(L812*VLOOKUP(K812,【参考】数式用!$A$4:$J$42,10,FALSE)*AA812,0),""),"")</f>
        <v/>
      </c>
      <c r="BV812" s="606" t="str">
        <f>IFERROR(IF(BT812="Ⅱロなし",ROUNDDOWN(L812*VLOOKUP(K812,【参考】数式用!$A$4:$J$42,8,FALSE)*AA812,0),""),"")</f>
        <v/>
      </c>
    </row>
    <row r="813" spans="1:74" ht="110.1" customHeight="1" thickBot="1">
      <c r="A813" s="333">
        <v>800</v>
      </c>
      <c r="B813" s="1008" t="str">
        <f>IF(基本情報入力シート!B835="","",基本情報入力シート!B835)</f>
        <v/>
      </c>
      <c r="C813" s="1009"/>
      <c r="D813" s="1009"/>
      <c r="E813" s="1009"/>
      <c r="F813" s="1010"/>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24" t="str">
        <f>IF('別紙様式2-2（個票（４、５月））'!M813="","",'別紙様式2-2（個票（４、５月））'!M813)</f>
        <v/>
      </c>
      <c r="N813" s="584" t="str">
        <f>IF('別紙様式2-2（個票（４、５月））'!N813="","",'別紙様式2-2（個票（４、５月））'!N813)</f>
        <v/>
      </c>
      <c r="O813" s="336"/>
      <c r="P813" s="337" t="str">
        <f>IFERROR(VLOOKUP(K813,【参考】数式用!$A$2:$M$57,MATCH(O813,【参考】数式用!$G$3:$M$3,0)+6,0),"")</f>
        <v/>
      </c>
      <c r="Q813" s="338" t="s">
        <v>118</v>
      </c>
      <c r="R813" s="339"/>
      <c r="S813" s="340" t="s">
        <v>183</v>
      </c>
      <c r="T813" s="339"/>
      <c r="U813" s="340" t="s">
        <v>184</v>
      </c>
      <c r="V813" s="339"/>
      <c r="W813" s="340" t="s">
        <v>183</v>
      </c>
      <c r="X813" s="339"/>
      <c r="Y813" s="340" t="s">
        <v>185</v>
      </c>
      <c r="Z813" s="340" t="s">
        <v>186</v>
      </c>
      <c r="AA813" s="340" t="str">
        <f t="shared" si="385"/>
        <v/>
      </c>
      <c r="AB813" s="341" t="s">
        <v>187</v>
      </c>
      <c r="AC813" s="342" t="str">
        <f t="shared" si="386"/>
        <v/>
      </c>
      <c r="AD813" s="509" t="str">
        <f t="shared" si="387"/>
        <v/>
      </c>
      <c r="AE813" s="343" t="str">
        <f>IFERROR(ROUNDDOWN(ROUNDDOWN(ROUND(L813*VLOOKUP(K813,【参考】数式用!$A$2:$M$57,MATCH("処遇改善加算Ⅳ",【参考】数式用!$G$3:$M$3,0)+6,0),0),0)*AA813*0.5,0), "")</f>
        <v/>
      </c>
      <c r="AF813" s="344"/>
      <c r="AG813" s="345"/>
      <c r="AH813" s="345"/>
      <c r="AI813" s="344"/>
      <c r="AJ813" s="382"/>
      <c r="AK813" s="346"/>
      <c r="AL813" s="324" t="str">
        <f t="shared" si="388"/>
        <v/>
      </c>
      <c r="AM813" s="325" t="str">
        <f t="shared" si="389"/>
        <v/>
      </c>
      <c r="AN813" s="255"/>
      <c r="AO813" s="577" t="str">
        <f>IFERROR(VLOOKUP(K813,【参考】数式用!$A$2:$N$57,14,FALSE),"")</f>
        <v/>
      </c>
      <c r="AP813" s="577" t="str">
        <f t="shared" si="390"/>
        <v/>
      </c>
      <c r="AQ813" s="560" t="str">
        <f t="shared" si="391"/>
        <v/>
      </c>
      <c r="AR813" s="560" t="str">
        <f t="shared" si="392"/>
        <v>キャリアパス要件Ⅰ・Ⅱ_</v>
      </c>
      <c r="AS813" s="632" t="str">
        <f t="shared" si="393"/>
        <v>入力済</v>
      </c>
      <c r="AT813" s="577" t="str">
        <f t="shared" si="394"/>
        <v/>
      </c>
      <c r="AU813" s="632" t="str">
        <f t="shared" si="395"/>
        <v>入力済</v>
      </c>
      <c r="AV813" s="632" t="str">
        <f t="shared" si="396"/>
        <v/>
      </c>
      <c r="AW813" s="632" t="str">
        <f t="shared" si="397"/>
        <v/>
      </c>
      <c r="AX813" s="577" t="str">
        <f t="shared" si="398"/>
        <v/>
      </c>
      <c r="AY813" s="632" t="str">
        <f>IFERROR(VLOOKUP(K813,【参考】数式用!$AR$3:$AS$49, 2, FALSE), "")</f>
        <v/>
      </c>
      <c r="AZ813" s="577" t="str">
        <f t="shared" si="399"/>
        <v/>
      </c>
      <c r="BA813" s="559" t="str">
        <f t="shared" si="400"/>
        <v>入力済</v>
      </c>
      <c r="BB813" s="632" t="str">
        <f>IFERROR(VLOOKUP(K813,【参考】数式用!$AX$3:$AY$59, 2, FALSE), "")</f>
        <v/>
      </c>
      <c r="BC813" s="577" t="str">
        <f t="shared" si="401"/>
        <v/>
      </c>
      <c r="BD813" s="559" t="str">
        <f t="shared" si="402"/>
        <v>入力済</v>
      </c>
      <c r="BE813" s="559" t="str">
        <f t="shared" si="403"/>
        <v/>
      </c>
      <c r="BF813" s="559" t="str">
        <f t="shared" si="404"/>
        <v/>
      </c>
      <c r="BG813" s="559" t="str">
        <f t="shared" si="405"/>
        <v/>
      </c>
      <c r="BH813" s="559" t="str">
        <f t="shared" si="406"/>
        <v/>
      </c>
      <c r="BI813" s="559" t="str">
        <f t="shared" si="407"/>
        <v/>
      </c>
      <c r="BK813" s="27"/>
      <c r="BL813" s="606" t="str">
        <f t="shared" si="408"/>
        <v/>
      </c>
      <c r="BM813" s="606" t="str">
        <f t="shared" si="409"/>
        <v/>
      </c>
      <c r="BN813" s="606" t="str">
        <f t="shared" si="410"/>
        <v/>
      </c>
      <c r="BO813" s="607" t="str">
        <f>IFERROR(IF(BN813="対象",ROUNDDOWN(L813*VLOOKUP(K813,【参考】数式用!$A$4:$J$42,10,FALSE)*AA813,0),""),"")</f>
        <v/>
      </c>
      <c r="BP813" s="606" t="str">
        <f t="shared" si="414"/>
        <v/>
      </c>
      <c r="BQ813" s="606" t="str">
        <f t="shared" si="411"/>
        <v/>
      </c>
      <c r="BR813" s="608" t="str">
        <f t="shared" si="415"/>
        <v/>
      </c>
      <c r="BS813" s="608" t="str">
        <f t="shared" si="412"/>
        <v/>
      </c>
      <c r="BT813" s="606" t="str">
        <f t="shared" si="413"/>
        <v/>
      </c>
      <c r="BU813" s="607" t="str">
        <f>IFERROR(IF(BT813="Ⅱロ有り",ROUNDDOWN(L813*VLOOKUP(K813,【参考】数式用!$A$4:$J$42,10,FALSE)*AA813,0),""),"")</f>
        <v/>
      </c>
      <c r="BV813" s="606" t="str">
        <f>IFERROR(IF(BT813="Ⅱロなし",ROUNDDOWN(L813*VLOOKUP(K813,【参考】数式用!$A$4:$J$42,8,FALSE)*AA813,0),""),"")</f>
        <v/>
      </c>
    </row>
    <row r="814" spans="1:74" ht="110.1" customHeight="1" thickBot="1">
      <c r="A814" s="333">
        <v>801</v>
      </c>
      <c r="B814" s="1008" t="str">
        <f>IF(基本情報入力シート!B836="","",基本情報入力シート!B836)</f>
        <v/>
      </c>
      <c r="C814" s="1009"/>
      <c r="D814" s="1009"/>
      <c r="E814" s="1009"/>
      <c r="F814" s="1010"/>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24" t="str">
        <f>IF('別紙様式2-2（個票（４、５月））'!M814="","",'別紙様式2-2（個票（４、５月））'!M814)</f>
        <v/>
      </c>
      <c r="N814" s="584" t="str">
        <f>IF('別紙様式2-2（個票（４、５月））'!N814="","",'別紙様式2-2（個票（４、５月））'!N814)</f>
        <v/>
      </c>
      <c r="O814" s="336"/>
      <c r="P814" s="337" t="str">
        <f>IFERROR(VLOOKUP(K814,【参考】数式用!$A$2:$M$57,MATCH(O814,【参考】数式用!$G$3:$M$3,0)+6,0),"")</f>
        <v/>
      </c>
      <c r="Q814" s="338" t="s">
        <v>118</v>
      </c>
      <c r="R814" s="339"/>
      <c r="S814" s="340" t="s">
        <v>183</v>
      </c>
      <c r="T814" s="339"/>
      <c r="U814" s="340" t="s">
        <v>184</v>
      </c>
      <c r="V814" s="339"/>
      <c r="W814" s="340" t="s">
        <v>183</v>
      </c>
      <c r="X814" s="339"/>
      <c r="Y814" s="340" t="s">
        <v>185</v>
      </c>
      <c r="Z814" s="340" t="s">
        <v>186</v>
      </c>
      <c r="AA814" s="340" t="str">
        <f t="shared" si="385"/>
        <v/>
      </c>
      <c r="AB814" s="341" t="s">
        <v>187</v>
      </c>
      <c r="AC814" s="342" t="str">
        <f t="shared" si="386"/>
        <v/>
      </c>
      <c r="AD814" s="509" t="str">
        <f t="shared" si="387"/>
        <v/>
      </c>
      <c r="AE814" s="343" t="str">
        <f>IFERROR(ROUNDDOWN(ROUNDDOWN(ROUND(L814*VLOOKUP(K814,【参考】数式用!$A$2:$M$57,MATCH("処遇改善加算Ⅳ",【参考】数式用!$G$3:$M$3,0)+6,0),0),0)*AA814*0.5,0), "")</f>
        <v/>
      </c>
      <c r="AF814" s="344"/>
      <c r="AG814" s="345"/>
      <c r="AH814" s="345"/>
      <c r="AI814" s="344"/>
      <c r="AJ814" s="382"/>
      <c r="AK814" s="346"/>
      <c r="AL814" s="324" t="str">
        <f t="shared" si="388"/>
        <v/>
      </c>
      <c r="AM814" s="325" t="str">
        <f t="shared" si="389"/>
        <v/>
      </c>
      <c r="AN814" s="255"/>
      <c r="AO814" s="577" t="str">
        <f>IFERROR(VLOOKUP(K814,【参考】数式用!$A$2:$N$57,14,FALSE),"")</f>
        <v/>
      </c>
      <c r="AP814" s="577" t="str">
        <f t="shared" si="390"/>
        <v/>
      </c>
      <c r="AQ814" s="560" t="str">
        <f t="shared" si="391"/>
        <v/>
      </c>
      <c r="AR814" s="560" t="str">
        <f t="shared" si="392"/>
        <v>キャリアパス要件Ⅰ・Ⅱ_</v>
      </c>
      <c r="AS814" s="632" t="str">
        <f t="shared" si="393"/>
        <v>入力済</v>
      </c>
      <c r="AT814" s="577" t="str">
        <f t="shared" si="394"/>
        <v/>
      </c>
      <c r="AU814" s="632" t="str">
        <f t="shared" si="395"/>
        <v>入力済</v>
      </c>
      <c r="AV814" s="632" t="str">
        <f t="shared" si="396"/>
        <v/>
      </c>
      <c r="AW814" s="632" t="str">
        <f t="shared" si="397"/>
        <v/>
      </c>
      <c r="AX814" s="577" t="str">
        <f t="shared" si="398"/>
        <v/>
      </c>
      <c r="AY814" s="632" t="str">
        <f>IFERROR(VLOOKUP(K814,【参考】数式用!$AR$3:$AS$49, 2, FALSE), "")</f>
        <v/>
      </c>
      <c r="AZ814" s="577" t="str">
        <f t="shared" si="399"/>
        <v/>
      </c>
      <c r="BA814" s="559" t="str">
        <f t="shared" si="400"/>
        <v>入力済</v>
      </c>
      <c r="BB814" s="632" t="str">
        <f>IFERROR(VLOOKUP(K814,【参考】数式用!$AX$3:$AY$59, 2, FALSE), "")</f>
        <v/>
      </c>
      <c r="BC814" s="577" t="str">
        <f t="shared" si="401"/>
        <v/>
      </c>
      <c r="BD814" s="559" t="str">
        <f t="shared" si="402"/>
        <v>入力済</v>
      </c>
      <c r="BE814" s="559" t="str">
        <f t="shared" si="403"/>
        <v/>
      </c>
      <c r="BF814" s="559" t="str">
        <f t="shared" si="404"/>
        <v/>
      </c>
      <c r="BG814" s="559" t="str">
        <f t="shared" si="405"/>
        <v/>
      </c>
      <c r="BH814" s="559" t="str">
        <f t="shared" si="406"/>
        <v/>
      </c>
      <c r="BI814" s="559" t="str">
        <f t="shared" si="407"/>
        <v/>
      </c>
      <c r="BK814" s="27"/>
      <c r="BL814" s="606" t="str">
        <f t="shared" si="408"/>
        <v/>
      </c>
      <c r="BM814" s="606" t="str">
        <f t="shared" si="409"/>
        <v/>
      </c>
      <c r="BN814" s="606" t="str">
        <f t="shared" si="410"/>
        <v/>
      </c>
      <c r="BO814" s="607" t="str">
        <f>IFERROR(IF(BN814="対象",ROUNDDOWN(L814*VLOOKUP(K814,【参考】数式用!$A$4:$J$42,10,FALSE)*AA814,0),""),"")</f>
        <v/>
      </c>
      <c r="BP814" s="606" t="str">
        <f t="shared" si="414"/>
        <v/>
      </c>
      <c r="BQ814" s="606" t="str">
        <f t="shared" si="411"/>
        <v/>
      </c>
      <c r="BR814" s="608" t="str">
        <f t="shared" si="415"/>
        <v/>
      </c>
      <c r="BS814" s="608" t="str">
        <f t="shared" si="412"/>
        <v/>
      </c>
      <c r="BT814" s="606" t="str">
        <f t="shared" si="413"/>
        <v/>
      </c>
      <c r="BU814" s="607" t="str">
        <f>IFERROR(IF(BT814="Ⅱロ有り",ROUNDDOWN(L814*VLOOKUP(K814,【参考】数式用!$A$4:$J$42,10,FALSE)*AA814,0),""),"")</f>
        <v/>
      </c>
      <c r="BV814" s="606" t="str">
        <f>IFERROR(IF(BT814="Ⅱロなし",ROUNDDOWN(L814*VLOOKUP(K814,【参考】数式用!$A$4:$J$42,8,FALSE)*AA814,0),""),"")</f>
        <v/>
      </c>
    </row>
    <row r="815" spans="1:74" ht="110.1" customHeight="1" thickBot="1">
      <c r="A815" s="333">
        <v>802</v>
      </c>
      <c r="B815" s="1008" t="str">
        <f>IF(基本情報入力シート!B837="","",基本情報入力シート!B837)</f>
        <v/>
      </c>
      <c r="C815" s="1009"/>
      <c r="D815" s="1009"/>
      <c r="E815" s="1009"/>
      <c r="F815" s="1010"/>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24" t="str">
        <f>IF('別紙様式2-2（個票（４、５月））'!M815="","",'別紙様式2-2（個票（４、５月））'!M815)</f>
        <v/>
      </c>
      <c r="N815" s="584" t="str">
        <f>IF('別紙様式2-2（個票（４、５月））'!N815="","",'別紙様式2-2（個票（４、５月））'!N815)</f>
        <v/>
      </c>
      <c r="O815" s="336"/>
      <c r="P815" s="337" t="str">
        <f>IFERROR(VLOOKUP(K815,【参考】数式用!$A$2:$M$57,MATCH(O815,【参考】数式用!$G$3:$M$3,0)+6,0),"")</f>
        <v/>
      </c>
      <c r="Q815" s="338" t="s">
        <v>118</v>
      </c>
      <c r="R815" s="339"/>
      <c r="S815" s="340" t="s">
        <v>183</v>
      </c>
      <c r="T815" s="339"/>
      <c r="U815" s="340" t="s">
        <v>184</v>
      </c>
      <c r="V815" s="339"/>
      <c r="W815" s="340" t="s">
        <v>183</v>
      </c>
      <c r="X815" s="339"/>
      <c r="Y815" s="340" t="s">
        <v>185</v>
      </c>
      <c r="Z815" s="340" t="s">
        <v>186</v>
      </c>
      <c r="AA815" s="340" t="str">
        <f t="shared" si="385"/>
        <v/>
      </c>
      <c r="AB815" s="341" t="s">
        <v>187</v>
      </c>
      <c r="AC815" s="342" t="str">
        <f t="shared" si="386"/>
        <v/>
      </c>
      <c r="AD815" s="509" t="str">
        <f t="shared" si="387"/>
        <v/>
      </c>
      <c r="AE815" s="343" t="str">
        <f>IFERROR(ROUNDDOWN(ROUNDDOWN(ROUND(L815*VLOOKUP(K815,【参考】数式用!$A$2:$M$57,MATCH("処遇改善加算Ⅳ",【参考】数式用!$G$3:$M$3,0)+6,0),0),0)*AA815*0.5,0), "")</f>
        <v/>
      </c>
      <c r="AF815" s="344"/>
      <c r="AG815" s="345"/>
      <c r="AH815" s="345"/>
      <c r="AI815" s="344"/>
      <c r="AJ815" s="382"/>
      <c r="AK815" s="346"/>
      <c r="AL815" s="324" t="str">
        <f t="shared" si="388"/>
        <v/>
      </c>
      <c r="AM815" s="325" t="str">
        <f t="shared" si="389"/>
        <v/>
      </c>
      <c r="AN815" s="255"/>
      <c r="AO815" s="577" t="str">
        <f>IFERROR(VLOOKUP(K815,【参考】数式用!$A$2:$N$57,14,FALSE),"")</f>
        <v/>
      </c>
      <c r="AP815" s="577" t="str">
        <f t="shared" si="390"/>
        <v/>
      </c>
      <c r="AQ815" s="560" t="str">
        <f t="shared" si="391"/>
        <v/>
      </c>
      <c r="AR815" s="560" t="str">
        <f t="shared" si="392"/>
        <v>キャリアパス要件Ⅰ・Ⅱ_</v>
      </c>
      <c r="AS815" s="632" t="str">
        <f t="shared" si="393"/>
        <v>入力済</v>
      </c>
      <c r="AT815" s="577" t="str">
        <f t="shared" si="394"/>
        <v/>
      </c>
      <c r="AU815" s="632" t="str">
        <f t="shared" si="395"/>
        <v>入力済</v>
      </c>
      <c r="AV815" s="632" t="str">
        <f t="shared" si="396"/>
        <v/>
      </c>
      <c r="AW815" s="632" t="str">
        <f t="shared" si="397"/>
        <v/>
      </c>
      <c r="AX815" s="577" t="str">
        <f t="shared" si="398"/>
        <v/>
      </c>
      <c r="AY815" s="632" t="str">
        <f>IFERROR(VLOOKUP(K815,【参考】数式用!$AR$3:$AS$49, 2, FALSE), "")</f>
        <v/>
      </c>
      <c r="AZ815" s="577" t="str">
        <f t="shared" si="399"/>
        <v/>
      </c>
      <c r="BA815" s="559" t="str">
        <f t="shared" si="400"/>
        <v>入力済</v>
      </c>
      <c r="BB815" s="632" t="str">
        <f>IFERROR(VLOOKUP(K815,【参考】数式用!$AX$3:$AY$59, 2, FALSE), "")</f>
        <v/>
      </c>
      <c r="BC815" s="577" t="str">
        <f t="shared" si="401"/>
        <v/>
      </c>
      <c r="BD815" s="559" t="str">
        <f t="shared" si="402"/>
        <v>入力済</v>
      </c>
      <c r="BE815" s="559" t="str">
        <f t="shared" si="403"/>
        <v/>
      </c>
      <c r="BF815" s="559" t="str">
        <f t="shared" si="404"/>
        <v/>
      </c>
      <c r="BG815" s="559" t="str">
        <f t="shared" si="405"/>
        <v/>
      </c>
      <c r="BH815" s="559" t="str">
        <f t="shared" si="406"/>
        <v/>
      </c>
      <c r="BI815" s="559" t="str">
        <f t="shared" si="407"/>
        <v/>
      </c>
      <c r="BK815" s="27"/>
      <c r="BL815" s="606" t="str">
        <f t="shared" si="408"/>
        <v/>
      </c>
      <c r="BM815" s="606" t="str">
        <f t="shared" si="409"/>
        <v/>
      </c>
      <c r="BN815" s="606" t="str">
        <f t="shared" si="410"/>
        <v/>
      </c>
      <c r="BO815" s="607" t="str">
        <f>IFERROR(IF(BN815="対象",ROUNDDOWN(L815*VLOOKUP(K815,【参考】数式用!$A$4:$J$42,10,FALSE)*AA815,0),""),"")</f>
        <v/>
      </c>
      <c r="BP815" s="606" t="str">
        <f t="shared" si="414"/>
        <v/>
      </c>
      <c r="BQ815" s="606" t="str">
        <f t="shared" si="411"/>
        <v/>
      </c>
      <c r="BR815" s="608" t="str">
        <f t="shared" si="415"/>
        <v/>
      </c>
      <c r="BS815" s="608" t="str">
        <f t="shared" si="412"/>
        <v/>
      </c>
      <c r="BT815" s="606" t="str">
        <f t="shared" si="413"/>
        <v/>
      </c>
      <c r="BU815" s="607" t="str">
        <f>IFERROR(IF(BT815="Ⅱロ有り",ROUNDDOWN(L815*VLOOKUP(K815,【参考】数式用!$A$4:$J$42,10,FALSE)*AA815,0),""),"")</f>
        <v/>
      </c>
      <c r="BV815" s="606" t="str">
        <f>IFERROR(IF(BT815="Ⅱロなし",ROUNDDOWN(L815*VLOOKUP(K815,【参考】数式用!$A$4:$J$42,8,FALSE)*AA815,0),""),"")</f>
        <v/>
      </c>
    </row>
    <row r="816" spans="1:74" ht="110.1" customHeight="1" thickBot="1">
      <c r="A816" s="333">
        <v>803</v>
      </c>
      <c r="B816" s="1008" t="str">
        <f>IF(基本情報入力シート!B838="","",基本情報入力シート!B838)</f>
        <v/>
      </c>
      <c r="C816" s="1009"/>
      <c r="D816" s="1009"/>
      <c r="E816" s="1009"/>
      <c r="F816" s="1010"/>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24" t="str">
        <f>IF('別紙様式2-2（個票（４、５月））'!M816="","",'別紙様式2-2（個票（４、５月））'!M816)</f>
        <v/>
      </c>
      <c r="N816" s="584" t="str">
        <f>IF('別紙様式2-2（個票（４、５月））'!N816="","",'別紙様式2-2（個票（４、５月））'!N816)</f>
        <v/>
      </c>
      <c r="O816" s="336"/>
      <c r="P816" s="337" t="str">
        <f>IFERROR(VLOOKUP(K816,【参考】数式用!$A$2:$M$57,MATCH(O816,【参考】数式用!$G$3:$M$3,0)+6,0),"")</f>
        <v/>
      </c>
      <c r="Q816" s="338" t="s">
        <v>118</v>
      </c>
      <c r="R816" s="339"/>
      <c r="S816" s="340" t="s">
        <v>183</v>
      </c>
      <c r="T816" s="339"/>
      <c r="U816" s="340" t="s">
        <v>184</v>
      </c>
      <c r="V816" s="339"/>
      <c r="W816" s="340" t="s">
        <v>183</v>
      </c>
      <c r="X816" s="339"/>
      <c r="Y816" s="340" t="s">
        <v>185</v>
      </c>
      <c r="Z816" s="340" t="s">
        <v>186</v>
      </c>
      <c r="AA816" s="340" t="str">
        <f t="shared" si="385"/>
        <v/>
      </c>
      <c r="AB816" s="341" t="s">
        <v>187</v>
      </c>
      <c r="AC816" s="342" t="str">
        <f t="shared" si="386"/>
        <v/>
      </c>
      <c r="AD816" s="509" t="str">
        <f t="shared" si="387"/>
        <v/>
      </c>
      <c r="AE816" s="343" t="str">
        <f>IFERROR(ROUNDDOWN(ROUNDDOWN(ROUND(L816*VLOOKUP(K816,【参考】数式用!$A$2:$M$57,MATCH("処遇改善加算Ⅳ",【参考】数式用!$G$3:$M$3,0)+6,0),0),0)*AA816*0.5,0), "")</f>
        <v/>
      </c>
      <c r="AF816" s="344"/>
      <c r="AG816" s="345"/>
      <c r="AH816" s="345"/>
      <c r="AI816" s="344"/>
      <c r="AJ816" s="382"/>
      <c r="AK816" s="346"/>
      <c r="AL816" s="324" t="str">
        <f t="shared" si="388"/>
        <v/>
      </c>
      <c r="AM816" s="325" t="str">
        <f t="shared" si="389"/>
        <v/>
      </c>
      <c r="AN816" s="255"/>
      <c r="AO816" s="577" t="str">
        <f>IFERROR(VLOOKUP(K816,【参考】数式用!$A$2:$N$57,14,FALSE),"")</f>
        <v/>
      </c>
      <c r="AP816" s="577" t="str">
        <f t="shared" si="390"/>
        <v/>
      </c>
      <c r="AQ816" s="560" t="str">
        <f t="shared" si="391"/>
        <v/>
      </c>
      <c r="AR816" s="560" t="str">
        <f t="shared" si="392"/>
        <v>キャリアパス要件Ⅰ・Ⅱ_</v>
      </c>
      <c r="AS816" s="632" t="str">
        <f t="shared" si="393"/>
        <v>入力済</v>
      </c>
      <c r="AT816" s="577" t="str">
        <f t="shared" si="394"/>
        <v/>
      </c>
      <c r="AU816" s="632" t="str">
        <f t="shared" si="395"/>
        <v>入力済</v>
      </c>
      <c r="AV816" s="632" t="str">
        <f t="shared" si="396"/>
        <v/>
      </c>
      <c r="AW816" s="632" t="str">
        <f t="shared" si="397"/>
        <v/>
      </c>
      <c r="AX816" s="577" t="str">
        <f t="shared" si="398"/>
        <v/>
      </c>
      <c r="AY816" s="632" t="str">
        <f>IFERROR(VLOOKUP(K816,【参考】数式用!$AR$3:$AS$49, 2, FALSE), "")</f>
        <v/>
      </c>
      <c r="AZ816" s="577" t="str">
        <f t="shared" si="399"/>
        <v/>
      </c>
      <c r="BA816" s="559" t="str">
        <f t="shared" si="400"/>
        <v>入力済</v>
      </c>
      <c r="BB816" s="632" t="str">
        <f>IFERROR(VLOOKUP(K816,【参考】数式用!$AX$3:$AY$59, 2, FALSE), "")</f>
        <v/>
      </c>
      <c r="BC816" s="577" t="str">
        <f t="shared" si="401"/>
        <v/>
      </c>
      <c r="BD816" s="559" t="str">
        <f t="shared" si="402"/>
        <v>入力済</v>
      </c>
      <c r="BE816" s="559" t="str">
        <f t="shared" si="403"/>
        <v/>
      </c>
      <c r="BF816" s="559" t="str">
        <f t="shared" si="404"/>
        <v/>
      </c>
      <c r="BG816" s="559" t="str">
        <f t="shared" si="405"/>
        <v/>
      </c>
      <c r="BH816" s="559" t="str">
        <f t="shared" si="406"/>
        <v/>
      </c>
      <c r="BI816" s="559" t="str">
        <f t="shared" si="407"/>
        <v/>
      </c>
      <c r="BK816" s="27"/>
      <c r="BL816" s="606" t="str">
        <f t="shared" si="408"/>
        <v/>
      </c>
      <c r="BM816" s="606" t="str">
        <f t="shared" si="409"/>
        <v/>
      </c>
      <c r="BN816" s="606" t="str">
        <f t="shared" si="410"/>
        <v/>
      </c>
      <c r="BO816" s="607" t="str">
        <f>IFERROR(IF(BN816="対象",ROUNDDOWN(L816*VLOOKUP(K816,【参考】数式用!$A$4:$J$42,10,FALSE)*AA816,0),""),"")</f>
        <v/>
      </c>
      <c r="BP816" s="606" t="str">
        <f t="shared" si="414"/>
        <v/>
      </c>
      <c r="BQ816" s="606" t="str">
        <f t="shared" si="411"/>
        <v/>
      </c>
      <c r="BR816" s="608" t="str">
        <f t="shared" si="415"/>
        <v/>
      </c>
      <c r="BS816" s="608" t="str">
        <f t="shared" si="412"/>
        <v/>
      </c>
      <c r="BT816" s="606" t="str">
        <f t="shared" si="413"/>
        <v/>
      </c>
      <c r="BU816" s="607" t="str">
        <f>IFERROR(IF(BT816="Ⅱロ有り",ROUNDDOWN(L816*VLOOKUP(K816,【参考】数式用!$A$4:$J$42,10,FALSE)*AA816,0),""),"")</f>
        <v/>
      </c>
      <c r="BV816" s="606" t="str">
        <f>IFERROR(IF(BT816="Ⅱロなし",ROUNDDOWN(L816*VLOOKUP(K816,【参考】数式用!$A$4:$J$42,8,FALSE)*AA816,0),""),"")</f>
        <v/>
      </c>
    </row>
    <row r="817" spans="1:74" ht="110.1" customHeight="1" thickBot="1">
      <c r="A817" s="333">
        <v>804</v>
      </c>
      <c r="B817" s="1008" t="str">
        <f>IF(基本情報入力シート!B839="","",基本情報入力シート!B839)</f>
        <v/>
      </c>
      <c r="C817" s="1009"/>
      <c r="D817" s="1009"/>
      <c r="E817" s="1009"/>
      <c r="F817" s="1010"/>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24" t="str">
        <f>IF('別紙様式2-2（個票（４、５月））'!M817="","",'別紙様式2-2（個票（４、５月））'!M817)</f>
        <v/>
      </c>
      <c r="N817" s="584" t="str">
        <f>IF('別紙様式2-2（個票（４、５月））'!N817="","",'別紙様式2-2（個票（４、５月））'!N817)</f>
        <v/>
      </c>
      <c r="O817" s="336"/>
      <c r="P817" s="337" t="str">
        <f>IFERROR(VLOOKUP(K817,【参考】数式用!$A$2:$M$57,MATCH(O817,【参考】数式用!$G$3:$M$3,0)+6,0),"")</f>
        <v/>
      </c>
      <c r="Q817" s="338" t="s">
        <v>118</v>
      </c>
      <c r="R817" s="339"/>
      <c r="S817" s="340" t="s">
        <v>183</v>
      </c>
      <c r="T817" s="339"/>
      <c r="U817" s="340" t="s">
        <v>184</v>
      </c>
      <c r="V817" s="339"/>
      <c r="W817" s="340" t="s">
        <v>183</v>
      </c>
      <c r="X817" s="339"/>
      <c r="Y817" s="340" t="s">
        <v>185</v>
      </c>
      <c r="Z817" s="340" t="s">
        <v>186</v>
      </c>
      <c r="AA817" s="340" t="str">
        <f t="shared" si="385"/>
        <v/>
      </c>
      <c r="AB817" s="341" t="s">
        <v>187</v>
      </c>
      <c r="AC817" s="342" t="str">
        <f t="shared" si="386"/>
        <v/>
      </c>
      <c r="AD817" s="509" t="str">
        <f t="shared" si="387"/>
        <v/>
      </c>
      <c r="AE817" s="343" t="str">
        <f>IFERROR(ROUNDDOWN(ROUNDDOWN(ROUND(L817*VLOOKUP(K817,【参考】数式用!$A$2:$M$57,MATCH("処遇改善加算Ⅳ",【参考】数式用!$G$3:$M$3,0)+6,0),0),0)*AA817*0.5,0), "")</f>
        <v/>
      </c>
      <c r="AF817" s="344"/>
      <c r="AG817" s="345"/>
      <c r="AH817" s="345"/>
      <c r="AI817" s="344"/>
      <c r="AJ817" s="382"/>
      <c r="AK817" s="346"/>
      <c r="AL817" s="324" t="str">
        <f t="shared" si="388"/>
        <v/>
      </c>
      <c r="AM817" s="325" t="str">
        <f t="shared" si="389"/>
        <v/>
      </c>
      <c r="AN817" s="255"/>
      <c r="AO817" s="577" t="str">
        <f>IFERROR(VLOOKUP(K817,【参考】数式用!$A$2:$N$57,14,FALSE),"")</f>
        <v/>
      </c>
      <c r="AP817" s="577" t="str">
        <f t="shared" si="390"/>
        <v/>
      </c>
      <c r="AQ817" s="560" t="str">
        <f t="shared" si="391"/>
        <v/>
      </c>
      <c r="AR817" s="560" t="str">
        <f t="shared" si="392"/>
        <v>キャリアパス要件Ⅰ・Ⅱ_</v>
      </c>
      <c r="AS817" s="632" t="str">
        <f t="shared" si="393"/>
        <v>入力済</v>
      </c>
      <c r="AT817" s="577" t="str">
        <f t="shared" si="394"/>
        <v/>
      </c>
      <c r="AU817" s="632" t="str">
        <f t="shared" si="395"/>
        <v>入力済</v>
      </c>
      <c r="AV817" s="632" t="str">
        <f t="shared" si="396"/>
        <v/>
      </c>
      <c r="AW817" s="632" t="str">
        <f t="shared" si="397"/>
        <v/>
      </c>
      <c r="AX817" s="577" t="str">
        <f t="shared" si="398"/>
        <v/>
      </c>
      <c r="AY817" s="632" t="str">
        <f>IFERROR(VLOOKUP(K817,【参考】数式用!$AR$3:$AS$49, 2, FALSE), "")</f>
        <v/>
      </c>
      <c r="AZ817" s="577" t="str">
        <f t="shared" si="399"/>
        <v/>
      </c>
      <c r="BA817" s="559" t="str">
        <f t="shared" si="400"/>
        <v>入力済</v>
      </c>
      <c r="BB817" s="632" t="str">
        <f>IFERROR(VLOOKUP(K817,【参考】数式用!$AX$3:$AY$59, 2, FALSE), "")</f>
        <v/>
      </c>
      <c r="BC817" s="577" t="str">
        <f t="shared" si="401"/>
        <v/>
      </c>
      <c r="BD817" s="559" t="str">
        <f t="shared" si="402"/>
        <v>入力済</v>
      </c>
      <c r="BE817" s="559" t="str">
        <f t="shared" si="403"/>
        <v/>
      </c>
      <c r="BF817" s="559" t="str">
        <f t="shared" si="404"/>
        <v/>
      </c>
      <c r="BG817" s="559" t="str">
        <f t="shared" si="405"/>
        <v/>
      </c>
      <c r="BH817" s="559" t="str">
        <f t="shared" si="406"/>
        <v/>
      </c>
      <c r="BI817" s="559" t="str">
        <f t="shared" si="407"/>
        <v/>
      </c>
      <c r="BK817" s="27"/>
      <c r="BL817" s="606" t="str">
        <f t="shared" si="408"/>
        <v/>
      </c>
      <c r="BM817" s="606" t="str">
        <f t="shared" si="409"/>
        <v/>
      </c>
      <c r="BN817" s="606" t="str">
        <f t="shared" si="410"/>
        <v/>
      </c>
      <c r="BO817" s="607" t="str">
        <f>IFERROR(IF(BN817="対象",ROUNDDOWN(L817*VLOOKUP(K817,【参考】数式用!$A$4:$J$42,10,FALSE)*AA817,0),""),"")</f>
        <v/>
      </c>
      <c r="BP817" s="606" t="str">
        <f t="shared" si="414"/>
        <v/>
      </c>
      <c r="BQ817" s="606" t="str">
        <f t="shared" si="411"/>
        <v/>
      </c>
      <c r="BR817" s="608" t="str">
        <f t="shared" si="415"/>
        <v/>
      </c>
      <c r="BS817" s="608" t="str">
        <f t="shared" si="412"/>
        <v/>
      </c>
      <c r="BT817" s="606" t="str">
        <f t="shared" si="413"/>
        <v/>
      </c>
      <c r="BU817" s="607" t="str">
        <f>IFERROR(IF(BT817="Ⅱロ有り",ROUNDDOWN(L817*VLOOKUP(K817,【参考】数式用!$A$4:$J$42,10,FALSE)*AA817,0),""),"")</f>
        <v/>
      </c>
      <c r="BV817" s="606" t="str">
        <f>IFERROR(IF(BT817="Ⅱロなし",ROUNDDOWN(L817*VLOOKUP(K817,【参考】数式用!$A$4:$J$42,8,FALSE)*AA817,0),""),"")</f>
        <v/>
      </c>
    </row>
    <row r="818" spans="1:74" ht="110.1" customHeight="1" thickBot="1">
      <c r="A818" s="333">
        <v>805</v>
      </c>
      <c r="B818" s="1008" t="str">
        <f>IF(基本情報入力シート!B840="","",基本情報入力シート!B840)</f>
        <v/>
      </c>
      <c r="C818" s="1009"/>
      <c r="D818" s="1009"/>
      <c r="E818" s="1009"/>
      <c r="F818" s="1010"/>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24" t="str">
        <f>IF('別紙様式2-2（個票（４、５月））'!M818="","",'別紙様式2-2（個票（４、５月））'!M818)</f>
        <v/>
      </c>
      <c r="N818" s="584" t="str">
        <f>IF('別紙様式2-2（個票（４、５月））'!N818="","",'別紙様式2-2（個票（４、５月））'!N818)</f>
        <v/>
      </c>
      <c r="O818" s="336"/>
      <c r="P818" s="337" t="str">
        <f>IFERROR(VLOOKUP(K818,【参考】数式用!$A$2:$M$57,MATCH(O818,【参考】数式用!$G$3:$M$3,0)+6,0),"")</f>
        <v/>
      </c>
      <c r="Q818" s="338" t="s">
        <v>118</v>
      </c>
      <c r="R818" s="339"/>
      <c r="S818" s="340" t="s">
        <v>183</v>
      </c>
      <c r="T818" s="339"/>
      <c r="U818" s="340" t="s">
        <v>184</v>
      </c>
      <c r="V818" s="339"/>
      <c r="W818" s="340" t="s">
        <v>183</v>
      </c>
      <c r="X818" s="339"/>
      <c r="Y818" s="340" t="s">
        <v>185</v>
      </c>
      <c r="Z818" s="340" t="s">
        <v>186</v>
      </c>
      <c r="AA818" s="340" t="str">
        <f t="shared" ref="AA818:AA881" si="416">IF(R818&gt;=1,(V818*12+X818)-(R818*12+T818)+1,"")</f>
        <v/>
      </c>
      <c r="AB818" s="341" t="s">
        <v>187</v>
      </c>
      <c r="AC818" s="342" t="str">
        <f t="shared" ref="AC818:AC881" si="417">IFERROR(ROUNDDOWN(ROUND(L818*P818,0),0)*AA818,"")</f>
        <v/>
      </c>
      <c r="AD818" s="509"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2"/>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77" t="str">
        <f>IFERROR(VLOOKUP(K818,【参考】数式用!$A$2:$N$57,14,FALSE),"")</f>
        <v/>
      </c>
      <c r="AP818" s="577" t="str">
        <f t="shared" ref="AP818:AP881" si="421">IF(AND(K818&lt;&gt;""),"O列に色付け","")</f>
        <v/>
      </c>
      <c r="AQ818" s="560" t="str">
        <f t="shared" ref="AQ818:AQ881" si="422">IF(AND(AE818&lt;&gt;0,AE818&lt;&gt;"",AO818="加算対象"),IF(AF818="○","入力済","未入力"),"")</f>
        <v/>
      </c>
      <c r="AR818" s="560" t="str">
        <f t="shared" ref="AR818:AR881" si="423">"キャリアパス要件Ⅰ・Ⅱ_"&amp;AO818</f>
        <v>キャリアパス要件Ⅰ・Ⅱ_</v>
      </c>
      <c r="AS818" s="632" t="str">
        <f t="shared" ref="AS818:AS881" si="424">IF(AND(O818&lt;&gt;"", AG818=""), "未入力", "入力済")</f>
        <v>入力済</v>
      </c>
      <c r="AT818" s="577" t="str">
        <f t="shared" ref="AT818:AT881" si="425">IF(AND(O818&lt;&gt;"", O818&lt;&gt;"処遇改善加算Ⅳ",AO818="加算対象"),"AH列に色付け","")</f>
        <v/>
      </c>
      <c r="AU818" s="632" t="str">
        <f t="shared" ref="AU818:AU881" si="426">IF(AND(O818&lt;&gt;"", O818&lt;&gt;"処遇改善加算Ⅳ",O818&lt;&gt;"処遇改善加算", AH818=""), "未入力", "入力済")</f>
        <v>入力済</v>
      </c>
      <c r="AV818" s="632" t="str">
        <f t="shared" ref="AV818:AV881" si="427">IF(OR(ISNUMBER(SEARCH("処遇改善加算Ⅰ",O818)),ISNUMBER(SEARCH("処遇改善加算Ⅱ",O818))),"対象","")</f>
        <v/>
      </c>
      <c r="AW818" s="632" t="str">
        <f t="shared" ref="AW818:AW881" si="428">IF(AND(O818&lt;&gt;"", O818&lt;&gt;"処遇改善加算Ⅲ", O818&lt;&gt;"処遇改善加算Ⅳ",O818&lt;&gt;"処遇改善加算"),"対象", "")</f>
        <v/>
      </c>
      <c r="AX818" s="577" t="str">
        <f t="shared" ref="AX818:AX881" si="429">IF(AND(AW818=1, OR(AI818=0,AI818=""),AO818="加算対象"),"AH列に色付け","")</f>
        <v/>
      </c>
      <c r="AY818" s="632" t="str">
        <f>IFERROR(VLOOKUP(K818,【参考】数式用!$AR$3:$AS$49, 2, FALSE), "")</f>
        <v/>
      </c>
      <c r="AZ818" s="577" t="str">
        <f t="shared" ref="AZ818:AZ881" si="430">IF(AND(AO818="加算対象",OR(O818="処遇改善加算Ⅰイ",O818="処遇改善加算Ⅰロ")),"AJ列に色付け","")</f>
        <v/>
      </c>
      <c r="BA818" s="559" t="str">
        <f t="shared" ref="BA818:BA881" si="431">IF(AND(OR(O818="処遇改善加算Ⅰイ",O818="処遇改善加算Ⅰロ"), AJ818=""), "未入力","入力済")</f>
        <v>入力済</v>
      </c>
      <c r="BB818" s="632" t="str">
        <f>IFERROR(VLOOKUP(K818,【参考】数式用!$AX$3:$AY$59, 2, FALSE), "")</f>
        <v/>
      </c>
      <c r="BC818" s="577" t="str">
        <f t="shared" ref="BC818:BC881" si="432">IF(OR(COUNTIF(AG818:AI818,"*令和８年度特例要件を*")&gt;0,ISNUMBER(SEARCH("処遇改善加算Ⅰロ",O818)),ISNUMBER(SEARCH("処遇改善加算Ⅱロ",O818)),AO818="加算対象外"),"AK列に色付け","")</f>
        <v/>
      </c>
      <c r="BD818" s="559" t="str">
        <f t="shared" ref="BD818:BD881" si="433">IF(AND(COUNTIF(AG818:AI818,"*令和８年度特例要件を*")&gt;0,AK818=""), "未入力","入力済")</f>
        <v>入力済</v>
      </c>
      <c r="BE818" s="559" t="str">
        <f t="shared" ref="BE818:BE881" si="434">IF(OR(ISNUMBER(SEARCH("処遇改善加算Ⅰロ",O818)),ISNUMBER(SEARCH("処遇改善加算Ⅱロ",O818))),"",IF(AND(BC818="AK列に色付け",OR(AG818="○",AG818="誓約"),AH818="○",AI818&gt;=1),"AK列色消し",""))</f>
        <v/>
      </c>
      <c r="BF818" s="559" t="str">
        <f t="shared" ref="BF818:BF881" si="435">IF(AND(O818="処遇改善加算",OR(AG818="○",AG818="誓約")),"AK列色消し","")</f>
        <v/>
      </c>
      <c r="BG818" s="559" t="str">
        <f t="shared" ref="BG818:BG881" si="436">IF(OR(TRIM(BC818)="",BE818="AK列色消し",BF818="AK列色消し"),"","入力必要")</f>
        <v/>
      </c>
      <c r="BH818" s="559" t="str">
        <f t="shared" ref="BH818:BH881" si="437">IF(AND(BE818="",BG818="入力必要"),IF(AK818="","未入力","入力済"),"")</f>
        <v/>
      </c>
      <c r="BI818" s="559" t="str">
        <f t="shared" ref="BI818:BI881" si="438">G818</f>
        <v/>
      </c>
      <c r="BK818" s="27"/>
      <c r="BL818" s="606" t="str">
        <f t="shared" ref="BL818:BL881" si="439">IF(AND(K818&lt;&gt;"",K818&lt;&gt;"計画相談支援",K818&lt;&gt;"地域相談支援（地域定着支援）",K818&lt;&gt;"地域相談支援（地域移行支援）",K818&lt;&gt;"障害児相談支援"),"O列に色付け","")</f>
        <v/>
      </c>
      <c r="BM818" s="606" t="str">
        <f t="shared" ref="BM818:BM881" si="440">IF(OR(O818="処遇改善加算Ⅰロ",O818="処遇改善加算Ⅱロ"),"対象","")</f>
        <v/>
      </c>
      <c r="BN818" s="60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607" t="str">
        <f>IFERROR(IF(BN818="対象",ROUNDDOWN(L818*VLOOKUP(K818,【参考】数式用!$A$4:$J$42,10,FALSE)*AA818,0),""),"")</f>
        <v/>
      </c>
      <c r="BP818" s="606" t="str">
        <f t="shared" si="414"/>
        <v/>
      </c>
      <c r="BQ818" s="606" t="str">
        <f t="shared" ref="BQ818:BQ881" si="442">IF(O818="処遇改善加算","対象","")</f>
        <v/>
      </c>
      <c r="BR818" s="608" t="str">
        <f t="shared" si="415"/>
        <v/>
      </c>
      <c r="BS818" s="608" t="str">
        <f t="shared" ref="BS818:BS881" si="443">IF(BM818="対象","",IF(COUNTIF(AF818:AH818,"*令和８年度特例要件を*")&gt;0,"特例要件",""))</f>
        <v/>
      </c>
      <c r="BT818" s="606" t="str">
        <f t="shared" ref="BT818:BT881" si="444">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607" t="str">
        <f>IFERROR(IF(BT818="Ⅱロ有り",ROUNDDOWN(L818*VLOOKUP(K818,【参考】数式用!$A$4:$J$42,10,FALSE)*AA818,0),""),"")</f>
        <v/>
      </c>
      <c r="BV818" s="606" t="str">
        <f>IFERROR(IF(BT818="Ⅱロなし",ROUNDDOWN(L818*VLOOKUP(K818,【参考】数式用!$A$4:$J$42,8,FALSE)*AA818,0),""),"")</f>
        <v/>
      </c>
    </row>
    <row r="819" spans="1:74" ht="110.1" customHeight="1" thickBot="1">
      <c r="A819" s="333">
        <v>806</v>
      </c>
      <c r="B819" s="1008" t="str">
        <f>IF(基本情報入力シート!B841="","",基本情報入力シート!B841)</f>
        <v/>
      </c>
      <c r="C819" s="1009"/>
      <c r="D819" s="1009"/>
      <c r="E819" s="1009"/>
      <c r="F819" s="1010"/>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24" t="str">
        <f>IF('別紙様式2-2（個票（４、５月））'!M819="","",'別紙様式2-2（個票（４、５月））'!M819)</f>
        <v/>
      </c>
      <c r="N819" s="584" t="str">
        <f>IF('別紙様式2-2（個票（４、５月））'!N819="","",'別紙様式2-2（個票（４、５月））'!N819)</f>
        <v/>
      </c>
      <c r="O819" s="336"/>
      <c r="P819" s="337" t="str">
        <f>IFERROR(VLOOKUP(K819,【参考】数式用!$A$2:$M$57,MATCH(O819,【参考】数式用!$G$3:$M$3,0)+6,0),"")</f>
        <v/>
      </c>
      <c r="Q819" s="338" t="s">
        <v>118</v>
      </c>
      <c r="R819" s="339"/>
      <c r="S819" s="340" t="s">
        <v>183</v>
      </c>
      <c r="T819" s="339"/>
      <c r="U819" s="340" t="s">
        <v>184</v>
      </c>
      <c r="V819" s="339"/>
      <c r="W819" s="340" t="s">
        <v>183</v>
      </c>
      <c r="X819" s="339"/>
      <c r="Y819" s="340" t="s">
        <v>185</v>
      </c>
      <c r="Z819" s="340" t="s">
        <v>186</v>
      </c>
      <c r="AA819" s="340" t="str">
        <f t="shared" si="416"/>
        <v/>
      </c>
      <c r="AB819" s="341" t="s">
        <v>187</v>
      </c>
      <c r="AC819" s="342" t="str">
        <f t="shared" si="417"/>
        <v/>
      </c>
      <c r="AD819" s="509" t="str">
        <f t="shared" si="418"/>
        <v/>
      </c>
      <c r="AE819" s="343" t="str">
        <f>IFERROR(ROUNDDOWN(ROUNDDOWN(ROUND(L819*VLOOKUP(K819,【参考】数式用!$A$2:$M$57,MATCH("処遇改善加算Ⅳ",【参考】数式用!$G$3:$M$3,0)+6,0),0),0)*AA819*0.5,0), "")</f>
        <v/>
      </c>
      <c r="AF819" s="344"/>
      <c r="AG819" s="345"/>
      <c r="AH819" s="345"/>
      <c r="AI819" s="344"/>
      <c r="AJ819" s="382"/>
      <c r="AK819" s="346"/>
      <c r="AL819" s="324" t="str">
        <f t="shared" si="419"/>
        <v/>
      </c>
      <c r="AM819" s="325" t="str">
        <f t="shared" si="420"/>
        <v/>
      </c>
      <c r="AN819" s="255"/>
      <c r="AO819" s="577" t="str">
        <f>IFERROR(VLOOKUP(K819,【参考】数式用!$A$2:$N$57,14,FALSE),"")</f>
        <v/>
      </c>
      <c r="AP819" s="577" t="str">
        <f t="shared" si="421"/>
        <v/>
      </c>
      <c r="AQ819" s="560" t="str">
        <f t="shared" si="422"/>
        <v/>
      </c>
      <c r="AR819" s="560" t="str">
        <f t="shared" si="423"/>
        <v>キャリアパス要件Ⅰ・Ⅱ_</v>
      </c>
      <c r="AS819" s="632" t="str">
        <f t="shared" si="424"/>
        <v>入力済</v>
      </c>
      <c r="AT819" s="577" t="str">
        <f t="shared" si="425"/>
        <v/>
      </c>
      <c r="AU819" s="632" t="str">
        <f t="shared" si="426"/>
        <v>入力済</v>
      </c>
      <c r="AV819" s="632" t="str">
        <f t="shared" si="427"/>
        <v/>
      </c>
      <c r="AW819" s="632" t="str">
        <f t="shared" si="428"/>
        <v/>
      </c>
      <c r="AX819" s="577" t="str">
        <f t="shared" si="429"/>
        <v/>
      </c>
      <c r="AY819" s="632" t="str">
        <f>IFERROR(VLOOKUP(K819,【参考】数式用!$AR$3:$AS$49, 2, FALSE), "")</f>
        <v/>
      </c>
      <c r="AZ819" s="577" t="str">
        <f t="shared" si="430"/>
        <v/>
      </c>
      <c r="BA819" s="559" t="str">
        <f t="shared" si="431"/>
        <v>入力済</v>
      </c>
      <c r="BB819" s="632" t="str">
        <f>IFERROR(VLOOKUP(K819,【参考】数式用!$AX$3:$AY$59, 2, FALSE), "")</f>
        <v/>
      </c>
      <c r="BC819" s="577" t="str">
        <f t="shared" si="432"/>
        <v/>
      </c>
      <c r="BD819" s="559" t="str">
        <f t="shared" si="433"/>
        <v>入力済</v>
      </c>
      <c r="BE819" s="559" t="str">
        <f t="shared" si="434"/>
        <v/>
      </c>
      <c r="BF819" s="559" t="str">
        <f t="shared" si="435"/>
        <v/>
      </c>
      <c r="BG819" s="559" t="str">
        <f t="shared" si="436"/>
        <v/>
      </c>
      <c r="BH819" s="559" t="str">
        <f t="shared" si="437"/>
        <v/>
      </c>
      <c r="BI819" s="559" t="str">
        <f t="shared" si="438"/>
        <v/>
      </c>
      <c r="BK819" s="27"/>
      <c r="BL819" s="606" t="str">
        <f t="shared" si="439"/>
        <v/>
      </c>
      <c r="BM819" s="606" t="str">
        <f t="shared" si="440"/>
        <v/>
      </c>
      <c r="BN819" s="606" t="str">
        <f t="shared" si="441"/>
        <v/>
      </c>
      <c r="BO819" s="607" t="str">
        <f>IFERROR(IF(BN819="対象",ROUNDDOWN(L819*VLOOKUP(K819,【参考】数式用!$A$4:$J$42,10,FALSE)*AA819,0),""),"")</f>
        <v/>
      </c>
      <c r="BP819" s="606" t="str">
        <f t="shared" si="414"/>
        <v/>
      </c>
      <c r="BQ819" s="606" t="str">
        <f t="shared" si="442"/>
        <v/>
      </c>
      <c r="BR819" s="608" t="str">
        <f t="shared" si="415"/>
        <v/>
      </c>
      <c r="BS819" s="608" t="str">
        <f t="shared" si="443"/>
        <v/>
      </c>
      <c r="BT819" s="606" t="str">
        <f t="shared" si="444"/>
        <v/>
      </c>
      <c r="BU819" s="607" t="str">
        <f>IFERROR(IF(BT819="Ⅱロ有り",ROUNDDOWN(L819*VLOOKUP(K819,【参考】数式用!$A$4:$J$42,10,FALSE)*AA819,0),""),"")</f>
        <v/>
      </c>
      <c r="BV819" s="606" t="str">
        <f>IFERROR(IF(BT819="Ⅱロなし",ROUNDDOWN(L819*VLOOKUP(K819,【参考】数式用!$A$4:$J$42,8,FALSE)*AA819,0),""),"")</f>
        <v/>
      </c>
    </row>
    <row r="820" spans="1:74" ht="110.1" customHeight="1" thickBot="1">
      <c r="A820" s="333">
        <v>807</v>
      </c>
      <c r="B820" s="1008" t="str">
        <f>IF(基本情報入力シート!B842="","",基本情報入力シート!B842)</f>
        <v/>
      </c>
      <c r="C820" s="1009"/>
      <c r="D820" s="1009"/>
      <c r="E820" s="1009"/>
      <c r="F820" s="1010"/>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24" t="str">
        <f>IF('別紙様式2-2（個票（４、５月））'!M820="","",'別紙様式2-2（個票（４、５月））'!M820)</f>
        <v/>
      </c>
      <c r="N820" s="584" t="str">
        <f>IF('別紙様式2-2（個票（４、５月））'!N820="","",'別紙様式2-2（個票（４、５月））'!N820)</f>
        <v/>
      </c>
      <c r="O820" s="336"/>
      <c r="P820" s="337" t="str">
        <f>IFERROR(VLOOKUP(K820,【参考】数式用!$A$2:$M$57,MATCH(O820,【参考】数式用!$G$3:$M$3,0)+6,0),"")</f>
        <v/>
      </c>
      <c r="Q820" s="338" t="s">
        <v>118</v>
      </c>
      <c r="R820" s="339"/>
      <c r="S820" s="340" t="s">
        <v>183</v>
      </c>
      <c r="T820" s="339"/>
      <c r="U820" s="340" t="s">
        <v>184</v>
      </c>
      <c r="V820" s="339"/>
      <c r="W820" s="340" t="s">
        <v>183</v>
      </c>
      <c r="X820" s="339"/>
      <c r="Y820" s="340" t="s">
        <v>185</v>
      </c>
      <c r="Z820" s="340" t="s">
        <v>186</v>
      </c>
      <c r="AA820" s="340" t="str">
        <f t="shared" si="416"/>
        <v/>
      </c>
      <c r="AB820" s="341" t="s">
        <v>187</v>
      </c>
      <c r="AC820" s="342" t="str">
        <f t="shared" si="417"/>
        <v/>
      </c>
      <c r="AD820" s="509" t="str">
        <f t="shared" si="418"/>
        <v/>
      </c>
      <c r="AE820" s="343" t="str">
        <f>IFERROR(ROUNDDOWN(ROUNDDOWN(ROUND(L820*VLOOKUP(K820,【参考】数式用!$A$2:$M$57,MATCH("処遇改善加算Ⅳ",【参考】数式用!$G$3:$M$3,0)+6,0),0),0)*AA820*0.5,0), "")</f>
        <v/>
      </c>
      <c r="AF820" s="344"/>
      <c r="AG820" s="345"/>
      <c r="AH820" s="345"/>
      <c r="AI820" s="344"/>
      <c r="AJ820" s="382"/>
      <c r="AK820" s="346"/>
      <c r="AL820" s="324" t="str">
        <f t="shared" si="419"/>
        <v/>
      </c>
      <c r="AM820" s="325" t="str">
        <f t="shared" si="420"/>
        <v/>
      </c>
      <c r="AN820" s="255"/>
      <c r="AO820" s="577" t="str">
        <f>IFERROR(VLOOKUP(K820,【参考】数式用!$A$2:$N$57,14,FALSE),"")</f>
        <v/>
      </c>
      <c r="AP820" s="577" t="str">
        <f t="shared" si="421"/>
        <v/>
      </c>
      <c r="AQ820" s="560" t="str">
        <f t="shared" si="422"/>
        <v/>
      </c>
      <c r="AR820" s="560" t="str">
        <f t="shared" si="423"/>
        <v>キャリアパス要件Ⅰ・Ⅱ_</v>
      </c>
      <c r="AS820" s="632" t="str">
        <f t="shared" si="424"/>
        <v>入力済</v>
      </c>
      <c r="AT820" s="577" t="str">
        <f t="shared" si="425"/>
        <v/>
      </c>
      <c r="AU820" s="632" t="str">
        <f t="shared" si="426"/>
        <v>入力済</v>
      </c>
      <c r="AV820" s="632" t="str">
        <f t="shared" si="427"/>
        <v/>
      </c>
      <c r="AW820" s="632" t="str">
        <f t="shared" si="428"/>
        <v/>
      </c>
      <c r="AX820" s="577" t="str">
        <f t="shared" si="429"/>
        <v/>
      </c>
      <c r="AY820" s="632" t="str">
        <f>IFERROR(VLOOKUP(K820,【参考】数式用!$AR$3:$AS$49, 2, FALSE), "")</f>
        <v/>
      </c>
      <c r="AZ820" s="577" t="str">
        <f t="shared" si="430"/>
        <v/>
      </c>
      <c r="BA820" s="559" t="str">
        <f t="shared" si="431"/>
        <v>入力済</v>
      </c>
      <c r="BB820" s="632" t="str">
        <f>IFERROR(VLOOKUP(K820,【参考】数式用!$AX$3:$AY$59, 2, FALSE), "")</f>
        <v/>
      </c>
      <c r="BC820" s="577" t="str">
        <f t="shared" si="432"/>
        <v/>
      </c>
      <c r="BD820" s="559" t="str">
        <f t="shared" si="433"/>
        <v>入力済</v>
      </c>
      <c r="BE820" s="559" t="str">
        <f t="shared" si="434"/>
        <v/>
      </c>
      <c r="BF820" s="559" t="str">
        <f t="shared" si="435"/>
        <v/>
      </c>
      <c r="BG820" s="559" t="str">
        <f t="shared" si="436"/>
        <v/>
      </c>
      <c r="BH820" s="559" t="str">
        <f t="shared" si="437"/>
        <v/>
      </c>
      <c r="BI820" s="559" t="str">
        <f t="shared" si="438"/>
        <v/>
      </c>
      <c r="BK820" s="27"/>
      <c r="BL820" s="606" t="str">
        <f t="shared" si="439"/>
        <v/>
      </c>
      <c r="BM820" s="606" t="str">
        <f t="shared" si="440"/>
        <v/>
      </c>
      <c r="BN820" s="606" t="str">
        <f t="shared" si="441"/>
        <v/>
      </c>
      <c r="BO820" s="607" t="str">
        <f>IFERROR(IF(BN820="対象",ROUNDDOWN(L820*VLOOKUP(K820,【参考】数式用!$A$4:$J$42,10,FALSE)*AA820,0),""),"")</f>
        <v/>
      </c>
      <c r="BP820" s="606" t="str">
        <f t="shared" si="414"/>
        <v/>
      </c>
      <c r="BQ820" s="606" t="str">
        <f t="shared" si="442"/>
        <v/>
      </c>
      <c r="BR820" s="608" t="str">
        <f t="shared" si="415"/>
        <v/>
      </c>
      <c r="BS820" s="608" t="str">
        <f t="shared" si="443"/>
        <v/>
      </c>
      <c r="BT820" s="606" t="str">
        <f t="shared" si="444"/>
        <v/>
      </c>
      <c r="BU820" s="607" t="str">
        <f>IFERROR(IF(BT820="Ⅱロ有り",ROUNDDOWN(L820*VLOOKUP(K820,【参考】数式用!$A$4:$J$42,10,FALSE)*AA820,0),""),"")</f>
        <v/>
      </c>
      <c r="BV820" s="606" t="str">
        <f>IFERROR(IF(BT820="Ⅱロなし",ROUNDDOWN(L820*VLOOKUP(K820,【参考】数式用!$A$4:$J$42,8,FALSE)*AA820,0),""),"")</f>
        <v/>
      </c>
    </row>
    <row r="821" spans="1:74" ht="110.1" customHeight="1" thickBot="1">
      <c r="A821" s="333">
        <v>808</v>
      </c>
      <c r="B821" s="1008" t="str">
        <f>IF(基本情報入力シート!B843="","",基本情報入力シート!B843)</f>
        <v/>
      </c>
      <c r="C821" s="1009"/>
      <c r="D821" s="1009"/>
      <c r="E821" s="1009"/>
      <c r="F821" s="1010"/>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24" t="str">
        <f>IF('別紙様式2-2（個票（４、５月））'!M821="","",'別紙様式2-2（個票（４、５月））'!M821)</f>
        <v/>
      </c>
      <c r="N821" s="584" t="str">
        <f>IF('別紙様式2-2（個票（４、５月））'!N821="","",'別紙様式2-2（個票（４、５月））'!N821)</f>
        <v/>
      </c>
      <c r="O821" s="336"/>
      <c r="P821" s="337" t="str">
        <f>IFERROR(VLOOKUP(K821,【参考】数式用!$A$2:$M$57,MATCH(O821,【参考】数式用!$G$3:$M$3,0)+6,0),"")</f>
        <v/>
      </c>
      <c r="Q821" s="338" t="s">
        <v>118</v>
      </c>
      <c r="R821" s="339"/>
      <c r="S821" s="340" t="s">
        <v>183</v>
      </c>
      <c r="T821" s="339"/>
      <c r="U821" s="340" t="s">
        <v>184</v>
      </c>
      <c r="V821" s="339"/>
      <c r="W821" s="340" t="s">
        <v>183</v>
      </c>
      <c r="X821" s="339"/>
      <c r="Y821" s="340" t="s">
        <v>185</v>
      </c>
      <c r="Z821" s="340" t="s">
        <v>186</v>
      </c>
      <c r="AA821" s="340" t="str">
        <f t="shared" si="416"/>
        <v/>
      </c>
      <c r="AB821" s="341" t="s">
        <v>187</v>
      </c>
      <c r="AC821" s="342" t="str">
        <f t="shared" si="417"/>
        <v/>
      </c>
      <c r="AD821" s="509" t="str">
        <f t="shared" si="418"/>
        <v/>
      </c>
      <c r="AE821" s="343" t="str">
        <f>IFERROR(ROUNDDOWN(ROUNDDOWN(ROUND(L821*VLOOKUP(K821,【参考】数式用!$A$2:$M$57,MATCH("処遇改善加算Ⅳ",【参考】数式用!$G$3:$M$3,0)+6,0),0),0)*AA821*0.5,0), "")</f>
        <v/>
      </c>
      <c r="AF821" s="344"/>
      <c r="AG821" s="345"/>
      <c r="AH821" s="345"/>
      <c r="AI821" s="344"/>
      <c r="AJ821" s="382"/>
      <c r="AK821" s="346"/>
      <c r="AL821" s="324" t="str">
        <f t="shared" si="419"/>
        <v/>
      </c>
      <c r="AM821" s="325" t="str">
        <f t="shared" si="420"/>
        <v/>
      </c>
      <c r="AN821" s="255"/>
      <c r="AO821" s="577" t="str">
        <f>IFERROR(VLOOKUP(K821,【参考】数式用!$A$2:$N$57,14,FALSE),"")</f>
        <v/>
      </c>
      <c r="AP821" s="577" t="str">
        <f t="shared" si="421"/>
        <v/>
      </c>
      <c r="AQ821" s="560" t="str">
        <f t="shared" si="422"/>
        <v/>
      </c>
      <c r="AR821" s="560" t="str">
        <f t="shared" si="423"/>
        <v>キャリアパス要件Ⅰ・Ⅱ_</v>
      </c>
      <c r="AS821" s="632" t="str">
        <f t="shared" si="424"/>
        <v>入力済</v>
      </c>
      <c r="AT821" s="577" t="str">
        <f t="shared" si="425"/>
        <v/>
      </c>
      <c r="AU821" s="632" t="str">
        <f t="shared" si="426"/>
        <v>入力済</v>
      </c>
      <c r="AV821" s="632" t="str">
        <f t="shared" si="427"/>
        <v/>
      </c>
      <c r="AW821" s="632" t="str">
        <f t="shared" si="428"/>
        <v/>
      </c>
      <c r="AX821" s="577" t="str">
        <f t="shared" si="429"/>
        <v/>
      </c>
      <c r="AY821" s="632" t="str">
        <f>IFERROR(VLOOKUP(K821,【参考】数式用!$AR$3:$AS$49, 2, FALSE), "")</f>
        <v/>
      </c>
      <c r="AZ821" s="577" t="str">
        <f t="shared" si="430"/>
        <v/>
      </c>
      <c r="BA821" s="559" t="str">
        <f t="shared" si="431"/>
        <v>入力済</v>
      </c>
      <c r="BB821" s="632" t="str">
        <f>IFERROR(VLOOKUP(K821,【参考】数式用!$AX$3:$AY$59, 2, FALSE), "")</f>
        <v/>
      </c>
      <c r="BC821" s="577" t="str">
        <f t="shared" si="432"/>
        <v/>
      </c>
      <c r="BD821" s="559" t="str">
        <f t="shared" si="433"/>
        <v>入力済</v>
      </c>
      <c r="BE821" s="559" t="str">
        <f t="shared" si="434"/>
        <v/>
      </c>
      <c r="BF821" s="559" t="str">
        <f t="shared" si="435"/>
        <v/>
      </c>
      <c r="BG821" s="559" t="str">
        <f t="shared" si="436"/>
        <v/>
      </c>
      <c r="BH821" s="559" t="str">
        <f t="shared" si="437"/>
        <v/>
      </c>
      <c r="BI821" s="559" t="str">
        <f t="shared" si="438"/>
        <v/>
      </c>
      <c r="BK821" s="27"/>
      <c r="BL821" s="606" t="str">
        <f t="shared" si="439"/>
        <v/>
      </c>
      <c r="BM821" s="606" t="str">
        <f t="shared" si="440"/>
        <v/>
      </c>
      <c r="BN821" s="606" t="str">
        <f t="shared" si="441"/>
        <v/>
      </c>
      <c r="BO821" s="607" t="str">
        <f>IFERROR(IF(BN821="対象",ROUNDDOWN(L821*VLOOKUP(K821,【参考】数式用!$A$4:$J$42,10,FALSE)*AA821,0),""),"")</f>
        <v/>
      </c>
      <c r="BP821" s="606" t="str">
        <f t="shared" si="414"/>
        <v/>
      </c>
      <c r="BQ821" s="606" t="str">
        <f t="shared" si="442"/>
        <v/>
      </c>
      <c r="BR821" s="608" t="str">
        <f t="shared" si="415"/>
        <v/>
      </c>
      <c r="BS821" s="608" t="str">
        <f t="shared" si="443"/>
        <v/>
      </c>
      <c r="BT821" s="606" t="str">
        <f t="shared" si="444"/>
        <v/>
      </c>
      <c r="BU821" s="607" t="str">
        <f>IFERROR(IF(BT821="Ⅱロ有り",ROUNDDOWN(L821*VLOOKUP(K821,【参考】数式用!$A$4:$J$42,10,FALSE)*AA821,0),""),"")</f>
        <v/>
      </c>
      <c r="BV821" s="606" t="str">
        <f>IFERROR(IF(BT821="Ⅱロなし",ROUNDDOWN(L821*VLOOKUP(K821,【参考】数式用!$A$4:$J$42,8,FALSE)*AA821,0),""),"")</f>
        <v/>
      </c>
    </row>
    <row r="822" spans="1:74" ht="110.1" customHeight="1" thickBot="1">
      <c r="A822" s="333">
        <v>809</v>
      </c>
      <c r="B822" s="1008" t="str">
        <f>IF(基本情報入力シート!B844="","",基本情報入力シート!B844)</f>
        <v/>
      </c>
      <c r="C822" s="1009"/>
      <c r="D822" s="1009"/>
      <c r="E822" s="1009"/>
      <c r="F822" s="1010"/>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24" t="str">
        <f>IF('別紙様式2-2（個票（４、５月））'!M822="","",'別紙様式2-2（個票（４、５月））'!M822)</f>
        <v/>
      </c>
      <c r="N822" s="584" t="str">
        <f>IF('別紙様式2-2（個票（４、５月））'!N822="","",'別紙様式2-2（個票（４、５月））'!N822)</f>
        <v/>
      </c>
      <c r="O822" s="336"/>
      <c r="P822" s="337" t="str">
        <f>IFERROR(VLOOKUP(K822,【参考】数式用!$A$2:$M$57,MATCH(O822,【参考】数式用!$G$3:$M$3,0)+6,0),"")</f>
        <v/>
      </c>
      <c r="Q822" s="338" t="s">
        <v>118</v>
      </c>
      <c r="R822" s="339"/>
      <c r="S822" s="340" t="s">
        <v>183</v>
      </c>
      <c r="T822" s="339"/>
      <c r="U822" s="340" t="s">
        <v>184</v>
      </c>
      <c r="V822" s="339"/>
      <c r="W822" s="340" t="s">
        <v>183</v>
      </c>
      <c r="X822" s="339"/>
      <c r="Y822" s="340" t="s">
        <v>185</v>
      </c>
      <c r="Z822" s="340" t="s">
        <v>186</v>
      </c>
      <c r="AA822" s="340" t="str">
        <f t="shared" si="416"/>
        <v/>
      </c>
      <c r="AB822" s="341" t="s">
        <v>187</v>
      </c>
      <c r="AC822" s="342" t="str">
        <f t="shared" si="417"/>
        <v/>
      </c>
      <c r="AD822" s="509" t="str">
        <f t="shared" si="418"/>
        <v/>
      </c>
      <c r="AE822" s="343" t="str">
        <f>IFERROR(ROUNDDOWN(ROUNDDOWN(ROUND(L822*VLOOKUP(K822,【参考】数式用!$A$2:$M$57,MATCH("処遇改善加算Ⅳ",【参考】数式用!$G$3:$M$3,0)+6,0),0),0)*AA822*0.5,0), "")</f>
        <v/>
      </c>
      <c r="AF822" s="344"/>
      <c r="AG822" s="345"/>
      <c r="AH822" s="345"/>
      <c r="AI822" s="344"/>
      <c r="AJ822" s="382"/>
      <c r="AK822" s="346"/>
      <c r="AL822" s="324" t="str">
        <f t="shared" si="419"/>
        <v/>
      </c>
      <c r="AM822" s="325" t="str">
        <f t="shared" si="420"/>
        <v/>
      </c>
      <c r="AN822" s="255"/>
      <c r="AO822" s="577" t="str">
        <f>IFERROR(VLOOKUP(K822,【参考】数式用!$A$2:$N$57,14,FALSE),"")</f>
        <v/>
      </c>
      <c r="AP822" s="577" t="str">
        <f t="shared" si="421"/>
        <v/>
      </c>
      <c r="AQ822" s="560" t="str">
        <f t="shared" si="422"/>
        <v/>
      </c>
      <c r="AR822" s="560" t="str">
        <f t="shared" si="423"/>
        <v>キャリアパス要件Ⅰ・Ⅱ_</v>
      </c>
      <c r="AS822" s="632" t="str">
        <f t="shared" si="424"/>
        <v>入力済</v>
      </c>
      <c r="AT822" s="577" t="str">
        <f t="shared" si="425"/>
        <v/>
      </c>
      <c r="AU822" s="632" t="str">
        <f t="shared" si="426"/>
        <v>入力済</v>
      </c>
      <c r="AV822" s="632" t="str">
        <f t="shared" si="427"/>
        <v/>
      </c>
      <c r="AW822" s="632" t="str">
        <f t="shared" si="428"/>
        <v/>
      </c>
      <c r="AX822" s="577" t="str">
        <f t="shared" si="429"/>
        <v/>
      </c>
      <c r="AY822" s="632" t="str">
        <f>IFERROR(VLOOKUP(K822,【参考】数式用!$AR$3:$AS$49, 2, FALSE), "")</f>
        <v/>
      </c>
      <c r="AZ822" s="577" t="str">
        <f t="shared" si="430"/>
        <v/>
      </c>
      <c r="BA822" s="559" t="str">
        <f t="shared" si="431"/>
        <v>入力済</v>
      </c>
      <c r="BB822" s="632" t="str">
        <f>IFERROR(VLOOKUP(K822,【参考】数式用!$AX$3:$AY$59, 2, FALSE), "")</f>
        <v/>
      </c>
      <c r="BC822" s="577" t="str">
        <f t="shared" si="432"/>
        <v/>
      </c>
      <c r="BD822" s="559" t="str">
        <f t="shared" si="433"/>
        <v>入力済</v>
      </c>
      <c r="BE822" s="559" t="str">
        <f t="shared" si="434"/>
        <v/>
      </c>
      <c r="BF822" s="559" t="str">
        <f t="shared" si="435"/>
        <v/>
      </c>
      <c r="BG822" s="559" t="str">
        <f t="shared" si="436"/>
        <v/>
      </c>
      <c r="BH822" s="559" t="str">
        <f t="shared" si="437"/>
        <v/>
      </c>
      <c r="BI822" s="559" t="str">
        <f t="shared" si="438"/>
        <v/>
      </c>
      <c r="BK822" s="27"/>
      <c r="BL822" s="606" t="str">
        <f t="shared" si="439"/>
        <v/>
      </c>
      <c r="BM822" s="606" t="str">
        <f t="shared" si="440"/>
        <v/>
      </c>
      <c r="BN822" s="606" t="str">
        <f t="shared" si="441"/>
        <v/>
      </c>
      <c r="BO822" s="607" t="str">
        <f>IFERROR(IF(BN822="対象",ROUNDDOWN(L822*VLOOKUP(K822,【参考】数式用!$A$4:$J$42,10,FALSE)*AA822,0),""),"")</f>
        <v/>
      </c>
      <c r="BP822" s="606" t="str">
        <f t="shared" si="414"/>
        <v/>
      </c>
      <c r="BQ822" s="606" t="str">
        <f t="shared" si="442"/>
        <v/>
      </c>
      <c r="BR822" s="608" t="str">
        <f t="shared" si="415"/>
        <v/>
      </c>
      <c r="BS822" s="608" t="str">
        <f t="shared" si="443"/>
        <v/>
      </c>
      <c r="BT822" s="606" t="str">
        <f t="shared" si="444"/>
        <v/>
      </c>
      <c r="BU822" s="607" t="str">
        <f>IFERROR(IF(BT822="Ⅱロ有り",ROUNDDOWN(L822*VLOOKUP(K822,【参考】数式用!$A$4:$J$42,10,FALSE)*AA822,0),""),"")</f>
        <v/>
      </c>
      <c r="BV822" s="606" t="str">
        <f>IFERROR(IF(BT822="Ⅱロなし",ROUNDDOWN(L822*VLOOKUP(K822,【参考】数式用!$A$4:$J$42,8,FALSE)*AA822,0),""),"")</f>
        <v/>
      </c>
    </row>
    <row r="823" spans="1:74" ht="110.1" customHeight="1" thickBot="1">
      <c r="A823" s="333">
        <v>810</v>
      </c>
      <c r="B823" s="1008" t="str">
        <f>IF(基本情報入力シート!B845="","",基本情報入力シート!B845)</f>
        <v/>
      </c>
      <c r="C823" s="1009"/>
      <c r="D823" s="1009"/>
      <c r="E823" s="1009"/>
      <c r="F823" s="1010"/>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24" t="str">
        <f>IF('別紙様式2-2（個票（４、５月））'!M823="","",'別紙様式2-2（個票（４、５月））'!M823)</f>
        <v/>
      </c>
      <c r="N823" s="584" t="str">
        <f>IF('別紙様式2-2（個票（４、５月））'!N823="","",'別紙様式2-2（個票（４、５月））'!N823)</f>
        <v/>
      </c>
      <c r="O823" s="336"/>
      <c r="P823" s="337" t="str">
        <f>IFERROR(VLOOKUP(K823,【参考】数式用!$A$2:$M$57,MATCH(O823,【参考】数式用!$G$3:$M$3,0)+6,0),"")</f>
        <v/>
      </c>
      <c r="Q823" s="338" t="s">
        <v>118</v>
      </c>
      <c r="R823" s="339"/>
      <c r="S823" s="340" t="s">
        <v>183</v>
      </c>
      <c r="T823" s="339"/>
      <c r="U823" s="340" t="s">
        <v>184</v>
      </c>
      <c r="V823" s="339"/>
      <c r="W823" s="340" t="s">
        <v>183</v>
      </c>
      <c r="X823" s="339"/>
      <c r="Y823" s="340" t="s">
        <v>185</v>
      </c>
      <c r="Z823" s="340" t="s">
        <v>186</v>
      </c>
      <c r="AA823" s="340" t="str">
        <f t="shared" si="416"/>
        <v/>
      </c>
      <c r="AB823" s="341" t="s">
        <v>187</v>
      </c>
      <c r="AC823" s="342" t="str">
        <f t="shared" si="417"/>
        <v/>
      </c>
      <c r="AD823" s="509" t="str">
        <f t="shared" si="418"/>
        <v/>
      </c>
      <c r="AE823" s="343" t="str">
        <f>IFERROR(ROUNDDOWN(ROUNDDOWN(ROUND(L823*VLOOKUP(K823,【参考】数式用!$A$2:$M$57,MATCH("処遇改善加算Ⅳ",【参考】数式用!$G$3:$M$3,0)+6,0),0),0)*AA823*0.5,0), "")</f>
        <v/>
      </c>
      <c r="AF823" s="344"/>
      <c r="AG823" s="345"/>
      <c r="AH823" s="345"/>
      <c r="AI823" s="344"/>
      <c r="AJ823" s="382"/>
      <c r="AK823" s="346"/>
      <c r="AL823" s="324" t="str">
        <f t="shared" si="419"/>
        <v/>
      </c>
      <c r="AM823" s="325" t="str">
        <f t="shared" si="420"/>
        <v/>
      </c>
      <c r="AN823" s="255"/>
      <c r="AO823" s="577" t="str">
        <f>IFERROR(VLOOKUP(K823,【参考】数式用!$A$2:$N$57,14,FALSE),"")</f>
        <v/>
      </c>
      <c r="AP823" s="577" t="str">
        <f t="shared" si="421"/>
        <v/>
      </c>
      <c r="AQ823" s="560" t="str">
        <f t="shared" si="422"/>
        <v/>
      </c>
      <c r="AR823" s="560" t="str">
        <f t="shared" si="423"/>
        <v>キャリアパス要件Ⅰ・Ⅱ_</v>
      </c>
      <c r="AS823" s="632" t="str">
        <f t="shared" si="424"/>
        <v>入力済</v>
      </c>
      <c r="AT823" s="577" t="str">
        <f t="shared" si="425"/>
        <v/>
      </c>
      <c r="AU823" s="632" t="str">
        <f t="shared" si="426"/>
        <v>入力済</v>
      </c>
      <c r="AV823" s="632" t="str">
        <f t="shared" si="427"/>
        <v/>
      </c>
      <c r="AW823" s="632" t="str">
        <f t="shared" si="428"/>
        <v/>
      </c>
      <c r="AX823" s="577" t="str">
        <f t="shared" si="429"/>
        <v/>
      </c>
      <c r="AY823" s="632" t="str">
        <f>IFERROR(VLOOKUP(K823,【参考】数式用!$AR$3:$AS$49, 2, FALSE), "")</f>
        <v/>
      </c>
      <c r="AZ823" s="577" t="str">
        <f t="shared" si="430"/>
        <v/>
      </c>
      <c r="BA823" s="559" t="str">
        <f t="shared" si="431"/>
        <v>入力済</v>
      </c>
      <c r="BB823" s="632" t="str">
        <f>IFERROR(VLOOKUP(K823,【参考】数式用!$AX$3:$AY$59, 2, FALSE), "")</f>
        <v/>
      </c>
      <c r="BC823" s="577" t="str">
        <f t="shared" si="432"/>
        <v/>
      </c>
      <c r="BD823" s="559" t="str">
        <f t="shared" si="433"/>
        <v>入力済</v>
      </c>
      <c r="BE823" s="559" t="str">
        <f t="shared" si="434"/>
        <v/>
      </c>
      <c r="BF823" s="559" t="str">
        <f t="shared" si="435"/>
        <v/>
      </c>
      <c r="BG823" s="559" t="str">
        <f t="shared" si="436"/>
        <v/>
      </c>
      <c r="BH823" s="559" t="str">
        <f t="shared" si="437"/>
        <v/>
      </c>
      <c r="BI823" s="559" t="str">
        <f t="shared" si="438"/>
        <v/>
      </c>
      <c r="BK823" s="27"/>
      <c r="BL823" s="606" t="str">
        <f t="shared" si="439"/>
        <v/>
      </c>
      <c r="BM823" s="606" t="str">
        <f t="shared" si="440"/>
        <v/>
      </c>
      <c r="BN823" s="606" t="str">
        <f t="shared" si="441"/>
        <v/>
      </c>
      <c r="BO823" s="607" t="str">
        <f>IFERROR(IF(BN823="対象",ROUNDDOWN(L823*VLOOKUP(K823,【参考】数式用!$A$4:$J$42,10,FALSE)*AA823,0),""),"")</f>
        <v/>
      </c>
      <c r="BP823" s="606" t="str">
        <f t="shared" si="414"/>
        <v/>
      </c>
      <c r="BQ823" s="606" t="str">
        <f t="shared" si="442"/>
        <v/>
      </c>
      <c r="BR823" s="608" t="str">
        <f t="shared" si="415"/>
        <v/>
      </c>
      <c r="BS823" s="608" t="str">
        <f t="shared" si="443"/>
        <v/>
      </c>
      <c r="BT823" s="606" t="str">
        <f t="shared" si="444"/>
        <v/>
      </c>
      <c r="BU823" s="607" t="str">
        <f>IFERROR(IF(BT823="Ⅱロ有り",ROUNDDOWN(L823*VLOOKUP(K823,【参考】数式用!$A$4:$J$42,10,FALSE)*AA823,0),""),"")</f>
        <v/>
      </c>
      <c r="BV823" s="606" t="str">
        <f>IFERROR(IF(BT823="Ⅱロなし",ROUNDDOWN(L823*VLOOKUP(K823,【参考】数式用!$A$4:$J$42,8,FALSE)*AA823,0),""),"")</f>
        <v/>
      </c>
    </row>
    <row r="824" spans="1:74" ht="110.1" customHeight="1" thickBot="1">
      <c r="A824" s="333">
        <v>811</v>
      </c>
      <c r="B824" s="1008" t="str">
        <f>IF(基本情報入力シート!B846="","",基本情報入力シート!B846)</f>
        <v/>
      </c>
      <c r="C824" s="1009"/>
      <c r="D824" s="1009"/>
      <c r="E824" s="1009"/>
      <c r="F824" s="1010"/>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24" t="str">
        <f>IF('別紙様式2-2（個票（４、５月））'!M824="","",'別紙様式2-2（個票（４、５月））'!M824)</f>
        <v/>
      </c>
      <c r="N824" s="584" t="str">
        <f>IF('別紙様式2-2（個票（４、５月））'!N824="","",'別紙様式2-2（個票（４、５月））'!N824)</f>
        <v/>
      </c>
      <c r="O824" s="336"/>
      <c r="P824" s="337" t="str">
        <f>IFERROR(VLOOKUP(K824,【参考】数式用!$A$2:$M$57,MATCH(O824,【参考】数式用!$G$3:$M$3,0)+6,0),"")</f>
        <v/>
      </c>
      <c r="Q824" s="338" t="s">
        <v>118</v>
      </c>
      <c r="R824" s="339"/>
      <c r="S824" s="340" t="s">
        <v>183</v>
      </c>
      <c r="T824" s="339"/>
      <c r="U824" s="340" t="s">
        <v>184</v>
      </c>
      <c r="V824" s="339"/>
      <c r="W824" s="340" t="s">
        <v>183</v>
      </c>
      <c r="X824" s="339"/>
      <c r="Y824" s="340" t="s">
        <v>185</v>
      </c>
      <c r="Z824" s="340" t="s">
        <v>186</v>
      </c>
      <c r="AA824" s="340" t="str">
        <f t="shared" si="416"/>
        <v/>
      </c>
      <c r="AB824" s="341" t="s">
        <v>187</v>
      </c>
      <c r="AC824" s="342" t="str">
        <f t="shared" si="417"/>
        <v/>
      </c>
      <c r="AD824" s="509" t="str">
        <f t="shared" si="418"/>
        <v/>
      </c>
      <c r="AE824" s="343" t="str">
        <f>IFERROR(ROUNDDOWN(ROUNDDOWN(ROUND(L824*VLOOKUP(K824,【参考】数式用!$A$2:$M$57,MATCH("処遇改善加算Ⅳ",【参考】数式用!$G$3:$M$3,0)+6,0),0),0)*AA824*0.5,0), "")</f>
        <v/>
      </c>
      <c r="AF824" s="344"/>
      <c r="AG824" s="345"/>
      <c r="AH824" s="345"/>
      <c r="AI824" s="344"/>
      <c r="AJ824" s="382"/>
      <c r="AK824" s="346"/>
      <c r="AL824" s="324" t="str">
        <f t="shared" si="419"/>
        <v/>
      </c>
      <c r="AM824" s="325" t="str">
        <f t="shared" si="420"/>
        <v/>
      </c>
      <c r="AN824" s="255"/>
      <c r="AO824" s="577" t="str">
        <f>IFERROR(VLOOKUP(K824,【参考】数式用!$A$2:$N$57,14,FALSE),"")</f>
        <v/>
      </c>
      <c r="AP824" s="577" t="str">
        <f t="shared" si="421"/>
        <v/>
      </c>
      <c r="AQ824" s="560" t="str">
        <f t="shared" si="422"/>
        <v/>
      </c>
      <c r="AR824" s="560" t="str">
        <f t="shared" si="423"/>
        <v>キャリアパス要件Ⅰ・Ⅱ_</v>
      </c>
      <c r="AS824" s="632" t="str">
        <f t="shared" si="424"/>
        <v>入力済</v>
      </c>
      <c r="AT824" s="577" t="str">
        <f t="shared" si="425"/>
        <v/>
      </c>
      <c r="AU824" s="632" t="str">
        <f t="shared" si="426"/>
        <v>入力済</v>
      </c>
      <c r="AV824" s="632" t="str">
        <f t="shared" si="427"/>
        <v/>
      </c>
      <c r="AW824" s="632" t="str">
        <f t="shared" si="428"/>
        <v/>
      </c>
      <c r="AX824" s="577" t="str">
        <f t="shared" si="429"/>
        <v/>
      </c>
      <c r="AY824" s="632" t="str">
        <f>IFERROR(VLOOKUP(K824,【参考】数式用!$AR$3:$AS$49, 2, FALSE), "")</f>
        <v/>
      </c>
      <c r="AZ824" s="577" t="str">
        <f t="shared" si="430"/>
        <v/>
      </c>
      <c r="BA824" s="559" t="str">
        <f t="shared" si="431"/>
        <v>入力済</v>
      </c>
      <c r="BB824" s="632" t="str">
        <f>IFERROR(VLOOKUP(K824,【参考】数式用!$AX$3:$AY$59, 2, FALSE), "")</f>
        <v/>
      </c>
      <c r="BC824" s="577" t="str">
        <f t="shared" si="432"/>
        <v/>
      </c>
      <c r="BD824" s="559" t="str">
        <f t="shared" si="433"/>
        <v>入力済</v>
      </c>
      <c r="BE824" s="559" t="str">
        <f t="shared" si="434"/>
        <v/>
      </c>
      <c r="BF824" s="559" t="str">
        <f t="shared" si="435"/>
        <v/>
      </c>
      <c r="BG824" s="559" t="str">
        <f t="shared" si="436"/>
        <v/>
      </c>
      <c r="BH824" s="559" t="str">
        <f t="shared" si="437"/>
        <v/>
      </c>
      <c r="BI824" s="559" t="str">
        <f t="shared" si="438"/>
        <v/>
      </c>
      <c r="BK824" s="27"/>
      <c r="BL824" s="606" t="str">
        <f t="shared" si="439"/>
        <v/>
      </c>
      <c r="BM824" s="606" t="str">
        <f t="shared" si="440"/>
        <v/>
      </c>
      <c r="BN824" s="606" t="str">
        <f t="shared" si="441"/>
        <v/>
      </c>
      <c r="BO824" s="607" t="str">
        <f>IFERROR(IF(BN824="対象",ROUNDDOWN(L824*VLOOKUP(K824,【参考】数式用!$A$4:$J$42,10,FALSE)*AA824,0),""),"")</f>
        <v/>
      </c>
      <c r="BP824" s="606" t="str">
        <f t="shared" si="414"/>
        <v/>
      </c>
      <c r="BQ824" s="606" t="str">
        <f t="shared" si="442"/>
        <v/>
      </c>
      <c r="BR824" s="608" t="str">
        <f t="shared" si="415"/>
        <v/>
      </c>
      <c r="BS824" s="608" t="str">
        <f t="shared" si="443"/>
        <v/>
      </c>
      <c r="BT824" s="606" t="str">
        <f t="shared" si="444"/>
        <v/>
      </c>
      <c r="BU824" s="607" t="str">
        <f>IFERROR(IF(BT824="Ⅱロ有り",ROUNDDOWN(L824*VLOOKUP(K824,【参考】数式用!$A$4:$J$42,10,FALSE)*AA824,0),""),"")</f>
        <v/>
      </c>
      <c r="BV824" s="606" t="str">
        <f>IFERROR(IF(BT824="Ⅱロなし",ROUNDDOWN(L824*VLOOKUP(K824,【参考】数式用!$A$4:$J$42,8,FALSE)*AA824,0),""),"")</f>
        <v/>
      </c>
    </row>
    <row r="825" spans="1:74" ht="110.1" customHeight="1" thickBot="1">
      <c r="A825" s="333">
        <v>812</v>
      </c>
      <c r="B825" s="1008" t="str">
        <f>IF(基本情報入力シート!B847="","",基本情報入力シート!B847)</f>
        <v/>
      </c>
      <c r="C825" s="1009"/>
      <c r="D825" s="1009"/>
      <c r="E825" s="1009"/>
      <c r="F825" s="1010"/>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24" t="str">
        <f>IF('別紙様式2-2（個票（４、５月））'!M825="","",'別紙様式2-2（個票（４、５月））'!M825)</f>
        <v/>
      </c>
      <c r="N825" s="584" t="str">
        <f>IF('別紙様式2-2（個票（４、５月））'!N825="","",'別紙様式2-2（個票（４、５月））'!N825)</f>
        <v/>
      </c>
      <c r="O825" s="336"/>
      <c r="P825" s="337" t="str">
        <f>IFERROR(VLOOKUP(K825,【参考】数式用!$A$2:$M$57,MATCH(O825,【参考】数式用!$G$3:$M$3,0)+6,0),"")</f>
        <v/>
      </c>
      <c r="Q825" s="338" t="s">
        <v>118</v>
      </c>
      <c r="R825" s="339"/>
      <c r="S825" s="340" t="s">
        <v>183</v>
      </c>
      <c r="T825" s="339"/>
      <c r="U825" s="340" t="s">
        <v>184</v>
      </c>
      <c r="V825" s="339"/>
      <c r="W825" s="340" t="s">
        <v>183</v>
      </c>
      <c r="X825" s="339"/>
      <c r="Y825" s="340" t="s">
        <v>185</v>
      </c>
      <c r="Z825" s="340" t="s">
        <v>186</v>
      </c>
      <c r="AA825" s="340" t="str">
        <f t="shared" si="416"/>
        <v/>
      </c>
      <c r="AB825" s="341" t="s">
        <v>187</v>
      </c>
      <c r="AC825" s="342" t="str">
        <f t="shared" si="417"/>
        <v/>
      </c>
      <c r="AD825" s="509" t="str">
        <f t="shared" si="418"/>
        <v/>
      </c>
      <c r="AE825" s="343" t="str">
        <f>IFERROR(ROUNDDOWN(ROUNDDOWN(ROUND(L825*VLOOKUP(K825,【参考】数式用!$A$2:$M$57,MATCH("処遇改善加算Ⅳ",【参考】数式用!$G$3:$M$3,0)+6,0),0),0)*AA825*0.5,0), "")</f>
        <v/>
      </c>
      <c r="AF825" s="344"/>
      <c r="AG825" s="345"/>
      <c r="AH825" s="345"/>
      <c r="AI825" s="344"/>
      <c r="AJ825" s="382"/>
      <c r="AK825" s="346"/>
      <c r="AL825" s="324" t="str">
        <f t="shared" si="419"/>
        <v/>
      </c>
      <c r="AM825" s="325" t="str">
        <f t="shared" si="420"/>
        <v/>
      </c>
      <c r="AN825" s="255"/>
      <c r="AO825" s="577" t="str">
        <f>IFERROR(VLOOKUP(K825,【参考】数式用!$A$2:$N$57,14,FALSE),"")</f>
        <v/>
      </c>
      <c r="AP825" s="577" t="str">
        <f t="shared" si="421"/>
        <v/>
      </c>
      <c r="AQ825" s="560" t="str">
        <f t="shared" si="422"/>
        <v/>
      </c>
      <c r="AR825" s="560" t="str">
        <f t="shared" si="423"/>
        <v>キャリアパス要件Ⅰ・Ⅱ_</v>
      </c>
      <c r="AS825" s="632" t="str">
        <f t="shared" si="424"/>
        <v>入力済</v>
      </c>
      <c r="AT825" s="577" t="str">
        <f t="shared" si="425"/>
        <v/>
      </c>
      <c r="AU825" s="632" t="str">
        <f t="shared" si="426"/>
        <v>入力済</v>
      </c>
      <c r="AV825" s="632" t="str">
        <f t="shared" si="427"/>
        <v/>
      </c>
      <c r="AW825" s="632" t="str">
        <f t="shared" si="428"/>
        <v/>
      </c>
      <c r="AX825" s="577" t="str">
        <f t="shared" si="429"/>
        <v/>
      </c>
      <c r="AY825" s="632" t="str">
        <f>IFERROR(VLOOKUP(K825,【参考】数式用!$AR$3:$AS$49, 2, FALSE), "")</f>
        <v/>
      </c>
      <c r="AZ825" s="577" t="str">
        <f t="shared" si="430"/>
        <v/>
      </c>
      <c r="BA825" s="559" t="str">
        <f t="shared" si="431"/>
        <v>入力済</v>
      </c>
      <c r="BB825" s="632" t="str">
        <f>IFERROR(VLOOKUP(K825,【参考】数式用!$AX$3:$AY$59, 2, FALSE), "")</f>
        <v/>
      </c>
      <c r="BC825" s="577" t="str">
        <f t="shared" si="432"/>
        <v/>
      </c>
      <c r="BD825" s="559" t="str">
        <f t="shared" si="433"/>
        <v>入力済</v>
      </c>
      <c r="BE825" s="559" t="str">
        <f t="shared" si="434"/>
        <v/>
      </c>
      <c r="BF825" s="559" t="str">
        <f t="shared" si="435"/>
        <v/>
      </c>
      <c r="BG825" s="559" t="str">
        <f t="shared" si="436"/>
        <v/>
      </c>
      <c r="BH825" s="559" t="str">
        <f t="shared" si="437"/>
        <v/>
      </c>
      <c r="BI825" s="559" t="str">
        <f t="shared" si="438"/>
        <v/>
      </c>
      <c r="BK825" s="27"/>
      <c r="BL825" s="606" t="str">
        <f t="shared" si="439"/>
        <v/>
      </c>
      <c r="BM825" s="606" t="str">
        <f t="shared" si="440"/>
        <v/>
      </c>
      <c r="BN825" s="606" t="str">
        <f t="shared" si="441"/>
        <v/>
      </c>
      <c r="BO825" s="607" t="str">
        <f>IFERROR(IF(BN825="対象",ROUNDDOWN(L825*VLOOKUP(K825,【参考】数式用!$A$4:$J$42,10,FALSE)*AA825,0),""),"")</f>
        <v/>
      </c>
      <c r="BP825" s="606" t="str">
        <f t="shared" si="414"/>
        <v/>
      </c>
      <c r="BQ825" s="606" t="str">
        <f t="shared" si="442"/>
        <v/>
      </c>
      <c r="BR825" s="608" t="str">
        <f t="shared" si="415"/>
        <v/>
      </c>
      <c r="BS825" s="608" t="str">
        <f t="shared" si="443"/>
        <v/>
      </c>
      <c r="BT825" s="606" t="str">
        <f t="shared" si="444"/>
        <v/>
      </c>
      <c r="BU825" s="607" t="str">
        <f>IFERROR(IF(BT825="Ⅱロ有り",ROUNDDOWN(L825*VLOOKUP(K825,【参考】数式用!$A$4:$J$42,10,FALSE)*AA825,0),""),"")</f>
        <v/>
      </c>
      <c r="BV825" s="606" t="str">
        <f>IFERROR(IF(BT825="Ⅱロなし",ROUNDDOWN(L825*VLOOKUP(K825,【参考】数式用!$A$4:$J$42,8,FALSE)*AA825,0),""),"")</f>
        <v/>
      </c>
    </row>
    <row r="826" spans="1:74" ht="110.1" customHeight="1" thickBot="1">
      <c r="A826" s="333">
        <v>813</v>
      </c>
      <c r="B826" s="1008" t="str">
        <f>IF(基本情報入力シート!B848="","",基本情報入力シート!B848)</f>
        <v/>
      </c>
      <c r="C826" s="1009"/>
      <c r="D826" s="1009"/>
      <c r="E826" s="1009"/>
      <c r="F826" s="1010"/>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24" t="str">
        <f>IF('別紙様式2-2（個票（４、５月））'!M826="","",'別紙様式2-2（個票（４、５月））'!M826)</f>
        <v/>
      </c>
      <c r="N826" s="584" t="str">
        <f>IF('別紙様式2-2（個票（４、５月））'!N826="","",'別紙様式2-2（個票（４、５月））'!N826)</f>
        <v/>
      </c>
      <c r="O826" s="336"/>
      <c r="P826" s="337" t="str">
        <f>IFERROR(VLOOKUP(K826,【参考】数式用!$A$2:$M$57,MATCH(O826,【参考】数式用!$G$3:$M$3,0)+6,0),"")</f>
        <v/>
      </c>
      <c r="Q826" s="338" t="s">
        <v>118</v>
      </c>
      <c r="R826" s="339"/>
      <c r="S826" s="340" t="s">
        <v>183</v>
      </c>
      <c r="T826" s="339"/>
      <c r="U826" s="340" t="s">
        <v>184</v>
      </c>
      <c r="V826" s="339"/>
      <c r="W826" s="340" t="s">
        <v>183</v>
      </c>
      <c r="X826" s="339"/>
      <c r="Y826" s="340" t="s">
        <v>185</v>
      </c>
      <c r="Z826" s="340" t="s">
        <v>186</v>
      </c>
      <c r="AA826" s="340" t="str">
        <f t="shared" si="416"/>
        <v/>
      </c>
      <c r="AB826" s="341" t="s">
        <v>187</v>
      </c>
      <c r="AC826" s="342" t="str">
        <f t="shared" si="417"/>
        <v/>
      </c>
      <c r="AD826" s="509" t="str">
        <f t="shared" si="418"/>
        <v/>
      </c>
      <c r="AE826" s="343" t="str">
        <f>IFERROR(ROUNDDOWN(ROUNDDOWN(ROUND(L826*VLOOKUP(K826,【参考】数式用!$A$2:$M$57,MATCH("処遇改善加算Ⅳ",【参考】数式用!$G$3:$M$3,0)+6,0),0),0)*AA826*0.5,0), "")</f>
        <v/>
      </c>
      <c r="AF826" s="344"/>
      <c r="AG826" s="345"/>
      <c r="AH826" s="345"/>
      <c r="AI826" s="344"/>
      <c r="AJ826" s="382"/>
      <c r="AK826" s="346"/>
      <c r="AL826" s="324" t="str">
        <f t="shared" si="419"/>
        <v/>
      </c>
      <c r="AM826" s="325" t="str">
        <f t="shared" si="420"/>
        <v/>
      </c>
      <c r="AN826" s="255"/>
      <c r="AO826" s="577" t="str">
        <f>IFERROR(VLOOKUP(K826,【参考】数式用!$A$2:$N$57,14,FALSE),"")</f>
        <v/>
      </c>
      <c r="AP826" s="577" t="str">
        <f t="shared" si="421"/>
        <v/>
      </c>
      <c r="AQ826" s="560" t="str">
        <f t="shared" si="422"/>
        <v/>
      </c>
      <c r="AR826" s="560" t="str">
        <f t="shared" si="423"/>
        <v>キャリアパス要件Ⅰ・Ⅱ_</v>
      </c>
      <c r="AS826" s="632" t="str">
        <f t="shared" si="424"/>
        <v>入力済</v>
      </c>
      <c r="AT826" s="577" t="str">
        <f t="shared" si="425"/>
        <v/>
      </c>
      <c r="AU826" s="632" t="str">
        <f t="shared" si="426"/>
        <v>入力済</v>
      </c>
      <c r="AV826" s="632" t="str">
        <f t="shared" si="427"/>
        <v/>
      </c>
      <c r="AW826" s="632" t="str">
        <f t="shared" si="428"/>
        <v/>
      </c>
      <c r="AX826" s="577" t="str">
        <f t="shared" si="429"/>
        <v/>
      </c>
      <c r="AY826" s="632" t="str">
        <f>IFERROR(VLOOKUP(K826,【参考】数式用!$AR$3:$AS$49, 2, FALSE), "")</f>
        <v/>
      </c>
      <c r="AZ826" s="577" t="str">
        <f t="shared" si="430"/>
        <v/>
      </c>
      <c r="BA826" s="559" t="str">
        <f t="shared" si="431"/>
        <v>入力済</v>
      </c>
      <c r="BB826" s="632" t="str">
        <f>IFERROR(VLOOKUP(K826,【参考】数式用!$AX$3:$AY$59, 2, FALSE), "")</f>
        <v/>
      </c>
      <c r="BC826" s="577" t="str">
        <f t="shared" si="432"/>
        <v/>
      </c>
      <c r="BD826" s="559" t="str">
        <f t="shared" si="433"/>
        <v>入力済</v>
      </c>
      <c r="BE826" s="559" t="str">
        <f t="shared" si="434"/>
        <v/>
      </c>
      <c r="BF826" s="559" t="str">
        <f t="shared" si="435"/>
        <v/>
      </c>
      <c r="BG826" s="559" t="str">
        <f t="shared" si="436"/>
        <v/>
      </c>
      <c r="BH826" s="559" t="str">
        <f t="shared" si="437"/>
        <v/>
      </c>
      <c r="BI826" s="559" t="str">
        <f t="shared" si="438"/>
        <v/>
      </c>
      <c r="BK826" s="27"/>
      <c r="BL826" s="606" t="str">
        <f t="shared" si="439"/>
        <v/>
      </c>
      <c r="BM826" s="606" t="str">
        <f t="shared" si="440"/>
        <v/>
      </c>
      <c r="BN826" s="606" t="str">
        <f t="shared" si="441"/>
        <v/>
      </c>
      <c r="BO826" s="607" t="str">
        <f>IFERROR(IF(BN826="対象",ROUNDDOWN(L826*VLOOKUP(K826,【参考】数式用!$A$4:$J$42,10,FALSE)*AA826,0),""),"")</f>
        <v/>
      </c>
      <c r="BP826" s="606" t="str">
        <f t="shared" si="414"/>
        <v/>
      </c>
      <c r="BQ826" s="606" t="str">
        <f t="shared" si="442"/>
        <v/>
      </c>
      <c r="BR826" s="608" t="str">
        <f t="shared" si="415"/>
        <v/>
      </c>
      <c r="BS826" s="608" t="str">
        <f t="shared" si="443"/>
        <v/>
      </c>
      <c r="BT826" s="606" t="str">
        <f t="shared" si="444"/>
        <v/>
      </c>
      <c r="BU826" s="607" t="str">
        <f>IFERROR(IF(BT826="Ⅱロ有り",ROUNDDOWN(L826*VLOOKUP(K826,【参考】数式用!$A$4:$J$42,10,FALSE)*AA826,0),""),"")</f>
        <v/>
      </c>
      <c r="BV826" s="606" t="str">
        <f>IFERROR(IF(BT826="Ⅱロなし",ROUNDDOWN(L826*VLOOKUP(K826,【参考】数式用!$A$4:$J$42,8,FALSE)*AA826,0),""),"")</f>
        <v/>
      </c>
    </row>
    <row r="827" spans="1:74" ht="110.1" customHeight="1" thickBot="1">
      <c r="A827" s="333">
        <v>814</v>
      </c>
      <c r="B827" s="1008" t="str">
        <f>IF(基本情報入力シート!B849="","",基本情報入力シート!B849)</f>
        <v/>
      </c>
      <c r="C827" s="1009"/>
      <c r="D827" s="1009"/>
      <c r="E827" s="1009"/>
      <c r="F827" s="1010"/>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24" t="str">
        <f>IF('別紙様式2-2（個票（４、５月））'!M827="","",'別紙様式2-2（個票（４、５月））'!M827)</f>
        <v/>
      </c>
      <c r="N827" s="584" t="str">
        <f>IF('別紙様式2-2（個票（４、５月））'!N827="","",'別紙様式2-2（個票（４、５月））'!N827)</f>
        <v/>
      </c>
      <c r="O827" s="336"/>
      <c r="P827" s="337" t="str">
        <f>IFERROR(VLOOKUP(K827,【参考】数式用!$A$2:$M$57,MATCH(O827,【参考】数式用!$G$3:$M$3,0)+6,0),"")</f>
        <v/>
      </c>
      <c r="Q827" s="338" t="s">
        <v>118</v>
      </c>
      <c r="R827" s="339"/>
      <c r="S827" s="340" t="s">
        <v>183</v>
      </c>
      <c r="T827" s="339"/>
      <c r="U827" s="340" t="s">
        <v>184</v>
      </c>
      <c r="V827" s="339"/>
      <c r="W827" s="340" t="s">
        <v>183</v>
      </c>
      <c r="X827" s="339"/>
      <c r="Y827" s="340" t="s">
        <v>185</v>
      </c>
      <c r="Z827" s="340" t="s">
        <v>186</v>
      </c>
      <c r="AA827" s="340" t="str">
        <f t="shared" si="416"/>
        <v/>
      </c>
      <c r="AB827" s="341" t="s">
        <v>187</v>
      </c>
      <c r="AC827" s="342" t="str">
        <f t="shared" si="417"/>
        <v/>
      </c>
      <c r="AD827" s="509" t="str">
        <f t="shared" si="418"/>
        <v/>
      </c>
      <c r="AE827" s="343" t="str">
        <f>IFERROR(ROUNDDOWN(ROUNDDOWN(ROUND(L827*VLOOKUP(K827,【参考】数式用!$A$2:$M$57,MATCH("処遇改善加算Ⅳ",【参考】数式用!$G$3:$M$3,0)+6,0),0),0)*AA827*0.5,0), "")</f>
        <v/>
      </c>
      <c r="AF827" s="344"/>
      <c r="AG827" s="345"/>
      <c r="AH827" s="345"/>
      <c r="AI827" s="344"/>
      <c r="AJ827" s="382"/>
      <c r="AK827" s="346"/>
      <c r="AL827" s="324" t="str">
        <f t="shared" si="419"/>
        <v/>
      </c>
      <c r="AM827" s="325" t="str">
        <f t="shared" si="420"/>
        <v/>
      </c>
      <c r="AN827" s="255"/>
      <c r="AO827" s="577" t="str">
        <f>IFERROR(VLOOKUP(K827,【参考】数式用!$A$2:$N$57,14,FALSE),"")</f>
        <v/>
      </c>
      <c r="AP827" s="577" t="str">
        <f t="shared" si="421"/>
        <v/>
      </c>
      <c r="AQ827" s="560" t="str">
        <f t="shared" si="422"/>
        <v/>
      </c>
      <c r="AR827" s="560" t="str">
        <f t="shared" si="423"/>
        <v>キャリアパス要件Ⅰ・Ⅱ_</v>
      </c>
      <c r="AS827" s="632" t="str">
        <f t="shared" si="424"/>
        <v>入力済</v>
      </c>
      <c r="AT827" s="577" t="str">
        <f t="shared" si="425"/>
        <v/>
      </c>
      <c r="AU827" s="632" t="str">
        <f t="shared" si="426"/>
        <v>入力済</v>
      </c>
      <c r="AV827" s="632" t="str">
        <f t="shared" si="427"/>
        <v/>
      </c>
      <c r="AW827" s="632" t="str">
        <f t="shared" si="428"/>
        <v/>
      </c>
      <c r="AX827" s="577" t="str">
        <f t="shared" si="429"/>
        <v/>
      </c>
      <c r="AY827" s="632" t="str">
        <f>IFERROR(VLOOKUP(K827,【参考】数式用!$AR$3:$AS$49, 2, FALSE), "")</f>
        <v/>
      </c>
      <c r="AZ827" s="577" t="str">
        <f t="shared" si="430"/>
        <v/>
      </c>
      <c r="BA827" s="559" t="str">
        <f t="shared" si="431"/>
        <v>入力済</v>
      </c>
      <c r="BB827" s="632" t="str">
        <f>IFERROR(VLOOKUP(K827,【参考】数式用!$AX$3:$AY$59, 2, FALSE), "")</f>
        <v/>
      </c>
      <c r="BC827" s="577" t="str">
        <f t="shared" si="432"/>
        <v/>
      </c>
      <c r="BD827" s="559" t="str">
        <f t="shared" si="433"/>
        <v>入力済</v>
      </c>
      <c r="BE827" s="559" t="str">
        <f t="shared" si="434"/>
        <v/>
      </c>
      <c r="BF827" s="559" t="str">
        <f t="shared" si="435"/>
        <v/>
      </c>
      <c r="BG827" s="559" t="str">
        <f t="shared" si="436"/>
        <v/>
      </c>
      <c r="BH827" s="559" t="str">
        <f t="shared" si="437"/>
        <v/>
      </c>
      <c r="BI827" s="559" t="str">
        <f t="shared" si="438"/>
        <v/>
      </c>
      <c r="BK827" s="27"/>
      <c r="BL827" s="606" t="str">
        <f t="shared" si="439"/>
        <v/>
      </c>
      <c r="BM827" s="606" t="str">
        <f t="shared" si="440"/>
        <v/>
      </c>
      <c r="BN827" s="606" t="str">
        <f t="shared" si="441"/>
        <v/>
      </c>
      <c r="BO827" s="607" t="str">
        <f>IFERROR(IF(BN827="対象",ROUNDDOWN(L827*VLOOKUP(K827,【参考】数式用!$A$4:$J$42,10,FALSE)*AA827,0),""),"")</f>
        <v/>
      </c>
      <c r="BP827" s="606" t="str">
        <f t="shared" si="414"/>
        <v/>
      </c>
      <c r="BQ827" s="606" t="str">
        <f t="shared" si="442"/>
        <v/>
      </c>
      <c r="BR827" s="608" t="str">
        <f t="shared" si="415"/>
        <v/>
      </c>
      <c r="BS827" s="608" t="str">
        <f t="shared" si="443"/>
        <v/>
      </c>
      <c r="BT827" s="606" t="str">
        <f t="shared" si="444"/>
        <v/>
      </c>
      <c r="BU827" s="607" t="str">
        <f>IFERROR(IF(BT827="Ⅱロ有り",ROUNDDOWN(L827*VLOOKUP(K827,【参考】数式用!$A$4:$J$42,10,FALSE)*AA827,0),""),"")</f>
        <v/>
      </c>
      <c r="BV827" s="606" t="str">
        <f>IFERROR(IF(BT827="Ⅱロなし",ROUNDDOWN(L827*VLOOKUP(K827,【参考】数式用!$A$4:$J$42,8,FALSE)*AA827,0),""),"")</f>
        <v/>
      </c>
    </row>
    <row r="828" spans="1:74" ht="110.1" customHeight="1" thickBot="1">
      <c r="A828" s="333">
        <v>815</v>
      </c>
      <c r="B828" s="1008" t="str">
        <f>IF(基本情報入力シート!B850="","",基本情報入力シート!B850)</f>
        <v/>
      </c>
      <c r="C828" s="1009"/>
      <c r="D828" s="1009"/>
      <c r="E828" s="1009"/>
      <c r="F828" s="1010"/>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24" t="str">
        <f>IF('別紙様式2-2（個票（４、５月））'!M828="","",'別紙様式2-2（個票（４、５月））'!M828)</f>
        <v/>
      </c>
      <c r="N828" s="584" t="str">
        <f>IF('別紙様式2-2（個票（４、５月））'!N828="","",'別紙様式2-2（個票（４、５月））'!N828)</f>
        <v/>
      </c>
      <c r="O828" s="336"/>
      <c r="P828" s="337" t="str">
        <f>IFERROR(VLOOKUP(K828,【参考】数式用!$A$2:$M$57,MATCH(O828,【参考】数式用!$G$3:$M$3,0)+6,0),"")</f>
        <v/>
      </c>
      <c r="Q828" s="338" t="s">
        <v>118</v>
      </c>
      <c r="R828" s="339"/>
      <c r="S828" s="340" t="s">
        <v>183</v>
      </c>
      <c r="T828" s="339"/>
      <c r="U828" s="340" t="s">
        <v>184</v>
      </c>
      <c r="V828" s="339"/>
      <c r="W828" s="340" t="s">
        <v>183</v>
      </c>
      <c r="X828" s="339"/>
      <c r="Y828" s="340" t="s">
        <v>185</v>
      </c>
      <c r="Z828" s="340" t="s">
        <v>186</v>
      </c>
      <c r="AA828" s="340" t="str">
        <f t="shared" si="416"/>
        <v/>
      </c>
      <c r="AB828" s="341" t="s">
        <v>187</v>
      </c>
      <c r="AC828" s="342" t="str">
        <f t="shared" si="417"/>
        <v/>
      </c>
      <c r="AD828" s="509" t="str">
        <f t="shared" si="418"/>
        <v/>
      </c>
      <c r="AE828" s="343" t="str">
        <f>IFERROR(ROUNDDOWN(ROUNDDOWN(ROUND(L828*VLOOKUP(K828,【参考】数式用!$A$2:$M$57,MATCH("処遇改善加算Ⅳ",【参考】数式用!$G$3:$M$3,0)+6,0),0),0)*AA828*0.5,0), "")</f>
        <v/>
      </c>
      <c r="AF828" s="344"/>
      <c r="AG828" s="345"/>
      <c r="AH828" s="345"/>
      <c r="AI828" s="344"/>
      <c r="AJ828" s="382"/>
      <c r="AK828" s="346"/>
      <c r="AL828" s="324" t="str">
        <f t="shared" si="419"/>
        <v/>
      </c>
      <c r="AM828" s="325" t="str">
        <f t="shared" si="420"/>
        <v/>
      </c>
      <c r="AN828" s="255"/>
      <c r="AO828" s="577" t="str">
        <f>IFERROR(VLOOKUP(K828,【参考】数式用!$A$2:$N$57,14,FALSE),"")</f>
        <v/>
      </c>
      <c r="AP828" s="577" t="str">
        <f t="shared" si="421"/>
        <v/>
      </c>
      <c r="AQ828" s="560" t="str">
        <f t="shared" si="422"/>
        <v/>
      </c>
      <c r="AR828" s="560" t="str">
        <f t="shared" si="423"/>
        <v>キャリアパス要件Ⅰ・Ⅱ_</v>
      </c>
      <c r="AS828" s="632" t="str">
        <f t="shared" si="424"/>
        <v>入力済</v>
      </c>
      <c r="AT828" s="577" t="str">
        <f t="shared" si="425"/>
        <v/>
      </c>
      <c r="AU828" s="632" t="str">
        <f t="shared" si="426"/>
        <v>入力済</v>
      </c>
      <c r="AV828" s="632" t="str">
        <f t="shared" si="427"/>
        <v/>
      </c>
      <c r="AW828" s="632" t="str">
        <f t="shared" si="428"/>
        <v/>
      </c>
      <c r="AX828" s="577" t="str">
        <f t="shared" si="429"/>
        <v/>
      </c>
      <c r="AY828" s="632" t="str">
        <f>IFERROR(VLOOKUP(K828,【参考】数式用!$AR$3:$AS$49, 2, FALSE), "")</f>
        <v/>
      </c>
      <c r="AZ828" s="577" t="str">
        <f t="shared" si="430"/>
        <v/>
      </c>
      <c r="BA828" s="559" t="str">
        <f t="shared" si="431"/>
        <v>入力済</v>
      </c>
      <c r="BB828" s="632" t="str">
        <f>IFERROR(VLOOKUP(K828,【参考】数式用!$AX$3:$AY$59, 2, FALSE), "")</f>
        <v/>
      </c>
      <c r="BC828" s="577" t="str">
        <f t="shared" si="432"/>
        <v/>
      </c>
      <c r="BD828" s="559" t="str">
        <f t="shared" si="433"/>
        <v>入力済</v>
      </c>
      <c r="BE828" s="559" t="str">
        <f t="shared" si="434"/>
        <v/>
      </c>
      <c r="BF828" s="559" t="str">
        <f t="shared" si="435"/>
        <v/>
      </c>
      <c r="BG828" s="559" t="str">
        <f t="shared" si="436"/>
        <v/>
      </c>
      <c r="BH828" s="559" t="str">
        <f t="shared" si="437"/>
        <v/>
      </c>
      <c r="BI828" s="559" t="str">
        <f t="shared" si="438"/>
        <v/>
      </c>
      <c r="BK828" s="27"/>
      <c r="BL828" s="606" t="str">
        <f t="shared" si="439"/>
        <v/>
      </c>
      <c r="BM828" s="606" t="str">
        <f t="shared" si="440"/>
        <v/>
      </c>
      <c r="BN828" s="606" t="str">
        <f t="shared" si="441"/>
        <v/>
      </c>
      <c r="BO828" s="607" t="str">
        <f>IFERROR(IF(BN828="対象",ROUNDDOWN(L828*VLOOKUP(K828,【参考】数式用!$A$4:$J$42,10,FALSE)*AA828,0),""),"")</f>
        <v/>
      </c>
      <c r="BP828" s="606" t="str">
        <f t="shared" si="414"/>
        <v/>
      </c>
      <c r="BQ828" s="606" t="str">
        <f t="shared" si="442"/>
        <v/>
      </c>
      <c r="BR828" s="608" t="str">
        <f t="shared" si="415"/>
        <v/>
      </c>
      <c r="BS828" s="608" t="str">
        <f t="shared" si="443"/>
        <v/>
      </c>
      <c r="BT828" s="606" t="str">
        <f t="shared" si="444"/>
        <v/>
      </c>
      <c r="BU828" s="607" t="str">
        <f>IFERROR(IF(BT828="Ⅱロ有り",ROUNDDOWN(L828*VLOOKUP(K828,【参考】数式用!$A$4:$J$42,10,FALSE)*AA828,0),""),"")</f>
        <v/>
      </c>
      <c r="BV828" s="606" t="str">
        <f>IFERROR(IF(BT828="Ⅱロなし",ROUNDDOWN(L828*VLOOKUP(K828,【参考】数式用!$A$4:$J$42,8,FALSE)*AA828,0),""),"")</f>
        <v/>
      </c>
    </row>
    <row r="829" spans="1:74" ht="110.1" customHeight="1" thickBot="1">
      <c r="A829" s="333">
        <v>816</v>
      </c>
      <c r="B829" s="1008" t="str">
        <f>IF(基本情報入力シート!B851="","",基本情報入力シート!B851)</f>
        <v/>
      </c>
      <c r="C829" s="1009"/>
      <c r="D829" s="1009"/>
      <c r="E829" s="1009"/>
      <c r="F829" s="1010"/>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24" t="str">
        <f>IF('別紙様式2-2（個票（４、５月））'!M829="","",'別紙様式2-2（個票（４、５月））'!M829)</f>
        <v/>
      </c>
      <c r="N829" s="584" t="str">
        <f>IF('別紙様式2-2（個票（４、５月））'!N829="","",'別紙様式2-2（個票（４、５月））'!N829)</f>
        <v/>
      </c>
      <c r="O829" s="336"/>
      <c r="P829" s="337" t="str">
        <f>IFERROR(VLOOKUP(K829,【参考】数式用!$A$2:$M$57,MATCH(O829,【参考】数式用!$G$3:$M$3,0)+6,0),"")</f>
        <v/>
      </c>
      <c r="Q829" s="338" t="s">
        <v>118</v>
      </c>
      <c r="R829" s="339"/>
      <c r="S829" s="340" t="s">
        <v>183</v>
      </c>
      <c r="T829" s="339"/>
      <c r="U829" s="340" t="s">
        <v>184</v>
      </c>
      <c r="V829" s="339"/>
      <c r="W829" s="340" t="s">
        <v>183</v>
      </c>
      <c r="X829" s="339"/>
      <c r="Y829" s="340" t="s">
        <v>185</v>
      </c>
      <c r="Z829" s="340" t="s">
        <v>186</v>
      </c>
      <c r="AA829" s="340" t="str">
        <f t="shared" si="416"/>
        <v/>
      </c>
      <c r="AB829" s="341" t="s">
        <v>187</v>
      </c>
      <c r="AC829" s="342" t="str">
        <f t="shared" si="417"/>
        <v/>
      </c>
      <c r="AD829" s="509" t="str">
        <f t="shared" si="418"/>
        <v/>
      </c>
      <c r="AE829" s="343" t="str">
        <f>IFERROR(ROUNDDOWN(ROUNDDOWN(ROUND(L829*VLOOKUP(K829,【参考】数式用!$A$2:$M$57,MATCH("処遇改善加算Ⅳ",【参考】数式用!$G$3:$M$3,0)+6,0),0),0)*AA829*0.5,0), "")</f>
        <v/>
      </c>
      <c r="AF829" s="344"/>
      <c r="AG829" s="345"/>
      <c r="AH829" s="345"/>
      <c r="AI829" s="344"/>
      <c r="AJ829" s="382"/>
      <c r="AK829" s="346"/>
      <c r="AL829" s="324" t="str">
        <f t="shared" si="419"/>
        <v/>
      </c>
      <c r="AM829" s="325" t="str">
        <f t="shared" si="420"/>
        <v/>
      </c>
      <c r="AN829" s="255"/>
      <c r="AO829" s="577" t="str">
        <f>IFERROR(VLOOKUP(K829,【参考】数式用!$A$2:$N$57,14,FALSE),"")</f>
        <v/>
      </c>
      <c r="AP829" s="577" t="str">
        <f t="shared" si="421"/>
        <v/>
      </c>
      <c r="AQ829" s="560" t="str">
        <f t="shared" si="422"/>
        <v/>
      </c>
      <c r="AR829" s="560" t="str">
        <f t="shared" si="423"/>
        <v>キャリアパス要件Ⅰ・Ⅱ_</v>
      </c>
      <c r="AS829" s="632" t="str">
        <f t="shared" si="424"/>
        <v>入力済</v>
      </c>
      <c r="AT829" s="577" t="str">
        <f t="shared" si="425"/>
        <v/>
      </c>
      <c r="AU829" s="632" t="str">
        <f t="shared" si="426"/>
        <v>入力済</v>
      </c>
      <c r="AV829" s="632" t="str">
        <f t="shared" si="427"/>
        <v/>
      </c>
      <c r="AW829" s="632" t="str">
        <f t="shared" si="428"/>
        <v/>
      </c>
      <c r="AX829" s="577" t="str">
        <f t="shared" si="429"/>
        <v/>
      </c>
      <c r="AY829" s="632" t="str">
        <f>IFERROR(VLOOKUP(K829,【参考】数式用!$AR$3:$AS$49, 2, FALSE), "")</f>
        <v/>
      </c>
      <c r="AZ829" s="577" t="str">
        <f t="shared" si="430"/>
        <v/>
      </c>
      <c r="BA829" s="559" t="str">
        <f t="shared" si="431"/>
        <v>入力済</v>
      </c>
      <c r="BB829" s="632" t="str">
        <f>IFERROR(VLOOKUP(K829,【参考】数式用!$AX$3:$AY$59, 2, FALSE), "")</f>
        <v/>
      </c>
      <c r="BC829" s="577" t="str">
        <f t="shared" si="432"/>
        <v/>
      </c>
      <c r="BD829" s="559" t="str">
        <f t="shared" si="433"/>
        <v>入力済</v>
      </c>
      <c r="BE829" s="559" t="str">
        <f t="shared" si="434"/>
        <v/>
      </c>
      <c r="BF829" s="559" t="str">
        <f t="shared" si="435"/>
        <v/>
      </c>
      <c r="BG829" s="559" t="str">
        <f t="shared" si="436"/>
        <v/>
      </c>
      <c r="BH829" s="559" t="str">
        <f t="shared" si="437"/>
        <v/>
      </c>
      <c r="BI829" s="559" t="str">
        <f t="shared" si="438"/>
        <v/>
      </c>
      <c r="BK829" s="27"/>
      <c r="BL829" s="606" t="str">
        <f t="shared" si="439"/>
        <v/>
      </c>
      <c r="BM829" s="606" t="str">
        <f t="shared" si="440"/>
        <v/>
      </c>
      <c r="BN829" s="606" t="str">
        <f t="shared" si="441"/>
        <v/>
      </c>
      <c r="BO829" s="607" t="str">
        <f>IFERROR(IF(BN829="対象",ROUNDDOWN(L829*VLOOKUP(K829,【参考】数式用!$A$4:$J$42,10,FALSE)*AA829,0),""),"")</f>
        <v/>
      </c>
      <c r="BP829" s="606" t="str">
        <f t="shared" si="414"/>
        <v/>
      </c>
      <c r="BQ829" s="606" t="str">
        <f t="shared" si="442"/>
        <v/>
      </c>
      <c r="BR829" s="608" t="str">
        <f t="shared" si="415"/>
        <v/>
      </c>
      <c r="BS829" s="608" t="str">
        <f t="shared" si="443"/>
        <v/>
      </c>
      <c r="BT829" s="606" t="str">
        <f t="shared" si="444"/>
        <v/>
      </c>
      <c r="BU829" s="607" t="str">
        <f>IFERROR(IF(BT829="Ⅱロ有り",ROUNDDOWN(L829*VLOOKUP(K829,【参考】数式用!$A$4:$J$42,10,FALSE)*AA829,0),""),"")</f>
        <v/>
      </c>
      <c r="BV829" s="606" t="str">
        <f>IFERROR(IF(BT829="Ⅱロなし",ROUNDDOWN(L829*VLOOKUP(K829,【参考】数式用!$A$4:$J$42,8,FALSE)*AA829,0),""),"")</f>
        <v/>
      </c>
    </row>
    <row r="830" spans="1:74" ht="110.1" customHeight="1" thickBot="1">
      <c r="A830" s="333">
        <v>817</v>
      </c>
      <c r="B830" s="1008" t="str">
        <f>IF(基本情報入力シート!B852="","",基本情報入力シート!B852)</f>
        <v/>
      </c>
      <c r="C830" s="1009"/>
      <c r="D830" s="1009"/>
      <c r="E830" s="1009"/>
      <c r="F830" s="1010"/>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24" t="str">
        <f>IF('別紙様式2-2（個票（４、５月））'!M830="","",'別紙様式2-2（個票（４、５月））'!M830)</f>
        <v/>
      </c>
      <c r="N830" s="584" t="str">
        <f>IF('別紙様式2-2（個票（４、５月））'!N830="","",'別紙様式2-2（個票（４、５月））'!N830)</f>
        <v/>
      </c>
      <c r="O830" s="336"/>
      <c r="P830" s="337" t="str">
        <f>IFERROR(VLOOKUP(K830,【参考】数式用!$A$2:$M$57,MATCH(O830,【参考】数式用!$G$3:$M$3,0)+6,0),"")</f>
        <v/>
      </c>
      <c r="Q830" s="338" t="s">
        <v>118</v>
      </c>
      <c r="R830" s="339"/>
      <c r="S830" s="340" t="s">
        <v>183</v>
      </c>
      <c r="T830" s="339"/>
      <c r="U830" s="340" t="s">
        <v>184</v>
      </c>
      <c r="V830" s="339"/>
      <c r="W830" s="340" t="s">
        <v>183</v>
      </c>
      <c r="X830" s="339"/>
      <c r="Y830" s="340" t="s">
        <v>185</v>
      </c>
      <c r="Z830" s="340" t="s">
        <v>186</v>
      </c>
      <c r="AA830" s="340" t="str">
        <f t="shared" si="416"/>
        <v/>
      </c>
      <c r="AB830" s="341" t="s">
        <v>187</v>
      </c>
      <c r="AC830" s="342" t="str">
        <f t="shared" si="417"/>
        <v/>
      </c>
      <c r="AD830" s="509" t="str">
        <f t="shared" si="418"/>
        <v/>
      </c>
      <c r="AE830" s="343" t="str">
        <f>IFERROR(ROUNDDOWN(ROUNDDOWN(ROUND(L830*VLOOKUP(K830,【参考】数式用!$A$2:$M$57,MATCH("処遇改善加算Ⅳ",【参考】数式用!$G$3:$M$3,0)+6,0),0),0)*AA830*0.5,0), "")</f>
        <v/>
      </c>
      <c r="AF830" s="344"/>
      <c r="AG830" s="345"/>
      <c r="AH830" s="345"/>
      <c r="AI830" s="344"/>
      <c r="AJ830" s="382"/>
      <c r="AK830" s="346"/>
      <c r="AL830" s="324" t="str">
        <f t="shared" si="419"/>
        <v/>
      </c>
      <c r="AM830" s="325" t="str">
        <f t="shared" si="420"/>
        <v/>
      </c>
      <c r="AN830" s="255"/>
      <c r="AO830" s="577" t="str">
        <f>IFERROR(VLOOKUP(K830,【参考】数式用!$A$2:$N$57,14,FALSE),"")</f>
        <v/>
      </c>
      <c r="AP830" s="577" t="str">
        <f t="shared" si="421"/>
        <v/>
      </c>
      <c r="AQ830" s="560" t="str">
        <f t="shared" si="422"/>
        <v/>
      </c>
      <c r="AR830" s="560" t="str">
        <f t="shared" si="423"/>
        <v>キャリアパス要件Ⅰ・Ⅱ_</v>
      </c>
      <c r="AS830" s="632" t="str">
        <f t="shared" si="424"/>
        <v>入力済</v>
      </c>
      <c r="AT830" s="577" t="str">
        <f t="shared" si="425"/>
        <v/>
      </c>
      <c r="AU830" s="632" t="str">
        <f t="shared" si="426"/>
        <v>入力済</v>
      </c>
      <c r="AV830" s="632" t="str">
        <f t="shared" si="427"/>
        <v/>
      </c>
      <c r="AW830" s="632" t="str">
        <f t="shared" si="428"/>
        <v/>
      </c>
      <c r="AX830" s="577" t="str">
        <f t="shared" si="429"/>
        <v/>
      </c>
      <c r="AY830" s="632" t="str">
        <f>IFERROR(VLOOKUP(K830,【参考】数式用!$AR$3:$AS$49, 2, FALSE), "")</f>
        <v/>
      </c>
      <c r="AZ830" s="577" t="str">
        <f t="shared" si="430"/>
        <v/>
      </c>
      <c r="BA830" s="559" t="str">
        <f t="shared" si="431"/>
        <v>入力済</v>
      </c>
      <c r="BB830" s="632" t="str">
        <f>IFERROR(VLOOKUP(K830,【参考】数式用!$AX$3:$AY$59, 2, FALSE), "")</f>
        <v/>
      </c>
      <c r="BC830" s="577" t="str">
        <f t="shared" si="432"/>
        <v/>
      </c>
      <c r="BD830" s="559" t="str">
        <f t="shared" si="433"/>
        <v>入力済</v>
      </c>
      <c r="BE830" s="559" t="str">
        <f t="shared" si="434"/>
        <v/>
      </c>
      <c r="BF830" s="559" t="str">
        <f t="shared" si="435"/>
        <v/>
      </c>
      <c r="BG830" s="559" t="str">
        <f t="shared" si="436"/>
        <v/>
      </c>
      <c r="BH830" s="559" t="str">
        <f t="shared" si="437"/>
        <v/>
      </c>
      <c r="BI830" s="559" t="str">
        <f t="shared" si="438"/>
        <v/>
      </c>
      <c r="BK830" s="27"/>
      <c r="BL830" s="606" t="str">
        <f t="shared" si="439"/>
        <v/>
      </c>
      <c r="BM830" s="606" t="str">
        <f t="shared" si="440"/>
        <v/>
      </c>
      <c r="BN830" s="606" t="str">
        <f t="shared" si="441"/>
        <v/>
      </c>
      <c r="BO830" s="607" t="str">
        <f>IFERROR(IF(BN830="対象",ROUNDDOWN(L830*VLOOKUP(K830,【参考】数式用!$A$4:$J$42,10,FALSE)*AA830,0),""),"")</f>
        <v/>
      </c>
      <c r="BP830" s="606" t="str">
        <f t="shared" si="414"/>
        <v/>
      </c>
      <c r="BQ830" s="606" t="str">
        <f t="shared" si="442"/>
        <v/>
      </c>
      <c r="BR830" s="608" t="str">
        <f t="shared" si="415"/>
        <v/>
      </c>
      <c r="BS830" s="608" t="str">
        <f t="shared" si="443"/>
        <v/>
      </c>
      <c r="BT830" s="606" t="str">
        <f t="shared" si="444"/>
        <v/>
      </c>
      <c r="BU830" s="607" t="str">
        <f>IFERROR(IF(BT830="Ⅱロ有り",ROUNDDOWN(L830*VLOOKUP(K830,【参考】数式用!$A$4:$J$42,10,FALSE)*AA830,0),""),"")</f>
        <v/>
      </c>
      <c r="BV830" s="606" t="str">
        <f>IFERROR(IF(BT830="Ⅱロなし",ROUNDDOWN(L830*VLOOKUP(K830,【参考】数式用!$A$4:$J$42,8,FALSE)*AA830,0),""),"")</f>
        <v/>
      </c>
    </row>
    <row r="831" spans="1:74" ht="110.1" customHeight="1" thickBot="1">
      <c r="A831" s="333">
        <v>818</v>
      </c>
      <c r="B831" s="1008" t="str">
        <f>IF(基本情報入力シート!B853="","",基本情報入力シート!B853)</f>
        <v/>
      </c>
      <c r="C831" s="1009"/>
      <c r="D831" s="1009"/>
      <c r="E831" s="1009"/>
      <c r="F831" s="1010"/>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24" t="str">
        <f>IF('別紙様式2-2（個票（４、５月））'!M831="","",'別紙様式2-2（個票（４、５月））'!M831)</f>
        <v/>
      </c>
      <c r="N831" s="584" t="str">
        <f>IF('別紙様式2-2（個票（４、５月））'!N831="","",'別紙様式2-2（個票（４、５月））'!N831)</f>
        <v/>
      </c>
      <c r="O831" s="336"/>
      <c r="P831" s="337" t="str">
        <f>IFERROR(VLOOKUP(K831,【参考】数式用!$A$2:$M$57,MATCH(O831,【参考】数式用!$G$3:$M$3,0)+6,0),"")</f>
        <v/>
      </c>
      <c r="Q831" s="338" t="s">
        <v>118</v>
      </c>
      <c r="R831" s="339"/>
      <c r="S831" s="340" t="s">
        <v>183</v>
      </c>
      <c r="T831" s="339"/>
      <c r="U831" s="340" t="s">
        <v>184</v>
      </c>
      <c r="V831" s="339"/>
      <c r="W831" s="340" t="s">
        <v>183</v>
      </c>
      <c r="X831" s="339"/>
      <c r="Y831" s="340" t="s">
        <v>185</v>
      </c>
      <c r="Z831" s="340" t="s">
        <v>186</v>
      </c>
      <c r="AA831" s="340" t="str">
        <f t="shared" si="416"/>
        <v/>
      </c>
      <c r="AB831" s="341" t="s">
        <v>187</v>
      </c>
      <c r="AC831" s="342" t="str">
        <f t="shared" si="417"/>
        <v/>
      </c>
      <c r="AD831" s="509" t="str">
        <f t="shared" si="418"/>
        <v/>
      </c>
      <c r="AE831" s="343" t="str">
        <f>IFERROR(ROUNDDOWN(ROUNDDOWN(ROUND(L831*VLOOKUP(K831,【参考】数式用!$A$2:$M$57,MATCH("処遇改善加算Ⅳ",【参考】数式用!$G$3:$M$3,0)+6,0),0),0)*AA831*0.5,0), "")</f>
        <v/>
      </c>
      <c r="AF831" s="344"/>
      <c r="AG831" s="345"/>
      <c r="AH831" s="345"/>
      <c r="AI831" s="344"/>
      <c r="AJ831" s="382"/>
      <c r="AK831" s="346"/>
      <c r="AL831" s="324" t="str">
        <f t="shared" si="419"/>
        <v/>
      </c>
      <c r="AM831" s="325" t="str">
        <f t="shared" si="420"/>
        <v/>
      </c>
      <c r="AN831" s="255"/>
      <c r="AO831" s="577" t="str">
        <f>IFERROR(VLOOKUP(K831,【参考】数式用!$A$2:$N$57,14,FALSE),"")</f>
        <v/>
      </c>
      <c r="AP831" s="577" t="str">
        <f t="shared" si="421"/>
        <v/>
      </c>
      <c r="AQ831" s="560" t="str">
        <f t="shared" si="422"/>
        <v/>
      </c>
      <c r="AR831" s="560" t="str">
        <f t="shared" si="423"/>
        <v>キャリアパス要件Ⅰ・Ⅱ_</v>
      </c>
      <c r="AS831" s="632" t="str">
        <f t="shared" si="424"/>
        <v>入力済</v>
      </c>
      <c r="AT831" s="577" t="str">
        <f t="shared" si="425"/>
        <v/>
      </c>
      <c r="AU831" s="632" t="str">
        <f t="shared" si="426"/>
        <v>入力済</v>
      </c>
      <c r="AV831" s="632" t="str">
        <f t="shared" si="427"/>
        <v/>
      </c>
      <c r="AW831" s="632" t="str">
        <f t="shared" si="428"/>
        <v/>
      </c>
      <c r="AX831" s="577" t="str">
        <f t="shared" si="429"/>
        <v/>
      </c>
      <c r="AY831" s="632" t="str">
        <f>IFERROR(VLOOKUP(K831,【参考】数式用!$AR$3:$AS$49, 2, FALSE), "")</f>
        <v/>
      </c>
      <c r="AZ831" s="577" t="str">
        <f t="shared" si="430"/>
        <v/>
      </c>
      <c r="BA831" s="559" t="str">
        <f t="shared" si="431"/>
        <v>入力済</v>
      </c>
      <c r="BB831" s="632" t="str">
        <f>IFERROR(VLOOKUP(K831,【参考】数式用!$AX$3:$AY$59, 2, FALSE), "")</f>
        <v/>
      </c>
      <c r="BC831" s="577" t="str">
        <f t="shared" si="432"/>
        <v/>
      </c>
      <c r="BD831" s="559" t="str">
        <f t="shared" si="433"/>
        <v>入力済</v>
      </c>
      <c r="BE831" s="559" t="str">
        <f t="shared" si="434"/>
        <v/>
      </c>
      <c r="BF831" s="559" t="str">
        <f t="shared" si="435"/>
        <v/>
      </c>
      <c r="BG831" s="559" t="str">
        <f t="shared" si="436"/>
        <v/>
      </c>
      <c r="BH831" s="559" t="str">
        <f t="shared" si="437"/>
        <v/>
      </c>
      <c r="BI831" s="559" t="str">
        <f t="shared" si="438"/>
        <v/>
      </c>
      <c r="BK831" s="27"/>
      <c r="BL831" s="606" t="str">
        <f t="shared" si="439"/>
        <v/>
      </c>
      <c r="BM831" s="606" t="str">
        <f t="shared" si="440"/>
        <v/>
      </c>
      <c r="BN831" s="606" t="str">
        <f t="shared" si="441"/>
        <v/>
      </c>
      <c r="BO831" s="607" t="str">
        <f>IFERROR(IF(BN831="対象",ROUNDDOWN(L831*VLOOKUP(K831,【参考】数式用!$A$4:$J$42,10,FALSE)*AA831,0),""),"")</f>
        <v/>
      </c>
      <c r="BP831" s="606" t="str">
        <f t="shared" si="414"/>
        <v/>
      </c>
      <c r="BQ831" s="606" t="str">
        <f t="shared" si="442"/>
        <v/>
      </c>
      <c r="BR831" s="608" t="str">
        <f t="shared" si="415"/>
        <v/>
      </c>
      <c r="BS831" s="608" t="str">
        <f t="shared" si="443"/>
        <v/>
      </c>
      <c r="BT831" s="606" t="str">
        <f t="shared" si="444"/>
        <v/>
      </c>
      <c r="BU831" s="607" t="str">
        <f>IFERROR(IF(BT831="Ⅱロ有り",ROUNDDOWN(L831*VLOOKUP(K831,【参考】数式用!$A$4:$J$42,10,FALSE)*AA831,0),""),"")</f>
        <v/>
      </c>
      <c r="BV831" s="606" t="str">
        <f>IFERROR(IF(BT831="Ⅱロなし",ROUNDDOWN(L831*VLOOKUP(K831,【参考】数式用!$A$4:$J$42,8,FALSE)*AA831,0),""),"")</f>
        <v/>
      </c>
    </row>
    <row r="832" spans="1:74" ht="110.1" customHeight="1" thickBot="1">
      <c r="A832" s="333">
        <v>819</v>
      </c>
      <c r="B832" s="1008" t="str">
        <f>IF(基本情報入力シート!B854="","",基本情報入力シート!B854)</f>
        <v/>
      </c>
      <c r="C832" s="1009"/>
      <c r="D832" s="1009"/>
      <c r="E832" s="1009"/>
      <c r="F832" s="1010"/>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24" t="str">
        <f>IF('別紙様式2-2（個票（４、５月））'!M832="","",'別紙様式2-2（個票（４、５月））'!M832)</f>
        <v/>
      </c>
      <c r="N832" s="584" t="str">
        <f>IF('別紙様式2-2（個票（４、５月））'!N832="","",'別紙様式2-2（個票（４、５月））'!N832)</f>
        <v/>
      </c>
      <c r="O832" s="336"/>
      <c r="P832" s="337" t="str">
        <f>IFERROR(VLOOKUP(K832,【参考】数式用!$A$2:$M$57,MATCH(O832,【参考】数式用!$G$3:$M$3,0)+6,0),"")</f>
        <v/>
      </c>
      <c r="Q832" s="338" t="s">
        <v>118</v>
      </c>
      <c r="R832" s="339"/>
      <c r="S832" s="340" t="s">
        <v>183</v>
      </c>
      <c r="T832" s="339"/>
      <c r="U832" s="340" t="s">
        <v>184</v>
      </c>
      <c r="V832" s="339"/>
      <c r="W832" s="340" t="s">
        <v>183</v>
      </c>
      <c r="X832" s="339"/>
      <c r="Y832" s="340" t="s">
        <v>185</v>
      </c>
      <c r="Z832" s="340" t="s">
        <v>186</v>
      </c>
      <c r="AA832" s="340" t="str">
        <f t="shared" si="416"/>
        <v/>
      </c>
      <c r="AB832" s="341" t="s">
        <v>187</v>
      </c>
      <c r="AC832" s="342" t="str">
        <f t="shared" si="417"/>
        <v/>
      </c>
      <c r="AD832" s="509" t="str">
        <f t="shared" si="418"/>
        <v/>
      </c>
      <c r="AE832" s="343" t="str">
        <f>IFERROR(ROUNDDOWN(ROUNDDOWN(ROUND(L832*VLOOKUP(K832,【参考】数式用!$A$2:$M$57,MATCH("処遇改善加算Ⅳ",【参考】数式用!$G$3:$M$3,0)+6,0),0),0)*AA832*0.5,0), "")</f>
        <v/>
      </c>
      <c r="AF832" s="344"/>
      <c r="AG832" s="345"/>
      <c r="AH832" s="345"/>
      <c r="AI832" s="344"/>
      <c r="AJ832" s="382"/>
      <c r="AK832" s="346"/>
      <c r="AL832" s="324" t="str">
        <f t="shared" si="419"/>
        <v/>
      </c>
      <c r="AM832" s="325" t="str">
        <f t="shared" si="420"/>
        <v/>
      </c>
      <c r="AN832" s="255"/>
      <c r="AO832" s="577" t="str">
        <f>IFERROR(VLOOKUP(K832,【参考】数式用!$A$2:$N$57,14,FALSE),"")</f>
        <v/>
      </c>
      <c r="AP832" s="577" t="str">
        <f t="shared" si="421"/>
        <v/>
      </c>
      <c r="AQ832" s="560" t="str">
        <f t="shared" si="422"/>
        <v/>
      </c>
      <c r="AR832" s="560" t="str">
        <f t="shared" si="423"/>
        <v>キャリアパス要件Ⅰ・Ⅱ_</v>
      </c>
      <c r="AS832" s="632" t="str">
        <f t="shared" si="424"/>
        <v>入力済</v>
      </c>
      <c r="AT832" s="577" t="str">
        <f t="shared" si="425"/>
        <v/>
      </c>
      <c r="AU832" s="632" t="str">
        <f t="shared" si="426"/>
        <v>入力済</v>
      </c>
      <c r="AV832" s="632" t="str">
        <f t="shared" si="427"/>
        <v/>
      </c>
      <c r="AW832" s="632" t="str">
        <f t="shared" si="428"/>
        <v/>
      </c>
      <c r="AX832" s="577" t="str">
        <f t="shared" si="429"/>
        <v/>
      </c>
      <c r="AY832" s="632" t="str">
        <f>IFERROR(VLOOKUP(K832,【参考】数式用!$AR$3:$AS$49, 2, FALSE), "")</f>
        <v/>
      </c>
      <c r="AZ832" s="577" t="str">
        <f t="shared" si="430"/>
        <v/>
      </c>
      <c r="BA832" s="559" t="str">
        <f t="shared" si="431"/>
        <v>入力済</v>
      </c>
      <c r="BB832" s="632" t="str">
        <f>IFERROR(VLOOKUP(K832,【参考】数式用!$AX$3:$AY$59, 2, FALSE), "")</f>
        <v/>
      </c>
      <c r="BC832" s="577" t="str">
        <f t="shared" si="432"/>
        <v/>
      </c>
      <c r="BD832" s="559" t="str">
        <f t="shared" si="433"/>
        <v>入力済</v>
      </c>
      <c r="BE832" s="559" t="str">
        <f t="shared" si="434"/>
        <v/>
      </c>
      <c r="BF832" s="559" t="str">
        <f t="shared" si="435"/>
        <v/>
      </c>
      <c r="BG832" s="559" t="str">
        <f t="shared" si="436"/>
        <v/>
      </c>
      <c r="BH832" s="559" t="str">
        <f t="shared" si="437"/>
        <v/>
      </c>
      <c r="BI832" s="559" t="str">
        <f t="shared" si="438"/>
        <v/>
      </c>
      <c r="BK832" s="27"/>
      <c r="BL832" s="606" t="str">
        <f t="shared" si="439"/>
        <v/>
      </c>
      <c r="BM832" s="606" t="str">
        <f t="shared" si="440"/>
        <v/>
      </c>
      <c r="BN832" s="606" t="str">
        <f t="shared" si="441"/>
        <v/>
      </c>
      <c r="BO832" s="607" t="str">
        <f>IFERROR(IF(BN832="対象",ROUNDDOWN(L832*VLOOKUP(K832,【参考】数式用!$A$4:$J$42,10,FALSE)*AA832,0),""),"")</f>
        <v/>
      </c>
      <c r="BP832" s="606" t="str">
        <f t="shared" si="414"/>
        <v/>
      </c>
      <c r="BQ832" s="606" t="str">
        <f t="shared" si="442"/>
        <v/>
      </c>
      <c r="BR832" s="608" t="str">
        <f t="shared" si="415"/>
        <v/>
      </c>
      <c r="BS832" s="608" t="str">
        <f t="shared" si="443"/>
        <v/>
      </c>
      <c r="BT832" s="606" t="str">
        <f t="shared" si="444"/>
        <v/>
      </c>
      <c r="BU832" s="607" t="str">
        <f>IFERROR(IF(BT832="Ⅱロ有り",ROUNDDOWN(L832*VLOOKUP(K832,【参考】数式用!$A$4:$J$42,10,FALSE)*AA832,0),""),"")</f>
        <v/>
      </c>
      <c r="BV832" s="606" t="str">
        <f>IFERROR(IF(BT832="Ⅱロなし",ROUNDDOWN(L832*VLOOKUP(K832,【参考】数式用!$A$4:$J$42,8,FALSE)*AA832,0),""),"")</f>
        <v/>
      </c>
    </row>
    <row r="833" spans="1:74" ht="110.1" customHeight="1" thickBot="1">
      <c r="A833" s="333">
        <v>820</v>
      </c>
      <c r="B833" s="1008" t="str">
        <f>IF(基本情報入力シート!B855="","",基本情報入力シート!B855)</f>
        <v/>
      </c>
      <c r="C833" s="1009"/>
      <c r="D833" s="1009"/>
      <c r="E833" s="1009"/>
      <c r="F833" s="1010"/>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24" t="str">
        <f>IF('別紙様式2-2（個票（４、５月））'!M833="","",'別紙様式2-2（個票（４、５月））'!M833)</f>
        <v/>
      </c>
      <c r="N833" s="584" t="str">
        <f>IF('別紙様式2-2（個票（４、５月））'!N833="","",'別紙様式2-2（個票（４、５月））'!N833)</f>
        <v/>
      </c>
      <c r="O833" s="336"/>
      <c r="P833" s="337" t="str">
        <f>IFERROR(VLOOKUP(K833,【参考】数式用!$A$2:$M$57,MATCH(O833,【参考】数式用!$G$3:$M$3,0)+6,0),"")</f>
        <v/>
      </c>
      <c r="Q833" s="338" t="s">
        <v>118</v>
      </c>
      <c r="R833" s="339"/>
      <c r="S833" s="340" t="s">
        <v>183</v>
      </c>
      <c r="T833" s="339"/>
      <c r="U833" s="340" t="s">
        <v>184</v>
      </c>
      <c r="V833" s="339"/>
      <c r="W833" s="340" t="s">
        <v>183</v>
      </c>
      <c r="X833" s="339"/>
      <c r="Y833" s="340" t="s">
        <v>185</v>
      </c>
      <c r="Z833" s="340" t="s">
        <v>186</v>
      </c>
      <c r="AA833" s="340" t="str">
        <f t="shared" si="416"/>
        <v/>
      </c>
      <c r="AB833" s="341" t="s">
        <v>187</v>
      </c>
      <c r="AC833" s="342" t="str">
        <f t="shared" si="417"/>
        <v/>
      </c>
      <c r="AD833" s="509" t="str">
        <f t="shared" si="418"/>
        <v/>
      </c>
      <c r="AE833" s="343" t="str">
        <f>IFERROR(ROUNDDOWN(ROUNDDOWN(ROUND(L833*VLOOKUP(K833,【参考】数式用!$A$2:$M$57,MATCH("処遇改善加算Ⅳ",【参考】数式用!$G$3:$M$3,0)+6,0),0),0)*AA833*0.5,0), "")</f>
        <v/>
      </c>
      <c r="AF833" s="344"/>
      <c r="AG833" s="345"/>
      <c r="AH833" s="345"/>
      <c r="AI833" s="344"/>
      <c r="AJ833" s="382"/>
      <c r="AK833" s="346"/>
      <c r="AL833" s="324" t="str">
        <f t="shared" si="419"/>
        <v/>
      </c>
      <c r="AM833" s="325" t="str">
        <f t="shared" si="420"/>
        <v/>
      </c>
      <c r="AN833" s="255"/>
      <c r="AO833" s="577" t="str">
        <f>IFERROR(VLOOKUP(K833,【参考】数式用!$A$2:$N$57,14,FALSE),"")</f>
        <v/>
      </c>
      <c r="AP833" s="577" t="str">
        <f t="shared" si="421"/>
        <v/>
      </c>
      <c r="AQ833" s="560" t="str">
        <f t="shared" si="422"/>
        <v/>
      </c>
      <c r="AR833" s="560" t="str">
        <f t="shared" si="423"/>
        <v>キャリアパス要件Ⅰ・Ⅱ_</v>
      </c>
      <c r="AS833" s="632" t="str">
        <f t="shared" si="424"/>
        <v>入力済</v>
      </c>
      <c r="AT833" s="577" t="str">
        <f t="shared" si="425"/>
        <v/>
      </c>
      <c r="AU833" s="632" t="str">
        <f t="shared" si="426"/>
        <v>入力済</v>
      </c>
      <c r="AV833" s="632" t="str">
        <f t="shared" si="427"/>
        <v/>
      </c>
      <c r="AW833" s="632" t="str">
        <f t="shared" si="428"/>
        <v/>
      </c>
      <c r="AX833" s="577" t="str">
        <f t="shared" si="429"/>
        <v/>
      </c>
      <c r="AY833" s="632" t="str">
        <f>IFERROR(VLOOKUP(K833,【参考】数式用!$AR$3:$AS$49, 2, FALSE), "")</f>
        <v/>
      </c>
      <c r="AZ833" s="577" t="str">
        <f t="shared" si="430"/>
        <v/>
      </c>
      <c r="BA833" s="559" t="str">
        <f t="shared" si="431"/>
        <v>入力済</v>
      </c>
      <c r="BB833" s="632" t="str">
        <f>IFERROR(VLOOKUP(K833,【参考】数式用!$AX$3:$AY$59, 2, FALSE), "")</f>
        <v/>
      </c>
      <c r="BC833" s="577" t="str">
        <f t="shared" si="432"/>
        <v/>
      </c>
      <c r="BD833" s="559" t="str">
        <f t="shared" si="433"/>
        <v>入力済</v>
      </c>
      <c r="BE833" s="559" t="str">
        <f t="shared" si="434"/>
        <v/>
      </c>
      <c r="BF833" s="559" t="str">
        <f t="shared" si="435"/>
        <v/>
      </c>
      <c r="BG833" s="559" t="str">
        <f t="shared" si="436"/>
        <v/>
      </c>
      <c r="BH833" s="559" t="str">
        <f t="shared" si="437"/>
        <v/>
      </c>
      <c r="BI833" s="559" t="str">
        <f t="shared" si="438"/>
        <v/>
      </c>
      <c r="BK833" s="27"/>
      <c r="BL833" s="606" t="str">
        <f t="shared" si="439"/>
        <v/>
      </c>
      <c r="BM833" s="606" t="str">
        <f t="shared" si="440"/>
        <v/>
      </c>
      <c r="BN833" s="606" t="str">
        <f t="shared" si="441"/>
        <v/>
      </c>
      <c r="BO833" s="607" t="str">
        <f>IFERROR(IF(BN833="対象",ROUNDDOWN(L833*VLOOKUP(K833,【参考】数式用!$A$4:$J$42,10,FALSE)*AA833,0),""),"")</f>
        <v/>
      </c>
      <c r="BP833" s="606" t="str">
        <f t="shared" si="414"/>
        <v/>
      </c>
      <c r="BQ833" s="606" t="str">
        <f t="shared" si="442"/>
        <v/>
      </c>
      <c r="BR833" s="608" t="str">
        <f t="shared" si="415"/>
        <v/>
      </c>
      <c r="BS833" s="608" t="str">
        <f t="shared" si="443"/>
        <v/>
      </c>
      <c r="BT833" s="606" t="str">
        <f t="shared" si="444"/>
        <v/>
      </c>
      <c r="BU833" s="607" t="str">
        <f>IFERROR(IF(BT833="Ⅱロ有り",ROUNDDOWN(L833*VLOOKUP(K833,【参考】数式用!$A$4:$J$42,10,FALSE)*AA833,0),""),"")</f>
        <v/>
      </c>
      <c r="BV833" s="606" t="str">
        <f>IFERROR(IF(BT833="Ⅱロなし",ROUNDDOWN(L833*VLOOKUP(K833,【参考】数式用!$A$4:$J$42,8,FALSE)*AA833,0),""),"")</f>
        <v/>
      </c>
    </row>
    <row r="834" spans="1:74" ht="110.1" customHeight="1" thickBot="1">
      <c r="A834" s="333">
        <v>821</v>
      </c>
      <c r="B834" s="1008" t="str">
        <f>IF(基本情報入力シート!B856="","",基本情報入力シート!B856)</f>
        <v/>
      </c>
      <c r="C834" s="1009"/>
      <c r="D834" s="1009"/>
      <c r="E834" s="1009"/>
      <c r="F834" s="1010"/>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24" t="str">
        <f>IF('別紙様式2-2（個票（４、５月））'!M834="","",'別紙様式2-2（個票（４、５月））'!M834)</f>
        <v/>
      </c>
      <c r="N834" s="584" t="str">
        <f>IF('別紙様式2-2（個票（４、５月））'!N834="","",'別紙様式2-2（個票（４、５月））'!N834)</f>
        <v/>
      </c>
      <c r="O834" s="336"/>
      <c r="P834" s="337" t="str">
        <f>IFERROR(VLOOKUP(K834,【参考】数式用!$A$2:$M$57,MATCH(O834,【参考】数式用!$G$3:$M$3,0)+6,0),"")</f>
        <v/>
      </c>
      <c r="Q834" s="338" t="s">
        <v>118</v>
      </c>
      <c r="R834" s="339"/>
      <c r="S834" s="340" t="s">
        <v>183</v>
      </c>
      <c r="T834" s="339"/>
      <c r="U834" s="340" t="s">
        <v>184</v>
      </c>
      <c r="V834" s="339"/>
      <c r="W834" s="340" t="s">
        <v>183</v>
      </c>
      <c r="X834" s="339"/>
      <c r="Y834" s="340" t="s">
        <v>185</v>
      </c>
      <c r="Z834" s="340" t="s">
        <v>186</v>
      </c>
      <c r="AA834" s="340" t="str">
        <f t="shared" si="416"/>
        <v/>
      </c>
      <c r="AB834" s="341" t="s">
        <v>187</v>
      </c>
      <c r="AC834" s="342" t="str">
        <f t="shared" si="417"/>
        <v/>
      </c>
      <c r="AD834" s="509" t="str">
        <f t="shared" si="418"/>
        <v/>
      </c>
      <c r="AE834" s="343" t="str">
        <f>IFERROR(ROUNDDOWN(ROUNDDOWN(ROUND(L834*VLOOKUP(K834,【参考】数式用!$A$2:$M$57,MATCH("処遇改善加算Ⅳ",【参考】数式用!$G$3:$M$3,0)+6,0),0),0)*AA834*0.5,0), "")</f>
        <v/>
      </c>
      <c r="AF834" s="344"/>
      <c r="AG834" s="345"/>
      <c r="AH834" s="345"/>
      <c r="AI834" s="344"/>
      <c r="AJ834" s="382"/>
      <c r="AK834" s="346"/>
      <c r="AL834" s="324" t="str">
        <f t="shared" si="419"/>
        <v/>
      </c>
      <c r="AM834" s="325" t="str">
        <f t="shared" si="420"/>
        <v/>
      </c>
      <c r="AN834" s="255"/>
      <c r="AO834" s="577" t="str">
        <f>IFERROR(VLOOKUP(K834,【参考】数式用!$A$2:$N$57,14,FALSE),"")</f>
        <v/>
      </c>
      <c r="AP834" s="577" t="str">
        <f t="shared" si="421"/>
        <v/>
      </c>
      <c r="AQ834" s="560" t="str">
        <f t="shared" si="422"/>
        <v/>
      </c>
      <c r="AR834" s="560" t="str">
        <f t="shared" si="423"/>
        <v>キャリアパス要件Ⅰ・Ⅱ_</v>
      </c>
      <c r="AS834" s="632" t="str">
        <f t="shared" si="424"/>
        <v>入力済</v>
      </c>
      <c r="AT834" s="577" t="str">
        <f t="shared" si="425"/>
        <v/>
      </c>
      <c r="AU834" s="632" t="str">
        <f t="shared" si="426"/>
        <v>入力済</v>
      </c>
      <c r="AV834" s="632" t="str">
        <f t="shared" si="427"/>
        <v/>
      </c>
      <c r="AW834" s="632" t="str">
        <f t="shared" si="428"/>
        <v/>
      </c>
      <c r="AX834" s="577" t="str">
        <f t="shared" si="429"/>
        <v/>
      </c>
      <c r="AY834" s="632" t="str">
        <f>IFERROR(VLOOKUP(K834,【参考】数式用!$AR$3:$AS$49, 2, FALSE), "")</f>
        <v/>
      </c>
      <c r="AZ834" s="577" t="str">
        <f t="shared" si="430"/>
        <v/>
      </c>
      <c r="BA834" s="559" t="str">
        <f t="shared" si="431"/>
        <v>入力済</v>
      </c>
      <c r="BB834" s="632" t="str">
        <f>IFERROR(VLOOKUP(K834,【参考】数式用!$AX$3:$AY$59, 2, FALSE), "")</f>
        <v/>
      </c>
      <c r="BC834" s="577" t="str">
        <f t="shared" si="432"/>
        <v/>
      </c>
      <c r="BD834" s="559" t="str">
        <f t="shared" si="433"/>
        <v>入力済</v>
      </c>
      <c r="BE834" s="559" t="str">
        <f t="shared" si="434"/>
        <v/>
      </c>
      <c r="BF834" s="559" t="str">
        <f t="shared" si="435"/>
        <v/>
      </c>
      <c r="BG834" s="559" t="str">
        <f t="shared" si="436"/>
        <v/>
      </c>
      <c r="BH834" s="559" t="str">
        <f t="shared" si="437"/>
        <v/>
      </c>
      <c r="BI834" s="559" t="str">
        <f t="shared" si="438"/>
        <v/>
      </c>
      <c r="BK834" s="27"/>
      <c r="BL834" s="606" t="str">
        <f t="shared" si="439"/>
        <v/>
      </c>
      <c r="BM834" s="606" t="str">
        <f t="shared" si="440"/>
        <v/>
      </c>
      <c r="BN834" s="606" t="str">
        <f t="shared" si="441"/>
        <v/>
      </c>
      <c r="BO834" s="607" t="str">
        <f>IFERROR(IF(BN834="対象",ROUNDDOWN(L834*VLOOKUP(K834,【参考】数式用!$A$4:$J$42,10,FALSE)*AA834,0),""),"")</f>
        <v/>
      </c>
      <c r="BP834" s="606" t="str">
        <f t="shared" si="414"/>
        <v/>
      </c>
      <c r="BQ834" s="606" t="str">
        <f t="shared" si="442"/>
        <v/>
      </c>
      <c r="BR834" s="608" t="str">
        <f t="shared" si="415"/>
        <v/>
      </c>
      <c r="BS834" s="608" t="str">
        <f t="shared" si="443"/>
        <v/>
      </c>
      <c r="BT834" s="606" t="str">
        <f t="shared" si="444"/>
        <v/>
      </c>
      <c r="BU834" s="607" t="str">
        <f>IFERROR(IF(BT834="Ⅱロ有り",ROUNDDOWN(L834*VLOOKUP(K834,【参考】数式用!$A$4:$J$42,10,FALSE)*AA834,0),""),"")</f>
        <v/>
      </c>
      <c r="BV834" s="606" t="str">
        <f>IFERROR(IF(BT834="Ⅱロなし",ROUNDDOWN(L834*VLOOKUP(K834,【参考】数式用!$A$4:$J$42,8,FALSE)*AA834,0),""),"")</f>
        <v/>
      </c>
    </row>
    <row r="835" spans="1:74" ht="110.1" customHeight="1" thickBot="1">
      <c r="A835" s="333">
        <v>822</v>
      </c>
      <c r="B835" s="1008" t="str">
        <f>IF(基本情報入力シート!B857="","",基本情報入力シート!B857)</f>
        <v/>
      </c>
      <c r="C835" s="1009"/>
      <c r="D835" s="1009"/>
      <c r="E835" s="1009"/>
      <c r="F835" s="1010"/>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24" t="str">
        <f>IF('別紙様式2-2（個票（４、５月））'!M835="","",'別紙様式2-2（個票（４、５月））'!M835)</f>
        <v/>
      </c>
      <c r="N835" s="584" t="str">
        <f>IF('別紙様式2-2（個票（４、５月））'!N835="","",'別紙様式2-2（個票（４、５月））'!N835)</f>
        <v/>
      </c>
      <c r="O835" s="336"/>
      <c r="P835" s="337" t="str">
        <f>IFERROR(VLOOKUP(K835,【参考】数式用!$A$2:$M$57,MATCH(O835,【参考】数式用!$G$3:$M$3,0)+6,0),"")</f>
        <v/>
      </c>
      <c r="Q835" s="338" t="s">
        <v>118</v>
      </c>
      <c r="R835" s="339"/>
      <c r="S835" s="340" t="s">
        <v>183</v>
      </c>
      <c r="T835" s="339"/>
      <c r="U835" s="340" t="s">
        <v>184</v>
      </c>
      <c r="V835" s="339"/>
      <c r="W835" s="340" t="s">
        <v>183</v>
      </c>
      <c r="X835" s="339"/>
      <c r="Y835" s="340" t="s">
        <v>185</v>
      </c>
      <c r="Z835" s="340" t="s">
        <v>186</v>
      </c>
      <c r="AA835" s="340" t="str">
        <f t="shared" si="416"/>
        <v/>
      </c>
      <c r="AB835" s="341" t="s">
        <v>187</v>
      </c>
      <c r="AC835" s="342" t="str">
        <f t="shared" si="417"/>
        <v/>
      </c>
      <c r="AD835" s="509" t="str">
        <f t="shared" si="418"/>
        <v/>
      </c>
      <c r="AE835" s="343" t="str">
        <f>IFERROR(ROUNDDOWN(ROUNDDOWN(ROUND(L835*VLOOKUP(K835,【参考】数式用!$A$2:$M$57,MATCH("処遇改善加算Ⅳ",【参考】数式用!$G$3:$M$3,0)+6,0),0),0)*AA835*0.5,0), "")</f>
        <v/>
      </c>
      <c r="AF835" s="344"/>
      <c r="AG835" s="345"/>
      <c r="AH835" s="345"/>
      <c r="AI835" s="344"/>
      <c r="AJ835" s="382"/>
      <c r="AK835" s="346"/>
      <c r="AL835" s="324" t="str">
        <f t="shared" si="419"/>
        <v/>
      </c>
      <c r="AM835" s="325" t="str">
        <f t="shared" si="420"/>
        <v/>
      </c>
      <c r="AN835" s="255"/>
      <c r="AO835" s="577" t="str">
        <f>IFERROR(VLOOKUP(K835,【参考】数式用!$A$2:$N$57,14,FALSE),"")</f>
        <v/>
      </c>
      <c r="AP835" s="577" t="str">
        <f t="shared" si="421"/>
        <v/>
      </c>
      <c r="AQ835" s="560" t="str">
        <f t="shared" si="422"/>
        <v/>
      </c>
      <c r="AR835" s="560" t="str">
        <f t="shared" si="423"/>
        <v>キャリアパス要件Ⅰ・Ⅱ_</v>
      </c>
      <c r="AS835" s="632" t="str">
        <f t="shared" si="424"/>
        <v>入力済</v>
      </c>
      <c r="AT835" s="577" t="str">
        <f t="shared" si="425"/>
        <v/>
      </c>
      <c r="AU835" s="632" t="str">
        <f t="shared" si="426"/>
        <v>入力済</v>
      </c>
      <c r="AV835" s="632" t="str">
        <f t="shared" si="427"/>
        <v/>
      </c>
      <c r="AW835" s="632" t="str">
        <f t="shared" si="428"/>
        <v/>
      </c>
      <c r="AX835" s="577" t="str">
        <f t="shared" si="429"/>
        <v/>
      </c>
      <c r="AY835" s="632" t="str">
        <f>IFERROR(VLOOKUP(K835,【参考】数式用!$AR$3:$AS$49, 2, FALSE), "")</f>
        <v/>
      </c>
      <c r="AZ835" s="577" t="str">
        <f t="shared" si="430"/>
        <v/>
      </c>
      <c r="BA835" s="559" t="str">
        <f t="shared" si="431"/>
        <v>入力済</v>
      </c>
      <c r="BB835" s="632" t="str">
        <f>IFERROR(VLOOKUP(K835,【参考】数式用!$AX$3:$AY$59, 2, FALSE), "")</f>
        <v/>
      </c>
      <c r="BC835" s="577" t="str">
        <f t="shared" si="432"/>
        <v/>
      </c>
      <c r="BD835" s="559" t="str">
        <f t="shared" si="433"/>
        <v>入力済</v>
      </c>
      <c r="BE835" s="559" t="str">
        <f t="shared" si="434"/>
        <v/>
      </c>
      <c r="BF835" s="559" t="str">
        <f t="shared" si="435"/>
        <v/>
      </c>
      <c r="BG835" s="559" t="str">
        <f t="shared" si="436"/>
        <v/>
      </c>
      <c r="BH835" s="559" t="str">
        <f t="shared" si="437"/>
        <v/>
      </c>
      <c r="BI835" s="559" t="str">
        <f t="shared" si="438"/>
        <v/>
      </c>
      <c r="BK835" s="27"/>
      <c r="BL835" s="606" t="str">
        <f t="shared" si="439"/>
        <v/>
      </c>
      <c r="BM835" s="606" t="str">
        <f t="shared" si="440"/>
        <v/>
      </c>
      <c r="BN835" s="606" t="str">
        <f t="shared" si="441"/>
        <v/>
      </c>
      <c r="BO835" s="607" t="str">
        <f>IFERROR(IF(BN835="対象",ROUNDDOWN(L835*VLOOKUP(K835,【参考】数式用!$A$4:$J$42,10,FALSE)*AA835,0),""),"")</f>
        <v/>
      </c>
      <c r="BP835" s="606" t="str">
        <f t="shared" si="414"/>
        <v/>
      </c>
      <c r="BQ835" s="606" t="str">
        <f t="shared" si="442"/>
        <v/>
      </c>
      <c r="BR835" s="608" t="str">
        <f t="shared" si="415"/>
        <v/>
      </c>
      <c r="BS835" s="608" t="str">
        <f t="shared" si="443"/>
        <v/>
      </c>
      <c r="BT835" s="606" t="str">
        <f t="shared" si="444"/>
        <v/>
      </c>
      <c r="BU835" s="607" t="str">
        <f>IFERROR(IF(BT835="Ⅱロ有り",ROUNDDOWN(L835*VLOOKUP(K835,【参考】数式用!$A$4:$J$42,10,FALSE)*AA835,0),""),"")</f>
        <v/>
      </c>
      <c r="BV835" s="606" t="str">
        <f>IFERROR(IF(BT835="Ⅱロなし",ROUNDDOWN(L835*VLOOKUP(K835,【参考】数式用!$A$4:$J$42,8,FALSE)*AA835,0),""),"")</f>
        <v/>
      </c>
    </row>
    <row r="836" spans="1:74" ht="110.1" customHeight="1" thickBot="1">
      <c r="A836" s="333">
        <v>823</v>
      </c>
      <c r="B836" s="1008" t="str">
        <f>IF(基本情報入力シート!B858="","",基本情報入力シート!B858)</f>
        <v/>
      </c>
      <c r="C836" s="1009"/>
      <c r="D836" s="1009"/>
      <c r="E836" s="1009"/>
      <c r="F836" s="1010"/>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24" t="str">
        <f>IF('別紙様式2-2（個票（４、５月））'!M836="","",'別紙様式2-2（個票（４、５月））'!M836)</f>
        <v/>
      </c>
      <c r="N836" s="584" t="str">
        <f>IF('別紙様式2-2（個票（４、５月））'!N836="","",'別紙様式2-2（個票（４、５月））'!N836)</f>
        <v/>
      </c>
      <c r="O836" s="336"/>
      <c r="P836" s="337" t="str">
        <f>IFERROR(VLOOKUP(K836,【参考】数式用!$A$2:$M$57,MATCH(O836,【参考】数式用!$G$3:$M$3,0)+6,0),"")</f>
        <v/>
      </c>
      <c r="Q836" s="338" t="s">
        <v>118</v>
      </c>
      <c r="R836" s="339"/>
      <c r="S836" s="340" t="s">
        <v>183</v>
      </c>
      <c r="T836" s="339"/>
      <c r="U836" s="340" t="s">
        <v>184</v>
      </c>
      <c r="V836" s="339"/>
      <c r="W836" s="340" t="s">
        <v>183</v>
      </c>
      <c r="X836" s="339"/>
      <c r="Y836" s="340" t="s">
        <v>185</v>
      </c>
      <c r="Z836" s="340" t="s">
        <v>186</v>
      </c>
      <c r="AA836" s="340" t="str">
        <f t="shared" si="416"/>
        <v/>
      </c>
      <c r="AB836" s="341" t="s">
        <v>187</v>
      </c>
      <c r="AC836" s="342" t="str">
        <f t="shared" si="417"/>
        <v/>
      </c>
      <c r="AD836" s="509" t="str">
        <f t="shared" si="418"/>
        <v/>
      </c>
      <c r="AE836" s="343" t="str">
        <f>IFERROR(ROUNDDOWN(ROUNDDOWN(ROUND(L836*VLOOKUP(K836,【参考】数式用!$A$2:$M$57,MATCH("処遇改善加算Ⅳ",【参考】数式用!$G$3:$M$3,0)+6,0),0),0)*AA836*0.5,0), "")</f>
        <v/>
      </c>
      <c r="AF836" s="344"/>
      <c r="AG836" s="345"/>
      <c r="AH836" s="345"/>
      <c r="AI836" s="344"/>
      <c r="AJ836" s="382"/>
      <c r="AK836" s="346"/>
      <c r="AL836" s="324" t="str">
        <f t="shared" si="419"/>
        <v/>
      </c>
      <c r="AM836" s="325" t="str">
        <f t="shared" si="420"/>
        <v/>
      </c>
      <c r="AN836" s="255"/>
      <c r="AO836" s="577" t="str">
        <f>IFERROR(VLOOKUP(K836,【参考】数式用!$A$2:$N$57,14,FALSE),"")</f>
        <v/>
      </c>
      <c r="AP836" s="577" t="str">
        <f t="shared" si="421"/>
        <v/>
      </c>
      <c r="AQ836" s="560" t="str">
        <f t="shared" si="422"/>
        <v/>
      </c>
      <c r="AR836" s="560" t="str">
        <f t="shared" si="423"/>
        <v>キャリアパス要件Ⅰ・Ⅱ_</v>
      </c>
      <c r="AS836" s="632" t="str">
        <f t="shared" si="424"/>
        <v>入力済</v>
      </c>
      <c r="AT836" s="577" t="str">
        <f t="shared" si="425"/>
        <v/>
      </c>
      <c r="AU836" s="632" t="str">
        <f t="shared" si="426"/>
        <v>入力済</v>
      </c>
      <c r="AV836" s="632" t="str">
        <f t="shared" si="427"/>
        <v/>
      </c>
      <c r="AW836" s="632" t="str">
        <f t="shared" si="428"/>
        <v/>
      </c>
      <c r="AX836" s="577" t="str">
        <f t="shared" si="429"/>
        <v/>
      </c>
      <c r="AY836" s="632" t="str">
        <f>IFERROR(VLOOKUP(K836,【参考】数式用!$AR$3:$AS$49, 2, FALSE), "")</f>
        <v/>
      </c>
      <c r="AZ836" s="577" t="str">
        <f t="shared" si="430"/>
        <v/>
      </c>
      <c r="BA836" s="559" t="str">
        <f t="shared" si="431"/>
        <v>入力済</v>
      </c>
      <c r="BB836" s="632" t="str">
        <f>IFERROR(VLOOKUP(K836,【参考】数式用!$AX$3:$AY$59, 2, FALSE), "")</f>
        <v/>
      </c>
      <c r="BC836" s="577" t="str">
        <f t="shared" si="432"/>
        <v/>
      </c>
      <c r="BD836" s="559" t="str">
        <f t="shared" si="433"/>
        <v>入力済</v>
      </c>
      <c r="BE836" s="559" t="str">
        <f t="shared" si="434"/>
        <v/>
      </c>
      <c r="BF836" s="559" t="str">
        <f t="shared" si="435"/>
        <v/>
      </c>
      <c r="BG836" s="559" t="str">
        <f t="shared" si="436"/>
        <v/>
      </c>
      <c r="BH836" s="559" t="str">
        <f t="shared" si="437"/>
        <v/>
      </c>
      <c r="BI836" s="559" t="str">
        <f t="shared" si="438"/>
        <v/>
      </c>
      <c r="BK836" s="27"/>
      <c r="BL836" s="606" t="str">
        <f t="shared" si="439"/>
        <v/>
      </c>
      <c r="BM836" s="606" t="str">
        <f t="shared" si="440"/>
        <v/>
      </c>
      <c r="BN836" s="606" t="str">
        <f t="shared" si="441"/>
        <v/>
      </c>
      <c r="BO836" s="607" t="str">
        <f>IFERROR(IF(BN836="対象",ROUNDDOWN(L836*VLOOKUP(K836,【参考】数式用!$A$4:$J$42,10,FALSE)*AA836,0),""),"")</f>
        <v/>
      </c>
      <c r="BP836" s="606" t="str">
        <f t="shared" si="414"/>
        <v/>
      </c>
      <c r="BQ836" s="606" t="str">
        <f t="shared" si="442"/>
        <v/>
      </c>
      <c r="BR836" s="608" t="str">
        <f t="shared" si="415"/>
        <v/>
      </c>
      <c r="BS836" s="608" t="str">
        <f t="shared" si="443"/>
        <v/>
      </c>
      <c r="BT836" s="606" t="str">
        <f t="shared" si="444"/>
        <v/>
      </c>
      <c r="BU836" s="607" t="str">
        <f>IFERROR(IF(BT836="Ⅱロ有り",ROUNDDOWN(L836*VLOOKUP(K836,【参考】数式用!$A$4:$J$42,10,FALSE)*AA836,0),""),"")</f>
        <v/>
      </c>
      <c r="BV836" s="606" t="str">
        <f>IFERROR(IF(BT836="Ⅱロなし",ROUNDDOWN(L836*VLOOKUP(K836,【参考】数式用!$A$4:$J$42,8,FALSE)*AA836,0),""),"")</f>
        <v/>
      </c>
    </row>
    <row r="837" spans="1:74" ht="110.1" customHeight="1" thickBot="1">
      <c r="A837" s="333">
        <v>824</v>
      </c>
      <c r="B837" s="1008" t="str">
        <f>IF(基本情報入力シート!B859="","",基本情報入力シート!B859)</f>
        <v/>
      </c>
      <c r="C837" s="1009"/>
      <c r="D837" s="1009"/>
      <c r="E837" s="1009"/>
      <c r="F837" s="1010"/>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24" t="str">
        <f>IF('別紙様式2-2（個票（４、５月））'!M837="","",'別紙様式2-2（個票（４、５月））'!M837)</f>
        <v/>
      </c>
      <c r="N837" s="584" t="str">
        <f>IF('別紙様式2-2（個票（４、５月））'!N837="","",'別紙様式2-2（個票（４、５月））'!N837)</f>
        <v/>
      </c>
      <c r="O837" s="336"/>
      <c r="P837" s="337" t="str">
        <f>IFERROR(VLOOKUP(K837,【参考】数式用!$A$2:$M$57,MATCH(O837,【参考】数式用!$G$3:$M$3,0)+6,0),"")</f>
        <v/>
      </c>
      <c r="Q837" s="338" t="s">
        <v>118</v>
      </c>
      <c r="R837" s="339"/>
      <c r="S837" s="340" t="s">
        <v>183</v>
      </c>
      <c r="T837" s="339"/>
      <c r="U837" s="340" t="s">
        <v>184</v>
      </c>
      <c r="V837" s="339"/>
      <c r="W837" s="340" t="s">
        <v>183</v>
      </c>
      <c r="X837" s="339"/>
      <c r="Y837" s="340" t="s">
        <v>185</v>
      </c>
      <c r="Z837" s="340" t="s">
        <v>186</v>
      </c>
      <c r="AA837" s="340" t="str">
        <f t="shared" si="416"/>
        <v/>
      </c>
      <c r="AB837" s="341" t="s">
        <v>187</v>
      </c>
      <c r="AC837" s="342" t="str">
        <f t="shared" si="417"/>
        <v/>
      </c>
      <c r="AD837" s="509" t="str">
        <f t="shared" si="418"/>
        <v/>
      </c>
      <c r="AE837" s="343" t="str">
        <f>IFERROR(ROUNDDOWN(ROUNDDOWN(ROUND(L837*VLOOKUP(K837,【参考】数式用!$A$2:$M$57,MATCH("処遇改善加算Ⅳ",【参考】数式用!$G$3:$M$3,0)+6,0),0),0)*AA837*0.5,0), "")</f>
        <v/>
      </c>
      <c r="AF837" s="344"/>
      <c r="AG837" s="345"/>
      <c r="AH837" s="345"/>
      <c r="AI837" s="344"/>
      <c r="AJ837" s="382"/>
      <c r="AK837" s="346"/>
      <c r="AL837" s="324" t="str">
        <f t="shared" si="419"/>
        <v/>
      </c>
      <c r="AM837" s="325" t="str">
        <f t="shared" si="420"/>
        <v/>
      </c>
      <c r="AN837" s="255"/>
      <c r="AO837" s="577" t="str">
        <f>IFERROR(VLOOKUP(K837,【参考】数式用!$A$2:$N$57,14,FALSE),"")</f>
        <v/>
      </c>
      <c r="AP837" s="577" t="str">
        <f t="shared" si="421"/>
        <v/>
      </c>
      <c r="AQ837" s="560" t="str">
        <f t="shared" si="422"/>
        <v/>
      </c>
      <c r="AR837" s="560" t="str">
        <f t="shared" si="423"/>
        <v>キャリアパス要件Ⅰ・Ⅱ_</v>
      </c>
      <c r="AS837" s="632" t="str">
        <f t="shared" si="424"/>
        <v>入力済</v>
      </c>
      <c r="AT837" s="577" t="str">
        <f t="shared" si="425"/>
        <v/>
      </c>
      <c r="AU837" s="632" t="str">
        <f t="shared" si="426"/>
        <v>入力済</v>
      </c>
      <c r="AV837" s="632" t="str">
        <f t="shared" si="427"/>
        <v/>
      </c>
      <c r="AW837" s="632" t="str">
        <f t="shared" si="428"/>
        <v/>
      </c>
      <c r="AX837" s="577" t="str">
        <f t="shared" si="429"/>
        <v/>
      </c>
      <c r="AY837" s="632" t="str">
        <f>IFERROR(VLOOKUP(K837,【参考】数式用!$AR$3:$AS$49, 2, FALSE), "")</f>
        <v/>
      </c>
      <c r="AZ837" s="577" t="str">
        <f t="shared" si="430"/>
        <v/>
      </c>
      <c r="BA837" s="559" t="str">
        <f t="shared" si="431"/>
        <v>入力済</v>
      </c>
      <c r="BB837" s="632" t="str">
        <f>IFERROR(VLOOKUP(K837,【参考】数式用!$AX$3:$AY$59, 2, FALSE), "")</f>
        <v/>
      </c>
      <c r="BC837" s="577" t="str">
        <f t="shared" si="432"/>
        <v/>
      </c>
      <c r="BD837" s="559" t="str">
        <f t="shared" si="433"/>
        <v>入力済</v>
      </c>
      <c r="BE837" s="559" t="str">
        <f t="shared" si="434"/>
        <v/>
      </c>
      <c r="BF837" s="559" t="str">
        <f t="shared" si="435"/>
        <v/>
      </c>
      <c r="BG837" s="559" t="str">
        <f t="shared" si="436"/>
        <v/>
      </c>
      <c r="BH837" s="559" t="str">
        <f t="shared" si="437"/>
        <v/>
      </c>
      <c r="BI837" s="559" t="str">
        <f t="shared" si="438"/>
        <v/>
      </c>
      <c r="BK837" s="27"/>
      <c r="BL837" s="606" t="str">
        <f t="shared" si="439"/>
        <v/>
      </c>
      <c r="BM837" s="606" t="str">
        <f t="shared" si="440"/>
        <v/>
      </c>
      <c r="BN837" s="606" t="str">
        <f t="shared" si="441"/>
        <v/>
      </c>
      <c r="BO837" s="607" t="str">
        <f>IFERROR(IF(BN837="対象",ROUNDDOWN(L837*VLOOKUP(K837,【参考】数式用!$A$4:$J$42,10,FALSE)*AA837,0),""),"")</f>
        <v/>
      </c>
      <c r="BP837" s="606" t="str">
        <f t="shared" si="414"/>
        <v/>
      </c>
      <c r="BQ837" s="606" t="str">
        <f t="shared" si="442"/>
        <v/>
      </c>
      <c r="BR837" s="608" t="str">
        <f t="shared" si="415"/>
        <v/>
      </c>
      <c r="BS837" s="608" t="str">
        <f t="shared" si="443"/>
        <v/>
      </c>
      <c r="BT837" s="606" t="str">
        <f t="shared" si="444"/>
        <v/>
      </c>
      <c r="BU837" s="607" t="str">
        <f>IFERROR(IF(BT837="Ⅱロ有り",ROUNDDOWN(L837*VLOOKUP(K837,【参考】数式用!$A$4:$J$42,10,FALSE)*AA837,0),""),"")</f>
        <v/>
      </c>
      <c r="BV837" s="606" t="str">
        <f>IFERROR(IF(BT837="Ⅱロなし",ROUNDDOWN(L837*VLOOKUP(K837,【参考】数式用!$A$4:$J$42,8,FALSE)*AA837,0),""),"")</f>
        <v/>
      </c>
    </row>
    <row r="838" spans="1:74" ht="110.1" customHeight="1" thickBot="1">
      <c r="A838" s="333">
        <v>825</v>
      </c>
      <c r="B838" s="1008" t="str">
        <f>IF(基本情報入力シート!B860="","",基本情報入力シート!B860)</f>
        <v/>
      </c>
      <c r="C838" s="1009"/>
      <c r="D838" s="1009"/>
      <c r="E838" s="1009"/>
      <c r="F838" s="1010"/>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24" t="str">
        <f>IF('別紙様式2-2（個票（４、５月））'!M838="","",'別紙様式2-2（個票（４、５月））'!M838)</f>
        <v/>
      </c>
      <c r="N838" s="584" t="str">
        <f>IF('別紙様式2-2（個票（４、５月））'!N838="","",'別紙様式2-2（個票（４、５月））'!N838)</f>
        <v/>
      </c>
      <c r="O838" s="336"/>
      <c r="P838" s="337" t="str">
        <f>IFERROR(VLOOKUP(K838,【参考】数式用!$A$2:$M$57,MATCH(O838,【参考】数式用!$G$3:$M$3,0)+6,0),"")</f>
        <v/>
      </c>
      <c r="Q838" s="338" t="s">
        <v>118</v>
      </c>
      <c r="R838" s="339"/>
      <c r="S838" s="340" t="s">
        <v>183</v>
      </c>
      <c r="T838" s="339"/>
      <c r="U838" s="340" t="s">
        <v>184</v>
      </c>
      <c r="V838" s="339"/>
      <c r="W838" s="340" t="s">
        <v>183</v>
      </c>
      <c r="X838" s="339"/>
      <c r="Y838" s="340" t="s">
        <v>185</v>
      </c>
      <c r="Z838" s="340" t="s">
        <v>186</v>
      </c>
      <c r="AA838" s="340" t="str">
        <f t="shared" si="416"/>
        <v/>
      </c>
      <c r="AB838" s="341" t="s">
        <v>187</v>
      </c>
      <c r="AC838" s="342" t="str">
        <f t="shared" si="417"/>
        <v/>
      </c>
      <c r="AD838" s="509" t="str">
        <f t="shared" si="418"/>
        <v/>
      </c>
      <c r="AE838" s="343" t="str">
        <f>IFERROR(ROUNDDOWN(ROUNDDOWN(ROUND(L838*VLOOKUP(K838,【参考】数式用!$A$2:$M$57,MATCH("処遇改善加算Ⅳ",【参考】数式用!$G$3:$M$3,0)+6,0),0),0)*AA838*0.5,0), "")</f>
        <v/>
      </c>
      <c r="AF838" s="344"/>
      <c r="AG838" s="345"/>
      <c r="AH838" s="345"/>
      <c r="AI838" s="344"/>
      <c r="AJ838" s="382"/>
      <c r="AK838" s="346"/>
      <c r="AL838" s="324" t="str">
        <f t="shared" si="419"/>
        <v/>
      </c>
      <c r="AM838" s="325" t="str">
        <f t="shared" si="420"/>
        <v/>
      </c>
      <c r="AN838" s="255"/>
      <c r="AO838" s="577" t="str">
        <f>IFERROR(VLOOKUP(K838,【参考】数式用!$A$2:$N$57,14,FALSE),"")</f>
        <v/>
      </c>
      <c r="AP838" s="577" t="str">
        <f t="shared" si="421"/>
        <v/>
      </c>
      <c r="AQ838" s="560" t="str">
        <f t="shared" si="422"/>
        <v/>
      </c>
      <c r="AR838" s="560" t="str">
        <f t="shared" si="423"/>
        <v>キャリアパス要件Ⅰ・Ⅱ_</v>
      </c>
      <c r="AS838" s="632" t="str">
        <f t="shared" si="424"/>
        <v>入力済</v>
      </c>
      <c r="AT838" s="577" t="str">
        <f t="shared" si="425"/>
        <v/>
      </c>
      <c r="AU838" s="632" t="str">
        <f t="shared" si="426"/>
        <v>入力済</v>
      </c>
      <c r="AV838" s="632" t="str">
        <f t="shared" si="427"/>
        <v/>
      </c>
      <c r="AW838" s="632" t="str">
        <f t="shared" si="428"/>
        <v/>
      </c>
      <c r="AX838" s="577" t="str">
        <f t="shared" si="429"/>
        <v/>
      </c>
      <c r="AY838" s="632" t="str">
        <f>IFERROR(VLOOKUP(K838,【参考】数式用!$AR$3:$AS$49, 2, FALSE), "")</f>
        <v/>
      </c>
      <c r="AZ838" s="577" t="str">
        <f t="shared" si="430"/>
        <v/>
      </c>
      <c r="BA838" s="559" t="str">
        <f t="shared" si="431"/>
        <v>入力済</v>
      </c>
      <c r="BB838" s="632" t="str">
        <f>IFERROR(VLOOKUP(K838,【参考】数式用!$AX$3:$AY$59, 2, FALSE), "")</f>
        <v/>
      </c>
      <c r="BC838" s="577" t="str">
        <f t="shared" si="432"/>
        <v/>
      </c>
      <c r="BD838" s="559" t="str">
        <f t="shared" si="433"/>
        <v>入力済</v>
      </c>
      <c r="BE838" s="559" t="str">
        <f t="shared" si="434"/>
        <v/>
      </c>
      <c r="BF838" s="559" t="str">
        <f t="shared" si="435"/>
        <v/>
      </c>
      <c r="BG838" s="559" t="str">
        <f t="shared" si="436"/>
        <v/>
      </c>
      <c r="BH838" s="559" t="str">
        <f t="shared" si="437"/>
        <v/>
      </c>
      <c r="BI838" s="559" t="str">
        <f t="shared" si="438"/>
        <v/>
      </c>
      <c r="BK838" s="27"/>
      <c r="BL838" s="606" t="str">
        <f t="shared" si="439"/>
        <v/>
      </c>
      <c r="BM838" s="606" t="str">
        <f t="shared" si="440"/>
        <v/>
      </c>
      <c r="BN838" s="606" t="str">
        <f t="shared" si="441"/>
        <v/>
      </c>
      <c r="BO838" s="607" t="str">
        <f>IFERROR(IF(BN838="対象",ROUNDDOWN(L838*VLOOKUP(K838,【参考】数式用!$A$4:$J$42,10,FALSE)*AA838,0),""),"")</f>
        <v/>
      </c>
      <c r="BP838" s="606" t="str">
        <f t="shared" si="414"/>
        <v/>
      </c>
      <c r="BQ838" s="606" t="str">
        <f t="shared" si="442"/>
        <v/>
      </c>
      <c r="BR838" s="608" t="str">
        <f t="shared" si="415"/>
        <v/>
      </c>
      <c r="BS838" s="608" t="str">
        <f t="shared" si="443"/>
        <v/>
      </c>
      <c r="BT838" s="606" t="str">
        <f t="shared" si="444"/>
        <v/>
      </c>
      <c r="BU838" s="607" t="str">
        <f>IFERROR(IF(BT838="Ⅱロ有り",ROUNDDOWN(L838*VLOOKUP(K838,【参考】数式用!$A$4:$J$42,10,FALSE)*AA838,0),""),"")</f>
        <v/>
      </c>
      <c r="BV838" s="606" t="str">
        <f>IFERROR(IF(BT838="Ⅱロなし",ROUNDDOWN(L838*VLOOKUP(K838,【参考】数式用!$A$4:$J$42,8,FALSE)*AA838,0),""),"")</f>
        <v/>
      </c>
    </row>
    <row r="839" spans="1:74" ht="110.1" customHeight="1" thickBot="1">
      <c r="A839" s="333">
        <v>826</v>
      </c>
      <c r="B839" s="1008" t="str">
        <f>IF(基本情報入力シート!B861="","",基本情報入力シート!B861)</f>
        <v/>
      </c>
      <c r="C839" s="1009"/>
      <c r="D839" s="1009"/>
      <c r="E839" s="1009"/>
      <c r="F839" s="1010"/>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24" t="str">
        <f>IF('別紙様式2-2（個票（４、５月））'!M839="","",'別紙様式2-2（個票（４、５月））'!M839)</f>
        <v/>
      </c>
      <c r="N839" s="584" t="str">
        <f>IF('別紙様式2-2（個票（４、５月））'!N839="","",'別紙様式2-2（個票（４、５月））'!N839)</f>
        <v/>
      </c>
      <c r="O839" s="336"/>
      <c r="P839" s="337" t="str">
        <f>IFERROR(VLOOKUP(K839,【参考】数式用!$A$2:$M$57,MATCH(O839,【参考】数式用!$G$3:$M$3,0)+6,0),"")</f>
        <v/>
      </c>
      <c r="Q839" s="338" t="s">
        <v>118</v>
      </c>
      <c r="R839" s="339"/>
      <c r="S839" s="340" t="s">
        <v>183</v>
      </c>
      <c r="T839" s="339"/>
      <c r="U839" s="340" t="s">
        <v>184</v>
      </c>
      <c r="V839" s="339"/>
      <c r="W839" s="340" t="s">
        <v>183</v>
      </c>
      <c r="X839" s="339"/>
      <c r="Y839" s="340" t="s">
        <v>185</v>
      </c>
      <c r="Z839" s="340" t="s">
        <v>186</v>
      </c>
      <c r="AA839" s="340" t="str">
        <f t="shared" si="416"/>
        <v/>
      </c>
      <c r="AB839" s="341" t="s">
        <v>187</v>
      </c>
      <c r="AC839" s="342" t="str">
        <f t="shared" si="417"/>
        <v/>
      </c>
      <c r="AD839" s="509" t="str">
        <f t="shared" si="418"/>
        <v/>
      </c>
      <c r="AE839" s="343" t="str">
        <f>IFERROR(ROUNDDOWN(ROUNDDOWN(ROUND(L839*VLOOKUP(K839,【参考】数式用!$A$2:$M$57,MATCH("処遇改善加算Ⅳ",【参考】数式用!$G$3:$M$3,0)+6,0),0),0)*AA839*0.5,0), "")</f>
        <v/>
      </c>
      <c r="AF839" s="344"/>
      <c r="AG839" s="345"/>
      <c r="AH839" s="345"/>
      <c r="AI839" s="344"/>
      <c r="AJ839" s="382"/>
      <c r="AK839" s="346"/>
      <c r="AL839" s="324" t="str">
        <f t="shared" si="419"/>
        <v/>
      </c>
      <c r="AM839" s="325" t="str">
        <f t="shared" si="420"/>
        <v/>
      </c>
      <c r="AN839" s="255"/>
      <c r="AO839" s="577" t="str">
        <f>IFERROR(VLOOKUP(K839,【参考】数式用!$A$2:$N$57,14,FALSE),"")</f>
        <v/>
      </c>
      <c r="AP839" s="577" t="str">
        <f t="shared" si="421"/>
        <v/>
      </c>
      <c r="AQ839" s="560" t="str">
        <f t="shared" si="422"/>
        <v/>
      </c>
      <c r="AR839" s="560" t="str">
        <f t="shared" si="423"/>
        <v>キャリアパス要件Ⅰ・Ⅱ_</v>
      </c>
      <c r="AS839" s="632" t="str">
        <f t="shared" si="424"/>
        <v>入力済</v>
      </c>
      <c r="AT839" s="577" t="str">
        <f t="shared" si="425"/>
        <v/>
      </c>
      <c r="AU839" s="632" t="str">
        <f t="shared" si="426"/>
        <v>入力済</v>
      </c>
      <c r="AV839" s="632" t="str">
        <f t="shared" si="427"/>
        <v/>
      </c>
      <c r="AW839" s="632" t="str">
        <f t="shared" si="428"/>
        <v/>
      </c>
      <c r="AX839" s="577" t="str">
        <f t="shared" si="429"/>
        <v/>
      </c>
      <c r="AY839" s="632" t="str">
        <f>IFERROR(VLOOKUP(K839,【参考】数式用!$AR$3:$AS$49, 2, FALSE), "")</f>
        <v/>
      </c>
      <c r="AZ839" s="577" t="str">
        <f t="shared" si="430"/>
        <v/>
      </c>
      <c r="BA839" s="559" t="str">
        <f t="shared" si="431"/>
        <v>入力済</v>
      </c>
      <c r="BB839" s="632" t="str">
        <f>IFERROR(VLOOKUP(K839,【参考】数式用!$AX$3:$AY$59, 2, FALSE), "")</f>
        <v/>
      </c>
      <c r="BC839" s="577" t="str">
        <f t="shared" si="432"/>
        <v/>
      </c>
      <c r="BD839" s="559" t="str">
        <f t="shared" si="433"/>
        <v>入力済</v>
      </c>
      <c r="BE839" s="559" t="str">
        <f t="shared" si="434"/>
        <v/>
      </c>
      <c r="BF839" s="559" t="str">
        <f t="shared" si="435"/>
        <v/>
      </c>
      <c r="BG839" s="559" t="str">
        <f t="shared" si="436"/>
        <v/>
      </c>
      <c r="BH839" s="559" t="str">
        <f t="shared" si="437"/>
        <v/>
      </c>
      <c r="BI839" s="559" t="str">
        <f t="shared" si="438"/>
        <v/>
      </c>
      <c r="BK839" s="27"/>
      <c r="BL839" s="606" t="str">
        <f t="shared" si="439"/>
        <v/>
      </c>
      <c r="BM839" s="606" t="str">
        <f t="shared" si="440"/>
        <v/>
      </c>
      <c r="BN839" s="606" t="str">
        <f t="shared" si="441"/>
        <v/>
      </c>
      <c r="BO839" s="607" t="str">
        <f>IFERROR(IF(BN839="対象",ROUNDDOWN(L839*VLOOKUP(K839,【参考】数式用!$A$4:$J$42,10,FALSE)*AA839,0),""),"")</f>
        <v/>
      </c>
      <c r="BP839" s="606" t="str">
        <f t="shared" si="414"/>
        <v/>
      </c>
      <c r="BQ839" s="606" t="str">
        <f t="shared" si="442"/>
        <v/>
      </c>
      <c r="BR839" s="608" t="str">
        <f t="shared" si="415"/>
        <v/>
      </c>
      <c r="BS839" s="608" t="str">
        <f t="shared" si="443"/>
        <v/>
      </c>
      <c r="BT839" s="606" t="str">
        <f t="shared" si="444"/>
        <v/>
      </c>
      <c r="BU839" s="607" t="str">
        <f>IFERROR(IF(BT839="Ⅱロ有り",ROUNDDOWN(L839*VLOOKUP(K839,【参考】数式用!$A$4:$J$42,10,FALSE)*AA839,0),""),"")</f>
        <v/>
      </c>
      <c r="BV839" s="606" t="str">
        <f>IFERROR(IF(BT839="Ⅱロなし",ROUNDDOWN(L839*VLOOKUP(K839,【参考】数式用!$A$4:$J$42,8,FALSE)*AA839,0),""),"")</f>
        <v/>
      </c>
    </row>
    <row r="840" spans="1:74" ht="110.1" customHeight="1" thickBot="1">
      <c r="A840" s="333">
        <v>827</v>
      </c>
      <c r="B840" s="1008" t="str">
        <f>IF(基本情報入力シート!B862="","",基本情報入力シート!B862)</f>
        <v/>
      </c>
      <c r="C840" s="1009"/>
      <c r="D840" s="1009"/>
      <c r="E840" s="1009"/>
      <c r="F840" s="1010"/>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24" t="str">
        <f>IF('別紙様式2-2（個票（４、５月））'!M840="","",'別紙様式2-2（個票（４、５月））'!M840)</f>
        <v/>
      </c>
      <c r="N840" s="584" t="str">
        <f>IF('別紙様式2-2（個票（４、５月））'!N840="","",'別紙様式2-2（個票（４、５月））'!N840)</f>
        <v/>
      </c>
      <c r="O840" s="336"/>
      <c r="P840" s="337" t="str">
        <f>IFERROR(VLOOKUP(K840,【参考】数式用!$A$2:$M$57,MATCH(O840,【参考】数式用!$G$3:$M$3,0)+6,0),"")</f>
        <v/>
      </c>
      <c r="Q840" s="338" t="s">
        <v>118</v>
      </c>
      <c r="R840" s="339"/>
      <c r="S840" s="340" t="s">
        <v>183</v>
      </c>
      <c r="T840" s="339"/>
      <c r="U840" s="340" t="s">
        <v>184</v>
      </c>
      <c r="V840" s="339"/>
      <c r="W840" s="340" t="s">
        <v>183</v>
      </c>
      <c r="X840" s="339"/>
      <c r="Y840" s="340" t="s">
        <v>185</v>
      </c>
      <c r="Z840" s="340" t="s">
        <v>186</v>
      </c>
      <c r="AA840" s="340" t="str">
        <f t="shared" si="416"/>
        <v/>
      </c>
      <c r="AB840" s="341" t="s">
        <v>187</v>
      </c>
      <c r="AC840" s="342" t="str">
        <f t="shared" si="417"/>
        <v/>
      </c>
      <c r="AD840" s="509" t="str">
        <f t="shared" si="418"/>
        <v/>
      </c>
      <c r="AE840" s="343" t="str">
        <f>IFERROR(ROUNDDOWN(ROUNDDOWN(ROUND(L840*VLOOKUP(K840,【参考】数式用!$A$2:$M$57,MATCH("処遇改善加算Ⅳ",【参考】数式用!$G$3:$M$3,0)+6,0),0),0)*AA840*0.5,0), "")</f>
        <v/>
      </c>
      <c r="AF840" s="344"/>
      <c r="AG840" s="345"/>
      <c r="AH840" s="345"/>
      <c r="AI840" s="344"/>
      <c r="AJ840" s="382"/>
      <c r="AK840" s="346"/>
      <c r="AL840" s="324" t="str">
        <f t="shared" si="419"/>
        <v/>
      </c>
      <c r="AM840" s="325" t="str">
        <f t="shared" si="420"/>
        <v/>
      </c>
      <c r="AN840" s="255"/>
      <c r="AO840" s="577" t="str">
        <f>IFERROR(VLOOKUP(K840,【参考】数式用!$A$2:$N$57,14,FALSE),"")</f>
        <v/>
      </c>
      <c r="AP840" s="577" t="str">
        <f t="shared" si="421"/>
        <v/>
      </c>
      <c r="AQ840" s="560" t="str">
        <f t="shared" si="422"/>
        <v/>
      </c>
      <c r="AR840" s="560" t="str">
        <f t="shared" si="423"/>
        <v>キャリアパス要件Ⅰ・Ⅱ_</v>
      </c>
      <c r="AS840" s="632" t="str">
        <f t="shared" si="424"/>
        <v>入力済</v>
      </c>
      <c r="AT840" s="577" t="str">
        <f t="shared" si="425"/>
        <v/>
      </c>
      <c r="AU840" s="632" t="str">
        <f t="shared" si="426"/>
        <v>入力済</v>
      </c>
      <c r="AV840" s="632" t="str">
        <f t="shared" si="427"/>
        <v/>
      </c>
      <c r="AW840" s="632" t="str">
        <f t="shared" si="428"/>
        <v/>
      </c>
      <c r="AX840" s="577" t="str">
        <f t="shared" si="429"/>
        <v/>
      </c>
      <c r="AY840" s="632" t="str">
        <f>IFERROR(VLOOKUP(K840,【参考】数式用!$AR$3:$AS$49, 2, FALSE), "")</f>
        <v/>
      </c>
      <c r="AZ840" s="577" t="str">
        <f t="shared" si="430"/>
        <v/>
      </c>
      <c r="BA840" s="559" t="str">
        <f t="shared" si="431"/>
        <v>入力済</v>
      </c>
      <c r="BB840" s="632" t="str">
        <f>IFERROR(VLOOKUP(K840,【参考】数式用!$AX$3:$AY$59, 2, FALSE), "")</f>
        <v/>
      </c>
      <c r="BC840" s="577" t="str">
        <f t="shared" si="432"/>
        <v/>
      </c>
      <c r="BD840" s="559" t="str">
        <f t="shared" si="433"/>
        <v>入力済</v>
      </c>
      <c r="BE840" s="559" t="str">
        <f t="shared" si="434"/>
        <v/>
      </c>
      <c r="BF840" s="559" t="str">
        <f t="shared" si="435"/>
        <v/>
      </c>
      <c r="BG840" s="559" t="str">
        <f t="shared" si="436"/>
        <v/>
      </c>
      <c r="BH840" s="559" t="str">
        <f t="shared" si="437"/>
        <v/>
      </c>
      <c r="BI840" s="559" t="str">
        <f t="shared" si="438"/>
        <v/>
      </c>
      <c r="BK840" s="27"/>
      <c r="BL840" s="606" t="str">
        <f t="shared" si="439"/>
        <v/>
      </c>
      <c r="BM840" s="606" t="str">
        <f t="shared" si="440"/>
        <v/>
      </c>
      <c r="BN840" s="606" t="str">
        <f t="shared" si="441"/>
        <v/>
      </c>
      <c r="BO840" s="607" t="str">
        <f>IFERROR(IF(BN840="対象",ROUNDDOWN(L840*VLOOKUP(K840,【参考】数式用!$A$4:$J$42,10,FALSE)*AA840,0),""),"")</f>
        <v/>
      </c>
      <c r="BP840" s="606" t="str">
        <f t="shared" si="414"/>
        <v/>
      </c>
      <c r="BQ840" s="606" t="str">
        <f t="shared" si="442"/>
        <v/>
      </c>
      <c r="BR840" s="608" t="str">
        <f t="shared" si="415"/>
        <v/>
      </c>
      <c r="BS840" s="608" t="str">
        <f t="shared" si="443"/>
        <v/>
      </c>
      <c r="BT840" s="606" t="str">
        <f t="shared" si="444"/>
        <v/>
      </c>
      <c r="BU840" s="607" t="str">
        <f>IFERROR(IF(BT840="Ⅱロ有り",ROUNDDOWN(L840*VLOOKUP(K840,【参考】数式用!$A$4:$J$42,10,FALSE)*AA840,0),""),"")</f>
        <v/>
      </c>
      <c r="BV840" s="606" t="str">
        <f>IFERROR(IF(BT840="Ⅱロなし",ROUNDDOWN(L840*VLOOKUP(K840,【参考】数式用!$A$4:$J$42,8,FALSE)*AA840,0),""),"")</f>
        <v/>
      </c>
    </row>
    <row r="841" spans="1:74" ht="110.1" customHeight="1" thickBot="1">
      <c r="A841" s="333">
        <v>828</v>
      </c>
      <c r="B841" s="1008" t="str">
        <f>IF(基本情報入力シート!B863="","",基本情報入力シート!B863)</f>
        <v/>
      </c>
      <c r="C841" s="1009"/>
      <c r="D841" s="1009"/>
      <c r="E841" s="1009"/>
      <c r="F841" s="1010"/>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24" t="str">
        <f>IF('別紙様式2-2（個票（４、５月））'!M841="","",'別紙様式2-2（個票（４、５月））'!M841)</f>
        <v/>
      </c>
      <c r="N841" s="584" t="str">
        <f>IF('別紙様式2-2（個票（４、５月））'!N841="","",'別紙様式2-2（個票（４、５月））'!N841)</f>
        <v/>
      </c>
      <c r="O841" s="336"/>
      <c r="P841" s="337" t="str">
        <f>IFERROR(VLOOKUP(K841,【参考】数式用!$A$2:$M$57,MATCH(O841,【参考】数式用!$G$3:$M$3,0)+6,0),"")</f>
        <v/>
      </c>
      <c r="Q841" s="338" t="s">
        <v>118</v>
      </c>
      <c r="R841" s="339"/>
      <c r="S841" s="340" t="s">
        <v>183</v>
      </c>
      <c r="T841" s="339"/>
      <c r="U841" s="340" t="s">
        <v>184</v>
      </c>
      <c r="V841" s="339"/>
      <c r="W841" s="340" t="s">
        <v>183</v>
      </c>
      <c r="X841" s="339"/>
      <c r="Y841" s="340" t="s">
        <v>185</v>
      </c>
      <c r="Z841" s="340" t="s">
        <v>186</v>
      </c>
      <c r="AA841" s="340" t="str">
        <f t="shared" si="416"/>
        <v/>
      </c>
      <c r="AB841" s="341" t="s">
        <v>187</v>
      </c>
      <c r="AC841" s="342" t="str">
        <f t="shared" si="417"/>
        <v/>
      </c>
      <c r="AD841" s="509" t="str">
        <f t="shared" si="418"/>
        <v/>
      </c>
      <c r="AE841" s="343" t="str">
        <f>IFERROR(ROUNDDOWN(ROUNDDOWN(ROUND(L841*VLOOKUP(K841,【参考】数式用!$A$2:$M$57,MATCH("処遇改善加算Ⅳ",【参考】数式用!$G$3:$M$3,0)+6,0),0),0)*AA841*0.5,0), "")</f>
        <v/>
      </c>
      <c r="AF841" s="344"/>
      <c r="AG841" s="345"/>
      <c r="AH841" s="345"/>
      <c r="AI841" s="344"/>
      <c r="AJ841" s="382"/>
      <c r="AK841" s="346"/>
      <c r="AL841" s="324" t="str">
        <f t="shared" si="419"/>
        <v/>
      </c>
      <c r="AM841" s="325" t="str">
        <f t="shared" si="420"/>
        <v/>
      </c>
      <c r="AN841" s="255"/>
      <c r="AO841" s="577" t="str">
        <f>IFERROR(VLOOKUP(K841,【参考】数式用!$A$2:$N$57,14,FALSE),"")</f>
        <v/>
      </c>
      <c r="AP841" s="577" t="str">
        <f t="shared" si="421"/>
        <v/>
      </c>
      <c r="AQ841" s="560" t="str">
        <f t="shared" si="422"/>
        <v/>
      </c>
      <c r="AR841" s="560" t="str">
        <f t="shared" si="423"/>
        <v>キャリアパス要件Ⅰ・Ⅱ_</v>
      </c>
      <c r="AS841" s="632" t="str">
        <f t="shared" si="424"/>
        <v>入力済</v>
      </c>
      <c r="AT841" s="577" t="str">
        <f t="shared" si="425"/>
        <v/>
      </c>
      <c r="AU841" s="632" t="str">
        <f t="shared" si="426"/>
        <v>入力済</v>
      </c>
      <c r="AV841" s="632" t="str">
        <f t="shared" si="427"/>
        <v/>
      </c>
      <c r="AW841" s="632" t="str">
        <f t="shared" si="428"/>
        <v/>
      </c>
      <c r="AX841" s="577" t="str">
        <f t="shared" si="429"/>
        <v/>
      </c>
      <c r="AY841" s="632" t="str">
        <f>IFERROR(VLOOKUP(K841,【参考】数式用!$AR$3:$AS$49, 2, FALSE), "")</f>
        <v/>
      </c>
      <c r="AZ841" s="577" t="str">
        <f t="shared" si="430"/>
        <v/>
      </c>
      <c r="BA841" s="559" t="str">
        <f t="shared" si="431"/>
        <v>入力済</v>
      </c>
      <c r="BB841" s="632" t="str">
        <f>IFERROR(VLOOKUP(K841,【参考】数式用!$AX$3:$AY$59, 2, FALSE), "")</f>
        <v/>
      </c>
      <c r="BC841" s="577" t="str">
        <f t="shared" si="432"/>
        <v/>
      </c>
      <c r="BD841" s="559" t="str">
        <f t="shared" si="433"/>
        <v>入力済</v>
      </c>
      <c r="BE841" s="559" t="str">
        <f t="shared" si="434"/>
        <v/>
      </c>
      <c r="BF841" s="559" t="str">
        <f t="shared" si="435"/>
        <v/>
      </c>
      <c r="BG841" s="559" t="str">
        <f t="shared" si="436"/>
        <v/>
      </c>
      <c r="BH841" s="559" t="str">
        <f t="shared" si="437"/>
        <v/>
      </c>
      <c r="BI841" s="559" t="str">
        <f t="shared" si="438"/>
        <v/>
      </c>
      <c r="BK841" s="27"/>
      <c r="BL841" s="606" t="str">
        <f t="shared" si="439"/>
        <v/>
      </c>
      <c r="BM841" s="606" t="str">
        <f t="shared" si="440"/>
        <v/>
      </c>
      <c r="BN841" s="606" t="str">
        <f t="shared" si="441"/>
        <v/>
      </c>
      <c r="BO841" s="607" t="str">
        <f>IFERROR(IF(BN841="対象",ROUNDDOWN(L841*VLOOKUP(K841,【参考】数式用!$A$4:$J$42,10,FALSE)*AA841,0),""),"")</f>
        <v/>
      </c>
      <c r="BP841" s="606" t="str">
        <f t="shared" si="414"/>
        <v/>
      </c>
      <c r="BQ841" s="606" t="str">
        <f t="shared" si="442"/>
        <v/>
      </c>
      <c r="BR841" s="608" t="str">
        <f t="shared" si="415"/>
        <v/>
      </c>
      <c r="BS841" s="608" t="str">
        <f t="shared" si="443"/>
        <v/>
      </c>
      <c r="BT841" s="606" t="str">
        <f t="shared" si="444"/>
        <v/>
      </c>
      <c r="BU841" s="607" t="str">
        <f>IFERROR(IF(BT841="Ⅱロ有り",ROUNDDOWN(L841*VLOOKUP(K841,【参考】数式用!$A$4:$J$42,10,FALSE)*AA841,0),""),"")</f>
        <v/>
      </c>
      <c r="BV841" s="606" t="str">
        <f>IFERROR(IF(BT841="Ⅱロなし",ROUNDDOWN(L841*VLOOKUP(K841,【参考】数式用!$A$4:$J$42,8,FALSE)*AA841,0),""),"")</f>
        <v/>
      </c>
    </row>
    <row r="842" spans="1:74" ht="110.1" customHeight="1" thickBot="1">
      <c r="A842" s="333">
        <v>829</v>
      </c>
      <c r="B842" s="1008" t="str">
        <f>IF(基本情報入力シート!B864="","",基本情報入力シート!B864)</f>
        <v/>
      </c>
      <c r="C842" s="1009"/>
      <c r="D842" s="1009"/>
      <c r="E842" s="1009"/>
      <c r="F842" s="1010"/>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24" t="str">
        <f>IF('別紙様式2-2（個票（４、５月））'!M842="","",'別紙様式2-2（個票（４、５月））'!M842)</f>
        <v/>
      </c>
      <c r="N842" s="584" t="str">
        <f>IF('別紙様式2-2（個票（４、５月））'!N842="","",'別紙様式2-2（個票（４、５月））'!N842)</f>
        <v/>
      </c>
      <c r="O842" s="336"/>
      <c r="P842" s="337" t="str">
        <f>IFERROR(VLOOKUP(K842,【参考】数式用!$A$2:$M$57,MATCH(O842,【参考】数式用!$G$3:$M$3,0)+6,0),"")</f>
        <v/>
      </c>
      <c r="Q842" s="338" t="s">
        <v>118</v>
      </c>
      <c r="R842" s="339"/>
      <c r="S842" s="340" t="s">
        <v>183</v>
      </c>
      <c r="T842" s="339"/>
      <c r="U842" s="340" t="s">
        <v>184</v>
      </c>
      <c r="V842" s="339"/>
      <c r="W842" s="340" t="s">
        <v>183</v>
      </c>
      <c r="X842" s="339"/>
      <c r="Y842" s="340" t="s">
        <v>185</v>
      </c>
      <c r="Z842" s="340" t="s">
        <v>186</v>
      </c>
      <c r="AA842" s="340" t="str">
        <f t="shared" si="416"/>
        <v/>
      </c>
      <c r="AB842" s="341" t="s">
        <v>187</v>
      </c>
      <c r="AC842" s="342" t="str">
        <f t="shared" si="417"/>
        <v/>
      </c>
      <c r="AD842" s="509" t="str">
        <f t="shared" si="418"/>
        <v/>
      </c>
      <c r="AE842" s="343" t="str">
        <f>IFERROR(ROUNDDOWN(ROUNDDOWN(ROUND(L842*VLOOKUP(K842,【参考】数式用!$A$2:$M$57,MATCH("処遇改善加算Ⅳ",【参考】数式用!$G$3:$M$3,0)+6,0),0),0)*AA842*0.5,0), "")</f>
        <v/>
      </c>
      <c r="AF842" s="344"/>
      <c r="AG842" s="345"/>
      <c r="AH842" s="345"/>
      <c r="AI842" s="344"/>
      <c r="AJ842" s="382"/>
      <c r="AK842" s="346"/>
      <c r="AL842" s="324" t="str">
        <f t="shared" si="419"/>
        <v/>
      </c>
      <c r="AM842" s="325" t="str">
        <f t="shared" si="420"/>
        <v/>
      </c>
      <c r="AN842" s="255"/>
      <c r="AO842" s="577" t="str">
        <f>IFERROR(VLOOKUP(K842,【参考】数式用!$A$2:$N$57,14,FALSE),"")</f>
        <v/>
      </c>
      <c r="AP842" s="577" t="str">
        <f t="shared" si="421"/>
        <v/>
      </c>
      <c r="AQ842" s="560" t="str">
        <f t="shared" si="422"/>
        <v/>
      </c>
      <c r="AR842" s="560" t="str">
        <f t="shared" si="423"/>
        <v>キャリアパス要件Ⅰ・Ⅱ_</v>
      </c>
      <c r="AS842" s="632" t="str">
        <f t="shared" si="424"/>
        <v>入力済</v>
      </c>
      <c r="AT842" s="577" t="str">
        <f t="shared" si="425"/>
        <v/>
      </c>
      <c r="AU842" s="632" t="str">
        <f t="shared" si="426"/>
        <v>入力済</v>
      </c>
      <c r="AV842" s="632" t="str">
        <f t="shared" si="427"/>
        <v/>
      </c>
      <c r="AW842" s="632" t="str">
        <f t="shared" si="428"/>
        <v/>
      </c>
      <c r="AX842" s="577" t="str">
        <f t="shared" si="429"/>
        <v/>
      </c>
      <c r="AY842" s="632" t="str">
        <f>IFERROR(VLOOKUP(K842,【参考】数式用!$AR$3:$AS$49, 2, FALSE), "")</f>
        <v/>
      </c>
      <c r="AZ842" s="577" t="str">
        <f t="shared" si="430"/>
        <v/>
      </c>
      <c r="BA842" s="559" t="str">
        <f t="shared" si="431"/>
        <v>入力済</v>
      </c>
      <c r="BB842" s="632" t="str">
        <f>IFERROR(VLOOKUP(K842,【参考】数式用!$AX$3:$AY$59, 2, FALSE), "")</f>
        <v/>
      </c>
      <c r="BC842" s="577" t="str">
        <f t="shared" si="432"/>
        <v/>
      </c>
      <c r="BD842" s="559" t="str">
        <f t="shared" si="433"/>
        <v>入力済</v>
      </c>
      <c r="BE842" s="559" t="str">
        <f t="shared" si="434"/>
        <v/>
      </c>
      <c r="BF842" s="559" t="str">
        <f t="shared" si="435"/>
        <v/>
      </c>
      <c r="BG842" s="559" t="str">
        <f t="shared" si="436"/>
        <v/>
      </c>
      <c r="BH842" s="559" t="str">
        <f t="shared" si="437"/>
        <v/>
      </c>
      <c r="BI842" s="559" t="str">
        <f t="shared" si="438"/>
        <v/>
      </c>
      <c r="BK842" s="27"/>
      <c r="BL842" s="606" t="str">
        <f t="shared" si="439"/>
        <v/>
      </c>
      <c r="BM842" s="606" t="str">
        <f t="shared" si="440"/>
        <v/>
      </c>
      <c r="BN842" s="606" t="str">
        <f t="shared" si="441"/>
        <v/>
      </c>
      <c r="BO842" s="607" t="str">
        <f>IFERROR(IF(BN842="対象",ROUNDDOWN(L842*VLOOKUP(K842,【参考】数式用!$A$4:$J$42,10,FALSE)*AA842,0),""),"")</f>
        <v/>
      </c>
      <c r="BP842" s="606" t="str">
        <f t="shared" si="414"/>
        <v/>
      </c>
      <c r="BQ842" s="606" t="str">
        <f t="shared" si="442"/>
        <v/>
      </c>
      <c r="BR842" s="608" t="str">
        <f t="shared" si="415"/>
        <v/>
      </c>
      <c r="BS842" s="608" t="str">
        <f t="shared" si="443"/>
        <v/>
      </c>
      <c r="BT842" s="606" t="str">
        <f t="shared" si="444"/>
        <v/>
      </c>
      <c r="BU842" s="607" t="str">
        <f>IFERROR(IF(BT842="Ⅱロ有り",ROUNDDOWN(L842*VLOOKUP(K842,【参考】数式用!$A$4:$J$42,10,FALSE)*AA842,0),""),"")</f>
        <v/>
      </c>
      <c r="BV842" s="606" t="str">
        <f>IFERROR(IF(BT842="Ⅱロなし",ROUNDDOWN(L842*VLOOKUP(K842,【参考】数式用!$A$4:$J$42,8,FALSE)*AA842,0),""),"")</f>
        <v/>
      </c>
    </row>
    <row r="843" spans="1:74" ht="110.1" customHeight="1" thickBot="1">
      <c r="A843" s="333">
        <v>830</v>
      </c>
      <c r="B843" s="1008" t="str">
        <f>IF(基本情報入力シート!B865="","",基本情報入力シート!B865)</f>
        <v/>
      </c>
      <c r="C843" s="1009"/>
      <c r="D843" s="1009"/>
      <c r="E843" s="1009"/>
      <c r="F843" s="1010"/>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24" t="str">
        <f>IF('別紙様式2-2（個票（４、５月））'!M843="","",'別紙様式2-2（個票（４、５月））'!M843)</f>
        <v/>
      </c>
      <c r="N843" s="584" t="str">
        <f>IF('別紙様式2-2（個票（４、５月））'!N843="","",'別紙様式2-2（個票（４、５月））'!N843)</f>
        <v/>
      </c>
      <c r="O843" s="336"/>
      <c r="P843" s="337" t="str">
        <f>IFERROR(VLOOKUP(K843,【参考】数式用!$A$2:$M$57,MATCH(O843,【参考】数式用!$G$3:$M$3,0)+6,0),"")</f>
        <v/>
      </c>
      <c r="Q843" s="338" t="s">
        <v>118</v>
      </c>
      <c r="R843" s="339"/>
      <c r="S843" s="340" t="s">
        <v>183</v>
      </c>
      <c r="T843" s="339"/>
      <c r="U843" s="340" t="s">
        <v>184</v>
      </c>
      <c r="V843" s="339"/>
      <c r="W843" s="340" t="s">
        <v>183</v>
      </c>
      <c r="X843" s="339"/>
      <c r="Y843" s="340" t="s">
        <v>185</v>
      </c>
      <c r="Z843" s="340" t="s">
        <v>186</v>
      </c>
      <c r="AA843" s="340" t="str">
        <f t="shared" si="416"/>
        <v/>
      </c>
      <c r="AB843" s="341" t="s">
        <v>187</v>
      </c>
      <c r="AC843" s="342" t="str">
        <f t="shared" si="417"/>
        <v/>
      </c>
      <c r="AD843" s="509" t="str">
        <f t="shared" si="418"/>
        <v/>
      </c>
      <c r="AE843" s="343" t="str">
        <f>IFERROR(ROUNDDOWN(ROUNDDOWN(ROUND(L843*VLOOKUP(K843,【参考】数式用!$A$2:$M$57,MATCH("処遇改善加算Ⅳ",【参考】数式用!$G$3:$M$3,0)+6,0),0),0)*AA843*0.5,0), "")</f>
        <v/>
      </c>
      <c r="AF843" s="344"/>
      <c r="AG843" s="345"/>
      <c r="AH843" s="345"/>
      <c r="AI843" s="344"/>
      <c r="AJ843" s="382"/>
      <c r="AK843" s="346"/>
      <c r="AL843" s="324" t="str">
        <f t="shared" si="419"/>
        <v/>
      </c>
      <c r="AM843" s="325" t="str">
        <f t="shared" si="420"/>
        <v/>
      </c>
      <c r="AN843" s="255"/>
      <c r="AO843" s="577" t="str">
        <f>IFERROR(VLOOKUP(K843,【参考】数式用!$A$2:$N$57,14,FALSE),"")</f>
        <v/>
      </c>
      <c r="AP843" s="577" t="str">
        <f t="shared" si="421"/>
        <v/>
      </c>
      <c r="AQ843" s="560" t="str">
        <f t="shared" si="422"/>
        <v/>
      </c>
      <c r="AR843" s="560" t="str">
        <f t="shared" si="423"/>
        <v>キャリアパス要件Ⅰ・Ⅱ_</v>
      </c>
      <c r="AS843" s="632" t="str">
        <f t="shared" si="424"/>
        <v>入力済</v>
      </c>
      <c r="AT843" s="577" t="str">
        <f t="shared" si="425"/>
        <v/>
      </c>
      <c r="AU843" s="632" t="str">
        <f t="shared" si="426"/>
        <v>入力済</v>
      </c>
      <c r="AV843" s="632" t="str">
        <f t="shared" si="427"/>
        <v/>
      </c>
      <c r="AW843" s="632" t="str">
        <f t="shared" si="428"/>
        <v/>
      </c>
      <c r="AX843" s="577" t="str">
        <f t="shared" si="429"/>
        <v/>
      </c>
      <c r="AY843" s="632" t="str">
        <f>IFERROR(VLOOKUP(K843,【参考】数式用!$AR$3:$AS$49, 2, FALSE), "")</f>
        <v/>
      </c>
      <c r="AZ843" s="577" t="str">
        <f t="shared" si="430"/>
        <v/>
      </c>
      <c r="BA843" s="559" t="str">
        <f t="shared" si="431"/>
        <v>入力済</v>
      </c>
      <c r="BB843" s="632" t="str">
        <f>IFERROR(VLOOKUP(K843,【参考】数式用!$AX$3:$AY$59, 2, FALSE), "")</f>
        <v/>
      </c>
      <c r="BC843" s="577" t="str">
        <f t="shared" si="432"/>
        <v/>
      </c>
      <c r="BD843" s="559" t="str">
        <f t="shared" si="433"/>
        <v>入力済</v>
      </c>
      <c r="BE843" s="559" t="str">
        <f t="shared" si="434"/>
        <v/>
      </c>
      <c r="BF843" s="559" t="str">
        <f t="shared" si="435"/>
        <v/>
      </c>
      <c r="BG843" s="559" t="str">
        <f t="shared" si="436"/>
        <v/>
      </c>
      <c r="BH843" s="559" t="str">
        <f t="shared" si="437"/>
        <v/>
      </c>
      <c r="BI843" s="559" t="str">
        <f t="shared" si="438"/>
        <v/>
      </c>
      <c r="BK843" s="27"/>
      <c r="BL843" s="606" t="str">
        <f t="shared" si="439"/>
        <v/>
      </c>
      <c r="BM843" s="606" t="str">
        <f t="shared" si="440"/>
        <v/>
      </c>
      <c r="BN843" s="606" t="str">
        <f t="shared" si="441"/>
        <v/>
      </c>
      <c r="BO843" s="607" t="str">
        <f>IFERROR(IF(BN843="対象",ROUNDDOWN(L843*VLOOKUP(K843,【参考】数式用!$A$4:$J$42,10,FALSE)*AA843,0),""),"")</f>
        <v/>
      </c>
      <c r="BP843" s="606" t="str">
        <f t="shared" si="414"/>
        <v/>
      </c>
      <c r="BQ843" s="606" t="str">
        <f t="shared" si="442"/>
        <v/>
      </c>
      <c r="BR843" s="608" t="str">
        <f t="shared" si="415"/>
        <v/>
      </c>
      <c r="BS843" s="608" t="str">
        <f t="shared" si="443"/>
        <v/>
      </c>
      <c r="BT843" s="606" t="str">
        <f t="shared" si="444"/>
        <v/>
      </c>
      <c r="BU843" s="607" t="str">
        <f>IFERROR(IF(BT843="Ⅱロ有り",ROUNDDOWN(L843*VLOOKUP(K843,【参考】数式用!$A$4:$J$42,10,FALSE)*AA843,0),""),"")</f>
        <v/>
      </c>
      <c r="BV843" s="606" t="str">
        <f>IFERROR(IF(BT843="Ⅱロなし",ROUNDDOWN(L843*VLOOKUP(K843,【参考】数式用!$A$4:$J$42,8,FALSE)*AA843,0),""),"")</f>
        <v/>
      </c>
    </row>
    <row r="844" spans="1:74" ht="110.1" customHeight="1" thickBot="1">
      <c r="A844" s="333">
        <v>831</v>
      </c>
      <c r="B844" s="1008" t="str">
        <f>IF(基本情報入力シート!B866="","",基本情報入力シート!B866)</f>
        <v/>
      </c>
      <c r="C844" s="1009"/>
      <c r="D844" s="1009"/>
      <c r="E844" s="1009"/>
      <c r="F844" s="1010"/>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24" t="str">
        <f>IF('別紙様式2-2（個票（４、５月））'!M844="","",'別紙様式2-2（個票（４、５月））'!M844)</f>
        <v/>
      </c>
      <c r="N844" s="584" t="str">
        <f>IF('別紙様式2-2（個票（４、５月））'!N844="","",'別紙様式2-2（個票（４、５月））'!N844)</f>
        <v/>
      </c>
      <c r="O844" s="336"/>
      <c r="P844" s="337" t="str">
        <f>IFERROR(VLOOKUP(K844,【参考】数式用!$A$2:$M$57,MATCH(O844,【参考】数式用!$G$3:$M$3,0)+6,0),"")</f>
        <v/>
      </c>
      <c r="Q844" s="338" t="s">
        <v>118</v>
      </c>
      <c r="R844" s="339"/>
      <c r="S844" s="340" t="s">
        <v>183</v>
      </c>
      <c r="T844" s="339"/>
      <c r="U844" s="340" t="s">
        <v>184</v>
      </c>
      <c r="V844" s="339"/>
      <c r="W844" s="340" t="s">
        <v>183</v>
      </c>
      <c r="X844" s="339"/>
      <c r="Y844" s="340" t="s">
        <v>185</v>
      </c>
      <c r="Z844" s="340" t="s">
        <v>186</v>
      </c>
      <c r="AA844" s="340" t="str">
        <f t="shared" si="416"/>
        <v/>
      </c>
      <c r="AB844" s="341" t="s">
        <v>187</v>
      </c>
      <c r="AC844" s="342" t="str">
        <f t="shared" si="417"/>
        <v/>
      </c>
      <c r="AD844" s="509" t="str">
        <f t="shared" si="418"/>
        <v/>
      </c>
      <c r="AE844" s="343" t="str">
        <f>IFERROR(ROUNDDOWN(ROUNDDOWN(ROUND(L844*VLOOKUP(K844,【参考】数式用!$A$2:$M$57,MATCH("処遇改善加算Ⅳ",【参考】数式用!$G$3:$M$3,0)+6,0),0),0)*AA844*0.5,0), "")</f>
        <v/>
      </c>
      <c r="AF844" s="344"/>
      <c r="AG844" s="345"/>
      <c r="AH844" s="345"/>
      <c r="AI844" s="344"/>
      <c r="AJ844" s="382"/>
      <c r="AK844" s="346"/>
      <c r="AL844" s="324" t="str">
        <f t="shared" si="419"/>
        <v/>
      </c>
      <c r="AM844" s="325" t="str">
        <f t="shared" si="420"/>
        <v/>
      </c>
      <c r="AN844" s="255"/>
      <c r="AO844" s="577" t="str">
        <f>IFERROR(VLOOKUP(K844,【参考】数式用!$A$2:$N$57,14,FALSE),"")</f>
        <v/>
      </c>
      <c r="AP844" s="577" t="str">
        <f t="shared" si="421"/>
        <v/>
      </c>
      <c r="AQ844" s="560" t="str">
        <f t="shared" si="422"/>
        <v/>
      </c>
      <c r="AR844" s="560" t="str">
        <f t="shared" si="423"/>
        <v>キャリアパス要件Ⅰ・Ⅱ_</v>
      </c>
      <c r="AS844" s="632" t="str">
        <f t="shared" si="424"/>
        <v>入力済</v>
      </c>
      <c r="AT844" s="577" t="str">
        <f t="shared" si="425"/>
        <v/>
      </c>
      <c r="AU844" s="632" t="str">
        <f t="shared" si="426"/>
        <v>入力済</v>
      </c>
      <c r="AV844" s="632" t="str">
        <f t="shared" si="427"/>
        <v/>
      </c>
      <c r="AW844" s="632" t="str">
        <f t="shared" si="428"/>
        <v/>
      </c>
      <c r="AX844" s="577" t="str">
        <f t="shared" si="429"/>
        <v/>
      </c>
      <c r="AY844" s="632" t="str">
        <f>IFERROR(VLOOKUP(K844,【参考】数式用!$AR$3:$AS$49, 2, FALSE), "")</f>
        <v/>
      </c>
      <c r="AZ844" s="577" t="str">
        <f t="shared" si="430"/>
        <v/>
      </c>
      <c r="BA844" s="559" t="str">
        <f t="shared" si="431"/>
        <v>入力済</v>
      </c>
      <c r="BB844" s="632" t="str">
        <f>IFERROR(VLOOKUP(K844,【参考】数式用!$AX$3:$AY$59, 2, FALSE), "")</f>
        <v/>
      </c>
      <c r="BC844" s="577" t="str">
        <f t="shared" si="432"/>
        <v/>
      </c>
      <c r="BD844" s="559" t="str">
        <f t="shared" si="433"/>
        <v>入力済</v>
      </c>
      <c r="BE844" s="559" t="str">
        <f t="shared" si="434"/>
        <v/>
      </c>
      <c r="BF844" s="559" t="str">
        <f t="shared" si="435"/>
        <v/>
      </c>
      <c r="BG844" s="559" t="str">
        <f t="shared" si="436"/>
        <v/>
      </c>
      <c r="BH844" s="559" t="str">
        <f t="shared" si="437"/>
        <v/>
      </c>
      <c r="BI844" s="559" t="str">
        <f t="shared" si="438"/>
        <v/>
      </c>
      <c r="BK844" s="27"/>
      <c r="BL844" s="606" t="str">
        <f t="shared" si="439"/>
        <v/>
      </c>
      <c r="BM844" s="606" t="str">
        <f t="shared" si="440"/>
        <v/>
      </c>
      <c r="BN844" s="606" t="str">
        <f t="shared" si="441"/>
        <v/>
      </c>
      <c r="BO844" s="607" t="str">
        <f>IFERROR(IF(BN844="対象",ROUNDDOWN(L844*VLOOKUP(K844,【参考】数式用!$A$4:$J$42,10,FALSE)*AA844,0),""),"")</f>
        <v/>
      </c>
      <c r="BP844" s="606" t="str">
        <f t="shared" si="414"/>
        <v/>
      </c>
      <c r="BQ844" s="606" t="str">
        <f t="shared" si="442"/>
        <v/>
      </c>
      <c r="BR844" s="608" t="str">
        <f t="shared" si="415"/>
        <v/>
      </c>
      <c r="BS844" s="608" t="str">
        <f t="shared" si="443"/>
        <v/>
      </c>
      <c r="BT844" s="606" t="str">
        <f t="shared" si="444"/>
        <v/>
      </c>
      <c r="BU844" s="607" t="str">
        <f>IFERROR(IF(BT844="Ⅱロ有り",ROUNDDOWN(L844*VLOOKUP(K844,【参考】数式用!$A$4:$J$42,10,FALSE)*AA844,0),""),"")</f>
        <v/>
      </c>
      <c r="BV844" s="606" t="str">
        <f>IFERROR(IF(BT844="Ⅱロなし",ROUNDDOWN(L844*VLOOKUP(K844,【参考】数式用!$A$4:$J$42,8,FALSE)*AA844,0),""),"")</f>
        <v/>
      </c>
    </row>
    <row r="845" spans="1:74" ht="110.1" customHeight="1" thickBot="1">
      <c r="A845" s="333">
        <v>832</v>
      </c>
      <c r="B845" s="1008" t="str">
        <f>IF(基本情報入力シート!B867="","",基本情報入力シート!B867)</f>
        <v/>
      </c>
      <c r="C845" s="1009"/>
      <c r="D845" s="1009"/>
      <c r="E845" s="1009"/>
      <c r="F845" s="1010"/>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24" t="str">
        <f>IF('別紙様式2-2（個票（４、５月））'!M845="","",'別紙様式2-2（個票（４、５月））'!M845)</f>
        <v/>
      </c>
      <c r="N845" s="584" t="str">
        <f>IF('別紙様式2-2（個票（４、５月））'!N845="","",'別紙様式2-2（個票（４、５月））'!N845)</f>
        <v/>
      </c>
      <c r="O845" s="336"/>
      <c r="P845" s="337" t="str">
        <f>IFERROR(VLOOKUP(K845,【参考】数式用!$A$2:$M$57,MATCH(O845,【参考】数式用!$G$3:$M$3,0)+6,0),"")</f>
        <v/>
      </c>
      <c r="Q845" s="338" t="s">
        <v>118</v>
      </c>
      <c r="R845" s="339"/>
      <c r="S845" s="340" t="s">
        <v>183</v>
      </c>
      <c r="T845" s="339"/>
      <c r="U845" s="340" t="s">
        <v>184</v>
      </c>
      <c r="V845" s="339"/>
      <c r="W845" s="340" t="s">
        <v>183</v>
      </c>
      <c r="X845" s="339"/>
      <c r="Y845" s="340" t="s">
        <v>185</v>
      </c>
      <c r="Z845" s="340" t="s">
        <v>186</v>
      </c>
      <c r="AA845" s="340" t="str">
        <f t="shared" si="416"/>
        <v/>
      </c>
      <c r="AB845" s="341" t="s">
        <v>187</v>
      </c>
      <c r="AC845" s="342" t="str">
        <f t="shared" si="417"/>
        <v/>
      </c>
      <c r="AD845" s="509" t="str">
        <f t="shared" si="418"/>
        <v/>
      </c>
      <c r="AE845" s="343" t="str">
        <f>IFERROR(ROUNDDOWN(ROUNDDOWN(ROUND(L845*VLOOKUP(K845,【参考】数式用!$A$2:$M$57,MATCH("処遇改善加算Ⅳ",【参考】数式用!$G$3:$M$3,0)+6,0),0),0)*AA845*0.5,0), "")</f>
        <v/>
      </c>
      <c r="AF845" s="344"/>
      <c r="AG845" s="345"/>
      <c r="AH845" s="345"/>
      <c r="AI845" s="344"/>
      <c r="AJ845" s="382"/>
      <c r="AK845" s="346"/>
      <c r="AL845" s="324" t="str">
        <f t="shared" si="419"/>
        <v/>
      </c>
      <c r="AM845" s="325" t="str">
        <f t="shared" si="420"/>
        <v/>
      </c>
      <c r="AN845" s="255"/>
      <c r="AO845" s="577" t="str">
        <f>IFERROR(VLOOKUP(K845,【参考】数式用!$A$2:$N$57,14,FALSE),"")</f>
        <v/>
      </c>
      <c r="AP845" s="577" t="str">
        <f t="shared" si="421"/>
        <v/>
      </c>
      <c r="AQ845" s="560" t="str">
        <f t="shared" si="422"/>
        <v/>
      </c>
      <c r="AR845" s="560" t="str">
        <f t="shared" si="423"/>
        <v>キャリアパス要件Ⅰ・Ⅱ_</v>
      </c>
      <c r="AS845" s="632" t="str">
        <f t="shared" si="424"/>
        <v>入力済</v>
      </c>
      <c r="AT845" s="577" t="str">
        <f t="shared" si="425"/>
        <v/>
      </c>
      <c r="AU845" s="632" t="str">
        <f t="shared" si="426"/>
        <v>入力済</v>
      </c>
      <c r="AV845" s="632" t="str">
        <f t="shared" si="427"/>
        <v/>
      </c>
      <c r="AW845" s="632" t="str">
        <f t="shared" si="428"/>
        <v/>
      </c>
      <c r="AX845" s="577" t="str">
        <f t="shared" si="429"/>
        <v/>
      </c>
      <c r="AY845" s="632" t="str">
        <f>IFERROR(VLOOKUP(K845,【参考】数式用!$AR$3:$AS$49, 2, FALSE), "")</f>
        <v/>
      </c>
      <c r="AZ845" s="577" t="str">
        <f t="shared" si="430"/>
        <v/>
      </c>
      <c r="BA845" s="559" t="str">
        <f t="shared" si="431"/>
        <v>入力済</v>
      </c>
      <c r="BB845" s="632" t="str">
        <f>IFERROR(VLOOKUP(K845,【参考】数式用!$AX$3:$AY$59, 2, FALSE), "")</f>
        <v/>
      </c>
      <c r="BC845" s="577" t="str">
        <f t="shared" si="432"/>
        <v/>
      </c>
      <c r="BD845" s="559" t="str">
        <f t="shared" si="433"/>
        <v>入力済</v>
      </c>
      <c r="BE845" s="559" t="str">
        <f t="shared" si="434"/>
        <v/>
      </c>
      <c r="BF845" s="559" t="str">
        <f t="shared" si="435"/>
        <v/>
      </c>
      <c r="BG845" s="559" t="str">
        <f t="shared" si="436"/>
        <v/>
      </c>
      <c r="BH845" s="559" t="str">
        <f t="shared" si="437"/>
        <v/>
      </c>
      <c r="BI845" s="559" t="str">
        <f t="shared" si="438"/>
        <v/>
      </c>
      <c r="BK845" s="27"/>
      <c r="BL845" s="606" t="str">
        <f t="shared" si="439"/>
        <v/>
      </c>
      <c r="BM845" s="606" t="str">
        <f t="shared" si="440"/>
        <v/>
      </c>
      <c r="BN845" s="606" t="str">
        <f t="shared" si="441"/>
        <v/>
      </c>
      <c r="BO845" s="607" t="str">
        <f>IFERROR(IF(BN845="対象",ROUNDDOWN(L845*VLOOKUP(K845,【参考】数式用!$A$4:$J$42,10,FALSE)*AA845,0),""),"")</f>
        <v/>
      </c>
      <c r="BP845" s="606" t="str">
        <f t="shared" si="414"/>
        <v/>
      </c>
      <c r="BQ845" s="606" t="str">
        <f t="shared" si="442"/>
        <v/>
      </c>
      <c r="BR845" s="608" t="str">
        <f t="shared" si="415"/>
        <v/>
      </c>
      <c r="BS845" s="608" t="str">
        <f t="shared" si="443"/>
        <v/>
      </c>
      <c r="BT845" s="606" t="str">
        <f t="shared" si="444"/>
        <v/>
      </c>
      <c r="BU845" s="607" t="str">
        <f>IFERROR(IF(BT845="Ⅱロ有り",ROUNDDOWN(L845*VLOOKUP(K845,【参考】数式用!$A$4:$J$42,10,FALSE)*AA845,0),""),"")</f>
        <v/>
      </c>
      <c r="BV845" s="606" t="str">
        <f>IFERROR(IF(BT845="Ⅱロなし",ROUNDDOWN(L845*VLOOKUP(K845,【参考】数式用!$A$4:$J$42,8,FALSE)*AA845,0),""),"")</f>
        <v/>
      </c>
    </row>
    <row r="846" spans="1:74" ht="110.1" customHeight="1" thickBot="1">
      <c r="A846" s="333">
        <v>833</v>
      </c>
      <c r="B846" s="1008" t="str">
        <f>IF(基本情報入力シート!B868="","",基本情報入力シート!B868)</f>
        <v/>
      </c>
      <c r="C846" s="1009"/>
      <c r="D846" s="1009"/>
      <c r="E846" s="1009"/>
      <c r="F846" s="1010"/>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24" t="str">
        <f>IF('別紙様式2-2（個票（４、５月））'!M846="","",'別紙様式2-2（個票（４、５月））'!M846)</f>
        <v/>
      </c>
      <c r="N846" s="584" t="str">
        <f>IF('別紙様式2-2（個票（４、５月））'!N846="","",'別紙様式2-2（個票（４、５月））'!N846)</f>
        <v/>
      </c>
      <c r="O846" s="336"/>
      <c r="P846" s="337" t="str">
        <f>IFERROR(VLOOKUP(K846,【参考】数式用!$A$2:$M$57,MATCH(O846,【参考】数式用!$G$3:$M$3,0)+6,0),"")</f>
        <v/>
      </c>
      <c r="Q846" s="338" t="s">
        <v>118</v>
      </c>
      <c r="R846" s="339"/>
      <c r="S846" s="340" t="s">
        <v>183</v>
      </c>
      <c r="T846" s="339"/>
      <c r="U846" s="340" t="s">
        <v>184</v>
      </c>
      <c r="V846" s="339"/>
      <c r="W846" s="340" t="s">
        <v>183</v>
      </c>
      <c r="X846" s="339"/>
      <c r="Y846" s="340" t="s">
        <v>185</v>
      </c>
      <c r="Z846" s="340" t="s">
        <v>186</v>
      </c>
      <c r="AA846" s="340" t="str">
        <f t="shared" si="416"/>
        <v/>
      </c>
      <c r="AB846" s="341" t="s">
        <v>187</v>
      </c>
      <c r="AC846" s="342" t="str">
        <f t="shared" si="417"/>
        <v/>
      </c>
      <c r="AD846" s="509" t="str">
        <f t="shared" si="418"/>
        <v/>
      </c>
      <c r="AE846" s="343" t="str">
        <f>IFERROR(ROUNDDOWN(ROUNDDOWN(ROUND(L846*VLOOKUP(K846,【参考】数式用!$A$2:$M$57,MATCH("処遇改善加算Ⅳ",【参考】数式用!$G$3:$M$3,0)+6,0),0),0)*AA846*0.5,0), "")</f>
        <v/>
      </c>
      <c r="AF846" s="344"/>
      <c r="AG846" s="345"/>
      <c r="AH846" s="345"/>
      <c r="AI846" s="344"/>
      <c r="AJ846" s="382"/>
      <c r="AK846" s="346"/>
      <c r="AL846" s="324" t="str">
        <f t="shared" si="419"/>
        <v/>
      </c>
      <c r="AM846" s="325" t="str">
        <f t="shared" si="420"/>
        <v/>
      </c>
      <c r="AN846" s="255"/>
      <c r="AO846" s="577" t="str">
        <f>IFERROR(VLOOKUP(K846,【参考】数式用!$A$2:$N$57,14,FALSE),"")</f>
        <v/>
      </c>
      <c r="AP846" s="577" t="str">
        <f t="shared" si="421"/>
        <v/>
      </c>
      <c r="AQ846" s="560" t="str">
        <f t="shared" si="422"/>
        <v/>
      </c>
      <c r="AR846" s="560" t="str">
        <f t="shared" si="423"/>
        <v>キャリアパス要件Ⅰ・Ⅱ_</v>
      </c>
      <c r="AS846" s="632" t="str">
        <f t="shared" si="424"/>
        <v>入力済</v>
      </c>
      <c r="AT846" s="577" t="str">
        <f t="shared" si="425"/>
        <v/>
      </c>
      <c r="AU846" s="632" t="str">
        <f t="shared" si="426"/>
        <v>入力済</v>
      </c>
      <c r="AV846" s="632" t="str">
        <f t="shared" si="427"/>
        <v/>
      </c>
      <c r="AW846" s="632" t="str">
        <f t="shared" si="428"/>
        <v/>
      </c>
      <c r="AX846" s="577" t="str">
        <f t="shared" si="429"/>
        <v/>
      </c>
      <c r="AY846" s="632" t="str">
        <f>IFERROR(VLOOKUP(K846,【参考】数式用!$AR$3:$AS$49, 2, FALSE), "")</f>
        <v/>
      </c>
      <c r="AZ846" s="577" t="str">
        <f t="shared" si="430"/>
        <v/>
      </c>
      <c r="BA846" s="559" t="str">
        <f t="shared" si="431"/>
        <v>入力済</v>
      </c>
      <c r="BB846" s="632" t="str">
        <f>IFERROR(VLOOKUP(K846,【参考】数式用!$AX$3:$AY$59, 2, FALSE), "")</f>
        <v/>
      </c>
      <c r="BC846" s="577" t="str">
        <f t="shared" si="432"/>
        <v/>
      </c>
      <c r="BD846" s="559" t="str">
        <f t="shared" si="433"/>
        <v>入力済</v>
      </c>
      <c r="BE846" s="559" t="str">
        <f t="shared" si="434"/>
        <v/>
      </c>
      <c r="BF846" s="559" t="str">
        <f t="shared" si="435"/>
        <v/>
      </c>
      <c r="BG846" s="559" t="str">
        <f t="shared" si="436"/>
        <v/>
      </c>
      <c r="BH846" s="559" t="str">
        <f t="shared" si="437"/>
        <v/>
      </c>
      <c r="BI846" s="559" t="str">
        <f t="shared" si="438"/>
        <v/>
      </c>
      <c r="BK846" s="27"/>
      <c r="BL846" s="606" t="str">
        <f t="shared" si="439"/>
        <v/>
      </c>
      <c r="BM846" s="606" t="str">
        <f t="shared" si="440"/>
        <v/>
      </c>
      <c r="BN846" s="606" t="str">
        <f t="shared" si="441"/>
        <v/>
      </c>
      <c r="BO846" s="607" t="str">
        <f>IFERROR(IF(BN846="対象",ROUNDDOWN(L846*VLOOKUP(K846,【参考】数式用!$A$4:$J$42,10,FALSE)*AA846,0),""),"")</f>
        <v/>
      </c>
      <c r="BP846" s="606" t="str">
        <f t="shared" ref="BP846:BP909" si="445">IFERROR(IF(BN846="特例",AC846,""),"")</f>
        <v/>
      </c>
      <c r="BQ846" s="606" t="str">
        <f t="shared" si="442"/>
        <v/>
      </c>
      <c r="BR846" s="608" t="str">
        <f t="shared" ref="BR846:BR909" si="446">IF(BQ846="","",IF(OR(AG846="○",AG846="誓約"),"対象",""))</f>
        <v/>
      </c>
      <c r="BS846" s="608" t="str">
        <f t="shared" si="443"/>
        <v/>
      </c>
      <c r="BT846" s="606" t="str">
        <f t="shared" si="444"/>
        <v/>
      </c>
      <c r="BU846" s="607" t="str">
        <f>IFERROR(IF(BT846="Ⅱロ有り",ROUNDDOWN(L846*VLOOKUP(K846,【参考】数式用!$A$4:$J$42,10,FALSE)*AA846,0),""),"")</f>
        <v/>
      </c>
      <c r="BV846" s="606" t="str">
        <f>IFERROR(IF(BT846="Ⅱロなし",ROUNDDOWN(L846*VLOOKUP(K846,【参考】数式用!$A$4:$J$42,8,FALSE)*AA846,0),""),"")</f>
        <v/>
      </c>
    </row>
    <row r="847" spans="1:74" ht="110.1" customHeight="1" thickBot="1">
      <c r="A847" s="333">
        <v>834</v>
      </c>
      <c r="B847" s="1008" t="str">
        <f>IF(基本情報入力シート!B869="","",基本情報入力シート!B869)</f>
        <v/>
      </c>
      <c r="C847" s="1009"/>
      <c r="D847" s="1009"/>
      <c r="E847" s="1009"/>
      <c r="F847" s="1010"/>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24" t="str">
        <f>IF('別紙様式2-2（個票（４、５月））'!M847="","",'別紙様式2-2（個票（４、５月））'!M847)</f>
        <v/>
      </c>
      <c r="N847" s="584" t="str">
        <f>IF('別紙様式2-2（個票（４、５月））'!N847="","",'別紙様式2-2（個票（４、５月））'!N847)</f>
        <v/>
      </c>
      <c r="O847" s="336"/>
      <c r="P847" s="337" t="str">
        <f>IFERROR(VLOOKUP(K847,【参考】数式用!$A$2:$M$57,MATCH(O847,【参考】数式用!$G$3:$M$3,0)+6,0),"")</f>
        <v/>
      </c>
      <c r="Q847" s="338" t="s">
        <v>118</v>
      </c>
      <c r="R847" s="339"/>
      <c r="S847" s="340" t="s">
        <v>183</v>
      </c>
      <c r="T847" s="339"/>
      <c r="U847" s="340" t="s">
        <v>184</v>
      </c>
      <c r="V847" s="339"/>
      <c r="W847" s="340" t="s">
        <v>183</v>
      </c>
      <c r="X847" s="339"/>
      <c r="Y847" s="340" t="s">
        <v>185</v>
      </c>
      <c r="Z847" s="340" t="s">
        <v>186</v>
      </c>
      <c r="AA847" s="340" t="str">
        <f t="shared" si="416"/>
        <v/>
      </c>
      <c r="AB847" s="341" t="s">
        <v>187</v>
      </c>
      <c r="AC847" s="342" t="str">
        <f t="shared" si="417"/>
        <v/>
      </c>
      <c r="AD847" s="509" t="str">
        <f t="shared" si="418"/>
        <v/>
      </c>
      <c r="AE847" s="343" t="str">
        <f>IFERROR(ROUNDDOWN(ROUNDDOWN(ROUND(L847*VLOOKUP(K847,【参考】数式用!$A$2:$M$57,MATCH("処遇改善加算Ⅳ",【参考】数式用!$G$3:$M$3,0)+6,0),0),0)*AA847*0.5,0), "")</f>
        <v/>
      </c>
      <c r="AF847" s="344"/>
      <c r="AG847" s="345"/>
      <c r="AH847" s="345"/>
      <c r="AI847" s="344"/>
      <c r="AJ847" s="382"/>
      <c r="AK847" s="346"/>
      <c r="AL847" s="324" t="str">
        <f t="shared" si="419"/>
        <v/>
      </c>
      <c r="AM847" s="325" t="str">
        <f t="shared" si="420"/>
        <v/>
      </c>
      <c r="AN847" s="255"/>
      <c r="AO847" s="577" t="str">
        <f>IFERROR(VLOOKUP(K847,【参考】数式用!$A$2:$N$57,14,FALSE),"")</f>
        <v/>
      </c>
      <c r="AP847" s="577" t="str">
        <f t="shared" si="421"/>
        <v/>
      </c>
      <c r="AQ847" s="560" t="str">
        <f t="shared" si="422"/>
        <v/>
      </c>
      <c r="AR847" s="560" t="str">
        <f t="shared" si="423"/>
        <v>キャリアパス要件Ⅰ・Ⅱ_</v>
      </c>
      <c r="AS847" s="632" t="str">
        <f t="shared" si="424"/>
        <v>入力済</v>
      </c>
      <c r="AT847" s="577" t="str">
        <f t="shared" si="425"/>
        <v/>
      </c>
      <c r="AU847" s="632" t="str">
        <f t="shared" si="426"/>
        <v>入力済</v>
      </c>
      <c r="AV847" s="632" t="str">
        <f t="shared" si="427"/>
        <v/>
      </c>
      <c r="AW847" s="632" t="str">
        <f t="shared" si="428"/>
        <v/>
      </c>
      <c r="AX847" s="577" t="str">
        <f t="shared" si="429"/>
        <v/>
      </c>
      <c r="AY847" s="632" t="str">
        <f>IFERROR(VLOOKUP(K847,【参考】数式用!$AR$3:$AS$49, 2, FALSE), "")</f>
        <v/>
      </c>
      <c r="AZ847" s="577" t="str">
        <f t="shared" si="430"/>
        <v/>
      </c>
      <c r="BA847" s="559" t="str">
        <f t="shared" si="431"/>
        <v>入力済</v>
      </c>
      <c r="BB847" s="632" t="str">
        <f>IFERROR(VLOOKUP(K847,【参考】数式用!$AX$3:$AY$59, 2, FALSE), "")</f>
        <v/>
      </c>
      <c r="BC847" s="577" t="str">
        <f t="shared" si="432"/>
        <v/>
      </c>
      <c r="BD847" s="559" t="str">
        <f t="shared" si="433"/>
        <v>入力済</v>
      </c>
      <c r="BE847" s="559" t="str">
        <f t="shared" si="434"/>
        <v/>
      </c>
      <c r="BF847" s="559" t="str">
        <f t="shared" si="435"/>
        <v/>
      </c>
      <c r="BG847" s="559" t="str">
        <f t="shared" si="436"/>
        <v/>
      </c>
      <c r="BH847" s="559" t="str">
        <f t="shared" si="437"/>
        <v/>
      </c>
      <c r="BI847" s="559" t="str">
        <f t="shared" si="438"/>
        <v/>
      </c>
      <c r="BK847" s="27"/>
      <c r="BL847" s="606" t="str">
        <f t="shared" si="439"/>
        <v/>
      </c>
      <c r="BM847" s="606" t="str">
        <f t="shared" si="440"/>
        <v/>
      </c>
      <c r="BN847" s="606" t="str">
        <f t="shared" si="441"/>
        <v/>
      </c>
      <c r="BO847" s="607" t="str">
        <f>IFERROR(IF(BN847="対象",ROUNDDOWN(L847*VLOOKUP(K847,【参考】数式用!$A$4:$J$42,10,FALSE)*AA847,0),""),"")</f>
        <v/>
      </c>
      <c r="BP847" s="606" t="str">
        <f t="shared" si="445"/>
        <v/>
      </c>
      <c r="BQ847" s="606" t="str">
        <f t="shared" si="442"/>
        <v/>
      </c>
      <c r="BR847" s="608" t="str">
        <f t="shared" si="446"/>
        <v/>
      </c>
      <c r="BS847" s="608" t="str">
        <f t="shared" si="443"/>
        <v/>
      </c>
      <c r="BT847" s="606" t="str">
        <f t="shared" si="444"/>
        <v/>
      </c>
      <c r="BU847" s="607" t="str">
        <f>IFERROR(IF(BT847="Ⅱロ有り",ROUNDDOWN(L847*VLOOKUP(K847,【参考】数式用!$A$4:$J$42,10,FALSE)*AA847,0),""),"")</f>
        <v/>
      </c>
      <c r="BV847" s="606" t="str">
        <f>IFERROR(IF(BT847="Ⅱロなし",ROUNDDOWN(L847*VLOOKUP(K847,【参考】数式用!$A$4:$J$42,8,FALSE)*AA847,0),""),"")</f>
        <v/>
      </c>
    </row>
    <row r="848" spans="1:74" ht="110.1" customHeight="1" thickBot="1">
      <c r="A848" s="333">
        <v>835</v>
      </c>
      <c r="B848" s="1008" t="str">
        <f>IF(基本情報入力シート!B870="","",基本情報入力シート!B870)</f>
        <v/>
      </c>
      <c r="C848" s="1009"/>
      <c r="D848" s="1009"/>
      <c r="E848" s="1009"/>
      <c r="F848" s="1010"/>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24" t="str">
        <f>IF('別紙様式2-2（個票（４、５月））'!M848="","",'別紙様式2-2（個票（４、５月））'!M848)</f>
        <v/>
      </c>
      <c r="N848" s="584" t="str">
        <f>IF('別紙様式2-2（個票（４、５月））'!N848="","",'別紙様式2-2（個票（４、５月））'!N848)</f>
        <v/>
      </c>
      <c r="O848" s="336"/>
      <c r="P848" s="337" t="str">
        <f>IFERROR(VLOOKUP(K848,【参考】数式用!$A$2:$M$57,MATCH(O848,【参考】数式用!$G$3:$M$3,0)+6,0),"")</f>
        <v/>
      </c>
      <c r="Q848" s="338" t="s">
        <v>118</v>
      </c>
      <c r="R848" s="339"/>
      <c r="S848" s="340" t="s">
        <v>183</v>
      </c>
      <c r="T848" s="339"/>
      <c r="U848" s="340" t="s">
        <v>184</v>
      </c>
      <c r="V848" s="339"/>
      <c r="W848" s="340" t="s">
        <v>183</v>
      </c>
      <c r="X848" s="339"/>
      <c r="Y848" s="340" t="s">
        <v>185</v>
      </c>
      <c r="Z848" s="340" t="s">
        <v>186</v>
      </c>
      <c r="AA848" s="340" t="str">
        <f t="shared" si="416"/>
        <v/>
      </c>
      <c r="AB848" s="341" t="s">
        <v>187</v>
      </c>
      <c r="AC848" s="342" t="str">
        <f t="shared" si="417"/>
        <v/>
      </c>
      <c r="AD848" s="509" t="str">
        <f t="shared" si="418"/>
        <v/>
      </c>
      <c r="AE848" s="343" t="str">
        <f>IFERROR(ROUNDDOWN(ROUNDDOWN(ROUND(L848*VLOOKUP(K848,【参考】数式用!$A$2:$M$57,MATCH("処遇改善加算Ⅳ",【参考】数式用!$G$3:$M$3,0)+6,0),0),0)*AA848*0.5,0), "")</f>
        <v/>
      </c>
      <c r="AF848" s="344"/>
      <c r="AG848" s="345"/>
      <c r="AH848" s="345"/>
      <c r="AI848" s="344"/>
      <c r="AJ848" s="382"/>
      <c r="AK848" s="346"/>
      <c r="AL848" s="324" t="str">
        <f t="shared" si="419"/>
        <v/>
      </c>
      <c r="AM848" s="325" t="str">
        <f t="shared" si="420"/>
        <v/>
      </c>
      <c r="AN848" s="255"/>
      <c r="AO848" s="577" t="str">
        <f>IFERROR(VLOOKUP(K848,【参考】数式用!$A$2:$N$57,14,FALSE),"")</f>
        <v/>
      </c>
      <c r="AP848" s="577" t="str">
        <f t="shared" si="421"/>
        <v/>
      </c>
      <c r="AQ848" s="560" t="str">
        <f t="shared" si="422"/>
        <v/>
      </c>
      <c r="AR848" s="560" t="str">
        <f t="shared" si="423"/>
        <v>キャリアパス要件Ⅰ・Ⅱ_</v>
      </c>
      <c r="AS848" s="632" t="str">
        <f t="shared" si="424"/>
        <v>入力済</v>
      </c>
      <c r="AT848" s="577" t="str">
        <f t="shared" si="425"/>
        <v/>
      </c>
      <c r="AU848" s="632" t="str">
        <f t="shared" si="426"/>
        <v>入力済</v>
      </c>
      <c r="AV848" s="632" t="str">
        <f t="shared" si="427"/>
        <v/>
      </c>
      <c r="AW848" s="632" t="str">
        <f t="shared" si="428"/>
        <v/>
      </c>
      <c r="AX848" s="577" t="str">
        <f t="shared" si="429"/>
        <v/>
      </c>
      <c r="AY848" s="632" t="str">
        <f>IFERROR(VLOOKUP(K848,【参考】数式用!$AR$3:$AS$49, 2, FALSE), "")</f>
        <v/>
      </c>
      <c r="AZ848" s="577" t="str">
        <f t="shared" si="430"/>
        <v/>
      </c>
      <c r="BA848" s="559" t="str">
        <f t="shared" si="431"/>
        <v>入力済</v>
      </c>
      <c r="BB848" s="632" t="str">
        <f>IFERROR(VLOOKUP(K848,【参考】数式用!$AX$3:$AY$59, 2, FALSE), "")</f>
        <v/>
      </c>
      <c r="BC848" s="577" t="str">
        <f t="shared" si="432"/>
        <v/>
      </c>
      <c r="BD848" s="559" t="str">
        <f t="shared" si="433"/>
        <v>入力済</v>
      </c>
      <c r="BE848" s="559" t="str">
        <f t="shared" si="434"/>
        <v/>
      </c>
      <c r="BF848" s="559" t="str">
        <f t="shared" si="435"/>
        <v/>
      </c>
      <c r="BG848" s="559" t="str">
        <f t="shared" si="436"/>
        <v/>
      </c>
      <c r="BH848" s="559" t="str">
        <f t="shared" si="437"/>
        <v/>
      </c>
      <c r="BI848" s="559" t="str">
        <f t="shared" si="438"/>
        <v/>
      </c>
      <c r="BK848" s="27"/>
      <c r="BL848" s="606" t="str">
        <f t="shared" si="439"/>
        <v/>
      </c>
      <c r="BM848" s="606" t="str">
        <f t="shared" si="440"/>
        <v/>
      </c>
      <c r="BN848" s="606" t="str">
        <f t="shared" si="441"/>
        <v/>
      </c>
      <c r="BO848" s="607" t="str">
        <f>IFERROR(IF(BN848="対象",ROUNDDOWN(L848*VLOOKUP(K848,【参考】数式用!$A$4:$J$42,10,FALSE)*AA848,0),""),"")</f>
        <v/>
      </c>
      <c r="BP848" s="606" t="str">
        <f t="shared" si="445"/>
        <v/>
      </c>
      <c r="BQ848" s="606" t="str">
        <f t="shared" si="442"/>
        <v/>
      </c>
      <c r="BR848" s="608" t="str">
        <f t="shared" si="446"/>
        <v/>
      </c>
      <c r="BS848" s="608" t="str">
        <f t="shared" si="443"/>
        <v/>
      </c>
      <c r="BT848" s="606" t="str">
        <f t="shared" si="444"/>
        <v/>
      </c>
      <c r="BU848" s="607" t="str">
        <f>IFERROR(IF(BT848="Ⅱロ有り",ROUNDDOWN(L848*VLOOKUP(K848,【参考】数式用!$A$4:$J$42,10,FALSE)*AA848,0),""),"")</f>
        <v/>
      </c>
      <c r="BV848" s="606" t="str">
        <f>IFERROR(IF(BT848="Ⅱロなし",ROUNDDOWN(L848*VLOOKUP(K848,【参考】数式用!$A$4:$J$42,8,FALSE)*AA848,0),""),"")</f>
        <v/>
      </c>
    </row>
    <row r="849" spans="1:74" ht="110.1" customHeight="1" thickBot="1">
      <c r="A849" s="333">
        <v>836</v>
      </c>
      <c r="B849" s="1008" t="str">
        <f>IF(基本情報入力シート!B871="","",基本情報入力シート!B871)</f>
        <v/>
      </c>
      <c r="C849" s="1009"/>
      <c r="D849" s="1009"/>
      <c r="E849" s="1009"/>
      <c r="F849" s="1010"/>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24" t="str">
        <f>IF('別紙様式2-2（個票（４、５月））'!M849="","",'別紙様式2-2（個票（４、５月））'!M849)</f>
        <v/>
      </c>
      <c r="N849" s="584" t="str">
        <f>IF('別紙様式2-2（個票（４、５月））'!N849="","",'別紙様式2-2（個票（４、５月））'!N849)</f>
        <v/>
      </c>
      <c r="O849" s="336"/>
      <c r="P849" s="337" t="str">
        <f>IFERROR(VLOOKUP(K849,【参考】数式用!$A$2:$M$57,MATCH(O849,【参考】数式用!$G$3:$M$3,0)+6,0),"")</f>
        <v/>
      </c>
      <c r="Q849" s="338" t="s">
        <v>118</v>
      </c>
      <c r="R849" s="339"/>
      <c r="S849" s="340" t="s">
        <v>183</v>
      </c>
      <c r="T849" s="339"/>
      <c r="U849" s="340" t="s">
        <v>184</v>
      </c>
      <c r="V849" s="339"/>
      <c r="W849" s="340" t="s">
        <v>183</v>
      </c>
      <c r="X849" s="339"/>
      <c r="Y849" s="340" t="s">
        <v>185</v>
      </c>
      <c r="Z849" s="340" t="s">
        <v>186</v>
      </c>
      <c r="AA849" s="340" t="str">
        <f t="shared" si="416"/>
        <v/>
      </c>
      <c r="AB849" s="341" t="s">
        <v>187</v>
      </c>
      <c r="AC849" s="342" t="str">
        <f t="shared" si="417"/>
        <v/>
      </c>
      <c r="AD849" s="509" t="str">
        <f t="shared" si="418"/>
        <v/>
      </c>
      <c r="AE849" s="343" t="str">
        <f>IFERROR(ROUNDDOWN(ROUNDDOWN(ROUND(L849*VLOOKUP(K849,【参考】数式用!$A$2:$M$57,MATCH("処遇改善加算Ⅳ",【参考】数式用!$G$3:$M$3,0)+6,0),0),0)*AA849*0.5,0), "")</f>
        <v/>
      </c>
      <c r="AF849" s="344"/>
      <c r="AG849" s="345"/>
      <c r="AH849" s="345"/>
      <c r="AI849" s="344"/>
      <c r="AJ849" s="382"/>
      <c r="AK849" s="346"/>
      <c r="AL849" s="324" t="str">
        <f t="shared" si="419"/>
        <v/>
      </c>
      <c r="AM849" s="325" t="str">
        <f t="shared" si="420"/>
        <v/>
      </c>
      <c r="AN849" s="255"/>
      <c r="AO849" s="577" t="str">
        <f>IFERROR(VLOOKUP(K849,【参考】数式用!$A$2:$N$57,14,FALSE),"")</f>
        <v/>
      </c>
      <c r="AP849" s="577" t="str">
        <f t="shared" si="421"/>
        <v/>
      </c>
      <c r="AQ849" s="560" t="str">
        <f t="shared" si="422"/>
        <v/>
      </c>
      <c r="AR849" s="560" t="str">
        <f t="shared" si="423"/>
        <v>キャリアパス要件Ⅰ・Ⅱ_</v>
      </c>
      <c r="AS849" s="632" t="str">
        <f t="shared" si="424"/>
        <v>入力済</v>
      </c>
      <c r="AT849" s="577" t="str">
        <f t="shared" si="425"/>
        <v/>
      </c>
      <c r="AU849" s="632" t="str">
        <f t="shared" si="426"/>
        <v>入力済</v>
      </c>
      <c r="AV849" s="632" t="str">
        <f t="shared" si="427"/>
        <v/>
      </c>
      <c r="AW849" s="632" t="str">
        <f t="shared" si="428"/>
        <v/>
      </c>
      <c r="AX849" s="577" t="str">
        <f t="shared" si="429"/>
        <v/>
      </c>
      <c r="AY849" s="632" t="str">
        <f>IFERROR(VLOOKUP(K849,【参考】数式用!$AR$3:$AS$49, 2, FALSE), "")</f>
        <v/>
      </c>
      <c r="AZ849" s="577" t="str">
        <f t="shared" si="430"/>
        <v/>
      </c>
      <c r="BA849" s="559" t="str">
        <f t="shared" si="431"/>
        <v>入力済</v>
      </c>
      <c r="BB849" s="632" t="str">
        <f>IFERROR(VLOOKUP(K849,【参考】数式用!$AX$3:$AY$59, 2, FALSE), "")</f>
        <v/>
      </c>
      <c r="BC849" s="577" t="str">
        <f t="shared" si="432"/>
        <v/>
      </c>
      <c r="BD849" s="559" t="str">
        <f t="shared" si="433"/>
        <v>入力済</v>
      </c>
      <c r="BE849" s="559" t="str">
        <f t="shared" si="434"/>
        <v/>
      </c>
      <c r="BF849" s="559" t="str">
        <f t="shared" si="435"/>
        <v/>
      </c>
      <c r="BG849" s="559" t="str">
        <f t="shared" si="436"/>
        <v/>
      </c>
      <c r="BH849" s="559" t="str">
        <f t="shared" si="437"/>
        <v/>
      </c>
      <c r="BI849" s="559" t="str">
        <f t="shared" si="438"/>
        <v/>
      </c>
      <c r="BK849" s="27"/>
      <c r="BL849" s="606" t="str">
        <f t="shared" si="439"/>
        <v/>
      </c>
      <c r="BM849" s="606" t="str">
        <f t="shared" si="440"/>
        <v/>
      </c>
      <c r="BN849" s="606" t="str">
        <f t="shared" si="441"/>
        <v/>
      </c>
      <c r="BO849" s="607" t="str">
        <f>IFERROR(IF(BN849="対象",ROUNDDOWN(L849*VLOOKUP(K849,【参考】数式用!$A$4:$J$42,10,FALSE)*AA849,0),""),"")</f>
        <v/>
      </c>
      <c r="BP849" s="606" t="str">
        <f t="shared" si="445"/>
        <v/>
      </c>
      <c r="BQ849" s="606" t="str">
        <f t="shared" si="442"/>
        <v/>
      </c>
      <c r="BR849" s="608" t="str">
        <f t="shared" si="446"/>
        <v/>
      </c>
      <c r="BS849" s="608" t="str">
        <f t="shared" si="443"/>
        <v/>
      </c>
      <c r="BT849" s="606" t="str">
        <f t="shared" si="444"/>
        <v/>
      </c>
      <c r="BU849" s="607" t="str">
        <f>IFERROR(IF(BT849="Ⅱロ有り",ROUNDDOWN(L849*VLOOKUP(K849,【参考】数式用!$A$4:$J$42,10,FALSE)*AA849,0),""),"")</f>
        <v/>
      </c>
      <c r="BV849" s="606" t="str">
        <f>IFERROR(IF(BT849="Ⅱロなし",ROUNDDOWN(L849*VLOOKUP(K849,【参考】数式用!$A$4:$J$42,8,FALSE)*AA849,0),""),"")</f>
        <v/>
      </c>
    </row>
    <row r="850" spans="1:74" ht="110.1" customHeight="1" thickBot="1">
      <c r="A850" s="333">
        <v>837</v>
      </c>
      <c r="B850" s="1008" t="str">
        <f>IF(基本情報入力シート!B872="","",基本情報入力シート!B872)</f>
        <v/>
      </c>
      <c r="C850" s="1009"/>
      <c r="D850" s="1009"/>
      <c r="E850" s="1009"/>
      <c r="F850" s="1010"/>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24" t="str">
        <f>IF('別紙様式2-2（個票（４、５月））'!M850="","",'別紙様式2-2（個票（４、５月））'!M850)</f>
        <v/>
      </c>
      <c r="N850" s="584" t="str">
        <f>IF('別紙様式2-2（個票（４、５月））'!N850="","",'別紙様式2-2（個票（４、５月））'!N850)</f>
        <v/>
      </c>
      <c r="O850" s="336"/>
      <c r="P850" s="337" t="str">
        <f>IFERROR(VLOOKUP(K850,【参考】数式用!$A$2:$M$57,MATCH(O850,【参考】数式用!$G$3:$M$3,0)+6,0),"")</f>
        <v/>
      </c>
      <c r="Q850" s="338" t="s">
        <v>118</v>
      </c>
      <c r="R850" s="339"/>
      <c r="S850" s="340" t="s">
        <v>183</v>
      </c>
      <c r="T850" s="339"/>
      <c r="U850" s="340" t="s">
        <v>184</v>
      </c>
      <c r="V850" s="339"/>
      <c r="W850" s="340" t="s">
        <v>183</v>
      </c>
      <c r="X850" s="339"/>
      <c r="Y850" s="340" t="s">
        <v>185</v>
      </c>
      <c r="Z850" s="340" t="s">
        <v>186</v>
      </c>
      <c r="AA850" s="340" t="str">
        <f t="shared" si="416"/>
        <v/>
      </c>
      <c r="AB850" s="341" t="s">
        <v>187</v>
      </c>
      <c r="AC850" s="342" t="str">
        <f t="shared" si="417"/>
        <v/>
      </c>
      <c r="AD850" s="509" t="str">
        <f t="shared" si="418"/>
        <v/>
      </c>
      <c r="AE850" s="343" t="str">
        <f>IFERROR(ROUNDDOWN(ROUNDDOWN(ROUND(L850*VLOOKUP(K850,【参考】数式用!$A$2:$M$57,MATCH("処遇改善加算Ⅳ",【参考】数式用!$G$3:$M$3,0)+6,0),0),0)*AA850*0.5,0), "")</f>
        <v/>
      </c>
      <c r="AF850" s="344"/>
      <c r="AG850" s="345"/>
      <c r="AH850" s="345"/>
      <c r="AI850" s="344"/>
      <c r="AJ850" s="382"/>
      <c r="AK850" s="346"/>
      <c r="AL850" s="324" t="str">
        <f t="shared" si="419"/>
        <v/>
      </c>
      <c r="AM850" s="325" t="str">
        <f t="shared" si="420"/>
        <v/>
      </c>
      <c r="AN850" s="255"/>
      <c r="AO850" s="577" t="str">
        <f>IFERROR(VLOOKUP(K850,【参考】数式用!$A$2:$N$57,14,FALSE),"")</f>
        <v/>
      </c>
      <c r="AP850" s="577" t="str">
        <f t="shared" si="421"/>
        <v/>
      </c>
      <c r="AQ850" s="560" t="str">
        <f t="shared" si="422"/>
        <v/>
      </c>
      <c r="AR850" s="560" t="str">
        <f t="shared" si="423"/>
        <v>キャリアパス要件Ⅰ・Ⅱ_</v>
      </c>
      <c r="AS850" s="632" t="str">
        <f t="shared" si="424"/>
        <v>入力済</v>
      </c>
      <c r="AT850" s="577" t="str">
        <f t="shared" si="425"/>
        <v/>
      </c>
      <c r="AU850" s="632" t="str">
        <f t="shared" si="426"/>
        <v>入力済</v>
      </c>
      <c r="AV850" s="632" t="str">
        <f t="shared" si="427"/>
        <v/>
      </c>
      <c r="AW850" s="632" t="str">
        <f t="shared" si="428"/>
        <v/>
      </c>
      <c r="AX850" s="577" t="str">
        <f t="shared" si="429"/>
        <v/>
      </c>
      <c r="AY850" s="632" t="str">
        <f>IFERROR(VLOOKUP(K850,【参考】数式用!$AR$3:$AS$49, 2, FALSE), "")</f>
        <v/>
      </c>
      <c r="AZ850" s="577" t="str">
        <f t="shared" si="430"/>
        <v/>
      </c>
      <c r="BA850" s="559" t="str">
        <f t="shared" si="431"/>
        <v>入力済</v>
      </c>
      <c r="BB850" s="632" t="str">
        <f>IFERROR(VLOOKUP(K850,【参考】数式用!$AX$3:$AY$59, 2, FALSE), "")</f>
        <v/>
      </c>
      <c r="BC850" s="577" t="str">
        <f t="shared" si="432"/>
        <v/>
      </c>
      <c r="BD850" s="559" t="str">
        <f t="shared" si="433"/>
        <v>入力済</v>
      </c>
      <c r="BE850" s="559" t="str">
        <f t="shared" si="434"/>
        <v/>
      </c>
      <c r="BF850" s="559" t="str">
        <f t="shared" si="435"/>
        <v/>
      </c>
      <c r="BG850" s="559" t="str">
        <f t="shared" si="436"/>
        <v/>
      </c>
      <c r="BH850" s="559" t="str">
        <f t="shared" si="437"/>
        <v/>
      </c>
      <c r="BI850" s="559" t="str">
        <f t="shared" si="438"/>
        <v/>
      </c>
      <c r="BK850" s="27"/>
      <c r="BL850" s="606" t="str">
        <f t="shared" si="439"/>
        <v/>
      </c>
      <c r="BM850" s="606" t="str">
        <f t="shared" si="440"/>
        <v/>
      </c>
      <c r="BN850" s="606" t="str">
        <f t="shared" si="441"/>
        <v/>
      </c>
      <c r="BO850" s="607" t="str">
        <f>IFERROR(IF(BN850="対象",ROUNDDOWN(L850*VLOOKUP(K850,【参考】数式用!$A$4:$J$42,10,FALSE)*AA850,0),""),"")</f>
        <v/>
      </c>
      <c r="BP850" s="606" t="str">
        <f t="shared" si="445"/>
        <v/>
      </c>
      <c r="BQ850" s="606" t="str">
        <f t="shared" si="442"/>
        <v/>
      </c>
      <c r="BR850" s="608" t="str">
        <f t="shared" si="446"/>
        <v/>
      </c>
      <c r="BS850" s="608" t="str">
        <f t="shared" si="443"/>
        <v/>
      </c>
      <c r="BT850" s="606" t="str">
        <f t="shared" si="444"/>
        <v/>
      </c>
      <c r="BU850" s="607" t="str">
        <f>IFERROR(IF(BT850="Ⅱロ有り",ROUNDDOWN(L850*VLOOKUP(K850,【参考】数式用!$A$4:$J$42,10,FALSE)*AA850,0),""),"")</f>
        <v/>
      </c>
      <c r="BV850" s="606" t="str">
        <f>IFERROR(IF(BT850="Ⅱロなし",ROUNDDOWN(L850*VLOOKUP(K850,【参考】数式用!$A$4:$J$42,8,FALSE)*AA850,0),""),"")</f>
        <v/>
      </c>
    </row>
    <row r="851" spans="1:74" ht="110.1" customHeight="1" thickBot="1">
      <c r="A851" s="333">
        <v>838</v>
      </c>
      <c r="B851" s="1008" t="str">
        <f>IF(基本情報入力シート!B873="","",基本情報入力シート!B873)</f>
        <v/>
      </c>
      <c r="C851" s="1009"/>
      <c r="D851" s="1009"/>
      <c r="E851" s="1009"/>
      <c r="F851" s="1010"/>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24" t="str">
        <f>IF('別紙様式2-2（個票（４、５月））'!M851="","",'別紙様式2-2（個票（４、５月））'!M851)</f>
        <v/>
      </c>
      <c r="N851" s="584" t="str">
        <f>IF('別紙様式2-2（個票（４、５月））'!N851="","",'別紙様式2-2（個票（４、５月））'!N851)</f>
        <v/>
      </c>
      <c r="O851" s="336"/>
      <c r="P851" s="337" t="str">
        <f>IFERROR(VLOOKUP(K851,【参考】数式用!$A$2:$M$57,MATCH(O851,【参考】数式用!$G$3:$M$3,0)+6,0),"")</f>
        <v/>
      </c>
      <c r="Q851" s="338" t="s">
        <v>118</v>
      </c>
      <c r="R851" s="339"/>
      <c r="S851" s="340" t="s">
        <v>183</v>
      </c>
      <c r="T851" s="339"/>
      <c r="U851" s="340" t="s">
        <v>184</v>
      </c>
      <c r="V851" s="339"/>
      <c r="W851" s="340" t="s">
        <v>183</v>
      </c>
      <c r="X851" s="339"/>
      <c r="Y851" s="340" t="s">
        <v>185</v>
      </c>
      <c r="Z851" s="340" t="s">
        <v>186</v>
      </c>
      <c r="AA851" s="340" t="str">
        <f t="shared" si="416"/>
        <v/>
      </c>
      <c r="AB851" s="341" t="s">
        <v>187</v>
      </c>
      <c r="AC851" s="342" t="str">
        <f t="shared" si="417"/>
        <v/>
      </c>
      <c r="AD851" s="509" t="str">
        <f t="shared" si="418"/>
        <v/>
      </c>
      <c r="AE851" s="343" t="str">
        <f>IFERROR(ROUNDDOWN(ROUNDDOWN(ROUND(L851*VLOOKUP(K851,【参考】数式用!$A$2:$M$57,MATCH("処遇改善加算Ⅳ",【参考】数式用!$G$3:$M$3,0)+6,0),0),0)*AA851*0.5,0), "")</f>
        <v/>
      </c>
      <c r="AF851" s="344"/>
      <c r="AG851" s="345"/>
      <c r="AH851" s="345"/>
      <c r="AI851" s="344"/>
      <c r="AJ851" s="382"/>
      <c r="AK851" s="346"/>
      <c r="AL851" s="324" t="str">
        <f t="shared" si="419"/>
        <v/>
      </c>
      <c r="AM851" s="325" t="str">
        <f t="shared" si="420"/>
        <v/>
      </c>
      <c r="AN851" s="255"/>
      <c r="AO851" s="577" t="str">
        <f>IFERROR(VLOOKUP(K851,【参考】数式用!$A$2:$N$57,14,FALSE),"")</f>
        <v/>
      </c>
      <c r="AP851" s="577" t="str">
        <f t="shared" si="421"/>
        <v/>
      </c>
      <c r="AQ851" s="560" t="str">
        <f t="shared" si="422"/>
        <v/>
      </c>
      <c r="AR851" s="560" t="str">
        <f t="shared" si="423"/>
        <v>キャリアパス要件Ⅰ・Ⅱ_</v>
      </c>
      <c r="AS851" s="632" t="str">
        <f t="shared" si="424"/>
        <v>入力済</v>
      </c>
      <c r="AT851" s="577" t="str">
        <f t="shared" si="425"/>
        <v/>
      </c>
      <c r="AU851" s="632" t="str">
        <f t="shared" si="426"/>
        <v>入力済</v>
      </c>
      <c r="AV851" s="632" t="str">
        <f t="shared" si="427"/>
        <v/>
      </c>
      <c r="AW851" s="632" t="str">
        <f t="shared" si="428"/>
        <v/>
      </c>
      <c r="AX851" s="577" t="str">
        <f t="shared" si="429"/>
        <v/>
      </c>
      <c r="AY851" s="632" t="str">
        <f>IFERROR(VLOOKUP(K851,【参考】数式用!$AR$3:$AS$49, 2, FALSE), "")</f>
        <v/>
      </c>
      <c r="AZ851" s="577" t="str">
        <f t="shared" si="430"/>
        <v/>
      </c>
      <c r="BA851" s="559" t="str">
        <f t="shared" si="431"/>
        <v>入力済</v>
      </c>
      <c r="BB851" s="632" t="str">
        <f>IFERROR(VLOOKUP(K851,【参考】数式用!$AX$3:$AY$59, 2, FALSE), "")</f>
        <v/>
      </c>
      <c r="BC851" s="577" t="str">
        <f t="shared" si="432"/>
        <v/>
      </c>
      <c r="BD851" s="559" t="str">
        <f t="shared" si="433"/>
        <v>入力済</v>
      </c>
      <c r="BE851" s="559" t="str">
        <f t="shared" si="434"/>
        <v/>
      </c>
      <c r="BF851" s="559" t="str">
        <f t="shared" si="435"/>
        <v/>
      </c>
      <c r="BG851" s="559" t="str">
        <f t="shared" si="436"/>
        <v/>
      </c>
      <c r="BH851" s="559" t="str">
        <f t="shared" si="437"/>
        <v/>
      </c>
      <c r="BI851" s="559" t="str">
        <f t="shared" si="438"/>
        <v/>
      </c>
      <c r="BK851" s="27"/>
      <c r="BL851" s="606" t="str">
        <f t="shared" si="439"/>
        <v/>
      </c>
      <c r="BM851" s="606" t="str">
        <f t="shared" si="440"/>
        <v/>
      </c>
      <c r="BN851" s="606" t="str">
        <f t="shared" si="441"/>
        <v/>
      </c>
      <c r="BO851" s="607" t="str">
        <f>IFERROR(IF(BN851="対象",ROUNDDOWN(L851*VLOOKUP(K851,【参考】数式用!$A$4:$J$42,10,FALSE)*AA851,0),""),"")</f>
        <v/>
      </c>
      <c r="BP851" s="606" t="str">
        <f t="shared" si="445"/>
        <v/>
      </c>
      <c r="BQ851" s="606" t="str">
        <f t="shared" si="442"/>
        <v/>
      </c>
      <c r="BR851" s="608" t="str">
        <f t="shared" si="446"/>
        <v/>
      </c>
      <c r="BS851" s="608" t="str">
        <f t="shared" si="443"/>
        <v/>
      </c>
      <c r="BT851" s="606" t="str">
        <f t="shared" si="444"/>
        <v/>
      </c>
      <c r="BU851" s="607" t="str">
        <f>IFERROR(IF(BT851="Ⅱロ有り",ROUNDDOWN(L851*VLOOKUP(K851,【参考】数式用!$A$4:$J$42,10,FALSE)*AA851,0),""),"")</f>
        <v/>
      </c>
      <c r="BV851" s="606" t="str">
        <f>IFERROR(IF(BT851="Ⅱロなし",ROUNDDOWN(L851*VLOOKUP(K851,【参考】数式用!$A$4:$J$42,8,FALSE)*AA851,0),""),"")</f>
        <v/>
      </c>
    </row>
    <row r="852" spans="1:74" ht="110.1" customHeight="1" thickBot="1">
      <c r="A852" s="333">
        <v>839</v>
      </c>
      <c r="B852" s="1008" t="str">
        <f>IF(基本情報入力シート!B874="","",基本情報入力シート!B874)</f>
        <v/>
      </c>
      <c r="C852" s="1009"/>
      <c r="D852" s="1009"/>
      <c r="E852" s="1009"/>
      <c r="F852" s="1010"/>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24" t="str">
        <f>IF('別紙様式2-2（個票（４、５月））'!M852="","",'別紙様式2-2（個票（４、５月））'!M852)</f>
        <v/>
      </c>
      <c r="N852" s="584" t="str">
        <f>IF('別紙様式2-2（個票（４、５月））'!N852="","",'別紙様式2-2（個票（４、５月））'!N852)</f>
        <v/>
      </c>
      <c r="O852" s="336"/>
      <c r="P852" s="337" t="str">
        <f>IFERROR(VLOOKUP(K852,【参考】数式用!$A$2:$M$57,MATCH(O852,【参考】数式用!$G$3:$M$3,0)+6,0),"")</f>
        <v/>
      </c>
      <c r="Q852" s="338" t="s">
        <v>118</v>
      </c>
      <c r="R852" s="339"/>
      <c r="S852" s="340" t="s">
        <v>183</v>
      </c>
      <c r="T852" s="339"/>
      <c r="U852" s="340" t="s">
        <v>184</v>
      </c>
      <c r="V852" s="339"/>
      <c r="W852" s="340" t="s">
        <v>183</v>
      </c>
      <c r="X852" s="339"/>
      <c r="Y852" s="340" t="s">
        <v>185</v>
      </c>
      <c r="Z852" s="340" t="s">
        <v>186</v>
      </c>
      <c r="AA852" s="340" t="str">
        <f t="shared" si="416"/>
        <v/>
      </c>
      <c r="AB852" s="341" t="s">
        <v>187</v>
      </c>
      <c r="AC852" s="342" t="str">
        <f t="shared" si="417"/>
        <v/>
      </c>
      <c r="AD852" s="509" t="str">
        <f t="shared" si="418"/>
        <v/>
      </c>
      <c r="AE852" s="343" t="str">
        <f>IFERROR(ROUNDDOWN(ROUNDDOWN(ROUND(L852*VLOOKUP(K852,【参考】数式用!$A$2:$M$57,MATCH("処遇改善加算Ⅳ",【参考】数式用!$G$3:$M$3,0)+6,0),0),0)*AA852*0.5,0), "")</f>
        <v/>
      </c>
      <c r="AF852" s="344"/>
      <c r="AG852" s="345"/>
      <c r="AH852" s="345"/>
      <c r="AI852" s="344"/>
      <c r="AJ852" s="382"/>
      <c r="AK852" s="346"/>
      <c r="AL852" s="324" t="str">
        <f t="shared" si="419"/>
        <v/>
      </c>
      <c r="AM852" s="325" t="str">
        <f t="shared" si="420"/>
        <v/>
      </c>
      <c r="AN852" s="255"/>
      <c r="AO852" s="577" t="str">
        <f>IFERROR(VLOOKUP(K852,【参考】数式用!$A$2:$N$57,14,FALSE),"")</f>
        <v/>
      </c>
      <c r="AP852" s="577" t="str">
        <f t="shared" si="421"/>
        <v/>
      </c>
      <c r="AQ852" s="560" t="str">
        <f t="shared" si="422"/>
        <v/>
      </c>
      <c r="AR852" s="560" t="str">
        <f t="shared" si="423"/>
        <v>キャリアパス要件Ⅰ・Ⅱ_</v>
      </c>
      <c r="AS852" s="632" t="str">
        <f t="shared" si="424"/>
        <v>入力済</v>
      </c>
      <c r="AT852" s="577" t="str">
        <f t="shared" si="425"/>
        <v/>
      </c>
      <c r="AU852" s="632" t="str">
        <f t="shared" si="426"/>
        <v>入力済</v>
      </c>
      <c r="AV852" s="632" t="str">
        <f t="shared" si="427"/>
        <v/>
      </c>
      <c r="AW852" s="632" t="str">
        <f t="shared" si="428"/>
        <v/>
      </c>
      <c r="AX852" s="577" t="str">
        <f t="shared" si="429"/>
        <v/>
      </c>
      <c r="AY852" s="632" t="str">
        <f>IFERROR(VLOOKUP(K852,【参考】数式用!$AR$3:$AS$49, 2, FALSE), "")</f>
        <v/>
      </c>
      <c r="AZ852" s="577" t="str">
        <f t="shared" si="430"/>
        <v/>
      </c>
      <c r="BA852" s="559" t="str">
        <f t="shared" si="431"/>
        <v>入力済</v>
      </c>
      <c r="BB852" s="632" t="str">
        <f>IFERROR(VLOOKUP(K852,【参考】数式用!$AX$3:$AY$59, 2, FALSE), "")</f>
        <v/>
      </c>
      <c r="BC852" s="577" t="str">
        <f t="shared" si="432"/>
        <v/>
      </c>
      <c r="BD852" s="559" t="str">
        <f t="shared" si="433"/>
        <v>入力済</v>
      </c>
      <c r="BE852" s="559" t="str">
        <f t="shared" si="434"/>
        <v/>
      </c>
      <c r="BF852" s="559" t="str">
        <f t="shared" si="435"/>
        <v/>
      </c>
      <c r="BG852" s="559" t="str">
        <f t="shared" si="436"/>
        <v/>
      </c>
      <c r="BH852" s="559" t="str">
        <f t="shared" si="437"/>
        <v/>
      </c>
      <c r="BI852" s="559" t="str">
        <f t="shared" si="438"/>
        <v/>
      </c>
      <c r="BK852" s="27"/>
      <c r="BL852" s="606" t="str">
        <f t="shared" si="439"/>
        <v/>
      </c>
      <c r="BM852" s="606" t="str">
        <f t="shared" si="440"/>
        <v/>
      </c>
      <c r="BN852" s="606" t="str">
        <f t="shared" si="441"/>
        <v/>
      </c>
      <c r="BO852" s="607" t="str">
        <f>IFERROR(IF(BN852="対象",ROUNDDOWN(L852*VLOOKUP(K852,【参考】数式用!$A$4:$J$42,10,FALSE)*AA852,0),""),"")</f>
        <v/>
      </c>
      <c r="BP852" s="606" t="str">
        <f t="shared" si="445"/>
        <v/>
      </c>
      <c r="BQ852" s="606" t="str">
        <f t="shared" si="442"/>
        <v/>
      </c>
      <c r="BR852" s="608" t="str">
        <f t="shared" si="446"/>
        <v/>
      </c>
      <c r="BS852" s="608" t="str">
        <f t="shared" si="443"/>
        <v/>
      </c>
      <c r="BT852" s="606" t="str">
        <f t="shared" si="444"/>
        <v/>
      </c>
      <c r="BU852" s="607" t="str">
        <f>IFERROR(IF(BT852="Ⅱロ有り",ROUNDDOWN(L852*VLOOKUP(K852,【参考】数式用!$A$4:$J$42,10,FALSE)*AA852,0),""),"")</f>
        <v/>
      </c>
      <c r="BV852" s="606" t="str">
        <f>IFERROR(IF(BT852="Ⅱロなし",ROUNDDOWN(L852*VLOOKUP(K852,【参考】数式用!$A$4:$J$42,8,FALSE)*AA852,0),""),"")</f>
        <v/>
      </c>
    </row>
    <row r="853" spans="1:74" ht="110.1" customHeight="1" thickBot="1">
      <c r="A853" s="333">
        <v>840</v>
      </c>
      <c r="B853" s="1008" t="str">
        <f>IF(基本情報入力シート!B875="","",基本情報入力シート!B875)</f>
        <v/>
      </c>
      <c r="C853" s="1009"/>
      <c r="D853" s="1009"/>
      <c r="E853" s="1009"/>
      <c r="F853" s="1010"/>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24" t="str">
        <f>IF('別紙様式2-2（個票（４、５月））'!M853="","",'別紙様式2-2（個票（４、５月））'!M853)</f>
        <v/>
      </c>
      <c r="N853" s="584" t="str">
        <f>IF('別紙様式2-2（個票（４、５月））'!N853="","",'別紙様式2-2（個票（４、５月））'!N853)</f>
        <v/>
      </c>
      <c r="O853" s="336"/>
      <c r="P853" s="337" t="str">
        <f>IFERROR(VLOOKUP(K853,【参考】数式用!$A$2:$M$57,MATCH(O853,【参考】数式用!$G$3:$M$3,0)+6,0),"")</f>
        <v/>
      </c>
      <c r="Q853" s="338" t="s">
        <v>118</v>
      </c>
      <c r="R853" s="339"/>
      <c r="S853" s="340" t="s">
        <v>183</v>
      </c>
      <c r="T853" s="339"/>
      <c r="U853" s="340" t="s">
        <v>184</v>
      </c>
      <c r="V853" s="339"/>
      <c r="W853" s="340" t="s">
        <v>183</v>
      </c>
      <c r="X853" s="339"/>
      <c r="Y853" s="340" t="s">
        <v>185</v>
      </c>
      <c r="Z853" s="340" t="s">
        <v>186</v>
      </c>
      <c r="AA853" s="340" t="str">
        <f t="shared" si="416"/>
        <v/>
      </c>
      <c r="AB853" s="341" t="s">
        <v>187</v>
      </c>
      <c r="AC853" s="342" t="str">
        <f t="shared" si="417"/>
        <v/>
      </c>
      <c r="AD853" s="509" t="str">
        <f t="shared" si="418"/>
        <v/>
      </c>
      <c r="AE853" s="343" t="str">
        <f>IFERROR(ROUNDDOWN(ROUNDDOWN(ROUND(L853*VLOOKUP(K853,【参考】数式用!$A$2:$M$57,MATCH("処遇改善加算Ⅳ",【参考】数式用!$G$3:$M$3,0)+6,0),0),0)*AA853*0.5,0), "")</f>
        <v/>
      </c>
      <c r="AF853" s="344"/>
      <c r="AG853" s="345"/>
      <c r="AH853" s="345"/>
      <c r="AI853" s="344"/>
      <c r="AJ853" s="382"/>
      <c r="AK853" s="346"/>
      <c r="AL853" s="324" t="str">
        <f t="shared" si="419"/>
        <v/>
      </c>
      <c r="AM853" s="325" t="str">
        <f t="shared" si="420"/>
        <v/>
      </c>
      <c r="AN853" s="255"/>
      <c r="AO853" s="577" t="str">
        <f>IFERROR(VLOOKUP(K853,【参考】数式用!$A$2:$N$57,14,FALSE),"")</f>
        <v/>
      </c>
      <c r="AP853" s="577" t="str">
        <f t="shared" si="421"/>
        <v/>
      </c>
      <c r="AQ853" s="560" t="str">
        <f t="shared" si="422"/>
        <v/>
      </c>
      <c r="AR853" s="560" t="str">
        <f t="shared" si="423"/>
        <v>キャリアパス要件Ⅰ・Ⅱ_</v>
      </c>
      <c r="AS853" s="632" t="str">
        <f t="shared" si="424"/>
        <v>入力済</v>
      </c>
      <c r="AT853" s="577" t="str">
        <f t="shared" si="425"/>
        <v/>
      </c>
      <c r="AU853" s="632" t="str">
        <f t="shared" si="426"/>
        <v>入力済</v>
      </c>
      <c r="AV853" s="632" t="str">
        <f t="shared" si="427"/>
        <v/>
      </c>
      <c r="AW853" s="632" t="str">
        <f t="shared" si="428"/>
        <v/>
      </c>
      <c r="AX853" s="577" t="str">
        <f t="shared" si="429"/>
        <v/>
      </c>
      <c r="AY853" s="632" t="str">
        <f>IFERROR(VLOOKUP(K853,【参考】数式用!$AR$3:$AS$49, 2, FALSE), "")</f>
        <v/>
      </c>
      <c r="AZ853" s="577" t="str">
        <f t="shared" si="430"/>
        <v/>
      </c>
      <c r="BA853" s="559" t="str">
        <f t="shared" si="431"/>
        <v>入力済</v>
      </c>
      <c r="BB853" s="632" t="str">
        <f>IFERROR(VLOOKUP(K853,【参考】数式用!$AX$3:$AY$59, 2, FALSE), "")</f>
        <v/>
      </c>
      <c r="BC853" s="577" t="str">
        <f t="shared" si="432"/>
        <v/>
      </c>
      <c r="BD853" s="559" t="str">
        <f t="shared" si="433"/>
        <v>入力済</v>
      </c>
      <c r="BE853" s="559" t="str">
        <f t="shared" si="434"/>
        <v/>
      </c>
      <c r="BF853" s="559" t="str">
        <f t="shared" si="435"/>
        <v/>
      </c>
      <c r="BG853" s="559" t="str">
        <f t="shared" si="436"/>
        <v/>
      </c>
      <c r="BH853" s="559" t="str">
        <f t="shared" si="437"/>
        <v/>
      </c>
      <c r="BI853" s="559" t="str">
        <f t="shared" si="438"/>
        <v/>
      </c>
      <c r="BK853" s="27"/>
      <c r="BL853" s="606" t="str">
        <f t="shared" si="439"/>
        <v/>
      </c>
      <c r="BM853" s="606" t="str">
        <f t="shared" si="440"/>
        <v/>
      </c>
      <c r="BN853" s="606" t="str">
        <f t="shared" si="441"/>
        <v/>
      </c>
      <c r="BO853" s="607" t="str">
        <f>IFERROR(IF(BN853="対象",ROUNDDOWN(L853*VLOOKUP(K853,【参考】数式用!$A$4:$J$42,10,FALSE)*AA853,0),""),"")</f>
        <v/>
      </c>
      <c r="BP853" s="606" t="str">
        <f t="shared" si="445"/>
        <v/>
      </c>
      <c r="BQ853" s="606" t="str">
        <f t="shared" si="442"/>
        <v/>
      </c>
      <c r="BR853" s="608" t="str">
        <f t="shared" si="446"/>
        <v/>
      </c>
      <c r="BS853" s="608" t="str">
        <f t="shared" si="443"/>
        <v/>
      </c>
      <c r="BT853" s="606" t="str">
        <f t="shared" si="444"/>
        <v/>
      </c>
      <c r="BU853" s="607" t="str">
        <f>IFERROR(IF(BT853="Ⅱロ有り",ROUNDDOWN(L853*VLOOKUP(K853,【参考】数式用!$A$4:$J$42,10,FALSE)*AA853,0),""),"")</f>
        <v/>
      </c>
      <c r="BV853" s="606" t="str">
        <f>IFERROR(IF(BT853="Ⅱロなし",ROUNDDOWN(L853*VLOOKUP(K853,【参考】数式用!$A$4:$J$42,8,FALSE)*AA853,0),""),"")</f>
        <v/>
      </c>
    </row>
    <row r="854" spans="1:74" ht="110.1" customHeight="1" thickBot="1">
      <c r="A854" s="333">
        <v>841</v>
      </c>
      <c r="B854" s="1008" t="str">
        <f>IF(基本情報入力シート!B876="","",基本情報入力シート!B876)</f>
        <v/>
      </c>
      <c r="C854" s="1009"/>
      <c r="D854" s="1009"/>
      <c r="E854" s="1009"/>
      <c r="F854" s="1010"/>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24" t="str">
        <f>IF('別紙様式2-2（個票（４、５月））'!M854="","",'別紙様式2-2（個票（４、５月））'!M854)</f>
        <v/>
      </c>
      <c r="N854" s="584" t="str">
        <f>IF('別紙様式2-2（個票（４、５月））'!N854="","",'別紙様式2-2（個票（４、５月））'!N854)</f>
        <v/>
      </c>
      <c r="O854" s="336"/>
      <c r="P854" s="337" t="str">
        <f>IFERROR(VLOOKUP(K854,【参考】数式用!$A$2:$M$57,MATCH(O854,【参考】数式用!$G$3:$M$3,0)+6,0),"")</f>
        <v/>
      </c>
      <c r="Q854" s="338" t="s">
        <v>118</v>
      </c>
      <c r="R854" s="339"/>
      <c r="S854" s="340" t="s">
        <v>183</v>
      </c>
      <c r="T854" s="339"/>
      <c r="U854" s="340" t="s">
        <v>184</v>
      </c>
      <c r="V854" s="339"/>
      <c r="W854" s="340" t="s">
        <v>183</v>
      </c>
      <c r="X854" s="339"/>
      <c r="Y854" s="340" t="s">
        <v>185</v>
      </c>
      <c r="Z854" s="340" t="s">
        <v>186</v>
      </c>
      <c r="AA854" s="340" t="str">
        <f t="shared" si="416"/>
        <v/>
      </c>
      <c r="AB854" s="341" t="s">
        <v>187</v>
      </c>
      <c r="AC854" s="342" t="str">
        <f t="shared" si="417"/>
        <v/>
      </c>
      <c r="AD854" s="509" t="str">
        <f t="shared" si="418"/>
        <v/>
      </c>
      <c r="AE854" s="343" t="str">
        <f>IFERROR(ROUNDDOWN(ROUNDDOWN(ROUND(L854*VLOOKUP(K854,【参考】数式用!$A$2:$M$57,MATCH("処遇改善加算Ⅳ",【参考】数式用!$G$3:$M$3,0)+6,0),0),0)*AA854*0.5,0), "")</f>
        <v/>
      </c>
      <c r="AF854" s="344"/>
      <c r="AG854" s="345"/>
      <c r="AH854" s="345"/>
      <c r="AI854" s="344"/>
      <c r="AJ854" s="382"/>
      <c r="AK854" s="346"/>
      <c r="AL854" s="324" t="str">
        <f t="shared" si="419"/>
        <v/>
      </c>
      <c r="AM854" s="325" t="str">
        <f t="shared" si="420"/>
        <v/>
      </c>
      <c r="AN854" s="255"/>
      <c r="AO854" s="577" t="str">
        <f>IFERROR(VLOOKUP(K854,【参考】数式用!$A$2:$N$57,14,FALSE),"")</f>
        <v/>
      </c>
      <c r="AP854" s="577" t="str">
        <f t="shared" si="421"/>
        <v/>
      </c>
      <c r="AQ854" s="560" t="str">
        <f t="shared" si="422"/>
        <v/>
      </c>
      <c r="AR854" s="560" t="str">
        <f t="shared" si="423"/>
        <v>キャリアパス要件Ⅰ・Ⅱ_</v>
      </c>
      <c r="AS854" s="632" t="str">
        <f t="shared" si="424"/>
        <v>入力済</v>
      </c>
      <c r="AT854" s="577" t="str">
        <f t="shared" si="425"/>
        <v/>
      </c>
      <c r="AU854" s="632" t="str">
        <f t="shared" si="426"/>
        <v>入力済</v>
      </c>
      <c r="AV854" s="632" t="str">
        <f t="shared" si="427"/>
        <v/>
      </c>
      <c r="AW854" s="632" t="str">
        <f t="shared" si="428"/>
        <v/>
      </c>
      <c r="AX854" s="577" t="str">
        <f t="shared" si="429"/>
        <v/>
      </c>
      <c r="AY854" s="632" t="str">
        <f>IFERROR(VLOOKUP(K854,【参考】数式用!$AR$3:$AS$49, 2, FALSE), "")</f>
        <v/>
      </c>
      <c r="AZ854" s="577" t="str">
        <f t="shared" si="430"/>
        <v/>
      </c>
      <c r="BA854" s="559" t="str">
        <f t="shared" si="431"/>
        <v>入力済</v>
      </c>
      <c r="BB854" s="632" t="str">
        <f>IFERROR(VLOOKUP(K854,【参考】数式用!$AX$3:$AY$59, 2, FALSE), "")</f>
        <v/>
      </c>
      <c r="BC854" s="577" t="str">
        <f t="shared" si="432"/>
        <v/>
      </c>
      <c r="BD854" s="559" t="str">
        <f t="shared" si="433"/>
        <v>入力済</v>
      </c>
      <c r="BE854" s="559" t="str">
        <f t="shared" si="434"/>
        <v/>
      </c>
      <c r="BF854" s="559" t="str">
        <f t="shared" si="435"/>
        <v/>
      </c>
      <c r="BG854" s="559" t="str">
        <f t="shared" si="436"/>
        <v/>
      </c>
      <c r="BH854" s="559" t="str">
        <f t="shared" si="437"/>
        <v/>
      </c>
      <c r="BI854" s="559" t="str">
        <f t="shared" si="438"/>
        <v/>
      </c>
      <c r="BK854" s="27"/>
      <c r="BL854" s="606" t="str">
        <f t="shared" si="439"/>
        <v/>
      </c>
      <c r="BM854" s="606" t="str">
        <f t="shared" si="440"/>
        <v/>
      </c>
      <c r="BN854" s="606" t="str">
        <f t="shared" si="441"/>
        <v/>
      </c>
      <c r="BO854" s="607" t="str">
        <f>IFERROR(IF(BN854="対象",ROUNDDOWN(L854*VLOOKUP(K854,【参考】数式用!$A$4:$J$42,10,FALSE)*AA854,0),""),"")</f>
        <v/>
      </c>
      <c r="BP854" s="606" t="str">
        <f t="shared" si="445"/>
        <v/>
      </c>
      <c r="BQ854" s="606" t="str">
        <f t="shared" si="442"/>
        <v/>
      </c>
      <c r="BR854" s="608" t="str">
        <f t="shared" si="446"/>
        <v/>
      </c>
      <c r="BS854" s="608" t="str">
        <f t="shared" si="443"/>
        <v/>
      </c>
      <c r="BT854" s="606" t="str">
        <f t="shared" si="444"/>
        <v/>
      </c>
      <c r="BU854" s="607" t="str">
        <f>IFERROR(IF(BT854="Ⅱロ有り",ROUNDDOWN(L854*VLOOKUP(K854,【参考】数式用!$A$4:$J$42,10,FALSE)*AA854,0),""),"")</f>
        <v/>
      </c>
      <c r="BV854" s="606" t="str">
        <f>IFERROR(IF(BT854="Ⅱロなし",ROUNDDOWN(L854*VLOOKUP(K854,【参考】数式用!$A$4:$J$42,8,FALSE)*AA854,0),""),"")</f>
        <v/>
      </c>
    </row>
    <row r="855" spans="1:74" ht="110.1" customHeight="1" thickBot="1">
      <c r="A855" s="333">
        <v>842</v>
      </c>
      <c r="B855" s="1008" t="str">
        <f>IF(基本情報入力シート!B877="","",基本情報入力シート!B877)</f>
        <v/>
      </c>
      <c r="C855" s="1009"/>
      <c r="D855" s="1009"/>
      <c r="E855" s="1009"/>
      <c r="F855" s="1010"/>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24" t="str">
        <f>IF('別紙様式2-2（個票（４、５月））'!M855="","",'別紙様式2-2（個票（４、５月））'!M855)</f>
        <v/>
      </c>
      <c r="N855" s="584" t="str">
        <f>IF('別紙様式2-2（個票（４、５月））'!N855="","",'別紙様式2-2（個票（４、５月））'!N855)</f>
        <v/>
      </c>
      <c r="O855" s="336"/>
      <c r="P855" s="337" t="str">
        <f>IFERROR(VLOOKUP(K855,【参考】数式用!$A$2:$M$57,MATCH(O855,【参考】数式用!$G$3:$M$3,0)+6,0),"")</f>
        <v/>
      </c>
      <c r="Q855" s="338" t="s">
        <v>118</v>
      </c>
      <c r="R855" s="339"/>
      <c r="S855" s="340" t="s">
        <v>183</v>
      </c>
      <c r="T855" s="339"/>
      <c r="U855" s="340" t="s">
        <v>184</v>
      </c>
      <c r="V855" s="339"/>
      <c r="W855" s="340" t="s">
        <v>183</v>
      </c>
      <c r="X855" s="339"/>
      <c r="Y855" s="340" t="s">
        <v>185</v>
      </c>
      <c r="Z855" s="340" t="s">
        <v>186</v>
      </c>
      <c r="AA855" s="340" t="str">
        <f t="shared" si="416"/>
        <v/>
      </c>
      <c r="AB855" s="341" t="s">
        <v>187</v>
      </c>
      <c r="AC855" s="342" t="str">
        <f t="shared" si="417"/>
        <v/>
      </c>
      <c r="AD855" s="509" t="str">
        <f t="shared" si="418"/>
        <v/>
      </c>
      <c r="AE855" s="343" t="str">
        <f>IFERROR(ROUNDDOWN(ROUNDDOWN(ROUND(L855*VLOOKUP(K855,【参考】数式用!$A$2:$M$57,MATCH("処遇改善加算Ⅳ",【参考】数式用!$G$3:$M$3,0)+6,0),0),0)*AA855*0.5,0), "")</f>
        <v/>
      </c>
      <c r="AF855" s="344"/>
      <c r="AG855" s="345"/>
      <c r="AH855" s="345"/>
      <c r="AI855" s="344"/>
      <c r="AJ855" s="382"/>
      <c r="AK855" s="346"/>
      <c r="AL855" s="324" t="str">
        <f t="shared" si="419"/>
        <v/>
      </c>
      <c r="AM855" s="325" t="str">
        <f t="shared" si="420"/>
        <v/>
      </c>
      <c r="AN855" s="255"/>
      <c r="AO855" s="577" t="str">
        <f>IFERROR(VLOOKUP(K855,【参考】数式用!$A$2:$N$57,14,FALSE),"")</f>
        <v/>
      </c>
      <c r="AP855" s="577" t="str">
        <f t="shared" si="421"/>
        <v/>
      </c>
      <c r="AQ855" s="560" t="str">
        <f t="shared" si="422"/>
        <v/>
      </c>
      <c r="AR855" s="560" t="str">
        <f t="shared" si="423"/>
        <v>キャリアパス要件Ⅰ・Ⅱ_</v>
      </c>
      <c r="AS855" s="632" t="str">
        <f t="shared" si="424"/>
        <v>入力済</v>
      </c>
      <c r="AT855" s="577" t="str">
        <f t="shared" si="425"/>
        <v/>
      </c>
      <c r="AU855" s="632" t="str">
        <f t="shared" si="426"/>
        <v>入力済</v>
      </c>
      <c r="AV855" s="632" t="str">
        <f t="shared" si="427"/>
        <v/>
      </c>
      <c r="AW855" s="632" t="str">
        <f t="shared" si="428"/>
        <v/>
      </c>
      <c r="AX855" s="577" t="str">
        <f t="shared" si="429"/>
        <v/>
      </c>
      <c r="AY855" s="632" t="str">
        <f>IFERROR(VLOOKUP(K855,【参考】数式用!$AR$3:$AS$49, 2, FALSE), "")</f>
        <v/>
      </c>
      <c r="AZ855" s="577" t="str">
        <f t="shared" si="430"/>
        <v/>
      </c>
      <c r="BA855" s="559" t="str">
        <f t="shared" si="431"/>
        <v>入力済</v>
      </c>
      <c r="BB855" s="632" t="str">
        <f>IFERROR(VLOOKUP(K855,【参考】数式用!$AX$3:$AY$59, 2, FALSE), "")</f>
        <v/>
      </c>
      <c r="BC855" s="577" t="str">
        <f t="shared" si="432"/>
        <v/>
      </c>
      <c r="BD855" s="559" t="str">
        <f t="shared" si="433"/>
        <v>入力済</v>
      </c>
      <c r="BE855" s="559" t="str">
        <f t="shared" si="434"/>
        <v/>
      </c>
      <c r="BF855" s="559" t="str">
        <f t="shared" si="435"/>
        <v/>
      </c>
      <c r="BG855" s="559" t="str">
        <f t="shared" si="436"/>
        <v/>
      </c>
      <c r="BH855" s="559" t="str">
        <f t="shared" si="437"/>
        <v/>
      </c>
      <c r="BI855" s="559" t="str">
        <f t="shared" si="438"/>
        <v/>
      </c>
      <c r="BK855" s="27"/>
      <c r="BL855" s="606" t="str">
        <f t="shared" si="439"/>
        <v/>
      </c>
      <c r="BM855" s="606" t="str">
        <f t="shared" si="440"/>
        <v/>
      </c>
      <c r="BN855" s="606" t="str">
        <f t="shared" si="441"/>
        <v/>
      </c>
      <c r="BO855" s="607" t="str">
        <f>IFERROR(IF(BN855="対象",ROUNDDOWN(L855*VLOOKUP(K855,【参考】数式用!$A$4:$J$42,10,FALSE)*AA855,0),""),"")</f>
        <v/>
      </c>
      <c r="BP855" s="606" t="str">
        <f t="shared" si="445"/>
        <v/>
      </c>
      <c r="BQ855" s="606" t="str">
        <f t="shared" si="442"/>
        <v/>
      </c>
      <c r="BR855" s="608" t="str">
        <f t="shared" si="446"/>
        <v/>
      </c>
      <c r="BS855" s="608" t="str">
        <f t="shared" si="443"/>
        <v/>
      </c>
      <c r="BT855" s="606" t="str">
        <f t="shared" si="444"/>
        <v/>
      </c>
      <c r="BU855" s="607" t="str">
        <f>IFERROR(IF(BT855="Ⅱロ有り",ROUNDDOWN(L855*VLOOKUP(K855,【参考】数式用!$A$4:$J$42,10,FALSE)*AA855,0),""),"")</f>
        <v/>
      </c>
      <c r="BV855" s="606" t="str">
        <f>IFERROR(IF(BT855="Ⅱロなし",ROUNDDOWN(L855*VLOOKUP(K855,【参考】数式用!$A$4:$J$42,8,FALSE)*AA855,0),""),"")</f>
        <v/>
      </c>
    </row>
    <row r="856" spans="1:74" ht="110.1" customHeight="1" thickBot="1">
      <c r="A856" s="333">
        <v>843</v>
      </c>
      <c r="B856" s="1008" t="str">
        <f>IF(基本情報入力シート!B878="","",基本情報入力シート!B878)</f>
        <v/>
      </c>
      <c r="C856" s="1009"/>
      <c r="D856" s="1009"/>
      <c r="E856" s="1009"/>
      <c r="F856" s="1010"/>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24" t="str">
        <f>IF('別紙様式2-2（個票（４、５月））'!M856="","",'別紙様式2-2（個票（４、５月））'!M856)</f>
        <v/>
      </c>
      <c r="N856" s="584" t="str">
        <f>IF('別紙様式2-2（個票（４、５月））'!N856="","",'別紙様式2-2（個票（４、５月））'!N856)</f>
        <v/>
      </c>
      <c r="O856" s="336"/>
      <c r="P856" s="337" t="str">
        <f>IFERROR(VLOOKUP(K856,【参考】数式用!$A$2:$M$57,MATCH(O856,【参考】数式用!$G$3:$M$3,0)+6,0),"")</f>
        <v/>
      </c>
      <c r="Q856" s="338" t="s">
        <v>118</v>
      </c>
      <c r="R856" s="339"/>
      <c r="S856" s="340" t="s">
        <v>183</v>
      </c>
      <c r="T856" s="339"/>
      <c r="U856" s="340" t="s">
        <v>184</v>
      </c>
      <c r="V856" s="339"/>
      <c r="W856" s="340" t="s">
        <v>183</v>
      </c>
      <c r="X856" s="339"/>
      <c r="Y856" s="340" t="s">
        <v>185</v>
      </c>
      <c r="Z856" s="340" t="s">
        <v>186</v>
      </c>
      <c r="AA856" s="340" t="str">
        <f t="shared" si="416"/>
        <v/>
      </c>
      <c r="AB856" s="341" t="s">
        <v>187</v>
      </c>
      <c r="AC856" s="342" t="str">
        <f t="shared" si="417"/>
        <v/>
      </c>
      <c r="AD856" s="509" t="str">
        <f t="shared" si="418"/>
        <v/>
      </c>
      <c r="AE856" s="343" t="str">
        <f>IFERROR(ROUNDDOWN(ROUNDDOWN(ROUND(L856*VLOOKUP(K856,【参考】数式用!$A$2:$M$57,MATCH("処遇改善加算Ⅳ",【参考】数式用!$G$3:$M$3,0)+6,0),0),0)*AA856*0.5,0), "")</f>
        <v/>
      </c>
      <c r="AF856" s="344"/>
      <c r="AG856" s="345"/>
      <c r="AH856" s="345"/>
      <c r="AI856" s="344"/>
      <c r="AJ856" s="382"/>
      <c r="AK856" s="346"/>
      <c r="AL856" s="324" t="str">
        <f t="shared" si="419"/>
        <v/>
      </c>
      <c r="AM856" s="325" t="str">
        <f t="shared" si="420"/>
        <v/>
      </c>
      <c r="AN856" s="255"/>
      <c r="AO856" s="577" t="str">
        <f>IFERROR(VLOOKUP(K856,【参考】数式用!$A$2:$N$57,14,FALSE),"")</f>
        <v/>
      </c>
      <c r="AP856" s="577" t="str">
        <f t="shared" si="421"/>
        <v/>
      </c>
      <c r="AQ856" s="560" t="str">
        <f t="shared" si="422"/>
        <v/>
      </c>
      <c r="AR856" s="560" t="str">
        <f t="shared" si="423"/>
        <v>キャリアパス要件Ⅰ・Ⅱ_</v>
      </c>
      <c r="AS856" s="632" t="str">
        <f t="shared" si="424"/>
        <v>入力済</v>
      </c>
      <c r="AT856" s="577" t="str">
        <f t="shared" si="425"/>
        <v/>
      </c>
      <c r="AU856" s="632" t="str">
        <f t="shared" si="426"/>
        <v>入力済</v>
      </c>
      <c r="AV856" s="632" t="str">
        <f t="shared" si="427"/>
        <v/>
      </c>
      <c r="AW856" s="632" t="str">
        <f t="shared" si="428"/>
        <v/>
      </c>
      <c r="AX856" s="577" t="str">
        <f t="shared" si="429"/>
        <v/>
      </c>
      <c r="AY856" s="632" t="str">
        <f>IFERROR(VLOOKUP(K856,【参考】数式用!$AR$3:$AS$49, 2, FALSE), "")</f>
        <v/>
      </c>
      <c r="AZ856" s="577" t="str">
        <f t="shared" si="430"/>
        <v/>
      </c>
      <c r="BA856" s="559" t="str">
        <f t="shared" si="431"/>
        <v>入力済</v>
      </c>
      <c r="BB856" s="632" t="str">
        <f>IFERROR(VLOOKUP(K856,【参考】数式用!$AX$3:$AY$59, 2, FALSE), "")</f>
        <v/>
      </c>
      <c r="BC856" s="577" t="str">
        <f t="shared" si="432"/>
        <v/>
      </c>
      <c r="BD856" s="559" t="str">
        <f t="shared" si="433"/>
        <v>入力済</v>
      </c>
      <c r="BE856" s="559" t="str">
        <f t="shared" si="434"/>
        <v/>
      </c>
      <c r="BF856" s="559" t="str">
        <f t="shared" si="435"/>
        <v/>
      </c>
      <c r="BG856" s="559" t="str">
        <f t="shared" si="436"/>
        <v/>
      </c>
      <c r="BH856" s="559" t="str">
        <f t="shared" si="437"/>
        <v/>
      </c>
      <c r="BI856" s="559" t="str">
        <f t="shared" si="438"/>
        <v/>
      </c>
      <c r="BK856" s="27"/>
      <c r="BL856" s="606" t="str">
        <f t="shared" si="439"/>
        <v/>
      </c>
      <c r="BM856" s="606" t="str">
        <f t="shared" si="440"/>
        <v/>
      </c>
      <c r="BN856" s="606" t="str">
        <f t="shared" si="441"/>
        <v/>
      </c>
      <c r="BO856" s="607" t="str">
        <f>IFERROR(IF(BN856="対象",ROUNDDOWN(L856*VLOOKUP(K856,【参考】数式用!$A$4:$J$42,10,FALSE)*AA856,0),""),"")</f>
        <v/>
      </c>
      <c r="BP856" s="606" t="str">
        <f t="shared" si="445"/>
        <v/>
      </c>
      <c r="BQ856" s="606" t="str">
        <f t="shared" si="442"/>
        <v/>
      </c>
      <c r="BR856" s="608" t="str">
        <f t="shared" si="446"/>
        <v/>
      </c>
      <c r="BS856" s="608" t="str">
        <f t="shared" si="443"/>
        <v/>
      </c>
      <c r="BT856" s="606" t="str">
        <f t="shared" si="444"/>
        <v/>
      </c>
      <c r="BU856" s="607" t="str">
        <f>IFERROR(IF(BT856="Ⅱロ有り",ROUNDDOWN(L856*VLOOKUP(K856,【参考】数式用!$A$4:$J$42,10,FALSE)*AA856,0),""),"")</f>
        <v/>
      </c>
      <c r="BV856" s="606" t="str">
        <f>IFERROR(IF(BT856="Ⅱロなし",ROUNDDOWN(L856*VLOOKUP(K856,【参考】数式用!$A$4:$J$42,8,FALSE)*AA856,0),""),"")</f>
        <v/>
      </c>
    </row>
    <row r="857" spans="1:74" ht="110.1" customHeight="1" thickBot="1">
      <c r="A857" s="333">
        <v>844</v>
      </c>
      <c r="B857" s="1008" t="str">
        <f>IF(基本情報入力シート!B879="","",基本情報入力シート!B879)</f>
        <v/>
      </c>
      <c r="C857" s="1009"/>
      <c r="D857" s="1009"/>
      <c r="E857" s="1009"/>
      <c r="F857" s="1010"/>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24" t="str">
        <f>IF('別紙様式2-2（個票（４、５月））'!M857="","",'別紙様式2-2（個票（４、５月））'!M857)</f>
        <v/>
      </c>
      <c r="N857" s="584" t="str">
        <f>IF('別紙様式2-2（個票（４、５月））'!N857="","",'別紙様式2-2（個票（４、５月））'!N857)</f>
        <v/>
      </c>
      <c r="O857" s="336"/>
      <c r="P857" s="337" t="str">
        <f>IFERROR(VLOOKUP(K857,【参考】数式用!$A$2:$M$57,MATCH(O857,【参考】数式用!$G$3:$M$3,0)+6,0),"")</f>
        <v/>
      </c>
      <c r="Q857" s="338" t="s">
        <v>118</v>
      </c>
      <c r="R857" s="339"/>
      <c r="S857" s="340" t="s">
        <v>183</v>
      </c>
      <c r="T857" s="339"/>
      <c r="U857" s="340" t="s">
        <v>184</v>
      </c>
      <c r="V857" s="339"/>
      <c r="W857" s="340" t="s">
        <v>183</v>
      </c>
      <c r="X857" s="339"/>
      <c r="Y857" s="340" t="s">
        <v>185</v>
      </c>
      <c r="Z857" s="340" t="s">
        <v>186</v>
      </c>
      <c r="AA857" s="340" t="str">
        <f t="shared" si="416"/>
        <v/>
      </c>
      <c r="AB857" s="341" t="s">
        <v>187</v>
      </c>
      <c r="AC857" s="342" t="str">
        <f t="shared" si="417"/>
        <v/>
      </c>
      <c r="AD857" s="509" t="str">
        <f t="shared" si="418"/>
        <v/>
      </c>
      <c r="AE857" s="343" t="str">
        <f>IFERROR(ROUNDDOWN(ROUNDDOWN(ROUND(L857*VLOOKUP(K857,【参考】数式用!$A$2:$M$57,MATCH("処遇改善加算Ⅳ",【参考】数式用!$G$3:$M$3,0)+6,0),0),0)*AA857*0.5,0), "")</f>
        <v/>
      </c>
      <c r="AF857" s="344"/>
      <c r="AG857" s="345"/>
      <c r="AH857" s="345"/>
      <c r="AI857" s="344"/>
      <c r="AJ857" s="382"/>
      <c r="AK857" s="346"/>
      <c r="AL857" s="324" t="str">
        <f t="shared" si="419"/>
        <v/>
      </c>
      <c r="AM857" s="325" t="str">
        <f t="shared" si="420"/>
        <v/>
      </c>
      <c r="AN857" s="255"/>
      <c r="AO857" s="577" t="str">
        <f>IFERROR(VLOOKUP(K857,【参考】数式用!$A$2:$N$57,14,FALSE),"")</f>
        <v/>
      </c>
      <c r="AP857" s="577" t="str">
        <f t="shared" si="421"/>
        <v/>
      </c>
      <c r="AQ857" s="560" t="str">
        <f t="shared" si="422"/>
        <v/>
      </c>
      <c r="AR857" s="560" t="str">
        <f t="shared" si="423"/>
        <v>キャリアパス要件Ⅰ・Ⅱ_</v>
      </c>
      <c r="AS857" s="632" t="str">
        <f t="shared" si="424"/>
        <v>入力済</v>
      </c>
      <c r="AT857" s="577" t="str">
        <f t="shared" si="425"/>
        <v/>
      </c>
      <c r="AU857" s="632" t="str">
        <f t="shared" si="426"/>
        <v>入力済</v>
      </c>
      <c r="AV857" s="632" t="str">
        <f t="shared" si="427"/>
        <v/>
      </c>
      <c r="AW857" s="632" t="str">
        <f t="shared" si="428"/>
        <v/>
      </c>
      <c r="AX857" s="577" t="str">
        <f t="shared" si="429"/>
        <v/>
      </c>
      <c r="AY857" s="632" t="str">
        <f>IFERROR(VLOOKUP(K857,【参考】数式用!$AR$3:$AS$49, 2, FALSE), "")</f>
        <v/>
      </c>
      <c r="AZ857" s="577" t="str">
        <f t="shared" si="430"/>
        <v/>
      </c>
      <c r="BA857" s="559" t="str">
        <f t="shared" si="431"/>
        <v>入力済</v>
      </c>
      <c r="BB857" s="632" t="str">
        <f>IFERROR(VLOOKUP(K857,【参考】数式用!$AX$3:$AY$59, 2, FALSE), "")</f>
        <v/>
      </c>
      <c r="BC857" s="577" t="str">
        <f t="shared" si="432"/>
        <v/>
      </c>
      <c r="BD857" s="559" t="str">
        <f t="shared" si="433"/>
        <v>入力済</v>
      </c>
      <c r="BE857" s="559" t="str">
        <f t="shared" si="434"/>
        <v/>
      </c>
      <c r="BF857" s="559" t="str">
        <f t="shared" si="435"/>
        <v/>
      </c>
      <c r="BG857" s="559" t="str">
        <f t="shared" si="436"/>
        <v/>
      </c>
      <c r="BH857" s="559" t="str">
        <f t="shared" si="437"/>
        <v/>
      </c>
      <c r="BI857" s="559" t="str">
        <f t="shared" si="438"/>
        <v/>
      </c>
      <c r="BK857" s="27"/>
      <c r="BL857" s="606" t="str">
        <f t="shared" si="439"/>
        <v/>
      </c>
      <c r="BM857" s="606" t="str">
        <f t="shared" si="440"/>
        <v/>
      </c>
      <c r="BN857" s="606" t="str">
        <f t="shared" si="441"/>
        <v/>
      </c>
      <c r="BO857" s="607" t="str">
        <f>IFERROR(IF(BN857="対象",ROUNDDOWN(L857*VLOOKUP(K857,【参考】数式用!$A$4:$J$42,10,FALSE)*AA857,0),""),"")</f>
        <v/>
      </c>
      <c r="BP857" s="606" t="str">
        <f t="shared" si="445"/>
        <v/>
      </c>
      <c r="BQ857" s="606" t="str">
        <f t="shared" si="442"/>
        <v/>
      </c>
      <c r="BR857" s="608" t="str">
        <f t="shared" si="446"/>
        <v/>
      </c>
      <c r="BS857" s="608" t="str">
        <f t="shared" si="443"/>
        <v/>
      </c>
      <c r="BT857" s="606" t="str">
        <f t="shared" si="444"/>
        <v/>
      </c>
      <c r="BU857" s="607" t="str">
        <f>IFERROR(IF(BT857="Ⅱロ有り",ROUNDDOWN(L857*VLOOKUP(K857,【参考】数式用!$A$4:$J$42,10,FALSE)*AA857,0),""),"")</f>
        <v/>
      </c>
      <c r="BV857" s="606" t="str">
        <f>IFERROR(IF(BT857="Ⅱロなし",ROUNDDOWN(L857*VLOOKUP(K857,【参考】数式用!$A$4:$J$42,8,FALSE)*AA857,0),""),"")</f>
        <v/>
      </c>
    </row>
    <row r="858" spans="1:74" ht="110.1" customHeight="1" thickBot="1">
      <c r="A858" s="333">
        <v>845</v>
      </c>
      <c r="B858" s="1008" t="str">
        <f>IF(基本情報入力シート!B880="","",基本情報入力シート!B880)</f>
        <v/>
      </c>
      <c r="C858" s="1009"/>
      <c r="D858" s="1009"/>
      <c r="E858" s="1009"/>
      <c r="F858" s="1010"/>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24" t="str">
        <f>IF('別紙様式2-2（個票（４、５月））'!M858="","",'別紙様式2-2（個票（４、５月））'!M858)</f>
        <v/>
      </c>
      <c r="N858" s="584" t="str">
        <f>IF('別紙様式2-2（個票（４、５月））'!N858="","",'別紙様式2-2（個票（４、５月））'!N858)</f>
        <v/>
      </c>
      <c r="O858" s="336"/>
      <c r="P858" s="337" t="str">
        <f>IFERROR(VLOOKUP(K858,【参考】数式用!$A$2:$M$57,MATCH(O858,【参考】数式用!$G$3:$M$3,0)+6,0),"")</f>
        <v/>
      </c>
      <c r="Q858" s="338" t="s">
        <v>118</v>
      </c>
      <c r="R858" s="339"/>
      <c r="S858" s="340" t="s">
        <v>183</v>
      </c>
      <c r="T858" s="339"/>
      <c r="U858" s="340" t="s">
        <v>184</v>
      </c>
      <c r="V858" s="339"/>
      <c r="W858" s="340" t="s">
        <v>183</v>
      </c>
      <c r="X858" s="339"/>
      <c r="Y858" s="340" t="s">
        <v>185</v>
      </c>
      <c r="Z858" s="340" t="s">
        <v>186</v>
      </c>
      <c r="AA858" s="340" t="str">
        <f t="shared" si="416"/>
        <v/>
      </c>
      <c r="AB858" s="341" t="s">
        <v>187</v>
      </c>
      <c r="AC858" s="342" t="str">
        <f t="shared" si="417"/>
        <v/>
      </c>
      <c r="AD858" s="509" t="str">
        <f t="shared" si="418"/>
        <v/>
      </c>
      <c r="AE858" s="343" t="str">
        <f>IFERROR(ROUNDDOWN(ROUNDDOWN(ROUND(L858*VLOOKUP(K858,【参考】数式用!$A$2:$M$57,MATCH("処遇改善加算Ⅳ",【参考】数式用!$G$3:$M$3,0)+6,0),0),0)*AA858*0.5,0), "")</f>
        <v/>
      </c>
      <c r="AF858" s="344"/>
      <c r="AG858" s="345"/>
      <c r="AH858" s="345"/>
      <c r="AI858" s="344"/>
      <c r="AJ858" s="382"/>
      <c r="AK858" s="346"/>
      <c r="AL858" s="324" t="str">
        <f t="shared" si="419"/>
        <v/>
      </c>
      <c r="AM858" s="325" t="str">
        <f t="shared" si="420"/>
        <v/>
      </c>
      <c r="AN858" s="255"/>
      <c r="AO858" s="577" t="str">
        <f>IFERROR(VLOOKUP(K858,【参考】数式用!$A$2:$N$57,14,FALSE),"")</f>
        <v/>
      </c>
      <c r="AP858" s="577" t="str">
        <f t="shared" si="421"/>
        <v/>
      </c>
      <c r="AQ858" s="560" t="str">
        <f t="shared" si="422"/>
        <v/>
      </c>
      <c r="AR858" s="560" t="str">
        <f t="shared" si="423"/>
        <v>キャリアパス要件Ⅰ・Ⅱ_</v>
      </c>
      <c r="AS858" s="632" t="str">
        <f t="shared" si="424"/>
        <v>入力済</v>
      </c>
      <c r="AT858" s="577" t="str">
        <f t="shared" si="425"/>
        <v/>
      </c>
      <c r="AU858" s="632" t="str">
        <f t="shared" si="426"/>
        <v>入力済</v>
      </c>
      <c r="AV858" s="632" t="str">
        <f t="shared" si="427"/>
        <v/>
      </c>
      <c r="AW858" s="632" t="str">
        <f t="shared" si="428"/>
        <v/>
      </c>
      <c r="AX858" s="577" t="str">
        <f t="shared" si="429"/>
        <v/>
      </c>
      <c r="AY858" s="632" t="str">
        <f>IFERROR(VLOOKUP(K858,【参考】数式用!$AR$3:$AS$49, 2, FALSE), "")</f>
        <v/>
      </c>
      <c r="AZ858" s="577" t="str">
        <f t="shared" si="430"/>
        <v/>
      </c>
      <c r="BA858" s="559" t="str">
        <f t="shared" si="431"/>
        <v>入力済</v>
      </c>
      <c r="BB858" s="632" t="str">
        <f>IFERROR(VLOOKUP(K858,【参考】数式用!$AX$3:$AY$59, 2, FALSE), "")</f>
        <v/>
      </c>
      <c r="BC858" s="577" t="str">
        <f t="shared" si="432"/>
        <v/>
      </c>
      <c r="BD858" s="559" t="str">
        <f t="shared" si="433"/>
        <v>入力済</v>
      </c>
      <c r="BE858" s="559" t="str">
        <f t="shared" si="434"/>
        <v/>
      </c>
      <c r="BF858" s="559" t="str">
        <f t="shared" si="435"/>
        <v/>
      </c>
      <c r="BG858" s="559" t="str">
        <f t="shared" si="436"/>
        <v/>
      </c>
      <c r="BH858" s="559" t="str">
        <f t="shared" si="437"/>
        <v/>
      </c>
      <c r="BI858" s="559" t="str">
        <f t="shared" si="438"/>
        <v/>
      </c>
      <c r="BK858" s="27"/>
      <c r="BL858" s="606" t="str">
        <f t="shared" si="439"/>
        <v/>
      </c>
      <c r="BM858" s="606" t="str">
        <f t="shared" si="440"/>
        <v/>
      </c>
      <c r="BN858" s="606" t="str">
        <f t="shared" si="441"/>
        <v/>
      </c>
      <c r="BO858" s="607" t="str">
        <f>IFERROR(IF(BN858="対象",ROUNDDOWN(L858*VLOOKUP(K858,【参考】数式用!$A$4:$J$42,10,FALSE)*AA858,0),""),"")</f>
        <v/>
      </c>
      <c r="BP858" s="606" t="str">
        <f t="shared" si="445"/>
        <v/>
      </c>
      <c r="BQ858" s="606" t="str">
        <f t="shared" si="442"/>
        <v/>
      </c>
      <c r="BR858" s="608" t="str">
        <f t="shared" si="446"/>
        <v/>
      </c>
      <c r="BS858" s="608" t="str">
        <f t="shared" si="443"/>
        <v/>
      </c>
      <c r="BT858" s="606" t="str">
        <f t="shared" si="444"/>
        <v/>
      </c>
      <c r="BU858" s="607" t="str">
        <f>IFERROR(IF(BT858="Ⅱロ有り",ROUNDDOWN(L858*VLOOKUP(K858,【参考】数式用!$A$4:$J$42,10,FALSE)*AA858,0),""),"")</f>
        <v/>
      </c>
      <c r="BV858" s="606" t="str">
        <f>IFERROR(IF(BT858="Ⅱロなし",ROUNDDOWN(L858*VLOOKUP(K858,【参考】数式用!$A$4:$J$42,8,FALSE)*AA858,0),""),"")</f>
        <v/>
      </c>
    </row>
    <row r="859" spans="1:74" ht="110.1" customHeight="1" thickBot="1">
      <c r="A859" s="333">
        <v>846</v>
      </c>
      <c r="B859" s="1008" t="str">
        <f>IF(基本情報入力シート!B881="","",基本情報入力シート!B881)</f>
        <v/>
      </c>
      <c r="C859" s="1009"/>
      <c r="D859" s="1009"/>
      <c r="E859" s="1009"/>
      <c r="F859" s="1010"/>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24" t="str">
        <f>IF('別紙様式2-2（個票（４、５月））'!M859="","",'別紙様式2-2（個票（４、５月））'!M859)</f>
        <v/>
      </c>
      <c r="N859" s="584" t="str">
        <f>IF('別紙様式2-2（個票（４、５月））'!N859="","",'別紙様式2-2（個票（４、５月））'!N859)</f>
        <v/>
      </c>
      <c r="O859" s="336"/>
      <c r="P859" s="337" t="str">
        <f>IFERROR(VLOOKUP(K859,【参考】数式用!$A$2:$M$57,MATCH(O859,【参考】数式用!$G$3:$M$3,0)+6,0),"")</f>
        <v/>
      </c>
      <c r="Q859" s="338" t="s">
        <v>118</v>
      </c>
      <c r="R859" s="339"/>
      <c r="S859" s="340" t="s">
        <v>183</v>
      </c>
      <c r="T859" s="339"/>
      <c r="U859" s="340" t="s">
        <v>184</v>
      </c>
      <c r="V859" s="339"/>
      <c r="W859" s="340" t="s">
        <v>183</v>
      </c>
      <c r="X859" s="339"/>
      <c r="Y859" s="340" t="s">
        <v>185</v>
      </c>
      <c r="Z859" s="340" t="s">
        <v>186</v>
      </c>
      <c r="AA859" s="340" t="str">
        <f t="shared" si="416"/>
        <v/>
      </c>
      <c r="AB859" s="341" t="s">
        <v>187</v>
      </c>
      <c r="AC859" s="342" t="str">
        <f t="shared" si="417"/>
        <v/>
      </c>
      <c r="AD859" s="509" t="str">
        <f t="shared" si="418"/>
        <v/>
      </c>
      <c r="AE859" s="343" t="str">
        <f>IFERROR(ROUNDDOWN(ROUNDDOWN(ROUND(L859*VLOOKUP(K859,【参考】数式用!$A$2:$M$57,MATCH("処遇改善加算Ⅳ",【参考】数式用!$G$3:$M$3,0)+6,0),0),0)*AA859*0.5,0), "")</f>
        <v/>
      </c>
      <c r="AF859" s="344"/>
      <c r="AG859" s="345"/>
      <c r="AH859" s="345"/>
      <c r="AI859" s="344"/>
      <c r="AJ859" s="382"/>
      <c r="AK859" s="346"/>
      <c r="AL859" s="324" t="str">
        <f t="shared" si="419"/>
        <v/>
      </c>
      <c r="AM859" s="325" t="str">
        <f t="shared" si="420"/>
        <v/>
      </c>
      <c r="AN859" s="255"/>
      <c r="AO859" s="577" t="str">
        <f>IFERROR(VLOOKUP(K859,【参考】数式用!$A$2:$N$57,14,FALSE),"")</f>
        <v/>
      </c>
      <c r="AP859" s="577" t="str">
        <f t="shared" si="421"/>
        <v/>
      </c>
      <c r="AQ859" s="560" t="str">
        <f t="shared" si="422"/>
        <v/>
      </c>
      <c r="AR859" s="560" t="str">
        <f t="shared" si="423"/>
        <v>キャリアパス要件Ⅰ・Ⅱ_</v>
      </c>
      <c r="AS859" s="632" t="str">
        <f t="shared" si="424"/>
        <v>入力済</v>
      </c>
      <c r="AT859" s="577" t="str">
        <f t="shared" si="425"/>
        <v/>
      </c>
      <c r="AU859" s="632" t="str">
        <f t="shared" si="426"/>
        <v>入力済</v>
      </c>
      <c r="AV859" s="632" t="str">
        <f t="shared" si="427"/>
        <v/>
      </c>
      <c r="AW859" s="632" t="str">
        <f t="shared" si="428"/>
        <v/>
      </c>
      <c r="AX859" s="577" t="str">
        <f t="shared" si="429"/>
        <v/>
      </c>
      <c r="AY859" s="632" t="str">
        <f>IFERROR(VLOOKUP(K859,【参考】数式用!$AR$3:$AS$49, 2, FALSE), "")</f>
        <v/>
      </c>
      <c r="AZ859" s="577" t="str">
        <f t="shared" si="430"/>
        <v/>
      </c>
      <c r="BA859" s="559" t="str">
        <f t="shared" si="431"/>
        <v>入力済</v>
      </c>
      <c r="BB859" s="632" t="str">
        <f>IFERROR(VLOOKUP(K859,【参考】数式用!$AX$3:$AY$59, 2, FALSE), "")</f>
        <v/>
      </c>
      <c r="BC859" s="577" t="str">
        <f t="shared" si="432"/>
        <v/>
      </c>
      <c r="BD859" s="559" t="str">
        <f t="shared" si="433"/>
        <v>入力済</v>
      </c>
      <c r="BE859" s="559" t="str">
        <f t="shared" si="434"/>
        <v/>
      </c>
      <c r="BF859" s="559" t="str">
        <f t="shared" si="435"/>
        <v/>
      </c>
      <c r="BG859" s="559" t="str">
        <f t="shared" si="436"/>
        <v/>
      </c>
      <c r="BH859" s="559" t="str">
        <f t="shared" si="437"/>
        <v/>
      </c>
      <c r="BI859" s="559" t="str">
        <f t="shared" si="438"/>
        <v/>
      </c>
      <c r="BK859" s="27"/>
      <c r="BL859" s="606" t="str">
        <f t="shared" si="439"/>
        <v/>
      </c>
      <c r="BM859" s="606" t="str">
        <f t="shared" si="440"/>
        <v/>
      </c>
      <c r="BN859" s="606" t="str">
        <f t="shared" si="441"/>
        <v/>
      </c>
      <c r="BO859" s="607" t="str">
        <f>IFERROR(IF(BN859="対象",ROUNDDOWN(L859*VLOOKUP(K859,【参考】数式用!$A$4:$J$42,10,FALSE)*AA859,0),""),"")</f>
        <v/>
      </c>
      <c r="BP859" s="606" t="str">
        <f t="shared" si="445"/>
        <v/>
      </c>
      <c r="BQ859" s="606" t="str">
        <f t="shared" si="442"/>
        <v/>
      </c>
      <c r="BR859" s="608" t="str">
        <f t="shared" si="446"/>
        <v/>
      </c>
      <c r="BS859" s="608" t="str">
        <f t="shared" si="443"/>
        <v/>
      </c>
      <c r="BT859" s="606" t="str">
        <f t="shared" si="444"/>
        <v/>
      </c>
      <c r="BU859" s="607" t="str">
        <f>IFERROR(IF(BT859="Ⅱロ有り",ROUNDDOWN(L859*VLOOKUP(K859,【参考】数式用!$A$4:$J$42,10,FALSE)*AA859,0),""),"")</f>
        <v/>
      </c>
      <c r="BV859" s="606" t="str">
        <f>IFERROR(IF(BT859="Ⅱロなし",ROUNDDOWN(L859*VLOOKUP(K859,【参考】数式用!$A$4:$J$42,8,FALSE)*AA859,0),""),"")</f>
        <v/>
      </c>
    </row>
    <row r="860" spans="1:74" ht="110.1" customHeight="1" thickBot="1">
      <c r="A860" s="333">
        <v>847</v>
      </c>
      <c r="B860" s="1008" t="str">
        <f>IF(基本情報入力シート!B882="","",基本情報入力シート!B882)</f>
        <v/>
      </c>
      <c r="C860" s="1009"/>
      <c r="D860" s="1009"/>
      <c r="E860" s="1009"/>
      <c r="F860" s="1010"/>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24" t="str">
        <f>IF('別紙様式2-2（個票（４、５月））'!M860="","",'別紙様式2-2（個票（４、５月））'!M860)</f>
        <v/>
      </c>
      <c r="N860" s="584" t="str">
        <f>IF('別紙様式2-2（個票（４、５月））'!N860="","",'別紙様式2-2（個票（４、５月））'!N860)</f>
        <v/>
      </c>
      <c r="O860" s="336"/>
      <c r="P860" s="337" t="str">
        <f>IFERROR(VLOOKUP(K860,【参考】数式用!$A$2:$M$57,MATCH(O860,【参考】数式用!$G$3:$M$3,0)+6,0),"")</f>
        <v/>
      </c>
      <c r="Q860" s="338" t="s">
        <v>118</v>
      </c>
      <c r="R860" s="339"/>
      <c r="S860" s="340" t="s">
        <v>183</v>
      </c>
      <c r="T860" s="339"/>
      <c r="U860" s="340" t="s">
        <v>184</v>
      </c>
      <c r="V860" s="339"/>
      <c r="W860" s="340" t="s">
        <v>183</v>
      </c>
      <c r="X860" s="339"/>
      <c r="Y860" s="340" t="s">
        <v>185</v>
      </c>
      <c r="Z860" s="340" t="s">
        <v>186</v>
      </c>
      <c r="AA860" s="340" t="str">
        <f t="shared" si="416"/>
        <v/>
      </c>
      <c r="AB860" s="341" t="s">
        <v>187</v>
      </c>
      <c r="AC860" s="342" t="str">
        <f t="shared" si="417"/>
        <v/>
      </c>
      <c r="AD860" s="509" t="str">
        <f t="shared" si="418"/>
        <v/>
      </c>
      <c r="AE860" s="343" t="str">
        <f>IFERROR(ROUNDDOWN(ROUNDDOWN(ROUND(L860*VLOOKUP(K860,【参考】数式用!$A$2:$M$57,MATCH("処遇改善加算Ⅳ",【参考】数式用!$G$3:$M$3,0)+6,0),0),0)*AA860*0.5,0), "")</f>
        <v/>
      </c>
      <c r="AF860" s="344"/>
      <c r="AG860" s="345"/>
      <c r="AH860" s="345"/>
      <c r="AI860" s="344"/>
      <c r="AJ860" s="382"/>
      <c r="AK860" s="346"/>
      <c r="AL860" s="324" t="str">
        <f t="shared" si="419"/>
        <v/>
      </c>
      <c r="AM860" s="325" t="str">
        <f t="shared" si="420"/>
        <v/>
      </c>
      <c r="AN860" s="255"/>
      <c r="AO860" s="577" t="str">
        <f>IFERROR(VLOOKUP(K860,【参考】数式用!$A$2:$N$57,14,FALSE),"")</f>
        <v/>
      </c>
      <c r="AP860" s="577" t="str">
        <f t="shared" si="421"/>
        <v/>
      </c>
      <c r="AQ860" s="560" t="str">
        <f t="shared" si="422"/>
        <v/>
      </c>
      <c r="AR860" s="560" t="str">
        <f t="shared" si="423"/>
        <v>キャリアパス要件Ⅰ・Ⅱ_</v>
      </c>
      <c r="AS860" s="632" t="str">
        <f t="shared" si="424"/>
        <v>入力済</v>
      </c>
      <c r="AT860" s="577" t="str">
        <f t="shared" si="425"/>
        <v/>
      </c>
      <c r="AU860" s="632" t="str">
        <f t="shared" si="426"/>
        <v>入力済</v>
      </c>
      <c r="AV860" s="632" t="str">
        <f t="shared" si="427"/>
        <v/>
      </c>
      <c r="AW860" s="632" t="str">
        <f t="shared" si="428"/>
        <v/>
      </c>
      <c r="AX860" s="577" t="str">
        <f t="shared" si="429"/>
        <v/>
      </c>
      <c r="AY860" s="632" t="str">
        <f>IFERROR(VLOOKUP(K860,【参考】数式用!$AR$3:$AS$49, 2, FALSE), "")</f>
        <v/>
      </c>
      <c r="AZ860" s="577" t="str">
        <f t="shared" si="430"/>
        <v/>
      </c>
      <c r="BA860" s="559" t="str">
        <f t="shared" si="431"/>
        <v>入力済</v>
      </c>
      <c r="BB860" s="632" t="str">
        <f>IFERROR(VLOOKUP(K860,【参考】数式用!$AX$3:$AY$59, 2, FALSE), "")</f>
        <v/>
      </c>
      <c r="BC860" s="577" t="str">
        <f t="shared" si="432"/>
        <v/>
      </c>
      <c r="BD860" s="559" t="str">
        <f t="shared" si="433"/>
        <v>入力済</v>
      </c>
      <c r="BE860" s="559" t="str">
        <f t="shared" si="434"/>
        <v/>
      </c>
      <c r="BF860" s="559" t="str">
        <f t="shared" si="435"/>
        <v/>
      </c>
      <c r="BG860" s="559" t="str">
        <f t="shared" si="436"/>
        <v/>
      </c>
      <c r="BH860" s="559" t="str">
        <f t="shared" si="437"/>
        <v/>
      </c>
      <c r="BI860" s="559" t="str">
        <f t="shared" si="438"/>
        <v/>
      </c>
      <c r="BK860" s="27"/>
      <c r="BL860" s="606" t="str">
        <f t="shared" si="439"/>
        <v/>
      </c>
      <c r="BM860" s="606" t="str">
        <f t="shared" si="440"/>
        <v/>
      </c>
      <c r="BN860" s="606" t="str">
        <f t="shared" si="441"/>
        <v/>
      </c>
      <c r="BO860" s="607" t="str">
        <f>IFERROR(IF(BN860="対象",ROUNDDOWN(L860*VLOOKUP(K860,【参考】数式用!$A$4:$J$42,10,FALSE)*AA860,0),""),"")</f>
        <v/>
      </c>
      <c r="BP860" s="606" t="str">
        <f t="shared" si="445"/>
        <v/>
      </c>
      <c r="BQ860" s="606" t="str">
        <f t="shared" si="442"/>
        <v/>
      </c>
      <c r="BR860" s="608" t="str">
        <f t="shared" si="446"/>
        <v/>
      </c>
      <c r="BS860" s="608" t="str">
        <f t="shared" si="443"/>
        <v/>
      </c>
      <c r="BT860" s="606" t="str">
        <f t="shared" si="444"/>
        <v/>
      </c>
      <c r="BU860" s="607" t="str">
        <f>IFERROR(IF(BT860="Ⅱロ有り",ROUNDDOWN(L860*VLOOKUP(K860,【参考】数式用!$A$4:$J$42,10,FALSE)*AA860,0),""),"")</f>
        <v/>
      </c>
      <c r="BV860" s="606" t="str">
        <f>IFERROR(IF(BT860="Ⅱロなし",ROUNDDOWN(L860*VLOOKUP(K860,【参考】数式用!$A$4:$J$42,8,FALSE)*AA860,0),""),"")</f>
        <v/>
      </c>
    </row>
    <row r="861" spans="1:74" ht="110.1" customHeight="1" thickBot="1">
      <c r="A861" s="333">
        <v>848</v>
      </c>
      <c r="B861" s="1008" t="str">
        <f>IF(基本情報入力シート!B883="","",基本情報入力シート!B883)</f>
        <v/>
      </c>
      <c r="C861" s="1009"/>
      <c r="D861" s="1009"/>
      <c r="E861" s="1009"/>
      <c r="F861" s="1010"/>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24" t="str">
        <f>IF('別紙様式2-2（個票（４、５月））'!M861="","",'別紙様式2-2（個票（４、５月））'!M861)</f>
        <v/>
      </c>
      <c r="N861" s="584" t="str">
        <f>IF('別紙様式2-2（個票（４、５月））'!N861="","",'別紙様式2-2（個票（４、５月））'!N861)</f>
        <v/>
      </c>
      <c r="O861" s="336"/>
      <c r="P861" s="337" t="str">
        <f>IFERROR(VLOOKUP(K861,【参考】数式用!$A$2:$M$57,MATCH(O861,【参考】数式用!$G$3:$M$3,0)+6,0),"")</f>
        <v/>
      </c>
      <c r="Q861" s="338" t="s">
        <v>118</v>
      </c>
      <c r="R861" s="339"/>
      <c r="S861" s="340" t="s">
        <v>183</v>
      </c>
      <c r="T861" s="339"/>
      <c r="U861" s="340" t="s">
        <v>184</v>
      </c>
      <c r="V861" s="339"/>
      <c r="W861" s="340" t="s">
        <v>183</v>
      </c>
      <c r="X861" s="339"/>
      <c r="Y861" s="340" t="s">
        <v>185</v>
      </c>
      <c r="Z861" s="340" t="s">
        <v>186</v>
      </c>
      <c r="AA861" s="340" t="str">
        <f t="shared" si="416"/>
        <v/>
      </c>
      <c r="AB861" s="341" t="s">
        <v>187</v>
      </c>
      <c r="AC861" s="342" t="str">
        <f t="shared" si="417"/>
        <v/>
      </c>
      <c r="AD861" s="509" t="str">
        <f t="shared" si="418"/>
        <v/>
      </c>
      <c r="AE861" s="343" t="str">
        <f>IFERROR(ROUNDDOWN(ROUNDDOWN(ROUND(L861*VLOOKUP(K861,【参考】数式用!$A$2:$M$57,MATCH("処遇改善加算Ⅳ",【参考】数式用!$G$3:$M$3,0)+6,0),0),0)*AA861*0.5,0), "")</f>
        <v/>
      </c>
      <c r="AF861" s="344"/>
      <c r="AG861" s="345"/>
      <c r="AH861" s="345"/>
      <c r="AI861" s="344"/>
      <c r="AJ861" s="382"/>
      <c r="AK861" s="346"/>
      <c r="AL861" s="324" t="str">
        <f t="shared" si="419"/>
        <v/>
      </c>
      <c r="AM861" s="325" t="str">
        <f t="shared" si="420"/>
        <v/>
      </c>
      <c r="AN861" s="255"/>
      <c r="AO861" s="577" t="str">
        <f>IFERROR(VLOOKUP(K861,【参考】数式用!$A$2:$N$57,14,FALSE),"")</f>
        <v/>
      </c>
      <c r="AP861" s="577" t="str">
        <f t="shared" si="421"/>
        <v/>
      </c>
      <c r="AQ861" s="560" t="str">
        <f t="shared" si="422"/>
        <v/>
      </c>
      <c r="AR861" s="560" t="str">
        <f t="shared" si="423"/>
        <v>キャリアパス要件Ⅰ・Ⅱ_</v>
      </c>
      <c r="AS861" s="632" t="str">
        <f t="shared" si="424"/>
        <v>入力済</v>
      </c>
      <c r="AT861" s="577" t="str">
        <f t="shared" si="425"/>
        <v/>
      </c>
      <c r="AU861" s="632" t="str">
        <f t="shared" si="426"/>
        <v>入力済</v>
      </c>
      <c r="AV861" s="632" t="str">
        <f t="shared" si="427"/>
        <v/>
      </c>
      <c r="AW861" s="632" t="str">
        <f t="shared" si="428"/>
        <v/>
      </c>
      <c r="AX861" s="577" t="str">
        <f t="shared" si="429"/>
        <v/>
      </c>
      <c r="AY861" s="632" t="str">
        <f>IFERROR(VLOOKUP(K861,【参考】数式用!$AR$3:$AS$49, 2, FALSE), "")</f>
        <v/>
      </c>
      <c r="AZ861" s="577" t="str">
        <f t="shared" si="430"/>
        <v/>
      </c>
      <c r="BA861" s="559" t="str">
        <f t="shared" si="431"/>
        <v>入力済</v>
      </c>
      <c r="BB861" s="632" t="str">
        <f>IFERROR(VLOOKUP(K861,【参考】数式用!$AX$3:$AY$59, 2, FALSE), "")</f>
        <v/>
      </c>
      <c r="BC861" s="577" t="str">
        <f t="shared" si="432"/>
        <v/>
      </c>
      <c r="BD861" s="559" t="str">
        <f t="shared" si="433"/>
        <v>入力済</v>
      </c>
      <c r="BE861" s="559" t="str">
        <f t="shared" si="434"/>
        <v/>
      </c>
      <c r="BF861" s="559" t="str">
        <f t="shared" si="435"/>
        <v/>
      </c>
      <c r="BG861" s="559" t="str">
        <f t="shared" si="436"/>
        <v/>
      </c>
      <c r="BH861" s="559" t="str">
        <f t="shared" si="437"/>
        <v/>
      </c>
      <c r="BI861" s="559" t="str">
        <f t="shared" si="438"/>
        <v/>
      </c>
      <c r="BK861" s="27"/>
      <c r="BL861" s="606" t="str">
        <f t="shared" si="439"/>
        <v/>
      </c>
      <c r="BM861" s="606" t="str">
        <f t="shared" si="440"/>
        <v/>
      </c>
      <c r="BN861" s="606" t="str">
        <f t="shared" si="441"/>
        <v/>
      </c>
      <c r="BO861" s="607" t="str">
        <f>IFERROR(IF(BN861="対象",ROUNDDOWN(L861*VLOOKUP(K861,【参考】数式用!$A$4:$J$42,10,FALSE)*AA861,0),""),"")</f>
        <v/>
      </c>
      <c r="BP861" s="606" t="str">
        <f t="shared" si="445"/>
        <v/>
      </c>
      <c r="BQ861" s="606" t="str">
        <f t="shared" si="442"/>
        <v/>
      </c>
      <c r="BR861" s="608" t="str">
        <f t="shared" si="446"/>
        <v/>
      </c>
      <c r="BS861" s="608" t="str">
        <f t="shared" si="443"/>
        <v/>
      </c>
      <c r="BT861" s="606" t="str">
        <f t="shared" si="444"/>
        <v/>
      </c>
      <c r="BU861" s="607" t="str">
        <f>IFERROR(IF(BT861="Ⅱロ有り",ROUNDDOWN(L861*VLOOKUP(K861,【参考】数式用!$A$4:$J$42,10,FALSE)*AA861,0),""),"")</f>
        <v/>
      </c>
      <c r="BV861" s="606" t="str">
        <f>IFERROR(IF(BT861="Ⅱロなし",ROUNDDOWN(L861*VLOOKUP(K861,【参考】数式用!$A$4:$J$42,8,FALSE)*AA861,0),""),"")</f>
        <v/>
      </c>
    </row>
    <row r="862" spans="1:74" ht="110.1" customHeight="1" thickBot="1">
      <c r="A862" s="333">
        <v>849</v>
      </c>
      <c r="B862" s="1008" t="str">
        <f>IF(基本情報入力シート!B884="","",基本情報入力シート!B884)</f>
        <v/>
      </c>
      <c r="C862" s="1009"/>
      <c r="D862" s="1009"/>
      <c r="E862" s="1009"/>
      <c r="F862" s="1010"/>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24" t="str">
        <f>IF('別紙様式2-2（個票（４、５月））'!M862="","",'別紙様式2-2（個票（４、５月））'!M862)</f>
        <v/>
      </c>
      <c r="N862" s="584" t="str">
        <f>IF('別紙様式2-2（個票（４、５月））'!N862="","",'別紙様式2-2（個票（４、５月））'!N862)</f>
        <v/>
      </c>
      <c r="O862" s="336"/>
      <c r="P862" s="337" t="str">
        <f>IFERROR(VLOOKUP(K862,【参考】数式用!$A$2:$M$57,MATCH(O862,【参考】数式用!$G$3:$M$3,0)+6,0),"")</f>
        <v/>
      </c>
      <c r="Q862" s="338" t="s">
        <v>118</v>
      </c>
      <c r="R862" s="339"/>
      <c r="S862" s="340" t="s">
        <v>183</v>
      </c>
      <c r="T862" s="339"/>
      <c r="U862" s="340" t="s">
        <v>184</v>
      </c>
      <c r="V862" s="339"/>
      <c r="W862" s="340" t="s">
        <v>183</v>
      </c>
      <c r="X862" s="339"/>
      <c r="Y862" s="340" t="s">
        <v>185</v>
      </c>
      <c r="Z862" s="340" t="s">
        <v>186</v>
      </c>
      <c r="AA862" s="340" t="str">
        <f t="shared" si="416"/>
        <v/>
      </c>
      <c r="AB862" s="341" t="s">
        <v>187</v>
      </c>
      <c r="AC862" s="342" t="str">
        <f t="shared" si="417"/>
        <v/>
      </c>
      <c r="AD862" s="509" t="str">
        <f t="shared" si="418"/>
        <v/>
      </c>
      <c r="AE862" s="343" t="str">
        <f>IFERROR(ROUNDDOWN(ROUNDDOWN(ROUND(L862*VLOOKUP(K862,【参考】数式用!$A$2:$M$57,MATCH("処遇改善加算Ⅳ",【参考】数式用!$G$3:$M$3,0)+6,0),0),0)*AA862*0.5,0), "")</f>
        <v/>
      </c>
      <c r="AF862" s="344"/>
      <c r="AG862" s="345"/>
      <c r="AH862" s="345"/>
      <c r="AI862" s="344"/>
      <c r="AJ862" s="382"/>
      <c r="AK862" s="346"/>
      <c r="AL862" s="324" t="str">
        <f t="shared" si="419"/>
        <v/>
      </c>
      <c r="AM862" s="325" t="str">
        <f t="shared" si="420"/>
        <v/>
      </c>
      <c r="AN862" s="255"/>
      <c r="AO862" s="577" t="str">
        <f>IFERROR(VLOOKUP(K862,【参考】数式用!$A$2:$N$57,14,FALSE),"")</f>
        <v/>
      </c>
      <c r="AP862" s="577" t="str">
        <f t="shared" si="421"/>
        <v/>
      </c>
      <c r="AQ862" s="560" t="str">
        <f t="shared" si="422"/>
        <v/>
      </c>
      <c r="AR862" s="560" t="str">
        <f t="shared" si="423"/>
        <v>キャリアパス要件Ⅰ・Ⅱ_</v>
      </c>
      <c r="AS862" s="632" t="str">
        <f t="shared" si="424"/>
        <v>入力済</v>
      </c>
      <c r="AT862" s="577" t="str">
        <f t="shared" si="425"/>
        <v/>
      </c>
      <c r="AU862" s="632" t="str">
        <f t="shared" si="426"/>
        <v>入力済</v>
      </c>
      <c r="AV862" s="632" t="str">
        <f t="shared" si="427"/>
        <v/>
      </c>
      <c r="AW862" s="632" t="str">
        <f t="shared" si="428"/>
        <v/>
      </c>
      <c r="AX862" s="577" t="str">
        <f t="shared" si="429"/>
        <v/>
      </c>
      <c r="AY862" s="632" t="str">
        <f>IFERROR(VLOOKUP(K862,【参考】数式用!$AR$3:$AS$49, 2, FALSE), "")</f>
        <v/>
      </c>
      <c r="AZ862" s="577" t="str">
        <f t="shared" si="430"/>
        <v/>
      </c>
      <c r="BA862" s="559" t="str">
        <f t="shared" si="431"/>
        <v>入力済</v>
      </c>
      <c r="BB862" s="632" t="str">
        <f>IFERROR(VLOOKUP(K862,【参考】数式用!$AX$3:$AY$59, 2, FALSE), "")</f>
        <v/>
      </c>
      <c r="BC862" s="577" t="str">
        <f t="shared" si="432"/>
        <v/>
      </c>
      <c r="BD862" s="559" t="str">
        <f t="shared" si="433"/>
        <v>入力済</v>
      </c>
      <c r="BE862" s="559" t="str">
        <f t="shared" si="434"/>
        <v/>
      </c>
      <c r="BF862" s="559" t="str">
        <f t="shared" si="435"/>
        <v/>
      </c>
      <c r="BG862" s="559" t="str">
        <f t="shared" si="436"/>
        <v/>
      </c>
      <c r="BH862" s="559" t="str">
        <f t="shared" si="437"/>
        <v/>
      </c>
      <c r="BI862" s="559" t="str">
        <f t="shared" si="438"/>
        <v/>
      </c>
      <c r="BK862" s="27"/>
      <c r="BL862" s="606" t="str">
        <f t="shared" si="439"/>
        <v/>
      </c>
      <c r="BM862" s="606" t="str">
        <f t="shared" si="440"/>
        <v/>
      </c>
      <c r="BN862" s="606" t="str">
        <f t="shared" si="441"/>
        <v/>
      </c>
      <c r="BO862" s="607" t="str">
        <f>IFERROR(IF(BN862="対象",ROUNDDOWN(L862*VLOOKUP(K862,【参考】数式用!$A$4:$J$42,10,FALSE)*AA862,0),""),"")</f>
        <v/>
      </c>
      <c r="BP862" s="606" t="str">
        <f t="shared" si="445"/>
        <v/>
      </c>
      <c r="BQ862" s="606" t="str">
        <f t="shared" si="442"/>
        <v/>
      </c>
      <c r="BR862" s="608" t="str">
        <f t="shared" si="446"/>
        <v/>
      </c>
      <c r="BS862" s="608" t="str">
        <f t="shared" si="443"/>
        <v/>
      </c>
      <c r="BT862" s="606" t="str">
        <f t="shared" si="444"/>
        <v/>
      </c>
      <c r="BU862" s="607" t="str">
        <f>IFERROR(IF(BT862="Ⅱロ有り",ROUNDDOWN(L862*VLOOKUP(K862,【参考】数式用!$A$4:$J$42,10,FALSE)*AA862,0),""),"")</f>
        <v/>
      </c>
      <c r="BV862" s="606" t="str">
        <f>IFERROR(IF(BT862="Ⅱロなし",ROUNDDOWN(L862*VLOOKUP(K862,【参考】数式用!$A$4:$J$42,8,FALSE)*AA862,0),""),"")</f>
        <v/>
      </c>
    </row>
    <row r="863" spans="1:74" ht="110.1" customHeight="1" thickBot="1">
      <c r="A863" s="333">
        <v>850</v>
      </c>
      <c r="B863" s="1008" t="str">
        <f>IF(基本情報入力シート!B885="","",基本情報入力シート!B885)</f>
        <v/>
      </c>
      <c r="C863" s="1009"/>
      <c r="D863" s="1009"/>
      <c r="E863" s="1009"/>
      <c r="F863" s="1010"/>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24" t="str">
        <f>IF('別紙様式2-2（個票（４、５月））'!M863="","",'別紙様式2-2（個票（４、５月））'!M863)</f>
        <v/>
      </c>
      <c r="N863" s="584" t="str">
        <f>IF('別紙様式2-2（個票（４、５月））'!N863="","",'別紙様式2-2（個票（４、５月））'!N863)</f>
        <v/>
      </c>
      <c r="O863" s="336"/>
      <c r="P863" s="337" t="str">
        <f>IFERROR(VLOOKUP(K863,【参考】数式用!$A$2:$M$57,MATCH(O863,【参考】数式用!$G$3:$M$3,0)+6,0),"")</f>
        <v/>
      </c>
      <c r="Q863" s="338" t="s">
        <v>118</v>
      </c>
      <c r="R863" s="339"/>
      <c r="S863" s="340" t="s">
        <v>183</v>
      </c>
      <c r="T863" s="339"/>
      <c r="U863" s="340" t="s">
        <v>184</v>
      </c>
      <c r="V863" s="339"/>
      <c r="W863" s="340" t="s">
        <v>183</v>
      </c>
      <c r="X863" s="339"/>
      <c r="Y863" s="340" t="s">
        <v>185</v>
      </c>
      <c r="Z863" s="340" t="s">
        <v>186</v>
      </c>
      <c r="AA863" s="340" t="str">
        <f t="shared" si="416"/>
        <v/>
      </c>
      <c r="AB863" s="341" t="s">
        <v>187</v>
      </c>
      <c r="AC863" s="342" t="str">
        <f t="shared" si="417"/>
        <v/>
      </c>
      <c r="AD863" s="509" t="str">
        <f t="shared" si="418"/>
        <v/>
      </c>
      <c r="AE863" s="343" t="str">
        <f>IFERROR(ROUNDDOWN(ROUNDDOWN(ROUND(L863*VLOOKUP(K863,【参考】数式用!$A$2:$M$57,MATCH("処遇改善加算Ⅳ",【参考】数式用!$G$3:$M$3,0)+6,0),0),0)*AA863*0.5,0), "")</f>
        <v/>
      </c>
      <c r="AF863" s="344"/>
      <c r="AG863" s="345"/>
      <c r="AH863" s="345"/>
      <c r="AI863" s="344"/>
      <c r="AJ863" s="382"/>
      <c r="AK863" s="346"/>
      <c r="AL863" s="324" t="str">
        <f t="shared" si="419"/>
        <v/>
      </c>
      <c r="AM863" s="325" t="str">
        <f t="shared" si="420"/>
        <v/>
      </c>
      <c r="AN863" s="255"/>
      <c r="AO863" s="577" t="str">
        <f>IFERROR(VLOOKUP(K863,【参考】数式用!$A$2:$N$57,14,FALSE),"")</f>
        <v/>
      </c>
      <c r="AP863" s="577" t="str">
        <f t="shared" si="421"/>
        <v/>
      </c>
      <c r="AQ863" s="560" t="str">
        <f t="shared" si="422"/>
        <v/>
      </c>
      <c r="AR863" s="560" t="str">
        <f t="shared" si="423"/>
        <v>キャリアパス要件Ⅰ・Ⅱ_</v>
      </c>
      <c r="AS863" s="632" t="str">
        <f t="shared" si="424"/>
        <v>入力済</v>
      </c>
      <c r="AT863" s="577" t="str">
        <f t="shared" si="425"/>
        <v/>
      </c>
      <c r="AU863" s="632" t="str">
        <f t="shared" si="426"/>
        <v>入力済</v>
      </c>
      <c r="AV863" s="632" t="str">
        <f t="shared" si="427"/>
        <v/>
      </c>
      <c r="AW863" s="632" t="str">
        <f t="shared" si="428"/>
        <v/>
      </c>
      <c r="AX863" s="577" t="str">
        <f t="shared" si="429"/>
        <v/>
      </c>
      <c r="AY863" s="632" t="str">
        <f>IFERROR(VLOOKUP(K863,【参考】数式用!$AR$3:$AS$49, 2, FALSE), "")</f>
        <v/>
      </c>
      <c r="AZ863" s="577" t="str">
        <f t="shared" si="430"/>
        <v/>
      </c>
      <c r="BA863" s="559" t="str">
        <f t="shared" si="431"/>
        <v>入力済</v>
      </c>
      <c r="BB863" s="632" t="str">
        <f>IFERROR(VLOOKUP(K863,【参考】数式用!$AX$3:$AY$59, 2, FALSE), "")</f>
        <v/>
      </c>
      <c r="BC863" s="577" t="str">
        <f t="shared" si="432"/>
        <v/>
      </c>
      <c r="BD863" s="559" t="str">
        <f t="shared" si="433"/>
        <v>入力済</v>
      </c>
      <c r="BE863" s="559" t="str">
        <f t="shared" si="434"/>
        <v/>
      </c>
      <c r="BF863" s="559" t="str">
        <f t="shared" si="435"/>
        <v/>
      </c>
      <c r="BG863" s="559" t="str">
        <f t="shared" si="436"/>
        <v/>
      </c>
      <c r="BH863" s="559" t="str">
        <f t="shared" si="437"/>
        <v/>
      </c>
      <c r="BI863" s="559" t="str">
        <f t="shared" si="438"/>
        <v/>
      </c>
      <c r="BK863" s="27"/>
      <c r="BL863" s="606" t="str">
        <f t="shared" si="439"/>
        <v/>
      </c>
      <c r="BM863" s="606" t="str">
        <f t="shared" si="440"/>
        <v/>
      </c>
      <c r="BN863" s="606" t="str">
        <f t="shared" si="441"/>
        <v/>
      </c>
      <c r="BO863" s="607" t="str">
        <f>IFERROR(IF(BN863="対象",ROUNDDOWN(L863*VLOOKUP(K863,【参考】数式用!$A$4:$J$42,10,FALSE)*AA863,0),""),"")</f>
        <v/>
      </c>
      <c r="BP863" s="606" t="str">
        <f t="shared" si="445"/>
        <v/>
      </c>
      <c r="BQ863" s="606" t="str">
        <f t="shared" si="442"/>
        <v/>
      </c>
      <c r="BR863" s="608" t="str">
        <f t="shared" si="446"/>
        <v/>
      </c>
      <c r="BS863" s="608" t="str">
        <f t="shared" si="443"/>
        <v/>
      </c>
      <c r="BT863" s="606" t="str">
        <f t="shared" si="444"/>
        <v/>
      </c>
      <c r="BU863" s="607" t="str">
        <f>IFERROR(IF(BT863="Ⅱロ有り",ROUNDDOWN(L863*VLOOKUP(K863,【参考】数式用!$A$4:$J$42,10,FALSE)*AA863,0),""),"")</f>
        <v/>
      </c>
      <c r="BV863" s="606" t="str">
        <f>IFERROR(IF(BT863="Ⅱロなし",ROUNDDOWN(L863*VLOOKUP(K863,【参考】数式用!$A$4:$J$42,8,FALSE)*AA863,0),""),"")</f>
        <v/>
      </c>
    </row>
    <row r="864" spans="1:74" ht="110.1" customHeight="1" thickBot="1">
      <c r="A864" s="333">
        <v>851</v>
      </c>
      <c r="B864" s="1008" t="str">
        <f>IF(基本情報入力シート!B886="","",基本情報入力シート!B886)</f>
        <v/>
      </c>
      <c r="C864" s="1009"/>
      <c r="D864" s="1009"/>
      <c r="E864" s="1009"/>
      <c r="F864" s="1010"/>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24" t="str">
        <f>IF('別紙様式2-2（個票（４、５月））'!M864="","",'別紙様式2-2（個票（４、５月））'!M864)</f>
        <v/>
      </c>
      <c r="N864" s="584" t="str">
        <f>IF('別紙様式2-2（個票（４、５月））'!N864="","",'別紙様式2-2（個票（４、５月））'!N864)</f>
        <v/>
      </c>
      <c r="O864" s="336"/>
      <c r="P864" s="337" t="str">
        <f>IFERROR(VLOOKUP(K864,【参考】数式用!$A$2:$M$57,MATCH(O864,【参考】数式用!$G$3:$M$3,0)+6,0),"")</f>
        <v/>
      </c>
      <c r="Q864" s="338" t="s">
        <v>118</v>
      </c>
      <c r="R864" s="339"/>
      <c r="S864" s="340" t="s">
        <v>183</v>
      </c>
      <c r="T864" s="339"/>
      <c r="U864" s="340" t="s">
        <v>184</v>
      </c>
      <c r="V864" s="339"/>
      <c r="W864" s="340" t="s">
        <v>183</v>
      </c>
      <c r="X864" s="339"/>
      <c r="Y864" s="340" t="s">
        <v>185</v>
      </c>
      <c r="Z864" s="340" t="s">
        <v>186</v>
      </c>
      <c r="AA864" s="340" t="str">
        <f t="shared" si="416"/>
        <v/>
      </c>
      <c r="AB864" s="341" t="s">
        <v>187</v>
      </c>
      <c r="AC864" s="342" t="str">
        <f t="shared" si="417"/>
        <v/>
      </c>
      <c r="AD864" s="509" t="str">
        <f t="shared" si="418"/>
        <v/>
      </c>
      <c r="AE864" s="343" t="str">
        <f>IFERROR(ROUNDDOWN(ROUNDDOWN(ROUND(L864*VLOOKUP(K864,【参考】数式用!$A$2:$M$57,MATCH("処遇改善加算Ⅳ",【参考】数式用!$G$3:$M$3,0)+6,0),0),0)*AA864*0.5,0), "")</f>
        <v/>
      </c>
      <c r="AF864" s="344"/>
      <c r="AG864" s="345"/>
      <c r="AH864" s="345"/>
      <c r="AI864" s="344"/>
      <c r="AJ864" s="382"/>
      <c r="AK864" s="346"/>
      <c r="AL864" s="324" t="str">
        <f t="shared" si="419"/>
        <v/>
      </c>
      <c r="AM864" s="325" t="str">
        <f t="shared" si="420"/>
        <v/>
      </c>
      <c r="AN864" s="255"/>
      <c r="AO864" s="577" t="str">
        <f>IFERROR(VLOOKUP(K864,【参考】数式用!$A$2:$N$57,14,FALSE),"")</f>
        <v/>
      </c>
      <c r="AP864" s="577" t="str">
        <f t="shared" si="421"/>
        <v/>
      </c>
      <c r="AQ864" s="560" t="str">
        <f t="shared" si="422"/>
        <v/>
      </c>
      <c r="AR864" s="560" t="str">
        <f t="shared" si="423"/>
        <v>キャリアパス要件Ⅰ・Ⅱ_</v>
      </c>
      <c r="AS864" s="632" t="str">
        <f t="shared" si="424"/>
        <v>入力済</v>
      </c>
      <c r="AT864" s="577" t="str">
        <f t="shared" si="425"/>
        <v/>
      </c>
      <c r="AU864" s="632" t="str">
        <f t="shared" si="426"/>
        <v>入力済</v>
      </c>
      <c r="AV864" s="632" t="str">
        <f t="shared" si="427"/>
        <v/>
      </c>
      <c r="AW864" s="632" t="str">
        <f t="shared" si="428"/>
        <v/>
      </c>
      <c r="AX864" s="577" t="str">
        <f t="shared" si="429"/>
        <v/>
      </c>
      <c r="AY864" s="632" t="str">
        <f>IFERROR(VLOOKUP(K864,【参考】数式用!$AR$3:$AS$49, 2, FALSE), "")</f>
        <v/>
      </c>
      <c r="AZ864" s="577" t="str">
        <f t="shared" si="430"/>
        <v/>
      </c>
      <c r="BA864" s="559" t="str">
        <f t="shared" si="431"/>
        <v>入力済</v>
      </c>
      <c r="BB864" s="632" t="str">
        <f>IFERROR(VLOOKUP(K864,【参考】数式用!$AX$3:$AY$59, 2, FALSE), "")</f>
        <v/>
      </c>
      <c r="BC864" s="577" t="str">
        <f t="shared" si="432"/>
        <v/>
      </c>
      <c r="BD864" s="559" t="str">
        <f t="shared" si="433"/>
        <v>入力済</v>
      </c>
      <c r="BE864" s="559" t="str">
        <f t="shared" si="434"/>
        <v/>
      </c>
      <c r="BF864" s="559" t="str">
        <f t="shared" si="435"/>
        <v/>
      </c>
      <c r="BG864" s="559" t="str">
        <f t="shared" si="436"/>
        <v/>
      </c>
      <c r="BH864" s="559" t="str">
        <f t="shared" si="437"/>
        <v/>
      </c>
      <c r="BI864" s="559" t="str">
        <f t="shared" si="438"/>
        <v/>
      </c>
      <c r="BK864" s="27"/>
      <c r="BL864" s="606" t="str">
        <f t="shared" si="439"/>
        <v/>
      </c>
      <c r="BM864" s="606" t="str">
        <f t="shared" si="440"/>
        <v/>
      </c>
      <c r="BN864" s="606" t="str">
        <f t="shared" si="441"/>
        <v/>
      </c>
      <c r="BO864" s="607" t="str">
        <f>IFERROR(IF(BN864="対象",ROUNDDOWN(L864*VLOOKUP(K864,【参考】数式用!$A$4:$J$42,10,FALSE)*AA864,0),""),"")</f>
        <v/>
      </c>
      <c r="BP864" s="606" t="str">
        <f t="shared" si="445"/>
        <v/>
      </c>
      <c r="BQ864" s="606" t="str">
        <f t="shared" si="442"/>
        <v/>
      </c>
      <c r="BR864" s="608" t="str">
        <f t="shared" si="446"/>
        <v/>
      </c>
      <c r="BS864" s="608" t="str">
        <f t="shared" si="443"/>
        <v/>
      </c>
      <c r="BT864" s="606" t="str">
        <f t="shared" si="444"/>
        <v/>
      </c>
      <c r="BU864" s="607" t="str">
        <f>IFERROR(IF(BT864="Ⅱロ有り",ROUNDDOWN(L864*VLOOKUP(K864,【参考】数式用!$A$4:$J$42,10,FALSE)*AA864,0),""),"")</f>
        <v/>
      </c>
      <c r="BV864" s="606" t="str">
        <f>IFERROR(IF(BT864="Ⅱロなし",ROUNDDOWN(L864*VLOOKUP(K864,【参考】数式用!$A$4:$J$42,8,FALSE)*AA864,0),""),"")</f>
        <v/>
      </c>
    </row>
    <row r="865" spans="1:74" ht="110.1" customHeight="1" thickBot="1">
      <c r="A865" s="333">
        <v>852</v>
      </c>
      <c r="B865" s="1008" t="str">
        <f>IF(基本情報入力シート!B887="","",基本情報入力シート!B887)</f>
        <v/>
      </c>
      <c r="C865" s="1009"/>
      <c r="D865" s="1009"/>
      <c r="E865" s="1009"/>
      <c r="F865" s="1010"/>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24" t="str">
        <f>IF('別紙様式2-2（個票（４、５月））'!M865="","",'別紙様式2-2（個票（４、５月））'!M865)</f>
        <v/>
      </c>
      <c r="N865" s="584" t="str">
        <f>IF('別紙様式2-2（個票（４、５月））'!N865="","",'別紙様式2-2（個票（４、５月））'!N865)</f>
        <v/>
      </c>
      <c r="O865" s="336"/>
      <c r="P865" s="337" t="str">
        <f>IFERROR(VLOOKUP(K865,【参考】数式用!$A$2:$M$57,MATCH(O865,【参考】数式用!$G$3:$M$3,0)+6,0),"")</f>
        <v/>
      </c>
      <c r="Q865" s="338" t="s">
        <v>118</v>
      </c>
      <c r="R865" s="339"/>
      <c r="S865" s="340" t="s">
        <v>183</v>
      </c>
      <c r="T865" s="339"/>
      <c r="U865" s="340" t="s">
        <v>184</v>
      </c>
      <c r="V865" s="339"/>
      <c r="W865" s="340" t="s">
        <v>183</v>
      </c>
      <c r="X865" s="339"/>
      <c r="Y865" s="340" t="s">
        <v>185</v>
      </c>
      <c r="Z865" s="340" t="s">
        <v>186</v>
      </c>
      <c r="AA865" s="340" t="str">
        <f t="shared" si="416"/>
        <v/>
      </c>
      <c r="AB865" s="341" t="s">
        <v>187</v>
      </c>
      <c r="AC865" s="342" t="str">
        <f t="shared" si="417"/>
        <v/>
      </c>
      <c r="AD865" s="509" t="str">
        <f t="shared" si="418"/>
        <v/>
      </c>
      <c r="AE865" s="343" t="str">
        <f>IFERROR(ROUNDDOWN(ROUNDDOWN(ROUND(L865*VLOOKUP(K865,【参考】数式用!$A$2:$M$57,MATCH("処遇改善加算Ⅳ",【参考】数式用!$G$3:$M$3,0)+6,0),0),0)*AA865*0.5,0), "")</f>
        <v/>
      </c>
      <c r="AF865" s="344"/>
      <c r="AG865" s="345"/>
      <c r="AH865" s="345"/>
      <c r="AI865" s="344"/>
      <c r="AJ865" s="382"/>
      <c r="AK865" s="346"/>
      <c r="AL865" s="324" t="str">
        <f t="shared" si="419"/>
        <v/>
      </c>
      <c r="AM865" s="325" t="str">
        <f t="shared" si="420"/>
        <v/>
      </c>
      <c r="AN865" s="255"/>
      <c r="AO865" s="577" t="str">
        <f>IFERROR(VLOOKUP(K865,【参考】数式用!$A$2:$N$57,14,FALSE),"")</f>
        <v/>
      </c>
      <c r="AP865" s="577" t="str">
        <f t="shared" si="421"/>
        <v/>
      </c>
      <c r="AQ865" s="560" t="str">
        <f t="shared" si="422"/>
        <v/>
      </c>
      <c r="AR865" s="560" t="str">
        <f t="shared" si="423"/>
        <v>キャリアパス要件Ⅰ・Ⅱ_</v>
      </c>
      <c r="AS865" s="632" t="str">
        <f t="shared" si="424"/>
        <v>入力済</v>
      </c>
      <c r="AT865" s="577" t="str">
        <f t="shared" si="425"/>
        <v/>
      </c>
      <c r="AU865" s="632" t="str">
        <f t="shared" si="426"/>
        <v>入力済</v>
      </c>
      <c r="AV865" s="632" t="str">
        <f t="shared" si="427"/>
        <v/>
      </c>
      <c r="AW865" s="632" t="str">
        <f t="shared" si="428"/>
        <v/>
      </c>
      <c r="AX865" s="577" t="str">
        <f t="shared" si="429"/>
        <v/>
      </c>
      <c r="AY865" s="632" t="str">
        <f>IFERROR(VLOOKUP(K865,【参考】数式用!$AR$3:$AS$49, 2, FALSE), "")</f>
        <v/>
      </c>
      <c r="AZ865" s="577" t="str">
        <f t="shared" si="430"/>
        <v/>
      </c>
      <c r="BA865" s="559" t="str">
        <f t="shared" si="431"/>
        <v>入力済</v>
      </c>
      <c r="BB865" s="632" t="str">
        <f>IFERROR(VLOOKUP(K865,【参考】数式用!$AX$3:$AY$59, 2, FALSE), "")</f>
        <v/>
      </c>
      <c r="BC865" s="577" t="str">
        <f t="shared" si="432"/>
        <v/>
      </c>
      <c r="BD865" s="559" t="str">
        <f t="shared" si="433"/>
        <v>入力済</v>
      </c>
      <c r="BE865" s="559" t="str">
        <f t="shared" si="434"/>
        <v/>
      </c>
      <c r="BF865" s="559" t="str">
        <f t="shared" si="435"/>
        <v/>
      </c>
      <c r="BG865" s="559" t="str">
        <f t="shared" si="436"/>
        <v/>
      </c>
      <c r="BH865" s="559" t="str">
        <f t="shared" si="437"/>
        <v/>
      </c>
      <c r="BI865" s="559" t="str">
        <f t="shared" si="438"/>
        <v/>
      </c>
      <c r="BK865" s="27"/>
      <c r="BL865" s="606" t="str">
        <f t="shared" si="439"/>
        <v/>
      </c>
      <c r="BM865" s="606" t="str">
        <f t="shared" si="440"/>
        <v/>
      </c>
      <c r="BN865" s="606" t="str">
        <f t="shared" si="441"/>
        <v/>
      </c>
      <c r="BO865" s="607" t="str">
        <f>IFERROR(IF(BN865="対象",ROUNDDOWN(L865*VLOOKUP(K865,【参考】数式用!$A$4:$J$42,10,FALSE)*AA865,0),""),"")</f>
        <v/>
      </c>
      <c r="BP865" s="606" t="str">
        <f t="shared" si="445"/>
        <v/>
      </c>
      <c r="BQ865" s="606" t="str">
        <f t="shared" si="442"/>
        <v/>
      </c>
      <c r="BR865" s="608" t="str">
        <f t="shared" si="446"/>
        <v/>
      </c>
      <c r="BS865" s="608" t="str">
        <f t="shared" si="443"/>
        <v/>
      </c>
      <c r="BT865" s="606" t="str">
        <f t="shared" si="444"/>
        <v/>
      </c>
      <c r="BU865" s="607" t="str">
        <f>IFERROR(IF(BT865="Ⅱロ有り",ROUNDDOWN(L865*VLOOKUP(K865,【参考】数式用!$A$4:$J$42,10,FALSE)*AA865,0),""),"")</f>
        <v/>
      </c>
      <c r="BV865" s="606" t="str">
        <f>IFERROR(IF(BT865="Ⅱロなし",ROUNDDOWN(L865*VLOOKUP(K865,【参考】数式用!$A$4:$J$42,8,FALSE)*AA865,0),""),"")</f>
        <v/>
      </c>
    </row>
    <row r="866" spans="1:74" ht="110.1" customHeight="1" thickBot="1">
      <c r="A866" s="333">
        <v>853</v>
      </c>
      <c r="B866" s="1008" t="str">
        <f>IF(基本情報入力シート!B888="","",基本情報入力シート!B888)</f>
        <v/>
      </c>
      <c r="C866" s="1009"/>
      <c r="D866" s="1009"/>
      <c r="E866" s="1009"/>
      <c r="F866" s="1010"/>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24" t="str">
        <f>IF('別紙様式2-2（個票（４、５月））'!M866="","",'別紙様式2-2（個票（４、５月））'!M866)</f>
        <v/>
      </c>
      <c r="N866" s="584" t="str">
        <f>IF('別紙様式2-2（個票（４、５月））'!N866="","",'別紙様式2-2（個票（４、５月））'!N866)</f>
        <v/>
      </c>
      <c r="O866" s="336"/>
      <c r="P866" s="337" t="str">
        <f>IFERROR(VLOOKUP(K866,【参考】数式用!$A$2:$M$57,MATCH(O866,【参考】数式用!$G$3:$M$3,0)+6,0),"")</f>
        <v/>
      </c>
      <c r="Q866" s="338" t="s">
        <v>118</v>
      </c>
      <c r="R866" s="339"/>
      <c r="S866" s="340" t="s">
        <v>183</v>
      </c>
      <c r="T866" s="339"/>
      <c r="U866" s="340" t="s">
        <v>184</v>
      </c>
      <c r="V866" s="339"/>
      <c r="W866" s="340" t="s">
        <v>183</v>
      </c>
      <c r="X866" s="339"/>
      <c r="Y866" s="340" t="s">
        <v>185</v>
      </c>
      <c r="Z866" s="340" t="s">
        <v>186</v>
      </c>
      <c r="AA866" s="340" t="str">
        <f t="shared" si="416"/>
        <v/>
      </c>
      <c r="AB866" s="341" t="s">
        <v>187</v>
      </c>
      <c r="AC866" s="342" t="str">
        <f t="shared" si="417"/>
        <v/>
      </c>
      <c r="AD866" s="509" t="str">
        <f t="shared" si="418"/>
        <v/>
      </c>
      <c r="AE866" s="343" t="str">
        <f>IFERROR(ROUNDDOWN(ROUNDDOWN(ROUND(L866*VLOOKUP(K866,【参考】数式用!$A$2:$M$57,MATCH("処遇改善加算Ⅳ",【参考】数式用!$G$3:$M$3,0)+6,0),0),0)*AA866*0.5,0), "")</f>
        <v/>
      </c>
      <c r="AF866" s="344"/>
      <c r="AG866" s="345"/>
      <c r="AH866" s="345"/>
      <c r="AI866" s="344"/>
      <c r="AJ866" s="382"/>
      <c r="AK866" s="346"/>
      <c r="AL866" s="324" t="str">
        <f t="shared" si="419"/>
        <v/>
      </c>
      <c r="AM866" s="325" t="str">
        <f t="shared" si="420"/>
        <v/>
      </c>
      <c r="AN866" s="255"/>
      <c r="AO866" s="577" t="str">
        <f>IFERROR(VLOOKUP(K866,【参考】数式用!$A$2:$N$57,14,FALSE),"")</f>
        <v/>
      </c>
      <c r="AP866" s="577" t="str">
        <f t="shared" si="421"/>
        <v/>
      </c>
      <c r="AQ866" s="560" t="str">
        <f t="shared" si="422"/>
        <v/>
      </c>
      <c r="AR866" s="560" t="str">
        <f t="shared" si="423"/>
        <v>キャリアパス要件Ⅰ・Ⅱ_</v>
      </c>
      <c r="AS866" s="632" t="str">
        <f t="shared" si="424"/>
        <v>入力済</v>
      </c>
      <c r="AT866" s="577" t="str">
        <f t="shared" si="425"/>
        <v/>
      </c>
      <c r="AU866" s="632" t="str">
        <f t="shared" si="426"/>
        <v>入力済</v>
      </c>
      <c r="AV866" s="632" t="str">
        <f t="shared" si="427"/>
        <v/>
      </c>
      <c r="AW866" s="632" t="str">
        <f t="shared" si="428"/>
        <v/>
      </c>
      <c r="AX866" s="577" t="str">
        <f t="shared" si="429"/>
        <v/>
      </c>
      <c r="AY866" s="632" t="str">
        <f>IFERROR(VLOOKUP(K866,【参考】数式用!$AR$3:$AS$49, 2, FALSE), "")</f>
        <v/>
      </c>
      <c r="AZ866" s="577" t="str">
        <f t="shared" si="430"/>
        <v/>
      </c>
      <c r="BA866" s="559" t="str">
        <f t="shared" si="431"/>
        <v>入力済</v>
      </c>
      <c r="BB866" s="632" t="str">
        <f>IFERROR(VLOOKUP(K866,【参考】数式用!$AX$3:$AY$59, 2, FALSE), "")</f>
        <v/>
      </c>
      <c r="BC866" s="577" t="str">
        <f t="shared" si="432"/>
        <v/>
      </c>
      <c r="BD866" s="559" t="str">
        <f t="shared" si="433"/>
        <v>入力済</v>
      </c>
      <c r="BE866" s="559" t="str">
        <f t="shared" si="434"/>
        <v/>
      </c>
      <c r="BF866" s="559" t="str">
        <f t="shared" si="435"/>
        <v/>
      </c>
      <c r="BG866" s="559" t="str">
        <f t="shared" si="436"/>
        <v/>
      </c>
      <c r="BH866" s="559" t="str">
        <f t="shared" si="437"/>
        <v/>
      </c>
      <c r="BI866" s="559" t="str">
        <f t="shared" si="438"/>
        <v/>
      </c>
      <c r="BK866" s="27"/>
      <c r="BL866" s="606" t="str">
        <f t="shared" si="439"/>
        <v/>
      </c>
      <c r="BM866" s="606" t="str">
        <f t="shared" si="440"/>
        <v/>
      </c>
      <c r="BN866" s="606" t="str">
        <f t="shared" si="441"/>
        <v/>
      </c>
      <c r="BO866" s="607" t="str">
        <f>IFERROR(IF(BN866="対象",ROUNDDOWN(L866*VLOOKUP(K866,【参考】数式用!$A$4:$J$42,10,FALSE)*AA866,0),""),"")</f>
        <v/>
      </c>
      <c r="BP866" s="606" t="str">
        <f t="shared" si="445"/>
        <v/>
      </c>
      <c r="BQ866" s="606" t="str">
        <f t="shared" si="442"/>
        <v/>
      </c>
      <c r="BR866" s="608" t="str">
        <f t="shared" si="446"/>
        <v/>
      </c>
      <c r="BS866" s="608" t="str">
        <f t="shared" si="443"/>
        <v/>
      </c>
      <c r="BT866" s="606" t="str">
        <f t="shared" si="444"/>
        <v/>
      </c>
      <c r="BU866" s="607" t="str">
        <f>IFERROR(IF(BT866="Ⅱロ有り",ROUNDDOWN(L866*VLOOKUP(K866,【参考】数式用!$A$4:$J$42,10,FALSE)*AA866,0),""),"")</f>
        <v/>
      </c>
      <c r="BV866" s="606" t="str">
        <f>IFERROR(IF(BT866="Ⅱロなし",ROUNDDOWN(L866*VLOOKUP(K866,【参考】数式用!$A$4:$J$42,8,FALSE)*AA866,0),""),"")</f>
        <v/>
      </c>
    </row>
    <row r="867" spans="1:74" ht="110.1" customHeight="1" thickBot="1">
      <c r="A867" s="333">
        <v>854</v>
      </c>
      <c r="B867" s="1008" t="str">
        <f>IF(基本情報入力シート!B889="","",基本情報入力シート!B889)</f>
        <v/>
      </c>
      <c r="C867" s="1009"/>
      <c r="D867" s="1009"/>
      <c r="E867" s="1009"/>
      <c r="F867" s="1010"/>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24" t="str">
        <f>IF('別紙様式2-2（個票（４、５月））'!M867="","",'別紙様式2-2（個票（４、５月））'!M867)</f>
        <v/>
      </c>
      <c r="N867" s="584" t="str">
        <f>IF('別紙様式2-2（個票（４、５月））'!N867="","",'別紙様式2-2（個票（４、５月））'!N867)</f>
        <v/>
      </c>
      <c r="O867" s="336"/>
      <c r="P867" s="337" t="str">
        <f>IFERROR(VLOOKUP(K867,【参考】数式用!$A$2:$M$57,MATCH(O867,【参考】数式用!$G$3:$M$3,0)+6,0),"")</f>
        <v/>
      </c>
      <c r="Q867" s="338" t="s">
        <v>118</v>
      </c>
      <c r="R867" s="339"/>
      <c r="S867" s="340" t="s">
        <v>183</v>
      </c>
      <c r="T867" s="339"/>
      <c r="U867" s="340" t="s">
        <v>184</v>
      </c>
      <c r="V867" s="339"/>
      <c r="W867" s="340" t="s">
        <v>183</v>
      </c>
      <c r="X867" s="339"/>
      <c r="Y867" s="340" t="s">
        <v>185</v>
      </c>
      <c r="Z867" s="340" t="s">
        <v>186</v>
      </c>
      <c r="AA867" s="340" t="str">
        <f t="shared" si="416"/>
        <v/>
      </c>
      <c r="AB867" s="341" t="s">
        <v>187</v>
      </c>
      <c r="AC867" s="342" t="str">
        <f t="shared" si="417"/>
        <v/>
      </c>
      <c r="AD867" s="509" t="str">
        <f t="shared" si="418"/>
        <v/>
      </c>
      <c r="AE867" s="343" t="str">
        <f>IFERROR(ROUNDDOWN(ROUNDDOWN(ROUND(L867*VLOOKUP(K867,【参考】数式用!$A$2:$M$57,MATCH("処遇改善加算Ⅳ",【参考】数式用!$G$3:$M$3,0)+6,0),0),0)*AA867*0.5,0), "")</f>
        <v/>
      </c>
      <c r="AF867" s="344"/>
      <c r="AG867" s="345"/>
      <c r="AH867" s="345"/>
      <c r="AI867" s="344"/>
      <c r="AJ867" s="382"/>
      <c r="AK867" s="346"/>
      <c r="AL867" s="324" t="str">
        <f t="shared" si="419"/>
        <v/>
      </c>
      <c r="AM867" s="325" t="str">
        <f t="shared" si="420"/>
        <v/>
      </c>
      <c r="AN867" s="255"/>
      <c r="AO867" s="577" t="str">
        <f>IFERROR(VLOOKUP(K867,【参考】数式用!$A$2:$N$57,14,FALSE),"")</f>
        <v/>
      </c>
      <c r="AP867" s="577" t="str">
        <f t="shared" si="421"/>
        <v/>
      </c>
      <c r="AQ867" s="560" t="str">
        <f t="shared" si="422"/>
        <v/>
      </c>
      <c r="AR867" s="560" t="str">
        <f t="shared" si="423"/>
        <v>キャリアパス要件Ⅰ・Ⅱ_</v>
      </c>
      <c r="AS867" s="632" t="str">
        <f t="shared" si="424"/>
        <v>入力済</v>
      </c>
      <c r="AT867" s="577" t="str">
        <f t="shared" si="425"/>
        <v/>
      </c>
      <c r="AU867" s="632" t="str">
        <f t="shared" si="426"/>
        <v>入力済</v>
      </c>
      <c r="AV867" s="632" t="str">
        <f t="shared" si="427"/>
        <v/>
      </c>
      <c r="AW867" s="632" t="str">
        <f t="shared" si="428"/>
        <v/>
      </c>
      <c r="AX867" s="577" t="str">
        <f t="shared" si="429"/>
        <v/>
      </c>
      <c r="AY867" s="632" t="str">
        <f>IFERROR(VLOOKUP(K867,【参考】数式用!$AR$3:$AS$49, 2, FALSE), "")</f>
        <v/>
      </c>
      <c r="AZ867" s="577" t="str">
        <f t="shared" si="430"/>
        <v/>
      </c>
      <c r="BA867" s="559" t="str">
        <f t="shared" si="431"/>
        <v>入力済</v>
      </c>
      <c r="BB867" s="632" t="str">
        <f>IFERROR(VLOOKUP(K867,【参考】数式用!$AX$3:$AY$59, 2, FALSE), "")</f>
        <v/>
      </c>
      <c r="BC867" s="577" t="str">
        <f t="shared" si="432"/>
        <v/>
      </c>
      <c r="BD867" s="559" t="str">
        <f t="shared" si="433"/>
        <v>入力済</v>
      </c>
      <c r="BE867" s="559" t="str">
        <f t="shared" si="434"/>
        <v/>
      </c>
      <c r="BF867" s="559" t="str">
        <f t="shared" si="435"/>
        <v/>
      </c>
      <c r="BG867" s="559" t="str">
        <f t="shared" si="436"/>
        <v/>
      </c>
      <c r="BH867" s="559" t="str">
        <f t="shared" si="437"/>
        <v/>
      </c>
      <c r="BI867" s="559" t="str">
        <f t="shared" si="438"/>
        <v/>
      </c>
      <c r="BK867" s="27"/>
      <c r="BL867" s="606" t="str">
        <f t="shared" si="439"/>
        <v/>
      </c>
      <c r="BM867" s="606" t="str">
        <f t="shared" si="440"/>
        <v/>
      </c>
      <c r="BN867" s="606" t="str">
        <f t="shared" si="441"/>
        <v/>
      </c>
      <c r="BO867" s="607" t="str">
        <f>IFERROR(IF(BN867="対象",ROUNDDOWN(L867*VLOOKUP(K867,【参考】数式用!$A$4:$J$42,10,FALSE)*AA867,0),""),"")</f>
        <v/>
      </c>
      <c r="BP867" s="606" t="str">
        <f t="shared" si="445"/>
        <v/>
      </c>
      <c r="BQ867" s="606" t="str">
        <f t="shared" si="442"/>
        <v/>
      </c>
      <c r="BR867" s="608" t="str">
        <f t="shared" si="446"/>
        <v/>
      </c>
      <c r="BS867" s="608" t="str">
        <f t="shared" si="443"/>
        <v/>
      </c>
      <c r="BT867" s="606" t="str">
        <f t="shared" si="444"/>
        <v/>
      </c>
      <c r="BU867" s="607" t="str">
        <f>IFERROR(IF(BT867="Ⅱロ有り",ROUNDDOWN(L867*VLOOKUP(K867,【参考】数式用!$A$4:$J$42,10,FALSE)*AA867,0),""),"")</f>
        <v/>
      </c>
      <c r="BV867" s="606" t="str">
        <f>IFERROR(IF(BT867="Ⅱロなし",ROUNDDOWN(L867*VLOOKUP(K867,【参考】数式用!$A$4:$J$42,8,FALSE)*AA867,0),""),"")</f>
        <v/>
      </c>
    </row>
    <row r="868" spans="1:74" ht="110.1" customHeight="1" thickBot="1">
      <c r="A868" s="333">
        <v>855</v>
      </c>
      <c r="B868" s="1008" t="str">
        <f>IF(基本情報入力シート!B890="","",基本情報入力シート!B890)</f>
        <v/>
      </c>
      <c r="C868" s="1009"/>
      <c r="D868" s="1009"/>
      <c r="E868" s="1009"/>
      <c r="F868" s="1010"/>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24" t="str">
        <f>IF('別紙様式2-2（個票（４、５月））'!M868="","",'別紙様式2-2（個票（４、５月））'!M868)</f>
        <v/>
      </c>
      <c r="N868" s="584" t="str">
        <f>IF('別紙様式2-2（個票（４、５月））'!N868="","",'別紙様式2-2（個票（４、５月））'!N868)</f>
        <v/>
      </c>
      <c r="O868" s="336"/>
      <c r="P868" s="337" t="str">
        <f>IFERROR(VLOOKUP(K868,【参考】数式用!$A$2:$M$57,MATCH(O868,【参考】数式用!$G$3:$M$3,0)+6,0),"")</f>
        <v/>
      </c>
      <c r="Q868" s="338" t="s">
        <v>118</v>
      </c>
      <c r="R868" s="339"/>
      <c r="S868" s="340" t="s">
        <v>183</v>
      </c>
      <c r="T868" s="339"/>
      <c r="U868" s="340" t="s">
        <v>184</v>
      </c>
      <c r="V868" s="339"/>
      <c r="W868" s="340" t="s">
        <v>183</v>
      </c>
      <c r="X868" s="339"/>
      <c r="Y868" s="340" t="s">
        <v>185</v>
      </c>
      <c r="Z868" s="340" t="s">
        <v>186</v>
      </c>
      <c r="AA868" s="340" t="str">
        <f t="shared" si="416"/>
        <v/>
      </c>
      <c r="AB868" s="341" t="s">
        <v>187</v>
      </c>
      <c r="AC868" s="342" t="str">
        <f t="shared" si="417"/>
        <v/>
      </c>
      <c r="AD868" s="509" t="str">
        <f t="shared" si="418"/>
        <v/>
      </c>
      <c r="AE868" s="343" t="str">
        <f>IFERROR(ROUNDDOWN(ROUNDDOWN(ROUND(L868*VLOOKUP(K868,【参考】数式用!$A$2:$M$57,MATCH("処遇改善加算Ⅳ",【参考】数式用!$G$3:$M$3,0)+6,0),0),0)*AA868*0.5,0), "")</f>
        <v/>
      </c>
      <c r="AF868" s="344"/>
      <c r="AG868" s="345"/>
      <c r="AH868" s="345"/>
      <c r="AI868" s="344"/>
      <c r="AJ868" s="382"/>
      <c r="AK868" s="346"/>
      <c r="AL868" s="324" t="str">
        <f t="shared" si="419"/>
        <v/>
      </c>
      <c r="AM868" s="325" t="str">
        <f t="shared" si="420"/>
        <v/>
      </c>
      <c r="AN868" s="255"/>
      <c r="AO868" s="577" t="str">
        <f>IFERROR(VLOOKUP(K868,【参考】数式用!$A$2:$N$57,14,FALSE),"")</f>
        <v/>
      </c>
      <c r="AP868" s="577" t="str">
        <f t="shared" si="421"/>
        <v/>
      </c>
      <c r="AQ868" s="560" t="str">
        <f t="shared" si="422"/>
        <v/>
      </c>
      <c r="AR868" s="560" t="str">
        <f t="shared" si="423"/>
        <v>キャリアパス要件Ⅰ・Ⅱ_</v>
      </c>
      <c r="AS868" s="632" t="str">
        <f t="shared" si="424"/>
        <v>入力済</v>
      </c>
      <c r="AT868" s="577" t="str">
        <f t="shared" si="425"/>
        <v/>
      </c>
      <c r="AU868" s="632" t="str">
        <f t="shared" si="426"/>
        <v>入力済</v>
      </c>
      <c r="AV868" s="632" t="str">
        <f t="shared" si="427"/>
        <v/>
      </c>
      <c r="AW868" s="632" t="str">
        <f t="shared" si="428"/>
        <v/>
      </c>
      <c r="AX868" s="577" t="str">
        <f t="shared" si="429"/>
        <v/>
      </c>
      <c r="AY868" s="632" t="str">
        <f>IFERROR(VLOOKUP(K868,【参考】数式用!$AR$3:$AS$49, 2, FALSE), "")</f>
        <v/>
      </c>
      <c r="AZ868" s="577" t="str">
        <f t="shared" si="430"/>
        <v/>
      </c>
      <c r="BA868" s="559" t="str">
        <f t="shared" si="431"/>
        <v>入力済</v>
      </c>
      <c r="BB868" s="632" t="str">
        <f>IFERROR(VLOOKUP(K868,【参考】数式用!$AX$3:$AY$59, 2, FALSE), "")</f>
        <v/>
      </c>
      <c r="BC868" s="577" t="str">
        <f t="shared" si="432"/>
        <v/>
      </c>
      <c r="BD868" s="559" t="str">
        <f t="shared" si="433"/>
        <v>入力済</v>
      </c>
      <c r="BE868" s="559" t="str">
        <f t="shared" si="434"/>
        <v/>
      </c>
      <c r="BF868" s="559" t="str">
        <f t="shared" si="435"/>
        <v/>
      </c>
      <c r="BG868" s="559" t="str">
        <f t="shared" si="436"/>
        <v/>
      </c>
      <c r="BH868" s="559" t="str">
        <f t="shared" si="437"/>
        <v/>
      </c>
      <c r="BI868" s="559" t="str">
        <f t="shared" si="438"/>
        <v/>
      </c>
      <c r="BK868" s="27"/>
      <c r="BL868" s="606" t="str">
        <f t="shared" si="439"/>
        <v/>
      </c>
      <c r="BM868" s="606" t="str">
        <f t="shared" si="440"/>
        <v/>
      </c>
      <c r="BN868" s="606" t="str">
        <f t="shared" si="441"/>
        <v/>
      </c>
      <c r="BO868" s="607" t="str">
        <f>IFERROR(IF(BN868="対象",ROUNDDOWN(L868*VLOOKUP(K868,【参考】数式用!$A$4:$J$42,10,FALSE)*AA868,0),""),"")</f>
        <v/>
      </c>
      <c r="BP868" s="606" t="str">
        <f t="shared" si="445"/>
        <v/>
      </c>
      <c r="BQ868" s="606" t="str">
        <f t="shared" si="442"/>
        <v/>
      </c>
      <c r="BR868" s="608" t="str">
        <f t="shared" si="446"/>
        <v/>
      </c>
      <c r="BS868" s="608" t="str">
        <f t="shared" si="443"/>
        <v/>
      </c>
      <c r="BT868" s="606" t="str">
        <f t="shared" si="444"/>
        <v/>
      </c>
      <c r="BU868" s="607" t="str">
        <f>IFERROR(IF(BT868="Ⅱロ有り",ROUNDDOWN(L868*VLOOKUP(K868,【参考】数式用!$A$4:$J$42,10,FALSE)*AA868,0),""),"")</f>
        <v/>
      </c>
      <c r="BV868" s="606" t="str">
        <f>IFERROR(IF(BT868="Ⅱロなし",ROUNDDOWN(L868*VLOOKUP(K868,【参考】数式用!$A$4:$J$42,8,FALSE)*AA868,0),""),"")</f>
        <v/>
      </c>
    </row>
    <row r="869" spans="1:74" ht="110.1" customHeight="1" thickBot="1">
      <c r="A869" s="333">
        <v>856</v>
      </c>
      <c r="B869" s="1008" t="str">
        <f>IF(基本情報入力シート!B891="","",基本情報入力シート!B891)</f>
        <v/>
      </c>
      <c r="C869" s="1009"/>
      <c r="D869" s="1009"/>
      <c r="E869" s="1009"/>
      <c r="F869" s="1010"/>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24" t="str">
        <f>IF('別紙様式2-2（個票（４、５月））'!M869="","",'別紙様式2-2（個票（４、５月））'!M869)</f>
        <v/>
      </c>
      <c r="N869" s="584" t="str">
        <f>IF('別紙様式2-2（個票（４、５月））'!N869="","",'別紙様式2-2（個票（４、５月））'!N869)</f>
        <v/>
      </c>
      <c r="O869" s="336"/>
      <c r="P869" s="337" t="str">
        <f>IFERROR(VLOOKUP(K869,【参考】数式用!$A$2:$M$57,MATCH(O869,【参考】数式用!$G$3:$M$3,0)+6,0),"")</f>
        <v/>
      </c>
      <c r="Q869" s="338" t="s">
        <v>118</v>
      </c>
      <c r="R869" s="339"/>
      <c r="S869" s="340" t="s">
        <v>183</v>
      </c>
      <c r="T869" s="339"/>
      <c r="U869" s="340" t="s">
        <v>184</v>
      </c>
      <c r="V869" s="339"/>
      <c r="W869" s="340" t="s">
        <v>183</v>
      </c>
      <c r="X869" s="339"/>
      <c r="Y869" s="340" t="s">
        <v>185</v>
      </c>
      <c r="Z869" s="340" t="s">
        <v>186</v>
      </c>
      <c r="AA869" s="340" t="str">
        <f t="shared" si="416"/>
        <v/>
      </c>
      <c r="AB869" s="341" t="s">
        <v>187</v>
      </c>
      <c r="AC869" s="342" t="str">
        <f t="shared" si="417"/>
        <v/>
      </c>
      <c r="AD869" s="509" t="str">
        <f t="shared" si="418"/>
        <v/>
      </c>
      <c r="AE869" s="343" t="str">
        <f>IFERROR(ROUNDDOWN(ROUNDDOWN(ROUND(L869*VLOOKUP(K869,【参考】数式用!$A$2:$M$57,MATCH("処遇改善加算Ⅳ",【参考】数式用!$G$3:$M$3,0)+6,0),0),0)*AA869*0.5,0), "")</f>
        <v/>
      </c>
      <c r="AF869" s="344"/>
      <c r="AG869" s="345"/>
      <c r="AH869" s="345"/>
      <c r="AI869" s="344"/>
      <c r="AJ869" s="382"/>
      <c r="AK869" s="346"/>
      <c r="AL869" s="324" t="str">
        <f t="shared" si="419"/>
        <v/>
      </c>
      <c r="AM869" s="325" t="str">
        <f t="shared" si="420"/>
        <v/>
      </c>
      <c r="AN869" s="255"/>
      <c r="AO869" s="577" t="str">
        <f>IFERROR(VLOOKUP(K869,【参考】数式用!$A$2:$N$57,14,FALSE),"")</f>
        <v/>
      </c>
      <c r="AP869" s="577" t="str">
        <f t="shared" si="421"/>
        <v/>
      </c>
      <c r="AQ869" s="560" t="str">
        <f t="shared" si="422"/>
        <v/>
      </c>
      <c r="AR869" s="560" t="str">
        <f t="shared" si="423"/>
        <v>キャリアパス要件Ⅰ・Ⅱ_</v>
      </c>
      <c r="AS869" s="632" t="str">
        <f t="shared" si="424"/>
        <v>入力済</v>
      </c>
      <c r="AT869" s="577" t="str">
        <f t="shared" si="425"/>
        <v/>
      </c>
      <c r="AU869" s="632" t="str">
        <f t="shared" si="426"/>
        <v>入力済</v>
      </c>
      <c r="AV869" s="632" t="str">
        <f t="shared" si="427"/>
        <v/>
      </c>
      <c r="AW869" s="632" t="str">
        <f t="shared" si="428"/>
        <v/>
      </c>
      <c r="AX869" s="577" t="str">
        <f t="shared" si="429"/>
        <v/>
      </c>
      <c r="AY869" s="632" t="str">
        <f>IFERROR(VLOOKUP(K869,【参考】数式用!$AR$3:$AS$49, 2, FALSE), "")</f>
        <v/>
      </c>
      <c r="AZ869" s="577" t="str">
        <f t="shared" si="430"/>
        <v/>
      </c>
      <c r="BA869" s="559" t="str">
        <f t="shared" si="431"/>
        <v>入力済</v>
      </c>
      <c r="BB869" s="632" t="str">
        <f>IFERROR(VLOOKUP(K869,【参考】数式用!$AX$3:$AY$59, 2, FALSE), "")</f>
        <v/>
      </c>
      <c r="BC869" s="577" t="str">
        <f t="shared" si="432"/>
        <v/>
      </c>
      <c r="BD869" s="559" t="str">
        <f t="shared" si="433"/>
        <v>入力済</v>
      </c>
      <c r="BE869" s="559" t="str">
        <f t="shared" si="434"/>
        <v/>
      </c>
      <c r="BF869" s="559" t="str">
        <f t="shared" si="435"/>
        <v/>
      </c>
      <c r="BG869" s="559" t="str">
        <f t="shared" si="436"/>
        <v/>
      </c>
      <c r="BH869" s="559" t="str">
        <f t="shared" si="437"/>
        <v/>
      </c>
      <c r="BI869" s="559" t="str">
        <f t="shared" si="438"/>
        <v/>
      </c>
      <c r="BK869" s="27"/>
      <c r="BL869" s="606" t="str">
        <f t="shared" si="439"/>
        <v/>
      </c>
      <c r="BM869" s="606" t="str">
        <f t="shared" si="440"/>
        <v/>
      </c>
      <c r="BN869" s="606" t="str">
        <f t="shared" si="441"/>
        <v/>
      </c>
      <c r="BO869" s="607" t="str">
        <f>IFERROR(IF(BN869="対象",ROUNDDOWN(L869*VLOOKUP(K869,【参考】数式用!$A$4:$J$42,10,FALSE)*AA869,0),""),"")</f>
        <v/>
      </c>
      <c r="BP869" s="606" t="str">
        <f t="shared" si="445"/>
        <v/>
      </c>
      <c r="BQ869" s="606" t="str">
        <f t="shared" si="442"/>
        <v/>
      </c>
      <c r="BR869" s="608" t="str">
        <f t="shared" si="446"/>
        <v/>
      </c>
      <c r="BS869" s="608" t="str">
        <f t="shared" si="443"/>
        <v/>
      </c>
      <c r="BT869" s="606" t="str">
        <f t="shared" si="444"/>
        <v/>
      </c>
      <c r="BU869" s="607" t="str">
        <f>IFERROR(IF(BT869="Ⅱロ有り",ROUNDDOWN(L869*VLOOKUP(K869,【参考】数式用!$A$4:$J$42,10,FALSE)*AA869,0),""),"")</f>
        <v/>
      </c>
      <c r="BV869" s="606" t="str">
        <f>IFERROR(IF(BT869="Ⅱロなし",ROUNDDOWN(L869*VLOOKUP(K869,【参考】数式用!$A$4:$J$42,8,FALSE)*AA869,0),""),"")</f>
        <v/>
      </c>
    </row>
    <row r="870" spans="1:74" ht="110.1" customHeight="1" thickBot="1">
      <c r="A870" s="333">
        <v>857</v>
      </c>
      <c r="B870" s="1008" t="str">
        <f>IF(基本情報入力シート!B892="","",基本情報入力シート!B892)</f>
        <v/>
      </c>
      <c r="C870" s="1009"/>
      <c r="D870" s="1009"/>
      <c r="E870" s="1009"/>
      <c r="F870" s="1010"/>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24" t="str">
        <f>IF('別紙様式2-2（個票（４、５月））'!M870="","",'別紙様式2-2（個票（４、５月））'!M870)</f>
        <v/>
      </c>
      <c r="N870" s="584" t="str">
        <f>IF('別紙様式2-2（個票（４、５月））'!N870="","",'別紙様式2-2（個票（４、５月））'!N870)</f>
        <v/>
      </c>
      <c r="O870" s="336"/>
      <c r="P870" s="337" t="str">
        <f>IFERROR(VLOOKUP(K870,【参考】数式用!$A$2:$M$57,MATCH(O870,【参考】数式用!$G$3:$M$3,0)+6,0),"")</f>
        <v/>
      </c>
      <c r="Q870" s="338" t="s">
        <v>118</v>
      </c>
      <c r="R870" s="339"/>
      <c r="S870" s="340" t="s">
        <v>183</v>
      </c>
      <c r="T870" s="339"/>
      <c r="U870" s="340" t="s">
        <v>184</v>
      </c>
      <c r="V870" s="339"/>
      <c r="W870" s="340" t="s">
        <v>183</v>
      </c>
      <c r="X870" s="339"/>
      <c r="Y870" s="340" t="s">
        <v>185</v>
      </c>
      <c r="Z870" s="340" t="s">
        <v>186</v>
      </c>
      <c r="AA870" s="340" t="str">
        <f t="shared" si="416"/>
        <v/>
      </c>
      <c r="AB870" s="341" t="s">
        <v>187</v>
      </c>
      <c r="AC870" s="342" t="str">
        <f t="shared" si="417"/>
        <v/>
      </c>
      <c r="AD870" s="509" t="str">
        <f t="shared" si="418"/>
        <v/>
      </c>
      <c r="AE870" s="343" t="str">
        <f>IFERROR(ROUNDDOWN(ROUNDDOWN(ROUND(L870*VLOOKUP(K870,【参考】数式用!$A$2:$M$57,MATCH("処遇改善加算Ⅳ",【参考】数式用!$G$3:$M$3,0)+6,0),0),0)*AA870*0.5,0), "")</f>
        <v/>
      </c>
      <c r="AF870" s="344"/>
      <c r="AG870" s="345"/>
      <c r="AH870" s="345"/>
      <c r="AI870" s="344"/>
      <c r="AJ870" s="382"/>
      <c r="AK870" s="346"/>
      <c r="AL870" s="324" t="str">
        <f t="shared" si="419"/>
        <v/>
      </c>
      <c r="AM870" s="325" t="str">
        <f t="shared" si="420"/>
        <v/>
      </c>
      <c r="AN870" s="255"/>
      <c r="AO870" s="577" t="str">
        <f>IFERROR(VLOOKUP(K870,【参考】数式用!$A$2:$N$57,14,FALSE),"")</f>
        <v/>
      </c>
      <c r="AP870" s="577" t="str">
        <f t="shared" si="421"/>
        <v/>
      </c>
      <c r="AQ870" s="560" t="str">
        <f t="shared" si="422"/>
        <v/>
      </c>
      <c r="AR870" s="560" t="str">
        <f t="shared" si="423"/>
        <v>キャリアパス要件Ⅰ・Ⅱ_</v>
      </c>
      <c r="AS870" s="632" t="str">
        <f t="shared" si="424"/>
        <v>入力済</v>
      </c>
      <c r="AT870" s="577" t="str">
        <f t="shared" si="425"/>
        <v/>
      </c>
      <c r="AU870" s="632" t="str">
        <f t="shared" si="426"/>
        <v>入力済</v>
      </c>
      <c r="AV870" s="632" t="str">
        <f t="shared" si="427"/>
        <v/>
      </c>
      <c r="AW870" s="632" t="str">
        <f t="shared" si="428"/>
        <v/>
      </c>
      <c r="AX870" s="577" t="str">
        <f t="shared" si="429"/>
        <v/>
      </c>
      <c r="AY870" s="632" t="str">
        <f>IFERROR(VLOOKUP(K870,【参考】数式用!$AR$3:$AS$49, 2, FALSE), "")</f>
        <v/>
      </c>
      <c r="AZ870" s="577" t="str">
        <f t="shared" si="430"/>
        <v/>
      </c>
      <c r="BA870" s="559" t="str">
        <f t="shared" si="431"/>
        <v>入力済</v>
      </c>
      <c r="BB870" s="632" t="str">
        <f>IFERROR(VLOOKUP(K870,【参考】数式用!$AX$3:$AY$59, 2, FALSE), "")</f>
        <v/>
      </c>
      <c r="BC870" s="577" t="str">
        <f t="shared" si="432"/>
        <v/>
      </c>
      <c r="BD870" s="559" t="str">
        <f t="shared" si="433"/>
        <v>入力済</v>
      </c>
      <c r="BE870" s="559" t="str">
        <f t="shared" si="434"/>
        <v/>
      </c>
      <c r="BF870" s="559" t="str">
        <f t="shared" si="435"/>
        <v/>
      </c>
      <c r="BG870" s="559" t="str">
        <f t="shared" si="436"/>
        <v/>
      </c>
      <c r="BH870" s="559" t="str">
        <f t="shared" si="437"/>
        <v/>
      </c>
      <c r="BI870" s="559" t="str">
        <f t="shared" si="438"/>
        <v/>
      </c>
      <c r="BK870" s="27"/>
      <c r="BL870" s="606" t="str">
        <f t="shared" si="439"/>
        <v/>
      </c>
      <c r="BM870" s="606" t="str">
        <f t="shared" si="440"/>
        <v/>
      </c>
      <c r="BN870" s="606" t="str">
        <f t="shared" si="441"/>
        <v/>
      </c>
      <c r="BO870" s="607" t="str">
        <f>IFERROR(IF(BN870="対象",ROUNDDOWN(L870*VLOOKUP(K870,【参考】数式用!$A$4:$J$42,10,FALSE)*AA870,0),""),"")</f>
        <v/>
      </c>
      <c r="BP870" s="606" t="str">
        <f t="shared" si="445"/>
        <v/>
      </c>
      <c r="BQ870" s="606" t="str">
        <f t="shared" si="442"/>
        <v/>
      </c>
      <c r="BR870" s="608" t="str">
        <f t="shared" si="446"/>
        <v/>
      </c>
      <c r="BS870" s="608" t="str">
        <f t="shared" si="443"/>
        <v/>
      </c>
      <c r="BT870" s="606" t="str">
        <f t="shared" si="444"/>
        <v/>
      </c>
      <c r="BU870" s="607" t="str">
        <f>IFERROR(IF(BT870="Ⅱロ有り",ROUNDDOWN(L870*VLOOKUP(K870,【参考】数式用!$A$4:$J$42,10,FALSE)*AA870,0),""),"")</f>
        <v/>
      </c>
      <c r="BV870" s="606" t="str">
        <f>IFERROR(IF(BT870="Ⅱロなし",ROUNDDOWN(L870*VLOOKUP(K870,【参考】数式用!$A$4:$J$42,8,FALSE)*AA870,0),""),"")</f>
        <v/>
      </c>
    </row>
    <row r="871" spans="1:74" ht="110.1" customHeight="1" thickBot="1">
      <c r="A871" s="333">
        <v>858</v>
      </c>
      <c r="B871" s="1008" t="str">
        <f>IF(基本情報入力シート!B893="","",基本情報入力シート!B893)</f>
        <v/>
      </c>
      <c r="C871" s="1009"/>
      <c r="D871" s="1009"/>
      <c r="E871" s="1009"/>
      <c r="F871" s="1010"/>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24" t="str">
        <f>IF('別紙様式2-2（個票（４、５月））'!M871="","",'別紙様式2-2（個票（４、５月））'!M871)</f>
        <v/>
      </c>
      <c r="N871" s="584" t="str">
        <f>IF('別紙様式2-2（個票（４、５月））'!N871="","",'別紙様式2-2（個票（４、５月））'!N871)</f>
        <v/>
      </c>
      <c r="O871" s="336"/>
      <c r="P871" s="337" t="str">
        <f>IFERROR(VLOOKUP(K871,【参考】数式用!$A$2:$M$57,MATCH(O871,【参考】数式用!$G$3:$M$3,0)+6,0),"")</f>
        <v/>
      </c>
      <c r="Q871" s="338" t="s">
        <v>118</v>
      </c>
      <c r="R871" s="339"/>
      <c r="S871" s="340" t="s">
        <v>183</v>
      </c>
      <c r="T871" s="339"/>
      <c r="U871" s="340" t="s">
        <v>184</v>
      </c>
      <c r="V871" s="339"/>
      <c r="W871" s="340" t="s">
        <v>183</v>
      </c>
      <c r="X871" s="339"/>
      <c r="Y871" s="340" t="s">
        <v>185</v>
      </c>
      <c r="Z871" s="340" t="s">
        <v>186</v>
      </c>
      <c r="AA871" s="340" t="str">
        <f t="shared" si="416"/>
        <v/>
      </c>
      <c r="AB871" s="341" t="s">
        <v>187</v>
      </c>
      <c r="AC871" s="342" t="str">
        <f t="shared" si="417"/>
        <v/>
      </c>
      <c r="AD871" s="509" t="str">
        <f t="shared" si="418"/>
        <v/>
      </c>
      <c r="AE871" s="343" t="str">
        <f>IFERROR(ROUNDDOWN(ROUNDDOWN(ROUND(L871*VLOOKUP(K871,【参考】数式用!$A$2:$M$57,MATCH("処遇改善加算Ⅳ",【参考】数式用!$G$3:$M$3,0)+6,0),0),0)*AA871*0.5,0), "")</f>
        <v/>
      </c>
      <c r="AF871" s="344"/>
      <c r="AG871" s="345"/>
      <c r="AH871" s="345"/>
      <c r="AI871" s="344"/>
      <c r="AJ871" s="382"/>
      <c r="AK871" s="346"/>
      <c r="AL871" s="324" t="str">
        <f t="shared" si="419"/>
        <v/>
      </c>
      <c r="AM871" s="325" t="str">
        <f t="shared" si="420"/>
        <v/>
      </c>
      <c r="AN871" s="255"/>
      <c r="AO871" s="577" t="str">
        <f>IFERROR(VLOOKUP(K871,【参考】数式用!$A$2:$N$57,14,FALSE),"")</f>
        <v/>
      </c>
      <c r="AP871" s="577" t="str">
        <f t="shared" si="421"/>
        <v/>
      </c>
      <c r="AQ871" s="560" t="str">
        <f t="shared" si="422"/>
        <v/>
      </c>
      <c r="AR871" s="560" t="str">
        <f t="shared" si="423"/>
        <v>キャリアパス要件Ⅰ・Ⅱ_</v>
      </c>
      <c r="AS871" s="632" t="str">
        <f t="shared" si="424"/>
        <v>入力済</v>
      </c>
      <c r="AT871" s="577" t="str">
        <f t="shared" si="425"/>
        <v/>
      </c>
      <c r="AU871" s="632" t="str">
        <f t="shared" si="426"/>
        <v>入力済</v>
      </c>
      <c r="AV871" s="632" t="str">
        <f t="shared" si="427"/>
        <v/>
      </c>
      <c r="AW871" s="632" t="str">
        <f t="shared" si="428"/>
        <v/>
      </c>
      <c r="AX871" s="577" t="str">
        <f t="shared" si="429"/>
        <v/>
      </c>
      <c r="AY871" s="632" t="str">
        <f>IFERROR(VLOOKUP(K871,【参考】数式用!$AR$3:$AS$49, 2, FALSE), "")</f>
        <v/>
      </c>
      <c r="AZ871" s="577" t="str">
        <f t="shared" si="430"/>
        <v/>
      </c>
      <c r="BA871" s="559" t="str">
        <f t="shared" si="431"/>
        <v>入力済</v>
      </c>
      <c r="BB871" s="632" t="str">
        <f>IFERROR(VLOOKUP(K871,【参考】数式用!$AX$3:$AY$59, 2, FALSE), "")</f>
        <v/>
      </c>
      <c r="BC871" s="577" t="str">
        <f t="shared" si="432"/>
        <v/>
      </c>
      <c r="BD871" s="559" t="str">
        <f t="shared" si="433"/>
        <v>入力済</v>
      </c>
      <c r="BE871" s="559" t="str">
        <f t="shared" si="434"/>
        <v/>
      </c>
      <c r="BF871" s="559" t="str">
        <f t="shared" si="435"/>
        <v/>
      </c>
      <c r="BG871" s="559" t="str">
        <f t="shared" si="436"/>
        <v/>
      </c>
      <c r="BH871" s="559" t="str">
        <f t="shared" si="437"/>
        <v/>
      </c>
      <c r="BI871" s="559" t="str">
        <f t="shared" si="438"/>
        <v/>
      </c>
      <c r="BK871" s="27"/>
      <c r="BL871" s="606" t="str">
        <f t="shared" si="439"/>
        <v/>
      </c>
      <c r="BM871" s="606" t="str">
        <f t="shared" si="440"/>
        <v/>
      </c>
      <c r="BN871" s="606" t="str">
        <f t="shared" si="441"/>
        <v/>
      </c>
      <c r="BO871" s="607" t="str">
        <f>IFERROR(IF(BN871="対象",ROUNDDOWN(L871*VLOOKUP(K871,【参考】数式用!$A$4:$J$42,10,FALSE)*AA871,0),""),"")</f>
        <v/>
      </c>
      <c r="BP871" s="606" t="str">
        <f t="shared" si="445"/>
        <v/>
      </c>
      <c r="BQ871" s="606" t="str">
        <f t="shared" si="442"/>
        <v/>
      </c>
      <c r="BR871" s="608" t="str">
        <f t="shared" si="446"/>
        <v/>
      </c>
      <c r="BS871" s="608" t="str">
        <f t="shared" si="443"/>
        <v/>
      </c>
      <c r="BT871" s="606" t="str">
        <f t="shared" si="444"/>
        <v/>
      </c>
      <c r="BU871" s="607" t="str">
        <f>IFERROR(IF(BT871="Ⅱロ有り",ROUNDDOWN(L871*VLOOKUP(K871,【参考】数式用!$A$4:$J$42,10,FALSE)*AA871,0),""),"")</f>
        <v/>
      </c>
      <c r="BV871" s="606" t="str">
        <f>IFERROR(IF(BT871="Ⅱロなし",ROUNDDOWN(L871*VLOOKUP(K871,【参考】数式用!$A$4:$J$42,8,FALSE)*AA871,0),""),"")</f>
        <v/>
      </c>
    </row>
    <row r="872" spans="1:74" ht="110.1" customHeight="1" thickBot="1">
      <c r="A872" s="333">
        <v>859</v>
      </c>
      <c r="B872" s="1008" t="str">
        <f>IF(基本情報入力シート!B894="","",基本情報入力シート!B894)</f>
        <v/>
      </c>
      <c r="C872" s="1009"/>
      <c r="D872" s="1009"/>
      <c r="E872" s="1009"/>
      <c r="F872" s="1010"/>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24" t="str">
        <f>IF('別紙様式2-2（個票（４、５月））'!M872="","",'別紙様式2-2（個票（４、５月））'!M872)</f>
        <v/>
      </c>
      <c r="N872" s="584" t="str">
        <f>IF('別紙様式2-2（個票（４、５月））'!N872="","",'別紙様式2-2（個票（４、５月））'!N872)</f>
        <v/>
      </c>
      <c r="O872" s="336"/>
      <c r="P872" s="337" t="str">
        <f>IFERROR(VLOOKUP(K872,【参考】数式用!$A$2:$M$57,MATCH(O872,【参考】数式用!$G$3:$M$3,0)+6,0),"")</f>
        <v/>
      </c>
      <c r="Q872" s="338" t="s">
        <v>118</v>
      </c>
      <c r="R872" s="339"/>
      <c r="S872" s="340" t="s">
        <v>183</v>
      </c>
      <c r="T872" s="339"/>
      <c r="U872" s="340" t="s">
        <v>184</v>
      </c>
      <c r="V872" s="339"/>
      <c r="W872" s="340" t="s">
        <v>183</v>
      </c>
      <c r="X872" s="339"/>
      <c r="Y872" s="340" t="s">
        <v>185</v>
      </c>
      <c r="Z872" s="340" t="s">
        <v>186</v>
      </c>
      <c r="AA872" s="340" t="str">
        <f t="shared" si="416"/>
        <v/>
      </c>
      <c r="AB872" s="341" t="s">
        <v>187</v>
      </c>
      <c r="AC872" s="342" t="str">
        <f t="shared" si="417"/>
        <v/>
      </c>
      <c r="AD872" s="509" t="str">
        <f t="shared" si="418"/>
        <v/>
      </c>
      <c r="AE872" s="343" t="str">
        <f>IFERROR(ROUNDDOWN(ROUNDDOWN(ROUND(L872*VLOOKUP(K872,【参考】数式用!$A$2:$M$57,MATCH("処遇改善加算Ⅳ",【参考】数式用!$G$3:$M$3,0)+6,0),0),0)*AA872*0.5,0), "")</f>
        <v/>
      </c>
      <c r="AF872" s="344"/>
      <c r="AG872" s="345"/>
      <c r="AH872" s="345"/>
      <c r="AI872" s="344"/>
      <c r="AJ872" s="382"/>
      <c r="AK872" s="346"/>
      <c r="AL872" s="324" t="str">
        <f t="shared" si="419"/>
        <v/>
      </c>
      <c r="AM872" s="325" t="str">
        <f t="shared" si="420"/>
        <v/>
      </c>
      <c r="AN872" s="255"/>
      <c r="AO872" s="577" t="str">
        <f>IFERROR(VLOOKUP(K872,【参考】数式用!$A$2:$N$57,14,FALSE),"")</f>
        <v/>
      </c>
      <c r="AP872" s="577" t="str">
        <f t="shared" si="421"/>
        <v/>
      </c>
      <c r="AQ872" s="560" t="str">
        <f t="shared" si="422"/>
        <v/>
      </c>
      <c r="AR872" s="560" t="str">
        <f t="shared" si="423"/>
        <v>キャリアパス要件Ⅰ・Ⅱ_</v>
      </c>
      <c r="AS872" s="632" t="str">
        <f t="shared" si="424"/>
        <v>入力済</v>
      </c>
      <c r="AT872" s="577" t="str">
        <f t="shared" si="425"/>
        <v/>
      </c>
      <c r="AU872" s="632" t="str">
        <f t="shared" si="426"/>
        <v>入力済</v>
      </c>
      <c r="AV872" s="632" t="str">
        <f t="shared" si="427"/>
        <v/>
      </c>
      <c r="AW872" s="632" t="str">
        <f t="shared" si="428"/>
        <v/>
      </c>
      <c r="AX872" s="577" t="str">
        <f t="shared" si="429"/>
        <v/>
      </c>
      <c r="AY872" s="632" t="str">
        <f>IFERROR(VLOOKUP(K872,【参考】数式用!$AR$3:$AS$49, 2, FALSE), "")</f>
        <v/>
      </c>
      <c r="AZ872" s="577" t="str">
        <f t="shared" si="430"/>
        <v/>
      </c>
      <c r="BA872" s="559" t="str">
        <f t="shared" si="431"/>
        <v>入力済</v>
      </c>
      <c r="BB872" s="632" t="str">
        <f>IFERROR(VLOOKUP(K872,【参考】数式用!$AX$3:$AY$59, 2, FALSE), "")</f>
        <v/>
      </c>
      <c r="BC872" s="577" t="str">
        <f t="shared" si="432"/>
        <v/>
      </c>
      <c r="BD872" s="559" t="str">
        <f t="shared" si="433"/>
        <v>入力済</v>
      </c>
      <c r="BE872" s="559" t="str">
        <f t="shared" si="434"/>
        <v/>
      </c>
      <c r="BF872" s="559" t="str">
        <f t="shared" si="435"/>
        <v/>
      </c>
      <c r="BG872" s="559" t="str">
        <f t="shared" si="436"/>
        <v/>
      </c>
      <c r="BH872" s="559" t="str">
        <f t="shared" si="437"/>
        <v/>
      </c>
      <c r="BI872" s="559" t="str">
        <f t="shared" si="438"/>
        <v/>
      </c>
      <c r="BK872" s="27"/>
      <c r="BL872" s="606" t="str">
        <f t="shared" si="439"/>
        <v/>
      </c>
      <c r="BM872" s="606" t="str">
        <f t="shared" si="440"/>
        <v/>
      </c>
      <c r="BN872" s="606" t="str">
        <f t="shared" si="441"/>
        <v/>
      </c>
      <c r="BO872" s="607" t="str">
        <f>IFERROR(IF(BN872="対象",ROUNDDOWN(L872*VLOOKUP(K872,【参考】数式用!$A$4:$J$42,10,FALSE)*AA872,0),""),"")</f>
        <v/>
      </c>
      <c r="BP872" s="606" t="str">
        <f t="shared" si="445"/>
        <v/>
      </c>
      <c r="BQ872" s="606" t="str">
        <f t="shared" si="442"/>
        <v/>
      </c>
      <c r="BR872" s="608" t="str">
        <f t="shared" si="446"/>
        <v/>
      </c>
      <c r="BS872" s="608" t="str">
        <f t="shared" si="443"/>
        <v/>
      </c>
      <c r="BT872" s="606" t="str">
        <f t="shared" si="444"/>
        <v/>
      </c>
      <c r="BU872" s="607" t="str">
        <f>IFERROR(IF(BT872="Ⅱロ有り",ROUNDDOWN(L872*VLOOKUP(K872,【参考】数式用!$A$4:$J$42,10,FALSE)*AA872,0),""),"")</f>
        <v/>
      </c>
      <c r="BV872" s="606" t="str">
        <f>IFERROR(IF(BT872="Ⅱロなし",ROUNDDOWN(L872*VLOOKUP(K872,【参考】数式用!$A$4:$J$42,8,FALSE)*AA872,0),""),"")</f>
        <v/>
      </c>
    </row>
    <row r="873" spans="1:74" ht="110.1" customHeight="1" thickBot="1">
      <c r="A873" s="333">
        <v>860</v>
      </c>
      <c r="B873" s="1008" t="str">
        <f>IF(基本情報入力シート!B895="","",基本情報入力シート!B895)</f>
        <v/>
      </c>
      <c r="C873" s="1009"/>
      <c r="D873" s="1009"/>
      <c r="E873" s="1009"/>
      <c r="F873" s="1010"/>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24" t="str">
        <f>IF('別紙様式2-2（個票（４、５月））'!M873="","",'別紙様式2-2（個票（４、５月））'!M873)</f>
        <v/>
      </c>
      <c r="N873" s="584" t="str">
        <f>IF('別紙様式2-2（個票（４、５月））'!N873="","",'別紙様式2-2（個票（４、５月））'!N873)</f>
        <v/>
      </c>
      <c r="O873" s="336"/>
      <c r="P873" s="337" t="str">
        <f>IFERROR(VLOOKUP(K873,【参考】数式用!$A$2:$M$57,MATCH(O873,【参考】数式用!$G$3:$M$3,0)+6,0),"")</f>
        <v/>
      </c>
      <c r="Q873" s="338" t="s">
        <v>118</v>
      </c>
      <c r="R873" s="339"/>
      <c r="S873" s="340" t="s">
        <v>183</v>
      </c>
      <c r="T873" s="339"/>
      <c r="U873" s="340" t="s">
        <v>184</v>
      </c>
      <c r="V873" s="339"/>
      <c r="W873" s="340" t="s">
        <v>183</v>
      </c>
      <c r="X873" s="339"/>
      <c r="Y873" s="340" t="s">
        <v>185</v>
      </c>
      <c r="Z873" s="340" t="s">
        <v>186</v>
      </c>
      <c r="AA873" s="340" t="str">
        <f t="shared" si="416"/>
        <v/>
      </c>
      <c r="AB873" s="341" t="s">
        <v>187</v>
      </c>
      <c r="AC873" s="342" t="str">
        <f t="shared" si="417"/>
        <v/>
      </c>
      <c r="AD873" s="509" t="str">
        <f t="shared" si="418"/>
        <v/>
      </c>
      <c r="AE873" s="343" t="str">
        <f>IFERROR(ROUNDDOWN(ROUNDDOWN(ROUND(L873*VLOOKUP(K873,【参考】数式用!$A$2:$M$57,MATCH("処遇改善加算Ⅳ",【参考】数式用!$G$3:$M$3,0)+6,0),0),0)*AA873*0.5,0), "")</f>
        <v/>
      </c>
      <c r="AF873" s="344"/>
      <c r="AG873" s="345"/>
      <c r="AH873" s="345"/>
      <c r="AI873" s="344"/>
      <c r="AJ873" s="382"/>
      <c r="AK873" s="346"/>
      <c r="AL873" s="324" t="str">
        <f t="shared" si="419"/>
        <v/>
      </c>
      <c r="AM873" s="325" t="str">
        <f t="shared" si="420"/>
        <v/>
      </c>
      <c r="AN873" s="255"/>
      <c r="AO873" s="577" t="str">
        <f>IFERROR(VLOOKUP(K873,【参考】数式用!$A$2:$N$57,14,FALSE),"")</f>
        <v/>
      </c>
      <c r="AP873" s="577" t="str">
        <f t="shared" si="421"/>
        <v/>
      </c>
      <c r="AQ873" s="560" t="str">
        <f t="shared" si="422"/>
        <v/>
      </c>
      <c r="AR873" s="560" t="str">
        <f t="shared" si="423"/>
        <v>キャリアパス要件Ⅰ・Ⅱ_</v>
      </c>
      <c r="AS873" s="632" t="str">
        <f t="shared" si="424"/>
        <v>入力済</v>
      </c>
      <c r="AT873" s="577" t="str">
        <f t="shared" si="425"/>
        <v/>
      </c>
      <c r="AU873" s="632" t="str">
        <f t="shared" si="426"/>
        <v>入力済</v>
      </c>
      <c r="AV873" s="632" t="str">
        <f t="shared" si="427"/>
        <v/>
      </c>
      <c r="AW873" s="632" t="str">
        <f t="shared" si="428"/>
        <v/>
      </c>
      <c r="AX873" s="577" t="str">
        <f t="shared" si="429"/>
        <v/>
      </c>
      <c r="AY873" s="632" t="str">
        <f>IFERROR(VLOOKUP(K873,【参考】数式用!$AR$3:$AS$49, 2, FALSE), "")</f>
        <v/>
      </c>
      <c r="AZ873" s="577" t="str">
        <f t="shared" si="430"/>
        <v/>
      </c>
      <c r="BA873" s="559" t="str">
        <f t="shared" si="431"/>
        <v>入力済</v>
      </c>
      <c r="BB873" s="632" t="str">
        <f>IFERROR(VLOOKUP(K873,【参考】数式用!$AX$3:$AY$59, 2, FALSE), "")</f>
        <v/>
      </c>
      <c r="BC873" s="577" t="str">
        <f t="shared" si="432"/>
        <v/>
      </c>
      <c r="BD873" s="559" t="str">
        <f t="shared" si="433"/>
        <v>入力済</v>
      </c>
      <c r="BE873" s="559" t="str">
        <f t="shared" si="434"/>
        <v/>
      </c>
      <c r="BF873" s="559" t="str">
        <f t="shared" si="435"/>
        <v/>
      </c>
      <c r="BG873" s="559" t="str">
        <f t="shared" si="436"/>
        <v/>
      </c>
      <c r="BH873" s="559" t="str">
        <f t="shared" si="437"/>
        <v/>
      </c>
      <c r="BI873" s="559" t="str">
        <f t="shared" si="438"/>
        <v/>
      </c>
      <c r="BK873" s="27"/>
      <c r="BL873" s="606" t="str">
        <f t="shared" si="439"/>
        <v/>
      </c>
      <c r="BM873" s="606" t="str">
        <f t="shared" si="440"/>
        <v/>
      </c>
      <c r="BN873" s="606" t="str">
        <f t="shared" si="441"/>
        <v/>
      </c>
      <c r="BO873" s="607" t="str">
        <f>IFERROR(IF(BN873="対象",ROUNDDOWN(L873*VLOOKUP(K873,【参考】数式用!$A$4:$J$42,10,FALSE)*AA873,0),""),"")</f>
        <v/>
      </c>
      <c r="BP873" s="606" t="str">
        <f t="shared" si="445"/>
        <v/>
      </c>
      <c r="BQ873" s="606" t="str">
        <f t="shared" si="442"/>
        <v/>
      </c>
      <c r="BR873" s="608" t="str">
        <f t="shared" si="446"/>
        <v/>
      </c>
      <c r="BS873" s="608" t="str">
        <f t="shared" si="443"/>
        <v/>
      </c>
      <c r="BT873" s="606" t="str">
        <f t="shared" si="444"/>
        <v/>
      </c>
      <c r="BU873" s="607" t="str">
        <f>IFERROR(IF(BT873="Ⅱロ有り",ROUNDDOWN(L873*VLOOKUP(K873,【参考】数式用!$A$4:$J$42,10,FALSE)*AA873,0),""),"")</f>
        <v/>
      </c>
      <c r="BV873" s="606" t="str">
        <f>IFERROR(IF(BT873="Ⅱロなし",ROUNDDOWN(L873*VLOOKUP(K873,【参考】数式用!$A$4:$J$42,8,FALSE)*AA873,0),""),"")</f>
        <v/>
      </c>
    </row>
    <row r="874" spans="1:74" ht="110.1" customHeight="1" thickBot="1">
      <c r="A874" s="333">
        <v>861</v>
      </c>
      <c r="B874" s="1008" t="str">
        <f>IF(基本情報入力シート!B896="","",基本情報入力シート!B896)</f>
        <v/>
      </c>
      <c r="C874" s="1009"/>
      <c r="D874" s="1009"/>
      <c r="E874" s="1009"/>
      <c r="F874" s="1010"/>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24" t="str">
        <f>IF('別紙様式2-2（個票（４、５月））'!M874="","",'別紙様式2-2（個票（４、５月））'!M874)</f>
        <v/>
      </c>
      <c r="N874" s="584" t="str">
        <f>IF('別紙様式2-2（個票（４、５月））'!N874="","",'別紙様式2-2（個票（４、５月））'!N874)</f>
        <v/>
      </c>
      <c r="O874" s="336"/>
      <c r="P874" s="337" t="str">
        <f>IFERROR(VLOOKUP(K874,【参考】数式用!$A$2:$M$57,MATCH(O874,【参考】数式用!$G$3:$M$3,0)+6,0),"")</f>
        <v/>
      </c>
      <c r="Q874" s="338" t="s">
        <v>118</v>
      </c>
      <c r="R874" s="339"/>
      <c r="S874" s="340" t="s">
        <v>183</v>
      </c>
      <c r="T874" s="339"/>
      <c r="U874" s="340" t="s">
        <v>184</v>
      </c>
      <c r="V874" s="339"/>
      <c r="W874" s="340" t="s">
        <v>183</v>
      </c>
      <c r="X874" s="339"/>
      <c r="Y874" s="340" t="s">
        <v>185</v>
      </c>
      <c r="Z874" s="340" t="s">
        <v>186</v>
      </c>
      <c r="AA874" s="340" t="str">
        <f t="shared" si="416"/>
        <v/>
      </c>
      <c r="AB874" s="341" t="s">
        <v>187</v>
      </c>
      <c r="AC874" s="342" t="str">
        <f t="shared" si="417"/>
        <v/>
      </c>
      <c r="AD874" s="509" t="str">
        <f t="shared" si="418"/>
        <v/>
      </c>
      <c r="AE874" s="343" t="str">
        <f>IFERROR(ROUNDDOWN(ROUNDDOWN(ROUND(L874*VLOOKUP(K874,【参考】数式用!$A$2:$M$57,MATCH("処遇改善加算Ⅳ",【参考】数式用!$G$3:$M$3,0)+6,0),0),0)*AA874*0.5,0), "")</f>
        <v/>
      </c>
      <c r="AF874" s="344"/>
      <c r="AG874" s="345"/>
      <c r="AH874" s="345"/>
      <c r="AI874" s="344"/>
      <c r="AJ874" s="382"/>
      <c r="AK874" s="346"/>
      <c r="AL874" s="324" t="str">
        <f t="shared" si="419"/>
        <v/>
      </c>
      <c r="AM874" s="325" t="str">
        <f t="shared" si="420"/>
        <v/>
      </c>
      <c r="AN874" s="255"/>
      <c r="AO874" s="577" t="str">
        <f>IFERROR(VLOOKUP(K874,【参考】数式用!$A$2:$N$57,14,FALSE),"")</f>
        <v/>
      </c>
      <c r="AP874" s="577" t="str">
        <f t="shared" si="421"/>
        <v/>
      </c>
      <c r="AQ874" s="560" t="str">
        <f t="shared" si="422"/>
        <v/>
      </c>
      <c r="AR874" s="560" t="str">
        <f t="shared" si="423"/>
        <v>キャリアパス要件Ⅰ・Ⅱ_</v>
      </c>
      <c r="AS874" s="632" t="str">
        <f t="shared" si="424"/>
        <v>入力済</v>
      </c>
      <c r="AT874" s="577" t="str">
        <f t="shared" si="425"/>
        <v/>
      </c>
      <c r="AU874" s="632" t="str">
        <f t="shared" si="426"/>
        <v>入力済</v>
      </c>
      <c r="AV874" s="632" t="str">
        <f t="shared" si="427"/>
        <v/>
      </c>
      <c r="AW874" s="632" t="str">
        <f t="shared" si="428"/>
        <v/>
      </c>
      <c r="AX874" s="577" t="str">
        <f t="shared" si="429"/>
        <v/>
      </c>
      <c r="AY874" s="632" t="str">
        <f>IFERROR(VLOOKUP(K874,【参考】数式用!$AR$3:$AS$49, 2, FALSE), "")</f>
        <v/>
      </c>
      <c r="AZ874" s="577" t="str">
        <f t="shared" si="430"/>
        <v/>
      </c>
      <c r="BA874" s="559" t="str">
        <f t="shared" si="431"/>
        <v>入力済</v>
      </c>
      <c r="BB874" s="632" t="str">
        <f>IFERROR(VLOOKUP(K874,【参考】数式用!$AX$3:$AY$59, 2, FALSE), "")</f>
        <v/>
      </c>
      <c r="BC874" s="577" t="str">
        <f t="shared" si="432"/>
        <v/>
      </c>
      <c r="BD874" s="559" t="str">
        <f t="shared" si="433"/>
        <v>入力済</v>
      </c>
      <c r="BE874" s="559" t="str">
        <f t="shared" si="434"/>
        <v/>
      </c>
      <c r="BF874" s="559" t="str">
        <f t="shared" si="435"/>
        <v/>
      </c>
      <c r="BG874" s="559" t="str">
        <f t="shared" si="436"/>
        <v/>
      </c>
      <c r="BH874" s="559" t="str">
        <f t="shared" si="437"/>
        <v/>
      </c>
      <c r="BI874" s="559" t="str">
        <f t="shared" si="438"/>
        <v/>
      </c>
      <c r="BK874" s="27"/>
      <c r="BL874" s="606" t="str">
        <f t="shared" si="439"/>
        <v/>
      </c>
      <c r="BM874" s="606" t="str">
        <f t="shared" si="440"/>
        <v/>
      </c>
      <c r="BN874" s="606" t="str">
        <f t="shared" si="441"/>
        <v/>
      </c>
      <c r="BO874" s="607" t="str">
        <f>IFERROR(IF(BN874="対象",ROUNDDOWN(L874*VLOOKUP(K874,【参考】数式用!$A$4:$J$42,10,FALSE)*AA874,0),""),"")</f>
        <v/>
      </c>
      <c r="BP874" s="606" t="str">
        <f t="shared" si="445"/>
        <v/>
      </c>
      <c r="BQ874" s="606" t="str">
        <f t="shared" si="442"/>
        <v/>
      </c>
      <c r="BR874" s="608" t="str">
        <f t="shared" si="446"/>
        <v/>
      </c>
      <c r="BS874" s="608" t="str">
        <f t="shared" si="443"/>
        <v/>
      </c>
      <c r="BT874" s="606" t="str">
        <f t="shared" si="444"/>
        <v/>
      </c>
      <c r="BU874" s="607" t="str">
        <f>IFERROR(IF(BT874="Ⅱロ有り",ROUNDDOWN(L874*VLOOKUP(K874,【参考】数式用!$A$4:$J$42,10,FALSE)*AA874,0),""),"")</f>
        <v/>
      </c>
      <c r="BV874" s="606" t="str">
        <f>IFERROR(IF(BT874="Ⅱロなし",ROUNDDOWN(L874*VLOOKUP(K874,【参考】数式用!$A$4:$J$42,8,FALSE)*AA874,0),""),"")</f>
        <v/>
      </c>
    </row>
    <row r="875" spans="1:74" ht="110.1" customHeight="1" thickBot="1">
      <c r="A875" s="333">
        <v>862</v>
      </c>
      <c r="B875" s="1008" t="str">
        <f>IF(基本情報入力シート!B897="","",基本情報入力シート!B897)</f>
        <v/>
      </c>
      <c r="C875" s="1009"/>
      <c r="D875" s="1009"/>
      <c r="E875" s="1009"/>
      <c r="F875" s="1010"/>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24" t="str">
        <f>IF('別紙様式2-2（個票（４、５月））'!M875="","",'別紙様式2-2（個票（４、５月））'!M875)</f>
        <v/>
      </c>
      <c r="N875" s="584" t="str">
        <f>IF('別紙様式2-2（個票（４、５月））'!N875="","",'別紙様式2-2（個票（４、５月））'!N875)</f>
        <v/>
      </c>
      <c r="O875" s="336"/>
      <c r="P875" s="337" t="str">
        <f>IFERROR(VLOOKUP(K875,【参考】数式用!$A$2:$M$57,MATCH(O875,【参考】数式用!$G$3:$M$3,0)+6,0),"")</f>
        <v/>
      </c>
      <c r="Q875" s="338" t="s">
        <v>118</v>
      </c>
      <c r="R875" s="339"/>
      <c r="S875" s="340" t="s">
        <v>183</v>
      </c>
      <c r="T875" s="339"/>
      <c r="U875" s="340" t="s">
        <v>184</v>
      </c>
      <c r="V875" s="339"/>
      <c r="W875" s="340" t="s">
        <v>183</v>
      </c>
      <c r="X875" s="339"/>
      <c r="Y875" s="340" t="s">
        <v>185</v>
      </c>
      <c r="Z875" s="340" t="s">
        <v>186</v>
      </c>
      <c r="AA875" s="340" t="str">
        <f t="shared" si="416"/>
        <v/>
      </c>
      <c r="AB875" s="341" t="s">
        <v>187</v>
      </c>
      <c r="AC875" s="342" t="str">
        <f t="shared" si="417"/>
        <v/>
      </c>
      <c r="AD875" s="509" t="str">
        <f t="shared" si="418"/>
        <v/>
      </c>
      <c r="AE875" s="343" t="str">
        <f>IFERROR(ROUNDDOWN(ROUNDDOWN(ROUND(L875*VLOOKUP(K875,【参考】数式用!$A$2:$M$57,MATCH("処遇改善加算Ⅳ",【参考】数式用!$G$3:$M$3,0)+6,0),0),0)*AA875*0.5,0), "")</f>
        <v/>
      </c>
      <c r="AF875" s="344"/>
      <c r="AG875" s="345"/>
      <c r="AH875" s="345"/>
      <c r="AI875" s="344"/>
      <c r="AJ875" s="382"/>
      <c r="AK875" s="346"/>
      <c r="AL875" s="324" t="str">
        <f t="shared" si="419"/>
        <v/>
      </c>
      <c r="AM875" s="325" t="str">
        <f t="shared" si="420"/>
        <v/>
      </c>
      <c r="AN875" s="255"/>
      <c r="AO875" s="577" t="str">
        <f>IFERROR(VLOOKUP(K875,【参考】数式用!$A$2:$N$57,14,FALSE),"")</f>
        <v/>
      </c>
      <c r="AP875" s="577" t="str">
        <f t="shared" si="421"/>
        <v/>
      </c>
      <c r="AQ875" s="560" t="str">
        <f t="shared" si="422"/>
        <v/>
      </c>
      <c r="AR875" s="560" t="str">
        <f t="shared" si="423"/>
        <v>キャリアパス要件Ⅰ・Ⅱ_</v>
      </c>
      <c r="AS875" s="632" t="str">
        <f t="shared" si="424"/>
        <v>入力済</v>
      </c>
      <c r="AT875" s="577" t="str">
        <f t="shared" si="425"/>
        <v/>
      </c>
      <c r="AU875" s="632" t="str">
        <f t="shared" si="426"/>
        <v>入力済</v>
      </c>
      <c r="AV875" s="632" t="str">
        <f t="shared" si="427"/>
        <v/>
      </c>
      <c r="AW875" s="632" t="str">
        <f t="shared" si="428"/>
        <v/>
      </c>
      <c r="AX875" s="577" t="str">
        <f t="shared" si="429"/>
        <v/>
      </c>
      <c r="AY875" s="632" t="str">
        <f>IFERROR(VLOOKUP(K875,【参考】数式用!$AR$3:$AS$49, 2, FALSE), "")</f>
        <v/>
      </c>
      <c r="AZ875" s="577" t="str">
        <f t="shared" si="430"/>
        <v/>
      </c>
      <c r="BA875" s="559" t="str">
        <f t="shared" si="431"/>
        <v>入力済</v>
      </c>
      <c r="BB875" s="632" t="str">
        <f>IFERROR(VLOOKUP(K875,【参考】数式用!$AX$3:$AY$59, 2, FALSE), "")</f>
        <v/>
      </c>
      <c r="BC875" s="577" t="str">
        <f t="shared" si="432"/>
        <v/>
      </c>
      <c r="BD875" s="559" t="str">
        <f t="shared" si="433"/>
        <v>入力済</v>
      </c>
      <c r="BE875" s="559" t="str">
        <f t="shared" si="434"/>
        <v/>
      </c>
      <c r="BF875" s="559" t="str">
        <f t="shared" si="435"/>
        <v/>
      </c>
      <c r="BG875" s="559" t="str">
        <f t="shared" si="436"/>
        <v/>
      </c>
      <c r="BH875" s="559" t="str">
        <f t="shared" si="437"/>
        <v/>
      </c>
      <c r="BI875" s="559" t="str">
        <f t="shared" si="438"/>
        <v/>
      </c>
      <c r="BK875" s="27"/>
      <c r="BL875" s="606" t="str">
        <f t="shared" si="439"/>
        <v/>
      </c>
      <c r="BM875" s="606" t="str">
        <f t="shared" si="440"/>
        <v/>
      </c>
      <c r="BN875" s="606" t="str">
        <f t="shared" si="441"/>
        <v/>
      </c>
      <c r="BO875" s="607" t="str">
        <f>IFERROR(IF(BN875="対象",ROUNDDOWN(L875*VLOOKUP(K875,【参考】数式用!$A$4:$J$42,10,FALSE)*AA875,0),""),"")</f>
        <v/>
      </c>
      <c r="BP875" s="606" t="str">
        <f t="shared" si="445"/>
        <v/>
      </c>
      <c r="BQ875" s="606" t="str">
        <f t="shared" si="442"/>
        <v/>
      </c>
      <c r="BR875" s="608" t="str">
        <f t="shared" si="446"/>
        <v/>
      </c>
      <c r="BS875" s="608" t="str">
        <f t="shared" si="443"/>
        <v/>
      </c>
      <c r="BT875" s="606" t="str">
        <f t="shared" si="444"/>
        <v/>
      </c>
      <c r="BU875" s="607" t="str">
        <f>IFERROR(IF(BT875="Ⅱロ有り",ROUNDDOWN(L875*VLOOKUP(K875,【参考】数式用!$A$4:$J$42,10,FALSE)*AA875,0),""),"")</f>
        <v/>
      </c>
      <c r="BV875" s="606" t="str">
        <f>IFERROR(IF(BT875="Ⅱロなし",ROUNDDOWN(L875*VLOOKUP(K875,【参考】数式用!$A$4:$J$42,8,FALSE)*AA875,0),""),"")</f>
        <v/>
      </c>
    </row>
    <row r="876" spans="1:74" ht="110.1" customHeight="1" thickBot="1">
      <c r="A876" s="333">
        <v>863</v>
      </c>
      <c r="B876" s="1008" t="str">
        <f>IF(基本情報入力シート!B898="","",基本情報入力シート!B898)</f>
        <v/>
      </c>
      <c r="C876" s="1009"/>
      <c r="D876" s="1009"/>
      <c r="E876" s="1009"/>
      <c r="F876" s="1010"/>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24" t="str">
        <f>IF('別紙様式2-2（個票（４、５月））'!M876="","",'別紙様式2-2（個票（４、５月））'!M876)</f>
        <v/>
      </c>
      <c r="N876" s="584" t="str">
        <f>IF('別紙様式2-2（個票（４、５月））'!N876="","",'別紙様式2-2（個票（４、５月））'!N876)</f>
        <v/>
      </c>
      <c r="O876" s="336"/>
      <c r="P876" s="337" t="str">
        <f>IFERROR(VLOOKUP(K876,【参考】数式用!$A$2:$M$57,MATCH(O876,【参考】数式用!$G$3:$M$3,0)+6,0),"")</f>
        <v/>
      </c>
      <c r="Q876" s="338" t="s">
        <v>118</v>
      </c>
      <c r="R876" s="339"/>
      <c r="S876" s="340" t="s">
        <v>183</v>
      </c>
      <c r="T876" s="339"/>
      <c r="U876" s="340" t="s">
        <v>184</v>
      </c>
      <c r="V876" s="339"/>
      <c r="W876" s="340" t="s">
        <v>183</v>
      </c>
      <c r="X876" s="339"/>
      <c r="Y876" s="340" t="s">
        <v>185</v>
      </c>
      <c r="Z876" s="340" t="s">
        <v>186</v>
      </c>
      <c r="AA876" s="340" t="str">
        <f t="shared" si="416"/>
        <v/>
      </c>
      <c r="AB876" s="341" t="s">
        <v>187</v>
      </c>
      <c r="AC876" s="342" t="str">
        <f t="shared" si="417"/>
        <v/>
      </c>
      <c r="AD876" s="509" t="str">
        <f t="shared" si="418"/>
        <v/>
      </c>
      <c r="AE876" s="343" t="str">
        <f>IFERROR(ROUNDDOWN(ROUNDDOWN(ROUND(L876*VLOOKUP(K876,【参考】数式用!$A$2:$M$57,MATCH("処遇改善加算Ⅳ",【参考】数式用!$G$3:$M$3,0)+6,0),0),0)*AA876*0.5,0), "")</f>
        <v/>
      </c>
      <c r="AF876" s="344"/>
      <c r="AG876" s="345"/>
      <c r="AH876" s="345"/>
      <c r="AI876" s="344"/>
      <c r="AJ876" s="382"/>
      <c r="AK876" s="346"/>
      <c r="AL876" s="324" t="str">
        <f t="shared" si="419"/>
        <v/>
      </c>
      <c r="AM876" s="325" t="str">
        <f t="shared" si="420"/>
        <v/>
      </c>
      <c r="AN876" s="255"/>
      <c r="AO876" s="577" t="str">
        <f>IFERROR(VLOOKUP(K876,【参考】数式用!$A$2:$N$57,14,FALSE),"")</f>
        <v/>
      </c>
      <c r="AP876" s="577" t="str">
        <f t="shared" si="421"/>
        <v/>
      </c>
      <c r="AQ876" s="560" t="str">
        <f t="shared" si="422"/>
        <v/>
      </c>
      <c r="AR876" s="560" t="str">
        <f t="shared" si="423"/>
        <v>キャリアパス要件Ⅰ・Ⅱ_</v>
      </c>
      <c r="AS876" s="632" t="str">
        <f t="shared" si="424"/>
        <v>入力済</v>
      </c>
      <c r="AT876" s="577" t="str">
        <f t="shared" si="425"/>
        <v/>
      </c>
      <c r="AU876" s="632" t="str">
        <f t="shared" si="426"/>
        <v>入力済</v>
      </c>
      <c r="AV876" s="632" t="str">
        <f t="shared" si="427"/>
        <v/>
      </c>
      <c r="AW876" s="632" t="str">
        <f t="shared" si="428"/>
        <v/>
      </c>
      <c r="AX876" s="577" t="str">
        <f t="shared" si="429"/>
        <v/>
      </c>
      <c r="AY876" s="632" t="str">
        <f>IFERROR(VLOOKUP(K876,【参考】数式用!$AR$3:$AS$49, 2, FALSE), "")</f>
        <v/>
      </c>
      <c r="AZ876" s="577" t="str">
        <f t="shared" si="430"/>
        <v/>
      </c>
      <c r="BA876" s="559" t="str">
        <f t="shared" si="431"/>
        <v>入力済</v>
      </c>
      <c r="BB876" s="632" t="str">
        <f>IFERROR(VLOOKUP(K876,【参考】数式用!$AX$3:$AY$59, 2, FALSE), "")</f>
        <v/>
      </c>
      <c r="BC876" s="577" t="str">
        <f t="shared" si="432"/>
        <v/>
      </c>
      <c r="BD876" s="559" t="str">
        <f t="shared" si="433"/>
        <v>入力済</v>
      </c>
      <c r="BE876" s="559" t="str">
        <f t="shared" si="434"/>
        <v/>
      </c>
      <c r="BF876" s="559" t="str">
        <f t="shared" si="435"/>
        <v/>
      </c>
      <c r="BG876" s="559" t="str">
        <f t="shared" si="436"/>
        <v/>
      </c>
      <c r="BH876" s="559" t="str">
        <f t="shared" si="437"/>
        <v/>
      </c>
      <c r="BI876" s="559" t="str">
        <f t="shared" si="438"/>
        <v/>
      </c>
      <c r="BK876" s="27"/>
      <c r="BL876" s="606" t="str">
        <f t="shared" si="439"/>
        <v/>
      </c>
      <c r="BM876" s="606" t="str">
        <f t="shared" si="440"/>
        <v/>
      </c>
      <c r="BN876" s="606" t="str">
        <f t="shared" si="441"/>
        <v/>
      </c>
      <c r="BO876" s="607" t="str">
        <f>IFERROR(IF(BN876="対象",ROUNDDOWN(L876*VLOOKUP(K876,【参考】数式用!$A$4:$J$42,10,FALSE)*AA876,0),""),"")</f>
        <v/>
      </c>
      <c r="BP876" s="606" t="str">
        <f t="shared" si="445"/>
        <v/>
      </c>
      <c r="BQ876" s="606" t="str">
        <f t="shared" si="442"/>
        <v/>
      </c>
      <c r="BR876" s="608" t="str">
        <f t="shared" si="446"/>
        <v/>
      </c>
      <c r="BS876" s="608" t="str">
        <f t="shared" si="443"/>
        <v/>
      </c>
      <c r="BT876" s="606" t="str">
        <f t="shared" si="444"/>
        <v/>
      </c>
      <c r="BU876" s="607" t="str">
        <f>IFERROR(IF(BT876="Ⅱロ有り",ROUNDDOWN(L876*VLOOKUP(K876,【参考】数式用!$A$4:$J$42,10,FALSE)*AA876,0),""),"")</f>
        <v/>
      </c>
      <c r="BV876" s="606" t="str">
        <f>IFERROR(IF(BT876="Ⅱロなし",ROUNDDOWN(L876*VLOOKUP(K876,【参考】数式用!$A$4:$J$42,8,FALSE)*AA876,0),""),"")</f>
        <v/>
      </c>
    </row>
    <row r="877" spans="1:74" ht="110.1" customHeight="1" thickBot="1">
      <c r="A877" s="333">
        <v>864</v>
      </c>
      <c r="B877" s="1008" t="str">
        <f>IF(基本情報入力シート!B899="","",基本情報入力シート!B899)</f>
        <v/>
      </c>
      <c r="C877" s="1009"/>
      <c r="D877" s="1009"/>
      <c r="E877" s="1009"/>
      <c r="F877" s="1010"/>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24" t="str">
        <f>IF('別紙様式2-2（個票（４、５月））'!M877="","",'別紙様式2-2（個票（４、５月））'!M877)</f>
        <v/>
      </c>
      <c r="N877" s="584" t="str">
        <f>IF('別紙様式2-2（個票（４、５月））'!N877="","",'別紙様式2-2（個票（４、５月））'!N877)</f>
        <v/>
      </c>
      <c r="O877" s="336"/>
      <c r="P877" s="337" t="str">
        <f>IFERROR(VLOOKUP(K877,【参考】数式用!$A$2:$M$57,MATCH(O877,【参考】数式用!$G$3:$M$3,0)+6,0),"")</f>
        <v/>
      </c>
      <c r="Q877" s="338" t="s">
        <v>118</v>
      </c>
      <c r="R877" s="339"/>
      <c r="S877" s="340" t="s">
        <v>183</v>
      </c>
      <c r="T877" s="339"/>
      <c r="U877" s="340" t="s">
        <v>184</v>
      </c>
      <c r="V877" s="339"/>
      <c r="W877" s="340" t="s">
        <v>183</v>
      </c>
      <c r="X877" s="339"/>
      <c r="Y877" s="340" t="s">
        <v>185</v>
      </c>
      <c r="Z877" s="340" t="s">
        <v>186</v>
      </c>
      <c r="AA877" s="340" t="str">
        <f t="shared" si="416"/>
        <v/>
      </c>
      <c r="AB877" s="341" t="s">
        <v>187</v>
      </c>
      <c r="AC877" s="342" t="str">
        <f t="shared" si="417"/>
        <v/>
      </c>
      <c r="AD877" s="509" t="str">
        <f t="shared" si="418"/>
        <v/>
      </c>
      <c r="AE877" s="343" t="str">
        <f>IFERROR(ROUNDDOWN(ROUNDDOWN(ROUND(L877*VLOOKUP(K877,【参考】数式用!$A$2:$M$57,MATCH("処遇改善加算Ⅳ",【参考】数式用!$G$3:$M$3,0)+6,0),0),0)*AA877*0.5,0), "")</f>
        <v/>
      </c>
      <c r="AF877" s="344"/>
      <c r="AG877" s="345"/>
      <c r="AH877" s="345"/>
      <c r="AI877" s="344"/>
      <c r="AJ877" s="382"/>
      <c r="AK877" s="346"/>
      <c r="AL877" s="324" t="str">
        <f t="shared" si="419"/>
        <v/>
      </c>
      <c r="AM877" s="325" t="str">
        <f t="shared" si="420"/>
        <v/>
      </c>
      <c r="AN877" s="255"/>
      <c r="AO877" s="577" t="str">
        <f>IFERROR(VLOOKUP(K877,【参考】数式用!$A$2:$N$57,14,FALSE),"")</f>
        <v/>
      </c>
      <c r="AP877" s="577" t="str">
        <f t="shared" si="421"/>
        <v/>
      </c>
      <c r="AQ877" s="560" t="str">
        <f t="shared" si="422"/>
        <v/>
      </c>
      <c r="AR877" s="560" t="str">
        <f t="shared" si="423"/>
        <v>キャリアパス要件Ⅰ・Ⅱ_</v>
      </c>
      <c r="AS877" s="632" t="str">
        <f t="shared" si="424"/>
        <v>入力済</v>
      </c>
      <c r="AT877" s="577" t="str">
        <f t="shared" si="425"/>
        <v/>
      </c>
      <c r="AU877" s="632" t="str">
        <f t="shared" si="426"/>
        <v>入力済</v>
      </c>
      <c r="AV877" s="632" t="str">
        <f t="shared" si="427"/>
        <v/>
      </c>
      <c r="AW877" s="632" t="str">
        <f t="shared" si="428"/>
        <v/>
      </c>
      <c r="AX877" s="577" t="str">
        <f t="shared" si="429"/>
        <v/>
      </c>
      <c r="AY877" s="632" t="str">
        <f>IFERROR(VLOOKUP(K877,【参考】数式用!$AR$3:$AS$49, 2, FALSE), "")</f>
        <v/>
      </c>
      <c r="AZ877" s="577" t="str">
        <f t="shared" si="430"/>
        <v/>
      </c>
      <c r="BA877" s="559" t="str">
        <f t="shared" si="431"/>
        <v>入力済</v>
      </c>
      <c r="BB877" s="632" t="str">
        <f>IFERROR(VLOOKUP(K877,【参考】数式用!$AX$3:$AY$59, 2, FALSE), "")</f>
        <v/>
      </c>
      <c r="BC877" s="577" t="str">
        <f t="shared" si="432"/>
        <v/>
      </c>
      <c r="BD877" s="559" t="str">
        <f t="shared" si="433"/>
        <v>入力済</v>
      </c>
      <c r="BE877" s="559" t="str">
        <f t="shared" si="434"/>
        <v/>
      </c>
      <c r="BF877" s="559" t="str">
        <f t="shared" si="435"/>
        <v/>
      </c>
      <c r="BG877" s="559" t="str">
        <f t="shared" si="436"/>
        <v/>
      </c>
      <c r="BH877" s="559" t="str">
        <f t="shared" si="437"/>
        <v/>
      </c>
      <c r="BI877" s="559" t="str">
        <f t="shared" si="438"/>
        <v/>
      </c>
      <c r="BK877" s="27"/>
      <c r="BL877" s="606" t="str">
        <f t="shared" si="439"/>
        <v/>
      </c>
      <c r="BM877" s="606" t="str">
        <f t="shared" si="440"/>
        <v/>
      </c>
      <c r="BN877" s="606" t="str">
        <f t="shared" si="441"/>
        <v/>
      </c>
      <c r="BO877" s="607" t="str">
        <f>IFERROR(IF(BN877="対象",ROUNDDOWN(L877*VLOOKUP(K877,【参考】数式用!$A$4:$J$42,10,FALSE)*AA877,0),""),"")</f>
        <v/>
      </c>
      <c r="BP877" s="606" t="str">
        <f t="shared" si="445"/>
        <v/>
      </c>
      <c r="BQ877" s="606" t="str">
        <f t="shared" si="442"/>
        <v/>
      </c>
      <c r="BR877" s="608" t="str">
        <f t="shared" si="446"/>
        <v/>
      </c>
      <c r="BS877" s="608" t="str">
        <f t="shared" si="443"/>
        <v/>
      </c>
      <c r="BT877" s="606" t="str">
        <f t="shared" si="444"/>
        <v/>
      </c>
      <c r="BU877" s="607" t="str">
        <f>IFERROR(IF(BT877="Ⅱロ有り",ROUNDDOWN(L877*VLOOKUP(K877,【参考】数式用!$A$4:$J$42,10,FALSE)*AA877,0),""),"")</f>
        <v/>
      </c>
      <c r="BV877" s="606" t="str">
        <f>IFERROR(IF(BT877="Ⅱロなし",ROUNDDOWN(L877*VLOOKUP(K877,【参考】数式用!$A$4:$J$42,8,FALSE)*AA877,0),""),"")</f>
        <v/>
      </c>
    </row>
    <row r="878" spans="1:74" ht="110.1" customHeight="1" thickBot="1">
      <c r="A878" s="333">
        <v>865</v>
      </c>
      <c r="B878" s="1008" t="str">
        <f>IF(基本情報入力シート!B900="","",基本情報入力シート!B900)</f>
        <v/>
      </c>
      <c r="C878" s="1009"/>
      <c r="D878" s="1009"/>
      <c r="E878" s="1009"/>
      <c r="F878" s="1010"/>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24" t="str">
        <f>IF('別紙様式2-2（個票（４、５月））'!M878="","",'別紙様式2-2（個票（４、５月））'!M878)</f>
        <v/>
      </c>
      <c r="N878" s="584" t="str">
        <f>IF('別紙様式2-2（個票（４、５月））'!N878="","",'別紙様式2-2（個票（４、５月））'!N878)</f>
        <v/>
      </c>
      <c r="O878" s="336"/>
      <c r="P878" s="337" t="str">
        <f>IFERROR(VLOOKUP(K878,【参考】数式用!$A$2:$M$57,MATCH(O878,【参考】数式用!$G$3:$M$3,0)+6,0),"")</f>
        <v/>
      </c>
      <c r="Q878" s="338" t="s">
        <v>118</v>
      </c>
      <c r="R878" s="339"/>
      <c r="S878" s="340" t="s">
        <v>183</v>
      </c>
      <c r="T878" s="339"/>
      <c r="U878" s="340" t="s">
        <v>184</v>
      </c>
      <c r="V878" s="339"/>
      <c r="W878" s="340" t="s">
        <v>183</v>
      </c>
      <c r="X878" s="339"/>
      <c r="Y878" s="340" t="s">
        <v>185</v>
      </c>
      <c r="Z878" s="340" t="s">
        <v>186</v>
      </c>
      <c r="AA878" s="340" t="str">
        <f t="shared" si="416"/>
        <v/>
      </c>
      <c r="AB878" s="341" t="s">
        <v>187</v>
      </c>
      <c r="AC878" s="342" t="str">
        <f t="shared" si="417"/>
        <v/>
      </c>
      <c r="AD878" s="509" t="str">
        <f t="shared" si="418"/>
        <v/>
      </c>
      <c r="AE878" s="343" t="str">
        <f>IFERROR(ROUNDDOWN(ROUNDDOWN(ROUND(L878*VLOOKUP(K878,【参考】数式用!$A$2:$M$57,MATCH("処遇改善加算Ⅳ",【参考】数式用!$G$3:$M$3,0)+6,0),0),0)*AA878*0.5,0), "")</f>
        <v/>
      </c>
      <c r="AF878" s="344"/>
      <c r="AG878" s="345"/>
      <c r="AH878" s="345"/>
      <c r="AI878" s="344"/>
      <c r="AJ878" s="382"/>
      <c r="AK878" s="346"/>
      <c r="AL878" s="324" t="str">
        <f t="shared" si="419"/>
        <v/>
      </c>
      <c r="AM878" s="325" t="str">
        <f t="shared" si="420"/>
        <v/>
      </c>
      <c r="AN878" s="255"/>
      <c r="AO878" s="577" t="str">
        <f>IFERROR(VLOOKUP(K878,【参考】数式用!$A$2:$N$57,14,FALSE),"")</f>
        <v/>
      </c>
      <c r="AP878" s="577" t="str">
        <f t="shared" si="421"/>
        <v/>
      </c>
      <c r="AQ878" s="560" t="str">
        <f t="shared" si="422"/>
        <v/>
      </c>
      <c r="AR878" s="560" t="str">
        <f t="shared" si="423"/>
        <v>キャリアパス要件Ⅰ・Ⅱ_</v>
      </c>
      <c r="AS878" s="632" t="str">
        <f t="shared" si="424"/>
        <v>入力済</v>
      </c>
      <c r="AT878" s="577" t="str">
        <f t="shared" si="425"/>
        <v/>
      </c>
      <c r="AU878" s="632" t="str">
        <f t="shared" si="426"/>
        <v>入力済</v>
      </c>
      <c r="AV878" s="632" t="str">
        <f t="shared" si="427"/>
        <v/>
      </c>
      <c r="AW878" s="632" t="str">
        <f t="shared" si="428"/>
        <v/>
      </c>
      <c r="AX878" s="577" t="str">
        <f t="shared" si="429"/>
        <v/>
      </c>
      <c r="AY878" s="632" t="str">
        <f>IFERROR(VLOOKUP(K878,【参考】数式用!$AR$3:$AS$49, 2, FALSE), "")</f>
        <v/>
      </c>
      <c r="AZ878" s="577" t="str">
        <f t="shared" si="430"/>
        <v/>
      </c>
      <c r="BA878" s="559" t="str">
        <f t="shared" si="431"/>
        <v>入力済</v>
      </c>
      <c r="BB878" s="632" t="str">
        <f>IFERROR(VLOOKUP(K878,【参考】数式用!$AX$3:$AY$59, 2, FALSE), "")</f>
        <v/>
      </c>
      <c r="BC878" s="577" t="str">
        <f t="shared" si="432"/>
        <v/>
      </c>
      <c r="BD878" s="559" t="str">
        <f t="shared" si="433"/>
        <v>入力済</v>
      </c>
      <c r="BE878" s="559" t="str">
        <f t="shared" si="434"/>
        <v/>
      </c>
      <c r="BF878" s="559" t="str">
        <f t="shared" si="435"/>
        <v/>
      </c>
      <c r="BG878" s="559" t="str">
        <f t="shared" si="436"/>
        <v/>
      </c>
      <c r="BH878" s="559" t="str">
        <f t="shared" si="437"/>
        <v/>
      </c>
      <c r="BI878" s="559" t="str">
        <f t="shared" si="438"/>
        <v/>
      </c>
      <c r="BK878" s="27"/>
      <c r="BL878" s="606" t="str">
        <f t="shared" si="439"/>
        <v/>
      </c>
      <c r="BM878" s="606" t="str">
        <f t="shared" si="440"/>
        <v/>
      </c>
      <c r="BN878" s="606" t="str">
        <f t="shared" si="441"/>
        <v/>
      </c>
      <c r="BO878" s="607" t="str">
        <f>IFERROR(IF(BN878="対象",ROUNDDOWN(L878*VLOOKUP(K878,【参考】数式用!$A$4:$J$42,10,FALSE)*AA878,0),""),"")</f>
        <v/>
      </c>
      <c r="BP878" s="606" t="str">
        <f t="shared" si="445"/>
        <v/>
      </c>
      <c r="BQ878" s="606" t="str">
        <f t="shared" si="442"/>
        <v/>
      </c>
      <c r="BR878" s="608" t="str">
        <f t="shared" si="446"/>
        <v/>
      </c>
      <c r="BS878" s="608" t="str">
        <f t="shared" si="443"/>
        <v/>
      </c>
      <c r="BT878" s="606" t="str">
        <f t="shared" si="444"/>
        <v/>
      </c>
      <c r="BU878" s="607" t="str">
        <f>IFERROR(IF(BT878="Ⅱロ有り",ROUNDDOWN(L878*VLOOKUP(K878,【参考】数式用!$A$4:$J$42,10,FALSE)*AA878,0),""),"")</f>
        <v/>
      </c>
      <c r="BV878" s="606" t="str">
        <f>IFERROR(IF(BT878="Ⅱロなし",ROUNDDOWN(L878*VLOOKUP(K878,【参考】数式用!$A$4:$J$42,8,FALSE)*AA878,0),""),"")</f>
        <v/>
      </c>
    </row>
    <row r="879" spans="1:74" ht="110.1" customHeight="1" thickBot="1">
      <c r="A879" s="333">
        <v>866</v>
      </c>
      <c r="B879" s="1008" t="str">
        <f>IF(基本情報入力シート!B901="","",基本情報入力シート!B901)</f>
        <v/>
      </c>
      <c r="C879" s="1009"/>
      <c r="D879" s="1009"/>
      <c r="E879" s="1009"/>
      <c r="F879" s="1010"/>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24" t="str">
        <f>IF('別紙様式2-2（個票（４、５月））'!M879="","",'別紙様式2-2（個票（４、５月））'!M879)</f>
        <v/>
      </c>
      <c r="N879" s="584" t="str">
        <f>IF('別紙様式2-2（個票（４、５月））'!N879="","",'別紙様式2-2（個票（４、５月））'!N879)</f>
        <v/>
      </c>
      <c r="O879" s="336"/>
      <c r="P879" s="337" t="str">
        <f>IFERROR(VLOOKUP(K879,【参考】数式用!$A$2:$M$57,MATCH(O879,【参考】数式用!$G$3:$M$3,0)+6,0),"")</f>
        <v/>
      </c>
      <c r="Q879" s="338" t="s">
        <v>118</v>
      </c>
      <c r="R879" s="339"/>
      <c r="S879" s="340" t="s">
        <v>183</v>
      </c>
      <c r="T879" s="339"/>
      <c r="U879" s="340" t="s">
        <v>184</v>
      </c>
      <c r="V879" s="339"/>
      <c r="W879" s="340" t="s">
        <v>183</v>
      </c>
      <c r="X879" s="339"/>
      <c r="Y879" s="340" t="s">
        <v>185</v>
      </c>
      <c r="Z879" s="340" t="s">
        <v>186</v>
      </c>
      <c r="AA879" s="340" t="str">
        <f t="shared" si="416"/>
        <v/>
      </c>
      <c r="AB879" s="341" t="s">
        <v>187</v>
      </c>
      <c r="AC879" s="342" t="str">
        <f t="shared" si="417"/>
        <v/>
      </c>
      <c r="AD879" s="509" t="str">
        <f t="shared" si="418"/>
        <v/>
      </c>
      <c r="AE879" s="343" t="str">
        <f>IFERROR(ROUNDDOWN(ROUNDDOWN(ROUND(L879*VLOOKUP(K879,【参考】数式用!$A$2:$M$57,MATCH("処遇改善加算Ⅳ",【参考】数式用!$G$3:$M$3,0)+6,0),0),0)*AA879*0.5,0), "")</f>
        <v/>
      </c>
      <c r="AF879" s="344"/>
      <c r="AG879" s="345"/>
      <c r="AH879" s="345"/>
      <c r="AI879" s="344"/>
      <c r="AJ879" s="382"/>
      <c r="AK879" s="346"/>
      <c r="AL879" s="324" t="str">
        <f t="shared" si="419"/>
        <v/>
      </c>
      <c r="AM879" s="325" t="str">
        <f t="shared" si="420"/>
        <v/>
      </c>
      <c r="AN879" s="255"/>
      <c r="AO879" s="577" t="str">
        <f>IFERROR(VLOOKUP(K879,【参考】数式用!$A$2:$N$57,14,FALSE),"")</f>
        <v/>
      </c>
      <c r="AP879" s="577" t="str">
        <f t="shared" si="421"/>
        <v/>
      </c>
      <c r="AQ879" s="560" t="str">
        <f t="shared" si="422"/>
        <v/>
      </c>
      <c r="AR879" s="560" t="str">
        <f t="shared" si="423"/>
        <v>キャリアパス要件Ⅰ・Ⅱ_</v>
      </c>
      <c r="AS879" s="632" t="str">
        <f t="shared" si="424"/>
        <v>入力済</v>
      </c>
      <c r="AT879" s="577" t="str">
        <f t="shared" si="425"/>
        <v/>
      </c>
      <c r="AU879" s="632" t="str">
        <f t="shared" si="426"/>
        <v>入力済</v>
      </c>
      <c r="AV879" s="632" t="str">
        <f t="shared" si="427"/>
        <v/>
      </c>
      <c r="AW879" s="632" t="str">
        <f t="shared" si="428"/>
        <v/>
      </c>
      <c r="AX879" s="577" t="str">
        <f t="shared" si="429"/>
        <v/>
      </c>
      <c r="AY879" s="632" t="str">
        <f>IFERROR(VLOOKUP(K879,【参考】数式用!$AR$3:$AS$49, 2, FALSE), "")</f>
        <v/>
      </c>
      <c r="AZ879" s="577" t="str">
        <f t="shared" si="430"/>
        <v/>
      </c>
      <c r="BA879" s="559" t="str">
        <f t="shared" si="431"/>
        <v>入力済</v>
      </c>
      <c r="BB879" s="632" t="str">
        <f>IFERROR(VLOOKUP(K879,【参考】数式用!$AX$3:$AY$59, 2, FALSE), "")</f>
        <v/>
      </c>
      <c r="BC879" s="577" t="str">
        <f t="shared" si="432"/>
        <v/>
      </c>
      <c r="BD879" s="559" t="str">
        <f t="shared" si="433"/>
        <v>入力済</v>
      </c>
      <c r="BE879" s="559" t="str">
        <f t="shared" si="434"/>
        <v/>
      </c>
      <c r="BF879" s="559" t="str">
        <f t="shared" si="435"/>
        <v/>
      </c>
      <c r="BG879" s="559" t="str">
        <f t="shared" si="436"/>
        <v/>
      </c>
      <c r="BH879" s="559" t="str">
        <f t="shared" si="437"/>
        <v/>
      </c>
      <c r="BI879" s="559" t="str">
        <f t="shared" si="438"/>
        <v/>
      </c>
      <c r="BK879" s="27"/>
      <c r="BL879" s="606" t="str">
        <f t="shared" si="439"/>
        <v/>
      </c>
      <c r="BM879" s="606" t="str">
        <f t="shared" si="440"/>
        <v/>
      </c>
      <c r="BN879" s="606" t="str">
        <f t="shared" si="441"/>
        <v/>
      </c>
      <c r="BO879" s="607" t="str">
        <f>IFERROR(IF(BN879="対象",ROUNDDOWN(L879*VLOOKUP(K879,【参考】数式用!$A$4:$J$42,10,FALSE)*AA879,0),""),"")</f>
        <v/>
      </c>
      <c r="BP879" s="606" t="str">
        <f t="shared" si="445"/>
        <v/>
      </c>
      <c r="BQ879" s="606" t="str">
        <f t="shared" si="442"/>
        <v/>
      </c>
      <c r="BR879" s="608" t="str">
        <f t="shared" si="446"/>
        <v/>
      </c>
      <c r="BS879" s="608" t="str">
        <f t="shared" si="443"/>
        <v/>
      </c>
      <c r="BT879" s="606" t="str">
        <f t="shared" si="444"/>
        <v/>
      </c>
      <c r="BU879" s="607" t="str">
        <f>IFERROR(IF(BT879="Ⅱロ有り",ROUNDDOWN(L879*VLOOKUP(K879,【参考】数式用!$A$4:$J$42,10,FALSE)*AA879,0),""),"")</f>
        <v/>
      </c>
      <c r="BV879" s="606" t="str">
        <f>IFERROR(IF(BT879="Ⅱロなし",ROUNDDOWN(L879*VLOOKUP(K879,【参考】数式用!$A$4:$J$42,8,FALSE)*AA879,0),""),"")</f>
        <v/>
      </c>
    </row>
    <row r="880" spans="1:74" ht="110.1" customHeight="1" thickBot="1">
      <c r="A880" s="333">
        <v>867</v>
      </c>
      <c r="B880" s="1008" t="str">
        <f>IF(基本情報入力シート!B902="","",基本情報入力シート!B902)</f>
        <v/>
      </c>
      <c r="C880" s="1009"/>
      <c r="D880" s="1009"/>
      <c r="E880" s="1009"/>
      <c r="F880" s="1010"/>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24" t="str">
        <f>IF('別紙様式2-2（個票（４、５月））'!M880="","",'別紙様式2-2（個票（４、５月））'!M880)</f>
        <v/>
      </c>
      <c r="N880" s="584" t="str">
        <f>IF('別紙様式2-2（個票（４、５月））'!N880="","",'別紙様式2-2（個票（４、５月））'!N880)</f>
        <v/>
      </c>
      <c r="O880" s="336"/>
      <c r="P880" s="337" t="str">
        <f>IFERROR(VLOOKUP(K880,【参考】数式用!$A$2:$M$57,MATCH(O880,【参考】数式用!$G$3:$M$3,0)+6,0),"")</f>
        <v/>
      </c>
      <c r="Q880" s="338" t="s">
        <v>118</v>
      </c>
      <c r="R880" s="339"/>
      <c r="S880" s="340" t="s">
        <v>183</v>
      </c>
      <c r="T880" s="339"/>
      <c r="U880" s="340" t="s">
        <v>184</v>
      </c>
      <c r="V880" s="339"/>
      <c r="W880" s="340" t="s">
        <v>183</v>
      </c>
      <c r="X880" s="339"/>
      <c r="Y880" s="340" t="s">
        <v>185</v>
      </c>
      <c r="Z880" s="340" t="s">
        <v>186</v>
      </c>
      <c r="AA880" s="340" t="str">
        <f t="shared" si="416"/>
        <v/>
      </c>
      <c r="AB880" s="341" t="s">
        <v>187</v>
      </c>
      <c r="AC880" s="342" t="str">
        <f t="shared" si="417"/>
        <v/>
      </c>
      <c r="AD880" s="509" t="str">
        <f t="shared" si="418"/>
        <v/>
      </c>
      <c r="AE880" s="343" t="str">
        <f>IFERROR(ROUNDDOWN(ROUNDDOWN(ROUND(L880*VLOOKUP(K880,【参考】数式用!$A$2:$M$57,MATCH("処遇改善加算Ⅳ",【参考】数式用!$G$3:$M$3,0)+6,0),0),0)*AA880*0.5,0), "")</f>
        <v/>
      </c>
      <c r="AF880" s="344"/>
      <c r="AG880" s="345"/>
      <c r="AH880" s="345"/>
      <c r="AI880" s="344"/>
      <c r="AJ880" s="382"/>
      <c r="AK880" s="346"/>
      <c r="AL880" s="324" t="str">
        <f t="shared" si="419"/>
        <v/>
      </c>
      <c r="AM880" s="325" t="str">
        <f t="shared" si="420"/>
        <v/>
      </c>
      <c r="AN880" s="255"/>
      <c r="AO880" s="577" t="str">
        <f>IFERROR(VLOOKUP(K880,【参考】数式用!$A$2:$N$57,14,FALSE),"")</f>
        <v/>
      </c>
      <c r="AP880" s="577" t="str">
        <f t="shared" si="421"/>
        <v/>
      </c>
      <c r="AQ880" s="560" t="str">
        <f t="shared" si="422"/>
        <v/>
      </c>
      <c r="AR880" s="560" t="str">
        <f t="shared" si="423"/>
        <v>キャリアパス要件Ⅰ・Ⅱ_</v>
      </c>
      <c r="AS880" s="632" t="str">
        <f t="shared" si="424"/>
        <v>入力済</v>
      </c>
      <c r="AT880" s="577" t="str">
        <f t="shared" si="425"/>
        <v/>
      </c>
      <c r="AU880" s="632" t="str">
        <f t="shared" si="426"/>
        <v>入力済</v>
      </c>
      <c r="AV880" s="632" t="str">
        <f t="shared" si="427"/>
        <v/>
      </c>
      <c r="AW880" s="632" t="str">
        <f t="shared" si="428"/>
        <v/>
      </c>
      <c r="AX880" s="577" t="str">
        <f t="shared" si="429"/>
        <v/>
      </c>
      <c r="AY880" s="632" t="str">
        <f>IFERROR(VLOOKUP(K880,【参考】数式用!$AR$3:$AS$49, 2, FALSE), "")</f>
        <v/>
      </c>
      <c r="AZ880" s="577" t="str">
        <f t="shared" si="430"/>
        <v/>
      </c>
      <c r="BA880" s="559" t="str">
        <f t="shared" si="431"/>
        <v>入力済</v>
      </c>
      <c r="BB880" s="632" t="str">
        <f>IFERROR(VLOOKUP(K880,【参考】数式用!$AX$3:$AY$59, 2, FALSE), "")</f>
        <v/>
      </c>
      <c r="BC880" s="577" t="str">
        <f t="shared" si="432"/>
        <v/>
      </c>
      <c r="BD880" s="559" t="str">
        <f t="shared" si="433"/>
        <v>入力済</v>
      </c>
      <c r="BE880" s="559" t="str">
        <f t="shared" si="434"/>
        <v/>
      </c>
      <c r="BF880" s="559" t="str">
        <f t="shared" si="435"/>
        <v/>
      </c>
      <c r="BG880" s="559" t="str">
        <f t="shared" si="436"/>
        <v/>
      </c>
      <c r="BH880" s="559" t="str">
        <f t="shared" si="437"/>
        <v/>
      </c>
      <c r="BI880" s="559" t="str">
        <f t="shared" si="438"/>
        <v/>
      </c>
      <c r="BK880" s="27"/>
      <c r="BL880" s="606" t="str">
        <f t="shared" si="439"/>
        <v/>
      </c>
      <c r="BM880" s="606" t="str">
        <f t="shared" si="440"/>
        <v/>
      </c>
      <c r="BN880" s="606" t="str">
        <f t="shared" si="441"/>
        <v/>
      </c>
      <c r="BO880" s="607" t="str">
        <f>IFERROR(IF(BN880="対象",ROUNDDOWN(L880*VLOOKUP(K880,【参考】数式用!$A$4:$J$42,10,FALSE)*AA880,0),""),"")</f>
        <v/>
      </c>
      <c r="BP880" s="606" t="str">
        <f t="shared" si="445"/>
        <v/>
      </c>
      <c r="BQ880" s="606" t="str">
        <f t="shared" si="442"/>
        <v/>
      </c>
      <c r="BR880" s="608" t="str">
        <f t="shared" si="446"/>
        <v/>
      </c>
      <c r="BS880" s="608" t="str">
        <f t="shared" si="443"/>
        <v/>
      </c>
      <c r="BT880" s="606" t="str">
        <f t="shared" si="444"/>
        <v/>
      </c>
      <c r="BU880" s="607" t="str">
        <f>IFERROR(IF(BT880="Ⅱロ有り",ROUNDDOWN(L880*VLOOKUP(K880,【参考】数式用!$A$4:$J$42,10,FALSE)*AA880,0),""),"")</f>
        <v/>
      </c>
      <c r="BV880" s="606" t="str">
        <f>IFERROR(IF(BT880="Ⅱロなし",ROUNDDOWN(L880*VLOOKUP(K880,【参考】数式用!$A$4:$J$42,8,FALSE)*AA880,0),""),"")</f>
        <v/>
      </c>
    </row>
    <row r="881" spans="1:74" ht="110.1" customHeight="1" thickBot="1">
      <c r="A881" s="333">
        <v>868</v>
      </c>
      <c r="B881" s="1008" t="str">
        <f>IF(基本情報入力シート!B903="","",基本情報入力シート!B903)</f>
        <v/>
      </c>
      <c r="C881" s="1009"/>
      <c r="D881" s="1009"/>
      <c r="E881" s="1009"/>
      <c r="F881" s="1010"/>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24" t="str">
        <f>IF('別紙様式2-2（個票（４、５月））'!M881="","",'別紙様式2-2（個票（４、５月））'!M881)</f>
        <v/>
      </c>
      <c r="N881" s="584" t="str">
        <f>IF('別紙様式2-2（個票（４、５月））'!N881="","",'別紙様式2-2（個票（４、５月））'!N881)</f>
        <v/>
      </c>
      <c r="O881" s="336"/>
      <c r="P881" s="337" t="str">
        <f>IFERROR(VLOOKUP(K881,【参考】数式用!$A$2:$M$57,MATCH(O881,【参考】数式用!$G$3:$M$3,0)+6,0),"")</f>
        <v/>
      </c>
      <c r="Q881" s="338" t="s">
        <v>118</v>
      </c>
      <c r="R881" s="339"/>
      <c r="S881" s="340" t="s">
        <v>183</v>
      </c>
      <c r="T881" s="339"/>
      <c r="U881" s="340" t="s">
        <v>184</v>
      </c>
      <c r="V881" s="339"/>
      <c r="W881" s="340" t="s">
        <v>183</v>
      </c>
      <c r="X881" s="339"/>
      <c r="Y881" s="340" t="s">
        <v>185</v>
      </c>
      <c r="Z881" s="340" t="s">
        <v>186</v>
      </c>
      <c r="AA881" s="340" t="str">
        <f t="shared" si="416"/>
        <v/>
      </c>
      <c r="AB881" s="341" t="s">
        <v>187</v>
      </c>
      <c r="AC881" s="342" t="str">
        <f t="shared" si="417"/>
        <v/>
      </c>
      <c r="AD881" s="509" t="str">
        <f t="shared" si="418"/>
        <v/>
      </c>
      <c r="AE881" s="343" t="str">
        <f>IFERROR(ROUNDDOWN(ROUNDDOWN(ROUND(L881*VLOOKUP(K881,【参考】数式用!$A$2:$M$57,MATCH("処遇改善加算Ⅳ",【参考】数式用!$G$3:$M$3,0)+6,0),0),0)*AA881*0.5,0), "")</f>
        <v/>
      </c>
      <c r="AF881" s="344"/>
      <c r="AG881" s="345"/>
      <c r="AH881" s="345"/>
      <c r="AI881" s="344"/>
      <c r="AJ881" s="382"/>
      <c r="AK881" s="346"/>
      <c r="AL881" s="324" t="str">
        <f t="shared" si="419"/>
        <v/>
      </c>
      <c r="AM881" s="325" t="str">
        <f t="shared" si="420"/>
        <v/>
      </c>
      <c r="AN881" s="255"/>
      <c r="AO881" s="577" t="str">
        <f>IFERROR(VLOOKUP(K881,【参考】数式用!$A$2:$N$57,14,FALSE),"")</f>
        <v/>
      </c>
      <c r="AP881" s="577" t="str">
        <f t="shared" si="421"/>
        <v/>
      </c>
      <c r="AQ881" s="560" t="str">
        <f t="shared" si="422"/>
        <v/>
      </c>
      <c r="AR881" s="560" t="str">
        <f t="shared" si="423"/>
        <v>キャリアパス要件Ⅰ・Ⅱ_</v>
      </c>
      <c r="AS881" s="632" t="str">
        <f t="shared" si="424"/>
        <v>入力済</v>
      </c>
      <c r="AT881" s="577" t="str">
        <f t="shared" si="425"/>
        <v/>
      </c>
      <c r="AU881" s="632" t="str">
        <f t="shared" si="426"/>
        <v>入力済</v>
      </c>
      <c r="AV881" s="632" t="str">
        <f t="shared" si="427"/>
        <v/>
      </c>
      <c r="AW881" s="632" t="str">
        <f t="shared" si="428"/>
        <v/>
      </c>
      <c r="AX881" s="577" t="str">
        <f t="shared" si="429"/>
        <v/>
      </c>
      <c r="AY881" s="632" t="str">
        <f>IFERROR(VLOOKUP(K881,【参考】数式用!$AR$3:$AS$49, 2, FALSE), "")</f>
        <v/>
      </c>
      <c r="AZ881" s="577" t="str">
        <f t="shared" si="430"/>
        <v/>
      </c>
      <c r="BA881" s="559" t="str">
        <f t="shared" si="431"/>
        <v>入力済</v>
      </c>
      <c r="BB881" s="632" t="str">
        <f>IFERROR(VLOOKUP(K881,【参考】数式用!$AX$3:$AY$59, 2, FALSE), "")</f>
        <v/>
      </c>
      <c r="BC881" s="577" t="str">
        <f t="shared" si="432"/>
        <v/>
      </c>
      <c r="BD881" s="559" t="str">
        <f t="shared" si="433"/>
        <v>入力済</v>
      </c>
      <c r="BE881" s="559" t="str">
        <f t="shared" si="434"/>
        <v/>
      </c>
      <c r="BF881" s="559" t="str">
        <f t="shared" si="435"/>
        <v/>
      </c>
      <c r="BG881" s="559" t="str">
        <f t="shared" si="436"/>
        <v/>
      </c>
      <c r="BH881" s="559" t="str">
        <f t="shared" si="437"/>
        <v/>
      </c>
      <c r="BI881" s="559" t="str">
        <f t="shared" si="438"/>
        <v/>
      </c>
      <c r="BK881" s="27"/>
      <c r="BL881" s="606" t="str">
        <f t="shared" si="439"/>
        <v/>
      </c>
      <c r="BM881" s="606" t="str">
        <f t="shared" si="440"/>
        <v/>
      </c>
      <c r="BN881" s="606" t="str">
        <f t="shared" si="441"/>
        <v/>
      </c>
      <c r="BO881" s="607" t="str">
        <f>IFERROR(IF(BN881="対象",ROUNDDOWN(L881*VLOOKUP(K881,【参考】数式用!$A$4:$J$42,10,FALSE)*AA881,0),""),"")</f>
        <v/>
      </c>
      <c r="BP881" s="606" t="str">
        <f t="shared" si="445"/>
        <v/>
      </c>
      <c r="BQ881" s="606" t="str">
        <f t="shared" si="442"/>
        <v/>
      </c>
      <c r="BR881" s="608" t="str">
        <f t="shared" si="446"/>
        <v/>
      </c>
      <c r="BS881" s="608" t="str">
        <f t="shared" si="443"/>
        <v/>
      </c>
      <c r="BT881" s="606" t="str">
        <f t="shared" si="444"/>
        <v/>
      </c>
      <c r="BU881" s="607" t="str">
        <f>IFERROR(IF(BT881="Ⅱロ有り",ROUNDDOWN(L881*VLOOKUP(K881,【参考】数式用!$A$4:$J$42,10,FALSE)*AA881,0),""),"")</f>
        <v/>
      </c>
      <c r="BV881" s="606" t="str">
        <f>IFERROR(IF(BT881="Ⅱロなし",ROUNDDOWN(L881*VLOOKUP(K881,【参考】数式用!$A$4:$J$42,8,FALSE)*AA881,0),""),"")</f>
        <v/>
      </c>
    </row>
    <row r="882" spans="1:74" ht="110.1" customHeight="1" thickBot="1">
      <c r="A882" s="333">
        <v>869</v>
      </c>
      <c r="B882" s="1008" t="str">
        <f>IF(基本情報入力シート!B904="","",基本情報入力シート!B904)</f>
        <v/>
      </c>
      <c r="C882" s="1009"/>
      <c r="D882" s="1009"/>
      <c r="E882" s="1009"/>
      <c r="F882" s="1010"/>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24" t="str">
        <f>IF('別紙様式2-2（個票（４、５月））'!M882="","",'別紙様式2-2（個票（４、５月））'!M882)</f>
        <v/>
      </c>
      <c r="N882" s="584" t="str">
        <f>IF('別紙様式2-2（個票（４、５月））'!N882="","",'別紙様式2-2（個票（４、５月））'!N882)</f>
        <v/>
      </c>
      <c r="O882" s="336"/>
      <c r="P882" s="337" t="str">
        <f>IFERROR(VLOOKUP(K882,【参考】数式用!$A$2:$M$57,MATCH(O882,【参考】数式用!$G$3:$M$3,0)+6,0),"")</f>
        <v/>
      </c>
      <c r="Q882" s="338" t="s">
        <v>118</v>
      </c>
      <c r="R882" s="339"/>
      <c r="S882" s="340" t="s">
        <v>183</v>
      </c>
      <c r="T882" s="339"/>
      <c r="U882" s="340" t="s">
        <v>184</v>
      </c>
      <c r="V882" s="339"/>
      <c r="W882" s="340" t="s">
        <v>183</v>
      </c>
      <c r="X882" s="339"/>
      <c r="Y882" s="340" t="s">
        <v>185</v>
      </c>
      <c r="Z882" s="340" t="s">
        <v>186</v>
      </c>
      <c r="AA882" s="340" t="str">
        <f t="shared" ref="AA882:AA945" si="447">IF(R882&gt;=1,(V882*12+X882)-(R882*12+T882)+1,"")</f>
        <v/>
      </c>
      <c r="AB882" s="341" t="s">
        <v>187</v>
      </c>
      <c r="AC882" s="342" t="str">
        <f t="shared" ref="AC882:AC945" si="448">IFERROR(ROUNDDOWN(ROUND(L882*P882,0),0)*AA882,"")</f>
        <v/>
      </c>
      <c r="AD882" s="509"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2"/>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77" t="str">
        <f>IFERROR(VLOOKUP(K882,【参考】数式用!$A$2:$N$57,14,FALSE),"")</f>
        <v/>
      </c>
      <c r="AP882" s="577" t="str">
        <f t="shared" ref="AP882:AP945" si="452">IF(AND(K882&lt;&gt;""),"O列に色付け","")</f>
        <v/>
      </c>
      <c r="AQ882" s="560" t="str">
        <f t="shared" ref="AQ882:AQ945" si="453">IF(AND(AE882&lt;&gt;0,AE882&lt;&gt;"",AO882="加算対象"),IF(AF882="○","入力済","未入力"),"")</f>
        <v/>
      </c>
      <c r="AR882" s="560" t="str">
        <f t="shared" ref="AR882:AR945" si="454">"キャリアパス要件Ⅰ・Ⅱ_"&amp;AO882</f>
        <v>キャリアパス要件Ⅰ・Ⅱ_</v>
      </c>
      <c r="AS882" s="632" t="str">
        <f t="shared" ref="AS882:AS945" si="455">IF(AND(O882&lt;&gt;"", AG882=""), "未入力", "入力済")</f>
        <v>入力済</v>
      </c>
      <c r="AT882" s="577" t="str">
        <f t="shared" ref="AT882:AT945" si="456">IF(AND(O882&lt;&gt;"", O882&lt;&gt;"処遇改善加算Ⅳ",AO882="加算対象"),"AH列に色付け","")</f>
        <v/>
      </c>
      <c r="AU882" s="632" t="str">
        <f t="shared" ref="AU882:AU945" si="457">IF(AND(O882&lt;&gt;"", O882&lt;&gt;"処遇改善加算Ⅳ",O882&lt;&gt;"処遇改善加算", AH882=""), "未入力", "入力済")</f>
        <v>入力済</v>
      </c>
      <c r="AV882" s="632" t="str">
        <f t="shared" ref="AV882:AV945" si="458">IF(OR(ISNUMBER(SEARCH("処遇改善加算Ⅰ",O882)),ISNUMBER(SEARCH("処遇改善加算Ⅱ",O882))),"対象","")</f>
        <v/>
      </c>
      <c r="AW882" s="632" t="str">
        <f t="shared" ref="AW882:AW945" si="459">IF(AND(O882&lt;&gt;"", O882&lt;&gt;"処遇改善加算Ⅲ", O882&lt;&gt;"処遇改善加算Ⅳ",O882&lt;&gt;"処遇改善加算"),"対象", "")</f>
        <v/>
      </c>
      <c r="AX882" s="577" t="str">
        <f t="shared" ref="AX882:AX945" si="460">IF(AND(AW882=1, OR(AI882=0,AI882=""),AO882="加算対象"),"AH列に色付け","")</f>
        <v/>
      </c>
      <c r="AY882" s="632" t="str">
        <f>IFERROR(VLOOKUP(K882,【参考】数式用!$AR$3:$AS$49, 2, FALSE), "")</f>
        <v/>
      </c>
      <c r="AZ882" s="577" t="str">
        <f t="shared" ref="AZ882:AZ945" si="461">IF(AND(AO882="加算対象",OR(O882="処遇改善加算Ⅰイ",O882="処遇改善加算Ⅰロ")),"AJ列に色付け","")</f>
        <v/>
      </c>
      <c r="BA882" s="559" t="str">
        <f t="shared" ref="BA882:BA945" si="462">IF(AND(OR(O882="処遇改善加算Ⅰイ",O882="処遇改善加算Ⅰロ"), AJ882=""), "未入力","入力済")</f>
        <v>入力済</v>
      </c>
      <c r="BB882" s="632" t="str">
        <f>IFERROR(VLOOKUP(K882,【参考】数式用!$AX$3:$AY$59, 2, FALSE), "")</f>
        <v/>
      </c>
      <c r="BC882" s="577" t="str">
        <f t="shared" ref="BC882:BC945" si="463">IF(OR(COUNTIF(AG882:AI882,"*令和８年度特例要件を*")&gt;0,ISNUMBER(SEARCH("処遇改善加算Ⅰロ",O882)),ISNUMBER(SEARCH("処遇改善加算Ⅱロ",O882)),AO882="加算対象外"),"AK列に色付け","")</f>
        <v/>
      </c>
      <c r="BD882" s="559" t="str">
        <f t="shared" ref="BD882:BD945" si="464">IF(AND(COUNTIF(AG882:AI882,"*令和８年度特例要件を*")&gt;0,AK882=""), "未入力","入力済")</f>
        <v>入力済</v>
      </c>
      <c r="BE882" s="559" t="str">
        <f t="shared" ref="BE882:BE945" si="465">IF(OR(ISNUMBER(SEARCH("処遇改善加算Ⅰロ",O882)),ISNUMBER(SEARCH("処遇改善加算Ⅱロ",O882))),"",IF(AND(BC882="AK列に色付け",OR(AG882="○",AG882="誓約"),AH882="○",AI882&gt;=1),"AK列色消し",""))</f>
        <v/>
      </c>
      <c r="BF882" s="559" t="str">
        <f t="shared" ref="BF882:BF945" si="466">IF(AND(O882="処遇改善加算",OR(AG882="○",AG882="誓約")),"AK列色消し","")</f>
        <v/>
      </c>
      <c r="BG882" s="559" t="str">
        <f t="shared" ref="BG882:BG945" si="467">IF(OR(TRIM(BC882)="",BE882="AK列色消し",BF882="AK列色消し"),"","入力必要")</f>
        <v/>
      </c>
      <c r="BH882" s="559" t="str">
        <f t="shared" ref="BH882:BH945" si="468">IF(AND(BE882="",BG882="入力必要"),IF(AK882="","未入力","入力済"),"")</f>
        <v/>
      </c>
      <c r="BI882" s="559" t="str">
        <f t="shared" ref="BI882:BI945" si="469">G882</f>
        <v/>
      </c>
      <c r="BK882" s="27"/>
      <c r="BL882" s="606" t="str">
        <f t="shared" ref="BL882:BL945" si="470">IF(AND(K882&lt;&gt;"",K882&lt;&gt;"計画相談支援",K882&lt;&gt;"地域相談支援（地域定着支援）",K882&lt;&gt;"地域相談支援（地域移行支援）",K882&lt;&gt;"障害児相談支援"),"O列に色付け","")</f>
        <v/>
      </c>
      <c r="BM882" s="606" t="str">
        <f t="shared" ref="BM882:BM945" si="471">IF(OR(O882="処遇改善加算Ⅰロ",O882="処遇改善加算Ⅱロ"),"対象","")</f>
        <v/>
      </c>
      <c r="BN882" s="60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607" t="str">
        <f>IFERROR(IF(BN882="対象",ROUNDDOWN(L882*VLOOKUP(K882,【参考】数式用!$A$4:$J$42,10,FALSE)*AA882,0),""),"")</f>
        <v/>
      </c>
      <c r="BP882" s="606" t="str">
        <f t="shared" si="445"/>
        <v/>
      </c>
      <c r="BQ882" s="606" t="str">
        <f t="shared" ref="BQ882:BQ945" si="473">IF(O882="処遇改善加算","対象","")</f>
        <v/>
      </c>
      <c r="BR882" s="608" t="str">
        <f t="shared" si="446"/>
        <v/>
      </c>
      <c r="BS882" s="608" t="str">
        <f t="shared" ref="BS882:BS945" si="474">IF(BM882="対象","",IF(COUNTIF(AF882:AH882,"*令和８年度特例要件を*")&gt;0,"特例要件",""))</f>
        <v/>
      </c>
      <c r="BT882" s="606" t="str">
        <f t="shared" ref="BT882:BT945" si="475">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607" t="str">
        <f>IFERROR(IF(BT882="Ⅱロ有り",ROUNDDOWN(L882*VLOOKUP(K882,【参考】数式用!$A$4:$J$42,10,FALSE)*AA882,0),""),"")</f>
        <v/>
      </c>
      <c r="BV882" s="606" t="str">
        <f>IFERROR(IF(BT882="Ⅱロなし",ROUNDDOWN(L882*VLOOKUP(K882,【参考】数式用!$A$4:$J$42,8,FALSE)*AA882,0),""),"")</f>
        <v/>
      </c>
    </row>
    <row r="883" spans="1:74" ht="110.1" customHeight="1" thickBot="1">
      <c r="A883" s="333">
        <v>870</v>
      </c>
      <c r="B883" s="1008" t="str">
        <f>IF(基本情報入力シート!B905="","",基本情報入力シート!B905)</f>
        <v/>
      </c>
      <c r="C883" s="1009"/>
      <c r="D883" s="1009"/>
      <c r="E883" s="1009"/>
      <c r="F883" s="1010"/>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24" t="str">
        <f>IF('別紙様式2-2（個票（４、５月））'!M883="","",'別紙様式2-2（個票（４、５月））'!M883)</f>
        <v/>
      </c>
      <c r="N883" s="584" t="str">
        <f>IF('別紙様式2-2（個票（４、５月））'!N883="","",'別紙様式2-2（個票（４、５月））'!N883)</f>
        <v/>
      </c>
      <c r="O883" s="336"/>
      <c r="P883" s="337" t="str">
        <f>IFERROR(VLOOKUP(K883,【参考】数式用!$A$2:$M$57,MATCH(O883,【参考】数式用!$G$3:$M$3,0)+6,0),"")</f>
        <v/>
      </c>
      <c r="Q883" s="338" t="s">
        <v>118</v>
      </c>
      <c r="R883" s="339"/>
      <c r="S883" s="340" t="s">
        <v>183</v>
      </c>
      <c r="T883" s="339"/>
      <c r="U883" s="340" t="s">
        <v>184</v>
      </c>
      <c r="V883" s="339"/>
      <c r="W883" s="340" t="s">
        <v>183</v>
      </c>
      <c r="X883" s="339"/>
      <c r="Y883" s="340" t="s">
        <v>185</v>
      </c>
      <c r="Z883" s="340" t="s">
        <v>186</v>
      </c>
      <c r="AA883" s="340" t="str">
        <f t="shared" si="447"/>
        <v/>
      </c>
      <c r="AB883" s="341" t="s">
        <v>187</v>
      </c>
      <c r="AC883" s="342" t="str">
        <f t="shared" si="448"/>
        <v/>
      </c>
      <c r="AD883" s="509" t="str">
        <f t="shared" si="449"/>
        <v/>
      </c>
      <c r="AE883" s="343" t="str">
        <f>IFERROR(ROUNDDOWN(ROUNDDOWN(ROUND(L883*VLOOKUP(K883,【参考】数式用!$A$2:$M$57,MATCH("処遇改善加算Ⅳ",【参考】数式用!$G$3:$M$3,0)+6,0),0),0)*AA883*0.5,0), "")</f>
        <v/>
      </c>
      <c r="AF883" s="344"/>
      <c r="AG883" s="345"/>
      <c r="AH883" s="345"/>
      <c r="AI883" s="344"/>
      <c r="AJ883" s="382"/>
      <c r="AK883" s="346"/>
      <c r="AL883" s="324" t="str">
        <f t="shared" si="450"/>
        <v/>
      </c>
      <c r="AM883" s="325" t="str">
        <f t="shared" si="451"/>
        <v/>
      </c>
      <c r="AN883" s="255"/>
      <c r="AO883" s="577" t="str">
        <f>IFERROR(VLOOKUP(K883,【参考】数式用!$A$2:$N$57,14,FALSE),"")</f>
        <v/>
      </c>
      <c r="AP883" s="577" t="str">
        <f t="shared" si="452"/>
        <v/>
      </c>
      <c r="AQ883" s="560" t="str">
        <f t="shared" si="453"/>
        <v/>
      </c>
      <c r="AR883" s="560" t="str">
        <f t="shared" si="454"/>
        <v>キャリアパス要件Ⅰ・Ⅱ_</v>
      </c>
      <c r="AS883" s="632" t="str">
        <f t="shared" si="455"/>
        <v>入力済</v>
      </c>
      <c r="AT883" s="577" t="str">
        <f t="shared" si="456"/>
        <v/>
      </c>
      <c r="AU883" s="632" t="str">
        <f t="shared" si="457"/>
        <v>入力済</v>
      </c>
      <c r="AV883" s="632" t="str">
        <f t="shared" si="458"/>
        <v/>
      </c>
      <c r="AW883" s="632" t="str">
        <f t="shared" si="459"/>
        <v/>
      </c>
      <c r="AX883" s="577" t="str">
        <f t="shared" si="460"/>
        <v/>
      </c>
      <c r="AY883" s="632" t="str">
        <f>IFERROR(VLOOKUP(K883,【参考】数式用!$AR$3:$AS$49, 2, FALSE), "")</f>
        <v/>
      </c>
      <c r="AZ883" s="577" t="str">
        <f t="shared" si="461"/>
        <v/>
      </c>
      <c r="BA883" s="559" t="str">
        <f t="shared" si="462"/>
        <v>入力済</v>
      </c>
      <c r="BB883" s="632" t="str">
        <f>IFERROR(VLOOKUP(K883,【参考】数式用!$AX$3:$AY$59, 2, FALSE), "")</f>
        <v/>
      </c>
      <c r="BC883" s="577" t="str">
        <f t="shared" si="463"/>
        <v/>
      </c>
      <c r="BD883" s="559" t="str">
        <f t="shared" si="464"/>
        <v>入力済</v>
      </c>
      <c r="BE883" s="559" t="str">
        <f t="shared" si="465"/>
        <v/>
      </c>
      <c r="BF883" s="559" t="str">
        <f t="shared" si="466"/>
        <v/>
      </c>
      <c r="BG883" s="559" t="str">
        <f t="shared" si="467"/>
        <v/>
      </c>
      <c r="BH883" s="559" t="str">
        <f t="shared" si="468"/>
        <v/>
      </c>
      <c r="BI883" s="559" t="str">
        <f t="shared" si="469"/>
        <v/>
      </c>
      <c r="BK883" s="27"/>
      <c r="BL883" s="606" t="str">
        <f t="shared" si="470"/>
        <v/>
      </c>
      <c r="BM883" s="606" t="str">
        <f t="shared" si="471"/>
        <v/>
      </c>
      <c r="BN883" s="606" t="str">
        <f t="shared" si="472"/>
        <v/>
      </c>
      <c r="BO883" s="607" t="str">
        <f>IFERROR(IF(BN883="対象",ROUNDDOWN(L883*VLOOKUP(K883,【参考】数式用!$A$4:$J$42,10,FALSE)*AA883,0),""),"")</f>
        <v/>
      </c>
      <c r="BP883" s="606" t="str">
        <f t="shared" si="445"/>
        <v/>
      </c>
      <c r="BQ883" s="606" t="str">
        <f t="shared" si="473"/>
        <v/>
      </c>
      <c r="BR883" s="608" t="str">
        <f t="shared" si="446"/>
        <v/>
      </c>
      <c r="BS883" s="608" t="str">
        <f t="shared" si="474"/>
        <v/>
      </c>
      <c r="BT883" s="606" t="str">
        <f t="shared" si="475"/>
        <v/>
      </c>
      <c r="BU883" s="607" t="str">
        <f>IFERROR(IF(BT883="Ⅱロ有り",ROUNDDOWN(L883*VLOOKUP(K883,【参考】数式用!$A$4:$J$42,10,FALSE)*AA883,0),""),"")</f>
        <v/>
      </c>
      <c r="BV883" s="606" t="str">
        <f>IFERROR(IF(BT883="Ⅱロなし",ROUNDDOWN(L883*VLOOKUP(K883,【参考】数式用!$A$4:$J$42,8,FALSE)*AA883,0),""),"")</f>
        <v/>
      </c>
    </row>
    <row r="884" spans="1:74" ht="110.1" customHeight="1" thickBot="1">
      <c r="A884" s="333">
        <v>871</v>
      </c>
      <c r="B884" s="1008" t="str">
        <f>IF(基本情報入力シート!B906="","",基本情報入力シート!B906)</f>
        <v/>
      </c>
      <c r="C884" s="1009"/>
      <c r="D884" s="1009"/>
      <c r="E884" s="1009"/>
      <c r="F884" s="1010"/>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24" t="str">
        <f>IF('別紙様式2-2（個票（４、５月））'!M884="","",'別紙様式2-2（個票（４、５月））'!M884)</f>
        <v/>
      </c>
      <c r="N884" s="584" t="str">
        <f>IF('別紙様式2-2（個票（４、５月））'!N884="","",'別紙様式2-2（個票（４、５月））'!N884)</f>
        <v/>
      </c>
      <c r="O884" s="336"/>
      <c r="P884" s="337" t="str">
        <f>IFERROR(VLOOKUP(K884,【参考】数式用!$A$2:$M$57,MATCH(O884,【参考】数式用!$G$3:$M$3,0)+6,0),"")</f>
        <v/>
      </c>
      <c r="Q884" s="338" t="s">
        <v>118</v>
      </c>
      <c r="R884" s="339"/>
      <c r="S884" s="340" t="s">
        <v>183</v>
      </c>
      <c r="T884" s="339"/>
      <c r="U884" s="340" t="s">
        <v>184</v>
      </c>
      <c r="V884" s="339"/>
      <c r="W884" s="340" t="s">
        <v>183</v>
      </c>
      <c r="X884" s="339"/>
      <c r="Y884" s="340" t="s">
        <v>185</v>
      </c>
      <c r="Z884" s="340" t="s">
        <v>186</v>
      </c>
      <c r="AA884" s="340" t="str">
        <f t="shared" si="447"/>
        <v/>
      </c>
      <c r="AB884" s="341" t="s">
        <v>187</v>
      </c>
      <c r="AC884" s="342" t="str">
        <f t="shared" si="448"/>
        <v/>
      </c>
      <c r="AD884" s="509" t="str">
        <f t="shared" si="449"/>
        <v/>
      </c>
      <c r="AE884" s="343" t="str">
        <f>IFERROR(ROUNDDOWN(ROUNDDOWN(ROUND(L884*VLOOKUP(K884,【参考】数式用!$A$2:$M$57,MATCH("処遇改善加算Ⅳ",【参考】数式用!$G$3:$M$3,0)+6,0),0),0)*AA884*0.5,0), "")</f>
        <v/>
      </c>
      <c r="AF884" s="344"/>
      <c r="AG884" s="345"/>
      <c r="AH884" s="345"/>
      <c r="AI884" s="344"/>
      <c r="AJ884" s="382"/>
      <c r="AK884" s="346"/>
      <c r="AL884" s="324" t="str">
        <f t="shared" si="450"/>
        <v/>
      </c>
      <c r="AM884" s="325" t="str">
        <f t="shared" si="451"/>
        <v/>
      </c>
      <c r="AN884" s="255"/>
      <c r="AO884" s="577" t="str">
        <f>IFERROR(VLOOKUP(K884,【参考】数式用!$A$2:$N$57,14,FALSE),"")</f>
        <v/>
      </c>
      <c r="AP884" s="577" t="str">
        <f t="shared" si="452"/>
        <v/>
      </c>
      <c r="AQ884" s="560" t="str">
        <f t="shared" si="453"/>
        <v/>
      </c>
      <c r="AR884" s="560" t="str">
        <f t="shared" si="454"/>
        <v>キャリアパス要件Ⅰ・Ⅱ_</v>
      </c>
      <c r="AS884" s="632" t="str">
        <f t="shared" si="455"/>
        <v>入力済</v>
      </c>
      <c r="AT884" s="577" t="str">
        <f t="shared" si="456"/>
        <v/>
      </c>
      <c r="AU884" s="632" t="str">
        <f t="shared" si="457"/>
        <v>入力済</v>
      </c>
      <c r="AV884" s="632" t="str">
        <f t="shared" si="458"/>
        <v/>
      </c>
      <c r="AW884" s="632" t="str">
        <f t="shared" si="459"/>
        <v/>
      </c>
      <c r="AX884" s="577" t="str">
        <f t="shared" si="460"/>
        <v/>
      </c>
      <c r="AY884" s="632" t="str">
        <f>IFERROR(VLOOKUP(K884,【参考】数式用!$AR$3:$AS$49, 2, FALSE), "")</f>
        <v/>
      </c>
      <c r="AZ884" s="577" t="str">
        <f t="shared" si="461"/>
        <v/>
      </c>
      <c r="BA884" s="559" t="str">
        <f t="shared" si="462"/>
        <v>入力済</v>
      </c>
      <c r="BB884" s="632" t="str">
        <f>IFERROR(VLOOKUP(K884,【参考】数式用!$AX$3:$AY$59, 2, FALSE), "")</f>
        <v/>
      </c>
      <c r="BC884" s="577" t="str">
        <f t="shared" si="463"/>
        <v/>
      </c>
      <c r="BD884" s="559" t="str">
        <f t="shared" si="464"/>
        <v>入力済</v>
      </c>
      <c r="BE884" s="559" t="str">
        <f t="shared" si="465"/>
        <v/>
      </c>
      <c r="BF884" s="559" t="str">
        <f t="shared" si="466"/>
        <v/>
      </c>
      <c r="BG884" s="559" t="str">
        <f t="shared" si="467"/>
        <v/>
      </c>
      <c r="BH884" s="559" t="str">
        <f t="shared" si="468"/>
        <v/>
      </c>
      <c r="BI884" s="559" t="str">
        <f t="shared" si="469"/>
        <v/>
      </c>
      <c r="BK884" s="27"/>
      <c r="BL884" s="606" t="str">
        <f t="shared" si="470"/>
        <v/>
      </c>
      <c r="BM884" s="606" t="str">
        <f t="shared" si="471"/>
        <v/>
      </c>
      <c r="BN884" s="606" t="str">
        <f t="shared" si="472"/>
        <v/>
      </c>
      <c r="BO884" s="607" t="str">
        <f>IFERROR(IF(BN884="対象",ROUNDDOWN(L884*VLOOKUP(K884,【参考】数式用!$A$4:$J$42,10,FALSE)*AA884,0),""),"")</f>
        <v/>
      </c>
      <c r="BP884" s="606" t="str">
        <f t="shared" si="445"/>
        <v/>
      </c>
      <c r="BQ884" s="606" t="str">
        <f t="shared" si="473"/>
        <v/>
      </c>
      <c r="BR884" s="608" t="str">
        <f t="shared" si="446"/>
        <v/>
      </c>
      <c r="BS884" s="608" t="str">
        <f t="shared" si="474"/>
        <v/>
      </c>
      <c r="BT884" s="606" t="str">
        <f t="shared" si="475"/>
        <v/>
      </c>
      <c r="BU884" s="607" t="str">
        <f>IFERROR(IF(BT884="Ⅱロ有り",ROUNDDOWN(L884*VLOOKUP(K884,【参考】数式用!$A$4:$J$42,10,FALSE)*AA884,0),""),"")</f>
        <v/>
      </c>
      <c r="BV884" s="606" t="str">
        <f>IFERROR(IF(BT884="Ⅱロなし",ROUNDDOWN(L884*VLOOKUP(K884,【参考】数式用!$A$4:$J$42,8,FALSE)*AA884,0),""),"")</f>
        <v/>
      </c>
    </row>
    <row r="885" spans="1:74" ht="110.1" customHeight="1" thickBot="1">
      <c r="A885" s="333">
        <v>872</v>
      </c>
      <c r="B885" s="1008" t="str">
        <f>IF(基本情報入力シート!B907="","",基本情報入力シート!B907)</f>
        <v/>
      </c>
      <c r="C885" s="1009"/>
      <c r="D885" s="1009"/>
      <c r="E885" s="1009"/>
      <c r="F885" s="1010"/>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24" t="str">
        <f>IF('別紙様式2-2（個票（４、５月））'!M885="","",'別紙様式2-2（個票（４、５月））'!M885)</f>
        <v/>
      </c>
      <c r="N885" s="584" t="str">
        <f>IF('別紙様式2-2（個票（４、５月））'!N885="","",'別紙様式2-2（個票（４、５月））'!N885)</f>
        <v/>
      </c>
      <c r="O885" s="336"/>
      <c r="P885" s="337" t="str">
        <f>IFERROR(VLOOKUP(K885,【参考】数式用!$A$2:$M$57,MATCH(O885,【参考】数式用!$G$3:$M$3,0)+6,0),"")</f>
        <v/>
      </c>
      <c r="Q885" s="338" t="s">
        <v>118</v>
      </c>
      <c r="R885" s="339"/>
      <c r="S885" s="340" t="s">
        <v>183</v>
      </c>
      <c r="T885" s="339"/>
      <c r="U885" s="340" t="s">
        <v>184</v>
      </c>
      <c r="V885" s="339"/>
      <c r="W885" s="340" t="s">
        <v>183</v>
      </c>
      <c r="X885" s="339"/>
      <c r="Y885" s="340" t="s">
        <v>185</v>
      </c>
      <c r="Z885" s="340" t="s">
        <v>186</v>
      </c>
      <c r="AA885" s="340" t="str">
        <f t="shared" si="447"/>
        <v/>
      </c>
      <c r="AB885" s="341" t="s">
        <v>187</v>
      </c>
      <c r="AC885" s="342" t="str">
        <f t="shared" si="448"/>
        <v/>
      </c>
      <c r="AD885" s="509" t="str">
        <f t="shared" si="449"/>
        <v/>
      </c>
      <c r="AE885" s="343" t="str">
        <f>IFERROR(ROUNDDOWN(ROUNDDOWN(ROUND(L885*VLOOKUP(K885,【参考】数式用!$A$2:$M$57,MATCH("処遇改善加算Ⅳ",【参考】数式用!$G$3:$M$3,0)+6,0),0),0)*AA885*0.5,0), "")</f>
        <v/>
      </c>
      <c r="AF885" s="344"/>
      <c r="AG885" s="345"/>
      <c r="AH885" s="345"/>
      <c r="AI885" s="344"/>
      <c r="AJ885" s="382"/>
      <c r="AK885" s="346"/>
      <c r="AL885" s="324" t="str">
        <f t="shared" si="450"/>
        <v/>
      </c>
      <c r="AM885" s="325" t="str">
        <f t="shared" si="451"/>
        <v/>
      </c>
      <c r="AN885" s="255"/>
      <c r="AO885" s="577" t="str">
        <f>IFERROR(VLOOKUP(K885,【参考】数式用!$A$2:$N$57,14,FALSE),"")</f>
        <v/>
      </c>
      <c r="AP885" s="577" t="str">
        <f t="shared" si="452"/>
        <v/>
      </c>
      <c r="AQ885" s="560" t="str">
        <f t="shared" si="453"/>
        <v/>
      </c>
      <c r="AR885" s="560" t="str">
        <f t="shared" si="454"/>
        <v>キャリアパス要件Ⅰ・Ⅱ_</v>
      </c>
      <c r="AS885" s="632" t="str">
        <f t="shared" si="455"/>
        <v>入力済</v>
      </c>
      <c r="AT885" s="577" t="str">
        <f t="shared" si="456"/>
        <v/>
      </c>
      <c r="AU885" s="632" t="str">
        <f t="shared" si="457"/>
        <v>入力済</v>
      </c>
      <c r="AV885" s="632" t="str">
        <f t="shared" si="458"/>
        <v/>
      </c>
      <c r="AW885" s="632" t="str">
        <f t="shared" si="459"/>
        <v/>
      </c>
      <c r="AX885" s="577" t="str">
        <f t="shared" si="460"/>
        <v/>
      </c>
      <c r="AY885" s="632" t="str">
        <f>IFERROR(VLOOKUP(K885,【参考】数式用!$AR$3:$AS$49, 2, FALSE), "")</f>
        <v/>
      </c>
      <c r="AZ885" s="577" t="str">
        <f t="shared" si="461"/>
        <v/>
      </c>
      <c r="BA885" s="559" t="str">
        <f t="shared" si="462"/>
        <v>入力済</v>
      </c>
      <c r="BB885" s="632" t="str">
        <f>IFERROR(VLOOKUP(K885,【参考】数式用!$AX$3:$AY$59, 2, FALSE), "")</f>
        <v/>
      </c>
      <c r="BC885" s="577" t="str">
        <f t="shared" si="463"/>
        <v/>
      </c>
      <c r="BD885" s="559" t="str">
        <f t="shared" si="464"/>
        <v>入力済</v>
      </c>
      <c r="BE885" s="559" t="str">
        <f t="shared" si="465"/>
        <v/>
      </c>
      <c r="BF885" s="559" t="str">
        <f t="shared" si="466"/>
        <v/>
      </c>
      <c r="BG885" s="559" t="str">
        <f t="shared" si="467"/>
        <v/>
      </c>
      <c r="BH885" s="559" t="str">
        <f t="shared" si="468"/>
        <v/>
      </c>
      <c r="BI885" s="559" t="str">
        <f t="shared" si="469"/>
        <v/>
      </c>
      <c r="BK885" s="27"/>
      <c r="BL885" s="606" t="str">
        <f t="shared" si="470"/>
        <v/>
      </c>
      <c r="BM885" s="606" t="str">
        <f t="shared" si="471"/>
        <v/>
      </c>
      <c r="BN885" s="606" t="str">
        <f t="shared" si="472"/>
        <v/>
      </c>
      <c r="BO885" s="607" t="str">
        <f>IFERROR(IF(BN885="対象",ROUNDDOWN(L885*VLOOKUP(K885,【参考】数式用!$A$4:$J$42,10,FALSE)*AA885,0),""),"")</f>
        <v/>
      </c>
      <c r="BP885" s="606" t="str">
        <f t="shared" si="445"/>
        <v/>
      </c>
      <c r="BQ885" s="606" t="str">
        <f t="shared" si="473"/>
        <v/>
      </c>
      <c r="BR885" s="608" t="str">
        <f t="shared" si="446"/>
        <v/>
      </c>
      <c r="BS885" s="608" t="str">
        <f t="shared" si="474"/>
        <v/>
      </c>
      <c r="BT885" s="606" t="str">
        <f t="shared" si="475"/>
        <v/>
      </c>
      <c r="BU885" s="607" t="str">
        <f>IFERROR(IF(BT885="Ⅱロ有り",ROUNDDOWN(L885*VLOOKUP(K885,【参考】数式用!$A$4:$J$42,10,FALSE)*AA885,0),""),"")</f>
        <v/>
      </c>
      <c r="BV885" s="606" t="str">
        <f>IFERROR(IF(BT885="Ⅱロなし",ROUNDDOWN(L885*VLOOKUP(K885,【参考】数式用!$A$4:$J$42,8,FALSE)*AA885,0),""),"")</f>
        <v/>
      </c>
    </row>
    <row r="886" spans="1:74" ht="110.1" customHeight="1" thickBot="1">
      <c r="A886" s="333">
        <v>873</v>
      </c>
      <c r="B886" s="1008" t="str">
        <f>IF(基本情報入力シート!B908="","",基本情報入力シート!B908)</f>
        <v/>
      </c>
      <c r="C886" s="1009"/>
      <c r="D886" s="1009"/>
      <c r="E886" s="1009"/>
      <c r="F886" s="1010"/>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24" t="str">
        <f>IF('別紙様式2-2（個票（４、５月））'!M886="","",'別紙様式2-2（個票（４、５月））'!M886)</f>
        <v/>
      </c>
      <c r="N886" s="584" t="str">
        <f>IF('別紙様式2-2（個票（４、５月））'!N886="","",'別紙様式2-2（個票（４、５月））'!N886)</f>
        <v/>
      </c>
      <c r="O886" s="336"/>
      <c r="P886" s="337" t="str">
        <f>IFERROR(VLOOKUP(K886,【参考】数式用!$A$2:$M$57,MATCH(O886,【参考】数式用!$G$3:$M$3,0)+6,0),"")</f>
        <v/>
      </c>
      <c r="Q886" s="338" t="s">
        <v>118</v>
      </c>
      <c r="R886" s="339"/>
      <c r="S886" s="340" t="s">
        <v>183</v>
      </c>
      <c r="T886" s="339"/>
      <c r="U886" s="340" t="s">
        <v>184</v>
      </c>
      <c r="V886" s="339"/>
      <c r="W886" s="340" t="s">
        <v>183</v>
      </c>
      <c r="X886" s="339"/>
      <c r="Y886" s="340" t="s">
        <v>185</v>
      </c>
      <c r="Z886" s="340" t="s">
        <v>186</v>
      </c>
      <c r="AA886" s="340" t="str">
        <f t="shared" si="447"/>
        <v/>
      </c>
      <c r="AB886" s="341" t="s">
        <v>187</v>
      </c>
      <c r="AC886" s="342" t="str">
        <f t="shared" si="448"/>
        <v/>
      </c>
      <c r="AD886" s="509" t="str">
        <f t="shared" si="449"/>
        <v/>
      </c>
      <c r="AE886" s="343" t="str">
        <f>IFERROR(ROUNDDOWN(ROUNDDOWN(ROUND(L886*VLOOKUP(K886,【参考】数式用!$A$2:$M$57,MATCH("処遇改善加算Ⅳ",【参考】数式用!$G$3:$M$3,0)+6,0),0),0)*AA886*0.5,0), "")</f>
        <v/>
      </c>
      <c r="AF886" s="344"/>
      <c r="AG886" s="345"/>
      <c r="AH886" s="345"/>
      <c r="AI886" s="344"/>
      <c r="AJ886" s="382"/>
      <c r="AK886" s="346"/>
      <c r="AL886" s="324" t="str">
        <f t="shared" si="450"/>
        <v/>
      </c>
      <c r="AM886" s="325" t="str">
        <f t="shared" si="451"/>
        <v/>
      </c>
      <c r="AN886" s="255"/>
      <c r="AO886" s="577" t="str">
        <f>IFERROR(VLOOKUP(K886,【参考】数式用!$A$2:$N$57,14,FALSE),"")</f>
        <v/>
      </c>
      <c r="AP886" s="577" t="str">
        <f t="shared" si="452"/>
        <v/>
      </c>
      <c r="AQ886" s="560" t="str">
        <f t="shared" si="453"/>
        <v/>
      </c>
      <c r="AR886" s="560" t="str">
        <f t="shared" si="454"/>
        <v>キャリアパス要件Ⅰ・Ⅱ_</v>
      </c>
      <c r="AS886" s="632" t="str">
        <f t="shared" si="455"/>
        <v>入力済</v>
      </c>
      <c r="AT886" s="577" t="str">
        <f t="shared" si="456"/>
        <v/>
      </c>
      <c r="AU886" s="632" t="str">
        <f t="shared" si="457"/>
        <v>入力済</v>
      </c>
      <c r="AV886" s="632" t="str">
        <f t="shared" si="458"/>
        <v/>
      </c>
      <c r="AW886" s="632" t="str">
        <f t="shared" si="459"/>
        <v/>
      </c>
      <c r="AX886" s="577" t="str">
        <f t="shared" si="460"/>
        <v/>
      </c>
      <c r="AY886" s="632" t="str">
        <f>IFERROR(VLOOKUP(K886,【参考】数式用!$AR$3:$AS$49, 2, FALSE), "")</f>
        <v/>
      </c>
      <c r="AZ886" s="577" t="str">
        <f t="shared" si="461"/>
        <v/>
      </c>
      <c r="BA886" s="559" t="str">
        <f t="shared" si="462"/>
        <v>入力済</v>
      </c>
      <c r="BB886" s="632" t="str">
        <f>IFERROR(VLOOKUP(K886,【参考】数式用!$AX$3:$AY$59, 2, FALSE), "")</f>
        <v/>
      </c>
      <c r="BC886" s="577" t="str">
        <f t="shared" si="463"/>
        <v/>
      </c>
      <c r="BD886" s="559" t="str">
        <f t="shared" si="464"/>
        <v>入力済</v>
      </c>
      <c r="BE886" s="559" t="str">
        <f t="shared" si="465"/>
        <v/>
      </c>
      <c r="BF886" s="559" t="str">
        <f t="shared" si="466"/>
        <v/>
      </c>
      <c r="BG886" s="559" t="str">
        <f t="shared" si="467"/>
        <v/>
      </c>
      <c r="BH886" s="559" t="str">
        <f t="shared" si="468"/>
        <v/>
      </c>
      <c r="BI886" s="559" t="str">
        <f t="shared" si="469"/>
        <v/>
      </c>
      <c r="BK886" s="27"/>
      <c r="BL886" s="606" t="str">
        <f t="shared" si="470"/>
        <v/>
      </c>
      <c r="BM886" s="606" t="str">
        <f t="shared" si="471"/>
        <v/>
      </c>
      <c r="BN886" s="606" t="str">
        <f t="shared" si="472"/>
        <v/>
      </c>
      <c r="BO886" s="607" t="str">
        <f>IFERROR(IF(BN886="対象",ROUNDDOWN(L886*VLOOKUP(K886,【参考】数式用!$A$4:$J$42,10,FALSE)*AA886,0),""),"")</f>
        <v/>
      </c>
      <c r="BP886" s="606" t="str">
        <f t="shared" si="445"/>
        <v/>
      </c>
      <c r="BQ886" s="606" t="str">
        <f t="shared" si="473"/>
        <v/>
      </c>
      <c r="BR886" s="608" t="str">
        <f t="shared" si="446"/>
        <v/>
      </c>
      <c r="BS886" s="608" t="str">
        <f t="shared" si="474"/>
        <v/>
      </c>
      <c r="BT886" s="606" t="str">
        <f t="shared" si="475"/>
        <v/>
      </c>
      <c r="BU886" s="607" t="str">
        <f>IFERROR(IF(BT886="Ⅱロ有り",ROUNDDOWN(L886*VLOOKUP(K886,【参考】数式用!$A$4:$J$42,10,FALSE)*AA886,0),""),"")</f>
        <v/>
      </c>
      <c r="BV886" s="606" t="str">
        <f>IFERROR(IF(BT886="Ⅱロなし",ROUNDDOWN(L886*VLOOKUP(K886,【参考】数式用!$A$4:$J$42,8,FALSE)*AA886,0),""),"")</f>
        <v/>
      </c>
    </row>
    <row r="887" spans="1:74" ht="110.1" customHeight="1" thickBot="1">
      <c r="A887" s="333">
        <v>874</v>
      </c>
      <c r="B887" s="1008" t="str">
        <f>IF(基本情報入力シート!B909="","",基本情報入力シート!B909)</f>
        <v/>
      </c>
      <c r="C887" s="1009"/>
      <c r="D887" s="1009"/>
      <c r="E887" s="1009"/>
      <c r="F887" s="1010"/>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24" t="str">
        <f>IF('別紙様式2-2（個票（４、５月））'!M887="","",'別紙様式2-2（個票（４、５月））'!M887)</f>
        <v/>
      </c>
      <c r="N887" s="584" t="str">
        <f>IF('別紙様式2-2（個票（４、５月））'!N887="","",'別紙様式2-2（個票（４、５月））'!N887)</f>
        <v/>
      </c>
      <c r="O887" s="336"/>
      <c r="P887" s="337" t="str">
        <f>IFERROR(VLOOKUP(K887,【参考】数式用!$A$2:$M$57,MATCH(O887,【参考】数式用!$G$3:$M$3,0)+6,0),"")</f>
        <v/>
      </c>
      <c r="Q887" s="338" t="s">
        <v>118</v>
      </c>
      <c r="R887" s="339"/>
      <c r="S887" s="340" t="s">
        <v>183</v>
      </c>
      <c r="T887" s="339"/>
      <c r="U887" s="340" t="s">
        <v>184</v>
      </c>
      <c r="V887" s="339"/>
      <c r="W887" s="340" t="s">
        <v>183</v>
      </c>
      <c r="X887" s="339"/>
      <c r="Y887" s="340" t="s">
        <v>185</v>
      </c>
      <c r="Z887" s="340" t="s">
        <v>186</v>
      </c>
      <c r="AA887" s="340" t="str">
        <f t="shared" si="447"/>
        <v/>
      </c>
      <c r="AB887" s="341" t="s">
        <v>187</v>
      </c>
      <c r="AC887" s="342" t="str">
        <f t="shared" si="448"/>
        <v/>
      </c>
      <c r="AD887" s="509" t="str">
        <f t="shared" si="449"/>
        <v/>
      </c>
      <c r="AE887" s="343" t="str">
        <f>IFERROR(ROUNDDOWN(ROUNDDOWN(ROUND(L887*VLOOKUP(K887,【参考】数式用!$A$2:$M$57,MATCH("処遇改善加算Ⅳ",【参考】数式用!$G$3:$M$3,0)+6,0),0),0)*AA887*0.5,0), "")</f>
        <v/>
      </c>
      <c r="AF887" s="344"/>
      <c r="AG887" s="345"/>
      <c r="AH887" s="345"/>
      <c r="AI887" s="344"/>
      <c r="AJ887" s="382"/>
      <c r="AK887" s="346"/>
      <c r="AL887" s="324" t="str">
        <f t="shared" si="450"/>
        <v/>
      </c>
      <c r="AM887" s="325" t="str">
        <f t="shared" si="451"/>
        <v/>
      </c>
      <c r="AN887" s="255"/>
      <c r="AO887" s="577" t="str">
        <f>IFERROR(VLOOKUP(K887,【参考】数式用!$A$2:$N$57,14,FALSE),"")</f>
        <v/>
      </c>
      <c r="AP887" s="577" t="str">
        <f t="shared" si="452"/>
        <v/>
      </c>
      <c r="AQ887" s="560" t="str">
        <f t="shared" si="453"/>
        <v/>
      </c>
      <c r="AR887" s="560" t="str">
        <f t="shared" si="454"/>
        <v>キャリアパス要件Ⅰ・Ⅱ_</v>
      </c>
      <c r="AS887" s="632" t="str">
        <f t="shared" si="455"/>
        <v>入力済</v>
      </c>
      <c r="AT887" s="577" t="str">
        <f t="shared" si="456"/>
        <v/>
      </c>
      <c r="AU887" s="632" t="str">
        <f t="shared" si="457"/>
        <v>入力済</v>
      </c>
      <c r="AV887" s="632" t="str">
        <f t="shared" si="458"/>
        <v/>
      </c>
      <c r="AW887" s="632" t="str">
        <f t="shared" si="459"/>
        <v/>
      </c>
      <c r="AX887" s="577" t="str">
        <f t="shared" si="460"/>
        <v/>
      </c>
      <c r="AY887" s="632" t="str">
        <f>IFERROR(VLOOKUP(K887,【参考】数式用!$AR$3:$AS$49, 2, FALSE), "")</f>
        <v/>
      </c>
      <c r="AZ887" s="577" t="str">
        <f t="shared" si="461"/>
        <v/>
      </c>
      <c r="BA887" s="559" t="str">
        <f t="shared" si="462"/>
        <v>入力済</v>
      </c>
      <c r="BB887" s="632" t="str">
        <f>IFERROR(VLOOKUP(K887,【参考】数式用!$AX$3:$AY$59, 2, FALSE), "")</f>
        <v/>
      </c>
      <c r="BC887" s="577" t="str">
        <f t="shared" si="463"/>
        <v/>
      </c>
      <c r="BD887" s="559" t="str">
        <f t="shared" si="464"/>
        <v>入力済</v>
      </c>
      <c r="BE887" s="559" t="str">
        <f t="shared" si="465"/>
        <v/>
      </c>
      <c r="BF887" s="559" t="str">
        <f t="shared" si="466"/>
        <v/>
      </c>
      <c r="BG887" s="559" t="str">
        <f t="shared" si="467"/>
        <v/>
      </c>
      <c r="BH887" s="559" t="str">
        <f t="shared" si="468"/>
        <v/>
      </c>
      <c r="BI887" s="559" t="str">
        <f t="shared" si="469"/>
        <v/>
      </c>
      <c r="BK887" s="27"/>
      <c r="BL887" s="606" t="str">
        <f t="shared" si="470"/>
        <v/>
      </c>
      <c r="BM887" s="606" t="str">
        <f t="shared" si="471"/>
        <v/>
      </c>
      <c r="BN887" s="606" t="str">
        <f t="shared" si="472"/>
        <v/>
      </c>
      <c r="BO887" s="607" t="str">
        <f>IFERROR(IF(BN887="対象",ROUNDDOWN(L887*VLOOKUP(K887,【参考】数式用!$A$4:$J$42,10,FALSE)*AA887,0),""),"")</f>
        <v/>
      </c>
      <c r="BP887" s="606" t="str">
        <f t="shared" si="445"/>
        <v/>
      </c>
      <c r="BQ887" s="606" t="str">
        <f t="shared" si="473"/>
        <v/>
      </c>
      <c r="BR887" s="608" t="str">
        <f t="shared" si="446"/>
        <v/>
      </c>
      <c r="BS887" s="608" t="str">
        <f t="shared" si="474"/>
        <v/>
      </c>
      <c r="BT887" s="606" t="str">
        <f t="shared" si="475"/>
        <v/>
      </c>
      <c r="BU887" s="607" t="str">
        <f>IFERROR(IF(BT887="Ⅱロ有り",ROUNDDOWN(L887*VLOOKUP(K887,【参考】数式用!$A$4:$J$42,10,FALSE)*AA887,0),""),"")</f>
        <v/>
      </c>
      <c r="BV887" s="606" t="str">
        <f>IFERROR(IF(BT887="Ⅱロなし",ROUNDDOWN(L887*VLOOKUP(K887,【参考】数式用!$A$4:$J$42,8,FALSE)*AA887,0),""),"")</f>
        <v/>
      </c>
    </row>
    <row r="888" spans="1:74" ht="110.1" customHeight="1" thickBot="1">
      <c r="A888" s="333">
        <v>875</v>
      </c>
      <c r="B888" s="1008" t="str">
        <f>IF(基本情報入力シート!B910="","",基本情報入力シート!B910)</f>
        <v/>
      </c>
      <c r="C888" s="1009"/>
      <c r="D888" s="1009"/>
      <c r="E888" s="1009"/>
      <c r="F888" s="1010"/>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24" t="str">
        <f>IF('別紙様式2-2（個票（４、５月））'!M888="","",'別紙様式2-2（個票（４、５月））'!M888)</f>
        <v/>
      </c>
      <c r="N888" s="584" t="str">
        <f>IF('別紙様式2-2（個票（４、５月））'!N888="","",'別紙様式2-2（個票（４、５月））'!N888)</f>
        <v/>
      </c>
      <c r="O888" s="336"/>
      <c r="P888" s="337" t="str">
        <f>IFERROR(VLOOKUP(K888,【参考】数式用!$A$2:$M$57,MATCH(O888,【参考】数式用!$G$3:$M$3,0)+6,0),"")</f>
        <v/>
      </c>
      <c r="Q888" s="338" t="s">
        <v>118</v>
      </c>
      <c r="R888" s="339"/>
      <c r="S888" s="340" t="s">
        <v>183</v>
      </c>
      <c r="T888" s="339"/>
      <c r="U888" s="340" t="s">
        <v>184</v>
      </c>
      <c r="V888" s="339"/>
      <c r="W888" s="340" t="s">
        <v>183</v>
      </c>
      <c r="X888" s="339"/>
      <c r="Y888" s="340" t="s">
        <v>185</v>
      </c>
      <c r="Z888" s="340" t="s">
        <v>186</v>
      </c>
      <c r="AA888" s="340" t="str">
        <f t="shared" si="447"/>
        <v/>
      </c>
      <c r="AB888" s="341" t="s">
        <v>187</v>
      </c>
      <c r="AC888" s="342" t="str">
        <f t="shared" si="448"/>
        <v/>
      </c>
      <c r="AD888" s="509" t="str">
        <f t="shared" si="449"/>
        <v/>
      </c>
      <c r="AE888" s="343" t="str">
        <f>IFERROR(ROUNDDOWN(ROUNDDOWN(ROUND(L888*VLOOKUP(K888,【参考】数式用!$A$2:$M$57,MATCH("処遇改善加算Ⅳ",【参考】数式用!$G$3:$M$3,0)+6,0),0),0)*AA888*0.5,0), "")</f>
        <v/>
      </c>
      <c r="AF888" s="344"/>
      <c r="AG888" s="345"/>
      <c r="AH888" s="345"/>
      <c r="AI888" s="344"/>
      <c r="AJ888" s="382"/>
      <c r="AK888" s="346"/>
      <c r="AL888" s="324" t="str">
        <f t="shared" si="450"/>
        <v/>
      </c>
      <c r="AM888" s="325" t="str">
        <f t="shared" si="451"/>
        <v/>
      </c>
      <c r="AN888" s="255"/>
      <c r="AO888" s="577" t="str">
        <f>IFERROR(VLOOKUP(K888,【参考】数式用!$A$2:$N$57,14,FALSE),"")</f>
        <v/>
      </c>
      <c r="AP888" s="577" t="str">
        <f t="shared" si="452"/>
        <v/>
      </c>
      <c r="AQ888" s="560" t="str">
        <f t="shared" si="453"/>
        <v/>
      </c>
      <c r="AR888" s="560" t="str">
        <f t="shared" si="454"/>
        <v>キャリアパス要件Ⅰ・Ⅱ_</v>
      </c>
      <c r="AS888" s="632" t="str">
        <f t="shared" si="455"/>
        <v>入力済</v>
      </c>
      <c r="AT888" s="577" t="str">
        <f t="shared" si="456"/>
        <v/>
      </c>
      <c r="AU888" s="632" t="str">
        <f t="shared" si="457"/>
        <v>入力済</v>
      </c>
      <c r="AV888" s="632" t="str">
        <f t="shared" si="458"/>
        <v/>
      </c>
      <c r="AW888" s="632" t="str">
        <f t="shared" si="459"/>
        <v/>
      </c>
      <c r="AX888" s="577" t="str">
        <f t="shared" si="460"/>
        <v/>
      </c>
      <c r="AY888" s="632" t="str">
        <f>IFERROR(VLOOKUP(K888,【参考】数式用!$AR$3:$AS$49, 2, FALSE), "")</f>
        <v/>
      </c>
      <c r="AZ888" s="577" t="str">
        <f t="shared" si="461"/>
        <v/>
      </c>
      <c r="BA888" s="559" t="str">
        <f t="shared" si="462"/>
        <v>入力済</v>
      </c>
      <c r="BB888" s="632" t="str">
        <f>IFERROR(VLOOKUP(K888,【参考】数式用!$AX$3:$AY$59, 2, FALSE), "")</f>
        <v/>
      </c>
      <c r="BC888" s="577" t="str">
        <f t="shared" si="463"/>
        <v/>
      </c>
      <c r="BD888" s="559" t="str">
        <f t="shared" si="464"/>
        <v>入力済</v>
      </c>
      <c r="BE888" s="559" t="str">
        <f t="shared" si="465"/>
        <v/>
      </c>
      <c r="BF888" s="559" t="str">
        <f t="shared" si="466"/>
        <v/>
      </c>
      <c r="BG888" s="559" t="str">
        <f t="shared" si="467"/>
        <v/>
      </c>
      <c r="BH888" s="559" t="str">
        <f t="shared" si="468"/>
        <v/>
      </c>
      <c r="BI888" s="559" t="str">
        <f t="shared" si="469"/>
        <v/>
      </c>
      <c r="BK888" s="27"/>
      <c r="BL888" s="606" t="str">
        <f t="shared" si="470"/>
        <v/>
      </c>
      <c r="BM888" s="606" t="str">
        <f t="shared" si="471"/>
        <v/>
      </c>
      <c r="BN888" s="606" t="str">
        <f t="shared" si="472"/>
        <v/>
      </c>
      <c r="BO888" s="607" t="str">
        <f>IFERROR(IF(BN888="対象",ROUNDDOWN(L888*VLOOKUP(K888,【参考】数式用!$A$4:$J$42,10,FALSE)*AA888,0),""),"")</f>
        <v/>
      </c>
      <c r="BP888" s="606" t="str">
        <f t="shared" si="445"/>
        <v/>
      </c>
      <c r="BQ888" s="606" t="str">
        <f t="shared" si="473"/>
        <v/>
      </c>
      <c r="BR888" s="608" t="str">
        <f t="shared" si="446"/>
        <v/>
      </c>
      <c r="BS888" s="608" t="str">
        <f t="shared" si="474"/>
        <v/>
      </c>
      <c r="BT888" s="606" t="str">
        <f t="shared" si="475"/>
        <v/>
      </c>
      <c r="BU888" s="607" t="str">
        <f>IFERROR(IF(BT888="Ⅱロ有り",ROUNDDOWN(L888*VLOOKUP(K888,【参考】数式用!$A$4:$J$42,10,FALSE)*AA888,0),""),"")</f>
        <v/>
      </c>
      <c r="BV888" s="606" t="str">
        <f>IFERROR(IF(BT888="Ⅱロなし",ROUNDDOWN(L888*VLOOKUP(K888,【参考】数式用!$A$4:$J$42,8,FALSE)*AA888,0),""),"")</f>
        <v/>
      </c>
    </row>
    <row r="889" spans="1:74" ht="110.1" customHeight="1" thickBot="1">
      <c r="A889" s="333">
        <v>876</v>
      </c>
      <c r="B889" s="1008" t="str">
        <f>IF(基本情報入力シート!B911="","",基本情報入力シート!B911)</f>
        <v/>
      </c>
      <c r="C889" s="1009"/>
      <c r="D889" s="1009"/>
      <c r="E889" s="1009"/>
      <c r="F889" s="1010"/>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24" t="str">
        <f>IF('別紙様式2-2（個票（４、５月））'!M889="","",'別紙様式2-2（個票（４、５月））'!M889)</f>
        <v/>
      </c>
      <c r="N889" s="584" t="str">
        <f>IF('別紙様式2-2（個票（４、５月））'!N889="","",'別紙様式2-2（個票（４、５月））'!N889)</f>
        <v/>
      </c>
      <c r="O889" s="336"/>
      <c r="P889" s="337" t="str">
        <f>IFERROR(VLOOKUP(K889,【参考】数式用!$A$2:$M$57,MATCH(O889,【参考】数式用!$G$3:$M$3,0)+6,0),"")</f>
        <v/>
      </c>
      <c r="Q889" s="338" t="s">
        <v>118</v>
      </c>
      <c r="R889" s="339"/>
      <c r="S889" s="340" t="s">
        <v>183</v>
      </c>
      <c r="T889" s="339"/>
      <c r="U889" s="340" t="s">
        <v>184</v>
      </c>
      <c r="V889" s="339"/>
      <c r="W889" s="340" t="s">
        <v>183</v>
      </c>
      <c r="X889" s="339"/>
      <c r="Y889" s="340" t="s">
        <v>185</v>
      </c>
      <c r="Z889" s="340" t="s">
        <v>186</v>
      </c>
      <c r="AA889" s="340" t="str">
        <f t="shared" si="447"/>
        <v/>
      </c>
      <c r="AB889" s="341" t="s">
        <v>187</v>
      </c>
      <c r="AC889" s="342" t="str">
        <f t="shared" si="448"/>
        <v/>
      </c>
      <c r="AD889" s="509" t="str">
        <f t="shared" si="449"/>
        <v/>
      </c>
      <c r="AE889" s="343" t="str">
        <f>IFERROR(ROUNDDOWN(ROUNDDOWN(ROUND(L889*VLOOKUP(K889,【参考】数式用!$A$2:$M$57,MATCH("処遇改善加算Ⅳ",【参考】数式用!$G$3:$M$3,0)+6,0),0),0)*AA889*0.5,0), "")</f>
        <v/>
      </c>
      <c r="AF889" s="344"/>
      <c r="AG889" s="345"/>
      <c r="AH889" s="345"/>
      <c r="AI889" s="344"/>
      <c r="AJ889" s="382"/>
      <c r="AK889" s="346"/>
      <c r="AL889" s="324" t="str">
        <f t="shared" si="450"/>
        <v/>
      </c>
      <c r="AM889" s="325" t="str">
        <f t="shared" si="451"/>
        <v/>
      </c>
      <c r="AN889" s="255"/>
      <c r="AO889" s="577" t="str">
        <f>IFERROR(VLOOKUP(K889,【参考】数式用!$A$2:$N$57,14,FALSE),"")</f>
        <v/>
      </c>
      <c r="AP889" s="577" t="str">
        <f t="shared" si="452"/>
        <v/>
      </c>
      <c r="AQ889" s="560" t="str">
        <f t="shared" si="453"/>
        <v/>
      </c>
      <c r="AR889" s="560" t="str">
        <f t="shared" si="454"/>
        <v>キャリアパス要件Ⅰ・Ⅱ_</v>
      </c>
      <c r="AS889" s="632" t="str">
        <f t="shared" si="455"/>
        <v>入力済</v>
      </c>
      <c r="AT889" s="577" t="str">
        <f t="shared" si="456"/>
        <v/>
      </c>
      <c r="AU889" s="632" t="str">
        <f t="shared" si="457"/>
        <v>入力済</v>
      </c>
      <c r="AV889" s="632" t="str">
        <f t="shared" si="458"/>
        <v/>
      </c>
      <c r="AW889" s="632" t="str">
        <f t="shared" si="459"/>
        <v/>
      </c>
      <c r="AX889" s="577" t="str">
        <f t="shared" si="460"/>
        <v/>
      </c>
      <c r="AY889" s="632" t="str">
        <f>IFERROR(VLOOKUP(K889,【参考】数式用!$AR$3:$AS$49, 2, FALSE), "")</f>
        <v/>
      </c>
      <c r="AZ889" s="577" t="str">
        <f t="shared" si="461"/>
        <v/>
      </c>
      <c r="BA889" s="559" t="str">
        <f t="shared" si="462"/>
        <v>入力済</v>
      </c>
      <c r="BB889" s="632" t="str">
        <f>IFERROR(VLOOKUP(K889,【参考】数式用!$AX$3:$AY$59, 2, FALSE), "")</f>
        <v/>
      </c>
      <c r="BC889" s="577" t="str">
        <f t="shared" si="463"/>
        <v/>
      </c>
      <c r="BD889" s="559" t="str">
        <f t="shared" si="464"/>
        <v>入力済</v>
      </c>
      <c r="BE889" s="559" t="str">
        <f t="shared" si="465"/>
        <v/>
      </c>
      <c r="BF889" s="559" t="str">
        <f t="shared" si="466"/>
        <v/>
      </c>
      <c r="BG889" s="559" t="str">
        <f t="shared" si="467"/>
        <v/>
      </c>
      <c r="BH889" s="559" t="str">
        <f t="shared" si="468"/>
        <v/>
      </c>
      <c r="BI889" s="559" t="str">
        <f t="shared" si="469"/>
        <v/>
      </c>
      <c r="BK889" s="27"/>
      <c r="BL889" s="606" t="str">
        <f t="shared" si="470"/>
        <v/>
      </c>
      <c r="BM889" s="606" t="str">
        <f t="shared" si="471"/>
        <v/>
      </c>
      <c r="BN889" s="606" t="str">
        <f t="shared" si="472"/>
        <v/>
      </c>
      <c r="BO889" s="607" t="str">
        <f>IFERROR(IF(BN889="対象",ROUNDDOWN(L889*VLOOKUP(K889,【参考】数式用!$A$4:$J$42,10,FALSE)*AA889,0),""),"")</f>
        <v/>
      </c>
      <c r="BP889" s="606" t="str">
        <f t="shared" si="445"/>
        <v/>
      </c>
      <c r="BQ889" s="606" t="str">
        <f t="shared" si="473"/>
        <v/>
      </c>
      <c r="BR889" s="608" t="str">
        <f t="shared" si="446"/>
        <v/>
      </c>
      <c r="BS889" s="608" t="str">
        <f t="shared" si="474"/>
        <v/>
      </c>
      <c r="BT889" s="606" t="str">
        <f t="shared" si="475"/>
        <v/>
      </c>
      <c r="BU889" s="607" t="str">
        <f>IFERROR(IF(BT889="Ⅱロ有り",ROUNDDOWN(L889*VLOOKUP(K889,【参考】数式用!$A$4:$J$42,10,FALSE)*AA889,0),""),"")</f>
        <v/>
      </c>
      <c r="BV889" s="606" t="str">
        <f>IFERROR(IF(BT889="Ⅱロなし",ROUNDDOWN(L889*VLOOKUP(K889,【参考】数式用!$A$4:$J$42,8,FALSE)*AA889,0),""),"")</f>
        <v/>
      </c>
    </row>
    <row r="890" spans="1:74" ht="110.1" customHeight="1" thickBot="1">
      <c r="A890" s="333">
        <v>877</v>
      </c>
      <c r="B890" s="1008" t="str">
        <f>IF(基本情報入力シート!B912="","",基本情報入力シート!B912)</f>
        <v/>
      </c>
      <c r="C890" s="1009"/>
      <c r="D890" s="1009"/>
      <c r="E890" s="1009"/>
      <c r="F890" s="1010"/>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24" t="str">
        <f>IF('別紙様式2-2（個票（４、５月））'!M890="","",'別紙様式2-2（個票（４、５月））'!M890)</f>
        <v/>
      </c>
      <c r="N890" s="584" t="str">
        <f>IF('別紙様式2-2（個票（４、５月））'!N890="","",'別紙様式2-2（個票（４、５月））'!N890)</f>
        <v/>
      </c>
      <c r="O890" s="336"/>
      <c r="P890" s="337" t="str">
        <f>IFERROR(VLOOKUP(K890,【参考】数式用!$A$2:$M$57,MATCH(O890,【参考】数式用!$G$3:$M$3,0)+6,0),"")</f>
        <v/>
      </c>
      <c r="Q890" s="338" t="s">
        <v>118</v>
      </c>
      <c r="R890" s="339"/>
      <c r="S890" s="340" t="s">
        <v>183</v>
      </c>
      <c r="T890" s="339"/>
      <c r="U890" s="340" t="s">
        <v>184</v>
      </c>
      <c r="V890" s="339"/>
      <c r="W890" s="340" t="s">
        <v>183</v>
      </c>
      <c r="X890" s="339"/>
      <c r="Y890" s="340" t="s">
        <v>185</v>
      </c>
      <c r="Z890" s="340" t="s">
        <v>186</v>
      </c>
      <c r="AA890" s="340" t="str">
        <f t="shared" si="447"/>
        <v/>
      </c>
      <c r="AB890" s="341" t="s">
        <v>187</v>
      </c>
      <c r="AC890" s="342" t="str">
        <f t="shared" si="448"/>
        <v/>
      </c>
      <c r="AD890" s="509" t="str">
        <f t="shared" si="449"/>
        <v/>
      </c>
      <c r="AE890" s="343" t="str">
        <f>IFERROR(ROUNDDOWN(ROUNDDOWN(ROUND(L890*VLOOKUP(K890,【参考】数式用!$A$2:$M$57,MATCH("処遇改善加算Ⅳ",【参考】数式用!$G$3:$M$3,0)+6,0),0),0)*AA890*0.5,0), "")</f>
        <v/>
      </c>
      <c r="AF890" s="344"/>
      <c r="AG890" s="345"/>
      <c r="AH890" s="345"/>
      <c r="AI890" s="344"/>
      <c r="AJ890" s="382"/>
      <c r="AK890" s="346"/>
      <c r="AL890" s="324" t="str">
        <f t="shared" si="450"/>
        <v/>
      </c>
      <c r="AM890" s="325" t="str">
        <f t="shared" si="451"/>
        <v/>
      </c>
      <c r="AN890" s="255"/>
      <c r="AO890" s="577" t="str">
        <f>IFERROR(VLOOKUP(K890,【参考】数式用!$A$2:$N$57,14,FALSE),"")</f>
        <v/>
      </c>
      <c r="AP890" s="577" t="str">
        <f t="shared" si="452"/>
        <v/>
      </c>
      <c r="AQ890" s="560" t="str">
        <f t="shared" si="453"/>
        <v/>
      </c>
      <c r="AR890" s="560" t="str">
        <f t="shared" si="454"/>
        <v>キャリアパス要件Ⅰ・Ⅱ_</v>
      </c>
      <c r="AS890" s="632" t="str">
        <f t="shared" si="455"/>
        <v>入力済</v>
      </c>
      <c r="AT890" s="577" t="str">
        <f t="shared" si="456"/>
        <v/>
      </c>
      <c r="AU890" s="632" t="str">
        <f t="shared" si="457"/>
        <v>入力済</v>
      </c>
      <c r="AV890" s="632" t="str">
        <f t="shared" si="458"/>
        <v/>
      </c>
      <c r="AW890" s="632" t="str">
        <f t="shared" si="459"/>
        <v/>
      </c>
      <c r="AX890" s="577" t="str">
        <f t="shared" si="460"/>
        <v/>
      </c>
      <c r="AY890" s="632" t="str">
        <f>IFERROR(VLOOKUP(K890,【参考】数式用!$AR$3:$AS$49, 2, FALSE), "")</f>
        <v/>
      </c>
      <c r="AZ890" s="577" t="str">
        <f t="shared" si="461"/>
        <v/>
      </c>
      <c r="BA890" s="559" t="str">
        <f t="shared" si="462"/>
        <v>入力済</v>
      </c>
      <c r="BB890" s="632" t="str">
        <f>IFERROR(VLOOKUP(K890,【参考】数式用!$AX$3:$AY$59, 2, FALSE), "")</f>
        <v/>
      </c>
      <c r="BC890" s="577" t="str">
        <f t="shared" si="463"/>
        <v/>
      </c>
      <c r="BD890" s="559" t="str">
        <f t="shared" si="464"/>
        <v>入力済</v>
      </c>
      <c r="BE890" s="559" t="str">
        <f t="shared" si="465"/>
        <v/>
      </c>
      <c r="BF890" s="559" t="str">
        <f t="shared" si="466"/>
        <v/>
      </c>
      <c r="BG890" s="559" t="str">
        <f t="shared" si="467"/>
        <v/>
      </c>
      <c r="BH890" s="559" t="str">
        <f t="shared" si="468"/>
        <v/>
      </c>
      <c r="BI890" s="559" t="str">
        <f t="shared" si="469"/>
        <v/>
      </c>
      <c r="BK890" s="27"/>
      <c r="BL890" s="606" t="str">
        <f t="shared" si="470"/>
        <v/>
      </c>
      <c r="BM890" s="606" t="str">
        <f t="shared" si="471"/>
        <v/>
      </c>
      <c r="BN890" s="606" t="str">
        <f t="shared" si="472"/>
        <v/>
      </c>
      <c r="BO890" s="607" t="str">
        <f>IFERROR(IF(BN890="対象",ROUNDDOWN(L890*VLOOKUP(K890,【参考】数式用!$A$4:$J$42,10,FALSE)*AA890,0),""),"")</f>
        <v/>
      </c>
      <c r="BP890" s="606" t="str">
        <f t="shared" si="445"/>
        <v/>
      </c>
      <c r="BQ890" s="606" t="str">
        <f t="shared" si="473"/>
        <v/>
      </c>
      <c r="BR890" s="608" t="str">
        <f t="shared" si="446"/>
        <v/>
      </c>
      <c r="BS890" s="608" t="str">
        <f t="shared" si="474"/>
        <v/>
      </c>
      <c r="BT890" s="606" t="str">
        <f t="shared" si="475"/>
        <v/>
      </c>
      <c r="BU890" s="607" t="str">
        <f>IFERROR(IF(BT890="Ⅱロ有り",ROUNDDOWN(L890*VLOOKUP(K890,【参考】数式用!$A$4:$J$42,10,FALSE)*AA890,0),""),"")</f>
        <v/>
      </c>
      <c r="BV890" s="606" t="str">
        <f>IFERROR(IF(BT890="Ⅱロなし",ROUNDDOWN(L890*VLOOKUP(K890,【参考】数式用!$A$4:$J$42,8,FALSE)*AA890,0),""),"")</f>
        <v/>
      </c>
    </row>
    <row r="891" spans="1:74" ht="110.1" customHeight="1" thickBot="1">
      <c r="A891" s="333">
        <v>878</v>
      </c>
      <c r="B891" s="1008" t="str">
        <f>IF(基本情報入力シート!B913="","",基本情報入力シート!B913)</f>
        <v/>
      </c>
      <c r="C891" s="1009"/>
      <c r="D891" s="1009"/>
      <c r="E891" s="1009"/>
      <c r="F891" s="1010"/>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24" t="str">
        <f>IF('別紙様式2-2（個票（４、５月））'!M891="","",'別紙様式2-2（個票（４、５月））'!M891)</f>
        <v/>
      </c>
      <c r="N891" s="584" t="str">
        <f>IF('別紙様式2-2（個票（４、５月））'!N891="","",'別紙様式2-2（個票（４、５月））'!N891)</f>
        <v/>
      </c>
      <c r="O891" s="336"/>
      <c r="P891" s="337" t="str">
        <f>IFERROR(VLOOKUP(K891,【参考】数式用!$A$2:$M$57,MATCH(O891,【参考】数式用!$G$3:$M$3,0)+6,0),"")</f>
        <v/>
      </c>
      <c r="Q891" s="338" t="s">
        <v>118</v>
      </c>
      <c r="R891" s="339"/>
      <c r="S891" s="340" t="s">
        <v>183</v>
      </c>
      <c r="T891" s="339"/>
      <c r="U891" s="340" t="s">
        <v>184</v>
      </c>
      <c r="V891" s="339"/>
      <c r="W891" s="340" t="s">
        <v>183</v>
      </c>
      <c r="X891" s="339"/>
      <c r="Y891" s="340" t="s">
        <v>185</v>
      </c>
      <c r="Z891" s="340" t="s">
        <v>186</v>
      </c>
      <c r="AA891" s="340" t="str">
        <f t="shared" si="447"/>
        <v/>
      </c>
      <c r="AB891" s="341" t="s">
        <v>187</v>
      </c>
      <c r="AC891" s="342" t="str">
        <f t="shared" si="448"/>
        <v/>
      </c>
      <c r="AD891" s="509" t="str">
        <f t="shared" si="449"/>
        <v/>
      </c>
      <c r="AE891" s="343" t="str">
        <f>IFERROR(ROUNDDOWN(ROUNDDOWN(ROUND(L891*VLOOKUP(K891,【参考】数式用!$A$2:$M$57,MATCH("処遇改善加算Ⅳ",【参考】数式用!$G$3:$M$3,0)+6,0),0),0)*AA891*0.5,0), "")</f>
        <v/>
      </c>
      <c r="AF891" s="344"/>
      <c r="AG891" s="345"/>
      <c r="AH891" s="345"/>
      <c r="AI891" s="344"/>
      <c r="AJ891" s="382"/>
      <c r="AK891" s="346"/>
      <c r="AL891" s="324" t="str">
        <f t="shared" si="450"/>
        <v/>
      </c>
      <c r="AM891" s="325" t="str">
        <f t="shared" si="451"/>
        <v/>
      </c>
      <c r="AN891" s="255"/>
      <c r="AO891" s="577" t="str">
        <f>IFERROR(VLOOKUP(K891,【参考】数式用!$A$2:$N$57,14,FALSE),"")</f>
        <v/>
      </c>
      <c r="AP891" s="577" t="str">
        <f t="shared" si="452"/>
        <v/>
      </c>
      <c r="AQ891" s="560" t="str">
        <f t="shared" si="453"/>
        <v/>
      </c>
      <c r="AR891" s="560" t="str">
        <f t="shared" si="454"/>
        <v>キャリアパス要件Ⅰ・Ⅱ_</v>
      </c>
      <c r="AS891" s="632" t="str">
        <f t="shared" si="455"/>
        <v>入力済</v>
      </c>
      <c r="AT891" s="577" t="str">
        <f t="shared" si="456"/>
        <v/>
      </c>
      <c r="AU891" s="632" t="str">
        <f t="shared" si="457"/>
        <v>入力済</v>
      </c>
      <c r="AV891" s="632" t="str">
        <f t="shared" si="458"/>
        <v/>
      </c>
      <c r="AW891" s="632" t="str">
        <f t="shared" si="459"/>
        <v/>
      </c>
      <c r="AX891" s="577" t="str">
        <f t="shared" si="460"/>
        <v/>
      </c>
      <c r="AY891" s="632" t="str">
        <f>IFERROR(VLOOKUP(K891,【参考】数式用!$AR$3:$AS$49, 2, FALSE), "")</f>
        <v/>
      </c>
      <c r="AZ891" s="577" t="str">
        <f t="shared" si="461"/>
        <v/>
      </c>
      <c r="BA891" s="559" t="str">
        <f t="shared" si="462"/>
        <v>入力済</v>
      </c>
      <c r="BB891" s="632" t="str">
        <f>IFERROR(VLOOKUP(K891,【参考】数式用!$AX$3:$AY$59, 2, FALSE), "")</f>
        <v/>
      </c>
      <c r="BC891" s="577" t="str">
        <f t="shared" si="463"/>
        <v/>
      </c>
      <c r="BD891" s="559" t="str">
        <f t="shared" si="464"/>
        <v>入力済</v>
      </c>
      <c r="BE891" s="559" t="str">
        <f t="shared" si="465"/>
        <v/>
      </c>
      <c r="BF891" s="559" t="str">
        <f t="shared" si="466"/>
        <v/>
      </c>
      <c r="BG891" s="559" t="str">
        <f t="shared" si="467"/>
        <v/>
      </c>
      <c r="BH891" s="559" t="str">
        <f t="shared" si="468"/>
        <v/>
      </c>
      <c r="BI891" s="559" t="str">
        <f t="shared" si="469"/>
        <v/>
      </c>
      <c r="BK891" s="27"/>
      <c r="BL891" s="606" t="str">
        <f t="shared" si="470"/>
        <v/>
      </c>
      <c r="BM891" s="606" t="str">
        <f t="shared" si="471"/>
        <v/>
      </c>
      <c r="BN891" s="606" t="str">
        <f t="shared" si="472"/>
        <v/>
      </c>
      <c r="BO891" s="607" t="str">
        <f>IFERROR(IF(BN891="対象",ROUNDDOWN(L891*VLOOKUP(K891,【参考】数式用!$A$4:$J$42,10,FALSE)*AA891,0),""),"")</f>
        <v/>
      </c>
      <c r="BP891" s="606" t="str">
        <f t="shared" si="445"/>
        <v/>
      </c>
      <c r="BQ891" s="606" t="str">
        <f t="shared" si="473"/>
        <v/>
      </c>
      <c r="BR891" s="608" t="str">
        <f t="shared" si="446"/>
        <v/>
      </c>
      <c r="BS891" s="608" t="str">
        <f t="shared" si="474"/>
        <v/>
      </c>
      <c r="BT891" s="606" t="str">
        <f t="shared" si="475"/>
        <v/>
      </c>
      <c r="BU891" s="607" t="str">
        <f>IFERROR(IF(BT891="Ⅱロ有り",ROUNDDOWN(L891*VLOOKUP(K891,【参考】数式用!$A$4:$J$42,10,FALSE)*AA891,0),""),"")</f>
        <v/>
      </c>
      <c r="BV891" s="606" t="str">
        <f>IFERROR(IF(BT891="Ⅱロなし",ROUNDDOWN(L891*VLOOKUP(K891,【参考】数式用!$A$4:$J$42,8,FALSE)*AA891,0),""),"")</f>
        <v/>
      </c>
    </row>
    <row r="892" spans="1:74" ht="110.1" customHeight="1" thickBot="1">
      <c r="A892" s="333">
        <v>879</v>
      </c>
      <c r="B892" s="1008" t="str">
        <f>IF(基本情報入力シート!B914="","",基本情報入力シート!B914)</f>
        <v/>
      </c>
      <c r="C892" s="1009"/>
      <c r="D892" s="1009"/>
      <c r="E892" s="1009"/>
      <c r="F892" s="1010"/>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24" t="str">
        <f>IF('別紙様式2-2（個票（４、５月））'!M892="","",'別紙様式2-2（個票（４、５月））'!M892)</f>
        <v/>
      </c>
      <c r="N892" s="584" t="str">
        <f>IF('別紙様式2-2（個票（４、５月））'!N892="","",'別紙様式2-2（個票（４、５月））'!N892)</f>
        <v/>
      </c>
      <c r="O892" s="336"/>
      <c r="P892" s="337" t="str">
        <f>IFERROR(VLOOKUP(K892,【参考】数式用!$A$2:$M$57,MATCH(O892,【参考】数式用!$G$3:$M$3,0)+6,0),"")</f>
        <v/>
      </c>
      <c r="Q892" s="338" t="s">
        <v>118</v>
      </c>
      <c r="R892" s="339"/>
      <c r="S892" s="340" t="s">
        <v>183</v>
      </c>
      <c r="T892" s="339"/>
      <c r="U892" s="340" t="s">
        <v>184</v>
      </c>
      <c r="V892" s="339"/>
      <c r="W892" s="340" t="s">
        <v>183</v>
      </c>
      <c r="X892" s="339"/>
      <c r="Y892" s="340" t="s">
        <v>185</v>
      </c>
      <c r="Z892" s="340" t="s">
        <v>186</v>
      </c>
      <c r="AA892" s="340" t="str">
        <f t="shared" si="447"/>
        <v/>
      </c>
      <c r="AB892" s="341" t="s">
        <v>187</v>
      </c>
      <c r="AC892" s="342" t="str">
        <f t="shared" si="448"/>
        <v/>
      </c>
      <c r="AD892" s="509" t="str">
        <f t="shared" si="449"/>
        <v/>
      </c>
      <c r="AE892" s="343" t="str">
        <f>IFERROR(ROUNDDOWN(ROUNDDOWN(ROUND(L892*VLOOKUP(K892,【参考】数式用!$A$2:$M$57,MATCH("処遇改善加算Ⅳ",【参考】数式用!$G$3:$M$3,0)+6,0),0),0)*AA892*0.5,0), "")</f>
        <v/>
      </c>
      <c r="AF892" s="344"/>
      <c r="AG892" s="345"/>
      <c r="AH892" s="345"/>
      <c r="AI892" s="344"/>
      <c r="AJ892" s="382"/>
      <c r="AK892" s="346"/>
      <c r="AL892" s="324" t="str">
        <f t="shared" si="450"/>
        <v/>
      </c>
      <c r="AM892" s="325" t="str">
        <f t="shared" si="451"/>
        <v/>
      </c>
      <c r="AN892" s="255"/>
      <c r="AO892" s="577" t="str">
        <f>IFERROR(VLOOKUP(K892,【参考】数式用!$A$2:$N$57,14,FALSE),"")</f>
        <v/>
      </c>
      <c r="AP892" s="577" t="str">
        <f t="shared" si="452"/>
        <v/>
      </c>
      <c r="AQ892" s="560" t="str">
        <f t="shared" si="453"/>
        <v/>
      </c>
      <c r="AR892" s="560" t="str">
        <f t="shared" si="454"/>
        <v>キャリアパス要件Ⅰ・Ⅱ_</v>
      </c>
      <c r="AS892" s="632" t="str">
        <f t="shared" si="455"/>
        <v>入力済</v>
      </c>
      <c r="AT892" s="577" t="str">
        <f t="shared" si="456"/>
        <v/>
      </c>
      <c r="AU892" s="632" t="str">
        <f t="shared" si="457"/>
        <v>入力済</v>
      </c>
      <c r="AV892" s="632" t="str">
        <f t="shared" si="458"/>
        <v/>
      </c>
      <c r="AW892" s="632" t="str">
        <f t="shared" si="459"/>
        <v/>
      </c>
      <c r="AX892" s="577" t="str">
        <f t="shared" si="460"/>
        <v/>
      </c>
      <c r="AY892" s="632" t="str">
        <f>IFERROR(VLOOKUP(K892,【参考】数式用!$AR$3:$AS$49, 2, FALSE), "")</f>
        <v/>
      </c>
      <c r="AZ892" s="577" t="str">
        <f t="shared" si="461"/>
        <v/>
      </c>
      <c r="BA892" s="559" t="str">
        <f t="shared" si="462"/>
        <v>入力済</v>
      </c>
      <c r="BB892" s="632" t="str">
        <f>IFERROR(VLOOKUP(K892,【参考】数式用!$AX$3:$AY$59, 2, FALSE), "")</f>
        <v/>
      </c>
      <c r="BC892" s="577" t="str">
        <f t="shared" si="463"/>
        <v/>
      </c>
      <c r="BD892" s="559" t="str">
        <f t="shared" si="464"/>
        <v>入力済</v>
      </c>
      <c r="BE892" s="559" t="str">
        <f t="shared" si="465"/>
        <v/>
      </c>
      <c r="BF892" s="559" t="str">
        <f t="shared" si="466"/>
        <v/>
      </c>
      <c r="BG892" s="559" t="str">
        <f t="shared" si="467"/>
        <v/>
      </c>
      <c r="BH892" s="559" t="str">
        <f t="shared" si="468"/>
        <v/>
      </c>
      <c r="BI892" s="559" t="str">
        <f t="shared" si="469"/>
        <v/>
      </c>
      <c r="BK892" s="27"/>
      <c r="BL892" s="606" t="str">
        <f t="shared" si="470"/>
        <v/>
      </c>
      <c r="BM892" s="606" t="str">
        <f t="shared" si="471"/>
        <v/>
      </c>
      <c r="BN892" s="606" t="str">
        <f t="shared" si="472"/>
        <v/>
      </c>
      <c r="BO892" s="607" t="str">
        <f>IFERROR(IF(BN892="対象",ROUNDDOWN(L892*VLOOKUP(K892,【参考】数式用!$A$4:$J$42,10,FALSE)*AA892,0),""),"")</f>
        <v/>
      </c>
      <c r="BP892" s="606" t="str">
        <f t="shared" si="445"/>
        <v/>
      </c>
      <c r="BQ892" s="606" t="str">
        <f t="shared" si="473"/>
        <v/>
      </c>
      <c r="BR892" s="608" t="str">
        <f t="shared" si="446"/>
        <v/>
      </c>
      <c r="BS892" s="608" t="str">
        <f t="shared" si="474"/>
        <v/>
      </c>
      <c r="BT892" s="606" t="str">
        <f t="shared" si="475"/>
        <v/>
      </c>
      <c r="BU892" s="607" t="str">
        <f>IFERROR(IF(BT892="Ⅱロ有り",ROUNDDOWN(L892*VLOOKUP(K892,【参考】数式用!$A$4:$J$42,10,FALSE)*AA892,0),""),"")</f>
        <v/>
      </c>
      <c r="BV892" s="606" t="str">
        <f>IFERROR(IF(BT892="Ⅱロなし",ROUNDDOWN(L892*VLOOKUP(K892,【参考】数式用!$A$4:$J$42,8,FALSE)*AA892,0),""),"")</f>
        <v/>
      </c>
    </row>
    <row r="893" spans="1:74" ht="110.1" customHeight="1" thickBot="1">
      <c r="A893" s="333">
        <v>880</v>
      </c>
      <c r="B893" s="1008" t="str">
        <f>IF(基本情報入力シート!B915="","",基本情報入力シート!B915)</f>
        <v/>
      </c>
      <c r="C893" s="1009"/>
      <c r="D893" s="1009"/>
      <c r="E893" s="1009"/>
      <c r="F893" s="1010"/>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24" t="str">
        <f>IF('別紙様式2-2（個票（４、５月））'!M893="","",'別紙様式2-2（個票（４、５月））'!M893)</f>
        <v/>
      </c>
      <c r="N893" s="584" t="str">
        <f>IF('別紙様式2-2（個票（４、５月））'!N893="","",'別紙様式2-2（個票（４、５月））'!N893)</f>
        <v/>
      </c>
      <c r="O893" s="336"/>
      <c r="P893" s="337" t="str">
        <f>IFERROR(VLOOKUP(K893,【参考】数式用!$A$2:$M$57,MATCH(O893,【参考】数式用!$G$3:$M$3,0)+6,0),"")</f>
        <v/>
      </c>
      <c r="Q893" s="338" t="s">
        <v>118</v>
      </c>
      <c r="R893" s="339"/>
      <c r="S893" s="340" t="s">
        <v>183</v>
      </c>
      <c r="T893" s="339"/>
      <c r="U893" s="340" t="s">
        <v>184</v>
      </c>
      <c r="V893" s="339"/>
      <c r="W893" s="340" t="s">
        <v>183</v>
      </c>
      <c r="X893" s="339"/>
      <c r="Y893" s="340" t="s">
        <v>185</v>
      </c>
      <c r="Z893" s="340" t="s">
        <v>186</v>
      </c>
      <c r="AA893" s="340" t="str">
        <f t="shared" si="447"/>
        <v/>
      </c>
      <c r="AB893" s="341" t="s">
        <v>187</v>
      </c>
      <c r="AC893" s="342" t="str">
        <f t="shared" si="448"/>
        <v/>
      </c>
      <c r="AD893" s="509" t="str">
        <f t="shared" si="449"/>
        <v/>
      </c>
      <c r="AE893" s="343" t="str">
        <f>IFERROR(ROUNDDOWN(ROUNDDOWN(ROUND(L893*VLOOKUP(K893,【参考】数式用!$A$2:$M$57,MATCH("処遇改善加算Ⅳ",【参考】数式用!$G$3:$M$3,0)+6,0),0),0)*AA893*0.5,0), "")</f>
        <v/>
      </c>
      <c r="AF893" s="344"/>
      <c r="AG893" s="345"/>
      <c r="AH893" s="345"/>
      <c r="AI893" s="344"/>
      <c r="AJ893" s="382"/>
      <c r="AK893" s="346"/>
      <c r="AL893" s="324" t="str">
        <f t="shared" si="450"/>
        <v/>
      </c>
      <c r="AM893" s="325" t="str">
        <f t="shared" si="451"/>
        <v/>
      </c>
      <c r="AN893" s="255"/>
      <c r="AO893" s="577" t="str">
        <f>IFERROR(VLOOKUP(K893,【参考】数式用!$A$2:$N$57,14,FALSE),"")</f>
        <v/>
      </c>
      <c r="AP893" s="577" t="str">
        <f t="shared" si="452"/>
        <v/>
      </c>
      <c r="AQ893" s="560" t="str">
        <f t="shared" si="453"/>
        <v/>
      </c>
      <c r="AR893" s="560" t="str">
        <f t="shared" si="454"/>
        <v>キャリアパス要件Ⅰ・Ⅱ_</v>
      </c>
      <c r="AS893" s="632" t="str">
        <f t="shared" si="455"/>
        <v>入力済</v>
      </c>
      <c r="AT893" s="577" t="str">
        <f t="shared" si="456"/>
        <v/>
      </c>
      <c r="AU893" s="632" t="str">
        <f t="shared" si="457"/>
        <v>入力済</v>
      </c>
      <c r="AV893" s="632" t="str">
        <f t="shared" si="458"/>
        <v/>
      </c>
      <c r="AW893" s="632" t="str">
        <f t="shared" si="459"/>
        <v/>
      </c>
      <c r="AX893" s="577" t="str">
        <f t="shared" si="460"/>
        <v/>
      </c>
      <c r="AY893" s="632" t="str">
        <f>IFERROR(VLOOKUP(K893,【参考】数式用!$AR$3:$AS$49, 2, FALSE), "")</f>
        <v/>
      </c>
      <c r="AZ893" s="577" t="str">
        <f t="shared" si="461"/>
        <v/>
      </c>
      <c r="BA893" s="559" t="str">
        <f t="shared" si="462"/>
        <v>入力済</v>
      </c>
      <c r="BB893" s="632" t="str">
        <f>IFERROR(VLOOKUP(K893,【参考】数式用!$AX$3:$AY$59, 2, FALSE), "")</f>
        <v/>
      </c>
      <c r="BC893" s="577" t="str">
        <f t="shared" si="463"/>
        <v/>
      </c>
      <c r="BD893" s="559" t="str">
        <f t="shared" si="464"/>
        <v>入力済</v>
      </c>
      <c r="BE893" s="559" t="str">
        <f t="shared" si="465"/>
        <v/>
      </c>
      <c r="BF893" s="559" t="str">
        <f t="shared" si="466"/>
        <v/>
      </c>
      <c r="BG893" s="559" t="str">
        <f t="shared" si="467"/>
        <v/>
      </c>
      <c r="BH893" s="559" t="str">
        <f t="shared" si="468"/>
        <v/>
      </c>
      <c r="BI893" s="559" t="str">
        <f t="shared" si="469"/>
        <v/>
      </c>
      <c r="BK893" s="27"/>
      <c r="BL893" s="606" t="str">
        <f t="shared" si="470"/>
        <v/>
      </c>
      <c r="BM893" s="606" t="str">
        <f t="shared" si="471"/>
        <v/>
      </c>
      <c r="BN893" s="606" t="str">
        <f t="shared" si="472"/>
        <v/>
      </c>
      <c r="BO893" s="607" t="str">
        <f>IFERROR(IF(BN893="対象",ROUNDDOWN(L893*VLOOKUP(K893,【参考】数式用!$A$4:$J$42,10,FALSE)*AA893,0),""),"")</f>
        <v/>
      </c>
      <c r="BP893" s="606" t="str">
        <f t="shared" si="445"/>
        <v/>
      </c>
      <c r="BQ893" s="606" t="str">
        <f t="shared" si="473"/>
        <v/>
      </c>
      <c r="BR893" s="608" t="str">
        <f t="shared" si="446"/>
        <v/>
      </c>
      <c r="BS893" s="608" t="str">
        <f t="shared" si="474"/>
        <v/>
      </c>
      <c r="BT893" s="606" t="str">
        <f t="shared" si="475"/>
        <v/>
      </c>
      <c r="BU893" s="607" t="str">
        <f>IFERROR(IF(BT893="Ⅱロ有り",ROUNDDOWN(L893*VLOOKUP(K893,【参考】数式用!$A$4:$J$42,10,FALSE)*AA893,0),""),"")</f>
        <v/>
      </c>
      <c r="BV893" s="606" t="str">
        <f>IFERROR(IF(BT893="Ⅱロなし",ROUNDDOWN(L893*VLOOKUP(K893,【参考】数式用!$A$4:$J$42,8,FALSE)*AA893,0),""),"")</f>
        <v/>
      </c>
    </row>
    <row r="894" spans="1:74" ht="110.1" customHeight="1" thickBot="1">
      <c r="A894" s="333">
        <v>881</v>
      </c>
      <c r="B894" s="1008" t="str">
        <f>IF(基本情報入力シート!B916="","",基本情報入力シート!B916)</f>
        <v/>
      </c>
      <c r="C894" s="1009"/>
      <c r="D894" s="1009"/>
      <c r="E894" s="1009"/>
      <c r="F894" s="1010"/>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24" t="str">
        <f>IF('別紙様式2-2（個票（４、５月））'!M894="","",'別紙様式2-2（個票（４、５月））'!M894)</f>
        <v/>
      </c>
      <c r="N894" s="584" t="str">
        <f>IF('別紙様式2-2（個票（４、５月））'!N894="","",'別紙様式2-2（個票（４、５月））'!N894)</f>
        <v/>
      </c>
      <c r="O894" s="336"/>
      <c r="P894" s="337" t="str">
        <f>IFERROR(VLOOKUP(K894,【参考】数式用!$A$2:$M$57,MATCH(O894,【参考】数式用!$G$3:$M$3,0)+6,0),"")</f>
        <v/>
      </c>
      <c r="Q894" s="338" t="s">
        <v>118</v>
      </c>
      <c r="R894" s="339"/>
      <c r="S894" s="340" t="s">
        <v>183</v>
      </c>
      <c r="T894" s="339"/>
      <c r="U894" s="340" t="s">
        <v>184</v>
      </c>
      <c r="V894" s="339"/>
      <c r="W894" s="340" t="s">
        <v>183</v>
      </c>
      <c r="X894" s="339"/>
      <c r="Y894" s="340" t="s">
        <v>185</v>
      </c>
      <c r="Z894" s="340" t="s">
        <v>186</v>
      </c>
      <c r="AA894" s="340" t="str">
        <f t="shared" si="447"/>
        <v/>
      </c>
      <c r="AB894" s="341" t="s">
        <v>187</v>
      </c>
      <c r="AC894" s="342" t="str">
        <f t="shared" si="448"/>
        <v/>
      </c>
      <c r="AD894" s="509" t="str">
        <f t="shared" si="449"/>
        <v/>
      </c>
      <c r="AE894" s="343" t="str">
        <f>IFERROR(ROUNDDOWN(ROUNDDOWN(ROUND(L894*VLOOKUP(K894,【参考】数式用!$A$2:$M$57,MATCH("処遇改善加算Ⅳ",【参考】数式用!$G$3:$M$3,0)+6,0),0),0)*AA894*0.5,0), "")</f>
        <v/>
      </c>
      <c r="AF894" s="344"/>
      <c r="AG894" s="345"/>
      <c r="AH894" s="345"/>
      <c r="AI894" s="344"/>
      <c r="AJ894" s="382"/>
      <c r="AK894" s="346"/>
      <c r="AL894" s="324" t="str">
        <f t="shared" si="450"/>
        <v/>
      </c>
      <c r="AM894" s="325" t="str">
        <f t="shared" si="451"/>
        <v/>
      </c>
      <c r="AN894" s="255"/>
      <c r="AO894" s="577" t="str">
        <f>IFERROR(VLOOKUP(K894,【参考】数式用!$A$2:$N$57,14,FALSE),"")</f>
        <v/>
      </c>
      <c r="AP894" s="577" t="str">
        <f t="shared" si="452"/>
        <v/>
      </c>
      <c r="AQ894" s="560" t="str">
        <f t="shared" si="453"/>
        <v/>
      </c>
      <c r="AR894" s="560" t="str">
        <f t="shared" si="454"/>
        <v>キャリアパス要件Ⅰ・Ⅱ_</v>
      </c>
      <c r="AS894" s="632" t="str">
        <f t="shared" si="455"/>
        <v>入力済</v>
      </c>
      <c r="AT894" s="577" t="str">
        <f t="shared" si="456"/>
        <v/>
      </c>
      <c r="AU894" s="632" t="str">
        <f t="shared" si="457"/>
        <v>入力済</v>
      </c>
      <c r="AV894" s="632" t="str">
        <f t="shared" si="458"/>
        <v/>
      </c>
      <c r="AW894" s="632" t="str">
        <f t="shared" si="459"/>
        <v/>
      </c>
      <c r="AX894" s="577" t="str">
        <f t="shared" si="460"/>
        <v/>
      </c>
      <c r="AY894" s="632" t="str">
        <f>IFERROR(VLOOKUP(K894,【参考】数式用!$AR$3:$AS$49, 2, FALSE), "")</f>
        <v/>
      </c>
      <c r="AZ894" s="577" t="str">
        <f t="shared" si="461"/>
        <v/>
      </c>
      <c r="BA894" s="559" t="str">
        <f t="shared" si="462"/>
        <v>入力済</v>
      </c>
      <c r="BB894" s="632" t="str">
        <f>IFERROR(VLOOKUP(K894,【参考】数式用!$AX$3:$AY$59, 2, FALSE), "")</f>
        <v/>
      </c>
      <c r="BC894" s="577" t="str">
        <f t="shared" si="463"/>
        <v/>
      </c>
      <c r="BD894" s="559" t="str">
        <f t="shared" si="464"/>
        <v>入力済</v>
      </c>
      <c r="BE894" s="559" t="str">
        <f t="shared" si="465"/>
        <v/>
      </c>
      <c r="BF894" s="559" t="str">
        <f t="shared" si="466"/>
        <v/>
      </c>
      <c r="BG894" s="559" t="str">
        <f t="shared" si="467"/>
        <v/>
      </c>
      <c r="BH894" s="559" t="str">
        <f t="shared" si="468"/>
        <v/>
      </c>
      <c r="BI894" s="559" t="str">
        <f t="shared" si="469"/>
        <v/>
      </c>
      <c r="BK894" s="27"/>
      <c r="BL894" s="606" t="str">
        <f t="shared" si="470"/>
        <v/>
      </c>
      <c r="BM894" s="606" t="str">
        <f t="shared" si="471"/>
        <v/>
      </c>
      <c r="BN894" s="606" t="str">
        <f t="shared" si="472"/>
        <v/>
      </c>
      <c r="BO894" s="607" t="str">
        <f>IFERROR(IF(BN894="対象",ROUNDDOWN(L894*VLOOKUP(K894,【参考】数式用!$A$4:$J$42,10,FALSE)*AA894,0),""),"")</f>
        <v/>
      </c>
      <c r="BP894" s="606" t="str">
        <f t="shared" si="445"/>
        <v/>
      </c>
      <c r="BQ894" s="606" t="str">
        <f t="shared" si="473"/>
        <v/>
      </c>
      <c r="BR894" s="608" t="str">
        <f t="shared" si="446"/>
        <v/>
      </c>
      <c r="BS894" s="608" t="str">
        <f t="shared" si="474"/>
        <v/>
      </c>
      <c r="BT894" s="606" t="str">
        <f t="shared" si="475"/>
        <v/>
      </c>
      <c r="BU894" s="607" t="str">
        <f>IFERROR(IF(BT894="Ⅱロ有り",ROUNDDOWN(L894*VLOOKUP(K894,【参考】数式用!$A$4:$J$42,10,FALSE)*AA894,0),""),"")</f>
        <v/>
      </c>
      <c r="BV894" s="606" t="str">
        <f>IFERROR(IF(BT894="Ⅱロなし",ROUNDDOWN(L894*VLOOKUP(K894,【参考】数式用!$A$4:$J$42,8,FALSE)*AA894,0),""),"")</f>
        <v/>
      </c>
    </row>
    <row r="895" spans="1:74" ht="110.1" customHeight="1" thickBot="1">
      <c r="A895" s="333">
        <v>882</v>
      </c>
      <c r="B895" s="1008" t="str">
        <f>IF(基本情報入力シート!B917="","",基本情報入力シート!B917)</f>
        <v/>
      </c>
      <c r="C895" s="1009"/>
      <c r="D895" s="1009"/>
      <c r="E895" s="1009"/>
      <c r="F895" s="1010"/>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24" t="str">
        <f>IF('別紙様式2-2（個票（４、５月））'!M895="","",'別紙様式2-2（個票（４、５月））'!M895)</f>
        <v/>
      </c>
      <c r="N895" s="584" t="str">
        <f>IF('別紙様式2-2（個票（４、５月））'!N895="","",'別紙様式2-2（個票（４、５月））'!N895)</f>
        <v/>
      </c>
      <c r="O895" s="336"/>
      <c r="P895" s="337" t="str">
        <f>IFERROR(VLOOKUP(K895,【参考】数式用!$A$2:$M$57,MATCH(O895,【参考】数式用!$G$3:$M$3,0)+6,0),"")</f>
        <v/>
      </c>
      <c r="Q895" s="338" t="s">
        <v>118</v>
      </c>
      <c r="R895" s="339"/>
      <c r="S895" s="340" t="s">
        <v>183</v>
      </c>
      <c r="T895" s="339"/>
      <c r="U895" s="340" t="s">
        <v>184</v>
      </c>
      <c r="V895" s="339"/>
      <c r="W895" s="340" t="s">
        <v>183</v>
      </c>
      <c r="X895" s="339"/>
      <c r="Y895" s="340" t="s">
        <v>185</v>
      </c>
      <c r="Z895" s="340" t="s">
        <v>186</v>
      </c>
      <c r="AA895" s="340" t="str">
        <f t="shared" si="447"/>
        <v/>
      </c>
      <c r="AB895" s="341" t="s">
        <v>187</v>
      </c>
      <c r="AC895" s="342" t="str">
        <f t="shared" si="448"/>
        <v/>
      </c>
      <c r="AD895" s="509" t="str">
        <f t="shared" si="449"/>
        <v/>
      </c>
      <c r="AE895" s="343" t="str">
        <f>IFERROR(ROUNDDOWN(ROUNDDOWN(ROUND(L895*VLOOKUP(K895,【参考】数式用!$A$2:$M$57,MATCH("処遇改善加算Ⅳ",【参考】数式用!$G$3:$M$3,0)+6,0),0),0)*AA895*0.5,0), "")</f>
        <v/>
      </c>
      <c r="AF895" s="344"/>
      <c r="AG895" s="345"/>
      <c r="AH895" s="345"/>
      <c r="AI895" s="344"/>
      <c r="AJ895" s="382"/>
      <c r="AK895" s="346"/>
      <c r="AL895" s="324" t="str">
        <f t="shared" si="450"/>
        <v/>
      </c>
      <c r="AM895" s="325" t="str">
        <f t="shared" si="451"/>
        <v/>
      </c>
      <c r="AN895" s="255"/>
      <c r="AO895" s="577" t="str">
        <f>IFERROR(VLOOKUP(K895,【参考】数式用!$A$2:$N$57,14,FALSE),"")</f>
        <v/>
      </c>
      <c r="AP895" s="577" t="str">
        <f t="shared" si="452"/>
        <v/>
      </c>
      <c r="AQ895" s="560" t="str">
        <f t="shared" si="453"/>
        <v/>
      </c>
      <c r="AR895" s="560" t="str">
        <f t="shared" si="454"/>
        <v>キャリアパス要件Ⅰ・Ⅱ_</v>
      </c>
      <c r="AS895" s="632" t="str">
        <f t="shared" si="455"/>
        <v>入力済</v>
      </c>
      <c r="AT895" s="577" t="str">
        <f t="shared" si="456"/>
        <v/>
      </c>
      <c r="AU895" s="632" t="str">
        <f t="shared" si="457"/>
        <v>入力済</v>
      </c>
      <c r="AV895" s="632" t="str">
        <f t="shared" si="458"/>
        <v/>
      </c>
      <c r="AW895" s="632" t="str">
        <f t="shared" si="459"/>
        <v/>
      </c>
      <c r="AX895" s="577" t="str">
        <f t="shared" si="460"/>
        <v/>
      </c>
      <c r="AY895" s="632" t="str">
        <f>IFERROR(VLOOKUP(K895,【参考】数式用!$AR$3:$AS$49, 2, FALSE), "")</f>
        <v/>
      </c>
      <c r="AZ895" s="577" t="str">
        <f t="shared" si="461"/>
        <v/>
      </c>
      <c r="BA895" s="559" t="str">
        <f t="shared" si="462"/>
        <v>入力済</v>
      </c>
      <c r="BB895" s="632" t="str">
        <f>IFERROR(VLOOKUP(K895,【参考】数式用!$AX$3:$AY$59, 2, FALSE), "")</f>
        <v/>
      </c>
      <c r="BC895" s="577" t="str">
        <f t="shared" si="463"/>
        <v/>
      </c>
      <c r="BD895" s="559" t="str">
        <f t="shared" si="464"/>
        <v>入力済</v>
      </c>
      <c r="BE895" s="559" t="str">
        <f t="shared" si="465"/>
        <v/>
      </c>
      <c r="BF895" s="559" t="str">
        <f t="shared" si="466"/>
        <v/>
      </c>
      <c r="BG895" s="559" t="str">
        <f t="shared" si="467"/>
        <v/>
      </c>
      <c r="BH895" s="559" t="str">
        <f t="shared" si="468"/>
        <v/>
      </c>
      <c r="BI895" s="559" t="str">
        <f t="shared" si="469"/>
        <v/>
      </c>
      <c r="BK895" s="27"/>
      <c r="BL895" s="606" t="str">
        <f t="shared" si="470"/>
        <v/>
      </c>
      <c r="BM895" s="606" t="str">
        <f t="shared" si="471"/>
        <v/>
      </c>
      <c r="BN895" s="606" t="str">
        <f t="shared" si="472"/>
        <v/>
      </c>
      <c r="BO895" s="607" t="str">
        <f>IFERROR(IF(BN895="対象",ROUNDDOWN(L895*VLOOKUP(K895,【参考】数式用!$A$4:$J$42,10,FALSE)*AA895,0),""),"")</f>
        <v/>
      </c>
      <c r="BP895" s="606" t="str">
        <f t="shared" si="445"/>
        <v/>
      </c>
      <c r="BQ895" s="606" t="str">
        <f t="shared" si="473"/>
        <v/>
      </c>
      <c r="BR895" s="608" t="str">
        <f t="shared" si="446"/>
        <v/>
      </c>
      <c r="BS895" s="608" t="str">
        <f t="shared" si="474"/>
        <v/>
      </c>
      <c r="BT895" s="606" t="str">
        <f t="shared" si="475"/>
        <v/>
      </c>
      <c r="BU895" s="607" t="str">
        <f>IFERROR(IF(BT895="Ⅱロ有り",ROUNDDOWN(L895*VLOOKUP(K895,【参考】数式用!$A$4:$J$42,10,FALSE)*AA895,0),""),"")</f>
        <v/>
      </c>
      <c r="BV895" s="606" t="str">
        <f>IFERROR(IF(BT895="Ⅱロなし",ROUNDDOWN(L895*VLOOKUP(K895,【参考】数式用!$A$4:$J$42,8,FALSE)*AA895,0),""),"")</f>
        <v/>
      </c>
    </row>
    <row r="896" spans="1:74" ht="110.1" customHeight="1" thickBot="1">
      <c r="A896" s="333">
        <v>883</v>
      </c>
      <c r="B896" s="1008" t="str">
        <f>IF(基本情報入力シート!B918="","",基本情報入力シート!B918)</f>
        <v/>
      </c>
      <c r="C896" s="1009"/>
      <c r="D896" s="1009"/>
      <c r="E896" s="1009"/>
      <c r="F896" s="1010"/>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24" t="str">
        <f>IF('別紙様式2-2（個票（４、５月））'!M896="","",'別紙様式2-2（個票（４、５月））'!M896)</f>
        <v/>
      </c>
      <c r="N896" s="584" t="str">
        <f>IF('別紙様式2-2（個票（４、５月））'!N896="","",'別紙様式2-2（個票（４、５月））'!N896)</f>
        <v/>
      </c>
      <c r="O896" s="336"/>
      <c r="P896" s="337" t="str">
        <f>IFERROR(VLOOKUP(K896,【参考】数式用!$A$2:$M$57,MATCH(O896,【参考】数式用!$G$3:$M$3,0)+6,0),"")</f>
        <v/>
      </c>
      <c r="Q896" s="338" t="s">
        <v>118</v>
      </c>
      <c r="R896" s="339"/>
      <c r="S896" s="340" t="s">
        <v>183</v>
      </c>
      <c r="T896" s="339"/>
      <c r="U896" s="340" t="s">
        <v>184</v>
      </c>
      <c r="V896" s="339"/>
      <c r="W896" s="340" t="s">
        <v>183</v>
      </c>
      <c r="X896" s="339"/>
      <c r="Y896" s="340" t="s">
        <v>185</v>
      </c>
      <c r="Z896" s="340" t="s">
        <v>186</v>
      </c>
      <c r="AA896" s="340" t="str">
        <f t="shared" si="447"/>
        <v/>
      </c>
      <c r="AB896" s="341" t="s">
        <v>187</v>
      </c>
      <c r="AC896" s="342" t="str">
        <f t="shared" si="448"/>
        <v/>
      </c>
      <c r="AD896" s="509" t="str">
        <f t="shared" si="449"/>
        <v/>
      </c>
      <c r="AE896" s="343" t="str">
        <f>IFERROR(ROUNDDOWN(ROUNDDOWN(ROUND(L896*VLOOKUP(K896,【参考】数式用!$A$2:$M$57,MATCH("処遇改善加算Ⅳ",【参考】数式用!$G$3:$M$3,0)+6,0),0),0)*AA896*0.5,0), "")</f>
        <v/>
      </c>
      <c r="AF896" s="344"/>
      <c r="AG896" s="345"/>
      <c r="AH896" s="345"/>
      <c r="AI896" s="344"/>
      <c r="AJ896" s="382"/>
      <c r="AK896" s="346"/>
      <c r="AL896" s="324" t="str">
        <f t="shared" si="450"/>
        <v/>
      </c>
      <c r="AM896" s="325" t="str">
        <f t="shared" si="451"/>
        <v/>
      </c>
      <c r="AN896" s="255"/>
      <c r="AO896" s="577" t="str">
        <f>IFERROR(VLOOKUP(K896,【参考】数式用!$A$2:$N$57,14,FALSE),"")</f>
        <v/>
      </c>
      <c r="AP896" s="577" t="str">
        <f t="shared" si="452"/>
        <v/>
      </c>
      <c r="AQ896" s="560" t="str">
        <f t="shared" si="453"/>
        <v/>
      </c>
      <c r="AR896" s="560" t="str">
        <f t="shared" si="454"/>
        <v>キャリアパス要件Ⅰ・Ⅱ_</v>
      </c>
      <c r="AS896" s="632" t="str">
        <f t="shared" si="455"/>
        <v>入力済</v>
      </c>
      <c r="AT896" s="577" t="str">
        <f t="shared" si="456"/>
        <v/>
      </c>
      <c r="AU896" s="632" t="str">
        <f t="shared" si="457"/>
        <v>入力済</v>
      </c>
      <c r="AV896" s="632" t="str">
        <f t="shared" si="458"/>
        <v/>
      </c>
      <c r="AW896" s="632" t="str">
        <f t="shared" si="459"/>
        <v/>
      </c>
      <c r="AX896" s="577" t="str">
        <f t="shared" si="460"/>
        <v/>
      </c>
      <c r="AY896" s="632" t="str">
        <f>IFERROR(VLOOKUP(K896,【参考】数式用!$AR$3:$AS$49, 2, FALSE), "")</f>
        <v/>
      </c>
      <c r="AZ896" s="577" t="str">
        <f t="shared" si="461"/>
        <v/>
      </c>
      <c r="BA896" s="559" t="str">
        <f t="shared" si="462"/>
        <v>入力済</v>
      </c>
      <c r="BB896" s="632" t="str">
        <f>IFERROR(VLOOKUP(K896,【参考】数式用!$AX$3:$AY$59, 2, FALSE), "")</f>
        <v/>
      </c>
      <c r="BC896" s="577" t="str">
        <f t="shared" si="463"/>
        <v/>
      </c>
      <c r="BD896" s="559" t="str">
        <f t="shared" si="464"/>
        <v>入力済</v>
      </c>
      <c r="BE896" s="559" t="str">
        <f t="shared" si="465"/>
        <v/>
      </c>
      <c r="BF896" s="559" t="str">
        <f t="shared" si="466"/>
        <v/>
      </c>
      <c r="BG896" s="559" t="str">
        <f t="shared" si="467"/>
        <v/>
      </c>
      <c r="BH896" s="559" t="str">
        <f t="shared" si="468"/>
        <v/>
      </c>
      <c r="BI896" s="559" t="str">
        <f t="shared" si="469"/>
        <v/>
      </c>
      <c r="BK896" s="27"/>
      <c r="BL896" s="606" t="str">
        <f t="shared" si="470"/>
        <v/>
      </c>
      <c r="BM896" s="606" t="str">
        <f t="shared" si="471"/>
        <v/>
      </c>
      <c r="BN896" s="606" t="str">
        <f t="shared" si="472"/>
        <v/>
      </c>
      <c r="BO896" s="607" t="str">
        <f>IFERROR(IF(BN896="対象",ROUNDDOWN(L896*VLOOKUP(K896,【参考】数式用!$A$4:$J$42,10,FALSE)*AA896,0),""),"")</f>
        <v/>
      </c>
      <c r="BP896" s="606" t="str">
        <f t="shared" si="445"/>
        <v/>
      </c>
      <c r="BQ896" s="606" t="str">
        <f t="shared" si="473"/>
        <v/>
      </c>
      <c r="BR896" s="608" t="str">
        <f t="shared" si="446"/>
        <v/>
      </c>
      <c r="BS896" s="608" t="str">
        <f t="shared" si="474"/>
        <v/>
      </c>
      <c r="BT896" s="606" t="str">
        <f t="shared" si="475"/>
        <v/>
      </c>
      <c r="BU896" s="607" t="str">
        <f>IFERROR(IF(BT896="Ⅱロ有り",ROUNDDOWN(L896*VLOOKUP(K896,【参考】数式用!$A$4:$J$42,10,FALSE)*AA896,0),""),"")</f>
        <v/>
      </c>
      <c r="BV896" s="606" t="str">
        <f>IFERROR(IF(BT896="Ⅱロなし",ROUNDDOWN(L896*VLOOKUP(K896,【参考】数式用!$A$4:$J$42,8,FALSE)*AA896,0),""),"")</f>
        <v/>
      </c>
    </row>
    <row r="897" spans="1:74" ht="110.1" customHeight="1" thickBot="1">
      <c r="A897" s="333">
        <v>884</v>
      </c>
      <c r="B897" s="1008" t="str">
        <f>IF(基本情報入力シート!B919="","",基本情報入力シート!B919)</f>
        <v/>
      </c>
      <c r="C897" s="1009"/>
      <c r="D897" s="1009"/>
      <c r="E897" s="1009"/>
      <c r="F897" s="1010"/>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24" t="str">
        <f>IF('別紙様式2-2（個票（４、５月））'!M897="","",'別紙様式2-2（個票（４、５月））'!M897)</f>
        <v/>
      </c>
      <c r="N897" s="584" t="str">
        <f>IF('別紙様式2-2（個票（４、５月））'!N897="","",'別紙様式2-2（個票（４、５月））'!N897)</f>
        <v/>
      </c>
      <c r="O897" s="336"/>
      <c r="P897" s="337" t="str">
        <f>IFERROR(VLOOKUP(K897,【参考】数式用!$A$2:$M$57,MATCH(O897,【参考】数式用!$G$3:$M$3,0)+6,0),"")</f>
        <v/>
      </c>
      <c r="Q897" s="338" t="s">
        <v>118</v>
      </c>
      <c r="R897" s="339"/>
      <c r="S897" s="340" t="s">
        <v>183</v>
      </c>
      <c r="T897" s="339"/>
      <c r="U897" s="340" t="s">
        <v>184</v>
      </c>
      <c r="V897" s="339"/>
      <c r="W897" s="340" t="s">
        <v>183</v>
      </c>
      <c r="X897" s="339"/>
      <c r="Y897" s="340" t="s">
        <v>185</v>
      </c>
      <c r="Z897" s="340" t="s">
        <v>186</v>
      </c>
      <c r="AA897" s="340" t="str">
        <f t="shared" si="447"/>
        <v/>
      </c>
      <c r="AB897" s="341" t="s">
        <v>187</v>
      </c>
      <c r="AC897" s="342" t="str">
        <f t="shared" si="448"/>
        <v/>
      </c>
      <c r="AD897" s="509" t="str">
        <f t="shared" si="449"/>
        <v/>
      </c>
      <c r="AE897" s="343" t="str">
        <f>IFERROR(ROUNDDOWN(ROUNDDOWN(ROUND(L897*VLOOKUP(K897,【参考】数式用!$A$2:$M$57,MATCH("処遇改善加算Ⅳ",【参考】数式用!$G$3:$M$3,0)+6,0),0),0)*AA897*0.5,0), "")</f>
        <v/>
      </c>
      <c r="AF897" s="344"/>
      <c r="AG897" s="345"/>
      <c r="AH897" s="345"/>
      <c r="AI897" s="344"/>
      <c r="AJ897" s="382"/>
      <c r="AK897" s="346"/>
      <c r="AL897" s="324" t="str">
        <f t="shared" si="450"/>
        <v/>
      </c>
      <c r="AM897" s="325" t="str">
        <f t="shared" si="451"/>
        <v/>
      </c>
      <c r="AN897" s="255"/>
      <c r="AO897" s="577" t="str">
        <f>IFERROR(VLOOKUP(K897,【参考】数式用!$A$2:$N$57,14,FALSE),"")</f>
        <v/>
      </c>
      <c r="AP897" s="577" t="str">
        <f t="shared" si="452"/>
        <v/>
      </c>
      <c r="AQ897" s="560" t="str">
        <f t="shared" si="453"/>
        <v/>
      </c>
      <c r="AR897" s="560" t="str">
        <f t="shared" si="454"/>
        <v>キャリアパス要件Ⅰ・Ⅱ_</v>
      </c>
      <c r="AS897" s="632" t="str">
        <f t="shared" si="455"/>
        <v>入力済</v>
      </c>
      <c r="AT897" s="577" t="str">
        <f t="shared" si="456"/>
        <v/>
      </c>
      <c r="AU897" s="632" t="str">
        <f t="shared" si="457"/>
        <v>入力済</v>
      </c>
      <c r="AV897" s="632" t="str">
        <f t="shared" si="458"/>
        <v/>
      </c>
      <c r="AW897" s="632" t="str">
        <f t="shared" si="459"/>
        <v/>
      </c>
      <c r="AX897" s="577" t="str">
        <f t="shared" si="460"/>
        <v/>
      </c>
      <c r="AY897" s="632" t="str">
        <f>IFERROR(VLOOKUP(K897,【参考】数式用!$AR$3:$AS$49, 2, FALSE), "")</f>
        <v/>
      </c>
      <c r="AZ897" s="577" t="str">
        <f t="shared" si="461"/>
        <v/>
      </c>
      <c r="BA897" s="559" t="str">
        <f t="shared" si="462"/>
        <v>入力済</v>
      </c>
      <c r="BB897" s="632" t="str">
        <f>IFERROR(VLOOKUP(K897,【参考】数式用!$AX$3:$AY$59, 2, FALSE), "")</f>
        <v/>
      </c>
      <c r="BC897" s="577" t="str">
        <f t="shared" si="463"/>
        <v/>
      </c>
      <c r="BD897" s="559" t="str">
        <f t="shared" si="464"/>
        <v>入力済</v>
      </c>
      <c r="BE897" s="559" t="str">
        <f t="shared" si="465"/>
        <v/>
      </c>
      <c r="BF897" s="559" t="str">
        <f t="shared" si="466"/>
        <v/>
      </c>
      <c r="BG897" s="559" t="str">
        <f t="shared" si="467"/>
        <v/>
      </c>
      <c r="BH897" s="559" t="str">
        <f t="shared" si="468"/>
        <v/>
      </c>
      <c r="BI897" s="559" t="str">
        <f t="shared" si="469"/>
        <v/>
      </c>
      <c r="BK897" s="27"/>
      <c r="BL897" s="606" t="str">
        <f t="shared" si="470"/>
        <v/>
      </c>
      <c r="BM897" s="606" t="str">
        <f t="shared" si="471"/>
        <v/>
      </c>
      <c r="BN897" s="606" t="str">
        <f t="shared" si="472"/>
        <v/>
      </c>
      <c r="BO897" s="607" t="str">
        <f>IFERROR(IF(BN897="対象",ROUNDDOWN(L897*VLOOKUP(K897,【参考】数式用!$A$4:$J$42,10,FALSE)*AA897,0),""),"")</f>
        <v/>
      </c>
      <c r="BP897" s="606" t="str">
        <f t="shared" si="445"/>
        <v/>
      </c>
      <c r="BQ897" s="606" t="str">
        <f t="shared" si="473"/>
        <v/>
      </c>
      <c r="BR897" s="608" t="str">
        <f t="shared" si="446"/>
        <v/>
      </c>
      <c r="BS897" s="608" t="str">
        <f t="shared" si="474"/>
        <v/>
      </c>
      <c r="BT897" s="606" t="str">
        <f t="shared" si="475"/>
        <v/>
      </c>
      <c r="BU897" s="607" t="str">
        <f>IFERROR(IF(BT897="Ⅱロ有り",ROUNDDOWN(L897*VLOOKUP(K897,【参考】数式用!$A$4:$J$42,10,FALSE)*AA897,0),""),"")</f>
        <v/>
      </c>
      <c r="BV897" s="606" t="str">
        <f>IFERROR(IF(BT897="Ⅱロなし",ROUNDDOWN(L897*VLOOKUP(K897,【参考】数式用!$A$4:$J$42,8,FALSE)*AA897,0),""),"")</f>
        <v/>
      </c>
    </row>
    <row r="898" spans="1:74" ht="110.1" customHeight="1" thickBot="1">
      <c r="A898" s="333">
        <v>885</v>
      </c>
      <c r="B898" s="1008" t="str">
        <f>IF(基本情報入力シート!B920="","",基本情報入力シート!B920)</f>
        <v/>
      </c>
      <c r="C898" s="1009"/>
      <c r="D898" s="1009"/>
      <c r="E898" s="1009"/>
      <c r="F898" s="1010"/>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24" t="str">
        <f>IF('別紙様式2-2（個票（４、５月））'!M898="","",'別紙様式2-2（個票（４、５月））'!M898)</f>
        <v/>
      </c>
      <c r="N898" s="584" t="str">
        <f>IF('別紙様式2-2（個票（４、５月））'!N898="","",'別紙様式2-2（個票（４、５月））'!N898)</f>
        <v/>
      </c>
      <c r="O898" s="336"/>
      <c r="P898" s="337" t="str">
        <f>IFERROR(VLOOKUP(K898,【参考】数式用!$A$2:$M$57,MATCH(O898,【参考】数式用!$G$3:$M$3,0)+6,0),"")</f>
        <v/>
      </c>
      <c r="Q898" s="338" t="s">
        <v>118</v>
      </c>
      <c r="R898" s="339"/>
      <c r="S898" s="340" t="s">
        <v>183</v>
      </c>
      <c r="T898" s="339"/>
      <c r="U898" s="340" t="s">
        <v>184</v>
      </c>
      <c r="V898" s="339"/>
      <c r="W898" s="340" t="s">
        <v>183</v>
      </c>
      <c r="X898" s="339"/>
      <c r="Y898" s="340" t="s">
        <v>185</v>
      </c>
      <c r="Z898" s="340" t="s">
        <v>186</v>
      </c>
      <c r="AA898" s="340" t="str">
        <f t="shared" si="447"/>
        <v/>
      </c>
      <c r="AB898" s="341" t="s">
        <v>187</v>
      </c>
      <c r="AC898" s="342" t="str">
        <f t="shared" si="448"/>
        <v/>
      </c>
      <c r="AD898" s="509" t="str">
        <f t="shared" si="449"/>
        <v/>
      </c>
      <c r="AE898" s="343" t="str">
        <f>IFERROR(ROUNDDOWN(ROUNDDOWN(ROUND(L898*VLOOKUP(K898,【参考】数式用!$A$2:$M$57,MATCH("処遇改善加算Ⅳ",【参考】数式用!$G$3:$M$3,0)+6,0),0),0)*AA898*0.5,0), "")</f>
        <v/>
      </c>
      <c r="AF898" s="344"/>
      <c r="AG898" s="345"/>
      <c r="AH898" s="345"/>
      <c r="AI898" s="344"/>
      <c r="AJ898" s="382"/>
      <c r="AK898" s="346"/>
      <c r="AL898" s="324" t="str">
        <f t="shared" si="450"/>
        <v/>
      </c>
      <c r="AM898" s="325" t="str">
        <f t="shared" si="451"/>
        <v/>
      </c>
      <c r="AN898" s="255"/>
      <c r="AO898" s="577" t="str">
        <f>IFERROR(VLOOKUP(K898,【参考】数式用!$A$2:$N$57,14,FALSE),"")</f>
        <v/>
      </c>
      <c r="AP898" s="577" t="str">
        <f t="shared" si="452"/>
        <v/>
      </c>
      <c r="AQ898" s="560" t="str">
        <f t="shared" si="453"/>
        <v/>
      </c>
      <c r="AR898" s="560" t="str">
        <f t="shared" si="454"/>
        <v>キャリアパス要件Ⅰ・Ⅱ_</v>
      </c>
      <c r="AS898" s="632" t="str">
        <f t="shared" si="455"/>
        <v>入力済</v>
      </c>
      <c r="AT898" s="577" t="str">
        <f t="shared" si="456"/>
        <v/>
      </c>
      <c r="AU898" s="632" t="str">
        <f t="shared" si="457"/>
        <v>入力済</v>
      </c>
      <c r="AV898" s="632" t="str">
        <f t="shared" si="458"/>
        <v/>
      </c>
      <c r="AW898" s="632" t="str">
        <f t="shared" si="459"/>
        <v/>
      </c>
      <c r="AX898" s="577" t="str">
        <f t="shared" si="460"/>
        <v/>
      </c>
      <c r="AY898" s="632" t="str">
        <f>IFERROR(VLOOKUP(K898,【参考】数式用!$AR$3:$AS$49, 2, FALSE), "")</f>
        <v/>
      </c>
      <c r="AZ898" s="577" t="str">
        <f t="shared" si="461"/>
        <v/>
      </c>
      <c r="BA898" s="559" t="str">
        <f t="shared" si="462"/>
        <v>入力済</v>
      </c>
      <c r="BB898" s="632" t="str">
        <f>IFERROR(VLOOKUP(K898,【参考】数式用!$AX$3:$AY$59, 2, FALSE), "")</f>
        <v/>
      </c>
      <c r="BC898" s="577" t="str">
        <f t="shared" si="463"/>
        <v/>
      </c>
      <c r="BD898" s="559" t="str">
        <f t="shared" si="464"/>
        <v>入力済</v>
      </c>
      <c r="BE898" s="559" t="str">
        <f t="shared" si="465"/>
        <v/>
      </c>
      <c r="BF898" s="559" t="str">
        <f t="shared" si="466"/>
        <v/>
      </c>
      <c r="BG898" s="559" t="str">
        <f t="shared" si="467"/>
        <v/>
      </c>
      <c r="BH898" s="559" t="str">
        <f t="shared" si="468"/>
        <v/>
      </c>
      <c r="BI898" s="559" t="str">
        <f t="shared" si="469"/>
        <v/>
      </c>
      <c r="BK898" s="27"/>
      <c r="BL898" s="606" t="str">
        <f t="shared" si="470"/>
        <v/>
      </c>
      <c r="BM898" s="606" t="str">
        <f t="shared" si="471"/>
        <v/>
      </c>
      <c r="BN898" s="606" t="str">
        <f t="shared" si="472"/>
        <v/>
      </c>
      <c r="BO898" s="607" t="str">
        <f>IFERROR(IF(BN898="対象",ROUNDDOWN(L898*VLOOKUP(K898,【参考】数式用!$A$4:$J$42,10,FALSE)*AA898,0),""),"")</f>
        <v/>
      </c>
      <c r="BP898" s="606" t="str">
        <f t="shared" si="445"/>
        <v/>
      </c>
      <c r="BQ898" s="606" t="str">
        <f t="shared" si="473"/>
        <v/>
      </c>
      <c r="BR898" s="608" t="str">
        <f t="shared" si="446"/>
        <v/>
      </c>
      <c r="BS898" s="608" t="str">
        <f t="shared" si="474"/>
        <v/>
      </c>
      <c r="BT898" s="606" t="str">
        <f t="shared" si="475"/>
        <v/>
      </c>
      <c r="BU898" s="607" t="str">
        <f>IFERROR(IF(BT898="Ⅱロ有り",ROUNDDOWN(L898*VLOOKUP(K898,【参考】数式用!$A$4:$J$42,10,FALSE)*AA898,0),""),"")</f>
        <v/>
      </c>
      <c r="BV898" s="606" t="str">
        <f>IFERROR(IF(BT898="Ⅱロなし",ROUNDDOWN(L898*VLOOKUP(K898,【参考】数式用!$A$4:$J$42,8,FALSE)*AA898,0),""),"")</f>
        <v/>
      </c>
    </row>
    <row r="899" spans="1:74" ht="110.1" customHeight="1" thickBot="1">
      <c r="A899" s="333">
        <v>886</v>
      </c>
      <c r="B899" s="1008" t="str">
        <f>IF(基本情報入力シート!B921="","",基本情報入力シート!B921)</f>
        <v/>
      </c>
      <c r="C899" s="1009"/>
      <c r="D899" s="1009"/>
      <c r="E899" s="1009"/>
      <c r="F899" s="1010"/>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24" t="str">
        <f>IF('別紙様式2-2（個票（４、５月））'!M899="","",'別紙様式2-2（個票（４、５月））'!M899)</f>
        <v/>
      </c>
      <c r="N899" s="584" t="str">
        <f>IF('別紙様式2-2（個票（４、５月））'!N899="","",'別紙様式2-2（個票（４、５月））'!N899)</f>
        <v/>
      </c>
      <c r="O899" s="336"/>
      <c r="P899" s="337" t="str">
        <f>IFERROR(VLOOKUP(K899,【参考】数式用!$A$2:$M$57,MATCH(O899,【参考】数式用!$G$3:$M$3,0)+6,0),"")</f>
        <v/>
      </c>
      <c r="Q899" s="338" t="s">
        <v>118</v>
      </c>
      <c r="R899" s="339"/>
      <c r="S899" s="340" t="s">
        <v>183</v>
      </c>
      <c r="T899" s="339"/>
      <c r="U899" s="340" t="s">
        <v>184</v>
      </c>
      <c r="V899" s="339"/>
      <c r="W899" s="340" t="s">
        <v>183</v>
      </c>
      <c r="X899" s="339"/>
      <c r="Y899" s="340" t="s">
        <v>185</v>
      </c>
      <c r="Z899" s="340" t="s">
        <v>186</v>
      </c>
      <c r="AA899" s="340" t="str">
        <f t="shared" si="447"/>
        <v/>
      </c>
      <c r="AB899" s="341" t="s">
        <v>187</v>
      </c>
      <c r="AC899" s="342" t="str">
        <f t="shared" si="448"/>
        <v/>
      </c>
      <c r="AD899" s="509" t="str">
        <f t="shared" si="449"/>
        <v/>
      </c>
      <c r="AE899" s="343" t="str">
        <f>IFERROR(ROUNDDOWN(ROUNDDOWN(ROUND(L899*VLOOKUP(K899,【参考】数式用!$A$2:$M$57,MATCH("処遇改善加算Ⅳ",【参考】数式用!$G$3:$M$3,0)+6,0),0),0)*AA899*0.5,0), "")</f>
        <v/>
      </c>
      <c r="AF899" s="344"/>
      <c r="AG899" s="345"/>
      <c r="AH899" s="345"/>
      <c r="AI899" s="344"/>
      <c r="AJ899" s="382"/>
      <c r="AK899" s="346"/>
      <c r="AL899" s="324" t="str">
        <f t="shared" si="450"/>
        <v/>
      </c>
      <c r="AM899" s="325" t="str">
        <f t="shared" si="451"/>
        <v/>
      </c>
      <c r="AN899" s="255"/>
      <c r="AO899" s="577" t="str">
        <f>IFERROR(VLOOKUP(K899,【参考】数式用!$A$2:$N$57,14,FALSE),"")</f>
        <v/>
      </c>
      <c r="AP899" s="577" t="str">
        <f t="shared" si="452"/>
        <v/>
      </c>
      <c r="AQ899" s="560" t="str">
        <f t="shared" si="453"/>
        <v/>
      </c>
      <c r="AR899" s="560" t="str">
        <f t="shared" si="454"/>
        <v>キャリアパス要件Ⅰ・Ⅱ_</v>
      </c>
      <c r="AS899" s="632" t="str">
        <f t="shared" si="455"/>
        <v>入力済</v>
      </c>
      <c r="AT899" s="577" t="str">
        <f t="shared" si="456"/>
        <v/>
      </c>
      <c r="AU899" s="632" t="str">
        <f t="shared" si="457"/>
        <v>入力済</v>
      </c>
      <c r="AV899" s="632" t="str">
        <f t="shared" si="458"/>
        <v/>
      </c>
      <c r="AW899" s="632" t="str">
        <f t="shared" si="459"/>
        <v/>
      </c>
      <c r="AX899" s="577" t="str">
        <f t="shared" si="460"/>
        <v/>
      </c>
      <c r="AY899" s="632" t="str">
        <f>IFERROR(VLOOKUP(K899,【参考】数式用!$AR$3:$AS$49, 2, FALSE), "")</f>
        <v/>
      </c>
      <c r="AZ899" s="577" t="str">
        <f t="shared" si="461"/>
        <v/>
      </c>
      <c r="BA899" s="559" t="str">
        <f t="shared" si="462"/>
        <v>入力済</v>
      </c>
      <c r="BB899" s="632" t="str">
        <f>IFERROR(VLOOKUP(K899,【参考】数式用!$AX$3:$AY$59, 2, FALSE), "")</f>
        <v/>
      </c>
      <c r="BC899" s="577" t="str">
        <f t="shared" si="463"/>
        <v/>
      </c>
      <c r="BD899" s="559" t="str">
        <f t="shared" si="464"/>
        <v>入力済</v>
      </c>
      <c r="BE899" s="559" t="str">
        <f t="shared" si="465"/>
        <v/>
      </c>
      <c r="BF899" s="559" t="str">
        <f t="shared" si="466"/>
        <v/>
      </c>
      <c r="BG899" s="559" t="str">
        <f t="shared" si="467"/>
        <v/>
      </c>
      <c r="BH899" s="559" t="str">
        <f t="shared" si="468"/>
        <v/>
      </c>
      <c r="BI899" s="559" t="str">
        <f t="shared" si="469"/>
        <v/>
      </c>
      <c r="BK899" s="27"/>
      <c r="BL899" s="606" t="str">
        <f t="shared" si="470"/>
        <v/>
      </c>
      <c r="BM899" s="606" t="str">
        <f t="shared" si="471"/>
        <v/>
      </c>
      <c r="BN899" s="606" t="str">
        <f t="shared" si="472"/>
        <v/>
      </c>
      <c r="BO899" s="607" t="str">
        <f>IFERROR(IF(BN899="対象",ROUNDDOWN(L899*VLOOKUP(K899,【参考】数式用!$A$4:$J$42,10,FALSE)*AA899,0),""),"")</f>
        <v/>
      </c>
      <c r="BP899" s="606" t="str">
        <f t="shared" si="445"/>
        <v/>
      </c>
      <c r="BQ899" s="606" t="str">
        <f t="shared" si="473"/>
        <v/>
      </c>
      <c r="BR899" s="608" t="str">
        <f t="shared" si="446"/>
        <v/>
      </c>
      <c r="BS899" s="608" t="str">
        <f t="shared" si="474"/>
        <v/>
      </c>
      <c r="BT899" s="606" t="str">
        <f t="shared" si="475"/>
        <v/>
      </c>
      <c r="BU899" s="607" t="str">
        <f>IFERROR(IF(BT899="Ⅱロ有り",ROUNDDOWN(L899*VLOOKUP(K899,【参考】数式用!$A$4:$J$42,10,FALSE)*AA899,0),""),"")</f>
        <v/>
      </c>
      <c r="BV899" s="606" t="str">
        <f>IFERROR(IF(BT899="Ⅱロなし",ROUNDDOWN(L899*VLOOKUP(K899,【参考】数式用!$A$4:$J$42,8,FALSE)*AA899,0),""),"")</f>
        <v/>
      </c>
    </row>
    <row r="900" spans="1:74" ht="110.1" customHeight="1" thickBot="1">
      <c r="A900" s="333">
        <v>887</v>
      </c>
      <c r="B900" s="1008" t="str">
        <f>IF(基本情報入力シート!B922="","",基本情報入力シート!B922)</f>
        <v/>
      </c>
      <c r="C900" s="1009"/>
      <c r="D900" s="1009"/>
      <c r="E900" s="1009"/>
      <c r="F900" s="1010"/>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24" t="str">
        <f>IF('別紙様式2-2（個票（４、５月））'!M900="","",'別紙様式2-2（個票（４、５月））'!M900)</f>
        <v/>
      </c>
      <c r="N900" s="584" t="str">
        <f>IF('別紙様式2-2（個票（４、５月））'!N900="","",'別紙様式2-2（個票（４、５月））'!N900)</f>
        <v/>
      </c>
      <c r="O900" s="336"/>
      <c r="P900" s="337" t="str">
        <f>IFERROR(VLOOKUP(K900,【参考】数式用!$A$2:$M$57,MATCH(O900,【参考】数式用!$G$3:$M$3,0)+6,0),"")</f>
        <v/>
      </c>
      <c r="Q900" s="338" t="s">
        <v>118</v>
      </c>
      <c r="R900" s="339"/>
      <c r="S900" s="340" t="s">
        <v>183</v>
      </c>
      <c r="T900" s="339"/>
      <c r="U900" s="340" t="s">
        <v>184</v>
      </c>
      <c r="V900" s="339"/>
      <c r="W900" s="340" t="s">
        <v>183</v>
      </c>
      <c r="X900" s="339"/>
      <c r="Y900" s="340" t="s">
        <v>185</v>
      </c>
      <c r="Z900" s="340" t="s">
        <v>186</v>
      </c>
      <c r="AA900" s="340" t="str">
        <f t="shared" si="447"/>
        <v/>
      </c>
      <c r="AB900" s="341" t="s">
        <v>187</v>
      </c>
      <c r="AC900" s="342" t="str">
        <f t="shared" si="448"/>
        <v/>
      </c>
      <c r="AD900" s="509" t="str">
        <f t="shared" si="449"/>
        <v/>
      </c>
      <c r="AE900" s="343" t="str">
        <f>IFERROR(ROUNDDOWN(ROUNDDOWN(ROUND(L900*VLOOKUP(K900,【参考】数式用!$A$2:$M$57,MATCH("処遇改善加算Ⅳ",【参考】数式用!$G$3:$M$3,0)+6,0),0),0)*AA900*0.5,0), "")</f>
        <v/>
      </c>
      <c r="AF900" s="344"/>
      <c r="AG900" s="345"/>
      <c r="AH900" s="345"/>
      <c r="AI900" s="344"/>
      <c r="AJ900" s="382"/>
      <c r="AK900" s="346"/>
      <c r="AL900" s="324" t="str">
        <f t="shared" si="450"/>
        <v/>
      </c>
      <c r="AM900" s="325" t="str">
        <f t="shared" si="451"/>
        <v/>
      </c>
      <c r="AN900" s="255"/>
      <c r="AO900" s="577" t="str">
        <f>IFERROR(VLOOKUP(K900,【参考】数式用!$A$2:$N$57,14,FALSE),"")</f>
        <v/>
      </c>
      <c r="AP900" s="577" t="str">
        <f t="shared" si="452"/>
        <v/>
      </c>
      <c r="AQ900" s="560" t="str">
        <f t="shared" si="453"/>
        <v/>
      </c>
      <c r="AR900" s="560" t="str">
        <f t="shared" si="454"/>
        <v>キャリアパス要件Ⅰ・Ⅱ_</v>
      </c>
      <c r="AS900" s="632" t="str">
        <f t="shared" si="455"/>
        <v>入力済</v>
      </c>
      <c r="AT900" s="577" t="str">
        <f t="shared" si="456"/>
        <v/>
      </c>
      <c r="AU900" s="632" t="str">
        <f t="shared" si="457"/>
        <v>入力済</v>
      </c>
      <c r="AV900" s="632" t="str">
        <f t="shared" si="458"/>
        <v/>
      </c>
      <c r="AW900" s="632" t="str">
        <f t="shared" si="459"/>
        <v/>
      </c>
      <c r="AX900" s="577" t="str">
        <f t="shared" si="460"/>
        <v/>
      </c>
      <c r="AY900" s="632" t="str">
        <f>IFERROR(VLOOKUP(K900,【参考】数式用!$AR$3:$AS$49, 2, FALSE), "")</f>
        <v/>
      </c>
      <c r="AZ900" s="577" t="str">
        <f t="shared" si="461"/>
        <v/>
      </c>
      <c r="BA900" s="559" t="str">
        <f t="shared" si="462"/>
        <v>入力済</v>
      </c>
      <c r="BB900" s="632" t="str">
        <f>IFERROR(VLOOKUP(K900,【参考】数式用!$AX$3:$AY$59, 2, FALSE), "")</f>
        <v/>
      </c>
      <c r="BC900" s="577" t="str">
        <f t="shared" si="463"/>
        <v/>
      </c>
      <c r="BD900" s="559" t="str">
        <f t="shared" si="464"/>
        <v>入力済</v>
      </c>
      <c r="BE900" s="559" t="str">
        <f t="shared" si="465"/>
        <v/>
      </c>
      <c r="BF900" s="559" t="str">
        <f t="shared" si="466"/>
        <v/>
      </c>
      <c r="BG900" s="559" t="str">
        <f t="shared" si="467"/>
        <v/>
      </c>
      <c r="BH900" s="559" t="str">
        <f t="shared" si="468"/>
        <v/>
      </c>
      <c r="BI900" s="559" t="str">
        <f t="shared" si="469"/>
        <v/>
      </c>
      <c r="BK900" s="27"/>
      <c r="BL900" s="606" t="str">
        <f t="shared" si="470"/>
        <v/>
      </c>
      <c r="BM900" s="606" t="str">
        <f t="shared" si="471"/>
        <v/>
      </c>
      <c r="BN900" s="606" t="str">
        <f t="shared" si="472"/>
        <v/>
      </c>
      <c r="BO900" s="607" t="str">
        <f>IFERROR(IF(BN900="対象",ROUNDDOWN(L900*VLOOKUP(K900,【参考】数式用!$A$4:$J$42,10,FALSE)*AA900,0),""),"")</f>
        <v/>
      </c>
      <c r="BP900" s="606" t="str">
        <f t="shared" si="445"/>
        <v/>
      </c>
      <c r="BQ900" s="606" t="str">
        <f t="shared" si="473"/>
        <v/>
      </c>
      <c r="BR900" s="608" t="str">
        <f t="shared" si="446"/>
        <v/>
      </c>
      <c r="BS900" s="608" t="str">
        <f t="shared" si="474"/>
        <v/>
      </c>
      <c r="BT900" s="606" t="str">
        <f t="shared" si="475"/>
        <v/>
      </c>
      <c r="BU900" s="607" t="str">
        <f>IFERROR(IF(BT900="Ⅱロ有り",ROUNDDOWN(L900*VLOOKUP(K900,【参考】数式用!$A$4:$J$42,10,FALSE)*AA900,0),""),"")</f>
        <v/>
      </c>
      <c r="BV900" s="606" t="str">
        <f>IFERROR(IF(BT900="Ⅱロなし",ROUNDDOWN(L900*VLOOKUP(K900,【参考】数式用!$A$4:$J$42,8,FALSE)*AA900,0),""),"")</f>
        <v/>
      </c>
    </row>
    <row r="901" spans="1:74" ht="110.1" customHeight="1" thickBot="1">
      <c r="A901" s="333">
        <v>888</v>
      </c>
      <c r="B901" s="1008" t="str">
        <f>IF(基本情報入力シート!B923="","",基本情報入力シート!B923)</f>
        <v/>
      </c>
      <c r="C901" s="1009"/>
      <c r="D901" s="1009"/>
      <c r="E901" s="1009"/>
      <c r="F901" s="1010"/>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24" t="str">
        <f>IF('別紙様式2-2（個票（４、５月））'!M901="","",'別紙様式2-2（個票（４、５月））'!M901)</f>
        <v/>
      </c>
      <c r="N901" s="584" t="str">
        <f>IF('別紙様式2-2（個票（４、５月））'!N901="","",'別紙様式2-2（個票（４、５月））'!N901)</f>
        <v/>
      </c>
      <c r="O901" s="336"/>
      <c r="P901" s="337" t="str">
        <f>IFERROR(VLOOKUP(K901,【参考】数式用!$A$2:$M$57,MATCH(O901,【参考】数式用!$G$3:$M$3,0)+6,0),"")</f>
        <v/>
      </c>
      <c r="Q901" s="338" t="s">
        <v>118</v>
      </c>
      <c r="R901" s="339"/>
      <c r="S901" s="340" t="s">
        <v>183</v>
      </c>
      <c r="T901" s="339"/>
      <c r="U901" s="340" t="s">
        <v>184</v>
      </c>
      <c r="V901" s="339"/>
      <c r="W901" s="340" t="s">
        <v>183</v>
      </c>
      <c r="X901" s="339"/>
      <c r="Y901" s="340" t="s">
        <v>185</v>
      </c>
      <c r="Z901" s="340" t="s">
        <v>186</v>
      </c>
      <c r="AA901" s="340" t="str">
        <f t="shared" si="447"/>
        <v/>
      </c>
      <c r="AB901" s="341" t="s">
        <v>187</v>
      </c>
      <c r="AC901" s="342" t="str">
        <f t="shared" si="448"/>
        <v/>
      </c>
      <c r="AD901" s="509" t="str">
        <f t="shared" si="449"/>
        <v/>
      </c>
      <c r="AE901" s="343" t="str">
        <f>IFERROR(ROUNDDOWN(ROUNDDOWN(ROUND(L901*VLOOKUP(K901,【参考】数式用!$A$2:$M$57,MATCH("処遇改善加算Ⅳ",【参考】数式用!$G$3:$M$3,0)+6,0),0),0)*AA901*0.5,0), "")</f>
        <v/>
      </c>
      <c r="AF901" s="344"/>
      <c r="AG901" s="345"/>
      <c r="AH901" s="345"/>
      <c r="AI901" s="344"/>
      <c r="AJ901" s="382"/>
      <c r="AK901" s="346"/>
      <c r="AL901" s="324" t="str">
        <f t="shared" si="450"/>
        <v/>
      </c>
      <c r="AM901" s="325" t="str">
        <f t="shared" si="451"/>
        <v/>
      </c>
      <c r="AN901" s="255"/>
      <c r="AO901" s="577" t="str">
        <f>IFERROR(VLOOKUP(K901,【参考】数式用!$A$2:$N$57,14,FALSE),"")</f>
        <v/>
      </c>
      <c r="AP901" s="577" t="str">
        <f t="shared" si="452"/>
        <v/>
      </c>
      <c r="AQ901" s="560" t="str">
        <f t="shared" si="453"/>
        <v/>
      </c>
      <c r="AR901" s="560" t="str">
        <f t="shared" si="454"/>
        <v>キャリアパス要件Ⅰ・Ⅱ_</v>
      </c>
      <c r="AS901" s="632" t="str">
        <f t="shared" si="455"/>
        <v>入力済</v>
      </c>
      <c r="AT901" s="577" t="str">
        <f t="shared" si="456"/>
        <v/>
      </c>
      <c r="AU901" s="632" t="str">
        <f t="shared" si="457"/>
        <v>入力済</v>
      </c>
      <c r="AV901" s="632" t="str">
        <f t="shared" si="458"/>
        <v/>
      </c>
      <c r="AW901" s="632" t="str">
        <f t="shared" si="459"/>
        <v/>
      </c>
      <c r="AX901" s="577" t="str">
        <f t="shared" si="460"/>
        <v/>
      </c>
      <c r="AY901" s="632" t="str">
        <f>IFERROR(VLOOKUP(K901,【参考】数式用!$AR$3:$AS$49, 2, FALSE), "")</f>
        <v/>
      </c>
      <c r="AZ901" s="577" t="str">
        <f t="shared" si="461"/>
        <v/>
      </c>
      <c r="BA901" s="559" t="str">
        <f t="shared" si="462"/>
        <v>入力済</v>
      </c>
      <c r="BB901" s="632" t="str">
        <f>IFERROR(VLOOKUP(K901,【参考】数式用!$AX$3:$AY$59, 2, FALSE), "")</f>
        <v/>
      </c>
      <c r="BC901" s="577" t="str">
        <f t="shared" si="463"/>
        <v/>
      </c>
      <c r="BD901" s="559" t="str">
        <f t="shared" si="464"/>
        <v>入力済</v>
      </c>
      <c r="BE901" s="559" t="str">
        <f t="shared" si="465"/>
        <v/>
      </c>
      <c r="BF901" s="559" t="str">
        <f t="shared" si="466"/>
        <v/>
      </c>
      <c r="BG901" s="559" t="str">
        <f t="shared" si="467"/>
        <v/>
      </c>
      <c r="BH901" s="559" t="str">
        <f t="shared" si="468"/>
        <v/>
      </c>
      <c r="BI901" s="559" t="str">
        <f t="shared" si="469"/>
        <v/>
      </c>
      <c r="BK901" s="27"/>
      <c r="BL901" s="606" t="str">
        <f t="shared" si="470"/>
        <v/>
      </c>
      <c r="BM901" s="606" t="str">
        <f t="shared" si="471"/>
        <v/>
      </c>
      <c r="BN901" s="606" t="str">
        <f t="shared" si="472"/>
        <v/>
      </c>
      <c r="BO901" s="607" t="str">
        <f>IFERROR(IF(BN901="対象",ROUNDDOWN(L901*VLOOKUP(K901,【参考】数式用!$A$4:$J$42,10,FALSE)*AA901,0),""),"")</f>
        <v/>
      </c>
      <c r="BP901" s="606" t="str">
        <f t="shared" si="445"/>
        <v/>
      </c>
      <c r="BQ901" s="606" t="str">
        <f t="shared" si="473"/>
        <v/>
      </c>
      <c r="BR901" s="608" t="str">
        <f t="shared" si="446"/>
        <v/>
      </c>
      <c r="BS901" s="608" t="str">
        <f t="shared" si="474"/>
        <v/>
      </c>
      <c r="BT901" s="606" t="str">
        <f t="shared" si="475"/>
        <v/>
      </c>
      <c r="BU901" s="607" t="str">
        <f>IFERROR(IF(BT901="Ⅱロ有り",ROUNDDOWN(L901*VLOOKUP(K901,【参考】数式用!$A$4:$J$42,10,FALSE)*AA901,0),""),"")</f>
        <v/>
      </c>
      <c r="BV901" s="606" t="str">
        <f>IFERROR(IF(BT901="Ⅱロなし",ROUNDDOWN(L901*VLOOKUP(K901,【参考】数式用!$A$4:$J$42,8,FALSE)*AA901,0),""),"")</f>
        <v/>
      </c>
    </row>
    <row r="902" spans="1:74" ht="110.1" customHeight="1" thickBot="1">
      <c r="A902" s="333">
        <v>889</v>
      </c>
      <c r="B902" s="1008" t="str">
        <f>IF(基本情報入力シート!B924="","",基本情報入力シート!B924)</f>
        <v/>
      </c>
      <c r="C902" s="1009"/>
      <c r="D902" s="1009"/>
      <c r="E902" s="1009"/>
      <c r="F902" s="1010"/>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24" t="str">
        <f>IF('別紙様式2-2（個票（４、５月））'!M902="","",'別紙様式2-2（個票（４、５月））'!M902)</f>
        <v/>
      </c>
      <c r="N902" s="584" t="str">
        <f>IF('別紙様式2-2（個票（４、５月））'!N902="","",'別紙様式2-2（個票（４、５月））'!N902)</f>
        <v/>
      </c>
      <c r="O902" s="336"/>
      <c r="P902" s="337" t="str">
        <f>IFERROR(VLOOKUP(K902,【参考】数式用!$A$2:$M$57,MATCH(O902,【参考】数式用!$G$3:$M$3,0)+6,0),"")</f>
        <v/>
      </c>
      <c r="Q902" s="338" t="s">
        <v>118</v>
      </c>
      <c r="R902" s="339"/>
      <c r="S902" s="340" t="s">
        <v>183</v>
      </c>
      <c r="T902" s="339"/>
      <c r="U902" s="340" t="s">
        <v>184</v>
      </c>
      <c r="V902" s="339"/>
      <c r="W902" s="340" t="s">
        <v>183</v>
      </c>
      <c r="X902" s="339"/>
      <c r="Y902" s="340" t="s">
        <v>185</v>
      </c>
      <c r="Z902" s="340" t="s">
        <v>186</v>
      </c>
      <c r="AA902" s="340" t="str">
        <f t="shared" si="447"/>
        <v/>
      </c>
      <c r="AB902" s="341" t="s">
        <v>187</v>
      </c>
      <c r="AC902" s="342" t="str">
        <f t="shared" si="448"/>
        <v/>
      </c>
      <c r="AD902" s="509" t="str">
        <f t="shared" si="449"/>
        <v/>
      </c>
      <c r="AE902" s="343" t="str">
        <f>IFERROR(ROUNDDOWN(ROUNDDOWN(ROUND(L902*VLOOKUP(K902,【参考】数式用!$A$2:$M$57,MATCH("処遇改善加算Ⅳ",【参考】数式用!$G$3:$M$3,0)+6,0),0),0)*AA902*0.5,0), "")</f>
        <v/>
      </c>
      <c r="AF902" s="344"/>
      <c r="AG902" s="345"/>
      <c r="AH902" s="345"/>
      <c r="AI902" s="344"/>
      <c r="AJ902" s="382"/>
      <c r="AK902" s="346"/>
      <c r="AL902" s="324" t="str">
        <f t="shared" si="450"/>
        <v/>
      </c>
      <c r="AM902" s="325" t="str">
        <f t="shared" si="451"/>
        <v/>
      </c>
      <c r="AN902" s="255"/>
      <c r="AO902" s="577" t="str">
        <f>IFERROR(VLOOKUP(K902,【参考】数式用!$A$2:$N$57,14,FALSE),"")</f>
        <v/>
      </c>
      <c r="AP902" s="577" t="str">
        <f t="shared" si="452"/>
        <v/>
      </c>
      <c r="AQ902" s="560" t="str">
        <f t="shared" si="453"/>
        <v/>
      </c>
      <c r="AR902" s="560" t="str">
        <f t="shared" si="454"/>
        <v>キャリアパス要件Ⅰ・Ⅱ_</v>
      </c>
      <c r="AS902" s="632" t="str">
        <f t="shared" si="455"/>
        <v>入力済</v>
      </c>
      <c r="AT902" s="577" t="str">
        <f t="shared" si="456"/>
        <v/>
      </c>
      <c r="AU902" s="632" t="str">
        <f t="shared" si="457"/>
        <v>入力済</v>
      </c>
      <c r="AV902" s="632" t="str">
        <f t="shared" si="458"/>
        <v/>
      </c>
      <c r="AW902" s="632" t="str">
        <f t="shared" si="459"/>
        <v/>
      </c>
      <c r="AX902" s="577" t="str">
        <f t="shared" si="460"/>
        <v/>
      </c>
      <c r="AY902" s="632" t="str">
        <f>IFERROR(VLOOKUP(K902,【参考】数式用!$AR$3:$AS$49, 2, FALSE), "")</f>
        <v/>
      </c>
      <c r="AZ902" s="577" t="str">
        <f t="shared" si="461"/>
        <v/>
      </c>
      <c r="BA902" s="559" t="str">
        <f t="shared" si="462"/>
        <v>入力済</v>
      </c>
      <c r="BB902" s="632" t="str">
        <f>IFERROR(VLOOKUP(K902,【参考】数式用!$AX$3:$AY$59, 2, FALSE), "")</f>
        <v/>
      </c>
      <c r="BC902" s="577" t="str">
        <f t="shared" si="463"/>
        <v/>
      </c>
      <c r="BD902" s="559" t="str">
        <f t="shared" si="464"/>
        <v>入力済</v>
      </c>
      <c r="BE902" s="559" t="str">
        <f t="shared" si="465"/>
        <v/>
      </c>
      <c r="BF902" s="559" t="str">
        <f t="shared" si="466"/>
        <v/>
      </c>
      <c r="BG902" s="559" t="str">
        <f t="shared" si="467"/>
        <v/>
      </c>
      <c r="BH902" s="559" t="str">
        <f t="shared" si="468"/>
        <v/>
      </c>
      <c r="BI902" s="559" t="str">
        <f t="shared" si="469"/>
        <v/>
      </c>
      <c r="BK902" s="27"/>
      <c r="BL902" s="606" t="str">
        <f t="shared" si="470"/>
        <v/>
      </c>
      <c r="BM902" s="606" t="str">
        <f t="shared" si="471"/>
        <v/>
      </c>
      <c r="BN902" s="606" t="str">
        <f t="shared" si="472"/>
        <v/>
      </c>
      <c r="BO902" s="607" t="str">
        <f>IFERROR(IF(BN902="対象",ROUNDDOWN(L902*VLOOKUP(K902,【参考】数式用!$A$4:$J$42,10,FALSE)*AA902,0),""),"")</f>
        <v/>
      </c>
      <c r="BP902" s="606" t="str">
        <f t="shared" si="445"/>
        <v/>
      </c>
      <c r="BQ902" s="606" t="str">
        <f t="shared" si="473"/>
        <v/>
      </c>
      <c r="BR902" s="608" t="str">
        <f t="shared" si="446"/>
        <v/>
      </c>
      <c r="BS902" s="608" t="str">
        <f t="shared" si="474"/>
        <v/>
      </c>
      <c r="BT902" s="606" t="str">
        <f t="shared" si="475"/>
        <v/>
      </c>
      <c r="BU902" s="607" t="str">
        <f>IFERROR(IF(BT902="Ⅱロ有り",ROUNDDOWN(L902*VLOOKUP(K902,【参考】数式用!$A$4:$J$42,10,FALSE)*AA902,0),""),"")</f>
        <v/>
      </c>
      <c r="BV902" s="606" t="str">
        <f>IFERROR(IF(BT902="Ⅱロなし",ROUNDDOWN(L902*VLOOKUP(K902,【参考】数式用!$A$4:$J$42,8,FALSE)*AA902,0),""),"")</f>
        <v/>
      </c>
    </row>
    <row r="903" spans="1:74" ht="110.1" customHeight="1" thickBot="1">
      <c r="A903" s="333">
        <v>890</v>
      </c>
      <c r="B903" s="1008" t="str">
        <f>IF(基本情報入力シート!B925="","",基本情報入力シート!B925)</f>
        <v/>
      </c>
      <c r="C903" s="1009"/>
      <c r="D903" s="1009"/>
      <c r="E903" s="1009"/>
      <c r="F903" s="1010"/>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24" t="str">
        <f>IF('別紙様式2-2（個票（４、５月））'!M903="","",'別紙様式2-2（個票（４、５月））'!M903)</f>
        <v/>
      </c>
      <c r="N903" s="584" t="str">
        <f>IF('別紙様式2-2（個票（４、５月））'!N903="","",'別紙様式2-2（個票（４、５月））'!N903)</f>
        <v/>
      </c>
      <c r="O903" s="336"/>
      <c r="P903" s="337" t="str">
        <f>IFERROR(VLOOKUP(K903,【参考】数式用!$A$2:$M$57,MATCH(O903,【参考】数式用!$G$3:$M$3,0)+6,0),"")</f>
        <v/>
      </c>
      <c r="Q903" s="338" t="s">
        <v>118</v>
      </c>
      <c r="R903" s="339"/>
      <c r="S903" s="340" t="s">
        <v>183</v>
      </c>
      <c r="T903" s="339"/>
      <c r="U903" s="340" t="s">
        <v>184</v>
      </c>
      <c r="V903" s="339"/>
      <c r="W903" s="340" t="s">
        <v>183</v>
      </c>
      <c r="X903" s="339"/>
      <c r="Y903" s="340" t="s">
        <v>185</v>
      </c>
      <c r="Z903" s="340" t="s">
        <v>186</v>
      </c>
      <c r="AA903" s="340" t="str">
        <f t="shared" si="447"/>
        <v/>
      </c>
      <c r="AB903" s="341" t="s">
        <v>187</v>
      </c>
      <c r="AC903" s="342" t="str">
        <f t="shared" si="448"/>
        <v/>
      </c>
      <c r="AD903" s="509" t="str">
        <f t="shared" si="449"/>
        <v/>
      </c>
      <c r="AE903" s="343" t="str">
        <f>IFERROR(ROUNDDOWN(ROUNDDOWN(ROUND(L903*VLOOKUP(K903,【参考】数式用!$A$2:$M$57,MATCH("処遇改善加算Ⅳ",【参考】数式用!$G$3:$M$3,0)+6,0),0),0)*AA903*0.5,0), "")</f>
        <v/>
      </c>
      <c r="AF903" s="344"/>
      <c r="AG903" s="345"/>
      <c r="AH903" s="345"/>
      <c r="AI903" s="344"/>
      <c r="AJ903" s="382"/>
      <c r="AK903" s="346"/>
      <c r="AL903" s="324" t="str">
        <f t="shared" si="450"/>
        <v/>
      </c>
      <c r="AM903" s="325" t="str">
        <f t="shared" si="451"/>
        <v/>
      </c>
      <c r="AN903" s="255"/>
      <c r="AO903" s="577" t="str">
        <f>IFERROR(VLOOKUP(K903,【参考】数式用!$A$2:$N$57,14,FALSE),"")</f>
        <v/>
      </c>
      <c r="AP903" s="577" t="str">
        <f t="shared" si="452"/>
        <v/>
      </c>
      <c r="AQ903" s="560" t="str">
        <f t="shared" si="453"/>
        <v/>
      </c>
      <c r="AR903" s="560" t="str">
        <f t="shared" si="454"/>
        <v>キャリアパス要件Ⅰ・Ⅱ_</v>
      </c>
      <c r="AS903" s="632" t="str">
        <f t="shared" si="455"/>
        <v>入力済</v>
      </c>
      <c r="AT903" s="577" t="str">
        <f t="shared" si="456"/>
        <v/>
      </c>
      <c r="AU903" s="632" t="str">
        <f t="shared" si="457"/>
        <v>入力済</v>
      </c>
      <c r="AV903" s="632" t="str">
        <f t="shared" si="458"/>
        <v/>
      </c>
      <c r="AW903" s="632" t="str">
        <f t="shared" si="459"/>
        <v/>
      </c>
      <c r="AX903" s="577" t="str">
        <f t="shared" si="460"/>
        <v/>
      </c>
      <c r="AY903" s="632" t="str">
        <f>IFERROR(VLOOKUP(K903,【参考】数式用!$AR$3:$AS$49, 2, FALSE), "")</f>
        <v/>
      </c>
      <c r="AZ903" s="577" t="str">
        <f t="shared" si="461"/>
        <v/>
      </c>
      <c r="BA903" s="559" t="str">
        <f t="shared" si="462"/>
        <v>入力済</v>
      </c>
      <c r="BB903" s="632" t="str">
        <f>IFERROR(VLOOKUP(K903,【参考】数式用!$AX$3:$AY$59, 2, FALSE), "")</f>
        <v/>
      </c>
      <c r="BC903" s="577" t="str">
        <f t="shared" si="463"/>
        <v/>
      </c>
      <c r="BD903" s="559" t="str">
        <f t="shared" si="464"/>
        <v>入力済</v>
      </c>
      <c r="BE903" s="559" t="str">
        <f t="shared" si="465"/>
        <v/>
      </c>
      <c r="BF903" s="559" t="str">
        <f t="shared" si="466"/>
        <v/>
      </c>
      <c r="BG903" s="559" t="str">
        <f t="shared" si="467"/>
        <v/>
      </c>
      <c r="BH903" s="559" t="str">
        <f t="shared" si="468"/>
        <v/>
      </c>
      <c r="BI903" s="559" t="str">
        <f t="shared" si="469"/>
        <v/>
      </c>
      <c r="BK903" s="27"/>
      <c r="BL903" s="606" t="str">
        <f t="shared" si="470"/>
        <v/>
      </c>
      <c r="BM903" s="606" t="str">
        <f t="shared" si="471"/>
        <v/>
      </c>
      <c r="BN903" s="606" t="str">
        <f t="shared" si="472"/>
        <v/>
      </c>
      <c r="BO903" s="607" t="str">
        <f>IFERROR(IF(BN903="対象",ROUNDDOWN(L903*VLOOKUP(K903,【参考】数式用!$A$4:$J$42,10,FALSE)*AA903,0),""),"")</f>
        <v/>
      </c>
      <c r="BP903" s="606" t="str">
        <f t="shared" si="445"/>
        <v/>
      </c>
      <c r="BQ903" s="606" t="str">
        <f t="shared" si="473"/>
        <v/>
      </c>
      <c r="BR903" s="608" t="str">
        <f t="shared" si="446"/>
        <v/>
      </c>
      <c r="BS903" s="608" t="str">
        <f t="shared" si="474"/>
        <v/>
      </c>
      <c r="BT903" s="606" t="str">
        <f t="shared" si="475"/>
        <v/>
      </c>
      <c r="BU903" s="607" t="str">
        <f>IFERROR(IF(BT903="Ⅱロ有り",ROUNDDOWN(L903*VLOOKUP(K903,【参考】数式用!$A$4:$J$42,10,FALSE)*AA903,0),""),"")</f>
        <v/>
      </c>
      <c r="BV903" s="606" t="str">
        <f>IFERROR(IF(BT903="Ⅱロなし",ROUNDDOWN(L903*VLOOKUP(K903,【参考】数式用!$A$4:$J$42,8,FALSE)*AA903,0),""),"")</f>
        <v/>
      </c>
    </row>
    <row r="904" spans="1:74" ht="110.1" customHeight="1" thickBot="1">
      <c r="A904" s="333">
        <v>891</v>
      </c>
      <c r="B904" s="1008" t="str">
        <f>IF(基本情報入力シート!B926="","",基本情報入力シート!B926)</f>
        <v/>
      </c>
      <c r="C904" s="1009"/>
      <c r="D904" s="1009"/>
      <c r="E904" s="1009"/>
      <c r="F904" s="1010"/>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24" t="str">
        <f>IF('別紙様式2-2（個票（４、５月））'!M904="","",'別紙様式2-2（個票（４、５月））'!M904)</f>
        <v/>
      </c>
      <c r="N904" s="584" t="str">
        <f>IF('別紙様式2-2（個票（４、５月））'!N904="","",'別紙様式2-2（個票（４、５月））'!N904)</f>
        <v/>
      </c>
      <c r="O904" s="336"/>
      <c r="P904" s="337" t="str">
        <f>IFERROR(VLOOKUP(K904,【参考】数式用!$A$2:$M$57,MATCH(O904,【参考】数式用!$G$3:$M$3,0)+6,0),"")</f>
        <v/>
      </c>
      <c r="Q904" s="338" t="s">
        <v>118</v>
      </c>
      <c r="R904" s="339"/>
      <c r="S904" s="340" t="s">
        <v>183</v>
      </c>
      <c r="T904" s="339"/>
      <c r="U904" s="340" t="s">
        <v>184</v>
      </c>
      <c r="V904" s="339"/>
      <c r="W904" s="340" t="s">
        <v>183</v>
      </c>
      <c r="X904" s="339"/>
      <c r="Y904" s="340" t="s">
        <v>185</v>
      </c>
      <c r="Z904" s="340" t="s">
        <v>186</v>
      </c>
      <c r="AA904" s="340" t="str">
        <f t="shared" si="447"/>
        <v/>
      </c>
      <c r="AB904" s="341" t="s">
        <v>187</v>
      </c>
      <c r="AC904" s="342" t="str">
        <f t="shared" si="448"/>
        <v/>
      </c>
      <c r="AD904" s="509" t="str">
        <f t="shared" si="449"/>
        <v/>
      </c>
      <c r="AE904" s="343" t="str">
        <f>IFERROR(ROUNDDOWN(ROUNDDOWN(ROUND(L904*VLOOKUP(K904,【参考】数式用!$A$2:$M$57,MATCH("処遇改善加算Ⅳ",【参考】数式用!$G$3:$M$3,0)+6,0),0),0)*AA904*0.5,0), "")</f>
        <v/>
      </c>
      <c r="AF904" s="344"/>
      <c r="AG904" s="345"/>
      <c r="AH904" s="345"/>
      <c r="AI904" s="344"/>
      <c r="AJ904" s="382"/>
      <c r="AK904" s="346"/>
      <c r="AL904" s="324" t="str">
        <f t="shared" si="450"/>
        <v/>
      </c>
      <c r="AM904" s="325" t="str">
        <f t="shared" si="451"/>
        <v/>
      </c>
      <c r="AN904" s="255"/>
      <c r="AO904" s="577" t="str">
        <f>IFERROR(VLOOKUP(K904,【参考】数式用!$A$2:$N$57,14,FALSE),"")</f>
        <v/>
      </c>
      <c r="AP904" s="577" t="str">
        <f t="shared" si="452"/>
        <v/>
      </c>
      <c r="AQ904" s="560" t="str">
        <f t="shared" si="453"/>
        <v/>
      </c>
      <c r="AR904" s="560" t="str">
        <f t="shared" si="454"/>
        <v>キャリアパス要件Ⅰ・Ⅱ_</v>
      </c>
      <c r="AS904" s="632" t="str">
        <f t="shared" si="455"/>
        <v>入力済</v>
      </c>
      <c r="AT904" s="577" t="str">
        <f t="shared" si="456"/>
        <v/>
      </c>
      <c r="AU904" s="632" t="str">
        <f t="shared" si="457"/>
        <v>入力済</v>
      </c>
      <c r="AV904" s="632" t="str">
        <f t="shared" si="458"/>
        <v/>
      </c>
      <c r="AW904" s="632" t="str">
        <f t="shared" si="459"/>
        <v/>
      </c>
      <c r="AX904" s="577" t="str">
        <f t="shared" si="460"/>
        <v/>
      </c>
      <c r="AY904" s="632" t="str">
        <f>IFERROR(VLOOKUP(K904,【参考】数式用!$AR$3:$AS$49, 2, FALSE), "")</f>
        <v/>
      </c>
      <c r="AZ904" s="577" t="str">
        <f t="shared" si="461"/>
        <v/>
      </c>
      <c r="BA904" s="559" t="str">
        <f t="shared" si="462"/>
        <v>入力済</v>
      </c>
      <c r="BB904" s="632" t="str">
        <f>IFERROR(VLOOKUP(K904,【参考】数式用!$AX$3:$AY$59, 2, FALSE), "")</f>
        <v/>
      </c>
      <c r="BC904" s="577" t="str">
        <f t="shared" si="463"/>
        <v/>
      </c>
      <c r="BD904" s="559" t="str">
        <f t="shared" si="464"/>
        <v>入力済</v>
      </c>
      <c r="BE904" s="559" t="str">
        <f t="shared" si="465"/>
        <v/>
      </c>
      <c r="BF904" s="559" t="str">
        <f t="shared" si="466"/>
        <v/>
      </c>
      <c r="BG904" s="559" t="str">
        <f t="shared" si="467"/>
        <v/>
      </c>
      <c r="BH904" s="559" t="str">
        <f t="shared" si="468"/>
        <v/>
      </c>
      <c r="BI904" s="559" t="str">
        <f t="shared" si="469"/>
        <v/>
      </c>
      <c r="BK904" s="27"/>
      <c r="BL904" s="606" t="str">
        <f t="shared" si="470"/>
        <v/>
      </c>
      <c r="BM904" s="606" t="str">
        <f t="shared" si="471"/>
        <v/>
      </c>
      <c r="BN904" s="606" t="str">
        <f t="shared" si="472"/>
        <v/>
      </c>
      <c r="BO904" s="607" t="str">
        <f>IFERROR(IF(BN904="対象",ROUNDDOWN(L904*VLOOKUP(K904,【参考】数式用!$A$4:$J$42,10,FALSE)*AA904,0),""),"")</f>
        <v/>
      </c>
      <c r="BP904" s="606" t="str">
        <f t="shared" si="445"/>
        <v/>
      </c>
      <c r="BQ904" s="606" t="str">
        <f t="shared" si="473"/>
        <v/>
      </c>
      <c r="BR904" s="608" t="str">
        <f t="shared" si="446"/>
        <v/>
      </c>
      <c r="BS904" s="608" t="str">
        <f t="shared" si="474"/>
        <v/>
      </c>
      <c r="BT904" s="606" t="str">
        <f t="shared" si="475"/>
        <v/>
      </c>
      <c r="BU904" s="607" t="str">
        <f>IFERROR(IF(BT904="Ⅱロ有り",ROUNDDOWN(L904*VLOOKUP(K904,【参考】数式用!$A$4:$J$42,10,FALSE)*AA904,0),""),"")</f>
        <v/>
      </c>
      <c r="BV904" s="606" t="str">
        <f>IFERROR(IF(BT904="Ⅱロなし",ROUNDDOWN(L904*VLOOKUP(K904,【参考】数式用!$A$4:$J$42,8,FALSE)*AA904,0),""),"")</f>
        <v/>
      </c>
    </row>
    <row r="905" spans="1:74" ht="110.1" customHeight="1" thickBot="1">
      <c r="A905" s="333">
        <v>892</v>
      </c>
      <c r="B905" s="1008" t="str">
        <f>IF(基本情報入力シート!B927="","",基本情報入力シート!B927)</f>
        <v/>
      </c>
      <c r="C905" s="1009"/>
      <c r="D905" s="1009"/>
      <c r="E905" s="1009"/>
      <c r="F905" s="1010"/>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24" t="str">
        <f>IF('別紙様式2-2（個票（４、５月））'!M905="","",'別紙様式2-2（個票（４、５月））'!M905)</f>
        <v/>
      </c>
      <c r="N905" s="584" t="str">
        <f>IF('別紙様式2-2（個票（４、５月））'!N905="","",'別紙様式2-2（個票（４、５月））'!N905)</f>
        <v/>
      </c>
      <c r="O905" s="336"/>
      <c r="P905" s="337" t="str">
        <f>IFERROR(VLOOKUP(K905,【参考】数式用!$A$2:$M$57,MATCH(O905,【参考】数式用!$G$3:$M$3,0)+6,0),"")</f>
        <v/>
      </c>
      <c r="Q905" s="338" t="s">
        <v>118</v>
      </c>
      <c r="R905" s="339"/>
      <c r="S905" s="340" t="s">
        <v>183</v>
      </c>
      <c r="T905" s="339"/>
      <c r="U905" s="340" t="s">
        <v>184</v>
      </c>
      <c r="V905" s="339"/>
      <c r="W905" s="340" t="s">
        <v>183</v>
      </c>
      <c r="X905" s="339"/>
      <c r="Y905" s="340" t="s">
        <v>185</v>
      </c>
      <c r="Z905" s="340" t="s">
        <v>186</v>
      </c>
      <c r="AA905" s="340" t="str">
        <f t="shared" si="447"/>
        <v/>
      </c>
      <c r="AB905" s="341" t="s">
        <v>187</v>
      </c>
      <c r="AC905" s="342" t="str">
        <f t="shared" si="448"/>
        <v/>
      </c>
      <c r="AD905" s="509" t="str">
        <f t="shared" si="449"/>
        <v/>
      </c>
      <c r="AE905" s="343" t="str">
        <f>IFERROR(ROUNDDOWN(ROUNDDOWN(ROUND(L905*VLOOKUP(K905,【参考】数式用!$A$2:$M$57,MATCH("処遇改善加算Ⅳ",【参考】数式用!$G$3:$M$3,0)+6,0),0),0)*AA905*0.5,0), "")</f>
        <v/>
      </c>
      <c r="AF905" s="344"/>
      <c r="AG905" s="345"/>
      <c r="AH905" s="345"/>
      <c r="AI905" s="344"/>
      <c r="AJ905" s="382"/>
      <c r="AK905" s="346"/>
      <c r="AL905" s="324" t="str">
        <f t="shared" si="450"/>
        <v/>
      </c>
      <c r="AM905" s="325" t="str">
        <f t="shared" si="451"/>
        <v/>
      </c>
      <c r="AN905" s="255"/>
      <c r="AO905" s="577" t="str">
        <f>IFERROR(VLOOKUP(K905,【参考】数式用!$A$2:$N$57,14,FALSE),"")</f>
        <v/>
      </c>
      <c r="AP905" s="577" t="str">
        <f t="shared" si="452"/>
        <v/>
      </c>
      <c r="AQ905" s="560" t="str">
        <f t="shared" si="453"/>
        <v/>
      </c>
      <c r="AR905" s="560" t="str">
        <f t="shared" si="454"/>
        <v>キャリアパス要件Ⅰ・Ⅱ_</v>
      </c>
      <c r="AS905" s="632" t="str">
        <f t="shared" si="455"/>
        <v>入力済</v>
      </c>
      <c r="AT905" s="577" t="str">
        <f t="shared" si="456"/>
        <v/>
      </c>
      <c r="AU905" s="632" t="str">
        <f t="shared" si="457"/>
        <v>入力済</v>
      </c>
      <c r="AV905" s="632" t="str">
        <f t="shared" si="458"/>
        <v/>
      </c>
      <c r="AW905" s="632" t="str">
        <f t="shared" si="459"/>
        <v/>
      </c>
      <c r="AX905" s="577" t="str">
        <f t="shared" si="460"/>
        <v/>
      </c>
      <c r="AY905" s="632" t="str">
        <f>IFERROR(VLOOKUP(K905,【参考】数式用!$AR$3:$AS$49, 2, FALSE), "")</f>
        <v/>
      </c>
      <c r="AZ905" s="577" t="str">
        <f t="shared" si="461"/>
        <v/>
      </c>
      <c r="BA905" s="559" t="str">
        <f t="shared" si="462"/>
        <v>入力済</v>
      </c>
      <c r="BB905" s="632" t="str">
        <f>IFERROR(VLOOKUP(K905,【参考】数式用!$AX$3:$AY$59, 2, FALSE), "")</f>
        <v/>
      </c>
      <c r="BC905" s="577" t="str">
        <f t="shared" si="463"/>
        <v/>
      </c>
      <c r="BD905" s="559" t="str">
        <f t="shared" si="464"/>
        <v>入力済</v>
      </c>
      <c r="BE905" s="559" t="str">
        <f t="shared" si="465"/>
        <v/>
      </c>
      <c r="BF905" s="559" t="str">
        <f t="shared" si="466"/>
        <v/>
      </c>
      <c r="BG905" s="559" t="str">
        <f t="shared" si="467"/>
        <v/>
      </c>
      <c r="BH905" s="559" t="str">
        <f t="shared" si="468"/>
        <v/>
      </c>
      <c r="BI905" s="559" t="str">
        <f t="shared" si="469"/>
        <v/>
      </c>
      <c r="BK905" s="27"/>
      <c r="BL905" s="606" t="str">
        <f t="shared" si="470"/>
        <v/>
      </c>
      <c r="BM905" s="606" t="str">
        <f t="shared" si="471"/>
        <v/>
      </c>
      <c r="BN905" s="606" t="str">
        <f t="shared" si="472"/>
        <v/>
      </c>
      <c r="BO905" s="607" t="str">
        <f>IFERROR(IF(BN905="対象",ROUNDDOWN(L905*VLOOKUP(K905,【参考】数式用!$A$4:$J$42,10,FALSE)*AA905,0),""),"")</f>
        <v/>
      </c>
      <c r="BP905" s="606" t="str">
        <f t="shared" si="445"/>
        <v/>
      </c>
      <c r="BQ905" s="606" t="str">
        <f t="shared" si="473"/>
        <v/>
      </c>
      <c r="BR905" s="608" t="str">
        <f t="shared" si="446"/>
        <v/>
      </c>
      <c r="BS905" s="608" t="str">
        <f t="shared" si="474"/>
        <v/>
      </c>
      <c r="BT905" s="606" t="str">
        <f t="shared" si="475"/>
        <v/>
      </c>
      <c r="BU905" s="607" t="str">
        <f>IFERROR(IF(BT905="Ⅱロ有り",ROUNDDOWN(L905*VLOOKUP(K905,【参考】数式用!$A$4:$J$42,10,FALSE)*AA905,0),""),"")</f>
        <v/>
      </c>
      <c r="BV905" s="606" t="str">
        <f>IFERROR(IF(BT905="Ⅱロなし",ROUNDDOWN(L905*VLOOKUP(K905,【参考】数式用!$A$4:$J$42,8,FALSE)*AA905,0),""),"")</f>
        <v/>
      </c>
    </row>
    <row r="906" spans="1:74" ht="110.1" customHeight="1" thickBot="1">
      <c r="A906" s="333">
        <v>893</v>
      </c>
      <c r="B906" s="1008" t="str">
        <f>IF(基本情報入力シート!B928="","",基本情報入力シート!B928)</f>
        <v/>
      </c>
      <c r="C906" s="1009"/>
      <c r="D906" s="1009"/>
      <c r="E906" s="1009"/>
      <c r="F906" s="1010"/>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24" t="str">
        <f>IF('別紙様式2-2（個票（４、５月））'!M906="","",'別紙様式2-2（個票（４、５月））'!M906)</f>
        <v/>
      </c>
      <c r="N906" s="584" t="str">
        <f>IF('別紙様式2-2（個票（４、５月））'!N906="","",'別紙様式2-2（個票（４、５月））'!N906)</f>
        <v/>
      </c>
      <c r="O906" s="336"/>
      <c r="P906" s="337" t="str">
        <f>IFERROR(VLOOKUP(K906,【参考】数式用!$A$2:$M$57,MATCH(O906,【参考】数式用!$G$3:$M$3,0)+6,0),"")</f>
        <v/>
      </c>
      <c r="Q906" s="338" t="s">
        <v>118</v>
      </c>
      <c r="R906" s="339"/>
      <c r="S906" s="340" t="s">
        <v>183</v>
      </c>
      <c r="T906" s="339"/>
      <c r="U906" s="340" t="s">
        <v>184</v>
      </c>
      <c r="V906" s="339"/>
      <c r="W906" s="340" t="s">
        <v>183</v>
      </c>
      <c r="X906" s="339"/>
      <c r="Y906" s="340" t="s">
        <v>185</v>
      </c>
      <c r="Z906" s="340" t="s">
        <v>186</v>
      </c>
      <c r="AA906" s="340" t="str">
        <f t="shared" si="447"/>
        <v/>
      </c>
      <c r="AB906" s="341" t="s">
        <v>187</v>
      </c>
      <c r="AC906" s="342" t="str">
        <f t="shared" si="448"/>
        <v/>
      </c>
      <c r="AD906" s="509" t="str">
        <f t="shared" si="449"/>
        <v/>
      </c>
      <c r="AE906" s="343" t="str">
        <f>IFERROR(ROUNDDOWN(ROUNDDOWN(ROUND(L906*VLOOKUP(K906,【参考】数式用!$A$2:$M$57,MATCH("処遇改善加算Ⅳ",【参考】数式用!$G$3:$M$3,0)+6,0),0),0)*AA906*0.5,0), "")</f>
        <v/>
      </c>
      <c r="AF906" s="344"/>
      <c r="AG906" s="345"/>
      <c r="AH906" s="345"/>
      <c r="AI906" s="344"/>
      <c r="AJ906" s="382"/>
      <c r="AK906" s="346"/>
      <c r="AL906" s="324" t="str">
        <f t="shared" si="450"/>
        <v/>
      </c>
      <c r="AM906" s="325" t="str">
        <f t="shared" si="451"/>
        <v/>
      </c>
      <c r="AN906" s="255"/>
      <c r="AO906" s="577" t="str">
        <f>IFERROR(VLOOKUP(K906,【参考】数式用!$A$2:$N$57,14,FALSE),"")</f>
        <v/>
      </c>
      <c r="AP906" s="577" t="str">
        <f t="shared" si="452"/>
        <v/>
      </c>
      <c r="AQ906" s="560" t="str">
        <f t="shared" si="453"/>
        <v/>
      </c>
      <c r="AR906" s="560" t="str">
        <f t="shared" si="454"/>
        <v>キャリアパス要件Ⅰ・Ⅱ_</v>
      </c>
      <c r="AS906" s="632" t="str">
        <f t="shared" si="455"/>
        <v>入力済</v>
      </c>
      <c r="AT906" s="577" t="str">
        <f t="shared" si="456"/>
        <v/>
      </c>
      <c r="AU906" s="632" t="str">
        <f t="shared" si="457"/>
        <v>入力済</v>
      </c>
      <c r="AV906" s="632" t="str">
        <f t="shared" si="458"/>
        <v/>
      </c>
      <c r="AW906" s="632" t="str">
        <f t="shared" si="459"/>
        <v/>
      </c>
      <c r="AX906" s="577" t="str">
        <f t="shared" si="460"/>
        <v/>
      </c>
      <c r="AY906" s="632" t="str">
        <f>IFERROR(VLOOKUP(K906,【参考】数式用!$AR$3:$AS$49, 2, FALSE), "")</f>
        <v/>
      </c>
      <c r="AZ906" s="577" t="str">
        <f t="shared" si="461"/>
        <v/>
      </c>
      <c r="BA906" s="559" t="str">
        <f t="shared" si="462"/>
        <v>入力済</v>
      </c>
      <c r="BB906" s="632" t="str">
        <f>IFERROR(VLOOKUP(K906,【参考】数式用!$AX$3:$AY$59, 2, FALSE), "")</f>
        <v/>
      </c>
      <c r="BC906" s="577" t="str">
        <f t="shared" si="463"/>
        <v/>
      </c>
      <c r="BD906" s="559" t="str">
        <f t="shared" si="464"/>
        <v>入力済</v>
      </c>
      <c r="BE906" s="559" t="str">
        <f t="shared" si="465"/>
        <v/>
      </c>
      <c r="BF906" s="559" t="str">
        <f t="shared" si="466"/>
        <v/>
      </c>
      <c r="BG906" s="559" t="str">
        <f t="shared" si="467"/>
        <v/>
      </c>
      <c r="BH906" s="559" t="str">
        <f t="shared" si="468"/>
        <v/>
      </c>
      <c r="BI906" s="559" t="str">
        <f t="shared" si="469"/>
        <v/>
      </c>
      <c r="BK906" s="27"/>
      <c r="BL906" s="606" t="str">
        <f t="shared" si="470"/>
        <v/>
      </c>
      <c r="BM906" s="606" t="str">
        <f t="shared" si="471"/>
        <v/>
      </c>
      <c r="BN906" s="606" t="str">
        <f t="shared" si="472"/>
        <v/>
      </c>
      <c r="BO906" s="607" t="str">
        <f>IFERROR(IF(BN906="対象",ROUNDDOWN(L906*VLOOKUP(K906,【参考】数式用!$A$4:$J$42,10,FALSE)*AA906,0),""),"")</f>
        <v/>
      </c>
      <c r="BP906" s="606" t="str">
        <f t="shared" si="445"/>
        <v/>
      </c>
      <c r="BQ906" s="606" t="str">
        <f t="shared" si="473"/>
        <v/>
      </c>
      <c r="BR906" s="608" t="str">
        <f t="shared" si="446"/>
        <v/>
      </c>
      <c r="BS906" s="608" t="str">
        <f t="shared" si="474"/>
        <v/>
      </c>
      <c r="BT906" s="606" t="str">
        <f t="shared" si="475"/>
        <v/>
      </c>
      <c r="BU906" s="607" t="str">
        <f>IFERROR(IF(BT906="Ⅱロ有り",ROUNDDOWN(L906*VLOOKUP(K906,【参考】数式用!$A$4:$J$42,10,FALSE)*AA906,0),""),"")</f>
        <v/>
      </c>
      <c r="BV906" s="606" t="str">
        <f>IFERROR(IF(BT906="Ⅱロなし",ROUNDDOWN(L906*VLOOKUP(K906,【参考】数式用!$A$4:$J$42,8,FALSE)*AA906,0),""),"")</f>
        <v/>
      </c>
    </row>
    <row r="907" spans="1:74" ht="110.1" customHeight="1" thickBot="1">
      <c r="A907" s="333">
        <v>894</v>
      </c>
      <c r="B907" s="1008" t="str">
        <f>IF(基本情報入力シート!B929="","",基本情報入力シート!B929)</f>
        <v/>
      </c>
      <c r="C907" s="1009"/>
      <c r="D907" s="1009"/>
      <c r="E907" s="1009"/>
      <c r="F907" s="1010"/>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24" t="str">
        <f>IF('別紙様式2-2（個票（４、５月））'!M907="","",'別紙様式2-2（個票（４、５月））'!M907)</f>
        <v/>
      </c>
      <c r="N907" s="584" t="str">
        <f>IF('別紙様式2-2（個票（４、５月））'!N907="","",'別紙様式2-2（個票（４、５月））'!N907)</f>
        <v/>
      </c>
      <c r="O907" s="336"/>
      <c r="P907" s="337" t="str">
        <f>IFERROR(VLOOKUP(K907,【参考】数式用!$A$2:$M$57,MATCH(O907,【参考】数式用!$G$3:$M$3,0)+6,0),"")</f>
        <v/>
      </c>
      <c r="Q907" s="338" t="s">
        <v>118</v>
      </c>
      <c r="R907" s="339"/>
      <c r="S907" s="340" t="s">
        <v>183</v>
      </c>
      <c r="T907" s="339"/>
      <c r="U907" s="340" t="s">
        <v>184</v>
      </c>
      <c r="V907" s="339"/>
      <c r="W907" s="340" t="s">
        <v>183</v>
      </c>
      <c r="X907" s="339"/>
      <c r="Y907" s="340" t="s">
        <v>185</v>
      </c>
      <c r="Z907" s="340" t="s">
        <v>186</v>
      </c>
      <c r="AA907" s="340" t="str">
        <f t="shared" si="447"/>
        <v/>
      </c>
      <c r="AB907" s="341" t="s">
        <v>187</v>
      </c>
      <c r="AC907" s="342" t="str">
        <f t="shared" si="448"/>
        <v/>
      </c>
      <c r="AD907" s="509" t="str">
        <f t="shared" si="449"/>
        <v/>
      </c>
      <c r="AE907" s="343" t="str">
        <f>IFERROR(ROUNDDOWN(ROUNDDOWN(ROUND(L907*VLOOKUP(K907,【参考】数式用!$A$2:$M$57,MATCH("処遇改善加算Ⅳ",【参考】数式用!$G$3:$M$3,0)+6,0),0),0)*AA907*0.5,0), "")</f>
        <v/>
      </c>
      <c r="AF907" s="344"/>
      <c r="AG907" s="345"/>
      <c r="AH907" s="345"/>
      <c r="AI907" s="344"/>
      <c r="AJ907" s="382"/>
      <c r="AK907" s="346"/>
      <c r="AL907" s="324" t="str">
        <f t="shared" si="450"/>
        <v/>
      </c>
      <c r="AM907" s="325" t="str">
        <f t="shared" si="451"/>
        <v/>
      </c>
      <c r="AN907" s="255"/>
      <c r="AO907" s="577" t="str">
        <f>IFERROR(VLOOKUP(K907,【参考】数式用!$A$2:$N$57,14,FALSE),"")</f>
        <v/>
      </c>
      <c r="AP907" s="577" t="str">
        <f t="shared" si="452"/>
        <v/>
      </c>
      <c r="AQ907" s="560" t="str">
        <f t="shared" si="453"/>
        <v/>
      </c>
      <c r="AR907" s="560" t="str">
        <f t="shared" si="454"/>
        <v>キャリアパス要件Ⅰ・Ⅱ_</v>
      </c>
      <c r="AS907" s="632" t="str">
        <f t="shared" si="455"/>
        <v>入力済</v>
      </c>
      <c r="AT907" s="577" t="str">
        <f t="shared" si="456"/>
        <v/>
      </c>
      <c r="AU907" s="632" t="str">
        <f t="shared" si="457"/>
        <v>入力済</v>
      </c>
      <c r="AV907" s="632" t="str">
        <f t="shared" si="458"/>
        <v/>
      </c>
      <c r="AW907" s="632" t="str">
        <f t="shared" si="459"/>
        <v/>
      </c>
      <c r="AX907" s="577" t="str">
        <f t="shared" si="460"/>
        <v/>
      </c>
      <c r="AY907" s="632" t="str">
        <f>IFERROR(VLOOKUP(K907,【参考】数式用!$AR$3:$AS$49, 2, FALSE), "")</f>
        <v/>
      </c>
      <c r="AZ907" s="577" t="str">
        <f t="shared" si="461"/>
        <v/>
      </c>
      <c r="BA907" s="559" t="str">
        <f t="shared" si="462"/>
        <v>入力済</v>
      </c>
      <c r="BB907" s="632" t="str">
        <f>IFERROR(VLOOKUP(K907,【参考】数式用!$AX$3:$AY$59, 2, FALSE), "")</f>
        <v/>
      </c>
      <c r="BC907" s="577" t="str">
        <f t="shared" si="463"/>
        <v/>
      </c>
      <c r="BD907" s="559" t="str">
        <f t="shared" si="464"/>
        <v>入力済</v>
      </c>
      <c r="BE907" s="559" t="str">
        <f t="shared" si="465"/>
        <v/>
      </c>
      <c r="BF907" s="559" t="str">
        <f t="shared" si="466"/>
        <v/>
      </c>
      <c r="BG907" s="559" t="str">
        <f t="shared" si="467"/>
        <v/>
      </c>
      <c r="BH907" s="559" t="str">
        <f t="shared" si="468"/>
        <v/>
      </c>
      <c r="BI907" s="559" t="str">
        <f t="shared" si="469"/>
        <v/>
      </c>
      <c r="BK907" s="27"/>
      <c r="BL907" s="606" t="str">
        <f t="shared" si="470"/>
        <v/>
      </c>
      <c r="BM907" s="606" t="str">
        <f t="shared" si="471"/>
        <v/>
      </c>
      <c r="BN907" s="606" t="str">
        <f t="shared" si="472"/>
        <v/>
      </c>
      <c r="BO907" s="607" t="str">
        <f>IFERROR(IF(BN907="対象",ROUNDDOWN(L907*VLOOKUP(K907,【参考】数式用!$A$4:$J$42,10,FALSE)*AA907,0),""),"")</f>
        <v/>
      </c>
      <c r="BP907" s="606" t="str">
        <f t="shared" si="445"/>
        <v/>
      </c>
      <c r="BQ907" s="606" t="str">
        <f t="shared" si="473"/>
        <v/>
      </c>
      <c r="BR907" s="608" t="str">
        <f t="shared" si="446"/>
        <v/>
      </c>
      <c r="BS907" s="608" t="str">
        <f t="shared" si="474"/>
        <v/>
      </c>
      <c r="BT907" s="606" t="str">
        <f t="shared" si="475"/>
        <v/>
      </c>
      <c r="BU907" s="607" t="str">
        <f>IFERROR(IF(BT907="Ⅱロ有り",ROUNDDOWN(L907*VLOOKUP(K907,【参考】数式用!$A$4:$J$42,10,FALSE)*AA907,0),""),"")</f>
        <v/>
      </c>
      <c r="BV907" s="606" t="str">
        <f>IFERROR(IF(BT907="Ⅱロなし",ROUNDDOWN(L907*VLOOKUP(K907,【参考】数式用!$A$4:$J$42,8,FALSE)*AA907,0),""),"")</f>
        <v/>
      </c>
    </row>
    <row r="908" spans="1:74" ht="110.1" customHeight="1" thickBot="1">
      <c r="A908" s="333">
        <v>895</v>
      </c>
      <c r="B908" s="1008" t="str">
        <f>IF(基本情報入力シート!B930="","",基本情報入力シート!B930)</f>
        <v/>
      </c>
      <c r="C908" s="1009"/>
      <c r="D908" s="1009"/>
      <c r="E908" s="1009"/>
      <c r="F908" s="1010"/>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24" t="str">
        <f>IF('別紙様式2-2（個票（４、５月））'!M908="","",'別紙様式2-2（個票（４、５月））'!M908)</f>
        <v/>
      </c>
      <c r="N908" s="584" t="str">
        <f>IF('別紙様式2-2（個票（４、５月））'!N908="","",'別紙様式2-2（個票（４、５月））'!N908)</f>
        <v/>
      </c>
      <c r="O908" s="336"/>
      <c r="P908" s="337" t="str">
        <f>IFERROR(VLOOKUP(K908,【参考】数式用!$A$2:$M$57,MATCH(O908,【参考】数式用!$G$3:$M$3,0)+6,0),"")</f>
        <v/>
      </c>
      <c r="Q908" s="338" t="s">
        <v>118</v>
      </c>
      <c r="R908" s="339"/>
      <c r="S908" s="340" t="s">
        <v>183</v>
      </c>
      <c r="T908" s="339"/>
      <c r="U908" s="340" t="s">
        <v>184</v>
      </c>
      <c r="V908" s="339"/>
      <c r="W908" s="340" t="s">
        <v>183</v>
      </c>
      <c r="X908" s="339"/>
      <c r="Y908" s="340" t="s">
        <v>185</v>
      </c>
      <c r="Z908" s="340" t="s">
        <v>186</v>
      </c>
      <c r="AA908" s="340" t="str">
        <f t="shared" si="447"/>
        <v/>
      </c>
      <c r="AB908" s="341" t="s">
        <v>187</v>
      </c>
      <c r="AC908" s="342" t="str">
        <f t="shared" si="448"/>
        <v/>
      </c>
      <c r="AD908" s="509" t="str">
        <f t="shared" si="449"/>
        <v/>
      </c>
      <c r="AE908" s="343" t="str">
        <f>IFERROR(ROUNDDOWN(ROUNDDOWN(ROUND(L908*VLOOKUP(K908,【参考】数式用!$A$2:$M$57,MATCH("処遇改善加算Ⅳ",【参考】数式用!$G$3:$M$3,0)+6,0),0),0)*AA908*0.5,0), "")</f>
        <v/>
      </c>
      <c r="AF908" s="344"/>
      <c r="AG908" s="345"/>
      <c r="AH908" s="345"/>
      <c r="AI908" s="344"/>
      <c r="AJ908" s="382"/>
      <c r="AK908" s="346"/>
      <c r="AL908" s="324" t="str">
        <f t="shared" si="450"/>
        <v/>
      </c>
      <c r="AM908" s="325" t="str">
        <f t="shared" si="451"/>
        <v/>
      </c>
      <c r="AN908" s="255"/>
      <c r="AO908" s="577" t="str">
        <f>IFERROR(VLOOKUP(K908,【参考】数式用!$A$2:$N$57,14,FALSE),"")</f>
        <v/>
      </c>
      <c r="AP908" s="577" t="str">
        <f t="shared" si="452"/>
        <v/>
      </c>
      <c r="AQ908" s="560" t="str">
        <f t="shared" si="453"/>
        <v/>
      </c>
      <c r="AR908" s="560" t="str">
        <f t="shared" si="454"/>
        <v>キャリアパス要件Ⅰ・Ⅱ_</v>
      </c>
      <c r="AS908" s="632" t="str">
        <f t="shared" si="455"/>
        <v>入力済</v>
      </c>
      <c r="AT908" s="577" t="str">
        <f t="shared" si="456"/>
        <v/>
      </c>
      <c r="AU908" s="632" t="str">
        <f t="shared" si="457"/>
        <v>入力済</v>
      </c>
      <c r="AV908" s="632" t="str">
        <f t="shared" si="458"/>
        <v/>
      </c>
      <c r="AW908" s="632" t="str">
        <f t="shared" si="459"/>
        <v/>
      </c>
      <c r="AX908" s="577" t="str">
        <f t="shared" si="460"/>
        <v/>
      </c>
      <c r="AY908" s="632" t="str">
        <f>IFERROR(VLOOKUP(K908,【参考】数式用!$AR$3:$AS$49, 2, FALSE), "")</f>
        <v/>
      </c>
      <c r="AZ908" s="577" t="str">
        <f t="shared" si="461"/>
        <v/>
      </c>
      <c r="BA908" s="559" t="str">
        <f t="shared" si="462"/>
        <v>入力済</v>
      </c>
      <c r="BB908" s="632" t="str">
        <f>IFERROR(VLOOKUP(K908,【参考】数式用!$AX$3:$AY$59, 2, FALSE), "")</f>
        <v/>
      </c>
      <c r="BC908" s="577" t="str">
        <f t="shared" si="463"/>
        <v/>
      </c>
      <c r="BD908" s="559" t="str">
        <f t="shared" si="464"/>
        <v>入力済</v>
      </c>
      <c r="BE908" s="559" t="str">
        <f t="shared" si="465"/>
        <v/>
      </c>
      <c r="BF908" s="559" t="str">
        <f t="shared" si="466"/>
        <v/>
      </c>
      <c r="BG908" s="559" t="str">
        <f t="shared" si="467"/>
        <v/>
      </c>
      <c r="BH908" s="559" t="str">
        <f t="shared" si="468"/>
        <v/>
      </c>
      <c r="BI908" s="559" t="str">
        <f t="shared" si="469"/>
        <v/>
      </c>
      <c r="BK908" s="27"/>
      <c r="BL908" s="606" t="str">
        <f t="shared" si="470"/>
        <v/>
      </c>
      <c r="BM908" s="606" t="str">
        <f t="shared" si="471"/>
        <v/>
      </c>
      <c r="BN908" s="606" t="str">
        <f t="shared" si="472"/>
        <v/>
      </c>
      <c r="BO908" s="607" t="str">
        <f>IFERROR(IF(BN908="対象",ROUNDDOWN(L908*VLOOKUP(K908,【参考】数式用!$A$4:$J$42,10,FALSE)*AA908,0),""),"")</f>
        <v/>
      </c>
      <c r="BP908" s="606" t="str">
        <f t="shared" si="445"/>
        <v/>
      </c>
      <c r="BQ908" s="606" t="str">
        <f t="shared" si="473"/>
        <v/>
      </c>
      <c r="BR908" s="608" t="str">
        <f t="shared" si="446"/>
        <v/>
      </c>
      <c r="BS908" s="608" t="str">
        <f t="shared" si="474"/>
        <v/>
      </c>
      <c r="BT908" s="606" t="str">
        <f t="shared" si="475"/>
        <v/>
      </c>
      <c r="BU908" s="607" t="str">
        <f>IFERROR(IF(BT908="Ⅱロ有り",ROUNDDOWN(L908*VLOOKUP(K908,【参考】数式用!$A$4:$J$42,10,FALSE)*AA908,0),""),"")</f>
        <v/>
      </c>
      <c r="BV908" s="606" t="str">
        <f>IFERROR(IF(BT908="Ⅱロなし",ROUNDDOWN(L908*VLOOKUP(K908,【参考】数式用!$A$4:$J$42,8,FALSE)*AA908,0),""),"")</f>
        <v/>
      </c>
    </row>
    <row r="909" spans="1:74" ht="110.1" customHeight="1" thickBot="1">
      <c r="A909" s="333">
        <v>896</v>
      </c>
      <c r="B909" s="1008" t="str">
        <f>IF(基本情報入力シート!B931="","",基本情報入力シート!B931)</f>
        <v/>
      </c>
      <c r="C909" s="1009"/>
      <c r="D909" s="1009"/>
      <c r="E909" s="1009"/>
      <c r="F909" s="1010"/>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24" t="str">
        <f>IF('別紙様式2-2（個票（４、５月））'!M909="","",'別紙様式2-2（個票（４、５月））'!M909)</f>
        <v/>
      </c>
      <c r="N909" s="584" t="str">
        <f>IF('別紙様式2-2（個票（４、５月））'!N909="","",'別紙様式2-2（個票（４、５月））'!N909)</f>
        <v/>
      </c>
      <c r="O909" s="336"/>
      <c r="P909" s="337" t="str">
        <f>IFERROR(VLOOKUP(K909,【参考】数式用!$A$2:$M$57,MATCH(O909,【参考】数式用!$G$3:$M$3,0)+6,0),"")</f>
        <v/>
      </c>
      <c r="Q909" s="338" t="s">
        <v>118</v>
      </c>
      <c r="R909" s="339"/>
      <c r="S909" s="340" t="s">
        <v>183</v>
      </c>
      <c r="T909" s="339"/>
      <c r="U909" s="340" t="s">
        <v>184</v>
      </c>
      <c r="V909" s="339"/>
      <c r="W909" s="340" t="s">
        <v>183</v>
      </c>
      <c r="X909" s="339"/>
      <c r="Y909" s="340" t="s">
        <v>185</v>
      </c>
      <c r="Z909" s="340" t="s">
        <v>186</v>
      </c>
      <c r="AA909" s="340" t="str">
        <f t="shared" si="447"/>
        <v/>
      </c>
      <c r="AB909" s="341" t="s">
        <v>187</v>
      </c>
      <c r="AC909" s="342" t="str">
        <f t="shared" si="448"/>
        <v/>
      </c>
      <c r="AD909" s="509" t="str">
        <f t="shared" si="449"/>
        <v/>
      </c>
      <c r="AE909" s="343" t="str">
        <f>IFERROR(ROUNDDOWN(ROUNDDOWN(ROUND(L909*VLOOKUP(K909,【参考】数式用!$A$2:$M$57,MATCH("処遇改善加算Ⅳ",【参考】数式用!$G$3:$M$3,0)+6,0),0),0)*AA909*0.5,0), "")</f>
        <v/>
      </c>
      <c r="AF909" s="344"/>
      <c r="AG909" s="345"/>
      <c r="AH909" s="345"/>
      <c r="AI909" s="344"/>
      <c r="AJ909" s="382"/>
      <c r="AK909" s="346"/>
      <c r="AL909" s="324" t="str">
        <f t="shared" si="450"/>
        <v/>
      </c>
      <c r="AM909" s="325" t="str">
        <f t="shared" si="451"/>
        <v/>
      </c>
      <c r="AN909" s="255"/>
      <c r="AO909" s="577" t="str">
        <f>IFERROR(VLOOKUP(K909,【参考】数式用!$A$2:$N$57,14,FALSE),"")</f>
        <v/>
      </c>
      <c r="AP909" s="577" t="str">
        <f t="shared" si="452"/>
        <v/>
      </c>
      <c r="AQ909" s="560" t="str">
        <f t="shared" si="453"/>
        <v/>
      </c>
      <c r="AR909" s="560" t="str">
        <f t="shared" si="454"/>
        <v>キャリアパス要件Ⅰ・Ⅱ_</v>
      </c>
      <c r="AS909" s="632" t="str">
        <f t="shared" si="455"/>
        <v>入力済</v>
      </c>
      <c r="AT909" s="577" t="str">
        <f t="shared" si="456"/>
        <v/>
      </c>
      <c r="AU909" s="632" t="str">
        <f t="shared" si="457"/>
        <v>入力済</v>
      </c>
      <c r="AV909" s="632" t="str">
        <f t="shared" si="458"/>
        <v/>
      </c>
      <c r="AW909" s="632" t="str">
        <f t="shared" si="459"/>
        <v/>
      </c>
      <c r="AX909" s="577" t="str">
        <f t="shared" si="460"/>
        <v/>
      </c>
      <c r="AY909" s="632" t="str">
        <f>IFERROR(VLOOKUP(K909,【参考】数式用!$AR$3:$AS$49, 2, FALSE), "")</f>
        <v/>
      </c>
      <c r="AZ909" s="577" t="str">
        <f t="shared" si="461"/>
        <v/>
      </c>
      <c r="BA909" s="559" t="str">
        <f t="shared" si="462"/>
        <v>入力済</v>
      </c>
      <c r="BB909" s="632" t="str">
        <f>IFERROR(VLOOKUP(K909,【参考】数式用!$AX$3:$AY$59, 2, FALSE), "")</f>
        <v/>
      </c>
      <c r="BC909" s="577" t="str">
        <f t="shared" si="463"/>
        <v/>
      </c>
      <c r="BD909" s="559" t="str">
        <f t="shared" si="464"/>
        <v>入力済</v>
      </c>
      <c r="BE909" s="559" t="str">
        <f t="shared" si="465"/>
        <v/>
      </c>
      <c r="BF909" s="559" t="str">
        <f t="shared" si="466"/>
        <v/>
      </c>
      <c r="BG909" s="559" t="str">
        <f t="shared" si="467"/>
        <v/>
      </c>
      <c r="BH909" s="559" t="str">
        <f t="shared" si="468"/>
        <v/>
      </c>
      <c r="BI909" s="559" t="str">
        <f t="shared" si="469"/>
        <v/>
      </c>
      <c r="BK909" s="27"/>
      <c r="BL909" s="606" t="str">
        <f t="shared" si="470"/>
        <v/>
      </c>
      <c r="BM909" s="606" t="str">
        <f t="shared" si="471"/>
        <v/>
      </c>
      <c r="BN909" s="606" t="str">
        <f t="shared" si="472"/>
        <v/>
      </c>
      <c r="BO909" s="607" t="str">
        <f>IFERROR(IF(BN909="対象",ROUNDDOWN(L909*VLOOKUP(K909,【参考】数式用!$A$4:$J$42,10,FALSE)*AA909,0),""),"")</f>
        <v/>
      </c>
      <c r="BP909" s="606" t="str">
        <f t="shared" si="445"/>
        <v/>
      </c>
      <c r="BQ909" s="606" t="str">
        <f t="shared" si="473"/>
        <v/>
      </c>
      <c r="BR909" s="608" t="str">
        <f t="shared" si="446"/>
        <v/>
      </c>
      <c r="BS909" s="608" t="str">
        <f t="shared" si="474"/>
        <v/>
      </c>
      <c r="BT909" s="606" t="str">
        <f t="shared" si="475"/>
        <v/>
      </c>
      <c r="BU909" s="607" t="str">
        <f>IFERROR(IF(BT909="Ⅱロ有り",ROUNDDOWN(L909*VLOOKUP(K909,【参考】数式用!$A$4:$J$42,10,FALSE)*AA909,0),""),"")</f>
        <v/>
      </c>
      <c r="BV909" s="606" t="str">
        <f>IFERROR(IF(BT909="Ⅱロなし",ROUNDDOWN(L909*VLOOKUP(K909,【参考】数式用!$A$4:$J$42,8,FALSE)*AA909,0),""),"")</f>
        <v/>
      </c>
    </row>
    <row r="910" spans="1:74" ht="110.1" customHeight="1" thickBot="1">
      <c r="A910" s="333">
        <v>897</v>
      </c>
      <c r="B910" s="1008" t="str">
        <f>IF(基本情報入力シート!B932="","",基本情報入力シート!B932)</f>
        <v/>
      </c>
      <c r="C910" s="1009"/>
      <c r="D910" s="1009"/>
      <c r="E910" s="1009"/>
      <c r="F910" s="1010"/>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24" t="str">
        <f>IF('別紙様式2-2（個票（４、５月））'!M910="","",'別紙様式2-2（個票（４、５月））'!M910)</f>
        <v/>
      </c>
      <c r="N910" s="584" t="str">
        <f>IF('別紙様式2-2（個票（４、５月））'!N910="","",'別紙様式2-2（個票（４、５月））'!N910)</f>
        <v/>
      </c>
      <c r="O910" s="336"/>
      <c r="P910" s="337" t="str">
        <f>IFERROR(VLOOKUP(K910,【参考】数式用!$A$2:$M$57,MATCH(O910,【参考】数式用!$G$3:$M$3,0)+6,0),"")</f>
        <v/>
      </c>
      <c r="Q910" s="338" t="s">
        <v>118</v>
      </c>
      <c r="R910" s="339"/>
      <c r="S910" s="340" t="s">
        <v>183</v>
      </c>
      <c r="T910" s="339"/>
      <c r="U910" s="340" t="s">
        <v>184</v>
      </c>
      <c r="V910" s="339"/>
      <c r="W910" s="340" t="s">
        <v>183</v>
      </c>
      <c r="X910" s="339"/>
      <c r="Y910" s="340" t="s">
        <v>185</v>
      </c>
      <c r="Z910" s="340" t="s">
        <v>186</v>
      </c>
      <c r="AA910" s="340" t="str">
        <f t="shared" si="447"/>
        <v/>
      </c>
      <c r="AB910" s="341" t="s">
        <v>187</v>
      </c>
      <c r="AC910" s="342" t="str">
        <f t="shared" si="448"/>
        <v/>
      </c>
      <c r="AD910" s="509" t="str">
        <f t="shared" si="449"/>
        <v/>
      </c>
      <c r="AE910" s="343" t="str">
        <f>IFERROR(ROUNDDOWN(ROUNDDOWN(ROUND(L910*VLOOKUP(K910,【参考】数式用!$A$2:$M$57,MATCH("処遇改善加算Ⅳ",【参考】数式用!$G$3:$M$3,0)+6,0),0),0)*AA910*0.5,0), "")</f>
        <v/>
      </c>
      <c r="AF910" s="344"/>
      <c r="AG910" s="345"/>
      <c r="AH910" s="345"/>
      <c r="AI910" s="344"/>
      <c r="AJ910" s="382"/>
      <c r="AK910" s="346"/>
      <c r="AL910" s="324" t="str">
        <f t="shared" si="450"/>
        <v/>
      </c>
      <c r="AM910" s="325" t="str">
        <f t="shared" si="451"/>
        <v/>
      </c>
      <c r="AN910" s="255"/>
      <c r="AO910" s="577" t="str">
        <f>IFERROR(VLOOKUP(K910,【参考】数式用!$A$2:$N$57,14,FALSE),"")</f>
        <v/>
      </c>
      <c r="AP910" s="577" t="str">
        <f t="shared" si="452"/>
        <v/>
      </c>
      <c r="AQ910" s="560" t="str">
        <f t="shared" si="453"/>
        <v/>
      </c>
      <c r="AR910" s="560" t="str">
        <f t="shared" si="454"/>
        <v>キャリアパス要件Ⅰ・Ⅱ_</v>
      </c>
      <c r="AS910" s="632" t="str">
        <f t="shared" si="455"/>
        <v>入力済</v>
      </c>
      <c r="AT910" s="577" t="str">
        <f t="shared" si="456"/>
        <v/>
      </c>
      <c r="AU910" s="632" t="str">
        <f t="shared" si="457"/>
        <v>入力済</v>
      </c>
      <c r="AV910" s="632" t="str">
        <f t="shared" si="458"/>
        <v/>
      </c>
      <c r="AW910" s="632" t="str">
        <f t="shared" si="459"/>
        <v/>
      </c>
      <c r="AX910" s="577" t="str">
        <f t="shared" si="460"/>
        <v/>
      </c>
      <c r="AY910" s="632" t="str">
        <f>IFERROR(VLOOKUP(K910,【参考】数式用!$AR$3:$AS$49, 2, FALSE), "")</f>
        <v/>
      </c>
      <c r="AZ910" s="577" t="str">
        <f t="shared" si="461"/>
        <v/>
      </c>
      <c r="BA910" s="559" t="str">
        <f t="shared" si="462"/>
        <v>入力済</v>
      </c>
      <c r="BB910" s="632" t="str">
        <f>IFERROR(VLOOKUP(K910,【参考】数式用!$AX$3:$AY$59, 2, FALSE), "")</f>
        <v/>
      </c>
      <c r="BC910" s="577" t="str">
        <f t="shared" si="463"/>
        <v/>
      </c>
      <c r="BD910" s="559" t="str">
        <f t="shared" si="464"/>
        <v>入力済</v>
      </c>
      <c r="BE910" s="559" t="str">
        <f t="shared" si="465"/>
        <v/>
      </c>
      <c r="BF910" s="559" t="str">
        <f t="shared" si="466"/>
        <v/>
      </c>
      <c r="BG910" s="559" t="str">
        <f t="shared" si="467"/>
        <v/>
      </c>
      <c r="BH910" s="559" t="str">
        <f t="shared" si="468"/>
        <v/>
      </c>
      <c r="BI910" s="559" t="str">
        <f t="shared" si="469"/>
        <v/>
      </c>
      <c r="BK910" s="27"/>
      <c r="BL910" s="606" t="str">
        <f t="shared" si="470"/>
        <v/>
      </c>
      <c r="BM910" s="606" t="str">
        <f t="shared" si="471"/>
        <v/>
      </c>
      <c r="BN910" s="606" t="str">
        <f t="shared" si="472"/>
        <v/>
      </c>
      <c r="BO910" s="607" t="str">
        <f>IFERROR(IF(BN910="対象",ROUNDDOWN(L910*VLOOKUP(K910,【参考】数式用!$A$4:$J$42,10,FALSE)*AA910,0),""),"")</f>
        <v/>
      </c>
      <c r="BP910" s="606" t="str">
        <f t="shared" ref="BP910:BP973" si="476">IFERROR(IF(BN910="特例",AC910,""),"")</f>
        <v/>
      </c>
      <c r="BQ910" s="606" t="str">
        <f t="shared" si="473"/>
        <v/>
      </c>
      <c r="BR910" s="608" t="str">
        <f t="shared" ref="BR910:BR973" si="477">IF(BQ910="","",IF(OR(AG910="○",AG910="誓約"),"対象",""))</f>
        <v/>
      </c>
      <c r="BS910" s="608" t="str">
        <f t="shared" si="474"/>
        <v/>
      </c>
      <c r="BT910" s="606" t="str">
        <f t="shared" si="475"/>
        <v/>
      </c>
      <c r="BU910" s="607" t="str">
        <f>IFERROR(IF(BT910="Ⅱロ有り",ROUNDDOWN(L910*VLOOKUP(K910,【参考】数式用!$A$4:$J$42,10,FALSE)*AA910,0),""),"")</f>
        <v/>
      </c>
      <c r="BV910" s="606" t="str">
        <f>IFERROR(IF(BT910="Ⅱロなし",ROUNDDOWN(L910*VLOOKUP(K910,【参考】数式用!$A$4:$J$42,8,FALSE)*AA910,0),""),"")</f>
        <v/>
      </c>
    </row>
    <row r="911" spans="1:74" ht="110.1" customHeight="1" thickBot="1">
      <c r="A911" s="333">
        <v>898</v>
      </c>
      <c r="B911" s="1008" t="str">
        <f>IF(基本情報入力シート!B933="","",基本情報入力シート!B933)</f>
        <v/>
      </c>
      <c r="C911" s="1009"/>
      <c r="D911" s="1009"/>
      <c r="E911" s="1009"/>
      <c r="F911" s="1010"/>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24" t="str">
        <f>IF('別紙様式2-2（個票（４、５月））'!M911="","",'別紙様式2-2（個票（４、５月））'!M911)</f>
        <v/>
      </c>
      <c r="N911" s="584" t="str">
        <f>IF('別紙様式2-2（個票（４、５月））'!N911="","",'別紙様式2-2（個票（４、５月））'!N911)</f>
        <v/>
      </c>
      <c r="O911" s="336"/>
      <c r="P911" s="337" t="str">
        <f>IFERROR(VLOOKUP(K911,【参考】数式用!$A$2:$M$57,MATCH(O911,【参考】数式用!$G$3:$M$3,0)+6,0),"")</f>
        <v/>
      </c>
      <c r="Q911" s="338" t="s">
        <v>118</v>
      </c>
      <c r="R911" s="339"/>
      <c r="S911" s="340" t="s">
        <v>183</v>
      </c>
      <c r="T911" s="339"/>
      <c r="U911" s="340" t="s">
        <v>184</v>
      </c>
      <c r="V911" s="339"/>
      <c r="W911" s="340" t="s">
        <v>183</v>
      </c>
      <c r="X911" s="339"/>
      <c r="Y911" s="340" t="s">
        <v>185</v>
      </c>
      <c r="Z911" s="340" t="s">
        <v>186</v>
      </c>
      <c r="AA911" s="340" t="str">
        <f t="shared" si="447"/>
        <v/>
      </c>
      <c r="AB911" s="341" t="s">
        <v>187</v>
      </c>
      <c r="AC911" s="342" t="str">
        <f t="shared" si="448"/>
        <v/>
      </c>
      <c r="AD911" s="509" t="str">
        <f t="shared" si="449"/>
        <v/>
      </c>
      <c r="AE911" s="343" t="str">
        <f>IFERROR(ROUNDDOWN(ROUNDDOWN(ROUND(L911*VLOOKUP(K911,【参考】数式用!$A$2:$M$57,MATCH("処遇改善加算Ⅳ",【参考】数式用!$G$3:$M$3,0)+6,0),0),0)*AA911*0.5,0), "")</f>
        <v/>
      </c>
      <c r="AF911" s="344"/>
      <c r="AG911" s="345"/>
      <c r="AH911" s="345"/>
      <c r="AI911" s="344"/>
      <c r="AJ911" s="382"/>
      <c r="AK911" s="346"/>
      <c r="AL911" s="324" t="str">
        <f t="shared" si="450"/>
        <v/>
      </c>
      <c r="AM911" s="325" t="str">
        <f t="shared" si="451"/>
        <v/>
      </c>
      <c r="AN911" s="255"/>
      <c r="AO911" s="577" t="str">
        <f>IFERROR(VLOOKUP(K911,【参考】数式用!$A$2:$N$57,14,FALSE),"")</f>
        <v/>
      </c>
      <c r="AP911" s="577" t="str">
        <f t="shared" si="452"/>
        <v/>
      </c>
      <c r="AQ911" s="560" t="str">
        <f t="shared" si="453"/>
        <v/>
      </c>
      <c r="AR911" s="560" t="str">
        <f t="shared" si="454"/>
        <v>キャリアパス要件Ⅰ・Ⅱ_</v>
      </c>
      <c r="AS911" s="632" t="str">
        <f t="shared" si="455"/>
        <v>入力済</v>
      </c>
      <c r="AT911" s="577" t="str">
        <f t="shared" si="456"/>
        <v/>
      </c>
      <c r="AU911" s="632" t="str">
        <f t="shared" si="457"/>
        <v>入力済</v>
      </c>
      <c r="AV911" s="632" t="str">
        <f t="shared" si="458"/>
        <v/>
      </c>
      <c r="AW911" s="632" t="str">
        <f t="shared" si="459"/>
        <v/>
      </c>
      <c r="AX911" s="577" t="str">
        <f t="shared" si="460"/>
        <v/>
      </c>
      <c r="AY911" s="632" t="str">
        <f>IFERROR(VLOOKUP(K911,【参考】数式用!$AR$3:$AS$49, 2, FALSE), "")</f>
        <v/>
      </c>
      <c r="AZ911" s="577" t="str">
        <f t="shared" si="461"/>
        <v/>
      </c>
      <c r="BA911" s="559" t="str">
        <f t="shared" si="462"/>
        <v>入力済</v>
      </c>
      <c r="BB911" s="632" t="str">
        <f>IFERROR(VLOOKUP(K911,【参考】数式用!$AX$3:$AY$59, 2, FALSE), "")</f>
        <v/>
      </c>
      <c r="BC911" s="577" t="str">
        <f t="shared" si="463"/>
        <v/>
      </c>
      <c r="BD911" s="559" t="str">
        <f t="shared" si="464"/>
        <v>入力済</v>
      </c>
      <c r="BE911" s="559" t="str">
        <f t="shared" si="465"/>
        <v/>
      </c>
      <c r="BF911" s="559" t="str">
        <f t="shared" si="466"/>
        <v/>
      </c>
      <c r="BG911" s="559" t="str">
        <f t="shared" si="467"/>
        <v/>
      </c>
      <c r="BH911" s="559" t="str">
        <f t="shared" si="468"/>
        <v/>
      </c>
      <c r="BI911" s="559" t="str">
        <f t="shared" si="469"/>
        <v/>
      </c>
      <c r="BK911" s="27"/>
      <c r="BL911" s="606" t="str">
        <f t="shared" si="470"/>
        <v/>
      </c>
      <c r="BM911" s="606" t="str">
        <f t="shared" si="471"/>
        <v/>
      </c>
      <c r="BN911" s="606" t="str">
        <f t="shared" si="472"/>
        <v/>
      </c>
      <c r="BO911" s="607" t="str">
        <f>IFERROR(IF(BN911="対象",ROUNDDOWN(L911*VLOOKUP(K911,【参考】数式用!$A$4:$J$42,10,FALSE)*AA911,0),""),"")</f>
        <v/>
      </c>
      <c r="BP911" s="606" t="str">
        <f t="shared" si="476"/>
        <v/>
      </c>
      <c r="BQ911" s="606" t="str">
        <f t="shared" si="473"/>
        <v/>
      </c>
      <c r="BR911" s="608" t="str">
        <f t="shared" si="477"/>
        <v/>
      </c>
      <c r="BS911" s="608" t="str">
        <f t="shared" si="474"/>
        <v/>
      </c>
      <c r="BT911" s="606" t="str">
        <f t="shared" si="475"/>
        <v/>
      </c>
      <c r="BU911" s="607" t="str">
        <f>IFERROR(IF(BT911="Ⅱロ有り",ROUNDDOWN(L911*VLOOKUP(K911,【参考】数式用!$A$4:$J$42,10,FALSE)*AA911,0),""),"")</f>
        <v/>
      </c>
      <c r="BV911" s="606" t="str">
        <f>IFERROR(IF(BT911="Ⅱロなし",ROUNDDOWN(L911*VLOOKUP(K911,【参考】数式用!$A$4:$J$42,8,FALSE)*AA911,0),""),"")</f>
        <v/>
      </c>
    </row>
    <row r="912" spans="1:74" ht="110.1" customHeight="1" thickBot="1">
      <c r="A912" s="333">
        <v>899</v>
      </c>
      <c r="B912" s="1008" t="str">
        <f>IF(基本情報入力シート!B934="","",基本情報入力シート!B934)</f>
        <v/>
      </c>
      <c r="C912" s="1009"/>
      <c r="D912" s="1009"/>
      <c r="E912" s="1009"/>
      <c r="F912" s="1010"/>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24" t="str">
        <f>IF('別紙様式2-2（個票（４、５月））'!M912="","",'別紙様式2-2（個票（４、５月））'!M912)</f>
        <v/>
      </c>
      <c r="N912" s="584" t="str">
        <f>IF('別紙様式2-2（個票（４、５月））'!N912="","",'別紙様式2-2（個票（４、５月））'!N912)</f>
        <v/>
      </c>
      <c r="O912" s="336"/>
      <c r="P912" s="337" t="str">
        <f>IFERROR(VLOOKUP(K912,【参考】数式用!$A$2:$M$57,MATCH(O912,【参考】数式用!$G$3:$M$3,0)+6,0),"")</f>
        <v/>
      </c>
      <c r="Q912" s="338" t="s">
        <v>118</v>
      </c>
      <c r="R912" s="339"/>
      <c r="S912" s="340" t="s">
        <v>183</v>
      </c>
      <c r="T912" s="339"/>
      <c r="U912" s="340" t="s">
        <v>184</v>
      </c>
      <c r="V912" s="339"/>
      <c r="W912" s="340" t="s">
        <v>183</v>
      </c>
      <c r="X912" s="339"/>
      <c r="Y912" s="340" t="s">
        <v>185</v>
      </c>
      <c r="Z912" s="340" t="s">
        <v>186</v>
      </c>
      <c r="AA912" s="340" t="str">
        <f t="shared" si="447"/>
        <v/>
      </c>
      <c r="AB912" s="341" t="s">
        <v>187</v>
      </c>
      <c r="AC912" s="342" t="str">
        <f t="shared" si="448"/>
        <v/>
      </c>
      <c r="AD912" s="509" t="str">
        <f t="shared" si="449"/>
        <v/>
      </c>
      <c r="AE912" s="343" t="str">
        <f>IFERROR(ROUNDDOWN(ROUNDDOWN(ROUND(L912*VLOOKUP(K912,【参考】数式用!$A$2:$M$57,MATCH("処遇改善加算Ⅳ",【参考】数式用!$G$3:$M$3,0)+6,0),0),0)*AA912*0.5,0), "")</f>
        <v/>
      </c>
      <c r="AF912" s="344"/>
      <c r="AG912" s="345"/>
      <c r="AH912" s="345"/>
      <c r="AI912" s="344"/>
      <c r="AJ912" s="382"/>
      <c r="AK912" s="346"/>
      <c r="AL912" s="324" t="str">
        <f t="shared" si="450"/>
        <v/>
      </c>
      <c r="AM912" s="325" t="str">
        <f t="shared" si="451"/>
        <v/>
      </c>
      <c r="AN912" s="255"/>
      <c r="AO912" s="577" t="str">
        <f>IFERROR(VLOOKUP(K912,【参考】数式用!$A$2:$N$57,14,FALSE),"")</f>
        <v/>
      </c>
      <c r="AP912" s="577" t="str">
        <f t="shared" si="452"/>
        <v/>
      </c>
      <c r="AQ912" s="560" t="str">
        <f t="shared" si="453"/>
        <v/>
      </c>
      <c r="AR912" s="560" t="str">
        <f t="shared" si="454"/>
        <v>キャリアパス要件Ⅰ・Ⅱ_</v>
      </c>
      <c r="AS912" s="632" t="str">
        <f t="shared" si="455"/>
        <v>入力済</v>
      </c>
      <c r="AT912" s="577" t="str">
        <f t="shared" si="456"/>
        <v/>
      </c>
      <c r="AU912" s="632" t="str">
        <f t="shared" si="457"/>
        <v>入力済</v>
      </c>
      <c r="AV912" s="632" t="str">
        <f t="shared" si="458"/>
        <v/>
      </c>
      <c r="AW912" s="632" t="str">
        <f t="shared" si="459"/>
        <v/>
      </c>
      <c r="AX912" s="577" t="str">
        <f t="shared" si="460"/>
        <v/>
      </c>
      <c r="AY912" s="632" t="str">
        <f>IFERROR(VLOOKUP(K912,【参考】数式用!$AR$3:$AS$49, 2, FALSE), "")</f>
        <v/>
      </c>
      <c r="AZ912" s="577" t="str">
        <f t="shared" si="461"/>
        <v/>
      </c>
      <c r="BA912" s="559" t="str">
        <f t="shared" si="462"/>
        <v>入力済</v>
      </c>
      <c r="BB912" s="632" t="str">
        <f>IFERROR(VLOOKUP(K912,【参考】数式用!$AX$3:$AY$59, 2, FALSE), "")</f>
        <v/>
      </c>
      <c r="BC912" s="577" t="str">
        <f t="shared" si="463"/>
        <v/>
      </c>
      <c r="BD912" s="559" t="str">
        <f t="shared" si="464"/>
        <v>入力済</v>
      </c>
      <c r="BE912" s="559" t="str">
        <f t="shared" si="465"/>
        <v/>
      </c>
      <c r="BF912" s="559" t="str">
        <f t="shared" si="466"/>
        <v/>
      </c>
      <c r="BG912" s="559" t="str">
        <f t="shared" si="467"/>
        <v/>
      </c>
      <c r="BH912" s="559" t="str">
        <f t="shared" si="468"/>
        <v/>
      </c>
      <c r="BI912" s="559" t="str">
        <f t="shared" si="469"/>
        <v/>
      </c>
      <c r="BK912" s="27"/>
      <c r="BL912" s="606" t="str">
        <f t="shared" si="470"/>
        <v/>
      </c>
      <c r="BM912" s="606" t="str">
        <f t="shared" si="471"/>
        <v/>
      </c>
      <c r="BN912" s="606" t="str">
        <f t="shared" si="472"/>
        <v/>
      </c>
      <c r="BO912" s="607" t="str">
        <f>IFERROR(IF(BN912="対象",ROUNDDOWN(L912*VLOOKUP(K912,【参考】数式用!$A$4:$J$42,10,FALSE)*AA912,0),""),"")</f>
        <v/>
      </c>
      <c r="BP912" s="606" t="str">
        <f t="shared" si="476"/>
        <v/>
      </c>
      <c r="BQ912" s="606" t="str">
        <f t="shared" si="473"/>
        <v/>
      </c>
      <c r="BR912" s="608" t="str">
        <f t="shared" si="477"/>
        <v/>
      </c>
      <c r="BS912" s="608" t="str">
        <f t="shared" si="474"/>
        <v/>
      </c>
      <c r="BT912" s="606" t="str">
        <f t="shared" si="475"/>
        <v/>
      </c>
      <c r="BU912" s="607" t="str">
        <f>IFERROR(IF(BT912="Ⅱロ有り",ROUNDDOWN(L912*VLOOKUP(K912,【参考】数式用!$A$4:$J$42,10,FALSE)*AA912,0),""),"")</f>
        <v/>
      </c>
      <c r="BV912" s="606" t="str">
        <f>IFERROR(IF(BT912="Ⅱロなし",ROUNDDOWN(L912*VLOOKUP(K912,【参考】数式用!$A$4:$J$42,8,FALSE)*AA912,0),""),"")</f>
        <v/>
      </c>
    </row>
    <row r="913" spans="1:74" ht="110.1" customHeight="1" thickBot="1">
      <c r="A913" s="333">
        <v>900</v>
      </c>
      <c r="B913" s="1008" t="str">
        <f>IF(基本情報入力シート!B935="","",基本情報入力シート!B935)</f>
        <v/>
      </c>
      <c r="C913" s="1009"/>
      <c r="D913" s="1009"/>
      <c r="E913" s="1009"/>
      <c r="F913" s="1010"/>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24" t="str">
        <f>IF('別紙様式2-2（個票（４、５月））'!M913="","",'別紙様式2-2（個票（４、５月））'!M913)</f>
        <v/>
      </c>
      <c r="N913" s="584" t="str">
        <f>IF('別紙様式2-2（個票（４、５月））'!N913="","",'別紙様式2-2（個票（４、５月））'!N913)</f>
        <v/>
      </c>
      <c r="O913" s="336"/>
      <c r="P913" s="337" t="str">
        <f>IFERROR(VLOOKUP(K913,【参考】数式用!$A$2:$M$57,MATCH(O913,【参考】数式用!$G$3:$M$3,0)+6,0),"")</f>
        <v/>
      </c>
      <c r="Q913" s="338" t="s">
        <v>118</v>
      </c>
      <c r="R913" s="339"/>
      <c r="S913" s="340" t="s">
        <v>183</v>
      </c>
      <c r="T913" s="339"/>
      <c r="U913" s="340" t="s">
        <v>184</v>
      </c>
      <c r="V913" s="339"/>
      <c r="W913" s="340" t="s">
        <v>183</v>
      </c>
      <c r="X913" s="339"/>
      <c r="Y913" s="340" t="s">
        <v>185</v>
      </c>
      <c r="Z913" s="340" t="s">
        <v>186</v>
      </c>
      <c r="AA913" s="340" t="str">
        <f t="shared" si="447"/>
        <v/>
      </c>
      <c r="AB913" s="341" t="s">
        <v>187</v>
      </c>
      <c r="AC913" s="342" t="str">
        <f t="shared" si="448"/>
        <v/>
      </c>
      <c r="AD913" s="509" t="str">
        <f t="shared" si="449"/>
        <v/>
      </c>
      <c r="AE913" s="343" t="str">
        <f>IFERROR(ROUNDDOWN(ROUNDDOWN(ROUND(L913*VLOOKUP(K913,【参考】数式用!$A$2:$M$57,MATCH("処遇改善加算Ⅳ",【参考】数式用!$G$3:$M$3,0)+6,0),0),0)*AA913*0.5,0), "")</f>
        <v/>
      </c>
      <c r="AF913" s="344"/>
      <c r="AG913" s="345"/>
      <c r="AH913" s="345"/>
      <c r="AI913" s="344"/>
      <c r="AJ913" s="382"/>
      <c r="AK913" s="346"/>
      <c r="AL913" s="324" t="str">
        <f t="shared" si="450"/>
        <v/>
      </c>
      <c r="AM913" s="325" t="str">
        <f t="shared" si="451"/>
        <v/>
      </c>
      <c r="AN913" s="255"/>
      <c r="AO913" s="577" t="str">
        <f>IFERROR(VLOOKUP(K913,【参考】数式用!$A$2:$N$57,14,FALSE),"")</f>
        <v/>
      </c>
      <c r="AP913" s="577" t="str">
        <f t="shared" si="452"/>
        <v/>
      </c>
      <c r="AQ913" s="560" t="str">
        <f t="shared" si="453"/>
        <v/>
      </c>
      <c r="AR913" s="560" t="str">
        <f t="shared" si="454"/>
        <v>キャリアパス要件Ⅰ・Ⅱ_</v>
      </c>
      <c r="AS913" s="632" t="str">
        <f t="shared" si="455"/>
        <v>入力済</v>
      </c>
      <c r="AT913" s="577" t="str">
        <f t="shared" si="456"/>
        <v/>
      </c>
      <c r="AU913" s="632" t="str">
        <f t="shared" si="457"/>
        <v>入力済</v>
      </c>
      <c r="AV913" s="632" t="str">
        <f t="shared" si="458"/>
        <v/>
      </c>
      <c r="AW913" s="632" t="str">
        <f t="shared" si="459"/>
        <v/>
      </c>
      <c r="AX913" s="577" t="str">
        <f t="shared" si="460"/>
        <v/>
      </c>
      <c r="AY913" s="632" t="str">
        <f>IFERROR(VLOOKUP(K913,【参考】数式用!$AR$3:$AS$49, 2, FALSE), "")</f>
        <v/>
      </c>
      <c r="AZ913" s="577" t="str">
        <f t="shared" si="461"/>
        <v/>
      </c>
      <c r="BA913" s="559" t="str">
        <f t="shared" si="462"/>
        <v>入力済</v>
      </c>
      <c r="BB913" s="632" t="str">
        <f>IFERROR(VLOOKUP(K913,【参考】数式用!$AX$3:$AY$59, 2, FALSE), "")</f>
        <v/>
      </c>
      <c r="BC913" s="577" t="str">
        <f t="shared" si="463"/>
        <v/>
      </c>
      <c r="BD913" s="559" t="str">
        <f t="shared" si="464"/>
        <v>入力済</v>
      </c>
      <c r="BE913" s="559" t="str">
        <f t="shared" si="465"/>
        <v/>
      </c>
      <c r="BF913" s="559" t="str">
        <f t="shared" si="466"/>
        <v/>
      </c>
      <c r="BG913" s="559" t="str">
        <f t="shared" si="467"/>
        <v/>
      </c>
      <c r="BH913" s="559" t="str">
        <f t="shared" si="468"/>
        <v/>
      </c>
      <c r="BI913" s="559" t="str">
        <f t="shared" si="469"/>
        <v/>
      </c>
      <c r="BK913" s="27"/>
      <c r="BL913" s="606" t="str">
        <f t="shared" si="470"/>
        <v/>
      </c>
      <c r="BM913" s="606" t="str">
        <f t="shared" si="471"/>
        <v/>
      </c>
      <c r="BN913" s="606" t="str">
        <f t="shared" si="472"/>
        <v/>
      </c>
      <c r="BO913" s="607" t="str">
        <f>IFERROR(IF(BN913="対象",ROUNDDOWN(L913*VLOOKUP(K913,【参考】数式用!$A$4:$J$42,10,FALSE)*AA913,0),""),"")</f>
        <v/>
      </c>
      <c r="BP913" s="606" t="str">
        <f t="shared" si="476"/>
        <v/>
      </c>
      <c r="BQ913" s="606" t="str">
        <f t="shared" si="473"/>
        <v/>
      </c>
      <c r="BR913" s="608" t="str">
        <f t="shared" si="477"/>
        <v/>
      </c>
      <c r="BS913" s="608" t="str">
        <f t="shared" si="474"/>
        <v/>
      </c>
      <c r="BT913" s="606" t="str">
        <f t="shared" si="475"/>
        <v/>
      </c>
      <c r="BU913" s="607" t="str">
        <f>IFERROR(IF(BT913="Ⅱロ有り",ROUNDDOWN(L913*VLOOKUP(K913,【参考】数式用!$A$4:$J$42,10,FALSE)*AA913,0),""),"")</f>
        <v/>
      </c>
      <c r="BV913" s="606" t="str">
        <f>IFERROR(IF(BT913="Ⅱロなし",ROUNDDOWN(L913*VLOOKUP(K913,【参考】数式用!$A$4:$J$42,8,FALSE)*AA913,0),""),"")</f>
        <v/>
      </c>
    </row>
    <row r="914" spans="1:74" ht="110.1" customHeight="1" thickBot="1">
      <c r="A914" s="333">
        <v>901</v>
      </c>
      <c r="B914" s="1008" t="str">
        <f>IF(基本情報入力シート!B936="","",基本情報入力シート!B936)</f>
        <v/>
      </c>
      <c r="C914" s="1009"/>
      <c r="D914" s="1009"/>
      <c r="E914" s="1009"/>
      <c r="F914" s="1010"/>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24" t="str">
        <f>IF('別紙様式2-2（個票（４、５月））'!M914="","",'別紙様式2-2（個票（４、５月））'!M914)</f>
        <v/>
      </c>
      <c r="N914" s="584" t="str">
        <f>IF('別紙様式2-2（個票（４、５月））'!N914="","",'別紙様式2-2（個票（４、５月））'!N914)</f>
        <v/>
      </c>
      <c r="O914" s="336"/>
      <c r="P914" s="337" t="str">
        <f>IFERROR(VLOOKUP(K914,【参考】数式用!$A$2:$M$57,MATCH(O914,【参考】数式用!$G$3:$M$3,0)+6,0),"")</f>
        <v/>
      </c>
      <c r="Q914" s="338" t="s">
        <v>118</v>
      </c>
      <c r="R914" s="339"/>
      <c r="S914" s="340" t="s">
        <v>183</v>
      </c>
      <c r="T914" s="339"/>
      <c r="U914" s="340" t="s">
        <v>184</v>
      </c>
      <c r="V914" s="339"/>
      <c r="W914" s="340" t="s">
        <v>183</v>
      </c>
      <c r="X914" s="339"/>
      <c r="Y914" s="340" t="s">
        <v>185</v>
      </c>
      <c r="Z914" s="340" t="s">
        <v>186</v>
      </c>
      <c r="AA914" s="340" t="str">
        <f t="shared" si="447"/>
        <v/>
      </c>
      <c r="AB914" s="341" t="s">
        <v>187</v>
      </c>
      <c r="AC914" s="342" t="str">
        <f t="shared" si="448"/>
        <v/>
      </c>
      <c r="AD914" s="509" t="str">
        <f t="shared" si="449"/>
        <v/>
      </c>
      <c r="AE914" s="343" t="str">
        <f>IFERROR(ROUNDDOWN(ROUNDDOWN(ROUND(L914*VLOOKUP(K914,【参考】数式用!$A$2:$M$57,MATCH("処遇改善加算Ⅳ",【参考】数式用!$G$3:$M$3,0)+6,0),0),0)*AA914*0.5,0), "")</f>
        <v/>
      </c>
      <c r="AF914" s="344"/>
      <c r="AG914" s="345"/>
      <c r="AH914" s="345"/>
      <c r="AI914" s="344"/>
      <c r="AJ914" s="382"/>
      <c r="AK914" s="346"/>
      <c r="AL914" s="324" t="str">
        <f t="shared" si="450"/>
        <v/>
      </c>
      <c r="AM914" s="325" t="str">
        <f t="shared" si="451"/>
        <v/>
      </c>
      <c r="AN914" s="255"/>
      <c r="AO914" s="577" t="str">
        <f>IFERROR(VLOOKUP(K914,【参考】数式用!$A$2:$N$57,14,FALSE),"")</f>
        <v/>
      </c>
      <c r="AP914" s="577" t="str">
        <f t="shared" si="452"/>
        <v/>
      </c>
      <c r="AQ914" s="560" t="str">
        <f t="shared" si="453"/>
        <v/>
      </c>
      <c r="AR914" s="560" t="str">
        <f t="shared" si="454"/>
        <v>キャリアパス要件Ⅰ・Ⅱ_</v>
      </c>
      <c r="AS914" s="632" t="str">
        <f t="shared" si="455"/>
        <v>入力済</v>
      </c>
      <c r="AT914" s="577" t="str">
        <f t="shared" si="456"/>
        <v/>
      </c>
      <c r="AU914" s="632" t="str">
        <f t="shared" si="457"/>
        <v>入力済</v>
      </c>
      <c r="AV914" s="632" t="str">
        <f t="shared" si="458"/>
        <v/>
      </c>
      <c r="AW914" s="632" t="str">
        <f t="shared" si="459"/>
        <v/>
      </c>
      <c r="AX914" s="577" t="str">
        <f t="shared" si="460"/>
        <v/>
      </c>
      <c r="AY914" s="632" t="str">
        <f>IFERROR(VLOOKUP(K914,【参考】数式用!$AR$3:$AS$49, 2, FALSE), "")</f>
        <v/>
      </c>
      <c r="AZ914" s="577" t="str">
        <f t="shared" si="461"/>
        <v/>
      </c>
      <c r="BA914" s="559" t="str">
        <f t="shared" si="462"/>
        <v>入力済</v>
      </c>
      <c r="BB914" s="632" t="str">
        <f>IFERROR(VLOOKUP(K914,【参考】数式用!$AX$3:$AY$59, 2, FALSE), "")</f>
        <v/>
      </c>
      <c r="BC914" s="577" t="str">
        <f t="shared" si="463"/>
        <v/>
      </c>
      <c r="BD914" s="559" t="str">
        <f t="shared" si="464"/>
        <v>入力済</v>
      </c>
      <c r="BE914" s="559" t="str">
        <f t="shared" si="465"/>
        <v/>
      </c>
      <c r="BF914" s="559" t="str">
        <f t="shared" si="466"/>
        <v/>
      </c>
      <c r="BG914" s="559" t="str">
        <f t="shared" si="467"/>
        <v/>
      </c>
      <c r="BH914" s="559" t="str">
        <f t="shared" si="468"/>
        <v/>
      </c>
      <c r="BI914" s="559" t="str">
        <f t="shared" si="469"/>
        <v/>
      </c>
      <c r="BK914" s="27"/>
      <c r="BL914" s="606" t="str">
        <f t="shared" si="470"/>
        <v/>
      </c>
      <c r="BM914" s="606" t="str">
        <f t="shared" si="471"/>
        <v/>
      </c>
      <c r="BN914" s="606" t="str">
        <f t="shared" si="472"/>
        <v/>
      </c>
      <c r="BO914" s="607" t="str">
        <f>IFERROR(IF(BN914="対象",ROUNDDOWN(L914*VLOOKUP(K914,【参考】数式用!$A$4:$J$42,10,FALSE)*AA914,0),""),"")</f>
        <v/>
      </c>
      <c r="BP914" s="606" t="str">
        <f t="shared" si="476"/>
        <v/>
      </c>
      <c r="BQ914" s="606" t="str">
        <f t="shared" si="473"/>
        <v/>
      </c>
      <c r="BR914" s="608" t="str">
        <f t="shared" si="477"/>
        <v/>
      </c>
      <c r="BS914" s="608" t="str">
        <f t="shared" si="474"/>
        <v/>
      </c>
      <c r="BT914" s="606" t="str">
        <f t="shared" si="475"/>
        <v/>
      </c>
      <c r="BU914" s="607" t="str">
        <f>IFERROR(IF(BT914="Ⅱロ有り",ROUNDDOWN(L914*VLOOKUP(K914,【参考】数式用!$A$4:$J$42,10,FALSE)*AA914,0),""),"")</f>
        <v/>
      </c>
      <c r="BV914" s="606" t="str">
        <f>IFERROR(IF(BT914="Ⅱロなし",ROUNDDOWN(L914*VLOOKUP(K914,【参考】数式用!$A$4:$J$42,8,FALSE)*AA914,0),""),"")</f>
        <v/>
      </c>
    </row>
    <row r="915" spans="1:74" ht="110.1" customHeight="1" thickBot="1">
      <c r="A915" s="333">
        <v>902</v>
      </c>
      <c r="B915" s="1008" t="str">
        <f>IF(基本情報入力シート!B937="","",基本情報入力シート!B937)</f>
        <v/>
      </c>
      <c r="C915" s="1009"/>
      <c r="D915" s="1009"/>
      <c r="E915" s="1009"/>
      <c r="F915" s="1010"/>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24" t="str">
        <f>IF('別紙様式2-2（個票（４、５月））'!M915="","",'別紙様式2-2（個票（４、５月））'!M915)</f>
        <v/>
      </c>
      <c r="N915" s="584" t="str">
        <f>IF('別紙様式2-2（個票（４、５月））'!N915="","",'別紙様式2-2（個票（４、５月））'!N915)</f>
        <v/>
      </c>
      <c r="O915" s="336"/>
      <c r="P915" s="337" t="str">
        <f>IFERROR(VLOOKUP(K915,【参考】数式用!$A$2:$M$57,MATCH(O915,【参考】数式用!$G$3:$M$3,0)+6,0),"")</f>
        <v/>
      </c>
      <c r="Q915" s="338" t="s">
        <v>118</v>
      </c>
      <c r="R915" s="339"/>
      <c r="S915" s="340" t="s">
        <v>183</v>
      </c>
      <c r="T915" s="339"/>
      <c r="U915" s="340" t="s">
        <v>184</v>
      </c>
      <c r="V915" s="339"/>
      <c r="W915" s="340" t="s">
        <v>183</v>
      </c>
      <c r="X915" s="339"/>
      <c r="Y915" s="340" t="s">
        <v>185</v>
      </c>
      <c r="Z915" s="340" t="s">
        <v>186</v>
      </c>
      <c r="AA915" s="340" t="str">
        <f t="shared" si="447"/>
        <v/>
      </c>
      <c r="AB915" s="341" t="s">
        <v>187</v>
      </c>
      <c r="AC915" s="342" t="str">
        <f t="shared" si="448"/>
        <v/>
      </c>
      <c r="AD915" s="509" t="str">
        <f t="shared" si="449"/>
        <v/>
      </c>
      <c r="AE915" s="343" t="str">
        <f>IFERROR(ROUNDDOWN(ROUNDDOWN(ROUND(L915*VLOOKUP(K915,【参考】数式用!$A$2:$M$57,MATCH("処遇改善加算Ⅳ",【参考】数式用!$G$3:$M$3,0)+6,0),0),0)*AA915*0.5,0), "")</f>
        <v/>
      </c>
      <c r="AF915" s="344"/>
      <c r="AG915" s="345"/>
      <c r="AH915" s="345"/>
      <c r="AI915" s="344"/>
      <c r="AJ915" s="382"/>
      <c r="AK915" s="346"/>
      <c r="AL915" s="324" t="str">
        <f t="shared" si="450"/>
        <v/>
      </c>
      <c r="AM915" s="325" t="str">
        <f t="shared" si="451"/>
        <v/>
      </c>
      <c r="AN915" s="255"/>
      <c r="AO915" s="577" t="str">
        <f>IFERROR(VLOOKUP(K915,【参考】数式用!$A$2:$N$57,14,FALSE),"")</f>
        <v/>
      </c>
      <c r="AP915" s="577" t="str">
        <f t="shared" si="452"/>
        <v/>
      </c>
      <c r="AQ915" s="560" t="str">
        <f t="shared" si="453"/>
        <v/>
      </c>
      <c r="AR915" s="560" t="str">
        <f t="shared" si="454"/>
        <v>キャリアパス要件Ⅰ・Ⅱ_</v>
      </c>
      <c r="AS915" s="632" t="str">
        <f t="shared" si="455"/>
        <v>入力済</v>
      </c>
      <c r="AT915" s="577" t="str">
        <f t="shared" si="456"/>
        <v/>
      </c>
      <c r="AU915" s="632" t="str">
        <f t="shared" si="457"/>
        <v>入力済</v>
      </c>
      <c r="AV915" s="632" t="str">
        <f t="shared" si="458"/>
        <v/>
      </c>
      <c r="AW915" s="632" t="str">
        <f t="shared" si="459"/>
        <v/>
      </c>
      <c r="AX915" s="577" t="str">
        <f t="shared" si="460"/>
        <v/>
      </c>
      <c r="AY915" s="632" t="str">
        <f>IFERROR(VLOOKUP(K915,【参考】数式用!$AR$3:$AS$49, 2, FALSE), "")</f>
        <v/>
      </c>
      <c r="AZ915" s="577" t="str">
        <f t="shared" si="461"/>
        <v/>
      </c>
      <c r="BA915" s="559" t="str">
        <f t="shared" si="462"/>
        <v>入力済</v>
      </c>
      <c r="BB915" s="632" t="str">
        <f>IFERROR(VLOOKUP(K915,【参考】数式用!$AX$3:$AY$59, 2, FALSE), "")</f>
        <v/>
      </c>
      <c r="BC915" s="577" t="str">
        <f t="shared" si="463"/>
        <v/>
      </c>
      <c r="BD915" s="559" t="str">
        <f t="shared" si="464"/>
        <v>入力済</v>
      </c>
      <c r="BE915" s="559" t="str">
        <f t="shared" si="465"/>
        <v/>
      </c>
      <c r="BF915" s="559" t="str">
        <f t="shared" si="466"/>
        <v/>
      </c>
      <c r="BG915" s="559" t="str">
        <f t="shared" si="467"/>
        <v/>
      </c>
      <c r="BH915" s="559" t="str">
        <f t="shared" si="468"/>
        <v/>
      </c>
      <c r="BI915" s="559" t="str">
        <f t="shared" si="469"/>
        <v/>
      </c>
      <c r="BK915" s="27"/>
      <c r="BL915" s="606" t="str">
        <f t="shared" si="470"/>
        <v/>
      </c>
      <c r="BM915" s="606" t="str">
        <f t="shared" si="471"/>
        <v/>
      </c>
      <c r="BN915" s="606" t="str">
        <f t="shared" si="472"/>
        <v/>
      </c>
      <c r="BO915" s="607" t="str">
        <f>IFERROR(IF(BN915="対象",ROUNDDOWN(L915*VLOOKUP(K915,【参考】数式用!$A$4:$J$42,10,FALSE)*AA915,0),""),"")</f>
        <v/>
      </c>
      <c r="BP915" s="606" t="str">
        <f t="shared" si="476"/>
        <v/>
      </c>
      <c r="BQ915" s="606" t="str">
        <f t="shared" si="473"/>
        <v/>
      </c>
      <c r="BR915" s="608" t="str">
        <f t="shared" si="477"/>
        <v/>
      </c>
      <c r="BS915" s="608" t="str">
        <f t="shared" si="474"/>
        <v/>
      </c>
      <c r="BT915" s="606" t="str">
        <f t="shared" si="475"/>
        <v/>
      </c>
      <c r="BU915" s="607" t="str">
        <f>IFERROR(IF(BT915="Ⅱロ有り",ROUNDDOWN(L915*VLOOKUP(K915,【参考】数式用!$A$4:$J$42,10,FALSE)*AA915,0),""),"")</f>
        <v/>
      </c>
      <c r="BV915" s="606" t="str">
        <f>IFERROR(IF(BT915="Ⅱロなし",ROUNDDOWN(L915*VLOOKUP(K915,【参考】数式用!$A$4:$J$42,8,FALSE)*AA915,0),""),"")</f>
        <v/>
      </c>
    </row>
    <row r="916" spans="1:74" ht="110.1" customHeight="1" thickBot="1">
      <c r="A916" s="333">
        <v>903</v>
      </c>
      <c r="B916" s="1008" t="str">
        <f>IF(基本情報入力シート!B938="","",基本情報入力シート!B938)</f>
        <v/>
      </c>
      <c r="C916" s="1009"/>
      <c r="D916" s="1009"/>
      <c r="E916" s="1009"/>
      <c r="F916" s="1010"/>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24" t="str">
        <f>IF('別紙様式2-2（個票（４、５月））'!M916="","",'別紙様式2-2（個票（４、５月））'!M916)</f>
        <v/>
      </c>
      <c r="N916" s="584" t="str">
        <f>IF('別紙様式2-2（個票（４、５月））'!N916="","",'別紙様式2-2（個票（４、５月））'!N916)</f>
        <v/>
      </c>
      <c r="O916" s="336"/>
      <c r="P916" s="337" t="str">
        <f>IFERROR(VLOOKUP(K916,【参考】数式用!$A$2:$M$57,MATCH(O916,【参考】数式用!$G$3:$M$3,0)+6,0),"")</f>
        <v/>
      </c>
      <c r="Q916" s="338" t="s">
        <v>118</v>
      </c>
      <c r="R916" s="339"/>
      <c r="S916" s="340" t="s">
        <v>183</v>
      </c>
      <c r="T916" s="339"/>
      <c r="U916" s="340" t="s">
        <v>184</v>
      </c>
      <c r="V916" s="339"/>
      <c r="W916" s="340" t="s">
        <v>183</v>
      </c>
      <c r="X916" s="339"/>
      <c r="Y916" s="340" t="s">
        <v>185</v>
      </c>
      <c r="Z916" s="340" t="s">
        <v>186</v>
      </c>
      <c r="AA916" s="340" t="str">
        <f t="shared" si="447"/>
        <v/>
      </c>
      <c r="AB916" s="341" t="s">
        <v>187</v>
      </c>
      <c r="AC916" s="342" t="str">
        <f t="shared" si="448"/>
        <v/>
      </c>
      <c r="AD916" s="509" t="str">
        <f t="shared" si="449"/>
        <v/>
      </c>
      <c r="AE916" s="343" t="str">
        <f>IFERROR(ROUNDDOWN(ROUNDDOWN(ROUND(L916*VLOOKUP(K916,【参考】数式用!$A$2:$M$57,MATCH("処遇改善加算Ⅳ",【参考】数式用!$G$3:$M$3,0)+6,0),0),0)*AA916*0.5,0), "")</f>
        <v/>
      </c>
      <c r="AF916" s="344"/>
      <c r="AG916" s="345"/>
      <c r="AH916" s="345"/>
      <c r="AI916" s="344"/>
      <c r="AJ916" s="382"/>
      <c r="AK916" s="346"/>
      <c r="AL916" s="324" t="str">
        <f t="shared" si="450"/>
        <v/>
      </c>
      <c r="AM916" s="325" t="str">
        <f t="shared" si="451"/>
        <v/>
      </c>
      <c r="AN916" s="255"/>
      <c r="AO916" s="577" t="str">
        <f>IFERROR(VLOOKUP(K916,【参考】数式用!$A$2:$N$57,14,FALSE),"")</f>
        <v/>
      </c>
      <c r="AP916" s="577" t="str">
        <f t="shared" si="452"/>
        <v/>
      </c>
      <c r="AQ916" s="560" t="str">
        <f t="shared" si="453"/>
        <v/>
      </c>
      <c r="AR916" s="560" t="str">
        <f t="shared" si="454"/>
        <v>キャリアパス要件Ⅰ・Ⅱ_</v>
      </c>
      <c r="AS916" s="632" t="str">
        <f t="shared" si="455"/>
        <v>入力済</v>
      </c>
      <c r="AT916" s="577" t="str">
        <f t="shared" si="456"/>
        <v/>
      </c>
      <c r="AU916" s="632" t="str">
        <f t="shared" si="457"/>
        <v>入力済</v>
      </c>
      <c r="AV916" s="632" t="str">
        <f t="shared" si="458"/>
        <v/>
      </c>
      <c r="AW916" s="632" t="str">
        <f t="shared" si="459"/>
        <v/>
      </c>
      <c r="AX916" s="577" t="str">
        <f t="shared" si="460"/>
        <v/>
      </c>
      <c r="AY916" s="632" t="str">
        <f>IFERROR(VLOOKUP(K916,【参考】数式用!$AR$3:$AS$49, 2, FALSE), "")</f>
        <v/>
      </c>
      <c r="AZ916" s="577" t="str">
        <f t="shared" si="461"/>
        <v/>
      </c>
      <c r="BA916" s="559" t="str">
        <f t="shared" si="462"/>
        <v>入力済</v>
      </c>
      <c r="BB916" s="632" t="str">
        <f>IFERROR(VLOOKUP(K916,【参考】数式用!$AX$3:$AY$59, 2, FALSE), "")</f>
        <v/>
      </c>
      <c r="BC916" s="577" t="str">
        <f t="shared" si="463"/>
        <v/>
      </c>
      <c r="BD916" s="559" t="str">
        <f t="shared" si="464"/>
        <v>入力済</v>
      </c>
      <c r="BE916" s="559" t="str">
        <f t="shared" si="465"/>
        <v/>
      </c>
      <c r="BF916" s="559" t="str">
        <f t="shared" si="466"/>
        <v/>
      </c>
      <c r="BG916" s="559" t="str">
        <f t="shared" si="467"/>
        <v/>
      </c>
      <c r="BH916" s="559" t="str">
        <f t="shared" si="468"/>
        <v/>
      </c>
      <c r="BI916" s="559" t="str">
        <f t="shared" si="469"/>
        <v/>
      </c>
      <c r="BK916" s="27"/>
      <c r="BL916" s="606" t="str">
        <f t="shared" si="470"/>
        <v/>
      </c>
      <c r="BM916" s="606" t="str">
        <f t="shared" si="471"/>
        <v/>
      </c>
      <c r="BN916" s="606" t="str">
        <f t="shared" si="472"/>
        <v/>
      </c>
      <c r="BO916" s="607" t="str">
        <f>IFERROR(IF(BN916="対象",ROUNDDOWN(L916*VLOOKUP(K916,【参考】数式用!$A$4:$J$42,10,FALSE)*AA916,0),""),"")</f>
        <v/>
      </c>
      <c r="BP916" s="606" t="str">
        <f t="shared" si="476"/>
        <v/>
      </c>
      <c r="BQ916" s="606" t="str">
        <f t="shared" si="473"/>
        <v/>
      </c>
      <c r="BR916" s="608" t="str">
        <f t="shared" si="477"/>
        <v/>
      </c>
      <c r="BS916" s="608" t="str">
        <f t="shared" si="474"/>
        <v/>
      </c>
      <c r="BT916" s="606" t="str">
        <f t="shared" si="475"/>
        <v/>
      </c>
      <c r="BU916" s="607" t="str">
        <f>IFERROR(IF(BT916="Ⅱロ有り",ROUNDDOWN(L916*VLOOKUP(K916,【参考】数式用!$A$4:$J$42,10,FALSE)*AA916,0),""),"")</f>
        <v/>
      </c>
      <c r="BV916" s="606" t="str">
        <f>IFERROR(IF(BT916="Ⅱロなし",ROUNDDOWN(L916*VLOOKUP(K916,【参考】数式用!$A$4:$J$42,8,FALSE)*AA916,0),""),"")</f>
        <v/>
      </c>
    </row>
    <row r="917" spans="1:74" ht="110.1" customHeight="1" thickBot="1">
      <c r="A917" s="333">
        <v>904</v>
      </c>
      <c r="B917" s="1008" t="str">
        <f>IF(基本情報入力シート!B939="","",基本情報入力シート!B939)</f>
        <v/>
      </c>
      <c r="C917" s="1009"/>
      <c r="D917" s="1009"/>
      <c r="E917" s="1009"/>
      <c r="F917" s="1010"/>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24" t="str">
        <f>IF('別紙様式2-2（個票（４、５月））'!M917="","",'別紙様式2-2（個票（４、５月））'!M917)</f>
        <v/>
      </c>
      <c r="N917" s="584" t="str">
        <f>IF('別紙様式2-2（個票（４、５月））'!N917="","",'別紙様式2-2（個票（４、５月））'!N917)</f>
        <v/>
      </c>
      <c r="O917" s="336"/>
      <c r="P917" s="337" t="str">
        <f>IFERROR(VLOOKUP(K917,【参考】数式用!$A$2:$M$57,MATCH(O917,【参考】数式用!$G$3:$M$3,0)+6,0),"")</f>
        <v/>
      </c>
      <c r="Q917" s="338" t="s">
        <v>118</v>
      </c>
      <c r="R917" s="339"/>
      <c r="S917" s="340" t="s">
        <v>183</v>
      </c>
      <c r="T917" s="339"/>
      <c r="U917" s="340" t="s">
        <v>184</v>
      </c>
      <c r="V917" s="339"/>
      <c r="W917" s="340" t="s">
        <v>183</v>
      </c>
      <c r="X917" s="339"/>
      <c r="Y917" s="340" t="s">
        <v>185</v>
      </c>
      <c r="Z917" s="340" t="s">
        <v>186</v>
      </c>
      <c r="AA917" s="340" t="str">
        <f t="shared" si="447"/>
        <v/>
      </c>
      <c r="AB917" s="341" t="s">
        <v>187</v>
      </c>
      <c r="AC917" s="342" t="str">
        <f t="shared" si="448"/>
        <v/>
      </c>
      <c r="AD917" s="509" t="str">
        <f t="shared" si="449"/>
        <v/>
      </c>
      <c r="AE917" s="343" t="str">
        <f>IFERROR(ROUNDDOWN(ROUNDDOWN(ROUND(L917*VLOOKUP(K917,【参考】数式用!$A$2:$M$57,MATCH("処遇改善加算Ⅳ",【参考】数式用!$G$3:$M$3,0)+6,0),0),0)*AA917*0.5,0), "")</f>
        <v/>
      </c>
      <c r="AF917" s="344"/>
      <c r="AG917" s="345"/>
      <c r="AH917" s="345"/>
      <c r="AI917" s="344"/>
      <c r="AJ917" s="382"/>
      <c r="AK917" s="346"/>
      <c r="AL917" s="324" t="str">
        <f t="shared" si="450"/>
        <v/>
      </c>
      <c r="AM917" s="325" t="str">
        <f t="shared" si="451"/>
        <v/>
      </c>
      <c r="AN917" s="255"/>
      <c r="AO917" s="577" t="str">
        <f>IFERROR(VLOOKUP(K917,【参考】数式用!$A$2:$N$57,14,FALSE),"")</f>
        <v/>
      </c>
      <c r="AP917" s="577" t="str">
        <f t="shared" si="452"/>
        <v/>
      </c>
      <c r="AQ917" s="560" t="str">
        <f t="shared" si="453"/>
        <v/>
      </c>
      <c r="AR917" s="560" t="str">
        <f t="shared" si="454"/>
        <v>キャリアパス要件Ⅰ・Ⅱ_</v>
      </c>
      <c r="AS917" s="632" t="str">
        <f t="shared" si="455"/>
        <v>入力済</v>
      </c>
      <c r="AT917" s="577" t="str">
        <f t="shared" si="456"/>
        <v/>
      </c>
      <c r="AU917" s="632" t="str">
        <f t="shared" si="457"/>
        <v>入力済</v>
      </c>
      <c r="AV917" s="632" t="str">
        <f t="shared" si="458"/>
        <v/>
      </c>
      <c r="AW917" s="632" t="str">
        <f t="shared" si="459"/>
        <v/>
      </c>
      <c r="AX917" s="577" t="str">
        <f t="shared" si="460"/>
        <v/>
      </c>
      <c r="AY917" s="632" t="str">
        <f>IFERROR(VLOOKUP(K917,【参考】数式用!$AR$3:$AS$49, 2, FALSE), "")</f>
        <v/>
      </c>
      <c r="AZ917" s="577" t="str">
        <f t="shared" si="461"/>
        <v/>
      </c>
      <c r="BA917" s="559" t="str">
        <f t="shared" si="462"/>
        <v>入力済</v>
      </c>
      <c r="BB917" s="632" t="str">
        <f>IFERROR(VLOOKUP(K917,【参考】数式用!$AX$3:$AY$59, 2, FALSE), "")</f>
        <v/>
      </c>
      <c r="BC917" s="577" t="str">
        <f t="shared" si="463"/>
        <v/>
      </c>
      <c r="BD917" s="559" t="str">
        <f t="shared" si="464"/>
        <v>入力済</v>
      </c>
      <c r="BE917" s="559" t="str">
        <f t="shared" si="465"/>
        <v/>
      </c>
      <c r="BF917" s="559" t="str">
        <f t="shared" si="466"/>
        <v/>
      </c>
      <c r="BG917" s="559" t="str">
        <f t="shared" si="467"/>
        <v/>
      </c>
      <c r="BH917" s="559" t="str">
        <f t="shared" si="468"/>
        <v/>
      </c>
      <c r="BI917" s="559" t="str">
        <f t="shared" si="469"/>
        <v/>
      </c>
      <c r="BK917" s="27"/>
      <c r="BL917" s="606" t="str">
        <f t="shared" si="470"/>
        <v/>
      </c>
      <c r="BM917" s="606" t="str">
        <f t="shared" si="471"/>
        <v/>
      </c>
      <c r="BN917" s="606" t="str">
        <f t="shared" si="472"/>
        <v/>
      </c>
      <c r="BO917" s="607" t="str">
        <f>IFERROR(IF(BN917="対象",ROUNDDOWN(L917*VLOOKUP(K917,【参考】数式用!$A$4:$J$42,10,FALSE)*AA917,0),""),"")</f>
        <v/>
      </c>
      <c r="BP917" s="606" t="str">
        <f t="shared" si="476"/>
        <v/>
      </c>
      <c r="BQ917" s="606" t="str">
        <f t="shared" si="473"/>
        <v/>
      </c>
      <c r="BR917" s="608" t="str">
        <f t="shared" si="477"/>
        <v/>
      </c>
      <c r="BS917" s="608" t="str">
        <f t="shared" si="474"/>
        <v/>
      </c>
      <c r="BT917" s="606" t="str">
        <f t="shared" si="475"/>
        <v/>
      </c>
      <c r="BU917" s="607" t="str">
        <f>IFERROR(IF(BT917="Ⅱロ有り",ROUNDDOWN(L917*VLOOKUP(K917,【参考】数式用!$A$4:$J$42,10,FALSE)*AA917,0),""),"")</f>
        <v/>
      </c>
      <c r="BV917" s="606" t="str">
        <f>IFERROR(IF(BT917="Ⅱロなし",ROUNDDOWN(L917*VLOOKUP(K917,【参考】数式用!$A$4:$J$42,8,FALSE)*AA917,0),""),"")</f>
        <v/>
      </c>
    </row>
    <row r="918" spans="1:74" ht="110.1" customHeight="1" thickBot="1">
      <c r="A918" s="333">
        <v>905</v>
      </c>
      <c r="B918" s="1008" t="str">
        <f>IF(基本情報入力シート!B940="","",基本情報入力シート!B940)</f>
        <v/>
      </c>
      <c r="C918" s="1009"/>
      <c r="D918" s="1009"/>
      <c r="E918" s="1009"/>
      <c r="F918" s="1010"/>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24" t="str">
        <f>IF('別紙様式2-2（個票（４、５月））'!M918="","",'別紙様式2-2（個票（４、５月））'!M918)</f>
        <v/>
      </c>
      <c r="N918" s="584" t="str">
        <f>IF('別紙様式2-2（個票（４、５月））'!N918="","",'別紙様式2-2（個票（４、５月））'!N918)</f>
        <v/>
      </c>
      <c r="O918" s="336"/>
      <c r="P918" s="337" t="str">
        <f>IFERROR(VLOOKUP(K918,【参考】数式用!$A$2:$M$57,MATCH(O918,【参考】数式用!$G$3:$M$3,0)+6,0),"")</f>
        <v/>
      </c>
      <c r="Q918" s="338" t="s">
        <v>118</v>
      </c>
      <c r="R918" s="339"/>
      <c r="S918" s="340" t="s">
        <v>183</v>
      </c>
      <c r="T918" s="339"/>
      <c r="U918" s="340" t="s">
        <v>184</v>
      </c>
      <c r="V918" s="339"/>
      <c r="W918" s="340" t="s">
        <v>183</v>
      </c>
      <c r="X918" s="339"/>
      <c r="Y918" s="340" t="s">
        <v>185</v>
      </c>
      <c r="Z918" s="340" t="s">
        <v>186</v>
      </c>
      <c r="AA918" s="340" t="str">
        <f t="shared" si="447"/>
        <v/>
      </c>
      <c r="AB918" s="341" t="s">
        <v>187</v>
      </c>
      <c r="AC918" s="342" t="str">
        <f t="shared" si="448"/>
        <v/>
      </c>
      <c r="AD918" s="509" t="str">
        <f t="shared" si="449"/>
        <v/>
      </c>
      <c r="AE918" s="343" t="str">
        <f>IFERROR(ROUNDDOWN(ROUNDDOWN(ROUND(L918*VLOOKUP(K918,【参考】数式用!$A$2:$M$57,MATCH("処遇改善加算Ⅳ",【参考】数式用!$G$3:$M$3,0)+6,0),0),0)*AA918*0.5,0), "")</f>
        <v/>
      </c>
      <c r="AF918" s="344"/>
      <c r="AG918" s="345"/>
      <c r="AH918" s="345"/>
      <c r="AI918" s="344"/>
      <c r="AJ918" s="382"/>
      <c r="AK918" s="346"/>
      <c r="AL918" s="324" t="str">
        <f t="shared" si="450"/>
        <v/>
      </c>
      <c r="AM918" s="325" t="str">
        <f t="shared" si="451"/>
        <v/>
      </c>
      <c r="AN918" s="255"/>
      <c r="AO918" s="577" t="str">
        <f>IFERROR(VLOOKUP(K918,【参考】数式用!$A$2:$N$57,14,FALSE),"")</f>
        <v/>
      </c>
      <c r="AP918" s="577" t="str">
        <f t="shared" si="452"/>
        <v/>
      </c>
      <c r="AQ918" s="560" t="str">
        <f t="shared" si="453"/>
        <v/>
      </c>
      <c r="AR918" s="560" t="str">
        <f t="shared" si="454"/>
        <v>キャリアパス要件Ⅰ・Ⅱ_</v>
      </c>
      <c r="AS918" s="632" t="str">
        <f t="shared" si="455"/>
        <v>入力済</v>
      </c>
      <c r="AT918" s="577" t="str">
        <f t="shared" si="456"/>
        <v/>
      </c>
      <c r="AU918" s="632" t="str">
        <f t="shared" si="457"/>
        <v>入力済</v>
      </c>
      <c r="AV918" s="632" t="str">
        <f t="shared" si="458"/>
        <v/>
      </c>
      <c r="AW918" s="632" t="str">
        <f t="shared" si="459"/>
        <v/>
      </c>
      <c r="AX918" s="577" t="str">
        <f t="shared" si="460"/>
        <v/>
      </c>
      <c r="AY918" s="632" t="str">
        <f>IFERROR(VLOOKUP(K918,【参考】数式用!$AR$3:$AS$49, 2, FALSE), "")</f>
        <v/>
      </c>
      <c r="AZ918" s="577" t="str">
        <f t="shared" si="461"/>
        <v/>
      </c>
      <c r="BA918" s="559" t="str">
        <f t="shared" si="462"/>
        <v>入力済</v>
      </c>
      <c r="BB918" s="632" t="str">
        <f>IFERROR(VLOOKUP(K918,【参考】数式用!$AX$3:$AY$59, 2, FALSE), "")</f>
        <v/>
      </c>
      <c r="BC918" s="577" t="str">
        <f t="shared" si="463"/>
        <v/>
      </c>
      <c r="BD918" s="559" t="str">
        <f t="shared" si="464"/>
        <v>入力済</v>
      </c>
      <c r="BE918" s="559" t="str">
        <f t="shared" si="465"/>
        <v/>
      </c>
      <c r="BF918" s="559" t="str">
        <f t="shared" si="466"/>
        <v/>
      </c>
      <c r="BG918" s="559" t="str">
        <f t="shared" si="467"/>
        <v/>
      </c>
      <c r="BH918" s="559" t="str">
        <f t="shared" si="468"/>
        <v/>
      </c>
      <c r="BI918" s="559" t="str">
        <f t="shared" si="469"/>
        <v/>
      </c>
      <c r="BK918" s="27"/>
      <c r="BL918" s="606" t="str">
        <f t="shared" si="470"/>
        <v/>
      </c>
      <c r="BM918" s="606" t="str">
        <f t="shared" si="471"/>
        <v/>
      </c>
      <c r="BN918" s="606" t="str">
        <f t="shared" si="472"/>
        <v/>
      </c>
      <c r="BO918" s="607" t="str">
        <f>IFERROR(IF(BN918="対象",ROUNDDOWN(L918*VLOOKUP(K918,【参考】数式用!$A$4:$J$42,10,FALSE)*AA918,0),""),"")</f>
        <v/>
      </c>
      <c r="BP918" s="606" t="str">
        <f t="shared" si="476"/>
        <v/>
      </c>
      <c r="BQ918" s="606" t="str">
        <f t="shared" si="473"/>
        <v/>
      </c>
      <c r="BR918" s="608" t="str">
        <f t="shared" si="477"/>
        <v/>
      </c>
      <c r="BS918" s="608" t="str">
        <f t="shared" si="474"/>
        <v/>
      </c>
      <c r="BT918" s="606" t="str">
        <f t="shared" si="475"/>
        <v/>
      </c>
      <c r="BU918" s="607" t="str">
        <f>IFERROR(IF(BT918="Ⅱロ有り",ROUNDDOWN(L918*VLOOKUP(K918,【参考】数式用!$A$4:$J$42,10,FALSE)*AA918,0),""),"")</f>
        <v/>
      </c>
      <c r="BV918" s="606" t="str">
        <f>IFERROR(IF(BT918="Ⅱロなし",ROUNDDOWN(L918*VLOOKUP(K918,【参考】数式用!$A$4:$J$42,8,FALSE)*AA918,0),""),"")</f>
        <v/>
      </c>
    </row>
    <row r="919" spans="1:74" ht="110.1" customHeight="1" thickBot="1">
      <c r="A919" s="333">
        <v>906</v>
      </c>
      <c r="B919" s="1008" t="str">
        <f>IF(基本情報入力シート!B941="","",基本情報入力シート!B941)</f>
        <v/>
      </c>
      <c r="C919" s="1009"/>
      <c r="D919" s="1009"/>
      <c r="E919" s="1009"/>
      <c r="F919" s="1010"/>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24" t="str">
        <f>IF('別紙様式2-2（個票（４、５月））'!M919="","",'別紙様式2-2（個票（４、５月））'!M919)</f>
        <v/>
      </c>
      <c r="N919" s="584" t="str">
        <f>IF('別紙様式2-2（個票（４、５月））'!N919="","",'別紙様式2-2（個票（４、５月））'!N919)</f>
        <v/>
      </c>
      <c r="O919" s="336"/>
      <c r="P919" s="337" t="str">
        <f>IFERROR(VLOOKUP(K919,【参考】数式用!$A$2:$M$57,MATCH(O919,【参考】数式用!$G$3:$M$3,0)+6,0),"")</f>
        <v/>
      </c>
      <c r="Q919" s="338" t="s">
        <v>118</v>
      </c>
      <c r="R919" s="339"/>
      <c r="S919" s="340" t="s">
        <v>183</v>
      </c>
      <c r="T919" s="339"/>
      <c r="U919" s="340" t="s">
        <v>184</v>
      </c>
      <c r="V919" s="339"/>
      <c r="W919" s="340" t="s">
        <v>183</v>
      </c>
      <c r="X919" s="339"/>
      <c r="Y919" s="340" t="s">
        <v>185</v>
      </c>
      <c r="Z919" s="340" t="s">
        <v>186</v>
      </c>
      <c r="AA919" s="340" t="str">
        <f t="shared" si="447"/>
        <v/>
      </c>
      <c r="AB919" s="341" t="s">
        <v>187</v>
      </c>
      <c r="AC919" s="342" t="str">
        <f t="shared" si="448"/>
        <v/>
      </c>
      <c r="AD919" s="509" t="str">
        <f t="shared" si="449"/>
        <v/>
      </c>
      <c r="AE919" s="343" t="str">
        <f>IFERROR(ROUNDDOWN(ROUNDDOWN(ROUND(L919*VLOOKUP(K919,【参考】数式用!$A$2:$M$57,MATCH("処遇改善加算Ⅳ",【参考】数式用!$G$3:$M$3,0)+6,0),0),0)*AA919*0.5,0), "")</f>
        <v/>
      </c>
      <c r="AF919" s="344"/>
      <c r="AG919" s="345"/>
      <c r="AH919" s="345"/>
      <c r="AI919" s="344"/>
      <c r="AJ919" s="382"/>
      <c r="AK919" s="346"/>
      <c r="AL919" s="324" t="str">
        <f t="shared" si="450"/>
        <v/>
      </c>
      <c r="AM919" s="325" t="str">
        <f t="shared" si="451"/>
        <v/>
      </c>
      <c r="AN919" s="255"/>
      <c r="AO919" s="577" t="str">
        <f>IFERROR(VLOOKUP(K919,【参考】数式用!$A$2:$N$57,14,FALSE),"")</f>
        <v/>
      </c>
      <c r="AP919" s="577" t="str">
        <f t="shared" si="452"/>
        <v/>
      </c>
      <c r="AQ919" s="560" t="str">
        <f t="shared" si="453"/>
        <v/>
      </c>
      <c r="AR919" s="560" t="str">
        <f t="shared" si="454"/>
        <v>キャリアパス要件Ⅰ・Ⅱ_</v>
      </c>
      <c r="AS919" s="632" t="str">
        <f t="shared" si="455"/>
        <v>入力済</v>
      </c>
      <c r="AT919" s="577" t="str">
        <f t="shared" si="456"/>
        <v/>
      </c>
      <c r="AU919" s="632" t="str">
        <f t="shared" si="457"/>
        <v>入力済</v>
      </c>
      <c r="AV919" s="632" t="str">
        <f t="shared" si="458"/>
        <v/>
      </c>
      <c r="AW919" s="632" t="str">
        <f t="shared" si="459"/>
        <v/>
      </c>
      <c r="AX919" s="577" t="str">
        <f t="shared" si="460"/>
        <v/>
      </c>
      <c r="AY919" s="632" t="str">
        <f>IFERROR(VLOOKUP(K919,【参考】数式用!$AR$3:$AS$49, 2, FALSE), "")</f>
        <v/>
      </c>
      <c r="AZ919" s="577" t="str">
        <f t="shared" si="461"/>
        <v/>
      </c>
      <c r="BA919" s="559" t="str">
        <f t="shared" si="462"/>
        <v>入力済</v>
      </c>
      <c r="BB919" s="632" t="str">
        <f>IFERROR(VLOOKUP(K919,【参考】数式用!$AX$3:$AY$59, 2, FALSE), "")</f>
        <v/>
      </c>
      <c r="BC919" s="577" t="str">
        <f t="shared" si="463"/>
        <v/>
      </c>
      <c r="BD919" s="559" t="str">
        <f t="shared" si="464"/>
        <v>入力済</v>
      </c>
      <c r="BE919" s="559" t="str">
        <f t="shared" si="465"/>
        <v/>
      </c>
      <c r="BF919" s="559" t="str">
        <f t="shared" si="466"/>
        <v/>
      </c>
      <c r="BG919" s="559" t="str">
        <f t="shared" si="467"/>
        <v/>
      </c>
      <c r="BH919" s="559" t="str">
        <f t="shared" si="468"/>
        <v/>
      </c>
      <c r="BI919" s="559" t="str">
        <f t="shared" si="469"/>
        <v/>
      </c>
      <c r="BK919" s="27"/>
      <c r="BL919" s="606" t="str">
        <f t="shared" si="470"/>
        <v/>
      </c>
      <c r="BM919" s="606" t="str">
        <f t="shared" si="471"/>
        <v/>
      </c>
      <c r="BN919" s="606" t="str">
        <f t="shared" si="472"/>
        <v/>
      </c>
      <c r="BO919" s="607" t="str">
        <f>IFERROR(IF(BN919="対象",ROUNDDOWN(L919*VLOOKUP(K919,【参考】数式用!$A$4:$J$42,10,FALSE)*AA919,0),""),"")</f>
        <v/>
      </c>
      <c r="BP919" s="606" t="str">
        <f t="shared" si="476"/>
        <v/>
      </c>
      <c r="BQ919" s="606" t="str">
        <f t="shared" si="473"/>
        <v/>
      </c>
      <c r="BR919" s="608" t="str">
        <f t="shared" si="477"/>
        <v/>
      </c>
      <c r="BS919" s="608" t="str">
        <f t="shared" si="474"/>
        <v/>
      </c>
      <c r="BT919" s="606" t="str">
        <f t="shared" si="475"/>
        <v/>
      </c>
      <c r="BU919" s="607" t="str">
        <f>IFERROR(IF(BT919="Ⅱロ有り",ROUNDDOWN(L919*VLOOKUP(K919,【参考】数式用!$A$4:$J$42,10,FALSE)*AA919,0),""),"")</f>
        <v/>
      </c>
      <c r="BV919" s="606" t="str">
        <f>IFERROR(IF(BT919="Ⅱロなし",ROUNDDOWN(L919*VLOOKUP(K919,【参考】数式用!$A$4:$J$42,8,FALSE)*AA919,0),""),"")</f>
        <v/>
      </c>
    </row>
    <row r="920" spans="1:74" ht="110.1" customHeight="1" thickBot="1">
      <c r="A920" s="333">
        <v>907</v>
      </c>
      <c r="B920" s="1008" t="str">
        <f>IF(基本情報入力シート!B942="","",基本情報入力シート!B942)</f>
        <v/>
      </c>
      <c r="C920" s="1009"/>
      <c r="D920" s="1009"/>
      <c r="E920" s="1009"/>
      <c r="F920" s="1010"/>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24" t="str">
        <f>IF('別紙様式2-2（個票（４、５月））'!M920="","",'別紙様式2-2（個票（４、５月））'!M920)</f>
        <v/>
      </c>
      <c r="N920" s="584" t="str">
        <f>IF('別紙様式2-2（個票（４、５月））'!N920="","",'別紙様式2-2（個票（４、５月））'!N920)</f>
        <v/>
      </c>
      <c r="O920" s="336"/>
      <c r="P920" s="337" t="str">
        <f>IFERROR(VLOOKUP(K920,【参考】数式用!$A$2:$M$57,MATCH(O920,【参考】数式用!$G$3:$M$3,0)+6,0),"")</f>
        <v/>
      </c>
      <c r="Q920" s="338" t="s">
        <v>118</v>
      </c>
      <c r="R920" s="339"/>
      <c r="S920" s="340" t="s">
        <v>183</v>
      </c>
      <c r="T920" s="339"/>
      <c r="U920" s="340" t="s">
        <v>184</v>
      </c>
      <c r="V920" s="339"/>
      <c r="W920" s="340" t="s">
        <v>183</v>
      </c>
      <c r="X920" s="339"/>
      <c r="Y920" s="340" t="s">
        <v>185</v>
      </c>
      <c r="Z920" s="340" t="s">
        <v>186</v>
      </c>
      <c r="AA920" s="340" t="str">
        <f t="shared" si="447"/>
        <v/>
      </c>
      <c r="AB920" s="341" t="s">
        <v>187</v>
      </c>
      <c r="AC920" s="342" t="str">
        <f t="shared" si="448"/>
        <v/>
      </c>
      <c r="AD920" s="509" t="str">
        <f t="shared" si="449"/>
        <v/>
      </c>
      <c r="AE920" s="343" t="str">
        <f>IFERROR(ROUNDDOWN(ROUNDDOWN(ROUND(L920*VLOOKUP(K920,【参考】数式用!$A$2:$M$57,MATCH("処遇改善加算Ⅳ",【参考】数式用!$G$3:$M$3,0)+6,0),0),0)*AA920*0.5,0), "")</f>
        <v/>
      </c>
      <c r="AF920" s="344"/>
      <c r="AG920" s="345"/>
      <c r="AH920" s="345"/>
      <c r="AI920" s="344"/>
      <c r="AJ920" s="382"/>
      <c r="AK920" s="346"/>
      <c r="AL920" s="324" t="str">
        <f t="shared" si="450"/>
        <v/>
      </c>
      <c r="AM920" s="325" t="str">
        <f t="shared" si="451"/>
        <v/>
      </c>
      <c r="AN920" s="255"/>
      <c r="AO920" s="577" t="str">
        <f>IFERROR(VLOOKUP(K920,【参考】数式用!$A$2:$N$57,14,FALSE),"")</f>
        <v/>
      </c>
      <c r="AP920" s="577" t="str">
        <f t="shared" si="452"/>
        <v/>
      </c>
      <c r="AQ920" s="560" t="str">
        <f t="shared" si="453"/>
        <v/>
      </c>
      <c r="AR920" s="560" t="str">
        <f t="shared" si="454"/>
        <v>キャリアパス要件Ⅰ・Ⅱ_</v>
      </c>
      <c r="AS920" s="632" t="str">
        <f t="shared" si="455"/>
        <v>入力済</v>
      </c>
      <c r="AT920" s="577" t="str">
        <f t="shared" si="456"/>
        <v/>
      </c>
      <c r="AU920" s="632" t="str">
        <f t="shared" si="457"/>
        <v>入力済</v>
      </c>
      <c r="AV920" s="632" t="str">
        <f t="shared" si="458"/>
        <v/>
      </c>
      <c r="AW920" s="632" t="str">
        <f t="shared" si="459"/>
        <v/>
      </c>
      <c r="AX920" s="577" t="str">
        <f t="shared" si="460"/>
        <v/>
      </c>
      <c r="AY920" s="632" t="str">
        <f>IFERROR(VLOOKUP(K920,【参考】数式用!$AR$3:$AS$49, 2, FALSE), "")</f>
        <v/>
      </c>
      <c r="AZ920" s="577" t="str">
        <f t="shared" si="461"/>
        <v/>
      </c>
      <c r="BA920" s="559" t="str">
        <f t="shared" si="462"/>
        <v>入力済</v>
      </c>
      <c r="BB920" s="632" t="str">
        <f>IFERROR(VLOOKUP(K920,【参考】数式用!$AX$3:$AY$59, 2, FALSE), "")</f>
        <v/>
      </c>
      <c r="BC920" s="577" t="str">
        <f t="shared" si="463"/>
        <v/>
      </c>
      <c r="BD920" s="559" t="str">
        <f t="shared" si="464"/>
        <v>入力済</v>
      </c>
      <c r="BE920" s="559" t="str">
        <f t="shared" si="465"/>
        <v/>
      </c>
      <c r="BF920" s="559" t="str">
        <f t="shared" si="466"/>
        <v/>
      </c>
      <c r="BG920" s="559" t="str">
        <f t="shared" si="467"/>
        <v/>
      </c>
      <c r="BH920" s="559" t="str">
        <f t="shared" si="468"/>
        <v/>
      </c>
      <c r="BI920" s="559" t="str">
        <f t="shared" si="469"/>
        <v/>
      </c>
      <c r="BK920" s="27"/>
      <c r="BL920" s="606" t="str">
        <f t="shared" si="470"/>
        <v/>
      </c>
      <c r="BM920" s="606" t="str">
        <f t="shared" si="471"/>
        <v/>
      </c>
      <c r="BN920" s="606" t="str">
        <f t="shared" si="472"/>
        <v/>
      </c>
      <c r="BO920" s="607" t="str">
        <f>IFERROR(IF(BN920="対象",ROUNDDOWN(L920*VLOOKUP(K920,【参考】数式用!$A$4:$J$42,10,FALSE)*AA920,0),""),"")</f>
        <v/>
      </c>
      <c r="BP920" s="606" t="str">
        <f t="shared" si="476"/>
        <v/>
      </c>
      <c r="BQ920" s="606" t="str">
        <f t="shared" si="473"/>
        <v/>
      </c>
      <c r="BR920" s="608" t="str">
        <f t="shared" si="477"/>
        <v/>
      </c>
      <c r="BS920" s="608" t="str">
        <f t="shared" si="474"/>
        <v/>
      </c>
      <c r="BT920" s="606" t="str">
        <f t="shared" si="475"/>
        <v/>
      </c>
      <c r="BU920" s="607" t="str">
        <f>IFERROR(IF(BT920="Ⅱロ有り",ROUNDDOWN(L920*VLOOKUP(K920,【参考】数式用!$A$4:$J$42,10,FALSE)*AA920,0),""),"")</f>
        <v/>
      </c>
      <c r="BV920" s="606" t="str">
        <f>IFERROR(IF(BT920="Ⅱロなし",ROUNDDOWN(L920*VLOOKUP(K920,【参考】数式用!$A$4:$J$42,8,FALSE)*AA920,0),""),"")</f>
        <v/>
      </c>
    </row>
    <row r="921" spans="1:74" ht="110.1" customHeight="1" thickBot="1">
      <c r="A921" s="333">
        <v>908</v>
      </c>
      <c r="B921" s="1008" t="str">
        <f>IF(基本情報入力シート!B943="","",基本情報入力シート!B943)</f>
        <v/>
      </c>
      <c r="C921" s="1009"/>
      <c r="D921" s="1009"/>
      <c r="E921" s="1009"/>
      <c r="F921" s="1010"/>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24" t="str">
        <f>IF('別紙様式2-2（個票（４、５月））'!M921="","",'別紙様式2-2（個票（４、５月））'!M921)</f>
        <v/>
      </c>
      <c r="N921" s="584" t="str">
        <f>IF('別紙様式2-2（個票（４、５月））'!N921="","",'別紙様式2-2（個票（４、５月））'!N921)</f>
        <v/>
      </c>
      <c r="O921" s="336"/>
      <c r="P921" s="337" t="str">
        <f>IFERROR(VLOOKUP(K921,【参考】数式用!$A$2:$M$57,MATCH(O921,【参考】数式用!$G$3:$M$3,0)+6,0),"")</f>
        <v/>
      </c>
      <c r="Q921" s="338" t="s">
        <v>118</v>
      </c>
      <c r="R921" s="339"/>
      <c r="S921" s="340" t="s">
        <v>183</v>
      </c>
      <c r="T921" s="339"/>
      <c r="U921" s="340" t="s">
        <v>184</v>
      </c>
      <c r="V921" s="339"/>
      <c r="W921" s="340" t="s">
        <v>183</v>
      </c>
      <c r="X921" s="339"/>
      <c r="Y921" s="340" t="s">
        <v>185</v>
      </c>
      <c r="Z921" s="340" t="s">
        <v>186</v>
      </c>
      <c r="AA921" s="340" t="str">
        <f t="shared" si="447"/>
        <v/>
      </c>
      <c r="AB921" s="341" t="s">
        <v>187</v>
      </c>
      <c r="AC921" s="342" t="str">
        <f t="shared" si="448"/>
        <v/>
      </c>
      <c r="AD921" s="509" t="str">
        <f t="shared" si="449"/>
        <v/>
      </c>
      <c r="AE921" s="343" t="str">
        <f>IFERROR(ROUNDDOWN(ROUNDDOWN(ROUND(L921*VLOOKUP(K921,【参考】数式用!$A$2:$M$57,MATCH("処遇改善加算Ⅳ",【参考】数式用!$G$3:$M$3,0)+6,0),0),0)*AA921*0.5,0), "")</f>
        <v/>
      </c>
      <c r="AF921" s="344"/>
      <c r="AG921" s="345"/>
      <c r="AH921" s="345"/>
      <c r="AI921" s="344"/>
      <c r="AJ921" s="382"/>
      <c r="AK921" s="346"/>
      <c r="AL921" s="324" t="str">
        <f t="shared" si="450"/>
        <v/>
      </c>
      <c r="AM921" s="325" t="str">
        <f t="shared" si="451"/>
        <v/>
      </c>
      <c r="AN921" s="255"/>
      <c r="AO921" s="577" t="str">
        <f>IFERROR(VLOOKUP(K921,【参考】数式用!$A$2:$N$57,14,FALSE),"")</f>
        <v/>
      </c>
      <c r="AP921" s="577" t="str">
        <f t="shared" si="452"/>
        <v/>
      </c>
      <c r="AQ921" s="560" t="str">
        <f t="shared" si="453"/>
        <v/>
      </c>
      <c r="AR921" s="560" t="str">
        <f t="shared" si="454"/>
        <v>キャリアパス要件Ⅰ・Ⅱ_</v>
      </c>
      <c r="AS921" s="632" t="str">
        <f t="shared" si="455"/>
        <v>入力済</v>
      </c>
      <c r="AT921" s="577" t="str">
        <f t="shared" si="456"/>
        <v/>
      </c>
      <c r="AU921" s="632" t="str">
        <f t="shared" si="457"/>
        <v>入力済</v>
      </c>
      <c r="AV921" s="632" t="str">
        <f t="shared" si="458"/>
        <v/>
      </c>
      <c r="AW921" s="632" t="str">
        <f t="shared" si="459"/>
        <v/>
      </c>
      <c r="AX921" s="577" t="str">
        <f t="shared" si="460"/>
        <v/>
      </c>
      <c r="AY921" s="632" t="str">
        <f>IFERROR(VLOOKUP(K921,【参考】数式用!$AR$3:$AS$49, 2, FALSE), "")</f>
        <v/>
      </c>
      <c r="AZ921" s="577" t="str">
        <f t="shared" si="461"/>
        <v/>
      </c>
      <c r="BA921" s="559" t="str">
        <f t="shared" si="462"/>
        <v>入力済</v>
      </c>
      <c r="BB921" s="632" t="str">
        <f>IFERROR(VLOOKUP(K921,【参考】数式用!$AX$3:$AY$59, 2, FALSE), "")</f>
        <v/>
      </c>
      <c r="BC921" s="577" t="str">
        <f t="shared" si="463"/>
        <v/>
      </c>
      <c r="BD921" s="559" t="str">
        <f t="shared" si="464"/>
        <v>入力済</v>
      </c>
      <c r="BE921" s="559" t="str">
        <f t="shared" si="465"/>
        <v/>
      </c>
      <c r="BF921" s="559" t="str">
        <f t="shared" si="466"/>
        <v/>
      </c>
      <c r="BG921" s="559" t="str">
        <f t="shared" si="467"/>
        <v/>
      </c>
      <c r="BH921" s="559" t="str">
        <f t="shared" si="468"/>
        <v/>
      </c>
      <c r="BI921" s="559" t="str">
        <f t="shared" si="469"/>
        <v/>
      </c>
      <c r="BK921" s="27"/>
      <c r="BL921" s="606" t="str">
        <f t="shared" si="470"/>
        <v/>
      </c>
      <c r="BM921" s="606" t="str">
        <f t="shared" si="471"/>
        <v/>
      </c>
      <c r="BN921" s="606" t="str">
        <f t="shared" si="472"/>
        <v/>
      </c>
      <c r="BO921" s="607" t="str">
        <f>IFERROR(IF(BN921="対象",ROUNDDOWN(L921*VLOOKUP(K921,【参考】数式用!$A$4:$J$42,10,FALSE)*AA921,0),""),"")</f>
        <v/>
      </c>
      <c r="BP921" s="606" t="str">
        <f t="shared" si="476"/>
        <v/>
      </c>
      <c r="BQ921" s="606" t="str">
        <f t="shared" si="473"/>
        <v/>
      </c>
      <c r="BR921" s="608" t="str">
        <f t="shared" si="477"/>
        <v/>
      </c>
      <c r="BS921" s="608" t="str">
        <f t="shared" si="474"/>
        <v/>
      </c>
      <c r="BT921" s="606" t="str">
        <f t="shared" si="475"/>
        <v/>
      </c>
      <c r="BU921" s="607" t="str">
        <f>IFERROR(IF(BT921="Ⅱロ有り",ROUNDDOWN(L921*VLOOKUP(K921,【参考】数式用!$A$4:$J$42,10,FALSE)*AA921,0),""),"")</f>
        <v/>
      </c>
      <c r="BV921" s="606" t="str">
        <f>IFERROR(IF(BT921="Ⅱロなし",ROUNDDOWN(L921*VLOOKUP(K921,【参考】数式用!$A$4:$J$42,8,FALSE)*AA921,0),""),"")</f>
        <v/>
      </c>
    </row>
    <row r="922" spans="1:74" ht="110.1" customHeight="1" thickBot="1">
      <c r="A922" s="333">
        <v>909</v>
      </c>
      <c r="B922" s="1008" t="str">
        <f>IF(基本情報入力シート!B944="","",基本情報入力シート!B944)</f>
        <v/>
      </c>
      <c r="C922" s="1009"/>
      <c r="D922" s="1009"/>
      <c r="E922" s="1009"/>
      <c r="F922" s="1010"/>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24" t="str">
        <f>IF('別紙様式2-2（個票（４、５月））'!M922="","",'別紙様式2-2（個票（４、５月））'!M922)</f>
        <v/>
      </c>
      <c r="N922" s="584" t="str">
        <f>IF('別紙様式2-2（個票（４、５月））'!N922="","",'別紙様式2-2（個票（４、５月））'!N922)</f>
        <v/>
      </c>
      <c r="O922" s="336"/>
      <c r="P922" s="337" t="str">
        <f>IFERROR(VLOOKUP(K922,【参考】数式用!$A$2:$M$57,MATCH(O922,【参考】数式用!$G$3:$M$3,0)+6,0),"")</f>
        <v/>
      </c>
      <c r="Q922" s="338" t="s">
        <v>118</v>
      </c>
      <c r="R922" s="339"/>
      <c r="S922" s="340" t="s">
        <v>183</v>
      </c>
      <c r="T922" s="339"/>
      <c r="U922" s="340" t="s">
        <v>184</v>
      </c>
      <c r="V922" s="339"/>
      <c r="W922" s="340" t="s">
        <v>183</v>
      </c>
      <c r="X922" s="339"/>
      <c r="Y922" s="340" t="s">
        <v>185</v>
      </c>
      <c r="Z922" s="340" t="s">
        <v>186</v>
      </c>
      <c r="AA922" s="340" t="str">
        <f t="shared" si="447"/>
        <v/>
      </c>
      <c r="AB922" s="341" t="s">
        <v>187</v>
      </c>
      <c r="AC922" s="342" t="str">
        <f t="shared" si="448"/>
        <v/>
      </c>
      <c r="AD922" s="509" t="str">
        <f t="shared" si="449"/>
        <v/>
      </c>
      <c r="AE922" s="343" t="str">
        <f>IFERROR(ROUNDDOWN(ROUNDDOWN(ROUND(L922*VLOOKUP(K922,【参考】数式用!$A$2:$M$57,MATCH("処遇改善加算Ⅳ",【参考】数式用!$G$3:$M$3,0)+6,0),0),0)*AA922*0.5,0), "")</f>
        <v/>
      </c>
      <c r="AF922" s="344"/>
      <c r="AG922" s="345"/>
      <c r="AH922" s="345"/>
      <c r="AI922" s="344"/>
      <c r="AJ922" s="382"/>
      <c r="AK922" s="346"/>
      <c r="AL922" s="324" t="str">
        <f t="shared" si="450"/>
        <v/>
      </c>
      <c r="AM922" s="325" t="str">
        <f t="shared" si="451"/>
        <v/>
      </c>
      <c r="AN922" s="255"/>
      <c r="AO922" s="577" t="str">
        <f>IFERROR(VLOOKUP(K922,【参考】数式用!$A$2:$N$57,14,FALSE),"")</f>
        <v/>
      </c>
      <c r="AP922" s="577" t="str">
        <f t="shared" si="452"/>
        <v/>
      </c>
      <c r="AQ922" s="560" t="str">
        <f t="shared" si="453"/>
        <v/>
      </c>
      <c r="AR922" s="560" t="str">
        <f t="shared" si="454"/>
        <v>キャリアパス要件Ⅰ・Ⅱ_</v>
      </c>
      <c r="AS922" s="632" t="str">
        <f t="shared" si="455"/>
        <v>入力済</v>
      </c>
      <c r="AT922" s="577" t="str">
        <f t="shared" si="456"/>
        <v/>
      </c>
      <c r="AU922" s="632" t="str">
        <f t="shared" si="457"/>
        <v>入力済</v>
      </c>
      <c r="AV922" s="632" t="str">
        <f t="shared" si="458"/>
        <v/>
      </c>
      <c r="AW922" s="632" t="str">
        <f t="shared" si="459"/>
        <v/>
      </c>
      <c r="AX922" s="577" t="str">
        <f t="shared" si="460"/>
        <v/>
      </c>
      <c r="AY922" s="632" t="str">
        <f>IFERROR(VLOOKUP(K922,【参考】数式用!$AR$3:$AS$49, 2, FALSE), "")</f>
        <v/>
      </c>
      <c r="AZ922" s="577" t="str">
        <f t="shared" si="461"/>
        <v/>
      </c>
      <c r="BA922" s="559" t="str">
        <f t="shared" si="462"/>
        <v>入力済</v>
      </c>
      <c r="BB922" s="632" t="str">
        <f>IFERROR(VLOOKUP(K922,【参考】数式用!$AX$3:$AY$59, 2, FALSE), "")</f>
        <v/>
      </c>
      <c r="BC922" s="577" t="str">
        <f t="shared" si="463"/>
        <v/>
      </c>
      <c r="BD922" s="559" t="str">
        <f t="shared" si="464"/>
        <v>入力済</v>
      </c>
      <c r="BE922" s="559" t="str">
        <f t="shared" si="465"/>
        <v/>
      </c>
      <c r="BF922" s="559" t="str">
        <f t="shared" si="466"/>
        <v/>
      </c>
      <c r="BG922" s="559" t="str">
        <f t="shared" si="467"/>
        <v/>
      </c>
      <c r="BH922" s="559" t="str">
        <f t="shared" si="468"/>
        <v/>
      </c>
      <c r="BI922" s="559" t="str">
        <f t="shared" si="469"/>
        <v/>
      </c>
      <c r="BK922" s="27"/>
      <c r="BL922" s="606" t="str">
        <f t="shared" si="470"/>
        <v/>
      </c>
      <c r="BM922" s="606" t="str">
        <f t="shared" si="471"/>
        <v/>
      </c>
      <c r="BN922" s="606" t="str">
        <f t="shared" si="472"/>
        <v/>
      </c>
      <c r="BO922" s="607" t="str">
        <f>IFERROR(IF(BN922="対象",ROUNDDOWN(L922*VLOOKUP(K922,【参考】数式用!$A$4:$J$42,10,FALSE)*AA922,0),""),"")</f>
        <v/>
      </c>
      <c r="BP922" s="606" t="str">
        <f t="shared" si="476"/>
        <v/>
      </c>
      <c r="BQ922" s="606" t="str">
        <f t="shared" si="473"/>
        <v/>
      </c>
      <c r="BR922" s="608" t="str">
        <f t="shared" si="477"/>
        <v/>
      </c>
      <c r="BS922" s="608" t="str">
        <f t="shared" si="474"/>
        <v/>
      </c>
      <c r="BT922" s="606" t="str">
        <f t="shared" si="475"/>
        <v/>
      </c>
      <c r="BU922" s="607" t="str">
        <f>IFERROR(IF(BT922="Ⅱロ有り",ROUNDDOWN(L922*VLOOKUP(K922,【参考】数式用!$A$4:$J$42,10,FALSE)*AA922,0),""),"")</f>
        <v/>
      </c>
      <c r="BV922" s="606" t="str">
        <f>IFERROR(IF(BT922="Ⅱロなし",ROUNDDOWN(L922*VLOOKUP(K922,【参考】数式用!$A$4:$J$42,8,FALSE)*AA922,0),""),"")</f>
        <v/>
      </c>
    </row>
    <row r="923" spans="1:74" ht="110.1" customHeight="1" thickBot="1">
      <c r="A923" s="333">
        <v>910</v>
      </c>
      <c r="B923" s="1008" t="str">
        <f>IF(基本情報入力シート!B945="","",基本情報入力シート!B945)</f>
        <v/>
      </c>
      <c r="C923" s="1009"/>
      <c r="D923" s="1009"/>
      <c r="E923" s="1009"/>
      <c r="F923" s="1010"/>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24" t="str">
        <f>IF('別紙様式2-2（個票（４、５月））'!M923="","",'別紙様式2-2（個票（４、５月））'!M923)</f>
        <v/>
      </c>
      <c r="N923" s="584" t="str">
        <f>IF('別紙様式2-2（個票（４、５月））'!N923="","",'別紙様式2-2（個票（４、５月））'!N923)</f>
        <v/>
      </c>
      <c r="O923" s="336"/>
      <c r="P923" s="337" t="str">
        <f>IFERROR(VLOOKUP(K923,【参考】数式用!$A$2:$M$57,MATCH(O923,【参考】数式用!$G$3:$M$3,0)+6,0),"")</f>
        <v/>
      </c>
      <c r="Q923" s="338" t="s">
        <v>118</v>
      </c>
      <c r="R923" s="339"/>
      <c r="S923" s="340" t="s">
        <v>183</v>
      </c>
      <c r="T923" s="339"/>
      <c r="U923" s="340" t="s">
        <v>184</v>
      </c>
      <c r="V923" s="339"/>
      <c r="W923" s="340" t="s">
        <v>183</v>
      </c>
      <c r="X923" s="339"/>
      <c r="Y923" s="340" t="s">
        <v>185</v>
      </c>
      <c r="Z923" s="340" t="s">
        <v>186</v>
      </c>
      <c r="AA923" s="340" t="str">
        <f t="shared" si="447"/>
        <v/>
      </c>
      <c r="AB923" s="341" t="s">
        <v>187</v>
      </c>
      <c r="AC923" s="342" t="str">
        <f t="shared" si="448"/>
        <v/>
      </c>
      <c r="AD923" s="509" t="str">
        <f t="shared" si="449"/>
        <v/>
      </c>
      <c r="AE923" s="343" t="str">
        <f>IFERROR(ROUNDDOWN(ROUNDDOWN(ROUND(L923*VLOOKUP(K923,【参考】数式用!$A$2:$M$57,MATCH("処遇改善加算Ⅳ",【参考】数式用!$G$3:$M$3,0)+6,0),0),0)*AA923*0.5,0), "")</f>
        <v/>
      </c>
      <c r="AF923" s="344"/>
      <c r="AG923" s="345"/>
      <c r="AH923" s="345"/>
      <c r="AI923" s="344"/>
      <c r="AJ923" s="382"/>
      <c r="AK923" s="346"/>
      <c r="AL923" s="324" t="str">
        <f t="shared" si="450"/>
        <v/>
      </c>
      <c r="AM923" s="325" t="str">
        <f t="shared" si="451"/>
        <v/>
      </c>
      <c r="AN923" s="255"/>
      <c r="AO923" s="577" t="str">
        <f>IFERROR(VLOOKUP(K923,【参考】数式用!$A$2:$N$57,14,FALSE),"")</f>
        <v/>
      </c>
      <c r="AP923" s="577" t="str">
        <f t="shared" si="452"/>
        <v/>
      </c>
      <c r="AQ923" s="560" t="str">
        <f t="shared" si="453"/>
        <v/>
      </c>
      <c r="AR923" s="560" t="str">
        <f t="shared" si="454"/>
        <v>キャリアパス要件Ⅰ・Ⅱ_</v>
      </c>
      <c r="AS923" s="632" t="str">
        <f t="shared" si="455"/>
        <v>入力済</v>
      </c>
      <c r="AT923" s="577" t="str">
        <f t="shared" si="456"/>
        <v/>
      </c>
      <c r="AU923" s="632" t="str">
        <f t="shared" si="457"/>
        <v>入力済</v>
      </c>
      <c r="AV923" s="632" t="str">
        <f t="shared" si="458"/>
        <v/>
      </c>
      <c r="AW923" s="632" t="str">
        <f t="shared" si="459"/>
        <v/>
      </c>
      <c r="AX923" s="577" t="str">
        <f t="shared" si="460"/>
        <v/>
      </c>
      <c r="AY923" s="632" t="str">
        <f>IFERROR(VLOOKUP(K923,【参考】数式用!$AR$3:$AS$49, 2, FALSE), "")</f>
        <v/>
      </c>
      <c r="AZ923" s="577" t="str">
        <f t="shared" si="461"/>
        <v/>
      </c>
      <c r="BA923" s="559" t="str">
        <f t="shared" si="462"/>
        <v>入力済</v>
      </c>
      <c r="BB923" s="632" t="str">
        <f>IFERROR(VLOOKUP(K923,【参考】数式用!$AX$3:$AY$59, 2, FALSE), "")</f>
        <v/>
      </c>
      <c r="BC923" s="577" t="str">
        <f t="shared" si="463"/>
        <v/>
      </c>
      <c r="BD923" s="559" t="str">
        <f t="shared" si="464"/>
        <v>入力済</v>
      </c>
      <c r="BE923" s="559" t="str">
        <f t="shared" si="465"/>
        <v/>
      </c>
      <c r="BF923" s="559" t="str">
        <f t="shared" si="466"/>
        <v/>
      </c>
      <c r="BG923" s="559" t="str">
        <f t="shared" si="467"/>
        <v/>
      </c>
      <c r="BH923" s="559" t="str">
        <f t="shared" si="468"/>
        <v/>
      </c>
      <c r="BI923" s="559" t="str">
        <f t="shared" si="469"/>
        <v/>
      </c>
      <c r="BK923" s="27"/>
      <c r="BL923" s="606" t="str">
        <f t="shared" si="470"/>
        <v/>
      </c>
      <c r="BM923" s="606" t="str">
        <f t="shared" si="471"/>
        <v/>
      </c>
      <c r="BN923" s="606" t="str">
        <f t="shared" si="472"/>
        <v/>
      </c>
      <c r="BO923" s="607" t="str">
        <f>IFERROR(IF(BN923="対象",ROUNDDOWN(L923*VLOOKUP(K923,【参考】数式用!$A$4:$J$42,10,FALSE)*AA923,0),""),"")</f>
        <v/>
      </c>
      <c r="BP923" s="606" t="str">
        <f t="shared" si="476"/>
        <v/>
      </c>
      <c r="BQ923" s="606" t="str">
        <f t="shared" si="473"/>
        <v/>
      </c>
      <c r="BR923" s="608" t="str">
        <f t="shared" si="477"/>
        <v/>
      </c>
      <c r="BS923" s="608" t="str">
        <f t="shared" si="474"/>
        <v/>
      </c>
      <c r="BT923" s="606" t="str">
        <f t="shared" si="475"/>
        <v/>
      </c>
      <c r="BU923" s="607" t="str">
        <f>IFERROR(IF(BT923="Ⅱロ有り",ROUNDDOWN(L923*VLOOKUP(K923,【参考】数式用!$A$4:$J$42,10,FALSE)*AA923,0),""),"")</f>
        <v/>
      </c>
      <c r="BV923" s="606" t="str">
        <f>IFERROR(IF(BT923="Ⅱロなし",ROUNDDOWN(L923*VLOOKUP(K923,【参考】数式用!$A$4:$J$42,8,FALSE)*AA923,0),""),"")</f>
        <v/>
      </c>
    </row>
    <row r="924" spans="1:74" ht="110.1" customHeight="1" thickBot="1">
      <c r="A924" s="333">
        <v>911</v>
      </c>
      <c r="B924" s="1008" t="str">
        <f>IF(基本情報入力シート!B946="","",基本情報入力シート!B946)</f>
        <v/>
      </c>
      <c r="C924" s="1009"/>
      <c r="D924" s="1009"/>
      <c r="E924" s="1009"/>
      <c r="F924" s="1010"/>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24" t="str">
        <f>IF('別紙様式2-2（個票（４、５月））'!M924="","",'別紙様式2-2（個票（４、５月））'!M924)</f>
        <v/>
      </c>
      <c r="N924" s="584" t="str">
        <f>IF('別紙様式2-2（個票（４、５月））'!N924="","",'別紙様式2-2（個票（４、５月））'!N924)</f>
        <v/>
      </c>
      <c r="O924" s="336"/>
      <c r="P924" s="337" t="str">
        <f>IFERROR(VLOOKUP(K924,【参考】数式用!$A$2:$M$57,MATCH(O924,【参考】数式用!$G$3:$M$3,0)+6,0),"")</f>
        <v/>
      </c>
      <c r="Q924" s="338" t="s">
        <v>118</v>
      </c>
      <c r="R924" s="339"/>
      <c r="S924" s="340" t="s">
        <v>183</v>
      </c>
      <c r="T924" s="339"/>
      <c r="U924" s="340" t="s">
        <v>184</v>
      </c>
      <c r="V924" s="339"/>
      <c r="W924" s="340" t="s">
        <v>183</v>
      </c>
      <c r="X924" s="339"/>
      <c r="Y924" s="340" t="s">
        <v>185</v>
      </c>
      <c r="Z924" s="340" t="s">
        <v>186</v>
      </c>
      <c r="AA924" s="340" t="str">
        <f t="shared" si="447"/>
        <v/>
      </c>
      <c r="AB924" s="341" t="s">
        <v>187</v>
      </c>
      <c r="AC924" s="342" t="str">
        <f t="shared" si="448"/>
        <v/>
      </c>
      <c r="AD924" s="509" t="str">
        <f t="shared" si="449"/>
        <v/>
      </c>
      <c r="AE924" s="343" t="str">
        <f>IFERROR(ROUNDDOWN(ROUNDDOWN(ROUND(L924*VLOOKUP(K924,【参考】数式用!$A$2:$M$57,MATCH("処遇改善加算Ⅳ",【参考】数式用!$G$3:$M$3,0)+6,0),0),0)*AA924*0.5,0), "")</f>
        <v/>
      </c>
      <c r="AF924" s="344"/>
      <c r="AG924" s="345"/>
      <c r="AH924" s="345"/>
      <c r="AI924" s="344"/>
      <c r="AJ924" s="382"/>
      <c r="AK924" s="346"/>
      <c r="AL924" s="324" t="str">
        <f t="shared" si="450"/>
        <v/>
      </c>
      <c r="AM924" s="325" t="str">
        <f t="shared" si="451"/>
        <v/>
      </c>
      <c r="AN924" s="255"/>
      <c r="AO924" s="577" t="str">
        <f>IFERROR(VLOOKUP(K924,【参考】数式用!$A$2:$N$57,14,FALSE),"")</f>
        <v/>
      </c>
      <c r="AP924" s="577" t="str">
        <f t="shared" si="452"/>
        <v/>
      </c>
      <c r="AQ924" s="560" t="str">
        <f t="shared" si="453"/>
        <v/>
      </c>
      <c r="AR924" s="560" t="str">
        <f t="shared" si="454"/>
        <v>キャリアパス要件Ⅰ・Ⅱ_</v>
      </c>
      <c r="AS924" s="632" t="str">
        <f t="shared" si="455"/>
        <v>入力済</v>
      </c>
      <c r="AT924" s="577" t="str">
        <f t="shared" si="456"/>
        <v/>
      </c>
      <c r="AU924" s="632" t="str">
        <f t="shared" si="457"/>
        <v>入力済</v>
      </c>
      <c r="AV924" s="632" t="str">
        <f t="shared" si="458"/>
        <v/>
      </c>
      <c r="AW924" s="632" t="str">
        <f t="shared" si="459"/>
        <v/>
      </c>
      <c r="AX924" s="577" t="str">
        <f t="shared" si="460"/>
        <v/>
      </c>
      <c r="AY924" s="632" t="str">
        <f>IFERROR(VLOOKUP(K924,【参考】数式用!$AR$3:$AS$49, 2, FALSE), "")</f>
        <v/>
      </c>
      <c r="AZ924" s="577" t="str">
        <f t="shared" si="461"/>
        <v/>
      </c>
      <c r="BA924" s="559" t="str">
        <f t="shared" si="462"/>
        <v>入力済</v>
      </c>
      <c r="BB924" s="632" t="str">
        <f>IFERROR(VLOOKUP(K924,【参考】数式用!$AX$3:$AY$59, 2, FALSE), "")</f>
        <v/>
      </c>
      <c r="BC924" s="577" t="str">
        <f t="shared" si="463"/>
        <v/>
      </c>
      <c r="BD924" s="559" t="str">
        <f t="shared" si="464"/>
        <v>入力済</v>
      </c>
      <c r="BE924" s="559" t="str">
        <f t="shared" si="465"/>
        <v/>
      </c>
      <c r="BF924" s="559" t="str">
        <f t="shared" si="466"/>
        <v/>
      </c>
      <c r="BG924" s="559" t="str">
        <f t="shared" si="467"/>
        <v/>
      </c>
      <c r="BH924" s="559" t="str">
        <f t="shared" si="468"/>
        <v/>
      </c>
      <c r="BI924" s="559" t="str">
        <f t="shared" si="469"/>
        <v/>
      </c>
      <c r="BK924" s="27"/>
      <c r="BL924" s="606" t="str">
        <f t="shared" si="470"/>
        <v/>
      </c>
      <c r="BM924" s="606" t="str">
        <f t="shared" si="471"/>
        <v/>
      </c>
      <c r="BN924" s="606" t="str">
        <f t="shared" si="472"/>
        <v/>
      </c>
      <c r="BO924" s="607" t="str">
        <f>IFERROR(IF(BN924="対象",ROUNDDOWN(L924*VLOOKUP(K924,【参考】数式用!$A$4:$J$42,10,FALSE)*AA924,0),""),"")</f>
        <v/>
      </c>
      <c r="BP924" s="606" t="str">
        <f t="shared" si="476"/>
        <v/>
      </c>
      <c r="BQ924" s="606" t="str">
        <f t="shared" si="473"/>
        <v/>
      </c>
      <c r="BR924" s="608" t="str">
        <f t="shared" si="477"/>
        <v/>
      </c>
      <c r="BS924" s="608" t="str">
        <f t="shared" si="474"/>
        <v/>
      </c>
      <c r="BT924" s="606" t="str">
        <f t="shared" si="475"/>
        <v/>
      </c>
      <c r="BU924" s="607" t="str">
        <f>IFERROR(IF(BT924="Ⅱロ有り",ROUNDDOWN(L924*VLOOKUP(K924,【参考】数式用!$A$4:$J$42,10,FALSE)*AA924,0),""),"")</f>
        <v/>
      </c>
      <c r="BV924" s="606" t="str">
        <f>IFERROR(IF(BT924="Ⅱロなし",ROUNDDOWN(L924*VLOOKUP(K924,【参考】数式用!$A$4:$J$42,8,FALSE)*AA924,0),""),"")</f>
        <v/>
      </c>
    </row>
    <row r="925" spans="1:74" ht="110.1" customHeight="1" thickBot="1">
      <c r="A925" s="333">
        <v>912</v>
      </c>
      <c r="B925" s="1008" t="str">
        <f>IF(基本情報入力シート!B947="","",基本情報入力シート!B947)</f>
        <v/>
      </c>
      <c r="C925" s="1009"/>
      <c r="D925" s="1009"/>
      <c r="E925" s="1009"/>
      <c r="F925" s="1010"/>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24" t="str">
        <f>IF('別紙様式2-2（個票（４、５月））'!M925="","",'別紙様式2-2（個票（４、５月））'!M925)</f>
        <v/>
      </c>
      <c r="N925" s="584" t="str">
        <f>IF('別紙様式2-2（個票（４、５月））'!N925="","",'別紙様式2-2（個票（４、５月））'!N925)</f>
        <v/>
      </c>
      <c r="O925" s="336"/>
      <c r="P925" s="337" t="str">
        <f>IFERROR(VLOOKUP(K925,【参考】数式用!$A$2:$M$57,MATCH(O925,【参考】数式用!$G$3:$M$3,0)+6,0),"")</f>
        <v/>
      </c>
      <c r="Q925" s="338" t="s">
        <v>118</v>
      </c>
      <c r="R925" s="339"/>
      <c r="S925" s="340" t="s">
        <v>183</v>
      </c>
      <c r="T925" s="339"/>
      <c r="U925" s="340" t="s">
        <v>184</v>
      </c>
      <c r="V925" s="339"/>
      <c r="W925" s="340" t="s">
        <v>183</v>
      </c>
      <c r="X925" s="339"/>
      <c r="Y925" s="340" t="s">
        <v>185</v>
      </c>
      <c r="Z925" s="340" t="s">
        <v>186</v>
      </c>
      <c r="AA925" s="340" t="str">
        <f t="shared" si="447"/>
        <v/>
      </c>
      <c r="AB925" s="341" t="s">
        <v>187</v>
      </c>
      <c r="AC925" s="342" t="str">
        <f t="shared" si="448"/>
        <v/>
      </c>
      <c r="AD925" s="509" t="str">
        <f t="shared" si="449"/>
        <v/>
      </c>
      <c r="AE925" s="343" t="str">
        <f>IFERROR(ROUNDDOWN(ROUNDDOWN(ROUND(L925*VLOOKUP(K925,【参考】数式用!$A$2:$M$57,MATCH("処遇改善加算Ⅳ",【参考】数式用!$G$3:$M$3,0)+6,0),0),0)*AA925*0.5,0), "")</f>
        <v/>
      </c>
      <c r="AF925" s="344"/>
      <c r="AG925" s="345"/>
      <c r="AH925" s="345"/>
      <c r="AI925" s="344"/>
      <c r="AJ925" s="382"/>
      <c r="AK925" s="346"/>
      <c r="AL925" s="324" t="str">
        <f t="shared" si="450"/>
        <v/>
      </c>
      <c r="AM925" s="325" t="str">
        <f t="shared" si="451"/>
        <v/>
      </c>
      <c r="AN925" s="255"/>
      <c r="AO925" s="577" t="str">
        <f>IFERROR(VLOOKUP(K925,【参考】数式用!$A$2:$N$57,14,FALSE),"")</f>
        <v/>
      </c>
      <c r="AP925" s="577" t="str">
        <f t="shared" si="452"/>
        <v/>
      </c>
      <c r="AQ925" s="560" t="str">
        <f t="shared" si="453"/>
        <v/>
      </c>
      <c r="AR925" s="560" t="str">
        <f t="shared" si="454"/>
        <v>キャリアパス要件Ⅰ・Ⅱ_</v>
      </c>
      <c r="AS925" s="632" t="str">
        <f t="shared" si="455"/>
        <v>入力済</v>
      </c>
      <c r="AT925" s="577" t="str">
        <f t="shared" si="456"/>
        <v/>
      </c>
      <c r="AU925" s="632" t="str">
        <f t="shared" si="457"/>
        <v>入力済</v>
      </c>
      <c r="AV925" s="632" t="str">
        <f t="shared" si="458"/>
        <v/>
      </c>
      <c r="AW925" s="632" t="str">
        <f t="shared" si="459"/>
        <v/>
      </c>
      <c r="AX925" s="577" t="str">
        <f t="shared" si="460"/>
        <v/>
      </c>
      <c r="AY925" s="632" t="str">
        <f>IFERROR(VLOOKUP(K925,【参考】数式用!$AR$3:$AS$49, 2, FALSE), "")</f>
        <v/>
      </c>
      <c r="AZ925" s="577" t="str">
        <f t="shared" si="461"/>
        <v/>
      </c>
      <c r="BA925" s="559" t="str">
        <f t="shared" si="462"/>
        <v>入力済</v>
      </c>
      <c r="BB925" s="632" t="str">
        <f>IFERROR(VLOOKUP(K925,【参考】数式用!$AX$3:$AY$59, 2, FALSE), "")</f>
        <v/>
      </c>
      <c r="BC925" s="577" t="str">
        <f t="shared" si="463"/>
        <v/>
      </c>
      <c r="BD925" s="559" t="str">
        <f t="shared" si="464"/>
        <v>入力済</v>
      </c>
      <c r="BE925" s="559" t="str">
        <f t="shared" si="465"/>
        <v/>
      </c>
      <c r="BF925" s="559" t="str">
        <f t="shared" si="466"/>
        <v/>
      </c>
      <c r="BG925" s="559" t="str">
        <f t="shared" si="467"/>
        <v/>
      </c>
      <c r="BH925" s="559" t="str">
        <f t="shared" si="468"/>
        <v/>
      </c>
      <c r="BI925" s="559" t="str">
        <f t="shared" si="469"/>
        <v/>
      </c>
      <c r="BK925" s="27"/>
      <c r="BL925" s="606" t="str">
        <f t="shared" si="470"/>
        <v/>
      </c>
      <c r="BM925" s="606" t="str">
        <f t="shared" si="471"/>
        <v/>
      </c>
      <c r="BN925" s="606" t="str">
        <f t="shared" si="472"/>
        <v/>
      </c>
      <c r="BO925" s="607" t="str">
        <f>IFERROR(IF(BN925="対象",ROUNDDOWN(L925*VLOOKUP(K925,【参考】数式用!$A$4:$J$42,10,FALSE)*AA925,0),""),"")</f>
        <v/>
      </c>
      <c r="BP925" s="606" t="str">
        <f t="shared" si="476"/>
        <v/>
      </c>
      <c r="BQ925" s="606" t="str">
        <f t="shared" si="473"/>
        <v/>
      </c>
      <c r="BR925" s="608" t="str">
        <f t="shared" si="477"/>
        <v/>
      </c>
      <c r="BS925" s="608" t="str">
        <f t="shared" si="474"/>
        <v/>
      </c>
      <c r="BT925" s="606" t="str">
        <f t="shared" si="475"/>
        <v/>
      </c>
      <c r="BU925" s="607" t="str">
        <f>IFERROR(IF(BT925="Ⅱロ有り",ROUNDDOWN(L925*VLOOKUP(K925,【参考】数式用!$A$4:$J$42,10,FALSE)*AA925,0),""),"")</f>
        <v/>
      </c>
      <c r="BV925" s="606" t="str">
        <f>IFERROR(IF(BT925="Ⅱロなし",ROUNDDOWN(L925*VLOOKUP(K925,【参考】数式用!$A$4:$J$42,8,FALSE)*AA925,0),""),"")</f>
        <v/>
      </c>
    </row>
    <row r="926" spans="1:74" ht="110.1" customHeight="1" thickBot="1">
      <c r="A926" s="333">
        <v>913</v>
      </c>
      <c r="B926" s="1008" t="str">
        <f>IF(基本情報入力シート!B948="","",基本情報入力シート!B948)</f>
        <v/>
      </c>
      <c r="C926" s="1009"/>
      <c r="D926" s="1009"/>
      <c r="E926" s="1009"/>
      <c r="F926" s="1010"/>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24" t="str">
        <f>IF('別紙様式2-2（個票（４、５月））'!M926="","",'別紙様式2-2（個票（４、５月））'!M926)</f>
        <v/>
      </c>
      <c r="N926" s="584" t="str">
        <f>IF('別紙様式2-2（個票（４、５月））'!N926="","",'別紙様式2-2（個票（４、５月））'!N926)</f>
        <v/>
      </c>
      <c r="O926" s="336"/>
      <c r="P926" s="337" t="str">
        <f>IFERROR(VLOOKUP(K926,【参考】数式用!$A$2:$M$57,MATCH(O926,【参考】数式用!$G$3:$M$3,0)+6,0),"")</f>
        <v/>
      </c>
      <c r="Q926" s="338" t="s">
        <v>118</v>
      </c>
      <c r="R926" s="339"/>
      <c r="S926" s="340" t="s">
        <v>183</v>
      </c>
      <c r="T926" s="339"/>
      <c r="U926" s="340" t="s">
        <v>184</v>
      </c>
      <c r="V926" s="339"/>
      <c r="W926" s="340" t="s">
        <v>183</v>
      </c>
      <c r="X926" s="339"/>
      <c r="Y926" s="340" t="s">
        <v>185</v>
      </c>
      <c r="Z926" s="340" t="s">
        <v>186</v>
      </c>
      <c r="AA926" s="340" t="str">
        <f t="shared" si="447"/>
        <v/>
      </c>
      <c r="AB926" s="341" t="s">
        <v>187</v>
      </c>
      <c r="AC926" s="342" t="str">
        <f t="shared" si="448"/>
        <v/>
      </c>
      <c r="AD926" s="509" t="str">
        <f t="shared" si="449"/>
        <v/>
      </c>
      <c r="AE926" s="343" t="str">
        <f>IFERROR(ROUNDDOWN(ROUNDDOWN(ROUND(L926*VLOOKUP(K926,【参考】数式用!$A$2:$M$57,MATCH("処遇改善加算Ⅳ",【参考】数式用!$G$3:$M$3,0)+6,0),0),0)*AA926*0.5,0), "")</f>
        <v/>
      </c>
      <c r="AF926" s="344"/>
      <c r="AG926" s="345"/>
      <c r="AH926" s="345"/>
      <c r="AI926" s="344"/>
      <c r="AJ926" s="382"/>
      <c r="AK926" s="346"/>
      <c r="AL926" s="324" t="str">
        <f t="shared" si="450"/>
        <v/>
      </c>
      <c r="AM926" s="325" t="str">
        <f t="shared" si="451"/>
        <v/>
      </c>
      <c r="AN926" s="255"/>
      <c r="AO926" s="577" t="str">
        <f>IFERROR(VLOOKUP(K926,【参考】数式用!$A$2:$N$57,14,FALSE),"")</f>
        <v/>
      </c>
      <c r="AP926" s="577" t="str">
        <f t="shared" si="452"/>
        <v/>
      </c>
      <c r="AQ926" s="560" t="str">
        <f t="shared" si="453"/>
        <v/>
      </c>
      <c r="AR926" s="560" t="str">
        <f t="shared" si="454"/>
        <v>キャリアパス要件Ⅰ・Ⅱ_</v>
      </c>
      <c r="AS926" s="632" t="str">
        <f t="shared" si="455"/>
        <v>入力済</v>
      </c>
      <c r="AT926" s="577" t="str">
        <f t="shared" si="456"/>
        <v/>
      </c>
      <c r="AU926" s="632" t="str">
        <f t="shared" si="457"/>
        <v>入力済</v>
      </c>
      <c r="AV926" s="632" t="str">
        <f t="shared" si="458"/>
        <v/>
      </c>
      <c r="AW926" s="632" t="str">
        <f t="shared" si="459"/>
        <v/>
      </c>
      <c r="AX926" s="577" t="str">
        <f t="shared" si="460"/>
        <v/>
      </c>
      <c r="AY926" s="632" t="str">
        <f>IFERROR(VLOOKUP(K926,【参考】数式用!$AR$3:$AS$49, 2, FALSE), "")</f>
        <v/>
      </c>
      <c r="AZ926" s="577" t="str">
        <f t="shared" si="461"/>
        <v/>
      </c>
      <c r="BA926" s="559" t="str">
        <f t="shared" si="462"/>
        <v>入力済</v>
      </c>
      <c r="BB926" s="632" t="str">
        <f>IFERROR(VLOOKUP(K926,【参考】数式用!$AX$3:$AY$59, 2, FALSE), "")</f>
        <v/>
      </c>
      <c r="BC926" s="577" t="str">
        <f t="shared" si="463"/>
        <v/>
      </c>
      <c r="BD926" s="559" t="str">
        <f t="shared" si="464"/>
        <v>入力済</v>
      </c>
      <c r="BE926" s="559" t="str">
        <f t="shared" si="465"/>
        <v/>
      </c>
      <c r="BF926" s="559" t="str">
        <f t="shared" si="466"/>
        <v/>
      </c>
      <c r="BG926" s="559" t="str">
        <f t="shared" si="467"/>
        <v/>
      </c>
      <c r="BH926" s="559" t="str">
        <f t="shared" si="468"/>
        <v/>
      </c>
      <c r="BI926" s="559" t="str">
        <f t="shared" si="469"/>
        <v/>
      </c>
      <c r="BK926" s="27"/>
      <c r="BL926" s="606" t="str">
        <f t="shared" si="470"/>
        <v/>
      </c>
      <c r="BM926" s="606" t="str">
        <f t="shared" si="471"/>
        <v/>
      </c>
      <c r="BN926" s="606" t="str">
        <f t="shared" si="472"/>
        <v/>
      </c>
      <c r="BO926" s="607" t="str">
        <f>IFERROR(IF(BN926="対象",ROUNDDOWN(L926*VLOOKUP(K926,【参考】数式用!$A$4:$J$42,10,FALSE)*AA926,0),""),"")</f>
        <v/>
      </c>
      <c r="BP926" s="606" t="str">
        <f t="shared" si="476"/>
        <v/>
      </c>
      <c r="BQ926" s="606" t="str">
        <f t="shared" si="473"/>
        <v/>
      </c>
      <c r="BR926" s="608" t="str">
        <f t="shared" si="477"/>
        <v/>
      </c>
      <c r="BS926" s="608" t="str">
        <f t="shared" si="474"/>
        <v/>
      </c>
      <c r="BT926" s="606" t="str">
        <f t="shared" si="475"/>
        <v/>
      </c>
      <c r="BU926" s="607" t="str">
        <f>IFERROR(IF(BT926="Ⅱロ有り",ROUNDDOWN(L926*VLOOKUP(K926,【参考】数式用!$A$4:$J$42,10,FALSE)*AA926,0),""),"")</f>
        <v/>
      </c>
      <c r="BV926" s="606" t="str">
        <f>IFERROR(IF(BT926="Ⅱロなし",ROUNDDOWN(L926*VLOOKUP(K926,【参考】数式用!$A$4:$J$42,8,FALSE)*AA926,0),""),"")</f>
        <v/>
      </c>
    </row>
    <row r="927" spans="1:74" ht="110.1" customHeight="1" thickBot="1">
      <c r="A927" s="333">
        <v>914</v>
      </c>
      <c r="B927" s="1008" t="str">
        <f>IF(基本情報入力シート!B949="","",基本情報入力シート!B949)</f>
        <v/>
      </c>
      <c r="C927" s="1009"/>
      <c r="D927" s="1009"/>
      <c r="E927" s="1009"/>
      <c r="F927" s="1010"/>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24" t="str">
        <f>IF('別紙様式2-2（個票（４、５月））'!M927="","",'別紙様式2-2（個票（４、５月））'!M927)</f>
        <v/>
      </c>
      <c r="N927" s="584" t="str">
        <f>IF('別紙様式2-2（個票（４、５月））'!N927="","",'別紙様式2-2（個票（４、５月））'!N927)</f>
        <v/>
      </c>
      <c r="O927" s="336"/>
      <c r="P927" s="337" t="str">
        <f>IFERROR(VLOOKUP(K927,【参考】数式用!$A$2:$M$57,MATCH(O927,【参考】数式用!$G$3:$M$3,0)+6,0),"")</f>
        <v/>
      </c>
      <c r="Q927" s="338" t="s">
        <v>118</v>
      </c>
      <c r="R927" s="339"/>
      <c r="S927" s="340" t="s">
        <v>183</v>
      </c>
      <c r="T927" s="339"/>
      <c r="U927" s="340" t="s">
        <v>184</v>
      </c>
      <c r="V927" s="339"/>
      <c r="W927" s="340" t="s">
        <v>183</v>
      </c>
      <c r="X927" s="339"/>
      <c r="Y927" s="340" t="s">
        <v>185</v>
      </c>
      <c r="Z927" s="340" t="s">
        <v>186</v>
      </c>
      <c r="AA927" s="340" t="str">
        <f t="shared" si="447"/>
        <v/>
      </c>
      <c r="AB927" s="341" t="s">
        <v>187</v>
      </c>
      <c r="AC927" s="342" t="str">
        <f t="shared" si="448"/>
        <v/>
      </c>
      <c r="AD927" s="509" t="str">
        <f t="shared" si="449"/>
        <v/>
      </c>
      <c r="AE927" s="343" t="str">
        <f>IFERROR(ROUNDDOWN(ROUNDDOWN(ROUND(L927*VLOOKUP(K927,【参考】数式用!$A$2:$M$57,MATCH("処遇改善加算Ⅳ",【参考】数式用!$G$3:$M$3,0)+6,0),0),0)*AA927*0.5,0), "")</f>
        <v/>
      </c>
      <c r="AF927" s="344"/>
      <c r="AG927" s="345"/>
      <c r="AH927" s="345"/>
      <c r="AI927" s="344"/>
      <c r="AJ927" s="382"/>
      <c r="AK927" s="346"/>
      <c r="AL927" s="324" t="str">
        <f t="shared" si="450"/>
        <v/>
      </c>
      <c r="AM927" s="325" t="str">
        <f t="shared" si="451"/>
        <v/>
      </c>
      <c r="AN927" s="255"/>
      <c r="AO927" s="577" t="str">
        <f>IFERROR(VLOOKUP(K927,【参考】数式用!$A$2:$N$57,14,FALSE),"")</f>
        <v/>
      </c>
      <c r="AP927" s="577" t="str">
        <f t="shared" si="452"/>
        <v/>
      </c>
      <c r="AQ927" s="560" t="str">
        <f t="shared" si="453"/>
        <v/>
      </c>
      <c r="AR927" s="560" t="str">
        <f t="shared" si="454"/>
        <v>キャリアパス要件Ⅰ・Ⅱ_</v>
      </c>
      <c r="AS927" s="632" t="str">
        <f t="shared" si="455"/>
        <v>入力済</v>
      </c>
      <c r="AT927" s="577" t="str">
        <f t="shared" si="456"/>
        <v/>
      </c>
      <c r="AU927" s="632" t="str">
        <f t="shared" si="457"/>
        <v>入力済</v>
      </c>
      <c r="AV927" s="632" t="str">
        <f t="shared" si="458"/>
        <v/>
      </c>
      <c r="AW927" s="632" t="str">
        <f t="shared" si="459"/>
        <v/>
      </c>
      <c r="AX927" s="577" t="str">
        <f t="shared" si="460"/>
        <v/>
      </c>
      <c r="AY927" s="632" t="str">
        <f>IFERROR(VLOOKUP(K927,【参考】数式用!$AR$3:$AS$49, 2, FALSE), "")</f>
        <v/>
      </c>
      <c r="AZ927" s="577" t="str">
        <f t="shared" si="461"/>
        <v/>
      </c>
      <c r="BA927" s="559" t="str">
        <f t="shared" si="462"/>
        <v>入力済</v>
      </c>
      <c r="BB927" s="632" t="str">
        <f>IFERROR(VLOOKUP(K927,【参考】数式用!$AX$3:$AY$59, 2, FALSE), "")</f>
        <v/>
      </c>
      <c r="BC927" s="577" t="str">
        <f t="shared" si="463"/>
        <v/>
      </c>
      <c r="BD927" s="559" t="str">
        <f t="shared" si="464"/>
        <v>入力済</v>
      </c>
      <c r="BE927" s="559" t="str">
        <f t="shared" si="465"/>
        <v/>
      </c>
      <c r="BF927" s="559" t="str">
        <f t="shared" si="466"/>
        <v/>
      </c>
      <c r="BG927" s="559" t="str">
        <f t="shared" si="467"/>
        <v/>
      </c>
      <c r="BH927" s="559" t="str">
        <f t="shared" si="468"/>
        <v/>
      </c>
      <c r="BI927" s="559" t="str">
        <f t="shared" si="469"/>
        <v/>
      </c>
      <c r="BK927" s="27"/>
      <c r="BL927" s="606" t="str">
        <f t="shared" si="470"/>
        <v/>
      </c>
      <c r="BM927" s="606" t="str">
        <f t="shared" si="471"/>
        <v/>
      </c>
      <c r="BN927" s="606" t="str">
        <f t="shared" si="472"/>
        <v/>
      </c>
      <c r="BO927" s="607" t="str">
        <f>IFERROR(IF(BN927="対象",ROUNDDOWN(L927*VLOOKUP(K927,【参考】数式用!$A$4:$J$42,10,FALSE)*AA927,0),""),"")</f>
        <v/>
      </c>
      <c r="BP927" s="606" t="str">
        <f t="shared" si="476"/>
        <v/>
      </c>
      <c r="BQ927" s="606" t="str">
        <f t="shared" si="473"/>
        <v/>
      </c>
      <c r="BR927" s="608" t="str">
        <f t="shared" si="477"/>
        <v/>
      </c>
      <c r="BS927" s="608" t="str">
        <f t="shared" si="474"/>
        <v/>
      </c>
      <c r="BT927" s="606" t="str">
        <f t="shared" si="475"/>
        <v/>
      </c>
      <c r="BU927" s="607" t="str">
        <f>IFERROR(IF(BT927="Ⅱロ有り",ROUNDDOWN(L927*VLOOKUP(K927,【参考】数式用!$A$4:$J$42,10,FALSE)*AA927,0),""),"")</f>
        <v/>
      </c>
      <c r="BV927" s="606" t="str">
        <f>IFERROR(IF(BT927="Ⅱロなし",ROUNDDOWN(L927*VLOOKUP(K927,【参考】数式用!$A$4:$J$42,8,FALSE)*AA927,0),""),"")</f>
        <v/>
      </c>
    </row>
    <row r="928" spans="1:74" ht="110.1" customHeight="1" thickBot="1">
      <c r="A928" s="333">
        <v>915</v>
      </c>
      <c r="B928" s="1008" t="str">
        <f>IF(基本情報入力シート!B950="","",基本情報入力シート!B950)</f>
        <v/>
      </c>
      <c r="C928" s="1009"/>
      <c r="D928" s="1009"/>
      <c r="E928" s="1009"/>
      <c r="F928" s="1010"/>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24" t="str">
        <f>IF('別紙様式2-2（個票（４、５月））'!M928="","",'別紙様式2-2（個票（４、５月））'!M928)</f>
        <v/>
      </c>
      <c r="N928" s="584" t="str">
        <f>IF('別紙様式2-2（個票（４、５月））'!N928="","",'別紙様式2-2（個票（４、５月））'!N928)</f>
        <v/>
      </c>
      <c r="O928" s="336"/>
      <c r="P928" s="337" t="str">
        <f>IFERROR(VLOOKUP(K928,【参考】数式用!$A$2:$M$57,MATCH(O928,【参考】数式用!$G$3:$M$3,0)+6,0),"")</f>
        <v/>
      </c>
      <c r="Q928" s="338" t="s">
        <v>118</v>
      </c>
      <c r="R928" s="339"/>
      <c r="S928" s="340" t="s">
        <v>183</v>
      </c>
      <c r="T928" s="339"/>
      <c r="U928" s="340" t="s">
        <v>184</v>
      </c>
      <c r="V928" s="339"/>
      <c r="W928" s="340" t="s">
        <v>183</v>
      </c>
      <c r="X928" s="339"/>
      <c r="Y928" s="340" t="s">
        <v>185</v>
      </c>
      <c r="Z928" s="340" t="s">
        <v>186</v>
      </c>
      <c r="AA928" s="340" t="str">
        <f t="shared" si="447"/>
        <v/>
      </c>
      <c r="AB928" s="341" t="s">
        <v>187</v>
      </c>
      <c r="AC928" s="342" t="str">
        <f t="shared" si="448"/>
        <v/>
      </c>
      <c r="AD928" s="509" t="str">
        <f t="shared" si="449"/>
        <v/>
      </c>
      <c r="AE928" s="343" t="str">
        <f>IFERROR(ROUNDDOWN(ROUNDDOWN(ROUND(L928*VLOOKUP(K928,【参考】数式用!$A$2:$M$57,MATCH("処遇改善加算Ⅳ",【参考】数式用!$G$3:$M$3,0)+6,0),0),0)*AA928*0.5,0), "")</f>
        <v/>
      </c>
      <c r="AF928" s="344"/>
      <c r="AG928" s="345"/>
      <c r="AH928" s="345"/>
      <c r="AI928" s="344"/>
      <c r="AJ928" s="382"/>
      <c r="AK928" s="346"/>
      <c r="AL928" s="324" t="str">
        <f t="shared" si="450"/>
        <v/>
      </c>
      <c r="AM928" s="325" t="str">
        <f t="shared" si="451"/>
        <v/>
      </c>
      <c r="AN928" s="255"/>
      <c r="AO928" s="577" t="str">
        <f>IFERROR(VLOOKUP(K928,【参考】数式用!$A$2:$N$57,14,FALSE),"")</f>
        <v/>
      </c>
      <c r="AP928" s="577" t="str">
        <f t="shared" si="452"/>
        <v/>
      </c>
      <c r="AQ928" s="560" t="str">
        <f t="shared" si="453"/>
        <v/>
      </c>
      <c r="AR928" s="560" t="str">
        <f t="shared" si="454"/>
        <v>キャリアパス要件Ⅰ・Ⅱ_</v>
      </c>
      <c r="AS928" s="632" t="str">
        <f t="shared" si="455"/>
        <v>入力済</v>
      </c>
      <c r="AT928" s="577" t="str">
        <f t="shared" si="456"/>
        <v/>
      </c>
      <c r="AU928" s="632" t="str">
        <f t="shared" si="457"/>
        <v>入力済</v>
      </c>
      <c r="AV928" s="632" t="str">
        <f t="shared" si="458"/>
        <v/>
      </c>
      <c r="AW928" s="632" t="str">
        <f t="shared" si="459"/>
        <v/>
      </c>
      <c r="AX928" s="577" t="str">
        <f t="shared" si="460"/>
        <v/>
      </c>
      <c r="AY928" s="632" t="str">
        <f>IFERROR(VLOOKUP(K928,【参考】数式用!$AR$3:$AS$49, 2, FALSE), "")</f>
        <v/>
      </c>
      <c r="AZ928" s="577" t="str">
        <f t="shared" si="461"/>
        <v/>
      </c>
      <c r="BA928" s="559" t="str">
        <f t="shared" si="462"/>
        <v>入力済</v>
      </c>
      <c r="BB928" s="632" t="str">
        <f>IFERROR(VLOOKUP(K928,【参考】数式用!$AX$3:$AY$59, 2, FALSE), "")</f>
        <v/>
      </c>
      <c r="BC928" s="577" t="str">
        <f t="shared" si="463"/>
        <v/>
      </c>
      <c r="BD928" s="559" t="str">
        <f t="shared" si="464"/>
        <v>入力済</v>
      </c>
      <c r="BE928" s="559" t="str">
        <f t="shared" si="465"/>
        <v/>
      </c>
      <c r="BF928" s="559" t="str">
        <f t="shared" si="466"/>
        <v/>
      </c>
      <c r="BG928" s="559" t="str">
        <f t="shared" si="467"/>
        <v/>
      </c>
      <c r="BH928" s="559" t="str">
        <f t="shared" si="468"/>
        <v/>
      </c>
      <c r="BI928" s="559" t="str">
        <f t="shared" si="469"/>
        <v/>
      </c>
      <c r="BK928" s="27"/>
      <c r="BL928" s="606" t="str">
        <f t="shared" si="470"/>
        <v/>
      </c>
      <c r="BM928" s="606" t="str">
        <f t="shared" si="471"/>
        <v/>
      </c>
      <c r="BN928" s="606" t="str">
        <f t="shared" si="472"/>
        <v/>
      </c>
      <c r="BO928" s="607" t="str">
        <f>IFERROR(IF(BN928="対象",ROUNDDOWN(L928*VLOOKUP(K928,【参考】数式用!$A$4:$J$42,10,FALSE)*AA928,0),""),"")</f>
        <v/>
      </c>
      <c r="BP928" s="606" t="str">
        <f t="shared" si="476"/>
        <v/>
      </c>
      <c r="BQ928" s="606" t="str">
        <f t="shared" si="473"/>
        <v/>
      </c>
      <c r="BR928" s="608" t="str">
        <f t="shared" si="477"/>
        <v/>
      </c>
      <c r="BS928" s="608" t="str">
        <f t="shared" si="474"/>
        <v/>
      </c>
      <c r="BT928" s="606" t="str">
        <f t="shared" si="475"/>
        <v/>
      </c>
      <c r="BU928" s="607" t="str">
        <f>IFERROR(IF(BT928="Ⅱロ有り",ROUNDDOWN(L928*VLOOKUP(K928,【参考】数式用!$A$4:$J$42,10,FALSE)*AA928,0),""),"")</f>
        <v/>
      </c>
      <c r="BV928" s="606" t="str">
        <f>IFERROR(IF(BT928="Ⅱロなし",ROUNDDOWN(L928*VLOOKUP(K928,【参考】数式用!$A$4:$J$42,8,FALSE)*AA928,0),""),"")</f>
        <v/>
      </c>
    </row>
    <row r="929" spans="1:74" ht="110.1" customHeight="1" thickBot="1">
      <c r="A929" s="333">
        <v>916</v>
      </c>
      <c r="B929" s="1008" t="str">
        <f>IF(基本情報入力シート!B951="","",基本情報入力シート!B951)</f>
        <v/>
      </c>
      <c r="C929" s="1009"/>
      <c r="D929" s="1009"/>
      <c r="E929" s="1009"/>
      <c r="F929" s="1010"/>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24" t="str">
        <f>IF('別紙様式2-2（個票（４、５月））'!M929="","",'別紙様式2-2（個票（４、５月））'!M929)</f>
        <v/>
      </c>
      <c r="N929" s="584" t="str">
        <f>IF('別紙様式2-2（個票（４、５月））'!N929="","",'別紙様式2-2（個票（４、５月））'!N929)</f>
        <v/>
      </c>
      <c r="O929" s="336"/>
      <c r="P929" s="337" t="str">
        <f>IFERROR(VLOOKUP(K929,【参考】数式用!$A$2:$M$57,MATCH(O929,【参考】数式用!$G$3:$M$3,0)+6,0),"")</f>
        <v/>
      </c>
      <c r="Q929" s="338" t="s">
        <v>118</v>
      </c>
      <c r="R929" s="339"/>
      <c r="S929" s="340" t="s">
        <v>183</v>
      </c>
      <c r="T929" s="339"/>
      <c r="U929" s="340" t="s">
        <v>184</v>
      </c>
      <c r="V929" s="339"/>
      <c r="W929" s="340" t="s">
        <v>183</v>
      </c>
      <c r="X929" s="339"/>
      <c r="Y929" s="340" t="s">
        <v>185</v>
      </c>
      <c r="Z929" s="340" t="s">
        <v>186</v>
      </c>
      <c r="AA929" s="340" t="str">
        <f t="shared" si="447"/>
        <v/>
      </c>
      <c r="AB929" s="341" t="s">
        <v>187</v>
      </c>
      <c r="AC929" s="342" t="str">
        <f t="shared" si="448"/>
        <v/>
      </c>
      <c r="AD929" s="509" t="str">
        <f t="shared" si="449"/>
        <v/>
      </c>
      <c r="AE929" s="343" t="str">
        <f>IFERROR(ROUNDDOWN(ROUNDDOWN(ROUND(L929*VLOOKUP(K929,【参考】数式用!$A$2:$M$57,MATCH("処遇改善加算Ⅳ",【参考】数式用!$G$3:$M$3,0)+6,0),0),0)*AA929*0.5,0), "")</f>
        <v/>
      </c>
      <c r="AF929" s="344"/>
      <c r="AG929" s="345"/>
      <c r="AH929" s="345"/>
      <c r="AI929" s="344"/>
      <c r="AJ929" s="382"/>
      <c r="AK929" s="346"/>
      <c r="AL929" s="324" t="str">
        <f t="shared" si="450"/>
        <v/>
      </c>
      <c r="AM929" s="325" t="str">
        <f t="shared" si="451"/>
        <v/>
      </c>
      <c r="AN929" s="255"/>
      <c r="AO929" s="577" t="str">
        <f>IFERROR(VLOOKUP(K929,【参考】数式用!$A$2:$N$57,14,FALSE),"")</f>
        <v/>
      </c>
      <c r="AP929" s="577" t="str">
        <f t="shared" si="452"/>
        <v/>
      </c>
      <c r="AQ929" s="560" t="str">
        <f t="shared" si="453"/>
        <v/>
      </c>
      <c r="AR929" s="560" t="str">
        <f t="shared" si="454"/>
        <v>キャリアパス要件Ⅰ・Ⅱ_</v>
      </c>
      <c r="AS929" s="632" t="str">
        <f t="shared" si="455"/>
        <v>入力済</v>
      </c>
      <c r="AT929" s="577" t="str">
        <f t="shared" si="456"/>
        <v/>
      </c>
      <c r="AU929" s="632" t="str">
        <f t="shared" si="457"/>
        <v>入力済</v>
      </c>
      <c r="AV929" s="632" t="str">
        <f t="shared" si="458"/>
        <v/>
      </c>
      <c r="AW929" s="632" t="str">
        <f t="shared" si="459"/>
        <v/>
      </c>
      <c r="AX929" s="577" t="str">
        <f t="shared" si="460"/>
        <v/>
      </c>
      <c r="AY929" s="632" t="str">
        <f>IFERROR(VLOOKUP(K929,【参考】数式用!$AR$3:$AS$49, 2, FALSE), "")</f>
        <v/>
      </c>
      <c r="AZ929" s="577" t="str">
        <f t="shared" si="461"/>
        <v/>
      </c>
      <c r="BA929" s="559" t="str">
        <f t="shared" si="462"/>
        <v>入力済</v>
      </c>
      <c r="BB929" s="632" t="str">
        <f>IFERROR(VLOOKUP(K929,【参考】数式用!$AX$3:$AY$59, 2, FALSE), "")</f>
        <v/>
      </c>
      <c r="BC929" s="577" t="str">
        <f t="shared" si="463"/>
        <v/>
      </c>
      <c r="BD929" s="559" t="str">
        <f t="shared" si="464"/>
        <v>入力済</v>
      </c>
      <c r="BE929" s="559" t="str">
        <f t="shared" si="465"/>
        <v/>
      </c>
      <c r="BF929" s="559" t="str">
        <f t="shared" si="466"/>
        <v/>
      </c>
      <c r="BG929" s="559" t="str">
        <f t="shared" si="467"/>
        <v/>
      </c>
      <c r="BH929" s="559" t="str">
        <f t="shared" si="468"/>
        <v/>
      </c>
      <c r="BI929" s="559" t="str">
        <f t="shared" si="469"/>
        <v/>
      </c>
      <c r="BK929" s="27"/>
      <c r="BL929" s="606" t="str">
        <f t="shared" si="470"/>
        <v/>
      </c>
      <c r="BM929" s="606" t="str">
        <f t="shared" si="471"/>
        <v/>
      </c>
      <c r="BN929" s="606" t="str">
        <f t="shared" si="472"/>
        <v/>
      </c>
      <c r="BO929" s="607" t="str">
        <f>IFERROR(IF(BN929="対象",ROUNDDOWN(L929*VLOOKUP(K929,【参考】数式用!$A$4:$J$42,10,FALSE)*AA929,0),""),"")</f>
        <v/>
      </c>
      <c r="BP929" s="606" t="str">
        <f t="shared" si="476"/>
        <v/>
      </c>
      <c r="BQ929" s="606" t="str">
        <f t="shared" si="473"/>
        <v/>
      </c>
      <c r="BR929" s="608" t="str">
        <f t="shared" si="477"/>
        <v/>
      </c>
      <c r="BS929" s="608" t="str">
        <f t="shared" si="474"/>
        <v/>
      </c>
      <c r="BT929" s="606" t="str">
        <f t="shared" si="475"/>
        <v/>
      </c>
      <c r="BU929" s="607" t="str">
        <f>IFERROR(IF(BT929="Ⅱロ有り",ROUNDDOWN(L929*VLOOKUP(K929,【参考】数式用!$A$4:$J$42,10,FALSE)*AA929,0),""),"")</f>
        <v/>
      </c>
      <c r="BV929" s="606" t="str">
        <f>IFERROR(IF(BT929="Ⅱロなし",ROUNDDOWN(L929*VLOOKUP(K929,【参考】数式用!$A$4:$J$42,8,FALSE)*AA929,0),""),"")</f>
        <v/>
      </c>
    </row>
    <row r="930" spans="1:74" ht="110.1" customHeight="1" thickBot="1">
      <c r="A930" s="333">
        <v>917</v>
      </c>
      <c r="B930" s="1008" t="str">
        <f>IF(基本情報入力シート!B952="","",基本情報入力シート!B952)</f>
        <v/>
      </c>
      <c r="C930" s="1009"/>
      <c r="D930" s="1009"/>
      <c r="E930" s="1009"/>
      <c r="F930" s="1010"/>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24" t="str">
        <f>IF('別紙様式2-2（個票（４、５月））'!M930="","",'別紙様式2-2（個票（４、５月））'!M930)</f>
        <v/>
      </c>
      <c r="N930" s="584" t="str">
        <f>IF('別紙様式2-2（個票（４、５月））'!N930="","",'別紙様式2-2（個票（４、５月））'!N930)</f>
        <v/>
      </c>
      <c r="O930" s="336"/>
      <c r="P930" s="337" t="str">
        <f>IFERROR(VLOOKUP(K930,【参考】数式用!$A$2:$M$57,MATCH(O930,【参考】数式用!$G$3:$M$3,0)+6,0),"")</f>
        <v/>
      </c>
      <c r="Q930" s="338" t="s">
        <v>118</v>
      </c>
      <c r="R930" s="339"/>
      <c r="S930" s="340" t="s">
        <v>183</v>
      </c>
      <c r="T930" s="339"/>
      <c r="U930" s="340" t="s">
        <v>184</v>
      </c>
      <c r="V930" s="339"/>
      <c r="W930" s="340" t="s">
        <v>183</v>
      </c>
      <c r="X930" s="339"/>
      <c r="Y930" s="340" t="s">
        <v>185</v>
      </c>
      <c r="Z930" s="340" t="s">
        <v>186</v>
      </c>
      <c r="AA930" s="340" t="str">
        <f t="shared" si="447"/>
        <v/>
      </c>
      <c r="AB930" s="341" t="s">
        <v>187</v>
      </c>
      <c r="AC930" s="342" t="str">
        <f t="shared" si="448"/>
        <v/>
      </c>
      <c r="AD930" s="509" t="str">
        <f t="shared" si="449"/>
        <v/>
      </c>
      <c r="AE930" s="343" t="str">
        <f>IFERROR(ROUNDDOWN(ROUNDDOWN(ROUND(L930*VLOOKUP(K930,【参考】数式用!$A$2:$M$57,MATCH("処遇改善加算Ⅳ",【参考】数式用!$G$3:$M$3,0)+6,0),0),0)*AA930*0.5,0), "")</f>
        <v/>
      </c>
      <c r="AF930" s="344"/>
      <c r="AG930" s="345"/>
      <c r="AH930" s="345"/>
      <c r="AI930" s="344"/>
      <c r="AJ930" s="382"/>
      <c r="AK930" s="346"/>
      <c r="AL930" s="324" t="str">
        <f t="shared" si="450"/>
        <v/>
      </c>
      <c r="AM930" s="325" t="str">
        <f t="shared" si="451"/>
        <v/>
      </c>
      <c r="AN930" s="255"/>
      <c r="AO930" s="577" t="str">
        <f>IFERROR(VLOOKUP(K930,【参考】数式用!$A$2:$N$57,14,FALSE),"")</f>
        <v/>
      </c>
      <c r="AP930" s="577" t="str">
        <f t="shared" si="452"/>
        <v/>
      </c>
      <c r="AQ930" s="560" t="str">
        <f t="shared" si="453"/>
        <v/>
      </c>
      <c r="AR930" s="560" t="str">
        <f t="shared" si="454"/>
        <v>キャリアパス要件Ⅰ・Ⅱ_</v>
      </c>
      <c r="AS930" s="632" t="str">
        <f t="shared" si="455"/>
        <v>入力済</v>
      </c>
      <c r="AT930" s="577" t="str">
        <f t="shared" si="456"/>
        <v/>
      </c>
      <c r="AU930" s="632" t="str">
        <f t="shared" si="457"/>
        <v>入力済</v>
      </c>
      <c r="AV930" s="632" t="str">
        <f t="shared" si="458"/>
        <v/>
      </c>
      <c r="AW930" s="632" t="str">
        <f t="shared" si="459"/>
        <v/>
      </c>
      <c r="AX930" s="577" t="str">
        <f t="shared" si="460"/>
        <v/>
      </c>
      <c r="AY930" s="632" t="str">
        <f>IFERROR(VLOOKUP(K930,【参考】数式用!$AR$3:$AS$49, 2, FALSE), "")</f>
        <v/>
      </c>
      <c r="AZ930" s="577" t="str">
        <f t="shared" si="461"/>
        <v/>
      </c>
      <c r="BA930" s="559" t="str">
        <f t="shared" si="462"/>
        <v>入力済</v>
      </c>
      <c r="BB930" s="632" t="str">
        <f>IFERROR(VLOOKUP(K930,【参考】数式用!$AX$3:$AY$59, 2, FALSE), "")</f>
        <v/>
      </c>
      <c r="BC930" s="577" t="str">
        <f t="shared" si="463"/>
        <v/>
      </c>
      <c r="BD930" s="559" t="str">
        <f t="shared" si="464"/>
        <v>入力済</v>
      </c>
      <c r="BE930" s="559" t="str">
        <f t="shared" si="465"/>
        <v/>
      </c>
      <c r="BF930" s="559" t="str">
        <f t="shared" si="466"/>
        <v/>
      </c>
      <c r="BG930" s="559" t="str">
        <f t="shared" si="467"/>
        <v/>
      </c>
      <c r="BH930" s="559" t="str">
        <f t="shared" si="468"/>
        <v/>
      </c>
      <c r="BI930" s="559" t="str">
        <f t="shared" si="469"/>
        <v/>
      </c>
      <c r="BK930" s="27"/>
      <c r="BL930" s="606" t="str">
        <f t="shared" si="470"/>
        <v/>
      </c>
      <c r="BM930" s="606" t="str">
        <f t="shared" si="471"/>
        <v/>
      </c>
      <c r="BN930" s="606" t="str">
        <f t="shared" si="472"/>
        <v/>
      </c>
      <c r="BO930" s="607" t="str">
        <f>IFERROR(IF(BN930="対象",ROUNDDOWN(L930*VLOOKUP(K930,【参考】数式用!$A$4:$J$42,10,FALSE)*AA930,0),""),"")</f>
        <v/>
      </c>
      <c r="BP930" s="606" t="str">
        <f t="shared" si="476"/>
        <v/>
      </c>
      <c r="BQ930" s="606" t="str">
        <f t="shared" si="473"/>
        <v/>
      </c>
      <c r="BR930" s="608" t="str">
        <f t="shared" si="477"/>
        <v/>
      </c>
      <c r="BS930" s="608" t="str">
        <f t="shared" si="474"/>
        <v/>
      </c>
      <c r="BT930" s="606" t="str">
        <f t="shared" si="475"/>
        <v/>
      </c>
      <c r="BU930" s="607" t="str">
        <f>IFERROR(IF(BT930="Ⅱロ有り",ROUNDDOWN(L930*VLOOKUP(K930,【参考】数式用!$A$4:$J$42,10,FALSE)*AA930,0),""),"")</f>
        <v/>
      </c>
      <c r="BV930" s="606" t="str">
        <f>IFERROR(IF(BT930="Ⅱロなし",ROUNDDOWN(L930*VLOOKUP(K930,【参考】数式用!$A$4:$J$42,8,FALSE)*AA930,0),""),"")</f>
        <v/>
      </c>
    </row>
    <row r="931" spans="1:74" ht="110.1" customHeight="1" thickBot="1">
      <c r="A931" s="333">
        <v>918</v>
      </c>
      <c r="B931" s="1008" t="str">
        <f>IF(基本情報入力シート!B953="","",基本情報入力シート!B953)</f>
        <v/>
      </c>
      <c r="C931" s="1009"/>
      <c r="D931" s="1009"/>
      <c r="E931" s="1009"/>
      <c r="F931" s="1010"/>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24" t="str">
        <f>IF('別紙様式2-2（個票（４、５月））'!M931="","",'別紙様式2-2（個票（４、５月））'!M931)</f>
        <v/>
      </c>
      <c r="N931" s="584" t="str">
        <f>IF('別紙様式2-2（個票（４、５月））'!N931="","",'別紙様式2-2（個票（４、５月））'!N931)</f>
        <v/>
      </c>
      <c r="O931" s="336"/>
      <c r="P931" s="337" t="str">
        <f>IFERROR(VLOOKUP(K931,【参考】数式用!$A$2:$M$57,MATCH(O931,【参考】数式用!$G$3:$M$3,0)+6,0),"")</f>
        <v/>
      </c>
      <c r="Q931" s="338" t="s">
        <v>118</v>
      </c>
      <c r="R931" s="339"/>
      <c r="S931" s="340" t="s">
        <v>183</v>
      </c>
      <c r="T931" s="339"/>
      <c r="U931" s="340" t="s">
        <v>184</v>
      </c>
      <c r="V931" s="339"/>
      <c r="W931" s="340" t="s">
        <v>183</v>
      </c>
      <c r="X931" s="339"/>
      <c r="Y931" s="340" t="s">
        <v>185</v>
      </c>
      <c r="Z931" s="340" t="s">
        <v>186</v>
      </c>
      <c r="AA931" s="340" t="str">
        <f t="shared" si="447"/>
        <v/>
      </c>
      <c r="AB931" s="341" t="s">
        <v>187</v>
      </c>
      <c r="AC931" s="342" t="str">
        <f t="shared" si="448"/>
        <v/>
      </c>
      <c r="AD931" s="509" t="str">
        <f t="shared" si="449"/>
        <v/>
      </c>
      <c r="AE931" s="343" t="str">
        <f>IFERROR(ROUNDDOWN(ROUNDDOWN(ROUND(L931*VLOOKUP(K931,【参考】数式用!$A$2:$M$57,MATCH("処遇改善加算Ⅳ",【参考】数式用!$G$3:$M$3,0)+6,0),0),0)*AA931*0.5,0), "")</f>
        <v/>
      </c>
      <c r="AF931" s="344"/>
      <c r="AG931" s="345"/>
      <c r="AH931" s="345"/>
      <c r="AI931" s="344"/>
      <c r="AJ931" s="382"/>
      <c r="AK931" s="346"/>
      <c r="AL931" s="324" t="str">
        <f t="shared" si="450"/>
        <v/>
      </c>
      <c r="AM931" s="325" t="str">
        <f t="shared" si="451"/>
        <v/>
      </c>
      <c r="AN931" s="255"/>
      <c r="AO931" s="577" t="str">
        <f>IFERROR(VLOOKUP(K931,【参考】数式用!$A$2:$N$57,14,FALSE),"")</f>
        <v/>
      </c>
      <c r="AP931" s="577" t="str">
        <f t="shared" si="452"/>
        <v/>
      </c>
      <c r="AQ931" s="560" t="str">
        <f t="shared" si="453"/>
        <v/>
      </c>
      <c r="AR931" s="560" t="str">
        <f t="shared" si="454"/>
        <v>キャリアパス要件Ⅰ・Ⅱ_</v>
      </c>
      <c r="AS931" s="632" t="str">
        <f t="shared" si="455"/>
        <v>入力済</v>
      </c>
      <c r="AT931" s="577" t="str">
        <f t="shared" si="456"/>
        <v/>
      </c>
      <c r="AU931" s="632" t="str">
        <f t="shared" si="457"/>
        <v>入力済</v>
      </c>
      <c r="AV931" s="632" t="str">
        <f t="shared" si="458"/>
        <v/>
      </c>
      <c r="AW931" s="632" t="str">
        <f t="shared" si="459"/>
        <v/>
      </c>
      <c r="AX931" s="577" t="str">
        <f t="shared" si="460"/>
        <v/>
      </c>
      <c r="AY931" s="632" t="str">
        <f>IFERROR(VLOOKUP(K931,【参考】数式用!$AR$3:$AS$49, 2, FALSE), "")</f>
        <v/>
      </c>
      <c r="AZ931" s="577" t="str">
        <f t="shared" si="461"/>
        <v/>
      </c>
      <c r="BA931" s="559" t="str">
        <f t="shared" si="462"/>
        <v>入力済</v>
      </c>
      <c r="BB931" s="632" t="str">
        <f>IFERROR(VLOOKUP(K931,【参考】数式用!$AX$3:$AY$59, 2, FALSE), "")</f>
        <v/>
      </c>
      <c r="BC931" s="577" t="str">
        <f t="shared" si="463"/>
        <v/>
      </c>
      <c r="BD931" s="559" t="str">
        <f t="shared" si="464"/>
        <v>入力済</v>
      </c>
      <c r="BE931" s="559" t="str">
        <f t="shared" si="465"/>
        <v/>
      </c>
      <c r="BF931" s="559" t="str">
        <f t="shared" si="466"/>
        <v/>
      </c>
      <c r="BG931" s="559" t="str">
        <f t="shared" si="467"/>
        <v/>
      </c>
      <c r="BH931" s="559" t="str">
        <f t="shared" si="468"/>
        <v/>
      </c>
      <c r="BI931" s="559" t="str">
        <f t="shared" si="469"/>
        <v/>
      </c>
      <c r="BK931" s="27"/>
      <c r="BL931" s="606" t="str">
        <f t="shared" si="470"/>
        <v/>
      </c>
      <c r="BM931" s="606" t="str">
        <f t="shared" si="471"/>
        <v/>
      </c>
      <c r="BN931" s="606" t="str">
        <f t="shared" si="472"/>
        <v/>
      </c>
      <c r="BO931" s="607" t="str">
        <f>IFERROR(IF(BN931="対象",ROUNDDOWN(L931*VLOOKUP(K931,【参考】数式用!$A$4:$J$42,10,FALSE)*AA931,0),""),"")</f>
        <v/>
      </c>
      <c r="BP931" s="606" t="str">
        <f t="shared" si="476"/>
        <v/>
      </c>
      <c r="BQ931" s="606" t="str">
        <f t="shared" si="473"/>
        <v/>
      </c>
      <c r="BR931" s="608" t="str">
        <f t="shared" si="477"/>
        <v/>
      </c>
      <c r="BS931" s="608" t="str">
        <f t="shared" si="474"/>
        <v/>
      </c>
      <c r="BT931" s="606" t="str">
        <f t="shared" si="475"/>
        <v/>
      </c>
      <c r="BU931" s="607" t="str">
        <f>IFERROR(IF(BT931="Ⅱロ有り",ROUNDDOWN(L931*VLOOKUP(K931,【参考】数式用!$A$4:$J$42,10,FALSE)*AA931,0),""),"")</f>
        <v/>
      </c>
      <c r="BV931" s="606" t="str">
        <f>IFERROR(IF(BT931="Ⅱロなし",ROUNDDOWN(L931*VLOOKUP(K931,【参考】数式用!$A$4:$J$42,8,FALSE)*AA931,0),""),"")</f>
        <v/>
      </c>
    </row>
    <row r="932" spans="1:74" ht="110.1" customHeight="1" thickBot="1">
      <c r="A932" s="333">
        <v>919</v>
      </c>
      <c r="B932" s="1008" t="str">
        <f>IF(基本情報入力シート!B954="","",基本情報入力シート!B954)</f>
        <v/>
      </c>
      <c r="C932" s="1009"/>
      <c r="D932" s="1009"/>
      <c r="E932" s="1009"/>
      <c r="F932" s="1010"/>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24" t="str">
        <f>IF('別紙様式2-2（個票（４、５月））'!M932="","",'別紙様式2-2（個票（４、５月））'!M932)</f>
        <v/>
      </c>
      <c r="N932" s="584" t="str">
        <f>IF('別紙様式2-2（個票（４、５月））'!N932="","",'別紙様式2-2（個票（４、５月））'!N932)</f>
        <v/>
      </c>
      <c r="O932" s="336"/>
      <c r="P932" s="337" t="str">
        <f>IFERROR(VLOOKUP(K932,【参考】数式用!$A$2:$M$57,MATCH(O932,【参考】数式用!$G$3:$M$3,0)+6,0),"")</f>
        <v/>
      </c>
      <c r="Q932" s="338" t="s">
        <v>118</v>
      </c>
      <c r="R932" s="339"/>
      <c r="S932" s="340" t="s">
        <v>183</v>
      </c>
      <c r="T932" s="339"/>
      <c r="U932" s="340" t="s">
        <v>184</v>
      </c>
      <c r="V932" s="339"/>
      <c r="W932" s="340" t="s">
        <v>183</v>
      </c>
      <c r="X932" s="339"/>
      <c r="Y932" s="340" t="s">
        <v>185</v>
      </c>
      <c r="Z932" s="340" t="s">
        <v>186</v>
      </c>
      <c r="AA932" s="340" t="str">
        <f t="shared" si="447"/>
        <v/>
      </c>
      <c r="AB932" s="341" t="s">
        <v>187</v>
      </c>
      <c r="AC932" s="342" t="str">
        <f t="shared" si="448"/>
        <v/>
      </c>
      <c r="AD932" s="509" t="str">
        <f t="shared" si="449"/>
        <v/>
      </c>
      <c r="AE932" s="343" t="str">
        <f>IFERROR(ROUNDDOWN(ROUNDDOWN(ROUND(L932*VLOOKUP(K932,【参考】数式用!$A$2:$M$57,MATCH("処遇改善加算Ⅳ",【参考】数式用!$G$3:$M$3,0)+6,0),0),0)*AA932*0.5,0), "")</f>
        <v/>
      </c>
      <c r="AF932" s="344"/>
      <c r="AG932" s="345"/>
      <c r="AH932" s="345"/>
      <c r="AI932" s="344"/>
      <c r="AJ932" s="382"/>
      <c r="AK932" s="346"/>
      <c r="AL932" s="324" t="str">
        <f t="shared" si="450"/>
        <v/>
      </c>
      <c r="AM932" s="325" t="str">
        <f t="shared" si="451"/>
        <v/>
      </c>
      <c r="AN932" s="255"/>
      <c r="AO932" s="577" t="str">
        <f>IFERROR(VLOOKUP(K932,【参考】数式用!$A$2:$N$57,14,FALSE),"")</f>
        <v/>
      </c>
      <c r="AP932" s="577" t="str">
        <f t="shared" si="452"/>
        <v/>
      </c>
      <c r="AQ932" s="560" t="str">
        <f t="shared" si="453"/>
        <v/>
      </c>
      <c r="AR932" s="560" t="str">
        <f t="shared" si="454"/>
        <v>キャリアパス要件Ⅰ・Ⅱ_</v>
      </c>
      <c r="AS932" s="632" t="str">
        <f t="shared" si="455"/>
        <v>入力済</v>
      </c>
      <c r="AT932" s="577" t="str">
        <f t="shared" si="456"/>
        <v/>
      </c>
      <c r="AU932" s="632" t="str">
        <f t="shared" si="457"/>
        <v>入力済</v>
      </c>
      <c r="AV932" s="632" t="str">
        <f t="shared" si="458"/>
        <v/>
      </c>
      <c r="AW932" s="632" t="str">
        <f t="shared" si="459"/>
        <v/>
      </c>
      <c r="AX932" s="577" t="str">
        <f t="shared" si="460"/>
        <v/>
      </c>
      <c r="AY932" s="632" t="str">
        <f>IFERROR(VLOOKUP(K932,【参考】数式用!$AR$3:$AS$49, 2, FALSE), "")</f>
        <v/>
      </c>
      <c r="AZ932" s="577" t="str">
        <f t="shared" si="461"/>
        <v/>
      </c>
      <c r="BA932" s="559" t="str">
        <f t="shared" si="462"/>
        <v>入力済</v>
      </c>
      <c r="BB932" s="632" t="str">
        <f>IFERROR(VLOOKUP(K932,【参考】数式用!$AX$3:$AY$59, 2, FALSE), "")</f>
        <v/>
      </c>
      <c r="BC932" s="577" t="str">
        <f t="shared" si="463"/>
        <v/>
      </c>
      <c r="BD932" s="559" t="str">
        <f t="shared" si="464"/>
        <v>入力済</v>
      </c>
      <c r="BE932" s="559" t="str">
        <f t="shared" si="465"/>
        <v/>
      </c>
      <c r="BF932" s="559" t="str">
        <f t="shared" si="466"/>
        <v/>
      </c>
      <c r="BG932" s="559" t="str">
        <f t="shared" si="467"/>
        <v/>
      </c>
      <c r="BH932" s="559" t="str">
        <f t="shared" si="468"/>
        <v/>
      </c>
      <c r="BI932" s="559" t="str">
        <f t="shared" si="469"/>
        <v/>
      </c>
      <c r="BK932" s="27"/>
      <c r="BL932" s="606" t="str">
        <f t="shared" si="470"/>
        <v/>
      </c>
      <c r="BM932" s="606" t="str">
        <f t="shared" si="471"/>
        <v/>
      </c>
      <c r="BN932" s="606" t="str">
        <f t="shared" si="472"/>
        <v/>
      </c>
      <c r="BO932" s="607" t="str">
        <f>IFERROR(IF(BN932="対象",ROUNDDOWN(L932*VLOOKUP(K932,【参考】数式用!$A$4:$J$42,10,FALSE)*AA932,0),""),"")</f>
        <v/>
      </c>
      <c r="BP932" s="606" t="str">
        <f t="shared" si="476"/>
        <v/>
      </c>
      <c r="BQ932" s="606" t="str">
        <f t="shared" si="473"/>
        <v/>
      </c>
      <c r="BR932" s="608" t="str">
        <f t="shared" si="477"/>
        <v/>
      </c>
      <c r="BS932" s="608" t="str">
        <f t="shared" si="474"/>
        <v/>
      </c>
      <c r="BT932" s="606" t="str">
        <f t="shared" si="475"/>
        <v/>
      </c>
      <c r="BU932" s="607" t="str">
        <f>IFERROR(IF(BT932="Ⅱロ有り",ROUNDDOWN(L932*VLOOKUP(K932,【参考】数式用!$A$4:$J$42,10,FALSE)*AA932,0),""),"")</f>
        <v/>
      </c>
      <c r="BV932" s="606" t="str">
        <f>IFERROR(IF(BT932="Ⅱロなし",ROUNDDOWN(L932*VLOOKUP(K932,【参考】数式用!$A$4:$J$42,8,FALSE)*AA932,0),""),"")</f>
        <v/>
      </c>
    </row>
    <row r="933" spans="1:74" ht="110.1" customHeight="1" thickBot="1">
      <c r="A933" s="333">
        <v>920</v>
      </c>
      <c r="B933" s="1008" t="str">
        <f>IF(基本情報入力シート!B955="","",基本情報入力シート!B955)</f>
        <v/>
      </c>
      <c r="C933" s="1009"/>
      <c r="D933" s="1009"/>
      <c r="E933" s="1009"/>
      <c r="F933" s="1010"/>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24" t="str">
        <f>IF('別紙様式2-2（個票（４、５月））'!M933="","",'別紙様式2-2（個票（４、５月））'!M933)</f>
        <v/>
      </c>
      <c r="N933" s="584" t="str">
        <f>IF('別紙様式2-2（個票（４、５月））'!N933="","",'別紙様式2-2（個票（４、５月））'!N933)</f>
        <v/>
      </c>
      <c r="O933" s="336"/>
      <c r="P933" s="337" t="str">
        <f>IFERROR(VLOOKUP(K933,【参考】数式用!$A$2:$M$57,MATCH(O933,【参考】数式用!$G$3:$M$3,0)+6,0),"")</f>
        <v/>
      </c>
      <c r="Q933" s="338" t="s">
        <v>118</v>
      </c>
      <c r="R933" s="339"/>
      <c r="S933" s="340" t="s">
        <v>183</v>
      </c>
      <c r="T933" s="339"/>
      <c r="U933" s="340" t="s">
        <v>184</v>
      </c>
      <c r="V933" s="339"/>
      <c r="W933" s="340" t="s">
        <v>183</v>
      </c>
      <c r="X933" s="339"/>
      <c r="Y933" s="340" t="s">
        <v>185</v>
      </c>
      <c r="Z933" s="340" t="s">
        <v>186</v>
      </c>
      <c r="AA933" s="340" t="str">
        <f t="shared" si="447"/>
        <v/>
      </c>
      <c r="AB933" s="341" t="s">
        <v>187</v>
      </c>
      <c r="AC933" s="342" t="str">
        <f t="shared" si="448"/>
        <v/>
      </c>
      <c r="AD933" s="509" t="str">
        <f t="shared" si="449"/>
        <v/>
      </c>
      <c r="AE933" s="343" t="str">
        <f>IFERROR(ROUNDDOWN(ROUNDDOWN(ROUND(L933*VLOOKUP(K933,【参考】数式用!$A$2:$M$57,MATCH("処遇改善加算Ⅳ",【参考】数式用!$G$3:$M$3,0)+6,0),0),0)*AA933*0.5,0), "")</f>
        <v/>
      </c>
      <c r="AF933" s="344"/>
      <c r="AG933" s="345"/>
      <c r="AH933" s="345"/>
      <c r="AI933" s="344"/>
      <c r="AJ933" s="382"/>
      <c r="AK933" s="346"/>
      <c r="AL933" s="324" t="str">
        <f t="shared" si="450"/>
        <v/>
      </c>
      <c r="AM933" s="325" t="str">
        <f t="shared" si="451"/>
        <v/>
      </c>
      <c r="AN933" s="255"/>
      <c r="AO933" s="577" t="str">
        <f>IFERROR(VLOOKUP(K933,【参考】数式用!$A$2:$N$57,14,FALSE),"")</f>
        <v/>
      </c>
      <c r="AP933" s="577" t="str">
        <f t="shared" si="452"/>
        <v/>
      </c>
      <c r="AQ933" s="560" t="str">
        <f t="shared" si="453"/>
        <v/>
      </c>
      <c r="AR933" s="560" t="str">
        <f t="shared" si="454"/>
        <v>キャリアパス要件Ⅰ・Ⅱ_</v>
      </c>
      <c r="AS933" s="632" t="str">
        <f t="shared" si="455"/>
        <v>入力済</v>
      </c>
      <c r="AT933" s="577" t="str">
        <f t="shared" si="456"/>
        <v/>
      </c>
      <c r="AU933" s="632" t="str">
        <f t="shared" si="457"/>
        <v>入力済</v>
      </c>
      <c r="AV933" s="632" t="str">
        <f t="shared" si="458"/>
        <v/>
      </c>
      <c r="AW933" s="632" t="str">
        <f t="shared" si="459"/>
        <v/>
      </c>
      <c r="AX933" s="577" t="str">
        <f t="shared" si="460"/>
        <v/>
      </c>
      <c r="AY933" s="632" t="str">
        <f>IFERROR(VLOOKUP(K933,【参考】数式用!$AR$3:$AS$49, 2, FALSE), "")</f>
        <v/>
      </c>
      <c r="AZ933" s="577" t="str">
        <f t="shared" si="461"/>
        <v/>
      </c>
      <c r="BA933" s="559" t="str">
        <f t="shared" si="462"/>
        <v>入力済</v>
      </c>
      <c r="BB933" s="632" t="str">
        <f>IFERROR(VLOOKUP(K933,【参考】数式用!$AX$3:$AY$59, 2, FALSE), "")</f>
        <v/>
      </c>
      <c r="BC933" s="577" t="str">
        <f t="shared" si="463"/>
        <v/>
      </c>
      <c r="BD933" s="559" t="str">
        <f t="shared" si="464"/>
        <v>入力済</v>
      </c>
      <c r="BE933" s="559" t="str">
        <f t="shared" si="465"/>
        <v/>
      </c>
      <c r="BF933" s="559" t="str">
        <f t="shared" si="466"/>
        <v/>
      </c>
      <c r="BG933" s="559" t="str">
        <f t="shared" si="467"/>
        <v/>
      </c>
      <c r="BH933" s="559" t="str">
        <f t="shared" si="468"/>
        <v/>
      </c>
      <c r="BI933" s="559" t="str">
        <f t="shared" si="469"/>
        <v/>
      </c>
      <c r="BK933" s="27"/>
      <c r="BL933" s="606" t="str">
        <f t="shared" si="470"/>
        <v/>
      </c>
      <c r="BM933" s="606" t="str">
        <f t="shared" si="471"/>
        <v/>
      </c>
      <c r="BN933" s="606" t="str">
        <f t="shared" si="472"/>
        <v/>
      </c>
      <c r="BO933" s="607" t="str">
        <f>IFERROR(IF(BN933="対象",ROUNDDOWN(L933*VLOOKUP(K933,【参考】数式用!$A$4:$J$42,10,FALSE)*AA933,0),""),"")</f>
        <v/>
      </c>
      <c r="BP933" s="606" t="str">
        <f t="shared" si="476"/>
        <v/>
      </c>
      <c r="BQ933" s="606" t="str">
        <f t="shared" si="473"/>
        <v/>
      </c>
      <c r="BR933" s="608" t="str">
        <f t="shared" si="477"/>
        <v/>
      </c>
      <c r="BS933" s="608" t="str">
        <f t="shared" si="474"/>
        <v/>
      </c>
      <c r="BT933" s="606" t="str">
        <f t="shared" si="475"/>
        <v/>
      </c>
      <c r="BU933" s="607" t="str">
        <f>IFERROR(IF(BT933="Ⅱロ有り",ROUNDDOWN(L933*VLOOKUP(K933,【参考】数式用!$A$4:$J$42,10,FALSE)*AA933,0),""),"")</f>
        <v/>
      </c>
      <c r="BV933" s="606" t="str">
        <f>IFERROR(IF(BT933="Ⅱロなし",ROUNDDOWN(L933*VLOOKUP(K933,【参考】数式用!$A$4:$J$42,8,FALSE)*AA933,0),""),"")</f>
        <v/>
      </c>
    </row>
    <row r="934" spans="1:74" ht="110.1" customHeight="1" thickBot="1">
      <c r="A934" s="333">
        <v>921</v>
      </c>
      <c r="B934" s="1008" t="str">
        <f>IF(基本情報入力シート!B956="","",基本情報入力シート!B956)</f>
        <v/>
      </c>
      <c r="C934" s="1009"/>
      <c r="D934" s="1009"/>
      <c r="E934" s="1009"/>
      <c r="F934" s="1010"/>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24" t="str">
        <f>IF('別紙様式2-2（個票（４、５月））'!M934="","",'別紙様式2-2（個票（４、５月））'!M934)</f>
        <v/>
      </c>
      <c r="N934" s="584" t="str">
        <f>IF('別紙様式2-2（個票（４、５月））'!N934="","",'別紙様式2-2（個票（４、５月））'!N934)</f>
        <v/>
      </c>
      <c r="O934" s="336"/>
      <c r="P934" s="337" t="str">
        <f>IFERROR(VLOOKUP(K934,【参考】数式用!$A$2:$M$57,MATCH(O934,【参考】数式用!$G$3:$M$3,0)+6,0),"")</f>
        <v/>
      </c>
      <c r="Q934" s="338" t="s">
        <v>118</v>
      </c>
      <c r="R934" s="339"/>
      <c r="S934" s="340" t="s">
        <v>183</v>
      </c>
      <c r="T934" s="339"/>
      <c r="U934" s="340" t="s">
        <v>184</v>
      </c>
      <c r="V934" s="339"/>
      <c r="W934" s="340" t="s">
        <v>183</v>
      </c>
      <c r="X934" s="339"/>
      <c r="Y934" s="340" t="s">
        <v>185</v>
      </c>
      <c r="Z934" s="340" t="s">
        <v>186</v>
      </c>
      <c r="AA934" s="340" t="str">
        <f t="shared" si="447"/>
        <v/>
      </c>
      <c r="AB934" s="341" t="s">
        <v>187</v>
      </c>
      <c r="AC934" s="342" t="str">
        <f t="shared" si="448"/>
        <v/>
      </c>
      <c r="AD934" s="509" t="str">
        <f t="shared" si="449"/>
        <v/>
      </c>
      <c r="AE934" s="343" t="str">
        <f>IFERROR(ROUNDDOWN(ROUNDDOWN(ROUND(L934*VLOOKUP(K934,【参考】数式用!$A$2:$M$57,MATCH("処遇改善加算Ⅳ",【参考】数式用!$G$3:$M$3,0)+6,0),0),0)*AA934*0.5,0), "")</f>
        <v/>
      </c>
      <c r="AF934" s="344"/>
      <c r="AG934" s="345"/>
      <c r="AH934" s="345"/>
      <c r="AI934" s="344"/>
      <c r="AJ934" s="382"/>
      <c r="AK934" s="346"/>
      <c r="AL934" s="324" t="str">
        <f t="shared" si="450"/>
        <v/>
      </c>
      <c r="AM934" s="325" t="str">
        <f t="shared" si="451"/>
        <v/>
      </c>
      <c r="AN934" s="255"/>
      <c r="AO934" s="577" t="str">
        <f>IFERROR(VLOOKUP(K934,【参考】数式用!$A$2:$N$57,14,FALSE),"")</f>
        <v/>
      </c>
      <c r="AP934" s="577" t="str">
        <f t="shared" si="452"/>
        <v/>
      </c>
      <c r="AQ934" s="560" t="str">
        <f t="shared" si="453"/>
        <v/>
      </c>
      <c r="AR934" s="560" t="str">
        <f t="shared" si="454"/>
        <v>キャリアパス要件Ⅰ・Ⅱ_</v>
      </c>
      <c r="AS934" s="632" t="str">
        <f t="shared" si="455"/>
        <v>入力済</v>
      </c>
      <c r="AT934" s="577" t="str">
        <f t="shared" si="456"/>
        <v/>
      </c>
      <c r="AU934" s="632" t="str">
        <f t="shared" si="457"/>
        <v>入力済</v>
      </c>
      <c r="AV934" s="632" t="str">
        <f t="shared" si="458"/>
        <v/>
      </c>
      <c r="AW934" s="632" t="str">
        <f t="shared" si="459"/>
        <v/>
      </c>
      <c r="AX934" s="577" t="str">
        <f t="shared" si="460"/>
        <v/>
      </c>
      <c r="AY934" s="632" t="str">
        <f>IFERROR(VLOOKUP(K934,【参考】数式用!$AR$3:$AS$49, 2, FALSE), "")</f>
        <v/>
      </c>
      <c r="AZ934" s="577" t="str">
        <f t="shared" si="461"/>
        <v/>
      </c>
      <c r="BA934" s="559" t="str">
        <f t="shared" si="462"/>
        <v>入力済</v>
      </c>
      <c r="BB934" s="632" t="str">
        <f>IFERROR(VLOOKUP(K934,【参考】数式用!$AX$3:$AY$59, 2, FALSE), "")</f>
        <v/>
      </c>
      <c r="BC934" s="577" t="str">
        <f t="shared" si="463"/>
        <v/>
      </c>
      <c r="BD934" s="559" t="str">
        <f t="shared" si="464"/>
        <v>入力済</v>
      </c>
      <c r="BE934" s="559" t="str">
        <f t="shared" si="465"/>
        <v/>
      </c>
      <c r="BF934" s="559" t="str">
        <f t="shared" si="466"/>
        <v/>
      </c>
      <c r="BG934" s="559" t="str">
        <f t="shared" si="467"/>
        <v/>
      </c>
      <c r="BH934" s="559" t="str">
        <f t="shared" si="468"/>
        <v/>
      </c>
      <c r="BI934" s="559" t="str">
        <f t="shared" si="469"/>
        <v/>
      </c>
      <c r="BK934" s="27"/>
      <c r="BL934" s="606" t="str">
        <f t="shared" si="470"/>
        <v/>
      </c>
      <c r="BM934" s="606" t="str">
        <f t="shared" si="471"/>
        <v/>
      </c>
      <c r="BN934" s="606" t="str">
        <f t="shared" si="472"/>
        <v/>
      </c>
      <c r="BO934" s="607" t="str">
        <f>IFERROR(IF(BN934="対象",ROUNDDOWN(L934*VLOOKUP(K934,【参考】数式用!$A$4:$J$42,10,FALSE)*AA934,0),""),"")</f>
        <v/>
      </c>
      <c r="BP934" s="606" t="str">
        <f t="shared" si="476"/>
        <v/>
      </c>
      <c r="BQ934" s="606" t="str">
        <f t="shared" si="473"/>
        <v/>
      </c>
      <c r="BR934" s="608" t="str">
        <f t="shared" si="477"/>
        <v/>
      </c>
      <c r="BS934" s="608" t="str">
        <f t="shared" si="474"/>
        <v/>
      </c>
      <c r="BT934" s="606" t="str">
        <f t="shared" si="475"/>
        <v/>
      </c>
      <c r="BU934" s="607" t="str">
        <f>IFERROR(IF(BT934="Ⅱロ有り",ROUNDDOWN(L934*VLOOKUP(K934,【参考】数式用!$A$4:$J$42,10,FALSE)*AA934,0),""),"")</f>
        <v/>
      </c>
      <c r="BV934" s="606" t="str">
        <f>IFERROR(IF(BT934="Ⅱロなし",ROUNDDOWN(L934*VLOOKUP(K934,【参考】数式用!$A$4:$J$42,8,FALSE)*AA934,0),""),"")</f>
        <v/>
      </c>
    </row>
    <row r="935" spans="1:74" ht="110.1" customHeight="1" thickBot="1">
      <c r="A935" s="333">
        <v>922</v>
      </c>
      <c r="B935" s="1008" t="str">
        <f>IF(基本情報入力シート!B957="","",基本情報入力シート!B957)</f>
        <v/>
      </c>
      <c r="C935" s="1009"/>
      <c r="D935" s="1009"/>
      <c r="E935" s="1009"/>
      <c r="F935" s="1010"/>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24" t="str">
        <f>IF('別紙様式2-2（個票（４、５月））'!M935="","",'別紙様式2-2（個票（４、５月））'!M935)</f>
        <v/>
      </c>
      <c r="N935" s="584" t="str">
        <f>IF('別紙様式2-2（個票（４、５月））'!N935="","",'別紙様式2-2（個票（４、５月））'!N935)</f>
        <v/>
      </c>
      <c r="O935" s="336"/>
      <c r="P935" s="337" t="str">
        <f>IFERROR(VLOOKUP(K935,【参考】数式用!$A$2:$M$57,MATCH(O935,【参考】数式用!$G$3:$M$3,0)+6,0),"")</f>
        <v/>
      </c>
      <c r="Q935" s="338" t="s">
        <v>118</v>
      </c>
      <c r="R935" s="339"/>
      <c r="S935" s="340" t="s">
        <v>183</v>
      </c>
      <c r="T935" s="339"/>
      <c r="U935" s="340" t="s">
        <v>184</v>
      </c>
      <c r="V935" s="339"/>
      <c r="W935" s="340" t="s">
        <v>183</v>
      </c>
      <c r="X935" s="339"/>
      <c r="Y935" s="340" t="s">
        <v>185</v>
      </c>
      <c r="Z935" s="340" t="s">
        <v>186</v>
      </c>
      <c r="AA935" s="340" t="str">
        <f t="shared" si="447"/>
        <v/>
      </c>
      <c r="AB935" s="341" t="s">
        <v>187</v>
      </c>
      <c r="AC935" s="342" t="str">
        <f t="shared" si="448"/>
        <v/>
      </c>
      <c r="AD935" s="509" t="str">
        <f t="shared" si="449"/>
        <v/>
      </c>
      <c r="AE935" s="343" t="str">
        <f>IFERROR(ROUNDDOWN(ROUNDDOWN(ROUND(L935*VLOOKUP(K935,【参考】数式用!$A$2:$M$57,MATCH("処遇改善加算Ⅳ",【参考】数式用!$G$3:$M$3,0)+6,0),0),0)*AA935*0.5,0), "")</f>
        <v/>
      </c>
      <c r="AF935" s="344"/>
      <c r="AG935" s="345"/>
      <c r="AH935" s="345"/>
      <c r="AI935" s="344"/>
      <c r="AJ935" s="382"/>
      <c r="AK935" s="346"/>
      <c r="AL935" s="324" t="str">
        <f t="shared" si="450"/>
        <v/>
      </c>
      <c r="AM935" s="325" t="str">
        <f t="shared" si="451"/>
        <v/>
      </c>
      <c r="AN935" s="255"/>
      <c r="AO935" s="577" t="str">
        <f>IFERROR(VLOOKUP(K935,【参考】数式用!$A$2:$N$57,14,FALSE),"")</f>
        <v/>
      </c>
      <c r="AP935" s="577" t="str">
        <f t="shared" si="452"/>
        <v/>
      </c>
      <c r="AQ935" s="560" t="str">
        <f t="shared" si="453"/>
        <v/>
      </c>
      <c r="AR935" s="560" t="str">
        <f t="shared" si="454"/>
        <v>キャリアパス要件Ⅰ・Ⅱ_</v>
      </c>
      <c r="AS935" s="632" t="str">
        <f t="shared" si="455"/>
        <v>入力済</v>
      </c>
      <c r="AT935" s="577" t="str">
        <f t="shared" si="456"/>
        <v/>
      </c>
      <c r="AU935" s="632" t="str">
        <f t="shared" si="457"/>
        <v>入力済</v>
      </c>
      <c r="AV935" s="632" t="str">
        <f t="shared" si="458"/>
        <v/>
      </c>
      <c r="AW935" s="632" t="str">
        <f t="shared" si="459"/>
        <v/>
      </c>
      <c r="AX935" s="577" t="str">
        <f t="shared" si="460"/>
        <v/>
      </c>
      <c r="AY935" s="632" t="str">
        <f>IFERROR(VLOOKUP(K935,【参考】数式用!$AR$3:$AS$49, 2, FALSE), "")</f>
        <v/>
      </c>
      <c r="AZ935" s="577" t="str">
        <f t="shared" si="461"/>
        <v/>
      </c>
      <c r="BA935" s="559" t="str">
        <f t="shared" si="462"/>
        <v>入力済</v>
      </c>
      <c r="BB935" s="632" t="str">
        <f>IFERROR(VLOOKUP(K935,【参考】数式用!$AX$3:$AY$59, 2, FALSE), "")</f>
        <v/>
      </c>
      <c r="BC935" s="577" t="str">
        <f t="shared" si="463"/>
        <v/>
      </c>
      <c r="BD935" s="559" t="str">
        <f t="shared" si="464"/>
        <v>入力済</v>
      </c>
      <c r="BE935" s="559" t="str">
        <f t="shared" si="465"/>
        <v/>
      </c>
      <c r="BF935" s="559" t="str">
        <f t="shared" si="466"/>
        <v/>
      </c>
      <c r="BG935" s="559" t="str">
        <f t="shared" si="467"/>
        <v/>
      </c>
      <c r="BH935" s="559" t="str">
        <f t="shared" si="468"/>
        <v/>
      </c>
      <c r="BI935" s="559" t="str">
        <f t="shared" si="469"/>
        <v/>
      </c>
      <c r="BK935" s="27"/>
      <c r="BL935" s="606" t="str">
        <f t="shared" si="470"/>
        <v/>
      </c>
      <c r="BM935" s="606" t="str">
        <f t="shared" si="471"/>
        <v/>
      </c>
      <c r="BN935" s="606" t="str">
        <f t="shared" si="472"/>
        <v/>
      </c>
      <c r="BO935" s="607" t="str">
        <f>IFERROR(IF(BN935="対象",ROUNDDOWN(L935*VLOOKUP(K935,【参考】数式用!$A$4:$J$42,10,FALSE)*AA935,0),""),"")</f>
        <v/>
      </c>
      <c r="BP935" s="606" t="str">
        <f t="shared" si="476"/>
        <v/>
      </c>
      <c r="BQ935" s="606" t="str">
        <f t="shared" si="473"/>
        <v/>
      </c>
      <c r="BR935" s="608" t="str">
        <f t="shared" si="477"/>
        <v/>
      </c>
      <c r="BS935" s="608" t="str">
        <f t="shared" si="474"/>
        <v/>
      </c>
      <c r="BT935" s="606" t="str">
        <f t="shared" si="475"/>
        <v/>
      </c>
      <c r="BU935" s="607" t="str">
        <f>IFERROR(IF(BT935="Ⅱロ有り",ROUNDDOWN(L935*VLOOKUP(K935,【参考】数式用!$A$4:$J$42,10,FALSE)*AA935,0),""),"")</f>
        <v/>
      </c>
      <c r="BV935" s="606" t="str">
        <f>IFERROR(IF(BT935="Ⅱロなし",ROUNDDOWN(L935*VLOOKUP(K935,【参考】数式用!$A$4:$J$42,8,FALSE)*AA935,0),""),"")</f>
        <v/>
      </c>
    </row>
    <row r="936" spans="1:74" ht="110.1" customHeight="1" thickBot="1">
      <c r="A936" s="333">
        <v>923</v>
      </c>
      <c r="B936" s="1008" t="str">
        <f>IF(基本情報入力シート!B958="","",基本情報入力シート!B958)</f>
        <v/>
      </c>
      <c r="C936" s="1009"/>
      <c r="D936" s="1009"/>
      <c r="E936" s="1009"/>
      <c r="F936" s="1010"/>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24" t="str">
        <f>IF('別紙様式2-2（個票（４、５月））'!M936="","",'別紙様式2-2（個票（４、５月））'!M936)</f>
        <v/>
      </c>
      <c r="N936" s="584" t="str">
        <f>IF('別紙様式2-2（個票（４、５月））'!N936="","",'別紙様式2-2（個票（４、５月））'!N936)</f>
        <v/>
      </c>
      <c r="O936" s="336"/>
      <c r="P936" s="337" t="str">
        <f>IFERROR(VLOOKUP(K936,【参考】数式用!$A$2:$M$57,MATCH(O936,【参考】数式用!$G$3:$M$3,0)+6,0),"")</f>
        <v/>
      </c>
      <c r="Q936" s="338" t="s">
        <v>118</v>
      </c>
      <c r="R936" s="339"/>
      <c r="S936" s="340" t="s">
        <v>183</v>
      </c>
      <c r="T936" s="339"/>
      <c r="U936" s="340" t="s">
        <v>184</v>
      </c>
      <c r="V936" s="339"/>
      <c r="W936" s="340" t="s">
        <v>183</v>
      </c>
      <c r="X936" s="339"/>
      <c r="Y936" s="340" t="s">
        <v>185</v>
      </c>
      <c r="Z936" s="340" t="s">
        <v>186</v>
      </c>
      <c r="AA936" s="340" t="str">
        <f t="shared" si="447"/>
        <v/>
      </c>
      <c r="AB936" s="341" t="s">
        <v>187</v>
      </c>
      <c r="AC936" s="342" t="str">
        <f t="shared" si="448"/>
        <v/>
      </c>
      <c r="AD936" s="509" t="str">
        <f t="shared" si="449"/>
        <v/>
      </c>
      <c r="AE936" s="343" t="str">
        <f>IFERROR(ROUNDDOWN(ROUNDDOWN(ROUND(L936*VLOOKUP(K936,【参考】数式用!$A$2:$M$57,MATCH("処遇改善加算Ⅳ",【参考】数式用!$G$3:$M$3,0)+6,0),0),0)*AA936*0.5,0), "")</f>
        <v/>
      </c>
      <c r="AF936" s="344"/>
      <c r="AG936" s="345"/>
      <c r="AH936" s="345"/>
      <c r="AI936" s="344"/>
      <c r="AJ936" s="382"/>
      <c r="AK936" s="346"/>
      <c r="AL936" s="324" t="str">
        <f t="shared" si="450"/>
        <v/>
      </c>
      <c r="AM936" s="325" t="str">
        <f t="shared" si="451"/>
        <v/>
      </c>
      <c r="AN936" s="255"/>
      <c r="AO936" s="577" t="str">
        <f>IFERROR(VLOOKUP(K936,【参考】数式用!$A$2:$N$57,14,FALSE),"")</f>
        <v/>
      </c>
      <c r="AP936" s="577" t="str">
        <f t="shared" si="452"/>
        <v/>
      </c>
      <c r="AQ936" s="560" t="str">
        <f t="shared" si="453"/>
        <v/>
      </c>
      <c r="AR936" s="560" t="str">
        <f t="shared" si="454"/>
        <v>キャリアパス要件Ⅰ・Ⅱ_</v>
      </c>
      <c r="AS936" s="632" t="str">
        <f t="shared" si="455"/>
        <v>入力済</v>
      </c>
      <c r="AT936" s="577" t="str">
        <f t="shared" si="456"/>
        <v/>
      </c>
      <c r="AU936" s="632" t="str">
        <f t="shared" si="457"/>
        <v>入力済</v>
      </c>
      <c r="AV936" s="632" t="str">
        <f t="shared" si="458"/>
        <v/>
      </c>
      <c r="AW936" s="632" t="str">
        <f t="shared" si="459"/>
        <v/>
      </c>
      <c r="AX936" s="577" t="str">
        <f t="shared" si="460"/>
        <v/>
      </c>
      <c r="AY936" s="632" t="str">
        <f>IFERROR(VLOOKUP(K936,【参考】数式用!$AR$3:$AS$49, 2, FALSE), "")</f>
        <v/>
      </c>
      <c r="AZ936" s="577" t="str">
        <f t="shared" si="461"/>
        <v/>
      </c>
      <c r="BA936" s="559" t="str">
        <f t="shared" si="462"/>
        <v>入力済</v>
      </c>
      <c r="BB936" s="632" t="str">
        <f>IFERROR(VLOOKUP(K936,【参考】数式用!$AX$3:$AY$59, 2, FALSE), "")</f>
        <v/>
      </c>
      <c r="BC936" s="577" t="str">
        <f t="shared" si="463"/>
        <v/>
      </c>
      <c r="BD936" s="559" t="str">
        <f t="shared" si="464"/>
        <v>入力済</v>
      </c>
      <c r="BE936" s="559" t="str">
        <f t="shared" si="465"/>
        <v/>
      </c>
      <c r="BF936" s="559" t="str">
        <f t="shared" si="466"/>
        <v/>
      </c>
      <c r="BG936" s="559" t="str">
        <f t="shared" si="467"/>
        <v/>
      </c>
      <c r="BH936" s="559" t="str">
        <f t="shared" si="468"/>
        <v/>
      </c>
      <c r="BI936" s="559" t="str">
        <f t="shared" si="469"/>
        <v/>
      </c>
      <c r="BK936" s="27"/>
      <c r="BL936" s="606" t="str">
        <f t="shared" si="470"/>
        <v/>
      </c>
      <c r="BM936" s="606" t="str">
        <f t="shared" si="471"/>
        <v/>
      </c>
      <c r="BN936" s="606" t="str">
        <f t="shared" si="472"/>
        <v/>
      </c>
      <c r="BO936" s="607" t="str">
        <f>IFERROR(IF(BN936="対象",ROUNDDOWN(L936*VLOOKUP(K936,【参考】数式用!$A$4:$J$42,10,FALSE)*AA936,0),""),"")</f>
        <v/>
      </c>
      <c r="BP936" s="606" t="str">
        <f t="shared" si="476"/>
        <v/>
      </c>
      <c r="BQ936" s="606" t="str">
        <f t="shared" si="473"/>
        <v/>
      </c>
      <c r="BR936" s="608" t="str">
        <f t="shared" si="477"/>
        <v/>
      </c>
      <c r="BS936" s="608" t="str">
        <f t="shared" si="474"/>
        <v/>
      </c>
      <c r="BT936" s="606" t="str">
        <f t="shared" si="475"/>
        <v/>
      </c>
      <c r="BU936" s="607" t="str">
        <f>IFERROR(IF(BT936="Ⅱロ有り",ROUNDDOWN(L936*VLOOKUP(K936,【参考】数式用!$A$4:$J$42,10,FALSE)*AA936,0),""),"")</f>
        <v/>
      </c>
      <c r="BV936" s="606" t="str">
        <f>IFERROR(IF(BT936="Ⅱロなし",ROUNDDOWN(L936*VLOOKUP(K936,【参考】数式用!$A$4:$J$42,8,FALSE)*AA936,0),""),"")</f>
        <v/>
      </c>
    </row>
    <row r="937" spans="1:74" ht="110.1" customHeight="1" thickBot="1">
      <c r="A937" s="333">
        <v>924</v>
      </c>
      <c r="B937" s="1008" t="str">
        <f>IF(基本情報入力シート!B959="","",基本情報入力シート!B959)</f>
        <v/>
      </c>
      <c r="C937" s="1009"/>
      <c r="D937" s="1009"/>
      <c r="E937" s="1009"/>
      <c r="F937" s="1010"/>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24" t="str">
        <f>IF('別紙様式2-2（個票（４、５月））'!M937="","",'別紙様式2-2（個票（４、５月））'!M937)</f>
        <v/>
      </c>
      <c r="N937" s="584" t="str">
        <f>IF('別紙様式2-2（個票（４、５月））'!N937="","",'別紙様式2-2（個票（４、５月））'!N937)</f>
        <v/>
      </c>
      <c r="O937" s="336"/>
      <c r="P937" s="337" t="str">
        <f>IFERROR(VLOOKUP(K937,【参考】数式用!$A$2:$M$57,MATCH(O937,【参考】数式用!$G$3:$M$3,0)+6,0),"")</f>
        <v/>
      </c>
      <c r="Q937" s="338" t="s">
        <v>118</v>
      </c>
      <c r="R937" s="339"/>
      <c r="S937" s="340" t="s">
        <v>183</v>
      </c>
      <c r="T937" s="339"/>
      <c r="U937" s="340" t="s">
        <v>184</v>
      </c>
      <c r="V937" s="339"/>
      <c r="W937" s="340" t="s">
        <v>183</v>
      </c>
      <c r="X937" s="339"/>
      <c r="Y937" s="340" t="s">
        <v>185</v>
      </c>
      <c r="Z937" s="340" t="s">
        <v>186</v>
      </c>
      <c r="AA937" s="340" t="str">
        <f t="shared" si="447"/>
        <v/>
      </c>
      <c r="AB937" s="341" t="s">
        <v>187</v>
      </c>
      <c r="AC937" s="342" t="str">
        <f t="shared" si="448"/>
        <v/>
      </c>
      <c r="AD937" s="509" t="str">
        <f t="shared" si="449"/>
        <v/>
      </c>
      <c r="AE937" s="343" t="str">
        <f>IFERROR(ROUNDDOWN(ROUNDDOWN(ROUND(L937*VLOOKUP(K937,【参考】数式用!$A$2:$M$57,MATCH("処遇改善加算Ⅳ",【参考】数式用!$G$3:$M$3,0)+6,0),0),0)*AA937*0.5,0), "")</f>
        <v/>
      </c>
      <c r="AF937" s="344"/>
      <c r="AG937" s="345"/>
      <c r="AH937" s="345"/>
      <c r="AI937" s="344"/>
      <c r="AJ937" s="382"/>
      <c r="AK937" s="346"/>
      <c r="AL937" s="324" t="str">
        <f t="shared" si="450"/>
        <v/>
      </c>
      <c r="AM937" s="325" t="str">
        <f t="shared" si="451"/>
        <v/>
      </c>
      <c r="AN937" s="255"/>
      <c r="AO937" s="577" t="str">
        <f>IFERROR(VLOOKUP(K937,【参考】数式用!$A$2:$N$57,14,FALSE),"")</f>
        <v/>
      </c>
      <c r="AP937" s="577" t="str">
        <f t="shared" si="452"/>
        <v/>
      </c>
      <c r="AQ937" s="560" t="str">
        <f t="shared" si="453"/>
        <v/>
      </c>
      <c r="AR937" s="560" t="str">
        <f t="shared" si="454"/>
        <v>キャリアパス要件Ⅰ・Ⅱ_</v>
      </c>
      <c r="AS937" s="632" t="str">
        <f t="shared" si="455"/>
        <v>入力済</v>
      </c>
      <c r="AT937" s="577" t="str">
        <f t="shared" si="456"/>
        <v/>
      </c>
      <c r="AU937" s="632" t="str">
        <f t="shared" si="457"/>
        <v>入力済</v>
      </c>
      <c r="AV937" s="632" t="str">
        <f t="shared" si="458"/>
        <v/>
      </c>
      <c r="AW937" s="632" t="str">
        <f t="shared" si="459"/>
        <v/>
      </c>
      <c r="AX937" s="577" t="str">
        <f t="shared" si="460"/>
        <v/>
      </c>
      <c r="AY937" s="632" t="str">
        <f>IFERROR(VLOOKUP(K937,【参考】数式用!$AR$3:$AS$49, 2, FALSE), "")</f>
        <v/>
      </c>
      <c r="AZ937" s="577" t="str">
        <f t="shared" si="461"/>
        <v/>
      </c>
      <c r="BA937" s="559" t="str">
        <f t="shared" si="462"/>
        <v>入力済</v>
      </c>
      <c r="BB937" s="632" t="str">
        <f>IFERROR(VLOOKUP(K937,【参考】数式用!$AX$3:$AY$59, 2, FALSE), "")</f>
        <v/>
      </c>
      <c r="BC937" s="577" t="str">
        <f t="shared" si="463"/>
        <v/>
      </c>
      <c r="BD937" s="559" t="str">
        <f t="shared" si="464"/>
        <v>入力済</v>
      </c>
      <c r="BE937" s="559" t="str">
        <f t="shared" si="465"/>
        <v/>
      </c>
      <c r="BF937" s="559" t="str">
        <f t="shared" si="466"/>
        <v/>
      </c>
      <c r="BG937" s="559" t="str">
        <f t="shared" si="467"/>
        <v/>
      </c>
      <c r="BH937" s="559" t="str">
        <f t="shared" si="468"/>
        <v/>
      </c>
      <c r="BI937" s="559" t="str">
        <f t="shared" si="469"/>
        <v/>
      </c>
      <c r="BK937" s="27"/>
      <c r="BL937" s="606" t="str">
        <f t="shared" si="470"/>
        <v/>
      </c>
      <c r="BM937" s="606" t="str">
        <f t="shared" si="471"/>
        <v/>
      </c>
      <c r="BN937" s="606" t="str">
        <f t="shared" si="472"/>
        <v/>
      </c>
      <c r="BO937" s="607" t="str">
        <f>IFERROR(IF(BN937="対象",ROUNDDOWN(L937*VLOOKUP(K937,【参考】数式用!$A$4:$J$42,10,FALSE)*AA937,0),""),"")</f>
        <v/>
      </c>
      <c r="BP937" s="606" t="str">
        <f t="shared" si="476"/>
        <v/>
      </c>
      <c r="BQ937" s="606" t="str">
        <f t="shared" si="473"/>
        <v/>
      </c>
      <c r="BR937" s="608" t="str">
        <f t="shared" si="477"/>
        <v/>
      </c>
      <c r="BS937" s="608" t="str">
        <f t="shared" si="474"/>
        <v/>
      </c>
      <c r="BT937" s="606" t="str">
        <f t="shared" si="475"/>
        <v/>
      </c>
      <c r="BU937" s="607" t="str">
        <f>IFERROR(IF(BT937="Ⅱロ有り",ROUNDDOWN(L937*VLOOKUP(K937,【参考】数式用!$A$4:$J$42,10,FALSE)*AA937,0),""),"")</f>
        <v/>
      </c>
      <c r="BV937" s="606" t="str">
        <f>IFERROR(IF(BT937="Ⅱロなし",ROUNDDOWN(L937*VLOOKUP(K937,【参考】数式用!$A$4:$J$42,8,FALSE)*AA937,0),""),"")</f>
        <v/>
      </c>
    </row>
    <row r="938" spans="1:74" ht="110.1" customHeight="1" thickBot="1">
      <c r="A938" s="333">
        <v>925</v>
      </c>
      <c r="B938" s="1008" t="str">
        <f>IF(基本情報入力シート!B960="","",基本情報入力シート!B960)</f>
        <v/>
      </c>
      <c r="C938" s="1009"/>
      <c r="D938" s="1009"/>
      <c r="E938" s="1009"/>
      <c r="F938" s="1010"/>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24" t="str">
        <f>IF('別紙様式2-2（個票（４、５月））'!M938="","",'別紙様式2-2（個票（４、５月））'!M938)</f>
        <v/>
      </c>
      <c r="N938" s="584" t="str">
        <f>IF('別紙様式2-2（個票（４、５月））'!N938="","",'別紙様式2-2（個票（４、５月））'!N938)</f>
        <v/>
      </c>
      <c r="O938" s="336"/>
      <c r="P938" s="337" t="str">
        <f>IFERROR(VLOOKUP(K938,【参考】数式用!$A$2:$M$57,MATCH(O938,【参考】数式用!$G$3:$M$3,0)+6,0),"")</f>
        <v/>
      </c>
      <c r="Q938" s="338" t="s">
        <v>118</v>
      </c>
      <c r="R938" s="339"/>
      <c r="S938" s="340" t="s">
        <v>183</v>
      </c>
      <c r="T938" s="339"/>
      <c r="U938" s="340" t="s">
        <v>184</v>
      </c>
      <c r="V938" s="339"/>
      <c r="W938" s="340" t="s">
        <v>183</v>
      </c>
      <c r="X938" s="339"/>
      <c r="Y938" s="340" t="s">
        <v>185</v>
      </c>
      <c r="Z938" s="340" t="s">
        <v>186</v>
      </c>
      <c r="AA938" s="340" t="str">
        <f t="shared" si="447"/>
        <v/>
      </c>
      <c r="AB938" s="341" t="s">
        <v>187</v>
      </c>
      <c r="AC938" s="342" t="str">
        <f t="shared" si="448"/>
        <v/>
      </c>
      <c r="AD938" s="509" t="str">
        <f t="shared" si="449"/>
        <v/>
      </c>
      <c r="AE938" s="343" t="str">
        <f>IFERROR(ROUNDDOWN(ROUNDDOWN(ROUND(L938*VLOOKUP(K938,【参考】数式用!$A$2:$M$57,MATCH("処遇改善加算Ⅳ",【参考】数式用!$G$3:$M$3,0)+6,0),0),0)*AA938*0.5,0), "")</f>
        <v/>
      </c>
      <c r="AF938" s="344"/>
      <c r="AG938" s="345"/>
      <c r="AH938" s="345"/>
      <c r="AI938" s="344"/>
      <c r="AJ938" s="382"/>
      <c r="AK938" s="346"/>
      <c r="AL938" s="324" t="str">
        <f t="shared" si="450"/>
        <v/>
      </c>
      <c r="AM938" s="325" t="str">
        <f t="shared" si="451"/>
        <v/>
      </c>
      <c r="AN938" s="255"/>
      <c r="AO938" s="577" t="str">
        <f>IFERROR(VLOOKUP(K938,【参考】数式用!$A$2:$N$57,14,FALSE),"")</f>
        <v/>
      </c>
      <c r="AP938" s="577" t="str">
        <f t="shared" si="452"/>
        <v/>
      </c>
      <c r="AQ938" s="560" t="str">
        <f t="shared" si="453"/>
        <v/>
      </c>
      <c r="AR938" s="560" t="str">
        <f t="shared" si="454"/>
        <v>キャリアパス要件Ⅰ・Ⅱ_</v>
      </c>
      <c r="AS938" s="632" t="str">
        <f t="shared" si="455"/>
        <v>入力済</v>
      </c>
      <c r="AT938" s="577" t="str">
        <f t="shared" si="456"/>
        <v/>
      </c>
      <c r="AU938" s="632" t="str">
        <f t="shared" si="457"/>
        <v>入力済</v>
      </c>
      <c r="AV938" s="632" t="str">
        <f t="shared" si="458"/>
        <v/>
      </c>
      <c r="AW938" s="632" t="str">
        <f t="shared" si="459"/>
        <v/>
      </c>
      <c r="AX938" s="577" t="str">
        <f t="shared" si="460"/>
        <v/>
      </c>
      <c r="AY938" s="632" t="str">
        <f>IFERROR(VLOOKUP(K938,【参考】数式用!$AR$3:$AS$49, 2, FALSE), "")</f>
        <v/>
      </c>
      <c r="AZ938" s="577" t="str">
        <f t="shared" si="461"/>
        <v/>
      </c>
      <c r="BA938" s="559" t="str">
        <f t="shared" si="462"/>
        <v>入力済</v>
      </c>
      <c r="BB938" s="632" t="str">
        <f>IFERROR(VLOOKUP(K938,【参考】数式用!$AX$3:$AY$59, 2, FALSE), "")</f>
        <v/>
      </c>
      <c r="BC938" s="577" t="str">
        <f t="shared" si="463"/>
        <v/>
      </c>
      <c r="BD938" s="559" t="str">
        <f t="shared" si="464"/>
        <v>入力済</v>
      </c>
      <c r="BE938" s="559" t="str">
        <f t="shared" si="465"/>
        <v/>
      </c>
      <c r="BF938" s="559" t="str">
        <f t="shared" si="466"/>
        <v/>
      </c>
      <c r="BG938" s="559" t="str">
        <f t="shared" si="467"/>
        <v/>
      </c>
      <c r="BH938" s="559" t="str">
        <f t="shared" si="468"/>
        <v/>
      </c>
      <c r="BI938" s="559" t="str">
        <f t="shared" si="469"/>
        <v/>
      </c>
      <c r="BK938" s="27"/>
      <c r="BL938" s="606" t="str">
        <f t="shared" si="470"/>
        <v/>
      </c>
      <c r="BM938" s="606" t="str">
        <f t="shared" si="471"/>
        <v/>
      </c>
      <c r="BN938" s="606" t="str">
        <f t="shared" si="472"/>
        <v/>
      </c>
      <c r="BO938" s="607" t="str">
        <f>IFERROR(IF(BN938="対象",ROUNDDOWN(L938*VLOOKUP(K938,【参考】数式用!$A$4:$J$42,10,FALSE)*AA938,0),""),"")</f>
        <v/>
      </c>
      <c r="BP938" s="606" t="str">
        <f t="shared" si="476"/>
        <v/>
      </c>
      <c r="BQ938" s="606" t="str">
        <f t="shared" si="473"/>
        <v/>
      </c>
      <c r="BR938" s="608" t="str">
        <f t="shared" si="477"/>
        <v/>
      </c>
      <c r="BS938" s="608" t="str">
        <f t="shared" si="474"/>
        <v/>
      </c>
      <c r="BT938" s="606" t="str">
        <f t="shared" si="475"/>
        <v/>
      </c>
      <c r="BU938" s="607" t="str">
        <f>IFERROR(IF(BT938="Ⅱロ有り",ROUNDDOWN(L938*VLOOKUP(K938,【参考】数式用!$A$4:$J$42,10,FALSE)*AA938,0),""),"")</f>
        <v/>
      </c>
      <c r="BV938" s="606" t="str">
        <f>IFERROR(IF(BT938="Ⅱロなし",ROUNDDOWN(L938*VLOOKUP(K938,【参考】数式用!$A$4:$J$42,8,FALSE)*AA938,0),""),"")</f>
        <v/>
      </c>
    </row>
    <row r="939" spans="1:74" ht="110.1" customHeight="1" thickBot="1">
      <c r="A939" s="333">
        <v>926</v>
      </c>
      <c r="B939" s="1008" t="str">
        <f>IF(基本情報入力シート!B961="","",基本情報入力シート!B961)</f>
        <v/>
      </c>
      <c r="C939" s="1009"/>
      <c r="D939" s="1009"/>
      <c r="E939" s="1009"/>
      <c r="F939" s="1010"/>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24" t="str">
        <f>IF('別紙様式2-2（個票（４、５月））'!M939="","",'別紙様式2-2（個票（４、５月））'!M939)</f>
        <v/>
      </c>
      <c r="N939" s="584" t="str">
        <f>IF('別紙様式2-2（個票（４、５月））'!N939="","",'別紙様式2-2（個票（４、５月））'!N939)</f>
        <v/>
      </c>
      <c r="O939" s="336"/>
      <c r="P939" s="337" t="str">
        <f>IFERROR(VLOOKUP(K939,【参考】数式用!$A$2:$M$57,MATCH(O939,【参考】数式用!$G$3:$M$3,0)+6,0),"")</f>
        <v/>
      </c>
      <c r="Q939" s="338" t="s">
        <v>118</v>
      </c>
      <c r="R939" s="339"/>
      <c r="S939" s="340" t="s">
        <v>183</v>
      </c>
      <c r="T939" s="339"/>
      <c r="U939" s="340" t="s">
        <v>184</v>
      </c>
      <c r="V939" s="339"/>
      <c r="W939" s="340" t="s">
        <v>183</v>
      </c>
      <c r="X939" s="339"/>
      <c r="Y939" s="340" t="s">
        <v>185</v>
      </c>
      <c r="Z939" s="340" t="s">
        <v>186</v>
      </c>
      <c r="AA939" s="340" t="str">
        <f t="shared" si="447"/>
        <v/>
      </c>
      <c r="AB939" s="341" t="s">
        <v>187</v>
      </c>
      <c r="AC939" s="342" t="str">
        <f t="shared" si="448"/>
        <v/>
      </c>
      <c r="AD939" s="509" t="str">
        <f t="shared" si="449"/>
        <v/>
      </c>
      <c r="AE939" s="343" t="str">
        <f>IFERROR(ROUNDDOWN(ROUNDDOWN(ROUND(L939*VLOOKUP(K939,【参考】数式用!$A$2:$M$57,MATCH("処遇改善加算Ⅳ",【参考】数式用!$G$3:$M$3,0)+6,0),0),0)*AA939*0.5,0), "")</f>
        <v/>
      </c>
      <c r="AF939" s="344"/>
      <c r="AG939" s="345"/>
      <c r="AH939" s="345"/>
      <c r="AI939" s="344"/>
      <c r="AJ939" s="382"/>
      <c r="AK939" s="346"/>
      <c r="AL939" s="324" t="str">
        <f t="shared" si="450"/>
        <v/>
      </c>
      <c r="AM939" s="325" t="str">
        <f t="shared" si="451"/>
        <v/>
      </c>
      <c r="AN939" s="255"/>
      <c r="AO939" s="577" t="str">
        <f>IFERROR(VLOOKUP(K939,【参考】数式用!$A$2:$N$57,14,FALSE),"")</f>
        <v/>
      </c>
      <c r="AP939" s="577" t="str">
        <f t="shared" si="452"/>
        <v/>
      </c>
      <c r="AQ939" s="560" t="str">
        <f t="shared" si="453"/>
        <v/>
      </c>
      <c r="AR939" s="560" t="str">
        <f t="shared" si="454"/>
        <v>キャリアパス要件Ⅰ・Ⅱ_</v>
      </c>
      <c r="AS939" s="632" t="str">
        <f t="shared" si="455"/>
        <v>入力済</v>
      </c>
      <c r="AT939" s="577" t="str">
        <f t="shared" si="456"/>
        <v/>
      </c>
      <c r="AU939" s="632" t="str">
        <f t="shared" si="457"/>
        <v>入力済</v>
      </c>
      <c r="AV939" s="632" t="str">
        <f t="shared" si="458"/>
        <v/>
      </c>
      <c r="AW939" s="632" t="str">
        <f t="shared" si="459"/>
        <v/>
      </c>
      <c r="AX939" s="577" t="str">
        <f t="shared" si="460"/>
        <v/>
      </c>
      <c r="AY939" s="632" t="str">
        <f>IFERROR(VLOOKUP(K939,【参考】数式用!$AR$3:$AS$49, 2, FALSE), "")</f>
        <v/>
      </c>
      <c r="AZ939" s="577" t="str">
        <f t="shared" si="461"/>
        <v/>
      </c>
      <c r="BA939" s="559" t="str">
        <f t="shared" si="462"/>
        <v>入力済</v>
      </c>
      <c r="BB939" s="632" t="str">
        <f>IFERROR(VLOOKUP(K939,【参考】数式用!$AX$3:$AY$59, 2, FALSE), "")</f>
        <v/>
      </c>
      <c r="BC939" s="577" t="str">
        <f t="shared" si="463"/>
        <v/>
      </c>
      <c r="BD939" s="559" t="str">
        <f t="shared" si="464"/>
        <v>入力済</v>
      </c>
      <c r="BE939" s="559" t="str">
        <f t="shared" si="465"/>
        <v/>
      </c>
      <c r="BF939" s="559" t="str">
        <f t="shared" si="466"/>
        <v/>
      </c>
      <c r="BG939" s="559" t="str">
        <f t="shared" si="467"/>
        <v/>
      </c>
      <c r="BH939" s="559" t="str">
        <f t="shared" si="468"/>
        <v/>
      </c>
      <c r="BI939" s="559" t="str">
        <f t="shared" si="469"/>
        <v/>
      </c>
      <c r="BK939" s="27"/>
      <c r="BL939" s="606" t="str">
        <f t="shared" si="470"/>
        <v/>
      </c>
      <c r="BM939" s="606" t="str">
        <f t="shared" si="471"/>
        <v/>
      </c>
      <c r="BN939" s="606" t="str">
        <f t="shared" si="472"/>
        <v/>
      </c>
      <c r="BO939" s="607" t="str">
        <f>IFERROR(IF(BN939="対象",ROUNDDOWN(L939*VLOOKUP(K939,【参考】数式用!$A$4:$J$42,10,FALSE)*AA939,0),""),"")</f>
        <v/>
      </c>
      <c r="BP939" s="606" t="str">
        <f t="shared" si="476"/>
        <v/>
      </c>
      <c r="BQ939" s="606" t="str">
        <f t="shared" si="473"/>
        <v/>
      </c>
      <c r="BR939" s="608" t="str">
        <f t="shared" si="477"/>
        <v/>
      </c>
      <c r="BS939" s="608" t="str">
        <f t="shared" si="474"/>
        <v/>
      </c>
      <c r="BT939" s="606" t="str">
        <f t="shared" si="475"/>
        <v/>
      </c>
      <c r="BU939" s="607" t="str">
        <f>IFERROR(IF(BT939="Ⅱロ有り",ROUNDDOWN(L939*VLOOKUP(K939,【参考】数式用!$A$4:$J$42,10,FALSE)*AA939,0),""),"")</f>
        <v/>
      </c>
      <c r="BV939" s="606" t="str">
        <f>IFERROR(IF(BT939="Ⅱロなし",ROUNDDOWN(L939*VLOOKUP(K939,【参考】数式用!$A$4:$J$42,8,FALSE)*AA939,0),""),"")</f>
        <v/>
      </c>
    </row>
    <row r="940" spans="1:74" ht="110.1" customHeight="1" thickBot="1">
      <c r="A940" s="333">
        <v>927</v>
      </c>
      <c r="B940" s="1008" t="str">
        <f>IF(基本情報入力シート!B962="","",基本情報入力シート!B962)</f>
        <v/>
      </c>
      <c r="C940" s="1009"/>
      <c r="D940" s="1009"/>
      <c r="E940" s="1009"/>
      <c r="F940" s="1010"/>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24" t="str">
        <f>IF('別紙様式2-2（個票（４、５月））'!M940="","",'別紙様式2-2（個票（４、５月））'!M940)</f>
        <v/>
      </c>
      <c r="N940" s="584" t="str">
        <f>IF('別紙様式2-2（個票（４、５月））'!N940="","",'別紙様式2-2（個票（４、５月））'!N940)</f>
        <v/>
      </c>
      <c r="O940" s="336"/>
      <c r="P940" s="337" t="str">
        <f>IFERROR(VLOOKUP(K940,【参考】数式用!$A$2:$M$57,MATCH(O940,【参考】数式用!$G$3:$M$3,0)+6,0),"")</f>
        <v/>
      </c>
      <c r="Q940" s="338" t="s">
        <v>118</v>
      </c>
      <c r="R940" s="339"/>
      <c r="S940" s="340" t="s">
        <v>183</v>
      </c>
      <c r="T940" s="339"/>
      <c r="U940" s="340" t="s">
        <v>184</v>
      </c>
      <c r="V940" s="339"/>
      <c r="W940" s="340" t="s">
        <v>183</v>
      </c>
      <c r="X940" s="339"/>
      <c r="Y940" s="340" t="s">
        <v>185</v>
      </c>
      <c r="Z940" s="340" t="s">
        <v>186</v>
      </c>
      <c r="AA940" s="340" t="str">
        <f t="shared" si="447"/>
        <v/>
      </c>
      <c r="AB940" s="341" t="s">
        <v>187</v>
      </c>
      <c r="AC940" s="342" t="str">
        <f t="shared" si="448"/>
        <v/>
      </c>
      <c r="AD940" s="509" t="str">
        <f t="shared" si="449"/>
        <v/>
      </c>
      <c r="AE940" s="343" t="str">
        <f>IFERROR(ROUNDDOWN(ROUNDDOWN(ROUND(L940*VLOOKUP(K940,【参考】数式用!$A$2:$M$57,MATCH("処遇改善加算Ⅳ",【参考】数式用!$G$3:$M$3,0)+6,0),0),0)*AA940*0.5,0), "")</f>
        <v/>
      </c>
      <c r="AF940" s="344"/>
      <c r="AG940" s="345"/>
      <c r="AH940" s="345"/>
      <c r="AI940" s="344"/>
      <c r="AJ940" s="382"/>
      <c r="AK940" s="346"/>
      <c r="AL940" s="324" t="str">
        <f t="shared" si="450"/>
        <v/>
      </c>
      <c r="AM940" s="325" t="str">
        <f t="shared" si="451"/>
        <v/>
      </c>
      <c r="AN940" s="255"/>
      <c r="AO940" s="577" t="str">
        <f>IFERROR(VLOOKUP(K940,【参考】数式用!$A$2:$N$57,14,FALSE),"")</f>
        <v/>
      </c>
      <c r="AP940" s="577" t="str">
        <f t="shared" si="452"/>
        <v/>
      </c>
      <c r="AQ940" s="560" t="str">
        <f t="shared" si="453"/>
        <v/>
      </c>
      <c r="AR940" s="560" t="str">
        <f t="shared" si="454"/>
        <v>キャリアパス要件Ⅰ・Ⅱ_</v>
      </c>
      <c r="AS940" s="632" t="str">
        <f t="shared" si="455"/>
        <v>入力済</v>
      </c>
      <c r="AT940" s="577" t="str">
        <f t="shared" si="456"/>
        <v/>
      </c>
      <c r="AU940" s="632" t="str">
        <f t="shared" si="457"/>
        <v>入力済</v>
      </c>
      <c r="AV940" s="632" t="str">
        <f t="shared" si="458"/>
        <v/>
      </c>
      <c r="AW940" s="632" t="str">
        <f t="shared" si="459"/>
        <v/>
      </c>
      <c r="AX940" s="577" t="str">
        <f t="shared" si="460"/>
        <v/>
      </c>
      <c r="AY940" s="632" t="str">
        <f>IFERROR(VLOOKUP(K940,【参考】数式用!$AR$3:$AS$49, 2, FALSE), "")</f>
        <v/>
      </c>
      <c r="AZ940" s="577" t="str">
        <f t="shared" si="461"/>
        <v/>
      </c>
      <c r="BA940" s="559" t="str">
        <f t="shared" si="462"/>
        <v>入力済</v>
      </c>
      <c r="BB940" s="632" t="str">
        <f>IFERROR(VLOOKUP(K940,【参考】数式用!$AX$3:$AY$59, 2, FALSE), "")</f>
        <v/>
      </c>
      <c r="BC940" s="577" t="str">
        <f t="shared" si="463"/>
        <v/>
      </c>
      <c r="BD940" s="559" t="str">
        <f t="shared" si="464"/>
        <v>入力済</v>
      </c>
      <c r="BE940" s="559" t="str">
        <f t="shared" si="465"/>
        <v/>
      </c>
      <c r="BF940" s="559" t="str">
        <f t="shared" si="466"/>
        <v/>
      </c>
      <c r="BG940" s="559" t="str">
        <f t="shared" si="467"/>
        <v/>
      </c>
      <c r="BH940" s="559" t="str">
        <f t="shared" si="468"/>
        <v/>
      </c>
      <c r="BI940" s="559" t="str">
        <f t="shared" si="469"/>
        <v/>
      </c>
      <c r="BK940" s="27"/>
      <c r="BL940" s="606" t="str">
        <f t="shared" si="470"/>
        <v/>
      </c>
      <c r="BM940" s="606" t="str">
        <f t="shared" si="471"/>
        <v/>
      </c>
      <c r="BN940" s="606" t="str">
        <f t="shared" si="472"/>
        <v/>
      </c>
      <c r="BO940" s="607" t="str">
        <f>IFERROR(IF(BN940="対象",ROUNDDOWN(L940*VLOOKUP(K940,【参考】数式用!$A$4:$J$42,10,FALSE)*AA940,0),""),"")</f>
        <v/>
      </c>
      <c r="BP940" s="606" t="str">
        <f t="shared" si="476"/>
        <v/>
      </c>
      <c r="BQ940" s="606" t="str">
        <f t="shared" si="473"/>
        <v/>
      </c>
      <c r="BR940" s="608" t="str">
        <f t="shared" si="477"/>
        <v/>
      </c>
      <c r="BS940" s="608" t="str">
        <f t="shared" si="474"/>
        <v/>
      </c>
      <c r="BT940" s="606" t="str">
        <f t="shared" si="475"/>
        <v/>
      </c>
      <c r="BU940" s="607" t="str">
        <f>IFERROR(IF(BT940="Ⅱロ有り",ROUNDDOWN(L940*VLOOKUP(K940,【参考】数式用!$A$4:$J$42,10,FALSE)*AA940,0),""),"")</f>
        <v/>
      </c>
      <c r="BV940" s="606" t="str">
        <f>IFERROR(IF(BT940="Ⅱロなし",ROUNDDOWN(L940*VLOOKUP(K940,【参考】数式用!$A$4:$J$42,8,FALSE)*AA940,0),""),"")</f>
        <v/>
      </c>
    </row>
    <row r="941" spans="1:74" ht="110.1" customHeight="1" thickBot="1">
      <c r="A941" s="333">
        <v>928</v>
      </c>
      <c r="B941" s="1008" t="str">
        <f>IF(基本情報入力シート!B963="","",基本情報入力シート!B963)</f>
        <v/>
      </c>
      <c r="C941" s="1009"/>
      <c r="D941" s="1009"/>
      <c r="E941" s="1009"/>
      <c r="F941" s="1010"/>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24" t="str">
        <f>IF('別紙様式2-2（個票（４、５月））'!M941="","",'別紙様式2-2（個票（４、５月））'!M941)</f>
        <v/>
      </c>
      <c r="N941" s="584" t="str">
        <f>IF('別紙様式2-2（個票（４、５月））'!N941="","",'別紙様式2-2（個票（４、５月））'!N941)</f>
        <v/>
      </c>
      <c r="O941" s="336"/>
      <c r="P941" s="337" t="str">
        <f>IFERROR(VLOOKUP(K941,【参考】数式用!$A$2:$M$57,MATCH(O941,【参考】数式用!$G$3:$M$3,0)+6,0),"")</f>
        <v/>
      </c>
      <c r="Q941" s="338" t="s">
        <v>118</v>
      </c>
      <c r="R941" s="339"/>
      <c r="S941" s="340" t="s">
        <v>183</v>
      </c>
      <c r="T941" s="339"/>
      <c r="U941" s="340" t="s">
        <v>184</v>
      </c>
      <c r="V941" s="339"/>
      <c r="W941" s="340" t="s">
        <v>183</v>
      </c>
      <c r="X941" s="339"/>
      <c r="Y941" s="340" t="s">
        <v>185</v>
      </c>
      <c r="Z941" s="340" t="s">
        <v>186</v>
      </c>
      <c r="AA941" s="340" t="str">
        <f t="shared" si="447"/>
        <v/>
      </c>
      <c r="AB941" s="341" t="s">
        <v>187</v>
      </c>
      <c r="AC941" s="342" t="str">
        <f t="shared" si="448"/>
        <v/>
      </c>
      <c r="AD941" s="509" t="str">
        <f t="shared" si="449"/>
        <v/>
      </c>
      <c r="AE941" s="343" t="str">
        <f>IFERROR(ROUNDDOWN(ROUNDDOWN(ROUND(L941*VLOOKUP(K941,【参考】数式用!$A$2:$M$57,MATCH("処遇改善加算Ⅳ",【参考】数式用!$G$3:$M$3,0)+6,0),0),0)*AA941*0.5,0), "")</f>
        <v/>
      </c>
      <c r="AF941" s="344"/>
      <c r="AG941" s="345"/>
      <c r="AH941" s="345"/>
      <c r="AI941" s="344"/>
      <c r="AJ941" s="382"/>
      <c r="AK941" s="346"/>
      <c r="AL941" s="324" t="str">
        <f t="shared" si="450"/>
        <v/>
      </c>
      <c r="AM941" s="325" t="str">
        <f t="shared" si="451"/>
        <v/>
      </c>
      <c r="AN941" s="255"/>
      <c r="AO941" s="577" t="str">
        <f>IFERROR(VLOOKUP(K941,【参考】数式用!$A$2:$N$57,14,FALSE),"")</f>
        <v/>
      </c>
      <c r="AP941" s="577" t="str">
        <f t="shared" si="452"/>
        <v/>
      </c>
      <c r="AQ941" s="560" t="str">
        <f t="shared" si="453"/>
        <v/>
      </c>
      <c r="AR941" s="560" t="str">
        <f t="shared" si="454"/>
        <v>キャリアパス要件Ⅰ・Ⅱ_</v>
      </c>
      <c r="AS941" s="632" t="str">
        <f t="shared" si="455"/>
        <v>入力済</v>
      </c>
      <c r="AT941" s="577" t="str">
        <f t="shared" si="456"/>
        <v/>
      </c>
      <c r="AU941" s="632" t="str">
        <f t="shared" si="457"/>
        <v>入力済</v>
      </c>
      <c r="AV941" s="632" t="str">
        <f t="shared" si="458"/>
        <v/>
      </c>
      <c r="AW941" s="632" t="str">
        <f t="shared" si="459"/>
        <v/>
      </c>
      <c r="AX941" s="577" t="str">
        <f t="shared" si="460"/>
        <v/>
      </c>
      <c r="AY941" s="632" t="str">
        <f>IFERROR(VLOOKUP(K941,【参考】数式用!$AR$3:$AS$49, 2, FALSE), "")</f>
        <v/>
      </c>
      <c r="AZ941" s="577" t="str">
        <f t="shared" si="461"/>
        <v/>
      </c>
      <c r="BA941" s="559" t="str">
        <f t="shared" si="462"/>
        <v>入力済</v>
      </c>
      <c r="BB941" s="632" t="str">
        <f>IFERROR(VLOOKUP(K941,【参考】数式用!$AX$3:$AY$59, 2, FALSE), "")</f>
        <v/>
      </c>
      <c r="BC941" s="577" t="str">
        <f t="shared" si="463"/>
        <v/>
      </c>
      <c r="BD941" s="559" t="str">
        <f t="shared" si="464"/>
        <v>入力済</v>
      </c>
      <c r="BE941" s="559" t="str">
        <f t="shared" si="465"/>
        <v/>
      </c>
      <c r="BF941" s="559" t="str">
        <f t="shared" si="466"/>
        <v/>
      </c>
      <c r="BG941" s="559" t="str">
        <f t="shared" si="467"/>
        <v/>
      </c>
      <c r="BH941" s="559" t="str">
        <f t="shared" si="468"/>
        <v/>
      </c>
      <c r="BI941" s="559" t="str">
        <f t="shared" si="469"/>
        <v/>
      </c>
      <c r="BK941" s="27"/>
      <c r="BL941" s="606" t="str">
        <f t="shared" si="470"/>
        <v/>
      </c>
      <c r="BM941" s="606" t="str">
        <f t="shared" si="471"/>
        <v/>
      </c>
      <c r="BN941" s="606" t="str">
        <f t="shared" si="472"/>
        <v/>
      </c>
      <c r="BO941" s="607" t="str">
        <f>IFERROR(IF(BN941="対象",ROUNDDOWN(L941*VLOOKUP(K941,【参考】数式用!$A$4:$J$42,10,FALSE)*AA941,0),""),"")</f>
        <v/>
      </c>
      <c r="BP941" s="606" t="str">
        <f t="shared" si="476"/>
        <v/>
      </c>
      <c r="BQ941" s="606" t="str">
        <f t="shared" si="473"/>
        <v/>
      </c>
      <c r="BR941" s="608" t="str">
        <f t="shared" si="477"/>
        <v/>
      </c>
      <c r="BS941" s="608" t="str">
        <f t="shared" si="474"/>
        <v/>
      </c>
      <c r="BT941" s="606" t="str">
        <f t="shared" si="475"/>
        <v/>
      </c>
      <c r="BU941" s="607" t="str">
        <f>IFERROR(IF(BT941="Ⅱロ有り",ROUNDDOWN(L941*VLOOKUP(K941,【参考】数式用!$A$4:$J$42,10,FALSE)*AA941,0),""),"")</f>
        <v/>
      </c>
      <c r="BV941" s="606" t="str">
        <f>IFERROR(IF(BT941="Ⅱロなし",ROUNDDOWN(L941*VLOOKUP(K941,【参考】数式用!$A$4:$J$42,8,FALSE)*AA941,0),""),"")</f>
        <v/>
      </c>
    </row>
    <row r="942" spans="1:74" ht="110.1" customHeight="1" thickBot="1">
      <c r="A942" s="333">
        <v>929</v>
      </c>
      <c r="B942" s="1008" t="str">
        <f>IF(基本情報入力シート!B964="","",基本情報入力シート!B964)</f>
        <v/>
      </c>
      <c r="C942" s="1009"/>
      <c r="D942" s="1009"/>
      <c r="E942" s="1009"/>
      <c r="F942" s="1010"/>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24" t="str">
        <f>IF('別紙様式2-2（個票（４、５月））'!M942="","",'別紙様式2-2（個票（４、５月））'!M942)</f>
        <v/>
      </c>
      <c r="N942" s="584" t="str">
        <f>IF('別紙様式2-2（個票（４、５月））'!N942="","",'別紙様式2-2（個票（４、５月））'!N942)</f>
        <v/>
      </c>
      <c r="O942" s="336"/>
      <c r="P942" s="337" t="str">
        <f>IFERROR(VLOOKUP(K942,【参考】数式用!$A$2:$M$57,MATCH(O942,【参考】数式用!$G$3:$M$3,0)+6,0),"")</f>
        <v/>
      </c>
      <c r="Q942" s="338" t="s">
        <v>118</v>
      </c>
      <c r="R942" s="339"/>
      <c r="S942" s="340" t="s">
        <v>183</v>
      </c>
      <c r="T942" s="339"/>
      <c r="U942" s="340" t="s">
        <v>184</v>
      </c>
      <c r="V942" s="339"/>
      <c r="W942" s="340" t="s">
        <v>183</v>
      </c>
      <c r="X942" s="339"/>
      <c r="Y942" s="340" t="s">
        <v>185</v>
      </c>
      <c r="Z942" s="340" t="s">
        <v>186</v>
      </c>
      <c r="AA942" s="340" t="str">
        <f t="shared" si="447"/>
        <v/>
      </c>
      <c r="AB942" s="341" t="s">
        <v>187</v>
      </c>
      <c r="AC942" s="342" t="str">
        <f t="shared" si="448"/>
        <v/>
      </c>
      <c r="AD942" s="509" t="str">
        <f t="shared" si="449"/>
        <v/>
      </c>
      <c r="AE942" s="343" t="str">
        <f>IFERROR(ROUNDDOWN(ROUNDDOWN(ROUND(L942*VLOOKUP(K942,【参考】数式用!$A$2:$M$57,MATCH("処遇改善加算Ⅳ",【参考】数式用!$G$3:$M$3,0)+6,0),0),0)*AA942*0.5,0), "")</f>
        <v/>
      </c>
      <c r="AF942" s="344"/>
      <c r="AG942" s="345"/>
      <c r="AH942" s="345"/>
      <c r="AI942" s="344"/>
      <c r="AJ942" s="382"/>
      <c r="AK942" s="346"/>
      <c r="AL942" s="324" t="str">
        <f t="shared" si="450"/>
        <v/>
      </c>
      <c r="AM942" s="325" t="str">
        <f t="shared" si="451"/>
        <v/>
      </c>
      <c r="AN942" s="255"/>
      <c r="AO942" s="577" t="str">
        <f>IFERROR(VLOOKUP(K942,【参考】数式用!$A$2:$N$57,14,FALSE),"")</f>
        <v/>
      </c>
      <c r="AP942" s="577" t="str">
        <f t="shared" si="452"/>
        <v/>
      </c>
      <c r="AQ942" s="560" t="str">
        <f t="shared" si="453"/>
        <v/>
      </c>
      <c r="AR942" s="560" t="str">
        <f t="shared" si="454"/>
        <v>キャリアパス要件Ⅰ・Ⅱ_</v>
      </c>
      <c r="AS942" s="632" t="str">
        <f t="shared" si="455"/>
        <v>入力済</v>
      </c>
      <c r="AT942" s="577" t="str">
        <f t="shared" si="456"/>
        <v/>
      </c>
      <c r="AU942" s="632" t="str">
        <f t="shared" si="457"/>
        <v>入力済</v>
      </c>
      <c r="AV942" s="632" t="str">
        <f t="shared" si="458"/>
        <v/>
      </c>
      <c r="AW942" s="632" t="str">
        <f t="shared" si="459"/>
        <v/>
      </c>
      <c r="AX942" s="577" t="str">
        <f t="shared" si="460"/>
        <v/>
      </c>
      <c r="AY942" s="632" t="str">
        <f>IFERROR(VLOOKUP(K942,【参考】数式用!$AR$3:$AS$49, 2, FALSE), "")</f>
        <v/>
      </c>
      <c r="AZ942" s="577" t="str">
        <f t="shared" si="461"/>
        <v/>
      </c>
      <c r="BA942" s="559" t="str">
        <f t="shared" si="462"/>
        <v>入力済</v>
      </c>
      <c r="BB942" s="632" t="str">
        <f>IFERROR(VLOOKUP(K942,【参考】数式用!$AX$3:$AY$59, 2, FALSE), "")</f>
        <v/>
      </c>
      <c r="BC942" s="577" t="str">
        <f t="shared" si="463"/>
        <v/>
      </c>
      <c r="BD942" s="559" t="str">
        <f t="shared" si="464"/>
        <v>入力済</v>
      </c>
      <c r="BE942" s="559" t="str">
        <f t="shared" si="465"/>
        <v/>
      </c>
      <c r="BF942" s="559" t="str">
        <f t="shared" si="466"/>
        <v/>
      </c>
      <c r="BG942" s="559" t="str">
        <f t="shared" si="467"/>
        <v/>
      </c>
      <c r="BH942" s="559" t="str">
        <f t="shared" si="468"/>
        <v/>
      </c>
      <c r="BI942" s="559" t="str">
        <f t="shared" si="469"/>
        <v/>
      </c>
      <c r="BK942" s="27"/>
      <c r="BL942" s="606" t="str">
        <f t="shared" si="470"/>
        <v/>
      </c>
      <c r="BM942" s="606" t="str">
        <f t="shared" si="471"/>
        <v/>
      </c>
      <c r="BN942" s="606" t="str">
        <f t="shared" si="472"/>
        <v/>
      </c>
      <c r="BO942" s="607" t="str">
        <f>IFERROR(IF(BN942="対象",ROUNDDOWN(L942*VLOOKUP(K942,【参考】数式用!$A$4:$J$42,10,FALSE)*AA942,0),""),"")</f>
        <v/>
      </c>
      <c r="BP942" s="606" t="str">
        <f t="shared" si="476"/>
        <v/>
      </c>
      <c r="BQ942" s="606" t="str">
        <f t="shared" si="473"/>
        <v/>
      </c>
      <c r="BR942" s="608" t="str">
        <f t="shared" si="477"/>
        <v/>
      </c>
      <c r="BS942" s="608" t="str">
        <f t="shared" si="474"/>
        <v/>
      </c>
      <c r="BT942" s="606" t="str">
        <f t="shared" si="475"/>
        <v/>
      </c>
      <c r="BU942" s="607" t="str">
        <f>IFERROR(IF(BT942="Ⅱロ有り",ROUNDDOWN(L942*VLOOKUP(K942,【参考】数式用!$A$4:$J$42,10,FALSE)*AA942,0),""),"")</f>
        <v/>
      </c>
      <c r="BV942" s="606" t="str">
        <f>IFERROR(IF(BT942="Ⅱロなし",ROUNDDOWN(L942*VLOOKUP(K942,【参考】数式用!$A$4:$J$42,8,FALSE)*AA942,0),""),"")</f>
        <v/>
      </c>
    </row>
    <row r="943" spans="1:74" ht="110.1" customHeight="1" thickBot="1">
      <c r="A943" s="333">
        <v>930</v>
      </c>
      <c r="B943" s="1008" t="str">
        <f>IF(基本情報入力シート!B965="","",基本情報入力シート!B965)</f>
        <v/>
      </c>
      <c r="C943" s="1009"/>
      <c r="D943" s="1009"/>
      <c r="E943" s="1009"/>
      <c r="F943" s="1010"/>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24" t="str">
        <f>IF('別紙様式2-2（個票（４、５月））'!M943="","",'別紙様式2-2（個票（４、５月））'!M943)</f>
        <v/>
      </c>
      <c r="N943" s="584" t="str">
        <f>IF('別紙様式2-2（個票（４、５月））'!N943="","",'別紙様式2-2（個票（４、５月））'!N943)</f>
        <v/>
      </c>
      <c r="O943" s="336"/>
      <c r="P943" s="337" t="str">
        <f>IFERROR(VLOOKUP(K943,【参考】数式用!$A$2:$M$57,MATCH(O943,【参考】数式用!$G$3:$M$3,0)+6,0),"")</f>
        <v/>
      </c>
      <c r="Q943" s="338" t="s">
        <v>118</v>
      </c>
      <c r="R943" s="339"/>
      <c r="S943" s="340" t="s">
        <v>183</v>
      </c>
      <c r="T943" s="339"/>
      <c r="U943" s="340" t="s">
        <v>184</v>
      </c>
      <c r="V943" s="339"/>
      <c r="W943" s="340" t="s">
        <v>183</v>
      </c>
      <c r="X943" s="339"/>
      <c r="Y943" s="340" t="s">
        <v>185</v>
      </c>
      <c r="Z943" s="340" t="s">
        <v>186</v>
      </c>
      <c r="AA943" s="340" t="str">
        <f t="shared" si="447"/>
        <v/>
      </c>
      <c r="AB943" s="341" t="s">
        <v>187</v>
      </c>
      <c r="AC943" s="342" t="str">
        <f t="shared" si="448"/>
        <v/>
      </c>
      <c r="AD943" s="509" t="str">
        <f t="shared" si="449"/>
        <v/>
      </c>
      <c r="AE943" s="343" t="str">
        <f>IFERROR(ROUNDDOWN(ROUNDDOWN(ROUND(L943*VLOOKUP(K943,【参考】数式用!$A$2:$M$57,MATCH("処遇改善加算Ⅳ",【参考】数式用!$G$3:$M$3,0)+6,0),0),0)*AA943*0.5,0), "")</f>
        <v/>
      </c>
      <c r="AF943" s="344"/>
      <c r="AG943" s="345"/>
      <c r="AH943" s="345"/>
      <c r="AI943" s="344"/>
      <c r="AJ943" s="382"/>
      <c r="AK943" s="346"/>
      <c r="AL943" s="324" t="str">
        <f t="shared" si="450"/>
        <v/>
      </c>
      <c r="AM943" s="325" t="str">
        <f t="shared" si="451"/>
        <v/>
      </c>
      <c r="AN943" s="255"/>
      <c r="AO943" s="577" t="str">
        <f>IFERROR(VLOOKUP(K943,【参考】数式用!$A$2:$N$57,14,FALSE),"")</f>
        <v/>
      </c>
      <c r="AP943" s="577" t="str">
        <f t="shared" si="452"/>
        <v/>
      </c>
      <c r="AQ943" s="560" t="str">
        <f t="shared" si="453"/>
        <v/>
      </c>
      <c r="AR943" s="560" t="str">
        <f t="shared" si="454"/>
        <v>キャリアパス要件Ⅰ・Ⅱ_</v>
      </c>
      <c r="AS943" s="632" t="str">
        <f t="shared" si="455"/>
        <v>入力済</v>
      </c>
      <c r="AT943" s="577" t="str">
        <f t="shared" si="456"/>
        <v/>
      </c>
      <c r="AU943" s="632" t="str">
        <f t="shared" si="457"/>
        <v>入力済</v>
      </c>
      <c r="AV943" s="632" t="str">
        <f t="shared" si="458"/>
        <v/>
      </c>
      <c r="AW943" s="632" t="str">
        <f t="shared" si="459"/>
        <v/>
      </c>
      <c r="AX943" s="577" t="str">
        <f t="shared" si="460"/>
        <v/>
      </c>
      <c r="AY943" s="632" t="str">
        <f>IFERROR(VLOOKUP(K943,【参考】数式用!$AR$3:$AS$49, 2, FALSE), "")</f>
        <v/>
      </c>
      <c r="AZ943" s="577" t="str">
        <f t="shared" si="461"/>
        <v/>
      </c>
      <c r="BA943" s="559" t="str">
        <f t="shared" si="462"/>
        <v>入力済</v>
      </c>
      <c r="BB943" s="632" t="str">
        <f>IFERROR(VLOOKUP(K943,【参考】数式用!$AX$3:$AY$59, 2, FALSE), "")</f>
        <v/>
      </c>
      <c r="BC943" s="577" t="str">
        <f t="shared" si="463"/>
        <v/>
      </c>
      <c r="BD943" s="559" t="str">
        <f t="shared" si="464"/>
        <v>入力済</v>
      </c>
      <c r="BE943" s="559" t="str">
        <f t="shared" si="465"/>
        <v/>
      </c>
      <c r="BF943" s="559" t="str">
        <f t="shared" si="466"/>
        <v/>
      </c>
      <c r="BG943" s="559" t="str">
        <f t="shared" si="467"/>
        <v/>
      </c>
      <c r="BH943" s="559" t="str">
        <f t="shared" si="468"/>
        <v/>
      </c>
      <c r="BI943" s="559" t="str">
        <f t="shared" si="469"/>
        <v/>
      </c>
      <c r="BK943" s="27"/>
      <c r="BL943" s="606" t="str">
        <f t="shared" si="470"/>
        <v/>
      </c>
      <c r="BM943" s="606" t="str">
        <f t="shared" si="471"/>
        <v/>
      </c>
      <c r="BN943" s="606" t="str">
        <f t="shared" si="472"/>
        <v/>
      </c>
      <c r="BO943" s="607" t="str">
        <f>IFERROR(IF(BN943="対象",ROUNDDOWN(L943*VLOOKUP(K943,【参考】数式用!$A$4:$J$42,10,FALSE)*AA943,0),""),"")</f>
        <v/>
      </c>
      <c r="BP943" s="606" t="str">
        <f t="shared" si="476"/>
        <v/>
      </c>
      <c r="BQ943" s="606" t="str">
        <f t="shared" si="473"/>
        <v/>
      </c>
      <c r="BR943" s="608" t="str">
        <f t="shared" si="477"/>
        <v/>
      </c>
      <c r="BS943" s="608" t="str">
        <f t="shared" si="474"/>
        <v/>
      </c>
      <c r="BT943" s="606" t="str">
        <f t="shared" si="475"/>
        <v/>
      </c>
      <c r="BU943" s="607" t="str">
        <f>IFERROR(IF(BT943="Ⅱロ有り",ROUNDDOWN(L943*VLOOKUP(K943,【参考】数式用!$A$4:$J$42,10,FALSE)*AA943,0),""),"")</f>
        <v/>
      </c>
      <c r="BV943" s="606" t="str">
        <f>IFERROR(IF(BT943="Ⅱロなし",ROUNDDOWN(L943*VLOOKUP(K943,【参考】数式用!$A$4:$J$42,8,FALSE)*AA943,0),""),"")</f>
        <v/>
      </c>
    </row>
    <row r="944" spans="1:74" ht="110.1" customHeight="1" thickBot="1">
      <c r="A944" s="333">
        <v>931</v>
      </c>
      <c r="B944" s="1008" t="str">
        <f>IF(基本情報入力シート!B966="","",基本情報入力シート!B966)</f>
        <v/>
      </c>
      <c r="C944" s="1009"/>
      <c r="D944" s="1009"/>
      <c r="E944" s="1009"/>
      <c r="F944" s="1010"/>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24" t="str">
        <f>IF('別紙様式2-2（個票（４、５月））'!M944="","",'別紙様式2-2（個票（４、５月））'!M944)</f>
        <v/>
      </c>
      <c r="N944" s="584" t="str">
        <f>IF('別紙様式2-2（個票（４、５月））'!N944="","",'別紙様式2-2（個票（４、５月））'!N944)</f>
        <v/>
      </c>
      <c r="O944" s="336"/>
      <c r="P944" s="337" t="str">
        <f>IFERROR(VLOOKUP(K944,【参考】数式用!$A$2:$M$57,MATCH(O944,【参考】数式用!$G$3:$M$3,0)+6,0),"")</f>
        <v/>
      </c>
      <c r="Q944" s="338" t="s">
        <v>118</v>
      </c>
      <c r="R944" s="339"/>
      <c r="S944" s="340" t="s">
        <v>183</v>
      </c>
      <c r="T944" s="339"/>
      <c r="U944" s="340" t="s">
        <v>184</v>
      </c>
      <c r="V944" s="339"/>
      <c r="W944" s="340" t="s">
        <v>183</v>
      </c>
      <c r="X944" s="339"/>
      <c r="Y944" s="340" t="s">
        <v>185</v>
      </c>
      <c r="Z944" s="340" t="s">
        <v>186</v>
      </c>
      <c r="AA944" s="340" t="str">
        <f t="shared" si="447"/>
        <v/>
      </c>
      <c r="AB944" s="341" t="s">
        <v>187</v>
      </c>
      <c r="AC944" s="342" t="str">
        <f t="shared" si="448"/>
        <v/>
      </c>
      <c r="AD944" s="509" t="str">
        <f t="shared" si="449"/>
        <v/>
      </c>
      <c r="AE944" s="343" t="str">
        <f>IFERROR(ROUNDDOWN(ROUNDDOWN(ROUND(L944*VLOOKUP(K944,【参考】数式用!$A$2:$M$57,MATCH("処遇改善加算Ⅳ",【参考】数式用!$G$3:$M$3,0)+6,0),0),0)*AA944*0.5,0), "")</f>
        <v/>
      </c>
      <c r="AF944" s="344"/>
      <c r="AG944" s="345"/>
      <c r="AH944" s="345"/>
      <c r="AI944" s="344"/>
      <c r="AJ944" s="382"/>
      <c r="AK944" s="346"/>
      <c r="AL944" s="324" t="str">
        <f t="shared" si="450"/>
        <v/>
      </c>
      <c r="AM944" s="325" t="str">
        <f t="shared" si="451"/>
        <v/>
      </c>
      <c r="AN944" s="255"/>
      <c r="AO944" s="577" t="str">
        <f>IFERROR(VLOOKUP(K944,【参考】数式用!$A$2:$N$57,14,FALSE),"")</f>
        <v/>
      </c>
      <c r="AP944" s="577" t="str">
        <f t="shared" si="452"/>
        <v/>
      </c>
      <c r="AQ944" s="560" t="str">
        <f t="shared" si="453"/>
        <v/>
      </c>
      <c r="AR944" s="560" t="str">
        <f t="shared" si="454"/>
        <v>キャリアパス要件Ⅰ・Ⅱ_</v>
      </c>
      <c r="AS944" s="632" t="str">
        <f t="shared" si="455"/>
        <v>入力済</v>
      </c>
      <c r="AT944" s="577" t="str">
        <f t="shared" si="456"/>
        <v/>
      </c>
      <c r="AU944" s="632" t="str">
        <f t="shared" si="457"/>
        <v>入力済</v>
      </c>
      <c r="AV944" s="632" t="str">
        <f t="shared" si="458"/>
        <v/>
      </c>
      <c r="AW944" s="632" t="str">
        <f t="shared" si="459"/>
        <v/>
      </c>
      <c r="AX944" s="577" t="str">
        <f t="shared" si="460"/>
        <v/>
      </c>
      <c r="AY944" s="632" t="str">
        <f>IFERROR(VLOOKUP(K944,【参考】数式用!$AR$3:$AS$49, 2, FALSE), "")</f>
        <v/>
      </c>
      <c r="AZ944" s="577" t="str">
        <f t="shared" si="461"/>
        <v/>
      </c>
      <c r="BA944" s="559" t="str">
        <f t="shared" si="462"/>
        <v>入力済</v>
      </c>
      <c r="BB944" s="632" t="str">
        <f>IFERROR(VLOOKUP(K944,【参考】数式用!$AX$3:$AY$59, 2, FALSE), "")</f>
        <v/>
      </c>
      <c r="BC944" s="577" t="str">
        <f t="shared" si="463"/>
        <v/>
      </c>
      <c r="BD944" s="559" t="str">
        <f t="shared" si="464"/>
        <v>入力済</v>
      </c>
      <c r="BE944" s="559" t="str">
        <f t="shared" si="465"/>
        <v/>
      </c>
      <c r="BF944" s="559" t="str">
        <f t="shared" si="466"/>
        <v/>
      </c>
      <c r="BG944" s="559" t="str">
        <f t="shared" si="467"/>
        <v/>
      </c>
      <c r="BH944" s="559" t="str">
        <f t="shared" si="468"/>
        <v/>
      </c>
      <c r="BI944" s="559" t="str">
        <f t="shared" si="469"/>
        <v/>
      </c>
      <c r="BK944" s="27"/>
      <c r="BL944" s="606" t="str">
        <f t="shared" si="470"/>
        <v/>
      </c>
      <c r="BM944" s="606" t="str">
        <f t="shared" si="471"/>
        <v/>
      </c>
      <c r="BN944" s="606" t="str">
        <f t="shared" si="472"/>
        <v/>
      </c>
      <c r="BO944" s="607" t="str">
        <f>IFERROR(IF(BN944="対象",ROUNDDOWN(L944*VLOOKUP(K944,【参考】数式用!$A$4:$J$42,10,FALSE)*AA944,0),""),"")</f>
        <v/>
      </c>
      <c r="BP944" s="606" t="str">
        <f t="shared" si="476"/>
        <v/>
      </c>
      <c r="BQ944" s="606" t="str">
        <f t="shared" si="473"/>
        <v/>
      </c>
      <c r="BR944" s="608" t="str">
        <f t="shared" si="477"/>
        <v/>
      </c>
      <c r="BS944" s="608" t="str">
        <f t="shared" si="474"/>
        <v/>
      </c>
      <c r="BT944" s="606" t="str">
        <f t="shared" si="475"/>
        <v/>
      </c>
      <c r="BU944" s="607" t="str">
        <f>IFERROR(IF(BT944="Ⅱロ有り",ROUNDDOWN(L944*VLOOKUP(K944,【参考】数式用!$A$4:$J$42,10,FALSE)*AA944,0),""),"")</f>
        <v/>
      </c>
      <c r="BV944" s="606" t="str">
        <f>IFERROR(IF(BT944="Ⅱロなし",ROUNDDOWN(L944*VLOOKUP(K944,【参考】数式用!$A$4:$J$42,8,FALSE)*AA944,0),""),"")</f>
        <v/>
      </c>
    </row>
    <row r="945" spans="1:74" ht="110.1" customHeight="1" thickBot="1">
      <c r="A945" s="333">
        <v>932</v>
      </c>
      <c r="B945" s="1008" t="str">
        <f>IF(基本情報入力シート!B967="","",基本情報入力シート!B967)</f>
        <v/>
      </c>
      <c r="C945" s="1009"/>
      <c r="D945" s="1009"/>
      <c r="E945" s="1009"/>
      <c r="F945" s="1010"/>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24" t="str">
        <f>IF('別紙様式2-2（個票（４、５月））'!M945="","",'別紙様式2-2（個票（４、５月））'!M945)</f>
        <v/>
      </c>
      <c r="N945" s="584" t="str">
        <f>IF('別紙様式2-2（個票（４、５月））'!N945="","",'別紙様式2-2（個票（４、５月））'!N945)</f>
        <v/>
      </c>
      <c r="O945" s="336"/>
      <c r="P945" s="337" t="str">
        <f>IFERROR(VLOOKUP(K945,【参考】数式用!$A$2:$M$57,MATCH(O945,【参考】数式用!$G$3:$M$3,0)+6,0),"")</f>
        <v/>
      </c>
      <c r="Q945" s="338" t="s">
        <v>118</v>
      </c>
      <c r="R945" s="339"/>
      <c r="S945" s="340" t="s">
        <v>183</v>
      </c>
      <c r="T945" s="339"/>
      <c r="U945" s="340" t="s">
        <v>184</v>
      </c>
      <c r="V945" s="339"/>
      <c r="W945" s="340" t="s">
        <v>183</v>
      </c>
      <c r="X945" s="339"/>
      <c r="Y945" s="340" t="s">
        <v>185</v>
      </c>
      <c r="Z945" s="340" t="s">
        <v>186</v>
      </c>
      <c r="AA945" s="340" t="str">
        <f t="shared" si="447"/>
        <v/>
      </c>
      <c r="AB945" s="341" t="s">
        <v>187</v>
      </c>
      <c r="AC945" s="342" t="str">
        <f t="shared" si="448"/>
        <v/>
      </c>
      <c r="AD945" s="509" t="str">
        <f t="shared" si="449"/>
        <v/>
      </c>
      <c r="AE945" s="343" t="str">
        <f>IFERROR(ROUNDDOWN(ROUNDDOWN(ROUND(L945*VLOOKUP(K945,【参考】数式用!$A$2:$M$57,MATCH("処遇改善加算Ⅳ",【参考】数式用!$G$3:$M$3,0)+6,0),0),0)*AA945*0.5,0), "")</f>
        <v/>
      </c>
      <c r="AF945" s="344"/>
      <c r="AG945" s="345"/>
      <c r="AH945" s="345"/>
      <c r="AI945" s="344"/>
      <c r="AJ945" s="382"/>
      <c r="AK945" s="346"/>
      <c r="AL945" s="324" t="str">
        <f t="shared" si="450"/>
        <v/>
      </c>
      <c r="AM945" s="325" t="str">
        <f t="shared" si="451"/>
        <v/>
      </c>
      <c r="AN945" s="255"/>
      <c r="AO945" s="577" t="str">
        <f>IFERROR(VLOOKUP(K945,【参考】数式用!$A$2:$N$57,14,FALSE),"")</f>
        <v/>
      </c>
      <c r="AP945" s="577" t="str">
        <f t="shared" si="452"/>
        <v/>
      </c>
      <c r="AQ945" s="560" t="str">
        <f t="shared" si="453"/>
        <v/>
      </c>
      <c r="AR945" s="560" t="str">
        <f t="shared" si="454"/>
        <v>キャリアパス要件Ⅰ・Ⅱ_</v>
      </c>
      <c r="AS945" s="632" t="str">
        <f t="shared" si="455"/>
        <v>入力済</v>
      </c>
      <c r="AT945" s="577" t="str">
        <f t="shared" si="456"/>
        <v/>
      </c>
      <c r="AU945" s="632" t="str">
        <f t="shared" si="457"/>
        <v>入力済</v>
      </c>
      <c r="AV945" s="632" t="str">
        <f t="shared" si="458"/>
        <v/>
      </c>
      <c r="AW945" s="632" t="str">
        <f t="shared" si="459"/>
        <v/>
      </c>
      <c r="AX945" s="577" t="str">
        <f t="shared" si="460"/>
        <v/>
      </c>
      <c r="AY945" s="632" t="str">
        <f>IFERROR(VLOOKUP(K945,【参考】数式用!$AR$3:$AS$49, 2, FALSE), "")</f>
        <v/>
      </c>
      <c r="AZ945" s="577" t="str">
        <f t="shared" si="461"/>
        <v/>
      </c>
      <c r="BA945" s="559" t="str">
        <f t="shared" si="462"/>
        <v>入力済</v>
      </c>
      <c r="BB945" s="632" t="str">
        <f>IFERROR(VLOOKUP(K945,【参考】数式用!$AX$3:$AY$59, 2, FALSE), "")</f>
        <v/>
      </c>
      <c r="BC945" s="577" t="str">
        <f t="shared" si="463"/>
        <v/>
      </c>
      <c r="BD945" s="559" t="str">
        <f t="shared" si="464"/>
        <v>入力済</v>
      </c>
      <c r="BE945" s="559" t="str">
        <f t="shared" si="465"/>
        <v/>
      </c>
      <c r="BF945" s="559" t="str">
        <f t="shared" si="466"/>
        <v/>
      </c>
      <c r="BG945" s="559" t="str">
        <f t="shared" si="467"/>
        <v/>
      </c>
      <c r="BH945" s="559" t="str">
        <f t="shared" si="468"/>
        <v/>
      </c>
      <c r="BI945" s="559" t="str">
        <f t="shared" si="469"/>
        <v/>
      </c>
      <c r="BK945" s="27"/>
      <c r="BL945" s="606" t="str">
        <f t="shared" si="470"/>
        <v/>
      </c>
      <c r="BM945" s="606" t="str">
        <f t="shared" si="471"/>
        <v/>
      </c>
      <c r="BN945" s="606" t="str">
        <f t="shared" si="472"/>
        <v/>
      </c>
      <c r="BO945" s="607" t="str">
        <f>IFERROR(IF(BN945="対象",ROUNDDOWN(L945*VLOOKUP(K945,【参考】数式用!$A$4:$J$42,10,FALSE)*AA945,0),""),"")</f>
        <v/>
      </c>
      <c r="BP945" s="606" t="str">
        <f t="shared" si="476"/>
        <v/>
      </c>
      <c r="BQ945" s="606" t="str">
        <f t="shared" si="473"/>
        <v/>
      </c>
      <c r="BR945" s="608" t="str">
        <f t="shared" si="477"/>
        <v/>
      </c>
      <c r="BS945" s="608" t="str">
        <f t="shared" si="474"/>
        <v/>
      </c>
      <c r="BT945" s="606" t="str">
        <f t="shared" si="475"/>
        <v/>
      </c>
      <c r="BU945" s="607" t="str">
        <f>IFERROR(IF(BT945="Ⅱロ有り",ROUNDDOWN(L945*VLOOKUP(K945,【参考】数式用!$A$4:$J$42,10,FALSE)*AA945,0),""),"")</f>
        <v/>
      </c>
      <c r="BV945" s="606" t="str">
        <f>IFERROR(IF(BT945="Ⅱロなし",ROUNDDOWN(L945*VLOOKUP(K945,【参考】数式用!$A$4:$J$42,8,FALSE)*AA945,0),""),"")</f>
        <v/>
      </c>
    </row>
    <row r="946" spans="1:74" ht="110.1" customHeight="1" thickBot="1">
      <c r="A946" s="333">
        <v>933</v>
      </c>
      <c r="B946" s="1008" t="str">
        <f>IF(基本情報入力シート!B968="","",基本情報入力シート!B968)</f>
        <v/>
      </c>
      <c r="C946" s="1009"/>
      <c r="D946" s="1009"/>
      <c r="E946" s="1009"/>
      <c r="F946" s="1010"/>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24" t="str">
        <f>IF('別紙様式2-2（個票（４、５月））'!M946="","",'別紙様式2-2（個票（４、５月））'!M946)</f>
        <v/>
      </c>
      <c r="N946" s="584" t="str">
        <f>IF('別紙様式2-2（個票（４、５月））'!N946="","",'別紙様式2-2（個票（４、５月））'!N946)</f>
        <v/>
      </c>
      <c r="O946" s="336"/>
      <c r="P946" s="337" t="str">
        <f>IFERROR(VLOOKUP(K946,【参考】数式用!$A$2:$M$57,MATCH(O946,【参考】数式用!$G$3:$M$3,0)+6,0),"")</f>
        <v/>
      </c>
      <c r="Q946" s="338" t="s">
        <v>118</v>
      </c>
      <c r="R946" s="339"/>
      <c r="S946" s="340" t="s">
        <v>183</v>
      </c>
      <c r="T946" s="339"/>
      <c r="U946" s="340" t="s">
        <v>184</v>
      </c>
      <c r="V946" s="339"/>
      <c r="W946" s="340" t="s">
        <v>183</v>
      </c>
      <c r="X946" s="339"/>
      <c r="Y946" s="340" t="s">
        <v>185</v>
      </c>
      <c r="Z946" s="340" t="s">
        <v>186</v>
      </c>
      <c r="AA946" s="340" t="str">
        <f t="shared" ref="AA946:AA1009" si="478">IF(R946&gt;=1,(V946*12+X946)-(R946*12+T946)+1,"")</f>
        <v/>
      </c>
      <c r="AB946" s="341" t="s">
        <v>187</v>
      </c>
      <c r="AC946" s="342" t="str">
        <f t="shared" ref="AC946:AC1009" si="479">IFERROR(ROUNDDOWN(ROUND(L946*P946,0),0)*AA946,"")</f>
        <v/>
      </c>
      <c r="AD946" s="509"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2"/>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77" t="str">
        <f>IFERROR(VLOOKUP(K946,【参考】数式用!$A$2:$N$57,14,FALSE),"")</f>
        <v/>
      </c>
      <c r="AP946" s="577" t="str">
        <f t="shared" ref="AP946:AP1009" si="483">IF(AND(K946&lt;&gt;""),"O列に色付け","")</f>
        <v/>
      </c>
      <c r="AQ946" s="560" t="str">
        <f t="shared" ref="AQ946:AQ1009" si="484">IF(AND(AE946&lt;&gt;0,AE946&lt;&gt;"",AO946="加算対象"),IF(AF946="○","入力済","未入力"),"")</f>
        <v/>
      </c>
      <c r="AR946" s="560" t="str">
        <f t="shared" ref="AR946:AR1009" si="485">"キャリアパス要件Ⅰ・Ⅱ_"&amp;AO946</f>
        <v>キャリアパス要件Ⅰ・Ⅱ_</v>
      </c>
      <c r="AS946" s="632" t="str">
        <f t="shared" ref="AS946:AS1009" si="486">IF(AND(O946&lt;&gt;"", AG946=""), "未入力", "入力済")</f>
        <v>入力済</v>
      </c>
      <c r="AT946" s="577" t="str">
        <f t="shared" ref="AT946:AT1009" si="487">IF(AND(O946&lt;&gt;"", O946&lt;&gt;"処遇改善加算Ⅳ",AO946="加算対象"),"AH列に色付け","")</f>
        <v/>
      </c>
      <c r="AU946" s="632" t="str">
        <f t="shared" ref="AU946:AU1009" si="488">IF(AND(O946&lt;&gt;"", O946&lt;&gt;"処遇改善加算Ⅳ",O946&lt;&gt;"処遇改善加算", AH946=""), "未入力", "入力済")</f>
        <v>入力済</v>
      </c>
      <c r="AV946" s="632" t="str">
        <f t="shared" ref="AV946:AV1009" si="489">IF(OR(ISNUMBER(SEARCH("処遇改善加算Ⅰ",O946)),ISNUMBER(SEARCH("処遇改善加算Ⅱ",O946))),"対象","")</f>
        <v/>
      </c>
      <c r="AW946" s="632" t="str">
        <f t="shared" ref="AW946:AW1009" si="490">IF(AND(O946&lt;&gt;"", O946&lt;&gt;"処遇改善加算Ⅲ", O946&lt;&gt;"処遇改善加算Ⅳ",O946&lt;&gt;"処遇改善加算"),"対象", "")</f>
        <v/>
      </c>
      <c r="AX946" s="577" t="str">
        <f t="shared" ref="AX946:AX1009" si="491">IF(AND(AW946=1, OR(AI946=0,AI946=""),AO946="加算対象"),"AH列に色付け","")</f>
        <v/>
      </c>
      <c r="AY946" s="632" t="str">
        <f>IFERROR(VLOOKUP(K946,【参考】数式用!$AR$3:$AS$49, 2, FALSE), "")</f>
        <v/>
      </c>
      <c r="AZ946" s="577" t="str">
        <f t="shared" ref="AZ946:AZ1009" si="492">IF(AND(AO946="加算対象",OR(O946="処遇改善加算Ⅰイ",O946="処遇改善加算Ⅰロ")),"AJ列に色付け","")</f>
        <v/>
      </c>
      <c r="BA946" s="559" t="str">
        <f t="shared" ref="BA946:BA1009" si="493">IF(AND(OR(O946="処遇改善加算Ⅰイ",O946="処遇改善加算Ⅰロ"), AJ946=""), "未入力","入力済")</f>
        <v>入力済</v>
      </c>
      <c r="BB946" s="632" t="str">
        <f>IFERROR(VLOOKUP(K946,【参考】数式用!$AX$3:$AY$59, 2, FALSE), "")</f>
        <v/>
      </c>
      <c r="BC946" s="577" t="str">
        <f t="shared" ref="BC946:BC1009" si="494">IF(OR(COUNTIF(AG946:AI946,"*令和８年度特例要件を*")&gt;0,ISNUMBER(SEARCH("処遇改善加算Ⅰロ",O946)),ISNUMBER(SEARCH("処遇改善加算Ⅱロ",O946)),AO946="加算対象外"),"AK列に色付け","")</f>
        <v/>
      </c>
      <c r="BD946" s="559" t="str">
        <f t="shared" ref="BD946:BD1009" si="495">IF(AND(COUNTIF(AG946:AI946,"*令和８年度特例要件を*")&gt;0,AK946=""), "未入力","入力済")</f>
        <v>入力済</v>
      </c>
      <c r="BE946" s="559" t="str">
        <f t="shared" ref="BE946:BE1009" si="496">IF(OR(ISNUMBER(SEARCH("処遇改善加算Ⅰロ",O946)),ISNUMBER(SEARCH("処遇改善加算Ⅱロ",O946))),"",IF(AND(BC946="AK列に色付け",OR(AG946="○",AG946="誓約"),AH946="○",AI946&gt;=1),"AK列色消し",""))</f>
        <v/>
      </c>
      <c r="BF946" s="559" t="str">
        <f t="shared" ref="BF946:BF1009" si="497">IF(AND(O946="処遇改善加算",OR(AG946="○",AG946="誓約")),"AK列色消し","")</f>
        <v/>
      </c>
      <c r="BG946" s="559" t="str">
        <f t="shared" ref="BG946:BG1009" si="498">IF(OR(TRIM(BC946)="",BE946="AK列色消し",BF946="AK列色消し"),"","入力必要")</f>
        <v/>
      </c>
      <c r="BH946" s="559" t="str">
        <f t="shared" ref="BH946:BH1009" si="499">IF(AND(BE946="",BG946="入力必要"),IF(AK946="","未入力","入力済"),"")</f>
        <v/>
      </c>
      <c r="BI946" s="559" t="str">
        <f t="shared" ref="BI946:BI1009" si="500">G946</f>
        <v/>
      </c>
      <c r="BK946" s="27"/>
      <c r="BL946" s="606" t="str">
        <f t="shared" ref="BL946:BL1009" si="501">IF(AND(K946&lt;&gt;"",K946&lt;&gt;"計画相談支援",K946&lt;&gt;"地域相談支援（地域定着支援）",K946&lt;&gt;"地域相談支援（地域移行支援）",K946&lt;&gt;"障害児相談支援"),"O列に色付け","")</f>
        <v/>
      </c>
      <c r="BM946" s="606" t="str">
        <f t="shared" ref="BM946:BM1009" si="502">IF(OR(O946="処遇改善加算Ⅰロ",O946="処遇改善加算Ⅱロ"),"対象","")</f>
        <v/>
      </c>
      <c r="BN946" s="60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607" t="str">
        <f>IFERROR(IF(BN946="対象",ROUNDDOWN(L946*VLOOKUP(K946,【参考】数式用!$A$4:$J$42,10,FALSE)*AA946,0),""),"")</f>
        <v/>
      </c>
      <c r="BP946" s="606" t="str">
        <f t="shared" si="476"/>
        <v/>
      </c>
      <c r="BQ946" s="606" t="str">
        <f t="shared" ref="BQ946:BQ1009" si="504">IF(O946="処遇改善加算","対象","")</f>
        <v/>
      </c>
      <c r="BR946" s="608" t="str">
        <f t="shared" si="477"/>
        <v/>
      </c>
      <c r="BS946" s="608" t="str">
        <f t="shared" ref="BS946:BS1009" si="505">IF(BM946="対象","",IF(COUNTIF(AF946:AH946,"*令和８年度特例要件を*")&gt;0,"特例要件",""))</f>
        <v/>
      </c>
      <c r="BT946" s="606" t="str">
        <f t="shared" ref="BT946:BT1009" si="506">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607" t="str">
        <f>IFERROR(IF(BT946="Ⅱロ有り",ROUNDDOWN(L946*VLOOKUP(K946,【参考】数式用!$A$4:$J$42,10,FALSE)*AA946,0),""),"")</f>
        <v/>
      </c>
      <c r="BV946" s="606" t="str">
        <f>IFERROR(IF(BT946="Ⅱロなし",ROUNDDOWN(L946*VLOOKUP(K946,【参考】数式用!$A$4:$J$42,8,FALSE)*AA946,0),""),"")</f>
        <v/>
      </c>
    </row>
    <row r="947" spans="1:74" ht="110.1" customHeight="1" thickBot="1">
      <c r="A947" s="333">
        <v>934</v>
      </c>
      <c r="B947" s="1008" t="str">
        <f>IF(基本情報入力シート!B969="","",基本情報入力シート!B969)</f>
        <v/>
      </c>
      <c r="C947" s="1009"/>
      <c r="D947" s="1009"/>
      <c r="E947" s="1009"/>
      <c r="F947" s="1010"/>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24" t="str">
        <f>IF('別紙様式2-2（個票（４、５月））'!M947="","",'別紙様式2-2（個票（４、５月））'!M947)</f>
        <v/>
      </c>
      <c r="N947" s="584" t="str">
        <f>IF('別紙様式2-2（個票（４、５月））'!N947="","",'別紙様式2-2（個票（４、５月））'!N947)</f>
        <v/>
      </c>
      <c r="O947" s="336"/>
      <c r="P947" s="337" t="str">
        <f>IFERROR(VLOOKUP(K947,【参考】数式用!$A$2:$M$57,MATCH(O947,【参考】数式用!$G$3:$M$3,0)+6,0),"")</f>
        <v/>
      </c>
      <c r="Q947" s="338" t="s">
        <v>118</v>
      </c>
      <c r="R947" s="339"/>
      <c r="S947" s="340" t="s">
        <v>183</v>
      </c>
      <c r="T947" s="339"/>
      <c r="U947" s="340" t="s">
        <v>184</v>
      </c>
      <c r="V947" s="339"/>
      <c r="W947" s="340" t="s">
        <v>183</v>
      </c>
      <c r="X947" s="339"/>
      <c r="Y947" s="340" t="s">
        <v>185</v>
      </c>
      <c r="Z947" s="340" t="s">
        <v>186</v>
      </c>
      <c r="AA947" s="340" t="str">
        <f t="shared" si="478"/>
        <v/>
      </c>
      <c r="AB947" s="341" t="s">
        <v>187</v>
      </c>
      <c r="AC947" s="342" t="str">
        <f t="shared" si="479"/>
        <v/>
      </c>
      <c r="AD947" s="509" t="str">
        <f t="shared" si="480"/>
        <v/>
      </c>
      <c r="AE947" s="343" t="str">
        <f>IFERROR(ROUNDDOWN(ROUNDDOWN(ROUND(L947*VLOOKUP(K947,【参考】数式用!$A$2:$M$57,MATCH("処遇改善加算Ⅳ",【参考】数式用!$G$3:$M$3,0)+6,0),0),0)*AA947*0.5,0), "")</f>
        <v/>
      </c>
      <c r="AF947" s="344"/>
      <c r="AG947" s="345"/>
      <c r="AH947" s="345"/>
      <c r="AI947" s="344"/>
      <c r="AJ947" s="382"/>
      <c r="AK947" s="346"/>
      <c r="AL947" s="324" t="str">
        <f t="shared" si="481"/>
        <v/>
      </c>
      <c r="AM947" s="325" t="str">
        <f t="shared" si="482"/>
        <v/>
      </c>
      <c r="AN947" s="255"/>
      <c r="AO947" s="577" t="str">
        <f>IFERROR(VLOOKUP(K947,【参考】数式用!$A$2:$N$57,14,FALSE),"")</f>
        <v/>
      </c>
      <c r="AP947" s="577" t="str">
        <f t="shared" si="483"/>
        <v/>
      </c>
      <c r="AQ947" s="560" t="str">
        <f t="shared" si="484"/>
        <v/>
      </c>
      <c r="AR947" s="560" t="str">
        <f t="shared" si="485"/>
        <v>キャリアパス要件Ⅰ・Ⅱ_</v>
      </c>
      <c r="AS947" s="632" t="str">
        <f t="shared" si="486"/>
        <v>入力済</v>
      </c>
      <c r="AT947" s="577" t="str">
        <f t="shared" si="487"/>
        <v/>
      </c>
      <c r="AU947" s="632" t="str">
        <f t="shared" si="488"/>
        <v>入力済</v>
      </c>
      <c r="AV947" s="632" t="str">
        <f t="shared" si="489"/>
        <v/>
      </c>
      <c r="AW947" s="632" t="str">
        <f t="shared" si="490"/>
        <v/>
      </c>
      <c r="AX947" s="577" t="str">
        <f t="shared" si="491"/>
        <v/>
      </c>
      <c r="AY947" s="632" t="str">
        <f>IFERROR(VLOOKUP(K947,【参考】数式用!$AR$3:$AS$49, 2, FALSE), "")</f>
        <v/>
      </c>
      <c r="AZ947" s="577" t="str">
        <f t="shared" si="492"/>
        <v/>
      </c>
      <c r="BA947" s="559" t="str">
        <f t="shared" si="493"/>
        <v>入力済</v>
      </c>
      <c r="BB947" s="632" t="str">
        <f>IFERROR(VLOOKUP(K947,【参考】数式用!$AX$3:$AY$59, 2, FALSE), "")</f>
        <v/>
      </c>
      <c r="BC947" s="577" t="str">
        <f t="shared" si="494"/>
        <v/>
      </c>
      <c r="BD947" s="559" t="str">
        <f t="shared" si="495"/>
        <v>入力済</v>
      </c>
      <c r="BE947" s="559" t="str">
        <f t="shared" si="496"/>
        <v/>
      </c>
      <c r="BF947" s="559" t="str">
        <f t="shared" si="497"/>
        <v/>
      </c>
      <c r="BG947" s="559" t="str">
        <f t="shared" si="498"/>
        <v/>
      </c>
      <c r="BH947" s="559" t="str">
        <f t="shared" si="499"/>
        <v/>
      </c>
      <c r="BI947" s="559" t="str">
        <f t="shared" si="500"/>
        <v/>
      </c>
      <c r="BK947" s="27"/>
      <c r="BL947" s="606" t="str">
        <f t="shared" si="501"/>
        <v/>
      </c>
      <c r="BM947" s="606" t="str">
        <f t="shared" si="502"/>
        <v/>
      </c>
      <c r="BN947" s="606" t="str">
        <f t="shared" si="503"/>
        <v/>
      </c>
      <c r="BO947" s="607" t="str">
        <f>IFERROR(IF(BN947="対象",ROUNDDOWN(L947*VLOOKUP(K947,【参考】数式用!$A$4:$J$42,10,FALSE)*AA947,0),""),"")</f>
        <v/>
      </c>
      <c r="BP947" s="606" t="str">
        <f t="shared" si="476"/>
        <v/>
      </c>
      <c r="BQ947" s="606" t="str">
        <f t="shared" si="504"/>
        <v/>
      </c>
      <c r="BR947" s="608" t="str">
        <f t="shared" si="477"/>
        <v/>
      </c>
      <c r="BS947" s="608" t="str">
        <f t="shared" si="505"/>
        <v/>
      </c>
      <c r="BT947" s="606" t="str">
        <f t="shared" si="506"/>
        <v/>
      </c>
      <c r="BU947" s="607" t="str">
        <f>IFERROR(IF(BT947="Ⅱロ有り",ROUNDDOWN(L947*VLOOKUP(K947,【参考】数式用!$A$4:$J$42,10,FALSE)*AA947,0),""),"")</f>
        <v/>
      </c>
      <c r="BV947" s="606" t="str">
        <f>IFERROR(IF(BT947="Ⅱロなし",ROUNDDOWN(L947*VLOOKUP(K947,【参考】数式用!$A$4:$J$42,8,FALSE)*AA947,0),""),"")</f>
        <v/>
      </c>
    </row>
    <row r="948" spans="1:74" ht="110.1" customHeight="1" thickBot="1">
      <c r="A948" s="333">
        <v>935</v>
      </c>
      <c r="B948" s="1008" t="str">
        <f>IF(基本情報入力シート!B970="","",基本情報入力シート!B970)</f>
        <v/>
      </c>
      <c r="C948" s="1009"/>
      <c r="D948" s="1009"/>
      <c r="E948" s="1009"/>
      <c r="F948" s="1010"/>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24" t="str">
        <f>IF('別紙様式2-2（個票（４、５月））'!M948="","",'別紙様式2-2（個票（４、５月））'!M948)</f>
        <v/>
      </c>
      <c r="N948" s="584" t="str">
        <f>IF('別紙様式2-2（個票（４、５月））'!N948="","",'別紙様式2-2（個票（４、５月））'!N948)</f>
        <v/>
      </c>
      <c r="O948" s="336"/>
      <c r="P948" s="337" t="str">
        <f>IFERROR(VLOOKUP(K948,【参考】数式用!$A$2:$M$57,MATCH(O948,【参考】数式用!$G$3:$M$3,0)+6,0),"")</f>
        <v/>
      </c>
      <c r="Q948" s="338" t="s">
        <v>118</v>
      </c>
      <c r="R948" s="339"/>
      <c r="S948" s="340" t="s">
        <v>183</v>
      </c>
      <c r="T948" s="339"/>
      <c r="U948" s="340" t="s">
        <v>184</v>
      </c>
      <c r="V948" s="339"/>
      <c r="W948" s="340" t="s">
        <v>183</v>
      </c>
      <c r="X948" s="339"/>
      <c r="Y948" s="340" t="s">
        <v>185</v>
      </c>
      <c r="Z948" s="340" t="s">
        <v>186</v>
      </c>
      <c r="AA948" s="340" t="str">
        <f t="shared" si="478"/>
        <v/>
      </c>
      <c r="AB948" s="341" t="s">
        <v>187</v>
      </c>
      <c r="AC948" s="342" t="str">
        <f t="shared" si="479"/>
        <v/>
      </c>
      <c r="AD948" s="509" t="str">
        <f t="shared" si="480"/>
        <v/>
      </c>
      <c r="AE948" s="343" t="str">
        <f>IFERROR(ROUNDDOWN(ROUNDDOWN(ROUND(L948*VLOOKUP(K948,【参考】数式用!$A$2:$M$57,MATCH("処遇改善加算Ⅳ",【参考】数式用!$G$3:$M$3,0)+6,0),0),0)*AA948*0.5,0), "")</f>
        <v/>
      </c>
      <c r="AF948" s="344"/>
      <c r="AG948" s="345"/>
      <c r="AH948" s="345"/>
      <c r="AI948" s="344"/>
      <c r="AJ948" s="382"/>
      <c r="AK948" s="346"/>
      <c r="AL948" s="324" t="str">
        <f t="shared" si="481"/>
        <v/>
      </c>
      <c r="AM948" s="325" t="str">
        <f t="shared" si="482"/>
        <v/>
      </c>
      <c r="AN948" s="255"/>
      <c r="AO948" s="577" t="str">
        <f>IFERROR(VLOOKUP(K948,【参考】数式用!$A$2:$N$57,14,FALSE),"")</f>
        <v/>
      </c>
      <c r="AP948" s="577" t="str">
        <f t="shared" si="483"/>
        <v/>
      </c>
      <c r="AQ948" s="560" t="str">
        <f t="shared" si="484"/>
        <v/>
      </c>
      <c r="AR948" s="560" t="str">
        <f t="shared" si="485"/>
        <v>キャリアパス要件Ⅰ・Ⅱ_</v>
      </c>
      <c r="AS948" s="632" t="str">
        <f t="shared" si="486"/>
        <v>入力済</v>
      </c>
      <c r="AT948" s="577" t="str">
        <f t="shared" si="487"/>
        <v/>
      </c>
      <c r="AU948" s="632" t="str">
        <f t="shared" si="488"/>
        <v>入力済</v>
      </c>
      <c r="AV948" s="632" t="str">
        <f t="shared" si="489"/>
        <v/>
      </c>
      <c r="AW948" s="632" t="str">
        <f t="shared" si="490"/>
        <v/>
      </c>
      <c r="AX948" s="577" t="str">
        <f t="shared" si="491"/>
        <v/>
      </c>
      <c r="AY948" s="632" t="str">
        <f>IFERROR(VLOOKUP(K948,【参考】数式用!$AR$3:$AS$49, 2, FALSE), "")</f>
        <v/>
      </c>
      <c r="AZ948" s="577" t="str">
        <f t="shared" si="492"/>
        <v/>
      </c>
      <c r="BA948" s="559" t="str">
        <f t="shared" si="493"/>
        <v>入力済</v>
      </c>
      <c r="BB948" s="632" t="str">
        <f>IFERROR(VLOOKUP(K948,【参考】数式用!$AX$3:$AY$59, 2, FALSE), "")</f>
        <v/>
      </c>
      <c r="BC948" s="577" t="str">
        <f t="shared" si="494"/>
        <v/>
      </c>
      <c r="BD948" s="559" t="str">
        <f t="shared" si="495"/>
        <v>入力済</v>
      </c>
      <c r="BE948" s="559" t="str">
        <f t="shared" si="496"/>
        <v/>
      </c>
      <c r="BF948" s="559" t="str">
        <f t="shared" si="497"/>
        <v/>
      </c>
      <c r="BG948" s="559" t="str">
        <f t="shared" si="498"/>
        <v/>
      </c>
      <c r="BH948" s="559" t="str">
        <f t="shared" si="499"/>
        <v/>
      </c>
      <c r="BI948" s="559" t="str">
        <f t="shared" si="500"/>
        <v/>
      </c>
      <c r="BK948" s="27"/>
      <c r="BL948" s="606" t="str">
        <f t="shared" si="501"/>
        <v/>
      </c>
      <c r="BM948" s="606" t="str">
        <f t="shared" si="502"/>
        <v/>
      </c>
      <c r="BN948" s="606" t="str">
        <f t="shared" si="503"/>
        <v/>
      </c>
      <c r="BO948" s="607" t="str">
        <f>IFERROR(IF(BN948="対象",ROUNDDOWN(L948*VLOOKUP(K948,【参考】数式用!$A$4:$J$42,10,FALSE)*AA948,0),""),"")</f>
        <v/>
      </c>
      <c r="BP948" s="606" t="str">
        <f t="shared" si="476"/>
        <v/>
      </c>
      <c r="BQ948" s="606" t="str">
        <f t="shared" si="504"/>
        <v/>
      </c>
      <c r="BR948" s="608" t="str">
        <f t="shared" si="477"/>
        <v/>
      </c>
      <c r="BS948" s="608" t="str">
        <f t="shared" si="505"/>
        <v/>
      </c>
      <c r="BT948" s="606" t="str">
        <f t="shared" si="506"/>
        <v/>
      </c>
      <c r="BU948" s="607" t="str">
        <f>IFERROR(IF(BT948="Ⅱロ有り",ROUNDDOWN(L948*VLOOKUP(K948,【参考】数式用!$A$4:$J$42,10,FALSE)*AA948,0),""),"")</f>
        <v/>
      </c>
      <c r="BV948" s="606" t="str">
        <f>IFERROR(IF(BT948="Ⅱロなし",ROUNDDOWN(L948*VLOOKUP(K948,【参考】数式用!$A$4:$J$42,8,FALSE)*AA948,0),""),"")</f>
        <v/>
      </c>
    </row>
    <row r="949" spans="1:74" ht="110.1" customHeight="1" thickBot="1">
      <c r="A949" s="333">
        <v>936</v>
      </c>
      <c r="B949" s="1008" t="str">
        <f>IF(基本情報入力シート!B971="","",基本情報入力シート!B971)</f>
        <v/>
      </c>
      <c r="C949" s="1009"/>
      <c r="D949" s="1009"/>
      <c r="E949" s="1009"/>
      <c r="F949" s="1010"/>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24" t="str">
        <f>IF('別紙様式2-2（個票（４、５月））'!M949="","",'別紙様式2-2（個票（４、５月））'!M949)</f>
        <v/>
      </c>
      <c r="N949" s="584" t="str">
        <f>IF('別紙様式2-2（個票（４、５月））'!N949="","",'別紙様式2-2（個票（４、５月））'!N949)</f>
        <v/>
      </c>
      <c r="O949" s="336"/>
      <c r="P949" s="337" t="str">
        <f>IFERROR(VLOOKUP(K949,【参考】数式用!$A$2:$M$57,MATCH(O949,【参考】数式用!$G$3:$M$3,0)+6,0),"")</f>
        <v/>
      </c>
      <c r="Q949" s="338" t="s">
        <v>118</v>
      </c>
      <c r="R949" s="339"/>
      <c r="S949" s="340" t="s">
        <v>183</v>
      </c>
      <c r="T949" s="339"/>
      <c r="U949" s="340" t="s">
        <v>184</v>
      </c>
      <c r="V949" s="339"/>
      <c r="W949" s="340" t="s">
        <v>183</v>
      </c>
      <c r="X949" s="339"/>
      <c r="Y949" s="340" t="s">
        <v>185</v>
      </c>
      <c r="Z949" s="340" t="s">
        <v>186</v>
      </c>
      <c r="AA949" s="340" t="str">
        <f t="shared" si="478"/>
        <v/>
      </c>
      <c r="AB949" s="341" t="s">
        <v>187</v>
      </c>
      <c r="AC949" s="342" t="str">
        <f t="shared" si="479"/>
        <v/>
      </c>
      <c r="AD949" s="509" t="str">
        <f t="shared" si="480"/>
        <v/>
      </c>
      <c r="AE949" s="343" t="str">
        <f>IFERROR(ROUNDDOWN(ROUNDDOWN(ROUND(L949*VLOOKUP(K949,【参考】数式用!$A$2:$M$57,MATCH("処遇改善加算Ⅳ",【参考】数式用!$G$3:$M$3,0)+6,0),0),0)*AA949*0.5,0), "")</f>
        <v/>
      </c>
      <c r="AF949" s="344"/>
      <c r="AG949" s="345"/>
      <c r="AH949" s="345"/>
      <c r="AI949" s="344"/>
      <c r="AJ949" s="382"/>
      <c r="AK949" s="346"/>
      <c r="AL949" s="324" t="str">
        <f t="shared" si="481"/>
        <v/>
      </c>
      <c r="AM949" s="325" t="str">
        <f t="shared" si="482"/>
        <v/>
      </c>
      <c r="AN949" s="255"/>
      <c r="AO949" s="577" t="str">
        <f>IFERROR(VLOOKUP(K949,【参考】数式用!$A$2:$N$57,14,FALSE),"")</f>
        <v/>
      </c>
      <c r="AP949" s="577" t="str">
        <f t="shared" si="483"/>
        <v/>
      </c>
      <c r="AQ949" s="560" t="str">
        <f t="shared" si="484"/>
        <v/>
      </c>
      <c r="AR949" s="560" t="str">
        <f t="shared" si="485"/>
        <v>キャリアパス要件Ⅰ・Ⅱ_</v>
      </c>
      <c r="AS949" s="632" t="str">
        <f t="shared" si="486"/>
        <v>入力済</v>
      </c>
      <c r="AT949" s="577" t="str">
        <f t="shared" si="487"/>
        <v/>
      </c>
      <c r="AU949" s="632" t="str">
        <f t="shared" si="488"/>
        <v>入力済</v>
      </c>
      <c r="AV949" s="632" t="str">
        <f t="shared" si="489"/>
        <v/>
      </c>
      <c r="AW949" s="632" t="str">
        <f t="shared" si="490"/>
        <v/>
      </c>
      <c r="AX949" s="577" t="str">
        <f t="shared" si="491"/>
        <v/>
      </c>
      <c r="AY949" s="632" t="str">
        <f>IFERROR(VLOOKUP(K949,【参考】数式用!$AR$3:$AS$49, 2, FALSE), "")</f>
        <v/>
      </c>
      <c r="AZ949" s="577" t="str">
        <f t="shared" si="492"/>
        <v/>
      </c>
      <c r="BA949" s="559" t="str">
        <f t="shared" si="493"/>
        <v>入力済</v>
      </c>
      <c r="BB949" s="632" t="str">
        <f>IFERROR(VLOOKUP(K949,【参考】数式用!$AX$3:$AY$59, 2, FALSE), "")</f>
        <v/>
      </c>
      <c r="BC949" s="577" t="str">
        <f t="shared" si="494"/>
        <v/>
      </c>
      <c r="BD949" s="559" t="str">
        <f t="shared" si="495"/>
        <v>入力済</v>
      </c>
      <c r="BE949" s="559" t="str">
        <f t="shared" si="496"/>
        <v/>
      </c>
      <c r="BF949" s="559" t="str">
        <f t="shared" si="497"/>
        <v/>
      </c>
      <c r="BG949" s="559" t="str">
        <f t="shared" si="498"/>
        <v/>
      </c>
      <c r="BH949" s="559" t="str">
        <f t="shared" si="499"/>
        <v/>
      </c>
      <c r="BI949" s="559" t="str">
        <f t="shared" si="500"/>
        <v/>
      </c>
      <c r="BK949" s="27"/>
      <c r="BL949" s="606" t="str">
        <f t="shared" si="501"/>
        <v/>
      </c>
      <c r="BM949" s="606" t="str">
        <f t="shared" si="502"/>
        <v/>
      </c>
      <c r="BN949" s="606" t="str">
        <f t="shared" si="503"/>
        <v/>
      </c>
      <c r="BO949" s="607" t="str">
        <f>IFERROR(IF(BN949="対象",ROUNDDOWN(L949*VLOOKUP(K949,【参考】数式用!$A$4:$J$42,10,FALSE)*AA949,0),""),"")</f>
        <v/>
      </c>
      <c r="BP949" s="606" t="str">
        <f t="shared" si="476"/>
        <v/>
      </c>
      <c r="BQ949" s="606" t="str">
        <f t="shared" si="504"/>
        <v/>
      </c>
      <c r="BR949" s="608" t="str">
        <f t="shared" si="477"/>
        <v/>
      </c>
      <c r="BS949" s="608" t="str">
        <f t="shared" si="505"/>
        <v/>
      </c>
      <c r="BT949" s="606" t="str">
        <f t="shared" si="506"/>
        <v/>
      </c>
      <c r="BU949" s="607" t="str">
        <f>IFERROR(IF(BT949="Ⅱロ有り",ROUNDDOWN(L949*VLOOKUP(K949,【参考】数式用!$A$4:$J$42,10,FALSE)*AA949,0),""),"")</f>
        <v/>
      </c>
      <c r="BV949" s="606" t="str">
        <f>IFERROR(IF(BT949="Ⅱロなし",ROUNDDOWN(L949*VLOOKUP(K949,【参考】数式用!$A$4:$J$42,8,FALSE)*AA949,0),""),"")</f>
        <v/>
      </c>
    </row>
    <row r="950" spans="1:74" ht="110.1" customHeight="1" thickBot="1">
      <c r="A950" s="333">
        <v>937</v>
      </c>
      <c r="B950" s="1008" t="str">
        <f>IF(基本情報入力シート!B972="","",基本情報入力シート!B972)</f>
        <v/>
      </c>
      <c r="C950" s="1009"/>
      <c r="D950" s="1009"/>
      <c r="E950" s="1009"/>
      <c r="F950" s="1010"/>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24" t="str">
        <f>IF('別紙様式2-2（個票（４、５月））'!M950="","",'別紙様式2-2（個票（４、５月））'!M950)</f>
        <v/>
      </c>
      <c r="N950" s="584" t="str">
        <f>IF('別紙様式2-2（個票（４、５月））'!N950="","",'別紙様式2-2（個票（４、５月））'!N950)</f>
        <v/>
      </c>
      <c r="O950" s="336"/>
      <c r="P950" s="337" t="str">
        <f>IFERROR(VLOOKUP(K950,【参考】数式用!$A$2:$M$57,MATCH(O950,【参考】数式用!$G$3:$M$3,0)+6,0),"")</f>
        <v/>
      </c>
      <c r="Q950" s="338" t="s">
        <v>118</v>
      </c>
      <c r="R950" s="339"/>
      <c r="S950" s="340" t="s">
        <v>183</v>
      </c>
      <c r="T950" s="339"/>
      <c r="U950" s="340" t="s">
        <v>184</v>
      </c>
      <c r="V950" s="339"/>
      <c r="W950" s="340" t="s">
        <v>183</v>
      </c>
      <c r="X950" s="339"/>
      <c r="Y950" s="340" t="s">
        <v>185</v>
      </c>
      <c r="Z950" s="340" t="s">
        <v>186</v>
      </c>
      <c r="AA950" s="340" t="str">
        <f t="shared" si="478"/>
        <v/>
      </c>
      <c r="AB950" s="341" t="s">
        <v>187</v>
      </c>
      <c r="AC950" s="342" t="str">
        <f t="shared" si="479"/>
        <v/>
      </c>
      <c r="AD950" s="509" t="str">
        <f t="shared" si="480"/>
        <v/>
      </c>
      <c r="AE950" s="343" t="str">
        <f>IFERROR(ROUNDDOWN(ROUNDDOWN(ROUND(L950*VLOOKUP(K950,【参考】数式用!$A$2:$M$57,MATCH("処遇改善加算Ⅳ",【参考】数式用!$G$3:$M$3,0)+6,0),0),0)*AA950*0.5,0), "")</f>
        <v/>
      </c>
      <c r="AF950" s="344"/>
      <c r="AG950" s="345"/>
      <c r="AH950" s="345"/>
      <c r="AI950" s="344"/>
      <c r="AJ950" s="382"/>
      <c r="AK950" s="346"/>
      <c r="AL950" s="324" t="str">
        <f t="shared" si="481"/>
        <v/>
      </c>
      <c r="AM950" s="325" t="str">
        <f t="shared" si="482"/>
        <v/>
      </c>
      <c r="AN950" s="255"/>
      <c r="AO950" s="577" t="str">
        <f>IFERROR(VLOOKUP(K950,【参考】数式用!$A$2:$N$57,14,FALSE),"")</f>
        <v/>
      </c>
      <c r="AP950" s="577" t="str">
        <f t="shared" si="483"/>
        <v/>
      </c>
      <c r="AQ950" s="560" t="str">
        <f t="shared" si="484"/>
        <v/>
      </c>
      <c r="AR950" s="560" t="str">
        <f t="shared" si="485"/>
        <v>キャリアパス要件Ⅰ・Ⅱ_</v>
      </c>
      <c r="AS950" s="632" t="str">
        <f t="shared" si="486"/>
        <v>入力済</v>
      </c>
      <c r="AT950" s="577" t="str">
        <f t="shared" si="487"/>
        <v/>
      </c>
      <c r="AU950" s="632" t="str">
        <f t="shared" si="488"/>
        <v>入力済</v>
      </c>
      <c r="AV950" s="632" t="str">
        <f t="shared" si="489"/>
        <v/>
      </c>
      <c r="AW950" s="632" t="str">
        <f t="shared" si="490"/>
        <v/>
      </c>
      <c r="AX950" s="577" t="str">
        <f t="shared" si="491"/>
        <v/>
      </c>
      <c r="AY950" s="632" t="str">
        <f>IFERROR(VLOOKUP(K950,【参考】数式用!$AR$3:$AS$49, 2, FALSE), "")</f>
        <v/>
      </c>
      <c r="AZ950" s="577" t="str">
        <f t="shared" si="492"/>
        <v/>
      </c>
      <c r="BA950" s="559" t="str">
        <f t="shared" si="493"/>
        <v>入力済</v>
      </c>
      <c r="BB950" s="632" t="str">
        <f>IFERROR(VLOOKUP(K950,【参考】数式用!$AX$3:$AY$59, 2, FALSE), "")</f>
        <v/>
      </c>
      <c r="BC950" s="577" t="str">
        <f t="shared" si="494"/>
        <v/>
      </c>
      <c r="BD950" s="559" t="str">
        <f t="shared" si="495"/>
        <v>入力済</v>
      </c>
      <c r="BE950" s="559" t="str">
        <f t="shared" si="496"/>
        <v/>
      </c>
      <c r="BF950" s="559" t="str">
        <f t="shared" si="497"/>
        <v/>
      </c>
      <c r="BG950" s="559" t="str">
        <f t="shared" si="498"/>
        <v/>
      </c>
      <c r="BH950" s="559" t="str">
        <f t="shared" si="499"/>
        <v/>
      </c>
      <c r="BI950" s="559" t="str">
        <f t="shared" si="500"/>
        <v/>
      </c>
      <c r="BK950" s="27"/>
      <c r="BL950" s="606" t="str">
        <f t="shared" si="501"/>
        <v/>
      </c>
      <c r="BM950" s="606" t="str">
        <f t="shared" si="502"/>
        <v/>
      </c>
      <c r="BN950" s="606" t="str">
        <f t="shared" si="503"/>
        <v/>
      </c>
      <c r="BO950" s="607" t="str">
        <f>IFERROR(IF(BN950="対象",ROUNDDOWN(L950*VLOOKUP(K950,【参考】数式用!$A$4:$J$42,10,FALSE)*AA950,0),""),"")</f>
        <v/>
      </c>
      <c r="BP950" s="606" t="str">
        <f t="shared" si="476"/>
        <v/>
      </c>
      <c r="BQ950" s="606" t="str">
        <f t="shared" si="504"/>
        <v/>
      </c>
      <c r="BR950" s="608" t="str">
        <f t="shared" si="477"/>
        <v/>
      </c>
      <c r="BS950" s="608" t="str">
        <f t="shared" si="505"/>
        <v/>
      </c>
      <c r="BT950" s="606" t="str">
        <f t="shared" si="506"/>
        <v/>
      </c>
      <c r="BU950" s="607" t="str">
        <f>IFERROR(IF(BT950="Ⅱロ有り",ROUNDDOWN(L950*VLOOKUP(K950,【参考】数式用!$A$4:$J$42,10,FALSE)*AA950,0),""),"")</f>
        <v/>
      </c>
      <c r="BV950" s="606" t="str">
        <f>IFERROR(IF(BT950="Ⅱロなし",ROUNDDOWN(L950*VLOOKUP(K950,【参考】数式用!$A$4:$J$42,8,FALSE)*AA950,0),""),"")</f>
        <v/>
      </c>
    </row>
    <row r="951" spans="1:74" ht="110.1" customHeight="1" thickBot="1">
      <c r="A951" s="333">
        <v>938</v>
      </c>
      <c r="B951" s="1008" t="str">
        <f>IF(基本情報入力シート!B973="","",基本情報入力シート!B973)</f>
        <v/>
      </c>
      <c r="C951" s="1009"/>
      <c r="D951" s="1009"/>
      <c r="E951" s="1009"/>
      <c r="F951" s="1010"/>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24" t="str">
        <f>IF('別紙様式2-2（個票（４、５月））'!M951="","",'別紙様式2-2（個票（４、５月））'!M951)</f>
        <v/>
      </c>
      <c r="N951" s="584" t="str">
        <f>IF('別紙様式2-2（個票（４、５月））'!N951="","",'別紙様式2-2（個票（４、５月））'!N951)</f>
        <v/>
      </c>
      <c r="O951" s="336"/>
      <c r="P951" s="337" t="str">
        <f>IFERROR(VLOOKUP(K951,【参考】数式用!$A$2:$M$57,MATCH(O951,【参考】数式用!$G$3:$M$3,0)+6,0),"")</f>
        <v/>
      </c>
      <c r="Q951" s="338" t="s">
        <v>118</v>
      </c>
      <c r="R951" s="339"/>
      <c r="S951" s="340" t="s">
        <v>183</v>
      </c>
      <c r="T951" s="339"/>
      <c r="U951" s="340" t="s">
        <v>184</v>
      </c>
      <c r="V951" s="339"/>
      <c r="W951" s="340" t="s">
        <v>183</v>
      </c>
      <c r="X951" s="339"/>
      <c r="Y951" s="340" t="s">
        <v>185</v>
      </c>
      <c r="Z951" s="340" t="s">
        <v>186</v>
      </c>
      <c r="AA951" s="340" t="str">
        <f t="shared" si="478"/>
        <v/>
      </c>
      <c r="AB951" s="341" t="s">
        <v>187</v>
      </c>
      <c r="AC951" s="342" t="str">
        <f t="shared" si="479"/>
        <v/>
      </c>
      <c r="AD951" s="509" t="str">
        <f t="shared" si="480"/>
        <v/>
      </c>
      <c r="AE951" s="343" t="str">
        <f>IFERROR(ROUNDDOWN(ROUNDDOWN(ROUND(L951*VLOOKUP(K951,【参考】数式用!$A$2:$M$57,MATCH("処遇改善加算Ⅳ",【参考】数式用!$G$3:$M$3,0)+6,0),0),0)*AA951*0.5,0), "")</f>
        <v/>
      </c>
      <c r="AF951" s="344"/>
      <c r="AG951" s="345"/>
      <c r="AH951" s="345"/>
      <c r="AI951" s="344"/>
      <c r="AJ951" s="382"/>
      <c r="AK951" s="346"/>
      <c r="AL951" s="324" t="str">
        <f t="shared" si="481"/>
        <v/>
      </c>
      <c r="AM951" s="325" t="str">
        <f t="shared" si="482"/>
        <v/>
      </c>
      <c r="AN951" s="255"/>
      <c r="AO951" s="577" t="str">
        <f>IFERROR(VLOOKUP(K951,【参考】数式用!$A$2:$N$57,14,FALSE),"")</f>
        <v/>
      </c>
      <c r="AP951" s="577" t="str">
        <f t="shared" si="483"/>
        <v/>
      </c>
      <c r="AQ951" s="560" t="str">
        <f t="shared" si="484"/>
        <v/>
      </c>
      <c r="AR951" s="560" t="str">
        <f t="shared" si="485"/>
        <v>キャリアパス要件Ⅰ・Ⅱ_</v>
      </c>
      <c r="AS951" s="632" t="str">
        <f t="shared" si="486"/>
        <v>入力済</v>
      </c>
      <c r="AT951" s="577" t="str">
        <f t="shared" si="487"/>
        <v/>
      </c>
      <c r="AU951" s="632" t="str">
        <f t="shared" si="488"/>
        <v>入力済</v>
      </c>
      <c r="AV951" s="632" t="str">
        <f t="shared" si="489"/>
        <v/>
      </c>
      <c r="AW951" s="632" t="str">
        <f t="shared" si="490"/>
        <v/>
      </c>
      <c r="AX951" s="577" t="str">
        <f t="shared" si="491"/>
        <v/>
      </c>
      <c r="AY951" s="632" t="str">
        <f>IFERROR(VLOOKUP(K951,【参考】数式用!$AR$3:$AS$49, 2, FALSE), "")</f>
        <v/>
      </c>
      <c r="AZ951" s="577" t="str">
        <f t="shared" si="492"/>
        <v/>
      </c>
      <c r="BA951" s="559" t="str">
        <f t="shared" si="493"/>
        <v>入力済</v>
      </c>
      <c r="BB951" s="632" t="str">
        <f>IFERROR(VLOOKUP(K951,【参考】数式用!$AX$3:$AY$59, 2, FALSE), "")</f>
        <v/>
      </c>
      <c r="BC951" s="577" t="str">
        <f t="shared" si="494"/>
        <v/>
      </c>
      <c r="BD951" s="559" t="str">
        <f t="shared" si="495"/>
        <v>入力済</v>
      </c>
      <c r="BE951" s="559" t="str">
        <f t="shared" si="496"/>
        <v/>
      </c>
      <c r="BF951" s="559" t="str">
        <f t="shared" si="497"/>
        <v/>
      </c>
      <c r="BG951" s="559" t="str">
        <f t="shared" si="498"/>
        <v/>
      </c>
      <c r="BH951" s="559" t="str">
        <f t="shared" si="499"/>
        <v/>
      </c>
      <c r="BI951" s="559" t="str">
        <f t="shared" si="500"/>
        <v/>
      </c>
      <c r="BK951" s="27"/>
      <c r="BL951" s="606" t="str">
        <f t="shared" si="501"/>
        <v/>
      </c>
      <c r="BM951" s="606" t="str">
        <f t="shared" si="502"/>
        <v/>
      </c>
      <c r="BN951" s="606" t="str">
        <f t="shared" si="503"/>
        <v/>
      </c>
      <c r="BO951" s="607" t="str">
        <f>IFERROR(IF(BN951="対象",ROUNDDOWN(L951*VLOOKUP(K951,【参考】数式用!$A$4:$J$42,10,FALSE)*AA951,0),""),"")</f>
        <v/>
      </c>
      <c r="BP951" s="606" t="str">
        <f t="shared" si="476"/>
        <v/>
      </c>
      <c r="BQ951" s="606" t="str">
        <f t="shared" si="504"/>
        <v/>
      </c>
      <c r="BR951" s="608" t="str">
        <f t="shared" si="477"/>
        <v/>
      </c>
      <c r="BS951" s="608" t="str">
        <f t="shared" si="505"/>
        <v/>
      </c>
      <c r="BT951" s="606" t="str">
        <f t="shared" si="506"/>
        <v/>
      </c>
      <c r="BU951" s="607" t="str">
        <f>IFERROR(IF(BT951="Ⅱロ有り",ROUNDDOWN(L951*VLOOKUP(K951,【参考】数式用!$A$4:$J$42,10,FALSE)*AA951,0),""),"")</f>
        <v/>
      </c>
      <c r="BV951" s="606" t="str">
        <f>IFERROR(IF(BT951="Ⅱロなし",ROUNDDOWN(L951*VLOOKUP(K951,【参考】数式用!$A$4:$J$42,8,FALSE)*AA951,0),""),"")</f>
        <v/>
      </c>
    </row>
    <row r="952" spans="1:74" ht="110.1" customHeight="1" thickBot="1">
      <c r="A952" s="333">
        <v>939</v>
      </c>
      <c r="B952" s="1008" t="str">
        <f>IF(基本情報入力シート!B974="","",基本情報入力シート!B974)</f>
        <v/>
      </c>
      <c r="C952" s="1009"/>
      <c r="D952" s="1009"/>
      <c r="E952" s="1009"/>
      <c r="F952" s="1010"/>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24" t="str">
        <f>IF('別紙様式2-2（個票（４、５月））'!M952="","",'別紙様式2-2（個票（４、５月））'!M952)</f>
        <v/>
      </c>
      <c r="N952" s="584" t="str">
        <f>IF('別紙様式2-2（個票（４、５月））'!N952="","",'別紙様式2-2（個票（４、５月））'!N952)</f>
        <v/>
      </c>
      <c r="O952" s="336"/>
      <c r="P952" s="337" t="str">
        <f>IFERROR(VLOOKUP(K952,【参考】数式用!$A$2:$M$57,MATCH(O952,【参考】数式用!$G$3:$M$3,0)+6,0),"")</f>
        <v/>
      </c>
      <c r="Q952" s="338" t="s">
        <v>118</v>
      </c>
      <c r="R952" s="339"/>
      <c r="S952" s="340" t="s">
        <v>183</v>
      </c>
      <c r="T952" s="339"/>
      <c r="U952" s="340" t="s">
        <v>184</v>
      </c>
      <c r="V952" s="339"/>
      <c r="W952" s="340" t="s">
        <v>183</v>
      </c>
      <c r="X952" s="339"/>
      <c r="Y952" s="340" t="s">
        <v>185</v>
      </c>
      <c r="Z952" s="340" t="s">
        <v>186</v>
      </c>
      <c r="AA952" s="340" t="str">
        <f t="shared" si="478"/>
        <v/>
      </c>
      <c r="AB952" s="341" t="s">
        <v>187</v>
      </c>
      <c r="AC952" s="342" t="str">
        <f t="shared" si="479"/>
        <v/>
      </c>
      <c r="AD952" s="509" t="str">
        <f t="shared" si="480"/>
        <v/>
      </c>
      <c r="AE952" s="343" t="str">
        <f>IFERROR(ROUNDDOWN(ROUNDDOWN(ROUND(L952*VLOOKUP(K952,【参考】数式用!$A$2:$M$57,MATCH("処遇改善加算Ⅳ",【参考】数式用!$G$3:$M$3,0)+6,0),0),0)*AA952*0.5,0), "")</f>
        <v/>
      </c>
      <c r="AF952" s="344"/>
      <c r="AG952" s="345"/>
      <c r="AH952" s="345"/>
      <c r="AI952" s="344"/>
      <c r="AJ952" s="382"/>
      <c r="AK952" s="346"/>
      <c r="AL952" s="324" t="str">
        <f t="shared" si="481"/>
        <v/>
      </c>
      <c r="AM952" s="325" t="str">
        <f t="shared" si="482"/>
        <v/>
      </c>
      <c r="AN952" s="255"/>
      <c r="AO952" s="577" t="str">
        <f>IFERROR(VLOOKUP(K952,【参考】数式用!$A$2:$N$57,14,FALSE),"")</f>
        <v/>
      </c>
      <c r="AP952" s="577" t="str">
        <f t="shared" si="483"/>
        <v/>
      </c>
      <c r="AQ952" s="560" t="str">
        <f t="shared" si="484"/>
        <v/>
      </c>
      <c r="AR952" s="560" t="str">
        <f t="shared" si="485"/>
        <v>キャリアパス要件Ⅰ・Ⅱ_</v>
      </c>
      <c r="AS952" s="632" t="str">
        <f t="shared" si="486"/>
        <v>入力済</v>
      </c>
      <c r="AT952" s="577" t="str">
        <f t="shared" si="487"/>
        <v/>
      </c>
      <c r="AU952" s="632" t="str">
        <f t="shared" si="488"/>
        <v>入力済</v>
      </c>
      <c r="AV952" s="632" t="str">
        <f t="shared" si="489"/>
        <v/>
      </c>
      <c r="AW952" s="632" t="str">
        <f t="shared" si="490"/>
        <v/>
      </c>
      <c r="AX952" s="577" t="str">
        <f t="shared" si="491"/>
        <v/>
      </c>
      <c r="AY952" s="632" t="str">
        <f>IFERROR(VLOOKUP(K952,【参考】数式用!$AR$3:$AS$49, 2, FALSE), "")</f>
        <v/>
      </c>
      <c r="AZ952" s="577" t="str">
        <f t="shared" si="492"/>
        <v/>
      </c>
      <c r="BA952" s="559" t="str">
        <f t="shared" si="493"/>
        <v>入力済</v>
      </c>
      <c r="BB952" s="632" t="str">
        <f>IFERROR(VLOOKUP(K952,【参考】数式用!$AX$3:$AY$59, 2, FALSE), "")</f>
        <v/>
      </c>
      <c r="BC952" s="577" t="str">
        <f t="shared" si="494"/>
        <v/>
      </c>
      <c r="BD952" s="559" t="str">
        <f t="shared" si="495"/>
        <v>入力済</v>
      </c>
      <c r="BE952" s="559" t="str">
        <f t="shared" si="496"/>
        <v/>
      </c>
      <c r="BF952" s="559" t="str">
        <f t="shared" si="497"/>
        <v/>
      </c>
      <c r="BG952" s="559" t="str">
        <f t="shared" si="498"/>
        <v/>
      </c>
      <c r="BH952" s="559" t="str">
        <f t="shared" si="499"/>
        <v/>
      </c>
      <c r="BI952" s="559" t="str">
        <f t="shared" si="500"/>
        <v/>
      </c>
      <c r="BK952" s="27"/>
      <c r="BL952" s="606" t="str">
        <f t="shared" si="501"/>
        <v/>
      </c>
      <c r="BM952" s="606" t="str">
        <f t="shared" si="502"/>
        <v/>
      </c>
      <c r="BN952" s="606" t="str">
        <f t="shared" si="503"/>
        <v/>
      </c>
      <c r="BO952" s="607" t="str">
        <f>IFERROR(IF(BN952="対象",ROUNDDOWN(L952*VLOOKUP(K952,【参考】数式用!$A$4:$J$42,10,FALSE)*AA952,0),""),"")</f>
        <v/>
      </c>
      <c r="BP952" s="606" t="str">
        <f t="shared" si="476"/>
        <v/>
      </c>
      <c r="BQ952" s="606" t="str">
        <f t="shared" si="504"/>
        <v/>
      </c>
      <c r="BR952" s="608" t="str">
        <f t="shared" si="477"/>
        <v/>
      </c>
      <c r="BS952" s="608" t="str">
        <f t="shared" si="505"/>
        <v/>
      </c>
      <c r="BT952" s="606" t="str">
        <f t="shared" si="506"/>
        <v/>
      </c>
      <c r="BU952" s="607" t="str">
        <f>IFERROR(IF(BT952="Ⅱロ有り",ROUNDDOWN(L952*VLOOKUP(K952,【参考】数式用!$A$4:$J$42,10,FALSE)*AA952,0),""),"")</f>
        <v/>
      </c>
      <c r="BV952" s="606" t="str">
        <f>IFERROR(IF(BT952="Ⅱロなし",ROUNDDOWN(L952*VLOOKUP(K952,【参考】数式用!$A$4:$J$42,8,FALSE)*AA952,0),""),"")</f>
        <v/>
      </c>
    </row>
    <row r="953" spans="1:74" ht="110.1" customHeight="1" thickBot="1">
      <c r="A953" s="333">
        <v>940</v>
      </c>
      <c r="B953" s="1008" t="str">
        <f>IF(基本情報入力シート!B975="","",基本情報入力シート!B975)</f>
        <v/>
      </c>
      <c r="C953" s="1009"/>
      <c r="D953" s="1009"/>
      <c r="E953" s="1009"/>
      <c r="F953" s="1010"/>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24" t="str">
        <f>IF('別紙様式2-2（個票（４、５月））'!M953="","",'別紙様式2-2（個票（４、５月））'!M953)</f>
        <v/>
      </c>
      <c r="N953" s="584" t="str">
        <f>IF('別紙様式2-2（個票（４、５月））'!N953="","",'別紙様式2-2（個票（４、５月））'!N953)</f>
        <v/>
      </c>
      <c r="O953" s="336"/>
      <c r="P953" s="337" t="str">
        <f>IFERROR(VLOOKUP(K953,【参考】数式用!$A$2:$M$57,MATCH(O953,【参考】数式用!$G$3:$M$3,0)+6,0),"")</f>
        <v/>
      </c>
      <c r="Q953" s="338" t="s">
        <v>118</v>
      </c>
      <c r="R953" s="339"/>
      <c r="S953" s="340" t="s">
        <v>183</v>
      </c>
      <c r="T953" s="339"/>
      <c r="U953" s="340" t="s">
        <v>184</v>
      </c>
      <c r="V953" s="339"/>
      <c r="W953" s="340" t="s">
        <v>183</v>
      </c>
      <c r="X953" s="339"/>
      <c r="Y953" s="340" t="s">
        <v>185</v>
      </c>
      <c r="Z953" s="340" t="s">
        <v>186</v>
      </c>
      <c r="AA953" s="340" t="str">
        <f t="shared" si="478"/>
        <v/>
      </c>
      <c r="AB953" s="341" t="s">
        <v>187</v>
      </c>
      <c r="AC953" s="342" t="str">
        <f t="shared" si="479"/>
        <v/>
      </c>
      <c r="AD953" s="509" t="str">
        <f t="shared" si="480"/>
        <v/>
      </c>
      <c r="AE953" s="343" t="str">
        <f>IFERROR(ROUNDDOWN(ROUNDDOWN(ROUND(L953*VLOOKUP(K953,【参考】数式用!$A$2:$M$57,MATCH("処遇改善加算Ⅳ",【参考】数式用!$G$3:$M$3,0)+6,0),0),0)*AA953*0.5,0), "")</f>
        <v/>
      </c>
      <c r="AF953" s="344"/>
      <c r="AG953" s="345"/>
      <c r="AH953" s="345"/>
      <c r="AI953" s="344"/>
      <c r="AJ953" s="382"/>
      <c r="AK953" s="346"/>
      <c r="AL953" s="324" t="str">
        <f t="shared" si="481"/>
        <v/>
      </c>
      <c r="AM953" s="325" t="str">
        <f t="shared" si="482"/>
        <v/>
      </c>
      <c r="AN953" s="255"/>
      <c r="AO953" s="577" t="str">
        <f>IFERROR(VLOOKUP(K953,【参考】数式用!$A$2:$N$57,14,FALSE),"")</f>
        <v/>
      </c>
      <c r="AP953" s="577" t="str">
        <f t="shared" si="483"/>
        <v/>
      </c>
      <c r="AQ953" s="560" t="str">
        <f t="shared" si="484"/>
        <v/>
      </c>
      <c r="AR953" s="560" t="str">
        <f t="shared" si="485"/>
        <v>キャリアパス要件Ⅰ・Ⅱ_</v>
      </c>
      <c r="AS953" s="632" t="str">
        <f t="shared" si="486"/>
        <v>入力済</v>
      </c>
      <c r="AT953" s="577" t="str">
        <f t="shared" si="487"/>
        <v/>
      </c>
      <c r="AU953" s="632" t="str">
        <f t="shared" si="488"/>
        <v>入力済</v>
      </c>
      <c r="AV953" s="632" t="str">
        <f t="shared" si="489"/>
        <v/>
      </c>
      <c r="AW953" s="632" t="str">
        <f t="shared" si="490"/>
        <v/>
      </c>
      <c r="AX953" s="577" t="str">
        <f t="shared" si="491"/>
        <v/>
      </c>
      <c r="AY953" s="632" t="str">
        <f>IFERROR(VLOOKUP(K953,【参考】数式用!$AR$3:$AS$49, 2, FALSE), "")</f>
        <v/>
      </c>
      <c r="AZ953" s="577" t="str">
        <f t="shared" si="492"/>
        <v/>
      </c>
      <c r="BA953" s="559" t="str">
        <f t="shared" si="493"/>
        <v>入力済</v>
      </c>
      <c r="BB953" s="632" t="str">
        <f>IFERROR(VLOOKUP(K953,【参考】数式用!$AX$3:$AY$59, 2, FALSE), "")</f>
        <v/>
      </c>
      <c r="BC953" s="577" t="str">
        <f t="shared" si="494"/>
        <v/>
      </c>
      <c r="BD953" s="559" t="str">
        <f t="shared" si="495"/>
        <v>入力済</v>
      </c>
      <c r="BE953" s="559" t="str">
        <f t="shared" si="496"/>
        <v/>
      </c>
      <c r="BF953" s="559" t="str">
        <f t="shared" si="497"/>
        <v/>
      </c>
      <c r="BG953" s="559" t="str">
        <f t="shared" si="498"/>
        <v/>
      </c>
      <c r="BH953" s="559" t="str">
        <f t="shared" si="499"/>
        <v/>
      </c>
      <c r="BI953" s="559" t="str">
        <f t="shared" si="500"/>
        <v/>
      </c>
      <c r="BK953" s="27"/>
      <c r="BL953" s="606" t="str">
        <f t="shared" si="501"/>
        <v/>
      </c>
      <c r="BM953" s="606" t="str">
        <f t="shared" si="502"/>
        <v/>
      </c>
      <c r="BN953" s="606" t="str">
        <f t="shared" si="503"/>
        <v/>
      </c>
      <c r="BO953" s="607" t="str">
        <f>IFERROR(IF(BN953="対象",ROUNDDOWN(L953*VLOOKUP(K953,【参考】数式用!$A$4:$J$42,10,FALSE)*AA953,0),""),"")</f>
        <v/>
      </c>
      <c r="BP953" s="606" t="str">
        <f t="shared" si="476"/>
        <v/>
      </c>
      <c r="BQ953" s="606" t="str">
        <f t="shared" si="504"/>
        <v/>
      </c>
      <c r="BR953" s="608" t="str">
        <f t="shared" si="477"/>
        <v/>
      </c>
      <c r="BS953" s="608" t="str">
        <f t="shared" si="505"/>
        <v/>
      </c>
      <c r="BT953" s="606" t="str">
        <f t="shared" si="506"/>
        <v/>
      </c>
      <c r="BU953" s="607" t="str">
        <f>IFERROR(IF(BT953="Ⅱロ有り",ROUNDDOWN(L953*VLOOKUP(K953,【参考】数式用!$A$4:$J$42,10,FALSE)*AA953,0),""),"")</f>
        <v/>
      </c>
      <c r="BV953" s="606" t="str">
        <f>IFERROR(IF(BT953="Ⅱロなし",ROUNDDOWN(L953*VLOOKUP(K953,【参考】数式用!$A$4:$J$42,8,FALSE)*AA953,0),""),"")</f>
        <v/>
      </c>
    </row>
    <row r="954" spans="1:74" ht="110.1" customHeight="1" thickBot="1">
      <c r="A954" s="333">
        <v>941</v>
      </c>
      <c r="B954" s="1008" t="str">
        <f>IF(基本情報入力シート!B976="","",基本情報入力シート!B976)</f>
        <v/>
      </c>
      <c r="C954" s="1009"/>
      <c r="D954" s="1009"/>
      <c r="E954" s="1009"/>
      <c r="F954" s="1010"/>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24" t="str">
        <f>IF('別紙様式2-2（個票（４、５月））'!M954="","",'別紙様式2-2（個票（４、５月））'!M954)</f>
        <v/>
      </c>
      <c r="N954" s="584" t="str">
        <f>IF('別紙様式2-2（個票（４、５月））'!N954="","",'別紙様式2-2（個票（４、５月））'!N954)</f>
        <v/>
      </c>
      <c r="O954" s="336"/>
      <c r="P954" s="337" t="str">
        <f>IFERROR(VLOOKUP(K954,【参考】数式用!$A$2:$M$57,MATCH(O954,【参考】数式用!$G$3:$M$3,0)+6,0),"")</f>
        <v/>
      </c>
      <c r="Q954" s="338" t="s">
        <v>118</v>
      </c>
      <c r="R954" s="339"/>
      <c r="S954" s="340" t="s">
        <v>183</v>
      </c>
      <c r="T954" s="339"/>
      <c r="U954" s="340" t="s">
        <v>184</v>
      </c>
      <c r="V954" s="339"/>
      <c r="W954" s="340" t="s">
        <v>183</v>
      </c>
      <c r="X954" s="339"/>
      <c r="Y954" s="340" t="s">
        <v>185</v>
      </c>
      <c r="Z954" s="340" t="s">
        <v>186</v>
      </c>
      <c r="AA954" s="340" t="str">
        <f t="shared" si="478"/>
        <v/>
      </c>
      <c r="AB954" s="341" t="s">
        <v>187</v>
      </c>
      <c r="AC954" s="342" t="str">
        <f t="shared" si="479"/>
        <v/>
      </c>
      <c r="AD954" s="509" t="str">
        <f t="shared" si="480"/>
        <v/>
      </c>
      <c r="AE954" s="343" t="str">
        <f>IFERROR(ROUNDDOWN(ROUNDDOWN(ROUND(L954*VLOOKUP(K954,【参考】数式用!$A$2:$M$57,MATCH("処遇改善加算Ⅳ",【参考】数式用!$G$3:$M$3,0)+6,0),0),0)*AA954*0.5,0), "")</f>
        <v/>
      </c>
      <c r="AF954" s="344"/>
      <c r="AG954" s="345"/>
      <c r="AH954" s="345"/>
      <c r="AI954" s="344"/>
      <c r="AJ954" s="382"/>
      <c r="AK954" s="346"/>
      <c r="AL954" s="324" t="str">
        <f t="shared" si="481"/>
        <v/>
      </c>
      <c r="AM954" s="325" t="str">
        <f t="shared" si="482"/>
        <v/>
      </c>
      <c r="AN954" s="255"/>
      <c r="AO954" s="577" t="str">
        <f>IFERROR(VLOOKUP(K954,【参考】数式用!$A$2:$N$57,14,FALSE),"")</f>
        <v/>
      </c>
      <c r="AP954" s="577" t="str">
        <f t="shared" si="483"/>
        <v/>
      </c>
      <c r="AQ954" s="560" t="str">
        <f t="shared" si="484"/>
        <v/>
      </c>
      <c r="AR954" s="560" t="str">
        <f t="shared" si="485"/>
        <v>キャリアパス要件Ⅰ・Ⅱ_</v>
      </c>
      <c r="AS954" s="632" t="str">
        <f t="shared" si="486"/>
        <v>入力済</v>
      </c>
      <c r="AT954" s="577" t="str">
        <f t="shared" si="487"/>
        <v/>
      </c>
      <c r="AU954" s="632" t="str">
        <f t="shared" si="488"/>
        <v>入力済</v>
      </c>
      <c r="AV954" s="632" t="str">
        <f t="shared" si="489"/>
        <v/>
      </c>
      <c r="AW954" s="632" t="str">
        <f t="shared" si="490"/>
        <v/>
      </c>
      <c r="AX954" s="577" t="str">
        <f t="shared" si="491"/>
        <v/>
      </c>
      <c r="AY954" s="632" t="str">
        <f>IFERROR(VLOOKUP(K954,【参考】数式用!$AR$3:$AS$49, 2, FALSE), "")</f>
        <v/>
      </c>
      <c r="AZ954" s="577" t="str">
        <f t="shared" si="492"/>
        <v/>
      </c>
      <c r="BA954" s="559" t="str">
        <f t="shared" si="493"/>
        <v>入力済</v>
      </c>
      <c r="BB954" s="632" t="str">
        <f>IFERROR(VLOOKUP(K954,【参考】数式用!$AX$3:$AY$59, 2, FALSE), "")</f>
        <v/>
      </c>
      <c r="BC954" s="577" t="str">
        <f t="shared" si="494"/>
        <v/>
      </c>
      <c r="BD954" s="559" t="str">
        <f t="shared" si="495"/>
        <v>入力済</v>
      </c>
      <c r="BE954" s="559" t="str">
        <f t="shared" si="496"/>
        <v/>
      </c>
      <c r="BF954" s="559" t="str">
        <f t="shared" si="497"/>
        <v/>
      </c>
      <c r="BG954" s="559" t="str">
        <f t="shared" si="498"/>
        <v/>
      </c>
      <c r="BH954" s="559" t="str">
        <f t="shared" si="499"/>
        <v/>
      </c>
      <c r="BI954" s="559" t="str">
        <f t="shared" si="500"/>
        <v/>
      </c>
      <c r="BK954" s="27"/>
      <c r="BL954" s="606" t="str">
        <f t="shared" si="501"/>
        <v/>
      </c>
      <c r="BM954" s="606" t="str">
        <f t="shared" si="502"/>
        <v/>
      </c>
      <c r="BN954" s="606" t="str">
        <f t="shared" si="503"/>
        <v/>
      </c>
      <c r="BO954" s="607" t="str">
        <f>IFERROR(IF(BN954="対象",ROUNDDOWN(L954*VLOOKUP(K954,【参考】数式用!$A$4:$J$42,10,FALSE)*AA954,0),""),"")</f>
        <v/>
      </c>
      <c r="BP954" s="606" t="str">
        <f t="shared" si="476"/>
        <v/>
      </c>
      <c r="BQ954" s="606" t="str">
        <f t="shared" si="504"/>
        <v/>
      </c>
      <c r="BR954" s="608" t="str">
        <f t="shared" si="477"/>
        <v/>
      </c>
      <c r="BS954" s="608" t="str">
        <f t="shared" si="505"/>
        <v/>
      </c>
      <c r="BT954" s="606" t="str">
        <f t="shared" si="506"/>
        <v/>
      </c>
      <c r="BU954" s="607" t="str">
        <f>IFERROR(IF(BT954="Ⅱロ有り",ROUNDDOWN(L954*VLOOKUP(K954,【参考】数式用!$A$4:$J$42,10,FALSE)*AA954,0),""),"")</f>
        <v/>
      </c>
      <c r="BV954" s="606" t="str">
        <f>IFERROR(IF(BT954="Ⅱロなし",ROUNDDOWN(L954*VLOOKUP(K954,【参考】数式用!$A$4:$J$42,8,FALSE)*AA954,0),""),"")</f>
        <v/>
      </c>
    </row>
    <row r="955" spans="1:74" ht="110.1" customHeight="1" thickBot="1">
      <c r="A955" s="333">
        <v>942</v>
      </c>
      <c r="B955" s="1008" t="str">
        <f>IF(基本情報入力シート!B977="","",基本情報入力シート!B977)</f>
        <v/>
      </c>
      <c r="C955" s="1009"/>
      <c r="D955" s="1009"/>
      <c r="E955" s="1009"/>
      <c r="F955" s="1010"/>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24" t="str">
        <f>IF('別紙様式2-2（個票（４、５月））'!M955="","",'別紙様式2-2（個票（４、５月））'!M955)</f>
        <v/>
      </c>
      <c r="N955" s="584" t="str">
        <f>IF('別紙様式2-2（個票（４、５月））'!N955="","",'別紙様式2-2（個票（４、５月））'!N955)</f>
        <v/>
      </c>
      <c r="O955" s="336"/>
      <c r="P955" s="337" t="str">
        <f>IFERROR(VLOOKUP(K955,【参考】数式用!$A$2:$M$57,MATCH(O955,【参考】数式用!$G$3:$M$3,0)+6,0),"")</f>
        <v/>
      </c>
      <c r="Q955" s="338" t="s">
        <v>118</v>
      </c>
      <c r="R955" s="339"/>
      <c r="S955" s="340" t="s">
        <v>183</v>
      </c>
      <c r="T955" s="339"/>
      <c r="U955" s="340" t="s">
        <v>184</v>
      </c>
      <c r="V955" s="339"/>
      <c r="W955" s="340" t="s">
        <v>183</v>
      </c>
      <c r="X955" s="339"/>
      <c r="Y955" s="340" t="s">
        <v>185</v>
      </c>
      <c r="Z955" s="340" t="s">
        <v>186</v>
      </c>
      <c r="AA955" s="340" t="str">
        <f t="shared" si="478"/>
        <v/>
      </c>
      <c r="AB955" s="341" t="s">
        <v>187</v>
      </c>
      <c r="AC955" s="342" t="str">
        <f t="shared" si="479"/>
        <v/>
      </c>
      <c r="AD955" s="509" t="str">
        <f t="shared" si="480"/>
        <v/>
      </c>
      <c r="AE955" s="343" t="str">
        <f>IFERROR(ROUNDDOWN(ROUNDDOWN(ROUND(L955*VLOOKUP(K955,【参考】数式用!$A$2:$M$57,MATCH("処遇改善加算Ⅳ",【参考】数式用!$G$3:$M$3,0)+6,0),0),0)*AA955*0.5,0), "")</f>
        <v/>
      </c>
      <c r="AF955" s="344"/>
      <c r="AG955" s="345"/>
      <c r="AH955" s="345"/>
      <c r="AI955" s="344"/>
      <c r="AJ955" s="382"/>
      <c r="AK955" s="346"/>
      <c r="AL955" s="324" t="str">
        <f t="shared" si="481"/>
        <v/>
      </c>
      <c r="AM955" s="325" t="str">
        <f t="shared" si="482"/>
        <v/>
      </c>
      <c r="AN955" s="255"/>
      <c r="AO955" s="577" t="str">
        <f>IFERROR(VLOOKUP(K955,【参考】数式用!$A$2:$N$57,14,FALSE),"")</f>
        <v/>
      </c>
      <c r="AP955" s="577" t="str">
        <f t="shared" si="483"/>
        <v/>
      </c>
      <c r="AQ955" s="560" t="str">
        <f t="shared" si="484"/>
        <v/>
      </c>
      <c r="AR955" s="560" t="str">
        <f t="shared" si="485"/>
        <v>キャリアパス要件Ⅰ・Ⅱ_</v>
      </c>
      <c r="AS955" s="632" t="str">
        <f t="shared" si="486"/>
        <v>入力済</v>
      </c>
      <c r="AT955" s="577" t="str">
        <f t="shared" si="487"/>
        <v/>
      </c>
      <c r="AU955" s="632" t="str">
        <f t="shared" si="488"/>
        <v>入力済</v>
      </c>
      <c r="AV955" s="632" t="str">
        <f t="shared" si="489"/>
        <v/>
      </c>
      <c r="AW955" s="632" t="str">
        <f t="shared" si="490"/>
        <v/>
      </c>
      <c r="AX955" s="577" t="str">
        <f t="shared" si="491"/>
        <v/>
      </c>
      <c r="AY955" s="632" t="str">
        <f>IFERROR(VLOOKUP(K955,【参考】数式用!$AR$3:$AS$49, 2, FALSE), "")</f>
        <v/>
      </c>
      <c r="AZ955" s="577" t="str">
        <f t="shared" si="492"/>
        <v/>
      </c>
      <c r="BA955" s="559" t="str">
        <f t="shared" si="493"/>
        <v>入力済</v>
      </c>
      <c r="BB955" s="632" t="str">
        <f>IFERROR(VLOOKUP(K955,【参考】数式用!$AX$3:$AY$59, 2, FALSE), "")</f>
        <v/>
      </c>
      <c r="BC955" s="577" t="str">
        <f t="shared" si="494"/>
        <v/>
      </c>
      <c r="BD955" s="559" t="str">
        <f t="shared" si="495"/>
        <v>入力済</v>
      </c>
      <c r="BE955" s="559" t="str">
        <f t="shared" si="496"/>
        <v/>
      </c>
      <c r="BF955" s="559" t="str">
        <f t="shared" si="497"/>
        <v/>
      </c>
      <c r="BG955" s="559" t="str">
        <f t="shared" si="498"/>
        <v/>
      </c>
      <c r="BH955" s="559" t="str">
        <f t="shared" si="499"/>
        <v/>
      </c>
      <c r="BI955" s="559" t="str">
        <f t="shared" si="500"/>
        <v/>
      </c>
      <c r="BK955" s="27"/>
      <c r="BL955" s="606" t="str">
        <f t="shared" si="501"/>
        <v/>
      </c>
      <c r="BM955" s="606" t="str">
        <f t="shared" si="502"/>
        <v/>
      </c>
      <c r="BN955" s="606" t="str">
        <f t="shared" si="503"/>
        <v/>
      </c>
      <c r="BO955" s="607" t="str">
        <f>IFERROR(IF(BN955="対象",ROUNDDOWN(L955*VLOOKUP(K955,【参考】数式用!$A$4:$J$42,10,FALSE)*AA955,0),""),"")</f>
        <v/>
      </c>
      <c r="BP955" s="606" t="str">
        <f t="shared" si="476"/>
        <v/>
      </c>
      <c r="BQ955" s="606" t="str">
        <f t="shared" si="504"/>
        <v/>
      </c>
      <c r="BR955" s="608" t="str">
        <f t="shared" si="477"/>
        <v/>
      </c>
      <c r="BS955" s="608" t="str">
        <f t="shared" si="505"/>
        <v/>
      </c>
      <c r="BT955" s="606" t="str">
        <f t="shared" si="506"/>
        <v/>
      </c>
      <c r="BU955" s="607" t="str">
        <f>IFERROR(IF(BT955="Ⅱロ有り",ROUNDDOWN(L955*VLOOKUP(K955,【参考】数式用!$A$4:$J$42,10,FALSE)*AA955,0),""),"")</f>
        <v/>
      </c>
      <c r="BV955" s="606" t="str">
        <f>IFERROR(IF(BT955="Ⅱロなし",ROUNDDOWN(L955*VLOOKUP(K955,【参考】数式用!$A$4:$J$42,8,FALSE)*AA955,0),""),"")</f>
        <v/>
      </c>
    </row>
    <row r="956" spans="1:74" ht="110.1" customHeight="1" thickBot="1">
      <c r="A956" s="333">
        <v>943</v>
      </c>
      <c r="B956" s="1008" t="str">
        <f>IF(基本情報入力シート!B978="","",基本情報入力シート!B978)</f>
        <v/>
      </c>
      <c r="C956" s="1009"/>
      <c r="D956" s="1009"/>
      <c r="E956" s="1009"/>
      <c r="F956" s="1010"/>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24" t="str">
        <f>IF('別紙様式2-2（個票（４、５月））'!M956="","",'別紙様式2-2（個票（４、５月））'!M956)</f>
        <v/>
      </c>
      <c r="N956" s="584" t="str">
        <f>IF('別紙様式2-2（個票（４、５月））'!N956="","",'別紙様式2-2（個票（４、５月））'!N956)</f>
        <v/>
      </c>
      <c r="O956" s="336"/>
      <c r="P956" s="337" t="str">
        <f>IFERROR(VLOOKUP(K956,【参考】数式用!$A$2:$M$57,MATCH(O956,【参考】数式用!$G$3:$M$3,0)+6,0),"")</f>
        <v/>
      </c>
      <c r="Q956" s="338" t="s">
        <v>118</v>
      </c>
      <c r="R956" s="339"/>
      <c r="S956" s="340" t="s">
        <v>183</v>
      </c>
      <c r="T956" s="339"/>
      <c r="U956" s="340" t="s">
        <v>184</v>
      </c>
      <c r="V956" s="339"/>
      <c r="W956" s="340" t="s">
        <v>183</v>
      </c>
      <c r="X956" s="339"/>
      <c r="Y956" s="340" t="s">
        <v>185</v>
      </c>
      <c r="Z956" s="340" t="s">
        <v>186</v>
      </c>
      <c r="AA956" s="340" t="str">
        <f t="shared" si="478"/>
        <v/>
      </c>
      <c r="AB956" s="341" t="s">
        <v>187</v>
      </c>
      <c r="AC956" s="342" t="str">
        <f t="shared" si="479"/>
        <v/>
      </c>
      <c r="AD956" s="509" t="str">
        <f t="shared" si="480"/>
        <v/>
      </c>
      <c r="AE956" s="343" t="str">
        <f>IFERROR(ROUNDDOWN(ROUNDDOWN(ROUND(L956*VLOOKUP(K956,【参考】数式用!$A$2:$M$57,MATCH("処遇改善加算Ⅳ",【参考】数式用!$G$3:$M$3,0)+6,0),0),0)*AA956*0.5,0), "")</f>
        <v/>
      </c>
      <c r="AF956" s="344"/>
      <c r="AG956" s="345"/>
      <c r="AH956" s="345"/>
      <c r="AI956" s="344"/>
      <c r="AJ956" s="382"/>
      <c r="AK956" s="346"/>
      <c r="AL956" s="324" t="str">
        <f t="shared" si="481"/>
        <v/>
      </c>
      <c r="AM956" s="325" t="str">
        <f t="shared" si="482"/>
        <v/>
      </c>
      <c r="AN956" s="255"/>
      <c r="AO956" s="577" t="str">
        <f>IFERROR(VLOOKUP(K956,【参考】数式用!$A$2:$N$57,14,FALSE),"")</f>
        <v/>
      </c>
      <c r="AP956" s="577" t="str">
        <f t="shared" si="483"/>
        <v/>
      </c>
      <c r="AQ956" s="560" t="str">
        <f t="shared" si="484"/>
        <v/>
      </c>
      <c r="AR956" s="560" t="str">
        <f t="shared" si="485"/>
        <v>キャリアパス要件Ⅰ・Ⅱ_</v>
      </c>
      <c r="AS956" s="632" t="str">
        <f t="shared" si="486"/>
        <v>入力済</v>
      </c>
      <c r="AT956" s="577" t="str">
        <f t="shared" si="487"/>
        <v/>
      </c>
      <c r="AU956" s="632" t="str">
        <f t="shared" si="488"/>
        <v>入力済</v>
      </c>
      <c r="AV956" s="632" t="str">
        <f t="shared" si="489"/>
        <v/>
      </c>
      <c r="AW956" s="632" t="str">
        <f t="shared" si="490"/>
        <v/>
      </c>
      <c r="AX956" s="577" t="str">
        <f t="shared" si="491"/>
        <v/>
      </c>
      <c r="AY956" s="632" t="str">
        <f>IFERROR(VLOOKUP(K956,【参考】数式用!$AR$3:$AS$49, 2, FALSE), "")</f>
        <v/>
      </c>
      <c r="AZ956" s="577" t="str">
        <f t="shared" si="492"/>
        <v/>
      </c>
      <c r="BA956" s="559" t="str">
        <f t="shared" si="493"/>
        <v>入力済</v>
      </c>
      <c r="BB956" s="632" t="str">
        <f>IFERROR(VLOOKUP(K956,【参考】数式用!$AX$3:$AY$59, 2, FALSE), "")</f>
        <v/>
      </c>
      <c r="BC956" s="577" t="str">
        <f t="shared" si="494"/>
        <v/>
      </c>
      <c r="BD956" s="559" t="str">
        <f t="shared" si="495"/>
        <v>入力済</v>
      </c>
      <c r="BE956" s="559" t="str">
        <f t="shared" si="496"/>
        <v/>
      </c>
      <c r="BF956" s="559" t="str">
        <f t="shared" si="497"/>
        <v/>
      </c>
      <c r="BG956" s="559" t="str">
        <f t="shared" si="498"/>
        <v/>
      </c>
      <c r="BH956" s="559" t="str">
        <f t="shared" si="499"/>
        <v/>
      </c>
      <c r="BI956" s="559" t="str">
        <f t="shared" si="500"/>
        <v/>
      </c>
      <c r="BK956" s="27"/>
      <c r="BL956" s="606" t="str">
        <f t="shared" si="501"/>
        <v/>
      </c>
      <c r="BM956" s="606" t="str">
        <f t="shared" si="502"/>
        <v/>
      </c>
      <c r="BN956" s="606" t="str">
        <f t="shared" si="503"/>
        <v/>
      </c>
      <c r="BO956" s="607" t="str">
        <f>IFERROR(IF(BN956="対象",ROUNDDOWN(L956*VLOOKUP(K956,【参考】数式用!$A$4:$J$42,10,FALSE)*AA956,0),""),"")</f>
        <v/>
      </c>
      <c r="BP956" s="606" t="str">
        <f t="shared" si="476"/>
        <v/>
      </c>
      <c r="BQ956" s="606" t="str">
        <f t="shared" si="504"/>
        <v/>
      </c>
      <c r="BR956" s="608" t="str">
        <f t="shared" si="477"/>
        <v/>
      </c>
      <c r="BS956" s="608" t="str">
        <f t="shared" si="505"/>
        <v/>
      </c>
      <c r="BT956" s="606" t="str">
        <f t="shared" si="506"/>
        <v/>
      </c>
      <c r="BU956" s="607" t="str">
        <f>IFERROR(IF(BT956="Ⅱロ有り",ROUNDDOWN(L956*VLOOKUP(K956,【参考】数式用!$A$4:$J$42,10,FALSE)*AA956,0),""),"")</f>
        <v/>
      </c>
      <c r="BV956" s="606" t="str">
        <f>IFERROR(IF(BT956="Ⅱロなし",ROUNDDOWN(L956*VLOOKUP(K956,【参考】数式用!$A$4:$J$42,8,FALSE)*AA956,0),""),"")</f>
        <v/>
      </c>
    </row>
    <row r="957" spans="1:74" ht="110.1" customHeight="1" thickBot="1">
      <c r="A957" s="333">
        <v>944</v>
      </c>
      <c r="B957" s="1008" t="str">
        <f>IF(基本情報入力シート!B979="","",基本情報入力シート!B979)</f>
        <v/>
      </c>
      <c r="C957" s="1009"/>
      <c r="D957" s="1009"/>
      <c r="E957" s="1009"/>
      <c r="F957" s="1010"/>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24" t="str">
        <f>IF('別紙様式2-2（個票（４、５月））'!M957="","",'別紙様式2-2（個票（４、５月））'!M957)</f>
        <v/>
      </c>
      <c r="N957" s="584" t="str">
        <f>IF('別紙様式2-2（個票（４、５月））'!N957="","",'別紙様式2-2（個票（４、５月））'!N957)</f>
        <v/>
      </c>
      <c r="O957" s="336"/>
      <c r="P957" s="337" t="str">
        <f>IFERROR(VLOOKUP(K957,【参考】数式用!$A$2:$M$57,MATCH(O957,【参考】数式用!$G$3:$M$3,0)+6,0),"")</f>
        <v/>
      </c>
      <c r="Q957" s="338" t="s">
        <v>118</v>
      </c>
      <c r="R957" s="339"/>
      <c r="S957" s="340" t="s">
        <v>183</v>
      </c>
      <c r="T957" s="339"/>
      <c r="U957" s="340" t="s">
        <v>184</v>
      </c>
      <c r="V957" s="339"/>
      <c r="W957" s="340" t="s">
        <v>183</v>
      </c>
      <c r="X957" s="339"/>
      <c r="Y957" s="340" t="s">
        <v>185</v>
      </c>
      <c r="Z957" s="340" t="s">
        <v>186</v>
      </c>
      <c r="AA957" s="340" t="str">
        <f t="shared" si="478"/>
        <v/>
      </c>
      <c r="AB957" s="341" t="s">
        <v>187</v>
      </c>
      <c r="AC957" s="342" t="str">
        <f t="shared" si="479"/>
        <v/>
      </c>
      <c r="AD957" s="509" t="str">
        <f t="shared" si="480"/>
        <v/>
      </c>
      <c r="AE957" s="343" t="str">
        <f>IFERROR(ROUNDDOWN(ROUNDDOWN(ROUND(L957*VLOOKUP(K957,【参考】数式用!$A$2:$M$57,MATCH("処遇改善加算Ⅳ",【参考】数式用!$G$3:$M$3,0)+6,0),0),0)*AA957*0.5,0), "")</f>
        <v/>
      </c>
      <c r="AF957" s="344"/>
      <c r="AG957" s="345"/>
      <c r="AH957" s="345"/>
      <c r="AI957" s="344"/>
      <c r="AJ957" s="382"/>
      <c r="AK957" s="346"/>
      <c r="AL957" s="324" t="str">
        <f t="shared" si="481"/>
        <v/>
      </c>
      <c r="AM957" s="325" t="str">
        <f t="shared" si="482"/>
        <v/>
      </c>
      <c r="AN957" s="255"/>
      <c r="AO957" s="577" t="str">
        <f>IFERROR(VLOOKUP(K957,【参考】数式用!$A$2:$N$57,14,FALSE),"")</f>
        <v/>
      </c>
      <c r="AP957" s="577" t="str">
        <f t="shared" si="483"/>
        <v/>
      </c>
      <c r="AQ957" s="560" t="str">
        <f t="shared" si="484"/>
        <v/>
      </c>
      <c r="AR957" s="560" t="str">
        <f t="shared" si="485"/>
        <v>キャリアパス要件Ⅰ・Ⅱ_</v>
      </c>
      <c r="AS957" s="632" t="str">
        <f t="shared" si="486"/>
        <v>入力済</v>
      </c>
      <c r="AT957" s="577" t="str">
        <f t="shared" si="487"/>
        <v/>
      </c>
      <c r="AU957" s="632" t="str">
        <f t="shared" si="488"/>
        <v>入力済</v>
      </c>
      <c r="AV957" s="632" t="str">
        <f t="shared" si="489"/>
        <v/>
      </c>
      <c r="AW957" s="632" t="str">
        <f t="shared" si="490"/>
        <v/>
      </c>
      <c r="AX957" s="577" t="str">
        <f t="shared" si="491"/>
        <v/>
      </c>
      <c r="AY957" s="632" t="str">
        <f>IFERROR(VLOOKUP(K957,【参考】数式用!$AR$3:$AS$49, 2, FALSE), "")</f>
        <v/>
      </c>
      <c r="AZ957" s="577" t="str">
        <f t="shared" si="492"/>
        <v/>
      </c>
      <c r="BA957" s="559" t="str">
        <f t="shared" si="493"/>
        <v>入力済</v>
      </c>
      <c r="BB957" s="632" t="str">
        <f>IFERROR(VLOOKUP(K957,【参考】数式用!$AX$3:$AY$59, 2, FALSE), "")</f>
        <v/>
      </c>
      <c r="BC957" s="577" t="str">
        <f t="shared" si="494"/>
        <v/>
      </c>
      <c r="BD957" s="559" t="str">
        <f t="shared" si="495"/>
        <v>入力済</v>
      </c>
      <c r="BE957" s="559" t="str">
        <f t="shared" si="496"/>
        <v/>
      </c>
      <c r="BF957" s="559" t="str">
        <f t="shared" si="497"/>
        <v/>
      </c>
      <c r="BG957" s="559" t="str">
        <f t="shared" si="498"/>
        <v/>
      </c>
      <c r="BH957" s="559" t="str">
        <f t="shared" si="499"/>
        <v/>
      </c>
      <c r="BI957" s="559" t="str">
        <f t="shared" si="500"/>
        <v/>
      </c>
      <c r="BK957" s="27"/>
      <c r="BL957" s="606" t="str">
        <f t="shared" si="501"/>
        <v/>
      </c>
      <c r="BM957" s="606" t="str">
        <f t="shared" si="502"/>
        <v/>
      </c>
      <c r="BN957" s="606" t="str">
        <f t="shared" si="503"/>
        <v/>
      </c>
      <c r="BO957" s="607" t="str">
        <f>IFERROR(IF(BN957="対象",ROUNDDOWN(L957*VLOOKUP(K957,【参考】数式用!$A$4:$J$42,10,FALSE)*AA957,0),""),"")</f>
        <v/>
      </c>
      <c r="BP957" s="606" t="str">
        <f t="shared" si="476"/>
        <v/>
      </c>
      <c r="BQ957" s="606" t="str">
        <f t="shared" si="504"/>
        <v/>
      </c>
      <c r="BR957" s="608" t="str">
        <f t="shared" si="477"/>
        <v/>
      </c>
      <c r="BS957" s="608" t="str">
        <f t="shared" si="505"/>
        <v/>
      </c>
      <c r="BT957" s="606" t="str">
        <f t="shared" si="506"/>
        <v/>
      </c>
      <c r="BU957" s="607" t="str">
        <f>IFERROR(IF(BT957="Ⅱロ有り",ROUNDDOWN(L957*VLOOKUP(K957,【参考】数式用!$A$4:$J$42,10,FALSE)*AA957,0),""),"")</f>
        <v/>
      </c>
      <c r="BV957" s="606" t="str">
        <f>IFERROR(IF(BT957="Ⅱロなし",ROUNDDOWN(L957*VLOOKUP(K957,【参考】数式用!$A$4:$J$42,8,FALSE)*AA957,0),""),"")</f>
        <v/>
      </c>
    </row>
    <row r="958" spans="1:74" ht="110.1" customHeight="1" thickBot="1">
      <c r="A958" s="333">
        <v>945</v>
      </c>
      <c r="B958" s="1008" t="str">
        <f>IF(基本情報入力シート!B980="","",基本情報入力シート!B980)</f>
        <v/>
      </c>
      <c r="C958" s="1009"/>
      <c r="D958" s="1009"/>
      <c r="E958" s="1009"/>
      <c r="F958" s="1010"/>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24" t="str">
        <f>IF('別紙様式2-2（個票（４、５月））'!M958="","",'別紙様式2-2（個票（４、５月））'!M958)</f>
        <v/>
      </c>
      <c r="N958" s="584" t="str">
        <f>IF('別紙様式2-2（個票（４、５月））'!N958="","",'別紙様式2-2（個票（４、５月））'!N958)</f>
        <v/>
      </c>
      <c r="O958" s="336"/>
      <c r="P958" s="337" t="str">
        <f>IFERROR(VLOOKUP(K958,【参考】数式用!$A$2:$M$57,MATCH(O958,【参考】数式用!$G$3:$M$3,0)+6,0),"")</f>
        <v/>
      </c>
      <c r="Q958" s="338" t="s">
        <v>118</v>
      </c>
      <c r="R958" s="339"/>
      <c r="S958" s="340" t="s">
        <v>183</v>
      </c>
      <c r="T958" s="339"/>
      <c r="U958" s="340" t="s">
        <v>184</v>
      </c>
      <c r="V958" s="339"/>
      <c r="W958" s="340" t="s">
        <v>183</v>
      </c>
      <c r="X958" s="339"/>
      <c r="Y958" s="340" t="s">
        <v>185</v>
      </c>
      <c r="Z958" s="340" t="s">
        <v>186</v>
      </c>
      <c r="AA958" s="340" t="str">
        <f t="shared" si="478"/>
        <v/>
      </c>
      <c r="AB958" s="341" t="s">
        <v>187</v>
      </c>
      <c r="AC958" s="342" t="str">
        <f t="shared" si="479"/>
        <v/>
      </c>
      <c r="AD958" s="509" t="str">
        <f t="shared" si="480"/>
        <v/>
      </c>
      <c r="AE958" s="343" t="str">
        <f>IFERROR(ROUNDDOWN(ROUNDDOWN(ROUND(L958*VLOOKUP(K958,【参考】数式用!$A$2:$M$57,MATCH("処遇改善加算Ⅳ",【参考】数式用!$G$3:$M$3,0)+6,0),0),0)*AA958*0.5,0), "")</f>
        <v/>
      </c>
      <c r="AF958" s="344"/>
      <c r="AG958" s="345"/>
      <c r="AH958" s="345"/>
      <c r="AI958" s="344"/>
      <c r="AJ958" s="382"/>
      <c r="AK958" s="346"/>
      <c r="AL958" s="324" t="str">
        <f t="shared" si="481"/>
        <v/>
      </c>
      <c r="AM958" s="325" t="str">
        <f t="shared" si="482"/>
        <v/>
      </c>
      <c r="AN958" s="255"/>
      <c r="AO958" s="577" t="str">
        <f>IFERROR(VLOOKUP(K958,【参考】数式用!$A$2:$N$57,14,FALSE),"")</f>
        <v/>
      </c>
      <c r="AP958" s="577" t="str">
        <f t="shared" si="483"/>
        <v/>
      </c>
      <c r="AQ958" s="560" t="str">
        <f t="shared" si="484"/>
        <v/>
      </c>
      <c r="AR958" s="560" t="str">
        <f t="shared" si="485"/>
        <v>キャリアパス要件Ⅰ・Ⅱ_</v>
      </c>
      <c r="AS958" s="632" t="str">
        <f t="shared" si="486"/>
        <v>入力済</v>
      </c>
      <c r="AT958" s="577" t="str">
        <f t="shared" si="487"/>
        <v/>
      </c>
      <c r="AU958" s="632" t="str">
        <f t="shared" si="488"/>
        <v>入力済</v>
      </c>
      <c r="AV958" s="632" t="str">
        <f t="shared" si="489"/>
        <v/>
      </c>
      <c r="AW958" s="632" t="str">
        <f t="shared" si="490"/>
        <v/>
      </c>
      <c r="AX958" s="577" t="str">
        <f t="shared" si="491"/>
        <v/>
      </c>
      <c r="AY958" s="632" t="str">
        <f>IFERROR(VLOOKUP(K958,【参考】数式用!$AR$3:$AS$49, 2, FALSE), "")</f>
        <v/>
      </c>
      <c r="AZ958" s="577" t="str">
        <f t="shared" si="492"/>
        <v/>
      </c>
      <c r="BA958" s="559" t="str">
        <f t="shared" si="493"/>
        <v>入力済</v>
      </c>
      <c r="BB958" s="632" t="str">
        <f>IFERROR(VLOOKUP(K958,【参考】数式用!$AX$3:$AY$59, 2, FALSE), "")</f>
        <v/>
      </c>
      <c r="BC958" s="577" t="str">
        <f t="shared" si="494"/>
        <v/>
      </c>
      <c r="BD958" s="559" t="str">
        <f t="shared" si="495"/>
        <v>入力済</v>
      </c>
      <c r="BE958" s="559" t="str">
        <f t="shared" si="496"/>
        <v/>
      </c>
      <c r="BF958" s="559" t="str">
        <f t="shared" si="497"/>
        <v/>
      </c>
      <c r="BG958" s="559" t="str">
        <f t="shared" si="498"/>
        <v/>
      </c>
      <c r="BH958" s="559" t="str">
        <f t="shared" si="499"/>
        <v/>
      </c>
      <c r="BI958" s="559" t="str">
        <f t="shared" si="500"/>
        <v/>
      </c>
      <c r="BK958" s="27"/>
      <c r="BL958" s="606" t="str">
        <f t="shared" si="501"/>
        <v/>
      </c>
      <c r="BM958" s="606" t="str">
        <f t="shared" si="502"/>
        <v/>
      </c>
      <c r="BN958" s="606" t="str">
        <f t="shared" si="503"/>
        <v/>
      </c>
      <c r="BO958" s="607" t="str">
        <f>IFERROR(IF(BN958="対象",ROUNDDOWN(L958*VLOOKUP(K958,【参考】数式用!$A$4:$J$42,10,FALSE)*AA958,0),""),"")</f>
        <v/>
      </c>
      <c r="BP958" s="606" t="str">
        <f t="shared" si="476"/>
        <v/>
      </c>
      <c r="BQ958" s="606" t="str">
        <f t="shared" si="504"/>
        <v/>
      </c>
      <c r="BR958" s="608" t="str">
        <f t="shared" si="477"/>
        <v/>
      </c>
      <c r="BS958" s="608" t="str">
        <f t="shared" si="505"/>
        <v/>
      </c>
      <c r="BT958" s="606" t="str">
        <f t="shared" si="506"/>
        <v/>
      </c>
      <c r="BU958" s="607" t="str">
        <f>IFERROR(IF(BT958="Ⅱロ有り",ROUNDDOWN(L958*VLOOKUP(K958,【参考】数式用!$A$4:$J$42,10,FALSE)*AA958,0),""),"")</f>
        <v/>
      </c>
      <c r="BV958" s="606" t="str">
        <f>IFERROR(IF(BT958="Ⅱロなし",ROUNDDOWN(L958*VLOOKUP(K958,【参考】数式用!$A$4:$J$42,8,FALSE)*AA958,0),""),"")</f>
        <v/>
      </c>
    </row>
    <row r="959" spans="1:74" ht="110.1" customHeight="1" thickBot="1">
      <c r="A959" s="333">
        <v>946</v>
      </c>
      <c r="B959" s="1008" t="str">
        <f>IF(基本情報入力シート!B981="","",基本情報入力シート!B981)</f>
        <v/>
      </c>
      <c r="C959" s="1009"/>
      <c r="D959" s="1009"/>
      <c r="E959" s="1009"/>
      <c r="F959" s="1010"/>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24" t="str">
        <f>IF('別紙様式2-2（個票（４、５月））'!M959="","",'別紙様式2-2（個票（４、５月））'!M959)</f>
        <v/>
      </c>
      <c r="N959" s="584" t="str">
        <f>IF('別紙様式2-2（個票（４、５月））'!N959="","",'別紙様式2-2（個票（４、５月））'!N959)</f>
        <v/>
      </c>
      <c r="O959" s="336"/>
      <c r="P959" s="337" t="str">
        <f>IFERROR(VLOOKUP(K959,【参考】数式用!$A$2:$M$57,MATCH(O959,【参考】数式用!$G$3:$M$3,0)+6,0),"")</f>
        <v/>
      </c>
      <c r="Q959" s="338" t="s">
        <v>118</v>
      </c>
      <c r="R959" s="339"/>
      <c r="S959" s="340" t="s">
        <v>183</v>
      </c>
      <c r="T959" s="339"/>
      <c r="U959" s="340" t="s">
        <v>184</v>
      </c>
      <c r="V959" s="339"/>
      <c r="W959" s="340" t="s">
        <v>183</v>
      </c>
      <c r="X959" s="339"/>
      <c r="Y959" s="340" t="s">
        <v>185</v>
      </c>
      <c r="Z959" s="340" t="s">
        <v>186</v>
      </c>
      <c r="AA959" s="340" t="str">
        <f t="shared" si="478"/>
        <v/>
      </c>
      <c r="AB959" s="341" t="s">
        <v>187</v>
      </c>
      <c r="AC959" s="342" t="str">
        <f t="shared" si="479"/>
        <v/>
      </c>
      <c r="AD959" s="509" t="str">
        <f t="shared" si="480"/>
        <v/>
      </c>
      <c r="AE959" s="343" t="str">
        <f>IFERROR(ROUNDDOWN(ROUNDDOWN(ROUND(L959*VLOOKUP(K959,【参考】数式用!$A$2:$M$57,MATCH("処遇改善加算Ⅳ",【参考】数式用!$G$3:$M$3,0)+6,0),0),0)*AA959*0.5,0), "")</f>
        <v/>
      </c>
      <c r="AF959" s="344"/>
      <c r="AG959" s="345"/>
      <c r="AH959" s="345"/>
      <c r="AI959" s="344"/>
      <c r="AJ959" s="382"/>
      <c r="AK959" s="346"/>
      <c r="AL959" s="324" t="str">
        <f t="shared" si="481"/>
        <v/>
      </c>
      <c r="AM959" s="325" t="str">
        <f t="shared" si="482"/>
        <v/>
      </c>
      <c r="AN959" s="255"/>
      <c r="AO959" s="577" t="str">
        <f>IFERROR(VLOOKUP(K959,【参考】数式用!$A$2:$N$57,14,FALSE),"")</f>
        <v/>
      </c>
      <c r="AP959" s="577" t="str">
        <f t="shared" si="483"/>
        <v/>
      </c>
      <c r="AQ959" s="560" t="str">
        <f t="shared" si="484"/>
        <v/>
      </c>
      <c r="AR959" s="560" t="str">
        <f t="shared" si="485"/>
        <v>キャリアパス要件Ⅰ・Ⅱ_</v>
      </c>
      <c r="AS959" s="632" t="str">
        <f t="shared" si="486"/>
        <v>入力済</v>
      </c>
      <c r="AT959" s="577" t="str">
        <f t="shared" si="487"/>
        <v/>
      </c>
      <c r="AU959" s="632" t="str">
        <f t="shared" si="488"/>
        <v>入力済</v>
      </c>
      <c r="AV959" s="632" t="str">
        <f t="shared" si="489"/>
        <v/>
      </c>
      <c r="AW959" s="632" t="str">
        <f t="shared" si="490"/>
        <v/>
      </c>
      <c r="AX959" s="577" t="str">
        <f t="shared" si="491"/>
        <v/>
      </c>
      <c r="AY959" s="632" t="str">
        <f>IFERROR(VLOOKUP(K959,【参考】数式用!$AR$3:$AS$49, 2, FALSE), "")</f>
        <v/>
      </c>
      <c r="AZ959" s="577" t="str">
        <f t="shared" si="492"/>
        <v/>
      </c>
      <c r="BA959" s="559" t="str">
        <f t="shared" si="493"/>
        <v>入力済</v>
      </c>
      <c r="BB959" s="632" t="str">
        <f>IFERROR(VLOOKUP(K959,【参考】数式用!$AX$3:$AY$59, 2, FALSE), "")</f>
        <v/>
      </c>
      <c r="BC959" s="577" t="str">
        <f t="shared" si="494"/>
        <v/>
      </c>
      <c r="BD959" s="559" t="str">
        <f t="shared" si="495"/>
        <v>入力済</v>
      </c>
      <c r="BE959" s="559" t="str">
        <f t="shared" si="496"/>
        <v/>
      </c>
      <c r="BF959" s="559" t="str">
        <f t="shared" si="497"/>
        <v/>
      </c>
      <c r="BG959" s="559" t="str">
        <f t="shared" si="498"/>
        <v/>
      </c>
      <c r="BH959" s="559" t="str">
        <f t="shared" si="499"/>
        <v/>
      </c>
      <c r="BI959" s="559" t="str">
        <f t="shared" si="500"/>
        <v/>
      </c>
      <c r="BK959" s="27"/>
      <c r="BL959" s="606" t="str">
        <f t="shared" si="501"/>
        <v/>
      </c>
      <c r="BM959" s="606" t="str">
        <f t="shared" si="502"/>
        <v/>
      </c>
      <c r="BN959" s="606" t="str">
        <f t="shared" si="503"/>
        <v/>
      </c>
      <c r="BO959" s="607" t="str">
        <f>IFERROR(IF(BN959="対象",ROUNDDOWN(L959*VLOOKUP(K959,【参考】数式用!$A$4:$J$42,10,FALSE)*AA959,0),""),"")</f>
        <v/>
      </c>
      <c r="BP959" s="606" t="str">
        <f t="shared" si="476"/>
        <v/>
      </c>
      <c r="BQ959" s="606" t="str">
        <f t="shared" si="504"/>
        <v/>
      </c>
      <c r="BR959" s="608" t="str">
        <f t="shared" si="477"/>
        <v/>
      </c>
      <c r="BS959" s="608" t="str">
        <f t="shared" si="505"/>
        <v/>
      </c>
      <c r="BT959" s="606" t="str">
        <f t="shared" si="506"/>
        <v/>
      </c>
      <c r="BU959" s="607" t="str">
        <f>IFERROR(IF(BT959="Ⅱロ有り",ROUNDDOWN(L959*VLOOKUP(K959,【参考】数式用!$A$4:$J$42,10,FALSE)*AA959,0),""),"")</f>
        <v/>
      </c>
      <c r="BV959" s="606" t="str">
        <f>IFERROR(IF(BT959="Ⅱロなし",ROUNDDOWN(L959*VLOOKUP(K959,【参考】数式用!$A$4:$J$42,8,FALSE)*AA959,0),""),"")</f>
        <v/>
      </c>
    </row>
    <row r="960" spans="1:74" ht="110.1" customHeight="1" thickBot="1">
      <c r="A960" s="333">
        <v>947</v>
      </c>
      <c r="B960" s="1008" t="str">
        <f>IF(基本情報入力シート!B982="","",基本情報入力シート!B982)</f>
        <v/>
      </c>
      <c r="C960" s="1009"/>
      <c r="D960" s="1009"/>
      <c r="E960" s="1009"/>
      <c r="F960" s="1010"/>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24" t="str">
        <f>IF('別紙様式2-2（個票（４、５月））'!M960="","",'別紙様式2-2（個票（４、５月））'!M960)</f>
        <v/>
      </c>
      <c r="N960" s="584" t="str">
        <f>IF('別紙様式2-2（個票（４、５月））'!N960="","",'別紙様式2-2（個票（４、５月））'!N960)</f>
        <v/>
      </c>
      <c r="O960" s="336"/>
      <c r="P960" s="337" t="str">
        <f>IFERROR(VLOOKUP(K960,【参考】数式用!$A$2:$M$57,MATCH(O960,【参考】数式用!$G$3:$M$3,0)+6,0),"")</f>
        <v/>
      </c>
      <c r="Q960" s="338" t="s">
        <v>118</v>
      </c>
      <c r="R960" s="339"/>
      <c r="S960" s="340" t="s">
        <v>183</v>
      </c>
      <c r="T960" s="339"/>
      <c r="U960" s="340" t="s">
        <v>184</v>
      </c>
      <c r="V960" s="339"/>
      <c r="W960" s="340" t="s">
        <v>183</v>
      </c>
      <c r="X960" s="339"/>
      <c r="Y960" s="340" t="s">
        <v>185</v>
      </c>
      <c r="Z960" s="340" t="s">
        <v>186</v>
      </c>
      <c r="AA960" s="340" t="str">
        <f t="shared" si="478"/>
        <v/>
      </c>
      <c r="AB960" s="341" t="s">
        <v>187</v>
      </c>
      <c r="AC960" s="342" t="str">
        <f t="shared" si="479"/>
        <v/>
      </c>
      <c r="AD960" s="509" t="str">
        <f t="shared" si="480"/>
        <v/>
      </c>
      <c r="AE960" s="343" t="str">
        <f>IFERROR(ROUNDDOWN(ROUNDDOWN(ROUND(L960*VLOOKUP(K960,【参考】数式用!$A$2:$M$57,MATCH("処遇改善加算Ⅳ",【参考】数式用!$G$3:$M$3,0)+6,0),0),0)*AA960*0.5,0), "")</f>
        <v/>
      </c>
      <c r="AF960" s="344"/>
      <c r="AG960" s="345"/>
      <c r="AH960" s="345"/>
      <c r="AI960" s="344"/>
      <c r="AJ960" s="382"/>
      <c r="AK960" s="346"/>
      <c r="AL960" s="324" t="str">
        <f t="shared" si="481"/>
        <v/>
      </c>
      <c r="AM960" s="325" t="str">
        <f t="shared" si="482"/>
        <v/>
      </c>
      <c r="AN960" s="255"/>
      <c r="AO960" s="577" t="str">
        <f>IFERROR(VLOOKUP(K960,【参考】数式用!$A$2:$N$57,14,FALSE),"")</f>
        <v/>
      </c>
      <c r="AP960" s="577" t="str">
        <f t="shared" si="483"/>
        <v/>
      </c>
      <c r="AQ960" s="560" t="str">
        <f t="shared" si="484"/>
        <v/>
      </c>
      <c r="AR960" s="560" t="str">
        <f t="shared" si="485"/>
        <v>キャリアパス要件Ⅰ・Ⅱ_</v>
      </c>
      <c r="AS960" s="632" t="str">
        <f t="shared" si="486"/>
        <v>入力済</v>
      </c>
      <c r="AT960" s="577" t="str">
        <f t="shared" si="487"/>
        <v/>
      </c>
      <c r="AU960" s="632" t="str">
        <f t="shared" si="488"/>
        <v>入力済</v>
      </c>
      <c r="AV960" s="632" t="str">
        <f t="shared" si="489"/>
        <v/>
      </c>
      <c r="AW960" s="632" t="str">
        <f t="shared" si="490"/>
        <v/>
      </c>
      <c r="AX960" s="577" t="str">
        <f t="shared" si="491"/>
        <v/>
      </c>
      <c r="AY960" s="632" t="str">
        <f>IFERROR(VLOOKUP(K960,【参考】数式用!$AR$3:$AS$49, 2, FALSE), "")</f>
        <v/>
      </c>
      <c r="AZ960" s="577" t="str">
        <f t="shared" si="492"/>
        <v/>
      </c>
      <c r="BA960" s="559" t="str">
        <f t="shared" si="493"/>
        <v>入力済</v>
      </c>
      <c r="BB960" s="632" t="str">
        <f>IFERROR(VLOOKUP(K960,【参考】数式用!$AX$3:$AY$59, 2, FALSE), "")</f>
        <v/>
      </c>
      <c r="BC960" s="577" t="str">
        <f t="shared" si="494"/>
        <v/>
      </c>
      <c r="BD960" s="559" t="str">
        <f t="shared" si="495"/>
        <v>入力済</v>
      </c>
      <c r="BE960" s="559" t="str">
        <f t="shared" si="496"/>
        <v/>
      </c>
      <c r="BF960" s="559" t="str">
        <f t="shared" si="497"/>
        <v/>
      </c>
      <c r="BG960" s="559" t="str">
        <f t="shared" si="498"/>
        <v/>
      </c>
      <c r="BH960" s="559" t="str">
        <f t="shared" si="499"/>
        <v/>
      </c>
      <c r="BI960" s="559" t="str">
        <f t="shared" si="500"/>
        <v/>
      </c>
      <c r="BK960" s="27"/>
      <c r="BL960" s="606" t="str">
        <f t="shared" si="501"/>
        <v/>
      </c>
      <c r="BM960" s="606" t="str">
        <f t="shared" si="502"/>
        <v/>
      </c>
      <c r="BN960" s="606" t="str">
        <f t="shared" si="503"/>
        <v/>
      </c>
      <c r="BO960" s="607" t="str">
        <f>IFERROR(IF(BN960="対象",ROUNDDOWN(L960*VLOOKUP(K960,【参考】数式用!$A$4:$J$42,10,FALSE)*AA960,0),""),"")</f>
        <v/>
      </c>
      <c r="BP960" s="606" t="str">
        <f t="shared" si="476"/>
        <v/>
      </c>
      <c r="BQ960" s="606" t="str">
        <f t="shared" si="504"/>
        <v/>
      </c>
      <c r="BR960" s="608" t="str">
        <f t="shared" si="477"/>
        <v/>
      </c>
      <c r="BS960" s="608" t="str">
        <f t="shared" si="505"/>
        <v/>
      </c>
      <c r="BT960" s="606" t="str">
        <f t="shared" si="506"/>
        <v/>
      </c>
      <c r="BU960" s="607" t="str">
        <f>IFERROR(IF(BT960="Ⅱロ有り",ROUNDDOWN(L960*VLOOKUP(K960,【参考】数式用!$A$4:$J$42,10,FALSE)*AA960,0),""),"")</f>
        <v/>
      </c>
      <c r="BV960" s="606" t="str">
        <f>IFERROR(IF(BT960="Ⅱロなし",ROUNDDOWN(L960*VLOOKUP(K960,【参考】数式用!$A$4:$J$42,8,FALSE)*AA960,0),""),"")</f>
        <v/>
      </c>
    </row>
    <row r="961" spans="1:74" ht="110.1" customHeight="1" thickBot="1">
      <c r="A961" s="333">
        <v>948</v>
      </c>
      <c r="B961" s="1008" t="str">
        <f>IF(基本情報入力シート!B983="","",基本情報入力シート!B983)</f>
        <v/>
      </c>
      <c r="C961" s="1009"/>
      <c r="D961" s="1009"/>
      <c r="E961" s="1009"/>
      <c r="F961" s="1010"/>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24" t="str">
        <f>IF('別紙様式2-2（個票（４、５月））'!M961="","",'別紙様式2-2（個票（４、５月））'!M961)</f>
        <v/>
      </c>
      <c r="N961" s="584" t="str">
        <f>IF('別紙様式2-2（個票（４、５月））'!N961="","",'別紙様式2-2（個票（４、５月））'!N961)</f>
        <v/>
      </c>
      <c r="O961" s="336"/>
      <c r="P961" s="337" t="str">
        <f>IFERROR(VLOOKUP(K961,【参考】数式用!$A$2:$M$57,MATCH(O961,【参考】数式用!$G$3:$M$3,0)+6,0),"")</f>
        <v/>
      </c>
      <c r="Q961" s="338" t="s">
        <v>118</v>
      </c>
      <c r="R961" s="339"/>
      <c r="S961" s="340" t="s">
        <v>183</v>
      </c>
      <c r="T961" s="339"/>
      <c r="U961" s="340" t="s">
        <v>184</v>
      </c>
      <c r="V961" s="339"/>
      <c r="W961" s="340" t="s">
        <v>183</v>
      </c>
      <c r="X961" s="339"/>
      <c r="Y961" s="340" t="s">
        <v>185</v>
      </c>
      <c r="Z961" s="340" t="s">
        <v>186</v>
      </c>
      <c r="AA961" s="340" t="str">
        <f t="shared" si="478"/>
        <v/>
      </c>
      <c r="AB961" s="341" t="s">
        <v>187</v>
      </c>
      <c r="AC961" s="342" t="str">
        <f t="shared" si="479"/>
        <v/>
      </c>
      <c r="AD961" s="509" t="str">
        <f t="shared" si="480"/>
        <v/>
      </c>
      <c r="AE961" s="343" t="str">
        <f>IFERROR(ROUNDDOWN(ROUNDDOWN(ROUND(L961*VLOOKUP(K961,【参考】数式用!$A$2:$M$57,MATCH("処遇改善加算Ⅳ",【参考】数式用!$G$3:$M$3,0)+6,0),0),0)*AA961*0.5,0), "")</f>
        <v/>
      </c>
      <c r="AF961" s="344"/>
      <c r="AG961" s="345"/>
      <c r="AH961" s="345"/>
      <c r="AI961" s="344"/>
      <c r="AJ961" s="382"/>
      <c r="AK961" s="346"/>
      <c r="AL961" s="324" t="str">
        <f t="shared" si="481"/>
        <v/>
      </c>
      <c r="AM961" s="325" t="str">
        <f t="shared" si="482"/>
        <v/>
      </c>
      <c r="AN961" s="255"/>
      <c r="AO961" s="577" t="str">
        <f>IFERROR(VLOOKUP(K961,【参考】数式用!$A$2:$N$57,14,FALSE),"")</f>
        <v/>
      </c>
      <c r="AP961" s="577" t="str">
        <f t="shared" si="483"/>
        <v/>
      </c>
      <c r="AQ961" s="560" t="str">
        <f t="shared" si="484"/>
        <v/>
      </c>
      <c r="AR961" s="560" t="str">
        <f t="shared" si="485"/>
        <v>キャリアパス要件Ⅰ・Ⅱ_</v>
      </c>
      <c r="AS961" s="632" t="str">
        <f t="shared" si="486"/>
        <v>入力済</v>
      </c>
      <c r="AT961" s="577" t="str">
        <f t="shared" si="487"/>
        <v/>
      </c>
      <c r="AU961" s="632" t="str">
        <f t="shared" si="488"/>
        <v>入力済</v>
      </c>
      <c r="AV961" s="632" t="str">
        <f t="shared" si="489"/>
        <v/>
      </c>
      <c r="AW961" s="632" t="str">
        <f t="shared" si="490"/>
        <v/>
      </c>
      <c r="AX961" s="577" t="str">
        <f t="shared" si="491"/>
        <v/>
      </c>
      <c r="AY961" s="632" t="str">
        <f>IFERROR(VLOOKUP(K961,【参考】数式用!$AR$3:$AS$49, 2, FALSE), "")</f>
        <v/>
      </c>
      <c r="AZ961" s="577" t="str">
        <f t="shared" si="492"/>
        <v/>
      </c>
      <c r="BA961" s="559" t="str">
        <f t="shared" si="493"/>
        <v>入力済</v>
      </c>
      <c r="BB961" s="632" t="str">
        <f>IFERROR(VLOOKUP(K961,【参考】数式用!$AX$3:$AY$59, 2, FALSE), "")</f>
        <v/>
      </c>
      <c r="BC961" s="577" t="str">
        <f t="shared" si="494"/>
        <v/>
      </c>
      <c r="BD961" s="559" t="str">
        <f t="shared" si="495"/>
        <v>入力済</v>
      </c>
      <c r="BE961" s="559" t="str">
        <f t="shared" si="496"/>
        <v/>
      </c>
      <c r="BF961" s="559" t="str">
        <f t="shared" si="497"/>
        <v/>
      </c>
      <c r="BG961" s="559" t="str">
        <f t="shared" si="498"/>
        <v/>
      </c>
      <c r="BH961" s="559" t="str">
        <f t="shared" si="499"/>
        <v/>
      </c>
      <c r="BI961" s="559" t="str">
        <f t="shared" si="500"/>
        <v/>
      </c>
      <c r="BK961" s="27"/>
      <c r="BL961" s="606" t="str">
        <f t="shared" si="501"/>
        <v/>
      </c>
      <c r="BM961" s="606" t="str">
        <f t="shared" si="502"/>
        <v/>
      </c>
      <c r="BN961" s="606" t="str">
        <f t="shared" si="503"/>
        <v/>
      </c>
      <c r="BO961" s="607" t="str">
        <f>IFERROR(IF(BN961="対象",ROUNDDOWN(L961*VLOOKUP(K961,【参考】数式用!$A$4:$J$42,10,FALSE)*AA961,0),""),"")</f>
        <v/>
      </c>
      <c r="BP961" s="606" t="str">
        <f t="shared" si="476"/>
        <v/>
      </c>
      <c r="BQ961" s="606" t="str">
        <f t="shared" si="504"/>
        <v/>
      </c>
      <c r="BR961" s="608" t="str">
        <f t="shared" si="477"/>
        <v/>
      </c>
      <c r="BS961" s="608" t="str">
        <f t="shared" si="505"/>
        <v/>
      </c>
      <c r="BT961" s="606" t="str">
        <f t="shared" si="506"/>
        <v/>
      </c>
      <c r="BU961" s="607" t="str">
        <f>IFERROR(IF(BT961="Ⅱロ有り",ROUNDDOWN(L961*VLOOKUP(K961,【参考】数式用!$A$4:$J$42,10,FALSE)*AA961,0),""),"")</f>
        <v/>
      </c>
      <c r="BV961" s="606" t="str">
        <f>IFERROR(IF(BT961="Ⅱロなし",ROUNDDOWN(L961*VLOOKUP(K961,【参考】数式用!$A$4:$J$42,8,FALSE)*AA961,0),""),"")</f>
        <v/>
      </c>
    </row>
    <row r="962" spans="1:74" ht="110.1" customHeight="1" thickBot="1">
      <c r="A962" s="333">
        <v>949</v>
      </c>
      <c r="B962" s="1008" t="str">
        <f>IF(基本情報入力シート!B984="","",基本情報入力シート!B984)</f>
        <v/>
      </c>
      <c r="C962" s="1009"/>
      <c r="D962" s="1009"/>
      <c r="E962" s="1009"/>
      <c r="F962" s="1010"/>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24" t="str">
        <f>IF('別紙様式2-2（個票（４、５月））'!M962="","",'別紙様式2-2（個票（４、５月））'!M962)</f>
        <v/>
      </c>
      <c r="N962" s="584" t="str">
        <f>IF('別紙様式2-2（個票（４、５月））'!N962="","",'別紙様式2-2（個票（４、５月））'!N962)</f>
        <v/>
      </c>
      <c r="O962" s="336"/>
      <c r="P962" s="337" t="str">
        <f>IFERROR(VLOOKUP(K962,【参考】数式用!$A$2:$M$57,MATCH(O962,【参考】数式用!$G$3:$M$3,0)+6,0),"")</f>
        <v/>
      </c>
      <c r="Q962" s="338" t="s">
        <v>118</v>
      </c>
      <c r="R962" s="339"/>
      <c r="S962" s="340" t="s">
        <v>183</v>
      </c>
      <c r="T962" s="339"/>
      <c r="U962" s="340" t="s">
        <v>184</v>
      </c>
      <c r="V962" s="339"/>
      <c r="W962" s="340" t="s">
        <v>183</v>
      </c>
      <c r="X962" s="339"/>
      <c r="Y962" s="340" t="s">
        <v>185</v>
      </c>
      <c r="Z962" s="340" t="s">
        <v>186</v>
      </c>
      <c r="AA962" s="340" t="str">
        <f t="shared" si="478"/>
        <v/>
      </c>
      <c r="AB962" s="341" t="s">
        <v>187</v>
      </c>
      <c r="AC962" s="342" t="str">
        <f t="shared" si="479"/>
        <v/>
      </c>
      <c r="AD962" s="509" t="str">
        <f t="shared" si="480"/>
        <v/>
      </c>
      <c r="AE962" s="343" t="str">
        <f>IFERROR(ROUNDDOWN(ROUNDDOWN(ROUND(L962*VLOOKUP(K962,【参考】数式用!$A$2:$M$57,MATCH("処遇改善加算Ⅳ",【参考】数式用!$G$3:$M$3,0)+6,0),0),0)*AA962*0.5,0), "")</f>
        <v/>
      </c>
      <c r="AF962" s="344"/>
      <c r="AG962" s="345"/>
      <c r="AH962" s="345"/>
      <c r="AI962" s="344"/>
      <c r="AJ962" s="382"/>
      <c r="AK962" s="346"/>
      <c r="AL962" s="324" t="str">
        <f t="shared" si="481"/>
        <v/>
      </c>
      <c r="AM962" s="325" t="str">
        <f t="shared" si="482"/>
        <v/>
      </c>
      <c r="AN962" s="255"/>
      <c r="AO962" s="577" t="str">
        <f>IFERROR(VLOOKUP(K962,【参考】数式用!$A$2:$N$57,14,FALSE),"")</f>
        <v/>
      </c>
      <c r="AP962" s="577" t="str">
        <f t="shared" si="483"/>
        <v/>
      </c>
      <c r="AQ962" s="560" t="str">
        <f t="shared" si="484"/>
        <v/>
      </c>
      <c r="AR962" s="560" t="str">
        <f t="shared" si="485"/>
        <v>キャリアパス要件Ⅰ・Ⅱ_</v>
      </c>
      <c r="AS962" s="632" t="str">
        <f t="shared" si="486"/>
        <v>入力済</v>
      </c>
      <c r="AT962" s="577" t="str">
        <f t="shared" si="487"/>
        <v/>
      </c>
      <c r="AU962" s="632" t="str">
        <f t="shared" si="488"/>
        <v>入力済</v>
      </c>
      <c r="AV962" s="632" t="str">
        <f t="shared" si="489"/>
        <v/>
      </c>
      <c r="AW962" s="632" t="str">
        <f t="shared" si="490"/>
        <v/>
      </c>
      <c r="AX962" s="577" t="str">
        <f t="shared" si="491"/>
        <v/>
      </c>
      <c r="AY962" s="632" t="str">
        <f>IFERROR(VLOOKUP(K962,【参考】数式用!$AR$3:$AS$49, 2, FALSE), "")</f>
        <v/>
      </c>
      <c r="AZ962" s="577" t="str">
        <f t="shared" si="492"/>
        <v/>
      </c>
      <c r="BA962" s="559" t="str">
        <f t="shared" si="493"/>
        <v>入力済</v>
      </c>
      <c r="BB962" s="632" t="str">
        <f>IFERROR(VLOOKUP(K962,【参考】数式用!$AX$3:$AY$59, 2, FALSE), "")</f>
        <v/>
      </c>
      <c r="BC962" s="577" t="str">
        <f t="shared" si="494"/>
        <v/>
      </c>
      <c r="BD962" s="559" t="str">
        <f t="shared" si="495"/>
        <v>入力済</v>
      </c>
      <c r="BE962" s="559" t="str">
        <f t="shared" si="496"/>
        <v/>
      </c>
      <c r="BF962" s="559" t="str">
        <f t="shared" si="497"/>
        <v/>
      </c>
      <c r="BG962" s="559" t="str">
        <f t="shared" si="498"/>
        <v/>
      </c>
      <c r="BH962" s="559" t="str">
        <f t="shared" si="499"/>
        <v/>
      </c>
      <c r="BI962" s="559" t="str">
        <f t="shared" si="500"/>
        <v/>
      </c>
      <c r="BK962" s="27"/>
      <c r="BL962" s="606" t="str">
        <f t="shared" si="501"/>
        <v/>
      </c>
      <c r="BM962" s="606" t="str">
        <f t="shared" si="502"/>
        <v/>
      </c>
      <c r="BN962" s="606" t="str">
        <f t="shared" si="503"/>
        <v/>
      </c>
      <c r="BO962" s="607" t="str">
        <f>IFERROR(IF(BN962="対象",ROUNDDOWN(L962*VLOOKUP(K962,【参考】数式用!$A$4:$J$42,10,FALSE)*AA962,0),""),"")</f>
        <v/>
      </c>
      <c r="BP962" s="606" t="str">
        <f t="shared" si="476"/>
        <v/>
      </c>
      <c r="BQ962" s="606" t="str">
        <f t="shared" si="504"/>
        <v/>
      </c>
      <c r="BR962" s="608" t="str">
        <f t="shared" si="477"/>
        <v/>
      </c>
      <c r="BS962" s="608" t="str">
        <f t="shared" si="505"/>
        <v/>
      </c>
      <c r="BT962" s="606" t="str">
        <f t="shared" si="506"/>
        <v/>
      </c>
      <c r="BU962" s="607" t="str">
        <f>IFERROR(IF(BT962="Ⅱロ有り",ROUNDDOWN(L962*VLOOKUP(K962,【参考】数式用!$A$4:$J$42,10,FALSE)*AA962,0),""),"")</f>
        <v/>
      </c>
      <c r="BV962" s="606" t="str">
        <f>IFERROR(IF(BT962="Ⅱロなし",ROUNDDOWN(L962*VLOOKUP(K962,【参考】数式用!$A$4:$J$42,8,FALSE)*AA962,0),""),"")</f>
        <v/>
      </c>
    </row>
    <row r="963" spans="1:74" ht="110.1" customHeight="1" thickBot="1">
      <c r="A963" s="333">
        <v>950</v>
      </c>
      <c r="B963" s="1008" t="str">
        <f>IF(基本情報入力シート!B985="","",基本情報入力シート!B985)</f>
        <v/>
      </c>
      <c r="C963" s="1009"/>
      <c r="D963" s="1009"/>
      <c r="E963" s="1009"/>
      <c r="F963" s="1010"/>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24" t="str">
        <f>IF('別紙様式2-2（個票（４、５月））'!M963="","",'別紙様式2-2（個票（４、５月））'!M963)</f>
        <v/>
      </c>
      <c r="N963" s="584" t="str">
        <f>IF('別紙様式2-2（個票（４、５月））'!N963="","",'別紙様式2-2（個票（４、５月））'!N963)</f>
        <v/>
      </c>
      <c r="O963" s="336"/>
      <c r="P963" s="337" t="str">
        <f>IFERROR(VLOOKUP(K963,【参考】数式用!$A$2:$M$57,MATCH(O963,【参考】数式用!$G$3:$M$3,0)+6,0),"")</f>
        <v/>
      </c>
      <c r="Q963" s="338" t="s">
        <v>118</v>
      </c>
      <c r="R963" s="339"/>
      <c r="S963" s="340" t="s">
        <v>183</v>
      </c>
      <c r="T963" s="339"/>
      <c r="U963" s="340" t="s">
        <v>184</v>
      </c>
      <c r="V963" s="339"/>
      <c r="W963" s="340" t="s">
        <v>183</v>
      </c>
      <c r="X963" s="339"/>
      <c r="Y963" s="340" t="s">
        <v>185</v>
      </c>
      <c r="Z963" s="340" t="s">
        <v>186</v>
      </c>
      <c r="AA963" s="340" t="str">
        <f t="shared" si="478"/>
        <v/>
      </c>
      <c r="AB963" s="341" t="s">
        <v>187</v>
      </c>
      <c r="AC963" s="342" t="str">
        <f t="shared" si="479"/>
        <v/>
      </c>
      <c r="AD963" s="509" t="str">
        <f t="shared" si="480"/>
        <v/>
      </c>
      <c r="AE963" s="343" t="str">
        <f>IFERROR(ROUNDDOWN(ROUNDDOWN(ROUND(L963*VLOOKUP(K963,【参考】数式用!$A$2:$M$57,MATCH("処遇改善加算Ⅳ",【参考】数式用!$G$3:$M$3,0)+6,0),0),0)*AA963*0.5,0), "")</f>
        <v/>
      </c>
      <c r="AF963" s="344"/>
      <c r="AG963" s="345"/>
      <c r="AH963" s="345"/>
      <c r="AI963" s="344"/>
      <c r="AJ963" s="382"/>
      <c r="AK963" s="346"/>
      <c r="AL963" s="324" t="str">
        <f t="shared" si="481"/>
        <v/>
      </c>
      <c r="AM963" s="325" t="str">
        <f t="shared" si="482"/>
        <v/>
      </c>
      <c r="AN963" s="255"/>
      <c r="AO963" s="577" t="str">
        <f>IFERROR(VLOOKUP(K963,【参考】数式用!$A$2:$N$57,14,FALSE),"")</f>
        <v/>
      </c>
      <c r="AP963" s="577" t="str">
        <f t="shared" si="483"/>
        <v/>
      </c>
      <c r="AQ963" s="560" t="str">
        <f t="shared" si="484"/>
        <v/>
      </c>
      <c r="AR963" s="560" t="str">
        <f t="shared" si="485"/>
        <v>キャリアパス要件Ⅰ・Ⅱ_</v>
      </c>
      <c r="AS963" s="632" t="str">
        <f t="shared" si="486"/>
        <v>入力済</v>
      </c>
      <c r="AT963" s="577" t="str">
        <f t="shared" si="487"/>
        <v/>
      </c>
      <c r="AU963" s="632" t="str">
        <f t="shared" si="488"/>
        <v>入力済</v>
      </c>
      <c r="AV963" s="632" t="str">
        <f t="shared" si="489"/>
        <v/>
      </c>
      <c r="AW963" s="632" t="str">
        <f t="shared" si="490"/>
        <v/>
      </c>
      <c r="AX963" s="577" t="str">
        <f t="shared" si="491"/>
        <v/>
      </c>
      <c r="AY963" s="632" t="str">
        <f>IFERROR(VLOOKUP(K963,【参考】数式用!$AR$3:$AS$49, 2, FALSE), "")</f>
        <v/>
      </c>
      <c r="AZ963" s="577" t="str">
        <f t="shared" si="492"/>
        <v/>
      </c>
      <c r="BA963" s="559" t="str">
        <f t="shared" si="493"/>
        <v>入力済</v>
      </c>
      <c r="BB963" s="632" t="str">
        <f>IFERROR(VLOOKUP(K963,【参考】数式用!$AX$3:$AY$59, 2, FALSE), "")</f>
        <v/>
      </c>
      <c r="BC963" s="577" t="str">
        <f t="shared" si="494"/>
        <v/>
      </c>
      <c r="BD963" s="559" t="str">
        <f t="shared" si="495"/>
        <v>入力済</v>
      </c>
      <c r="BE963" s="559" t="str">
        <f t="shared" si="496"/>
        <v/>
      </c>
      <c r="BF963" s="559" t="str">
        <f t="shared" si="497"/>
        <v/>
      </c>
      <c r="BG963" s="559" t="str">
        <f t="shared" si="498"/>
        <v/>
      </c>
      <c r="BH963" s="559" t="str">
        <f t="shared" si="499"/>
        <v/>
      </c>
      <c r="BI963" s="559" t="str">
        <f t="shared" si="500"/>
        <v/>
      </c>
      <c r="BK963" s="27"/>
      <c r="BL963" s="606" t="str">
        <f t="shared" si="501"/>
        <v/>
      </c>
      <c r="BM963" s="606" t="str">
        <f t="shared" si="502"/>
        <v/>
      </c>
      <c r="BN963" s="606" t="str">
        <f t="shared" si="503"/>
        <v/>
      </c>
      <c r="BO963" s="607" t="str">
        <f>IFERROR(IF(BN963="対象",ROUNDDOWN(L963*VLOOKUP(K963,【参考】数式用!$A$4:$J$42,10,FALSE)*AA963,0),""),"")</f>
        <v/>
      </c>
      <c r="BP963" s="606" t="str">
        <f t="shared" si="476"/>
        <v/>
      </c>
      <c r="BQ963" s="606" t="str">
        <f t="shared" si="504"/>
        <v/>
      </c>
      <c r="BR963" s="608" t="str">
        <f t="shared" si="477"/>
        <v/>
      </c>
      <c r="BS963" s="608" t="str">
        <f t="shared" si="505"/>
        <v/>
      </c>
      <c r="BT963" s="606" t="str">
        <f t="shared" si="506"/>
        <v/>
      </c>
      <c r="BU963" s="607" t="str">
        <f>IFERROR(IF(BT963="Ⅱロ有り",ROUNDDOWN(L963*VLOOKUP(K963,【参考】数式用!$A$4:$J$42,10,FALSE)*AA963,0),""),"")</f>
        <v/>
      </c>
      <c r="BV963" s="606" t="str">
        <f>IFERROR(IF(BT963="Ⅱロなし",ROUNDDOWN(L963*VLOOKUP(K963,【参考】数式用!$A$4:$J$42,8,FALSE)*AA963,0),""),"")</f>
        <v/>
      </c>
    </row>
    <row r="964" spans="1:74" ht="110.1" customHeight="1" thickBot="1">
      <c r="A964" s="333">
        <v>951</v>
      </c>
      <c r="B964" s="1008" t="str">
        <f>IF(基本情報入力シート!B986="","",基本情報入力シート!B986)</f>
        <v/>
      </c>
      <c r="C964" s="1009"/>
      <c r="D964" s="1009"/>
      <c r="E964" s="1009"/>
      <c r="F964" s="1010"/>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24" t="str">
        <f>IF('別紙様式2-2（個票（４、５月））'!M964="","",'別紙様式2-2（個票（４、５月））'!M964)</f>
        <v/>
      </c>
      <c r="N964" s="584" t="str">
        <f>IF('別紙様式2-2（個票（４、５月））'!N964="","",'別紙様式2-2（個票（４、５月））'!N964)</f>
        <v/>
      </c>
      <c r="O964" s="336"/>
      <c r="P964" s="337" t="str">
        <f>IFERROR(VLOOKUP(K964,【参考】数式用!$A$2:$M$57,MATCH(O964,【参考】数式用!$G$3:$M$3,0)+6,0),"")</f>
        <v/>
      </c>
      <c r="Q964" s="338" t="s">
        <v>118</v>
      </c>
      <c r="R964" s="339"/>
      <c r="S964" s="340" t="s">
        <v>183</v>
      </c>
      <c r="T964" s="339"/>
      <c r="U964" s="340" t="s">
        <v>184</v>
      </c>
      <c r="V964" s="339"/>
      <c r="W964" s="340" t="s">
        <v>183</v>
      </c>
      <c r="X964" s="339"/>
      <c r="Y964" s="340" t="s">
        <v>185</v>
      </c>
      <c r="Z964" s="340" t="s">
        <v>186</v>
      </c>
      <c r="AA964" s="340" t="str">
        <f t="shared" si="478"/>
        <v/>
      </c>
      <c r="AB964" s="341" t="s">
        <v>187</v>
      </c>
      <c r="AC964" s="342" t="str">
        <f t="shared" si="479"/>
        <v/>
      </c>
      <c r="AD964" s="509" t="str">
        <f t="shared" si="480"/>
        <v/>
      </c>
      <c r="AE964" s="343" t="str">
        <f>IFERROR(ROUNDDOWN(ROUNDDOWN(ROUND(L964*VLOOKUP(K964,【参考】数式用!$A$2:$M$57,MATCH("処遇改善加算Ⅳ",【参考】数式用!$G$3:$M$3,0)+6,0),0),0)*AA964*0.5,0), "")</f>
        <v/>
      </c>
      <c r="AF964" s="344"/>
      <c r="AG964" s="345"/>
      <c r="AH964" s="345"/>
      <c r="AI964" s="344"/>
      <c r="AJ964" s="382"/>
      <c r="AK964" s="346"/>
      <c r="AL964" s="324" t="str">
        <f t="shared" si="481"/>
        <v/>
      </c>
      <c r="AM964" s="325" t="str">
        <f t="shared" si="482"/>
        <v/>
      </c>
      <c r="AN964" s="255"/>
      <c r="AO964" s="577" t="str">
        <f>IFERROR(VLOOKUP(K964,【参考】数式用!$A$2:$N$57,14,FALSE),"")</f>
        <v/>
      </c>
      <c r="AP964" s="577" t="str">
        <f t="shared" si="483"/>
        <v/>
      </c>
      <c r="AQ964" s="560" t="str">
        <f t="shared" si="484"/>
        <v/>
      </c>
      <c r="AR964" s="560" t="str">
        <f t="shared" si="485"/>
        <v>キャリアパス要件Ⅰ・Ⅱ_</v>
      </c>
      <c r="AS964" s="632" t="str">
        <f t="shared" si="486"/>
        <v>入力済</v>
      </c>
      <c r="AT964" s="577" t="str">
        <f t="shared" si="487"/>
        <v/>
      </c>
      <c r="AU964" s="632" t="str">
        <f t="shared" si="488"/>
        <v>入力済</v>
      </c>
      <c r="AV964" s="632" t="str">
        <f t="shared" si="489"/>
        <v/>
      </c>
      <c r="AW964" s="632" t="str">
        <f t="shared" si="490"/>
        <v/>
      </c>
      <c r="AX964" s="577" t="str">
        <f t="shared" si="491"/>
        <v/>
      </c>
      <c r="AY964" s="632" t="str">
        <f>IFERROR(VLOOKUP(K964,【参考】数式用!$AR$3:$AS$49, 2, FALSE), "")</f>
        <v/>
      </c>
      <c r="AZ964" s="577" t="str">
        <f t="shared" si="492"/>
        <v/>
      </c>
      <c r="BA964" s="559" t="str">
        <f t="shared" si="493"/>
        <v>入力済</v>
      </c>
      <c r="BB964" s="632" t="str">
        <f>IFERROR(VLOOKUP(K964,【参考】数式用!$AX$3:$AY$59, 2, FALSE), "")</f>
        <v/>
      </c>
      <c r="BC964" s="577" t="str">
        <f t="shared" si="494"/>
        <v/>
      </c>
      <c r="BD964" s="559" t="str">
        <f t="shared" si="495"/>
        <v>入力済</v>
      </c>
      <c r="BE964" s="559" t="str">
        <f t="shared" si="496"/>
        <v/>
      </c>
      <c r="BF964" s="559" t="str">
        <f t="shared" si="497"/>
        <v/>
      </c>
      <c r="BG964" s="559" t="str">
        <f t="shared" si="498"/>
        <v/>
      </c>
      <c r="BH964" s="559" t="str">
        <f t="shared" si="499"/>
        <v/>
      </c>
      <c r="BI964" s="559" t="str">
        <f t="shared" si="500"/>
        <v/>
      </c>
      <c r="BK964" s="27"/>
      <c r="BL964" s="606" t="str">
        <f t="shared" si="501"/>
        <v/>
      </c>
      <c r="BM964" s="606" t="str">
        <f t="shared" si="502"/>
        <v/>
      </c>
      <c r="BN964" s="606" t="str">
        <f t="shared" si="503"/>
        <v/>
      </c>
      <c r="BO964" s="607" t="str">
        <f>IFERROR(IF(BN964="対象",ROUNDDOWN(L964*VLOOKUP(K964,【参考】数式用!$A$4:$J$42,10,FALSE)*AA964,0),""),"")</f>
        <v/>
      </c>
      <c r="BP964" s="606" t="str">
        <f t="shared" si="476"/>
        <v/>
      </c>
      <c r="BQ964" s="606" t="str">
        <f t="shared" si="504"/>
        <v/>
      </c>
      <c r="BR964" s="608" t="str">
        <f t="shared" si="477"/>
        <v/>
      </c>
      <c r="BS964" s="608" t="str">
        <f t="shared" si="505"/>
        <v/>
      </c>
      <c r="BT964" s="606" t="str">
        <f t="shared" si="506"/>
        <v/>
      </c>
      <c r="BU964" s="607" t="str">
        <f>IFERROR(IF(BT964="Ⅱロ有り",ROUNDDOWN(L964*VLOOKUP(K964,【参考】数式用!$A$4:$J$42,10,FALSE)*AA964,0),""),"")</f>
        <v/>
      </c>
      <c r="BV964" s="606" t="str">
        <f>IFERROR(IF(BT964="Ⅱロなし",ROUNDDOWN(L964*VLOOKUP(K964,【参考】数式用!$A$4:$J$42,8,FALSE)*AA964,0),""),"")</f>
        <v/>
      </c>
    </row>
    <row r="965" spans="1:74" ht="110.1" customHeight="1" thickBot="1">
      <c r="A965" s="333">
        <v>952</v>
      </c>
      <c r="B965" s="1008" t="str">
        <f>IF(基本情報入力シート!B987="","",基本情報入力シート!B987)</f>
        <v/>
      </c>
      <c r="C965" s="1009"/>
      <c r="D965" s="1009"/>
      <c r="E965" s="1009"/>
      <c r="F965" s="1010"/>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24" t="str">
        <f>IF('別紙様式2-2（個票（４、５月））'!M965="","",'別紙様式2-2（個票（４、５月））'!M965)</f>
        <v/>
      </c>
      <c r="N965" s="584" t="str">
        <f>IF('別紙様式2-2（個票（４、５月））'!N965="","",'別紙様式2-2（個票（４、５月））'!N965)</f>
        <v/>
      </c>
      <c r="O965" s="336"/>
      <c r="P965" s="337" t="str">
        <f>IFERROR(VLOOKUP(K965,【参考】数式用!$A$2:$M$57,MATCH(O965,【参考】数式用!$G$3:$M$3,0)+6,0),"")</f>
        <v/>
      </c>
      <c r="Q965" s="338" t="s">
        <v>118</v>
      </c>
      <c r="R965" s="339"/>
      <c r="S965" s="340" t="s">
        <v>183</v>
      </c>
      <c r="T965" s="339"/>
      <c r="U965" s="340" t="s">
        <v>184</v>
      </c>
      <c r="V965" s="339"/>
      <c r="W965" s="340" t="s">
        <v>183</v>
      </c>
      <c r="X965" s="339"/>
      <c r="Y965" s="340" t="s">
        <v>185</v>
      </c>
      <c r="Z965" s="340" t="s">
        <v>186</v>
      </c>
      <c r="AA965" s="340" t="str">
        <f t="shared" si="478"/>
        <v/>
      </c>
      <c r="AB965" s="341" t="s">
        <v>187</v>
      </c>
      <c r="AC965" s="342" t="str">
        <f t="shared" si="479"/>
        <v/>
      </c>
      <c r="AD965" s="509" t="str">
        <f t="shared" si="480"/>
        <v/>
      </c>
      <c r="AE965" s="343" t="str">
        <f>IFERROR(ROUNDDOWN(ROUNDDOWN(ROUND(L965*VLOOKUP(K965,【参考】数式用!$A$2:$M$57,MATCH("処遇改善加算Ⅳ",【参考】数式用!$G$3:$M$3,0)+6,0),0),0)*AA965*0.5,0), "")</f>
        <v/>
      </c>
      <c r="AF965" s="344"/>
      <c r="AG965" s="345"/>
      <c r="AH965" s="345"/>
      <c r="AI965" s="344"/>
      <c r="AJ965" s="382"/>
      <c r="AK965" s="346"/>
      <c r="AL965" s="324" t="str">
        <f t="shared" si="481"/>
        <v/>
      </c>
      <c r="AM965" s="325" t="str">
        <f t="shared" si="482"/>
        <v/>
      </c>
      <c r="AN965" s="255"/>
      <c r="AO965" s="577" t="str">
        <f>IFERROR(VLOOKUP(K965,【参考】数式用!$A$2:$N$57,14,FALSE),"")</f>
        <v/>
      </c>
      <c r="AP965" s="577" t="str">
        <f t="shared" si="483"/>
        <v/>
      </c>
      <c r="AQ965" s="560" t="str">
        <f t="shared" si="484"/>
        <v/>
      </c>
      <c r="AR965" s="560" t="str">
        <f t="shared" si="485"/>
        <v>キャリアパス要件Ⅰ・Ⅱ_</v>
      </c>
      <c r="AS965" s="632" t="str">
        <f t="shared" si="486"/>
        <v>入力済</v>
      </c>
      <c r="AT965" s="577" t="str">
        <f t="shared" si="487"/>
        <v/>
      </c>
      <c r="AU965" s="632" t="str">
        <f t="shared" si="488"/>
        <v>入力済</v>
      </c>
      <c r="AV965" s="632" t="str">
        <f t="shared" si="489"/>
        <v/>
      </c>
      <c r="AW965" s="632" t="str">
        <f t="shared" si="490"/>
        <v/>
      </c>
      <c r="AX965" s="577" t="str">
        <f t="shared" si="491"/>
        <v/>
      </c>
      <c r="AY965" s="632" t="str">
        <f>IFERROR(VLOOKUP(K965,【参考】数式用!$AR$3:$AS$49, 2, FALSE), "")</f>
        <v/>
      </c>
      <c r="AZ965" s="577" t="str">
        <f t="shared" si="492"/>
        <v/>
      </c>
      <c r="BA965" s="559" t="str">
        <f t="shared" si="493"/>
        <v>入力済</v>
      </c>
      <c r="BB965" s="632" t="str">
        <f>IFERROR(VLOOKUP(K965,【参考】数式用!$AX$3:$AY$59, 2, FALSE), "")</f>
        <v/>
      </c>
      <c r="BC965" s="577" t="str">
        <f t="shared" si="494"/>
        <v/>
      </c>
      <c r="BD965" s="559" t="str">
        <f t="shared" si="495"/>
        <v>入力済</v>
      </c>
      <c r="BE965" s="559" t="str">
        <f t="shared" si="496"/>
        <v/>
      </c>
      <c r="BF965" s="559" t="str">
        <f t="shared" si="497"/>
        <v/>
      </c>
      <c r="BG965" s="559" t="str">
        <f t="shared" si="498"/>
        <v/>
      </c>
      <c r="BH965" s="559" t="str">
        <f t="shared" si="499"/>
        <v/>
      </c>
      <c r="BI965" s="559" t="str">
        <f t="shared" si="500"/>
        <v/>
      </c>
      <c r="BK965" s="27"/>
      <c r="BL965" s="606" t="str">
        <f t="shared" si="501"/>
        <v/>
      </c>
      <c r="BM965" s="606" t="str">
        <f t="shared" si="502"/>
        <v/>
      </c>
      <c r="BN965" s="606" t="str">
        <f t="shared" si="503"/>
        <v/>
      </c>
      <c r="BO965" s="607" t="str">
        <f>IFERROR(IF(BN965="対象",ROUNDDOWN(L965*VLOOKUP(K965,【参考】数式用!$A$4:$J$42,10,FALSE)*AA965,0),""),"")</f>
        <v/>
      </c>
      <c r="BP965" s="606" t="str">
        <f t="shared" si="476"/>
        <v/>
      </c>
      <c r="BQ965" s="606" t="str">
        <f t="shared" si="504"/>
        <v/>
      </c>
      <c r="BR965" s="608" t="str">
        <f t="shared" si="477"/>
        <v/>
      </c>
      <c r="BS965" s="608" t="str">
        <f t="shared" si="505"/>
        <v/>
      </c>
      <c r="BT965" s="606" t="str">
        <f t="shared" si="506"/>
        <v/>
      </c>
      <c r="BU965" s="607" t="str">
        <f>IFERROR(IF(BT965="Ⅱロ有り",ROUNDDOWN(L965*VLOOKUP(K965,【参考】数式用!$A$4:$J$42,10,FALSE)*AA965,0),""),"")</f>
        <v/>
      </c>
      <c r="BV965" s="606" t="str">
        <f>IFERROR(IF(BT965="Ⅱロなし",ROUNDDOWN(L965*VLOOKUP(K965,【参考】数式用!$A$4:$J$42,8,FALSE)*AA965,0),""),"")</f>
        <v/>
      </c>
    </row>
    <row r="966" spans="1:74" ht="110.1" customHeight="1" thickBot="1">
      <c r="A966" s="333">
        <v>953</v>
      </c>
      <c r="B966" s="1008" t="str">
        <f>IF(基本情報入力シート!B988="","",基本情報入力シート!B988)</f>
        <v/>
      </c>
      <c r="C966" s="1009"/>
      <c r="D966" s="1009"/>
      <c r="E966" s="1009"/>
      <c r="F966" s="1010"/>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24" t="str">
        <f>IF('別紙様式2-2（個票（４、５月））'!M966="","",'別紙様式2-2（個票（４、５月））'!M966)</f>
        <v/>
      </c>
      <c r="N966" s="584" t="str">
        <f>IF('別紙様式2-2（個票（４、５月））'!N966="","",'別紙様式2-2（個票（４、５月））'!N966)</f>
        <v/>
      </c>
      <c r="O966" s="336"/>
      <c r="P966" s="337" t="str">
        <f>IFERROR(VLOOKUP(K966,【参考】数式用!$A$2:$M$57,MATCH(O966,【参考】数式用!$G$3:$M$3,0)+6,0),"")</f>
        <v/>
      </c>
      <c r="Q966" s="338" t="s">
        <v>118</v>
      </c>
      <c r="R966" s="339"/>
      <c r="S966" s="340" t="s">
        <v>183</v>
      </c>
      <c r="T966" s="339"/>
      <c r="U966" s="340" t="s">
        <v>184</v>
      </c>
      <c r="V966" s="339"/>
      <c r="W966" s="340" t="s">
        <v>183</v>
      </c>
      <c r="X966" s="339"/>
      <c r="Y966" s="340" t="s">
        <v>185</v>
      </c>
      <c r="Z966" s="340" t="s">
        <v>186</v>
      </c>
      <c r="AA966" s="340" t="str">
        <f t="shared" si="478"/>
        <v/>
      </c>
      <c r="AB966" s="341" t="s">
        <v>187</v>
      </c>
      <c r="AC966" s="342" t="str">
        <f t="shared" si="479"/>
        <v/>
      </c>
      <c r="AD966" s="509" t="str">
        <f t="shared" si="480"/>
        <v/>
      </c>
      <c r="AE966" s="343" t="str">
        <f>IFERROR(ROUNDDOWN(ROUNDDOWN(ROUND(L966*VLOOKUP(K966,【参考】数式用!$A$2:$M$57,MATCH("処遇改善加算Ⅳ",【参考】数式用!$G$3:$M$3,0)+6,0),0),0)*AA966*0.5,0), "")</f>
        <v/>
      </c>
      <c r="AF966" s="344"/>
      <c r="AG966" s="345"/>
      <c r="AH966" s="345"/>
      <c r="AI966" s="344"/>
      <c r="AJ966" s="382"/>
      <c r="AK966" s="346"/>
      <c r="AL966" s="324" t="str">
        <f t="shared" si="481"/>
        <v/>
      </c>
      <c r="AM966" s="325" t="str">
        <f t="shared" si="482"/>
        <v/>
      </c>
      <c r="AN966" s="255"/>
      <c r="AO966" s="577" t="str">
        <f>IFERROR(VLOOKUP(K966,【参考】数式用!$A$2:$N$57,14,FALSE),"")</f>
        <v/>
      </c>
      <c r="AP966" s="577" t="str">
        <f t="shared" si="483"/>
        <v/>
      </c>
      <c r="AQ966" s="560" t="str">
        <f t="shared" si="484"/>
        <v/>
      </c>
      <c r="AR966" s="560" t="str">
        <f t="shared" si="485"/>
        <v>キャリアパス要件Ⅰ・Ⅱ_</v>
      </c>
      <c r="AS966" s="632" t="str">
        <f t="shared" si="486"/>
        <v>入力済</v>
      </c>
      <c r="AT966" s="577" t="str">
        <f t="shared" si="487"/>
        <v/>
      </c>
      <c r="AU966" s="632" t="str">
        <f t="shared" si="488"/>
        <v>入力済</v>
      </c>
      <c r="AV966" s="632" t="str">
        <f t="shared" si="489"/>
        <v/>
      </c>
      <c r="AW966" s="632" t="str">
        <f t="shared" si="490"/>
        <v/>
      </c>
      <c r="AX966" s="577" t="str">
        <f t="shared" si="491"/>
        <v/>
      </c>
      <c r="AY966" s="632" t="str">
        <f>IFERROR(VLOOKUP(K966,【参考】数式用!$AR$3:$AS$49, 2, FALSE), "")</f>
        <v/>
      </c>
      <c r="AZ966" s="577" t="str">
        <f t="shared" si="492"/>
        <v/>
      </c>
      <c r="BA966" s="559" t="str">
        <f t="shared" si="493"/>
        <v>入力済</v>
      </c>
      <c r="BB966" s="632" t="str">
        <f>IFERROR(VLOOKUP(K966,【参考】数式用!$AX$3:$AY$59, 2, FALSE), "")</f>
        <v/>
      </c>
      <c r="BC966" s="577" t="str">
        <f t="shared" si="494"/>
        <v/>
      </c>
      <c r="BD966" s="559" t="str">
        <f t="shared" si="495"/>
        <v>入力済</v>
      </c>
      <c r="BE966" s="559" t="str">
        <f t="shared" si="496"/>
        <v/>
      </c>
      <c r="BF966" s="559" t="str">
        <f t="shared" si="497"/>
        <v/>
      </c>
      <c r="BG966" s="559" t="str">
        <f t="shared" si="498"/>
        <v/>
      </c>
      <c r="BH966" s="559" t="str">
        <f t="shared" si="499"/>
        <v/>
      </c>
      <c r="BI966" s="559" t="str">
        <f t="shared" si="500"/>
        <v/>
      </c>
      <c r="BK966" s="27"/>
      <c r="BL966" s="606" t="str">
        <f t="shared" si="501"/>
        <v/>
      </c>
      <c r="BM966" s="606" t="str">
        <f t="shared" si="502"/>
        <v/>
      </c>
      <c r="BN966" s="606" t="str">
        <f t="shared" si="503"/>
        <v/>
      </c>
      <c r="BO966" s="607" t="str">
        <f>IFERROR(IF(BN966="対象",ROUNDDOWN(L966*VLOOKUP(K966,【参考】数式用!$A$4:$J$42,10,FALSE)*AA966,0),""),"")</f>
        <v/>
      </c>
      <c r="BP966" s="606" t="str">
        <f t="shared" si="476"/>
        <v/>
      </c>
      <c r="BQ966" s="606" t="str">
        <f t="shared" si="504"/>
        <v/>
      </c>
      <c r="BR966" s="608" t="str">
        <f t="shared" si="477"/>
        <v/>
      </c>
      <c r="BS966" s="608" t="str">
        <f t="shared" si="505"/>
        <v/>
      </c>
      <c r="BT966" s="606" t="str">
        <f t="shared" si="506"/>
        <v/>
      </c>
      <c r="BU966" s="607" t="str">
        <f>IFERROR(IF(BT966="Ⅱロ有り",ROUNDDOWN(L966*VLOOKUP(K966,【参考】数式用!$A$4:$J$42,10,FALSE)*AA966,0),""),"")</f>
        <v/>
      </c>
      <c r="BV966" s="606" t="str">
        <f>IFERROR(IF(BT966="Ⅱロなし",ROUNDDOWN(L966*VLOOKUP(K966,【参考】数式用!$A$4:$J$42,8,FALSE)*AA966,0),""),"")</f>
        <v/>
      </c>
    </row>
    <row r="967" spans="1:74" ht="110.1" customHeight="1" thickBot="1">
      <c r="A967" s="333">
        <v>954</v>
      </c>
      <c r="B967" s="1008" t="str">
        <f>IF(基本情報入力シート!B989="","",基本情報入力シート!B989)</f>
        <v/>
      </c>
      <c r="C967" s="1009"/>
      <c r="D967" s="1009"/>
      <c r="E967" s="1009"/>
      <c r="F967" s="1010"/>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24" t="str">
        <f>IF('別紙様式2-2（個票（４、５月））'!M967="","",'別紙様式2-2（個票（４、５月））'!M967)</f>
        <v/>
      </c>
      <c r="N967" s="584" t="str">
        <f>IF('別紙様式2-2（個票（４、５月））'!N967="","",'別紙様式2-2（個票（４、５月））'!N967)</f>
        <v/>
      </c>
      <c r="O967" s="336"/>
      <c r="P967" s="337" t="str">
        <f>IFERROR(VLOOKUP(K967,【参考】数式用!$A$2:$M$57,MATCH(O967,【参考】数式用!$G$3:$M$3,0)+6,0),"")</f>
        <v/>
      </c>
      <c r="Q967" s="338" t="s">
        <v>118</v>
      </c>
      <c r="R967" s="339"/>
      <c r="S967" s="340" t="s">
        <v>183</v>
      </c>
      <c r="T967" s="339"/>
      <c r="U967" s="340" t="s">
        <v>184</v>
      </c>
      <c r="V967" s="339"/>
      <c r="W967" s="340" t="s">
        <v>183</v>
      </c>
      <c r="X967" s="339"/>
      <c r="Y967" s="340" t="s">
        <v>185</v>
      </c>
      <c r="Z967" s="340" t="s">
        <v>186</v>
      </c>
      <c r="AA967" s="340" t="str">
        <f t="shared" si="478"/>
        <v/>
      </c>
      <c r="AB967" s="341" t="s">
        <v>187</v>
      </c>
      <c r="AC967" s="342" t="str">
        <f t="shared" si="479"/>
        <v/>
      </c>
      <c r="AD967" s="509" t="str">
        <f t="shared" si="480"/>
        <v/>
      </c>
      <c r="AE967" s="343" t="str">
        <f>IFERROR(ROUNDDOWN(ROUNDDOWN(ROUND(L967*VLOOKUP(K967,【参考】数式用!$A$2:$M$57,MATCH("処遇改善加算Ⅳ",【参考】数式用!$G$3:$M$3,0)+6,0),0),0)*AA967*0.5,0), "")</f>
        <v/>
      </c>
      <c r="AF967" s="344"/>
      <c r="AG967" s="345"/>
      <c r="AH967" s="345"/>
      <c r="AI967" s="344"/>
      <c r="AJ967" s="382"/>
      <c r="AK967" s="346"/>
      <c r="AL967" s="324" t="str">
        <f t="shared" si="481"/>
        <v/>
      </c>
      <c r="AM967" s="325" t="str">
        <f t="shared" si="482"/>
        <v/>
      </c>
      <c r="AN967" s="255"/>
      <c r="AO967" s="577" t="str">
        <f>IFERROR(VLOOKUP(K967,【参考】数式用!$A$2:$N$57,14,FALSE),"")</f>
        <v/>
      </c>
      <c r="AP967" s="577" t="str">
        <f t="shared" si="483"/>
        <v/>
      </c>
      <c r="AQ967" s="560" t="str">
        <f t="shared" si="484"/>
        <v/>
      </c>
      <c r="AR967" s="560" t="str">
        <f t="shared" si="485"/>
        <v>キャリアパス要件Ⅰ・Ⅱ_</v>
      </c>
      <c r="AS967" s="632" t="str">
        <f t="shared" si="486"/>
        <v>入力済</v>
      </c>
      <c r="AT967" s="577" t="str">
        <f t="shared" si="487"/>
        <v/>
      </c>
      <c r="AU967" s="632" t="str">
        <f t="shared" si="488"/>
        <v>入力済</v>
      </c>
      <c r="AV967" s="632" t="str">
        <f t="shared" si="489"/>
        <v/>
      </c>
      <c r="AW967" s="632" t="str">
        <f t="shared" si="490"/>
        <v/>
      </c>
      <c r="AX967" s="577" t="str">
        <f t="shared" si="491"/>
        <v/>
      </c>
      <c r="AY967" s="632" t="str">
        <f>IFERROR(VLOOKUP(K967,【参考】数式用!$AR$3:$AS$49, 2, FALSE), "")</f>
        <v/>
      </c>
      <c r="AZ967" s="577" t="str">
        <f t="shared" si="492"/>
        <v/>
      </c>
      <c r="BA967" s="559" t="str">
        <f t="shared" si="493"/>
        <v>入力済</v>
      </c>
      <c r="BB967" s="632" t="str">
        <f>IFERROR(VLOOKUP(K967,【参考】数式用!$AX$3:$AY$59, 2, FALSE), "")</f>
        <v/>
      </c>
      <c r="BC967" s="577" t="str">
        <f t="shared" si="494"/>
        <v/>
      </c>
      <c r="BD967" s="559" t="str">
        <f t="shared" si="495"/>
        <v>入力済</v>
      </c>
      <c r="BE967" s="559" t="str">
        <f t="shared" si="496"/>
        <v/>
      </c>
      <c r="BF967" s="559" t="str">
        <f t="shared" si="497"/>
        <v/>
      </c>
      <c r="BG967" s="559" t="str">
        <f t="shared" si="498"/>
        <v/>
      </c>
      <c r="BH967" s="559" t="str">
        <f t="shared" si="499"/>
        <v/>
      </c>
      <c r="BI967" s="559" t="str">
        <f t="shared" si="500"/>
        <v/>
      </c>
      <c r="BK967" s="27"/>
      <c r="BL967" s="606" t="str">
        <f t="shared" si="501"/>
        <v/>
      </c>
      <c r="BM967" s="606" t="str">
        <f t="shared" si="502"/>
        <v/>
      </c>
      <c r="BN967" s="606" t="str">
        <f t="shared" si="503"/>
        <v/>
      </c>
      <c r="BO967" s="607" t="str">
        <f>IFERROR(IF(BN967="対象",ROUNDDOWN(L967*VLOOKUP(K967,【参考】数式用!$A$4:$J$42,10,FALSE)*AA967,0),""),"")</f>
        <v/>
      </c>
      <c r="BP967" s="606" t="str">
        <f t="shared" si="476"/>
        <v/>
      </c>
      <c r="BQ967" s="606" t="str">
        <f t="shared" si="504"/>
        <v/>
      </c>
      <c r="BR967" s="608" t="str">
        <f t="shared" si="477"/>
        <v/>
      </c>
      <c r="BS967" s="608" t="str">
        <f t="shared" si="505"/>
        <v/>
      </c>
      <c r="BT967" s="606" t="str">
        <f t="shared" si="506"/>
        <v/>
      </c>
      <c r="BU967" s="607" t="str">
        <f>IFERROR(IF(BT967="Ⅱロ有り",ROUNDDOWN(L967*VLOOKUP(K967,【参考】数式用!$A$4:$J$42,10,FALSE)*AA967,0),""),"")</f>
        <v/>
      </c>
      <c r="BV967" s="606" t="str">
        <f>IFERROR(IF(BT967="Ⅱロなし",ROUNDDOWN(L967*VLOOKUP(K967,【参考】数式用!$A$4:$J$42,8,FALSE)*AA967,0),""),"")</f>
        <v/>
      </c>
    </row>
    <row r="968" spans="1:74" ht="110.1" customHeight="1" thickBot="1">
      <c r="A968" s="333">
        <v>955</v>
      </c>
      <c r="B968" s="1008" t="str">
        <f>IF(基本情報入力シート!B990="","",基本情報入力シート!B990)</f>
        <v/>
      </c>
      <c r="C968" s="1009"/>
      <c r="D968" s="1009"/>
      <c r="E968" s="1009"/>
      <c r="F968" s="1010"/>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24" t="str">
        <f>IF('別紙様式2-2（個票（４、５月））'!M968="","",'別紙様式2-2（個票（４、５月））'!M968)</f>
        <v/>
      </c>
      <c r="N968" s="584" t="str">
        <f>IF('別紙様式2-2（個票（４、５月））'!N968="","",'別紙様式2-2（個票（４、５月））'!N968)</f>
        <v/>
      </c>
      <c r="O968" s="336"/>
      <c r="P968" s="337" t="str">
        <f>IFERROR(VLOOKUP(K968,【参考】数式用!$A$2:$M$57,MATCH(O968,【参考】数式用!$G$3:$M$3,0)+6,0),"")</f>
        <v/>
      </c>
      <c r="Q968" s="338" t="s">
        <v>118</v>
      </c>
      <c r="R968" s="339"/>
      <c r="S968" s="340" t="s">
        <v>183</v>
      </c>
      <c r="T968" s="339"/>
      <c r="U968" s="340" t="s">
        <v>184</v>
      </c>
      <c r="V968" s="339"/>
      <c r="W968" s="340" t="s">
        <v>183</v>
      </c>
      <c r="X968" s="339"/>
      <c r="Y968" s="340" t="s">
        <v>185</v>
      </c>
      <c r="Z968" s="340" t="s">
        <v>186</v>
      </c>
      <c r="AA968" s="340" t="str">
        <f t="shared" si="478"/>
        <v/>
      </c>
      <c r="AB968" s="341" t="s">
        <v>187</v>
      </c>
      <c r="AC968" s="342" t="str">
        <f t="shared" si="479"/>
        <v/>
      </c>
      <c r="AD968" s="509" t="str">
        <f t="shared" si="480"/>
        <v/>
      </c>
      <c r="AE968" s="343" t="str">
        <f>IFERROR(ROUNDDOWN(ROUNDDOWN(ROUND(L968*VLOOKUP(K968,【参考】数式用!$A$2:$M$57,MATCH("処遇改善加算Ⅳ",【参考】数式用!$G$3:$M$3,0)+6,0),0),0)*AA968*0.5,0), "")</f>
        <v/>
      </c>
      <c r="AF968" s="344"/>
      <c r="AG968" s="345"/>
      <c r="AH968" s="345"/>
      <c r="AI968" s="344"/>
      <c r="AJ968" s="382"/>
      <c r="AK968" s="346"/>
      <c r="AL968" s="324" t="str">
        <f t="shared" si="481"/>
        <v/>
      </c>
      <c r="AM968" s="325" t="str">
        <f t="shared" si="482"/>
        <v/>
      </c>
      <c r="AN968" s="255"/>
      <c r="AO968" s="577" t="str">
        <f>IFERROR(VLOOKUP(K968,【参考】数式用!$A$2:$N$57,14,FALSE),"")</f>
        <v/>
      </c>
      <c r="AP968" s="577" t="str">
        <f t="shared" si="483"/>
        <v/>
      </c>
      <c r="AQ968" s="560" t="str">
        <f t="shared" si="484"/>
        <v/>
      </c>
      <c r="AR968" s="560" t="str">
        <f t="shared" si="485"/>
        <v>キャリアパス要件Ⅰ・Ⅱ_</v>
      </c>
      <c r="AS968" s="632" t="str">
        <f t="shared" si="486"/>
        <v>入力済</v>
      </c>
      <c r="AT968" s="577" t="str">
        <f t="shared" si="487"/>
        <v/>
      </c>
      <c r="AU968" s="632" t="str">
        <f t="shared" si="488"/>
        <v>入力済</v>
      </c>
      <c r="AV968" s="632" t="str">
        <f t="shared" si="489"/>
        <v/>
      </c>
      <c r="AW968" s="632" t="str">
        <f t="shared" si="490"/>
        <v/>
      </c>
      <c r="AX968" s="577" t="str">
        <f t="shared" si="491"/>
        <v/>
      </c>
      <c r="AY968" s="632" t="str">
        <f>IFERROR(VLOOKUP(K968,【参考】数式用!$AR$3:$AS$49, 2, FALSE), "")</f>
        <v/>
      </c>
      <c r="AZ968" s="577" t="str">
        <f t="shared" si="492"/>
        <v/>
      </c>
      <c r="BA968" s="559" t="str">
        <f t="shared" si="493"/>
        <v>入力済</v>
      </c>
      <c r="BB968" s="632" t="str">
        <f>IFERROR(VLOOKUP(K968,【参考】数式用!$AX$3:$AY$59, 2, FALSE), "")</f>
        <v/>
      </c>
      <c r="BC968" s="577" t="str">
        <f t="shared" si="494"/>
        <v/>
      </c>
      <c r="BD968" s="559" t="str">
        <f t="shared" si="495"/>
        <v>入力済</v>
      </c>
      <c r="BE968" s="559" t="str">
        <f t="shared" si="496"/>
        <v/>
      </c>
      <c r="BF968" s="559" t="str">
        <f t="shared" si="497"/>
        <v/>
      </c>
      <c r="BG968" s="559" t="str">
        <f t="shared" si="498"/>
        <v/>
      </c>
      <c r="BH968" s="559" t="str">
        <f t="shared" si="499"/>
        <v/>
      </c>
      <c r="BI968" s="559" t="str">
        <f t="shared" si="500"/>
        <v/>
      </c>
      <c r="BK968" s="27"/>
      <c r="BL968" s="606" t="str">
        <f t="shared" si="501"/>
        <v/>
      </c>
      <c r="BM968" s="606" t="str">
        <f t="shared" si="502"/>
        <v/>
      </c>
      <c r="BN968" s="606" t="str">
        <f t="shared" si="503"/>
        <v/>
      </c>
      <c r="BO968" s="607" t="str">
        <f>IFERROR(IF(BN968="対象",ROUNDDOWN(L968*VLOOKUP(K968,【参考】数式用!$A$4:$J$42,10,FALSE)*AA968,0),""),"")</f>
        <v/>
      </c>
      <c r="BP968" s="606" t="str">
        <f t="shared" si="476"/>
        <v/>
      </c>
      <c r="BQ968" s="606" t="str">
        <f t="shared" si="504"/>
        <v/>
      </c>
      <c r="BR968" s="608" t="str">
        <f t="shared" si="477"/>
        <v/>
      </c>
      <c r="BS968" s="608" t="str">
        <f t="shared" si="505"/>
        <v/>
      </c>
      <c r="BT968" s="606" t="str">
        <f t="shared" si="506"/>
        <v/>
      </c>
      <c r="BU968" s="607" t="str">
        <f>IFERROR(IF(BT968="Ⅱロ有り",ROUNDDOWN(L968*VLOOKUP(K968,【参考】数式用!$A$4:$J$42,10,FALSE)*AA968,0),""),"")</f>
        <v/>
      </c>
      <c r="BV968" s="606" t="str">
        <f>IFERROR(IF(BT968="Ⅱロなし",ROUNDDOWN(L968*VLOOKUP(K968,【参考】数式用!$A$4:$J$42,8,FALSE)*AA968,0),""),"")</f>
        <v/>
      </c>
    </row>
    <row r="969" spans="1:74" ht="110.1" customHeight="1" thickBot="1">
      <c r="A969" s="333">
        <v>956</v>
      </c>
      <c r="B969" s="1008" t="str">
        <f>IF(基本情報入力シート!B991="","",基本情報入力シート!B991)</f>
        <v/>
      </c>
      <c r="C969" s="1009"/>
      <c r="D969" s="1009"/>
      <c r="E969" s="1009"/>
      <c r="F969" s="1010"/>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24" t="str">
        <f>IF('別紙様式2-2（個票（４、５月））'!M969="","",'別紙様式2-2（個票（４、５月））'!M969)</f>
        <v/>
      </c>
      <c r="N969" s="584" t="str">
        <f>IF('別紙様式2-2（個票（４、５月））'!N969="","",'別紙様式2-2（個票（４、５月））'!N969)</f>
        <v/>
      </c>
      <c r="O969" s="336"/>
      <c r="P969" s="337" t="str">
        <f>IFERROR(VLOOKUP(K969,【参考】数式用!$A$2:$M$57,MATCH(O969,【参考】数式用!$G$3:$M$3,0)+6,0),"")</f>
        <v/>
      </c>
      <c r="Q969" s="338" t="s">
        <v>118</v>
      </c>
      <c r="R969" s="339"/>
      <c r="S969" s="340" t="s">
        <v>183</v>
      </c>
      <c r="T969" s="339"/>
      <c r="U969" s="340" t="s">
        <v>184</v>
      </c>
      <c r="V969" s="339"/>
      <c r="W969" s="340" t="s">
        <v>183</v>
      </c>
      <c r="X969" s="339"/>
      <c r="Y969" s="340" t="s">
        <v>185</v>
      </c>
      <c r="Z969" s="340" t="s">
        <v>186</v>
      </c>
      <c r="AA969" s="340" t="str">
        <f t="shared" si="478"/>
        <v/>
      </c>
      <c r="AB969" s="341" t="s">
        <v>187</v>
      </c>
      <c r="AC969" s="342" t="str">
        <f t="shared" si="479"/>
        <v/>
      </c>
      <c r="AD969" s="509" t="str">
        <f t="shared" si="480"/>
        <v/>
      </c>
      <c r="AE969" s="343" t="str">
        <f>IFERROR(ROUNDDOWN(ROUNDDOWN(ROUND(L969*VLOOKUP(K969,【参考】数式用!$A$2:$M$57,MATCH("処遇改善加算Ⅳ",【参考】数式用!$G$3:$M$3,0)+6,0),0),0)*AA969*0.5,0), "")</f>
        <v/>
      </c>
      <c r="AF969" s="344"/>
      <c r="AG969" s="345"/>
      <c r="AH969" s="345"/>
      <c r="AI969" s="344"/>
      <c r="AJ969" s="382"/>
      <c r="AK969" s="346"/>
      <c r="AL969" s="324" t="str">
        <f t="shared" si="481"/>
        <v/>
      </c>
      <c r="AM969" s="325" t="str">
        <f t="shared" si="482"/>
        <v/>
      </c>
      <c r="AN969" s="255"/>
      <c r="AO969" s="577" t="str">
        <f>IFERROR(VLOOKUP(K969,【参考】数式用!$A$2:$N$57,14,FALSE),"")</f>
        <v/>
      </c>
      <c r="AP969" s="577" t="str">
        <f t="shared" si="483"/>
        <v/>
      </c>
      <c r="AQ969" s="560" t="str">
        <f t="shared" si="484"/>
        <v/>
      </c>
      <c r="AR969" s="560" t="str">
        <f t="shared" si="485"/>
        <v>キャリアパス要件Ⅰ・Ⅱ_</v>
      </c>
      <c r="AS969" s="632" t="str">
        <f t="shared" si="486"/>
        <v>入力済</v>
      </c>
      <c r="AT969" s="577" t="str">
        <f t="shared" si="487"/>
        <v/>
      </c>
      <c r="AU969" s="632" t="str">
        <f t="shared" si="488"/>
        <v>入力済</v>
      </c>
      <c r="AV969" s="632" t="str">
        <f t="shared" si="489"/>
        <v/>
      </c>
      <c r="AW969" s="632" t="str">
        <f t="shared" si="490"/>
        <v/>
      </c>
      <c r="AX969" s="577" t="str">
        <f t="shared" si="491"/>
        <v/>
      </c>
      <c r="AY969" s="632" t="str">
        <f>IFERROR(VLOOKUP(K969,【参考】数式用!$AR$3:$AS$49, 2, FALSE), "")</f>
        <v/>
      </c>
      <c r="AZ969" s="577" t="str">
        <f t="shared" si="492"/>
        <v/>
      </c>
      <c r="BA969" s="559" t="str">
        <f t="shared" si="493"/>
        <v>入力済</v>
      </c>
      <c r="BB969" s="632" t="str">
        <f>IFERROR(VLOOKUP(K969,【参考】数式用!$AX$3:$AY$59, 2, FALSE), "")</f>
        <v/>
      </c>
      <c r="BC969" s="577" t="str">
        <f t="shared" si="494"/>
        <v/>
      </c>
      <c r="BD969" s="559" t="str">
        <f t="shared" si="495"/>
        <v>入力済</v>
      </c>
      <c r="BE969" s="559" t="str">
        <f t="shared" si="496"/>
        <v/>
      </c>
      <c r="BF969" s="559" t="str">
        <f t="shared" si="497"/>
        <v/>
      </c>
      <c r="BG969" s="559" t="str">
        <f t="shared" si="498"/>
        <v/>
      </c>
      <c r="BH969" s="559" t="str">
        <f t="shared" si="499"/>
        <v/>
      </c>
      <c r="BI969" s="559" t="str">
        <f t="shared" si="500"/>
        <v/>
      </c>
      <c r="BK969" s="27"/>
      <c r="BL969" s="606" t="str">
        <f t="shared" si="501"/>
        <v/>
      </c>
      <c r="BM969" s="606" t="str">
        <f t="shared" si="502"/>
        <v/>
      </c>
      <c r="BN969" s="606" t="str">
        <f t="shared" si="503"/>
        <v/>
      </c>
      <c r="BO969" s="607" t="str">
        <f>IFERROR(IF(BN969="対象",ROUNDDOWN(L969*VLOOKUP(K969,【参考】数式用!$A$4:$J$42,10,FALSE)*AA969,0),""),"")</f>
        <v/>
      </c>
      <c r="BP969" s="606" t="str">
        <f t="shared" si="476"/>
        <v/>
      </c>
      <c r="BQ969" s="606" t="str">
        <f t="shared" si="504"/>
        <v/>
      </c>
      <c r="BR969" s="608" t="str">
        <f t="shared" si="477"/>
        <v/>
      </c>
      <c r="BS969" s="608" t="str">
        <f t="shared" si="505"/>
        <v/>
      </c>
      <c r="BT969" s="606" t="str">
        <f t="shared" si="506"/>
        <v/>
      </c>
      <c r="BU969" s="607" t="str">
        <f>IFERROR(IF(BT969="Ⅱロ有り",ROUNDDOWN(L969*VLOOKUP(K969,【参考】数式用!$A$4:$J$42,10,FALSE)*AA969,0),""),"")</f>
        <v/>
      </c>
      <c r="BV969" s="606" t="str">
        <f>IFERROR(IF(BT969="Ⅱロなし",ROUNDDOWN(L969*VLOOKUP(K969,【参考】数式用!$A$4:$J$42,8,FALSE)*AA969,0),""),"")</f>
        <v/>
      </c>
    </row>
    <row r="970" spans="1:74" ht="110.1" customHeight="1" thickBot="1">
      <c r="A970" s="333">
        <v>957</v>
      </c>
      <c r="B970" s="1008" t="str">
        <f>IF(基本情報入力シート!B992="","",基本情報入力シート!B992)</f>
        <v/>
      </c>
      <c r="C970" s="1009"/>
      <c r="D970" s="1009"/>
      <c r="E970" s="1009"/>
      <c r="F970" s="1010"/>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24" t="str">
        <f>IF('別紙様式2-2（個票（４、５月））'!M970="","",'別紙様式2-2（個票（４、５月））'!M970)</f>
        <v/>
      </c>
      <c r="N970" s="584" t="str">
        <f>IF('別紙様式2-2（個票（４、５月））'!N970="","",'別紙様式2-2（個票（４、５月））'!N970)</f>
        <v/>
      </c>
      <c r="O970" s="336"/>
      <c r="P970" s="337" t="str">
        <f>IFERROR(VLOOKUP(K970,【参考】数式用!$A$2:$M$57,MATCH(O970,【参考】数式用!$G$3:$M$3,0)+6,0),"")</f>
        <v/>
      </c>
      <c r="Q970" s="338" t="s">
        <v>118</v>
      </c>
      <c r="R970" s="339"/>
      <c r="S970" s="340" t="s">
        <v>183</v>
      </c>
      <c r="T970" s="339"/>
      <c r="U970" s="340" t="s">
        <v>184</v>
      </c>
      <c r="V970" s="339"/>
      <c r="W970" s="340" t="s">
        <v>183</v>
      </c>
      <c r="X970" s="339"/>
      <c r="Y970" s="340" t="s">
        <v>185</v>
      </c>
      <c r="Z970" s="340" t="s">
        <v>186</v>
      </c>
      <c r="AA970" s="340" t="str">
        <f t="shared" si="478"/>
        <v/>
      </c>
      <c r="AB970" s="341" t="s">
        <v>187</v>
      </c>
      <c r="AC970" s="342" t="str">
        <f t="shared" si="479"/>
        <v/>
      </c>
      <c r="AD970" s="509" t="str">
        <f t="shared" si="480"/>
        <v/>
      </c>
      <c r="AE970" s="343" t="str">
        <f>IFERROR(ROUNDDOWN(ROUNDDOWN(ROUND(L970*VLOOKUP(K970,【参考】数式用!$A$2:$M$57,MATCH("処遇改善加算Ⅳ",【参考】数式用!$G$3:$M$3,0)+6,0),0),0)*AA970*0.5,0), "")</f>
        <v/>
      </c>
      <c r="AF970" s="344"/>
      <c r="AG970" s="345"/>
      <c r="AH970" s="345"/>
      <c r="AI970" s="344"/>
      <c r="AJ970" s="382"/>
      <c r="AK970" s="346"/>
      <c r="AL970" s="324" t="str">
        <f t="shared" si="481"/>
        <v/>
      </c>
      <c r="AM970" s="325" t="str">
        <f t="shared" si="482"/>
        <v/>
      </c>
      <c r="AN970" s="255"/>
      <c r="AO970" s="577" t="str">
        <f>IFERROR(VLOOKUP(K970,【参考】数式用!$A$2:$N$57,14,FALSE),"")</f>
        <v/>
      </c>
      <c r="AP970" s="577" t="str">
        <f t="shared" si="483"/>
        <v/>
      </c>
      <c r="AQ970" s="560" t="str">
        <f t="shared" si="484"/>
        <v/>
      </c>
      <c r="AR970" s="560" t="str">
        <f t="shared" si="485"/>
        <v>キャリアパス要件Ⅰ・Ⅱ_</v>
      </c>
      <c r="AS970" s="632" t="str">
        <f t="shared" si="486"/>
        <v>入力済</v>
      </c>
      <c r="AT970" s="577" t="str">
        <f t="shared" si="487"/>
        <v/>
      </c>
      <c r="AU970" s="632" t="str">
        <f t="shared" si="488"/>
        <v>入力済</v>
      </c>
      <c r="AV970" s="632" t="str">
        <f t="shared" si="489"/>
        <v/>
      </c>
      <c r="AW970" s="632" t="str">
        <f t="shared" si="490"/>
        <v/>
      </c>
      <c r="AX970" s="577" t="str">
        <f t="shared" si="491"/>
        <v/>
      </c>
      <c r="AY970" s="632" t="str">
        <f>IFERROR(VLOOKUP(K970,【参考】数式用!$AR$3:$AS$49, 2, FALSE), "")</f>
        <v/>
      </c>
      <c r="AZ970" s="577" t="str">
        <f t="shared" si="492"/>
        <v/>
      </c>
      <c r="BA970" s="559" t="str">
        <f t="shared" si="493"/>
        <v>入力済</v>
      </c>
      <c r="BB970" s="632" t="str">
        <f>IFERROR(VLOOKUP(K970,【参考】数式用!$AX$3:$AY$59, 2, FALSE), "")</f>
        <v/>
      </c>
      <c r="BC970" s="577" t="str">
        <f t="shared" si="494"/>
        <v/>
      </c>
      <c r="BD970" s="559" t="str">
        <f t="shared" si="495"/>
        <v>入力済</v>
      </c>
      <c r="BE970" s="559" t="str">
        <f t="shared" si="496"/>
        <v/>
      </c>
      <c r="BF970" s="559" t="str">
        <f t="shared" si="497"/>
        <v/>
      </c>
      <c r="BG970" s="559" t="str">
        <f t="shared" si="498"/>
        <v/>
      </c>
      <c r="BH970" s="559" t="str">
        <f t="shared" si="499"/>
        <v/>
      </c>
      <c r="BI970" s="559" t="str">
        <f t="shared" si="500"/>
        <v/>
      </c>
      <c r="BK970" s="27"/>
      <c r="BL970" s="606" t="str">
        <f t="shared" si="501"/>
        <v/>
      </c>
      <c r="BM970" s="606" t="str">
        <f t="shared" si="502"/>
        <v/>
      </c>
      <c r="BN970" s="606" t="str">
        <f t="shared" si="503"/>
        <v/>
      </c>
      <c r="BO970" s="607" t="str">
        <f>IFERROR(IF(BN970="対象",ROUNDDOWN(L970*VLOOKUP(K970,【参考】数式用!$A$4:$J$42,10,FALSE)*AA970,0),""),"")</f>
        <v/>
      </c>
      <c r="BP970" s="606" t="str">
        <f t="shared" si="476"/>
        <v/>
      </c>
      <c r="BQ970" s="606" t="str">
        <f t="shared" si="504"/>
        <v/>
      </c>
      <c r="BR970" s="608" t="str">
        <f t="shared" si="477"/>
        <v/>
      </c>
      <c r="BS970" s="608" t="str">
        <f t="shared" si="505"/>
        <v/>
      </c>
      <c r="BT970" s="606" t="str">
        <f t="shared" si="506"/>
        <v/>
      </c>
      <c r="BU970" s="607" t="str">
        <f>IFERROR(IF(BT970="Ⅱロ有り",ROUNDDOWN(L970*VLOOKUP(K970,【参考】数式用!$A$4:$J$42,10,FALSE)*AA970,0),""),"")</f>
        <v/>
      </c>
      <c r="BV970" s="606" t="str">
        <f>IFERROR(IF(BT970="Ⅱロなし",ROUNDDOWN(L970*VLOOKUP(K970,【参考】数式用!$A$4:$J$42,8,FALSE)*AA970,0),""),"")</f>
        <v/>
      </c>
    </row>
    <row r="971" spans="1:74" ht="110.1" customHeight="1" thickBot="1">
      <c r="A971" s="333">
        <v>958</v>
      </c>
      <c r="B971" s="1008" t="str">
        <f>IF(基本情報入力シート!B993="","",基本情報入力シート!B993)</f>
        <v/>
      </c>
      <c r="C971" s="1009"/>
      <c r="D971" s="1009"/>
      <c r="E971" s="1009"/>
      <c r="F971" s="1010"/>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24" t="str">
        <f>IF('別紙様式2-2（個票（４、５月））'!M971="","",'別紙様式2-2（個票（４、５月））'!M971)</f>
        <v/>
      </c>
      <c r="N971" s="584" t="str">
        <f>IF('別紙様式2-2（個票（４、５月））'!N971="","",'別紙様式2-2（個票（４、５月））'!N971)</f>
        <v/>
      </c>
      <c r="O971" s="336"/>
      <c r="P971" s="337" t="str">
        <f>IFERROR(VLOOKUP(K971,【参考】数式用!$A$2:$M$57,MATCH(O971,【参考】数式用!$G$3:$M$3,0)+6,0),"")</f>
        <v/>
      </c>
      <c r="Q971" s="338" t="s">
        <v>118</v>
      </c>
      <c r="R971" s="339"/>
      <c r="S971" s="340" t="s">
        <v>183</v>
      </c>
      <c r="T971" s="339"/>
      <c r="U971" s="340" t="s">
        <v>184</v>
      </c>
      <c r="V971" s="339"/>
      <c r="W971" s="340" t="s">
        <v>183</v>
      </c>
      <c r="X971" s="339"/>
      <c r="Y971" s="340" t="s">
        <v>185</v>
      </c>
      <c r="Z971" s="340" t="s">
        <v>186</v>
      </c>
      <c r="AA971" s="340" t="str">
        <f t="shared" si="478"/>
        <v/>
      </c>
      <c r="AB971" s="341" t="s">
        <v>187</v>
      </c>
      <c r="AC971" s="342" t="str">
        <f t="shared" si="479"/>
        <v/>
      </c>
      <c r="AD971" s="509" t="str">
        <f t="shared" si="480"/>
        <v/>
      </c>
      <c r="AE971" s="343" t="str">
        <f>IFERROR(ROUNDDOWN(ROUNDDOWN(ROUND(L971*VLOOKUP(K971,【参考】数式用!$A$2:$M$57,MATCH("処遇改善加算Ⅳ",【参考】数式用!$G$3:$M$3,0)+6,0),0),0)*AA971*0.5,0), "")</f>
        <v/>
      </c>
      <c r="AF971" s="344"/>
      <c r="AG971" s="345"/>
      <c r="AH971" s="345"/>
      <c r="AI971" s="344"/>
      <c r="AJ971" s="382"/>
      <c r="AK971" s="346"/>
      <c r="AL971" s="324" t="str">
        <f t="shared" si="481"/>
        <v/>
      </c>
      <c r="AM971" s="325" t="str">
        <f t="shared" si="482"/>
        <v/>
      </c>
      <c r="AN971" s="255"/>
      <c r="AO971" s="577" t="str">
        <f>IFERROR(VLOOKUP(K971,【参考】数式用!$A$2:$N$57,14,FALSE),"")</f>
        <v/>
      </c>
      <c r="AP971" s="577" t="str">
        <f t="shared" si="483"/>
        <v/>
      </c>
      <c r="AQ971" s="560" t="str">
        <f t="shared" si="484"/>
        <v/>
      </c>
      <c r="AR971" s="560" t="str">
        <f t="shared" si="485"/>
        <v>キャリアパス要件Ⅰ・Ⅱ_</v>
      </c>
      <c r="AS971" s="632" t="str">
        <f t="shared" si="486"/>
        <v>入力済</v>
      </c>
      <c r="AT971" s="577" t="str">
        <f t="shared" si="487"/>
        <v/>
      </c>
      <c r="AU971" s="632" t="str">
        <f t="shared" si="488"/>
        <v>入力済</v>
      </c>
      <c r="AV971" s="632" t="str">
        <f t="shared" si="489"/>
        <v/>
      </c>
      <c r="AW971" s="632" t="str">
        <f t="shared" si="490"/>
        <v/>
      </c>
      <c r="AX971" s="577" t="str">
        <f t="shared" si="491"/>
        <v/>
      </c>
      <c r="AY971" s="632" t="str">
        <f>IFERROR(VLOOKUP(K971,【参考】数式用!$AR$3:$AS$49, 2, FALSE), "")</f>
        <v/>
      </c>
      <c r="AZ971" s="577" t="str">
        <f t="shared" si="492"/>
        <v/>
      </c>
      <c r="BA971" s="559" t="str">
        <f t="shared" si="493"/>
        <v>入力済</v>
      </c>
      <c r="BB971" s="632" t="str">
        <f>IFERROR(VLOOKUP(K971,【参考】数式用!$AX$3:$AY$59, 2, FALSE), "")</f>
        <v/>
      </c>
      <c r="BC971" s="577" t="str">
        <f t="shared" si="494"/>
        <v/>
      </c>
      <c r="BD971" s="559" t="str">
        <f t="shared" si="495"/>
        <v>入力済</v>
      </c>
      <c r="BE971" s="559" t="str">
        <f t="shared" si="496"/>
        <v/>
      </c>
      <c r="BF971" s="559" t="str">
        <f t="shared" si="497"/>
        <v/>
      </c>
      <c r="BG971" s="559" t="str">
        <f t="shared" si="498"/>
        <v/>
      </c>
      <c r="BH971" s="559" t="str">
        <f t="shared" si="499"/>
        <v/>
      </c>
      <c r="BI971" s="559" t="str">
        <f t="shared" si="500"/>
        <v/>
      </c>
      <c r="BK971" s="27"/>
      <c r="BL971" s="606" t="str">
        <f t="shared" si="501"/>
        <v/>
      </c>
      <c r="BM971" s="606" t="str">
        <f t="shared" si="502"/>
        <v/>
      </c>
      <c r="BN971" s="606" t="str">
        <f t="shared" si="503"/>
        <v/>
      </c>
      <c r="BO971" s="607" t="str">
        <f>IFERROR(IF(BN971="対象",ROUNDDOWN(L971*VLOOKUP(K971,【参考】数式用!$A$4:$J$42,10,FALSE)*AA971,0),""),"")</f>
        <v/>
      </c>
      <c r="BP971" s="606" t="str">
        <f t="shared" si="476"/>
        <v/>
      </c>
      <c r="BQ971" s="606" t="str">
        <f t="shared" si="504"/>
        <v/>
      </c>
      <c r="BR971" s="608" t="str">
        <f t="shared" si="477"/>
        <v/>
      </c>
      <c r="BS971" s="608" t="str">
        <f t="shared" si="505"/>
        <v/>
      </c>
      <c r="BT971" s="606" t="str">
        <f t="shared" si="506"/>
        <v/>
      </c>
      <c r="BU971" s="607" t="str">
        <f>IFERROR(IF(BT971="Ⅱロ有り",ROUNDDOWN(L971*VLOOKUP(K971,【参考】数式用!$A$4:$J$42,10,FALSE)*AA971,0),""),"")</f>
        <v/>
      </c>
      <c r="BV971" s="606" t="str">
        <f>IFERROR(IF(BT971="Ⅱロなし",ROUNDDOWN(L971*VLOOKUP(K971,【参考】数式用!$A$4:$J$42,8,FALSE)*AA971,0),""),"")</f>
        <v/>
      </c>
    </row>
    <row r="972" spans="1:74" ht="110.1" customHeight="1" thickBot="1">
      <c r="A972" s="333">
        <v>959</v>
      </c>
      <c r="B972" s="1008" t="str">
        <f>IF(基本情報入力シート!B994="","",基本情報入力シート!B994)</f>
        <v/>
      </c>
      <c r="C972" s="1009"/>
      <c r="D972" s="1009"/>
      <c r="E972" s="1009"/>
      <c r="F972" s="1010"/>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24" t="str">
        <f>IF('別紙様式2-2（個票（４、５月））'!M972="","",'別紙様式2-2（個票（４、５月））'!M972)</f>
        <v/>
      </c>
      <c r="N972" s="584" t="str">
        <f>IF('別紙様式2-2（個票（４、５月））'!N972="","",'別紙様式2-2（個票（４、５月））'!N972)</f>
        <v/>
      </c>
      <c r="O972" s="336"/>
      <c r="P972" s="337" t="str">
        <f>IFERROR(VLOOKUP(K972,【参考】数式用!$A$2:$M$57,MATCH(O972,【参考】数式用!$G$3:$M$3,0)+6,0),"")</f>
        <v/>
      </c>
      <c r="Q972" s="338" t="s">
        <v>118</v>
      </c>
      <c r="R972" s="339"/>
      <c r="S972" s="340" t="s">
        <v>183</v>
      </c>
      <c r="T972" s="339"/>
      <c r="U972" s="340" t="s">
        <v>184</v>
      </c>
      <c r="V972" s="339"/>
      <c r="W972" s="340" t="s">
        <v>183</v>
      </c>
      <c r="X972" s="339"/>
      <c r="Y972" s="340" t="s">
        <v>185</v>
      </c>
      <c r="Z972" s="340" t="s">
        <v>186</v>
      </c>
      <c r="AA972" s="340" t="str">
        <f t="shared" si="478"/>
        <v/>
      </c>
      <c r="AB972" s="341" t="s">
        <v>187</v>
      </c>
      <c r="AC972" s="342" t="str">
        <f t="shared" si="479"/>
        <v/>
      </c>
      <c r="AD972" s="509" t="str">
        <f t="shared" si="480"/>
        <v/>
      </c>
      <c r="AE972" s="343" t="str">
        <f>IFERROR(ROUNDDOWN(ROUNDDOWN(ROUND(L972*VLOOKUP(K972,【参考】数式用!$A$2:$M$57,MATCH("処遇改善加算Ⅳ",【参考】数式用!$G$3:$M$3,0)+6,0),0),0)*AA972*0.5,0), "")</f>
        <v/>
      </c>
      <c r="AF972" s="344"/>
      <c r="AG972" s="345"/>
      <c r="AH972" s="345"/>
      <c r="AI972" s="344"/>
      <c r="AJ972" s="382"/>
      <c r="AK972" s="346"/>
      <c r="AL972" s="324" t="str">
        <f t="shared" si="481"/>
        <v/>
      </c>
      <c r="AM972" s="325" t="str">
        <f t="shared" si="482"/>
        <v/>
      </c>
      <c r="AN972" s="255"/>
      <c r="AO972" s="577" t="str">
        <f>IFERROR(VLOOKUP(K972,【参考】数式用!$A$2:$N$57,14,FALSE),"")</f>
        <v/>
      </c>
      <c r="AP972" s="577" t="str">
        <f t="shared" si="483"/>
        <v/>
      </c>
      <c r="AQ972" s="560" t="str">
        <f t="shared" si="484"/>
        <v/>
      </c>
      <c r="AR972" s="560" t="str">
        <f t="shared" si="485"/>
        <v>キャリアパス要件Ⅰ・Ⅱ_</v>
      </c>
      <c r="AS972" s="632" t="str">
        <f t="shared" si="486"/>
        <v>入力済</v>
      </c>
      <c r="AT972" s="577" t="str">
        <f t="shared" si="487"/>
        <v/>
      </c>
      <c r="AU972" s="632" t="str">
        <f t="shared" si="488"/>
        <v>入力済</v>
      </c>
      <c r="AV972" s="632" t="str">
        <f t="shared" si="489"/>
        <v/>
      </c>
      <c r="AW972" s="632" t="str">
        <f t="shared" si="490"/>
        <v/>
      </c>
      <c r="AX972" s="577" t="str">
        <f t="shared" si="491"/>
        <v/>
      </c>
      <c r="AY972" s="632" t="str">
        <f>IFERROR(VLOOKUP(K972,【参考】数式用!$AR$3:$AS$49, 2, FALSE), "")</f>
        <v/>
      </c>
      <c r="AZ972" s="577" t="str">
        <f t="shared" si="492"/>
        <v/>
      </c>
      <c r="BA972" s="559" t="str">
        <f t="shared" si="493"/>
        <v>入力済</v>
      </c>
      <c r="BB972" s="632" t="str">
        <f>IFERROR(VLOOKUP(K972,【参考】数式用!$AX$3:$AY$59, 2, FALSE), "")</f>
        <v/>
      </c>
      <c r="BC972" s="577" t="str">
        <f t="shared" si="494"/>
        <v/>
      </c>
      <c r="BD972" s="559" t="str">
        <f t="shared" si="495"/>
        <v>入力済</v>
      </c>
      <c r="BE972" s="559" t="str">
        <f t="shared" si="496"/>
        <v/>
      </c>
      <c r="BF972" s="559" t="str">
        <f t="shared" si="497"/>
        <v/>
      </c>
      <c r="BG972" s="559" t="str">
        <f t="shared" si="498"/>
        <v/>
      </c>
      <c r="BH972" s="559" t="str">
        <f t="shared" si="499"/>
        <v/>
      </c>
      <c r="BI972" s="559" t="str">
        <f t="shared" si="500"/>
        <v/>
      </c>
      <c r="BK972" s="27"/>
      <c r="BL972" s="606" t="str">
        <f t="shared" si="501"/>
        <v/>
      </c>
      <c r="BM972" s="606" t="str">
        <f t="shared" si="502"/>
        <v/>
      </c>
      <c r="BN972" s="606" t="str">
        <f t="shared" si="503"/>
        <v/>
      </c>
      <c r="BO972" s="607" t="str">
        <f>IFERROR(IF(BN972="対象",ROUNDDOWN(L972*VLOOKUP(K972,【参考】数式用!$A$4:$J$42,10,FALSE)*AA972,0),""),"")</f>
        <v/>
      </c>
      <c r="BP972" s="606" t="str">
        <f t="shared" si="476"/>
        <v/>
      </c>
      <c r="BQ972" s="606" t="str">
        <f t="shared" si="504"/>
        <v/>
      </c>
      <c r="BR972" s="608" t="str">
        <f t="shared" si="477"/>
        <v/>
      </c>
      <c r="BS972" s="608" t="str">
        <f t="shared" si="505"/>
        <v/>
      </c>
      <c r="BT972" s="606" t="str">
        <f t="shared" si="506"/>
        <v/>
      </c>
      <c r="BU972" s="607" t="str">
        <f>IFERROR(IF(BT972="Ⅱロ有り",ROUNDDOWN(L972*VLOOKUP(K972,【参考】数式用!$A$4:$J$42,10,FALSE)*AA972,0),""),"")</f>
        <v/>
      </c>
      <c r="BV972" s="606" t="str">
        <f>IFERROR(IF(BT972="Ⅱロなし",ROUNDDOWN(L972*VLOOKUP(K972,【参考】数式用!$A$4:$J$42,8,FALSE)*AA972,0),""),"")</f>
        <v/>
      </c>
    </row>
    <row r="973" spans="1:74" ht="110.1" customHeight="1" thickBot="1">
      <c r="A973" s="333">
        <v>960</v>
      </c>
      <c r="B973" s="1008" t="str">
        <f>IF(基本情報入力シート!B995="","",基本情報入力シート!B995)</f>
        <v/>
      </c>
      <c r="C973" s="1009"/>
      <c r="D973" s="1009"/>
      <c r="E973" s="1009"/>
      <c r="F973" s="1010"/>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24" t="str">
        <f>IF('別紙様式2-2（個票（４、５月））'!M973="","",'別紙様式2-2（個票（４、５月））'!M973)</f>
        <v/>
      </c>
      <c r="N973" s="584" t="str">
        <f>IF('別紙様式2-2（個票（４、５月））'!N973="","",'別紙様式2-2（個票（４、５月））'!N973)</f>
        <v/>
      </c>
      <c r="O973" s="336"/>
      <c r="P973" s="337" t="str">
        <f>IFERROR(VLOOKUP(K973,【参考】数式用!$A$2:$M$57,MATCH(O973,【参考】数式用!$G$3:$M$3,0)+6,0),"")</f>
        <v/>
      </c>
      <c r="Q973" s="338" t="s">
        <v>118</v>
      </c>
      <c r="R973" s="339"/>
      <c r="S973" s="340" t="s">
        <v>183</v>
      </c>
      <c r="T973" s="339"/>
      <c r="U973" s="340" t="s">
        <v>184</v>
      </c>
      <c r="V973" s="339"/>
      <c r="W973" s="340" t="s">
        <v>183</v>
      </c>
      <c r="X973" s="339"/>
      <c r="Y973" s="340" t="s">
        <v>185</v>
      </c>
      <c r="Z973" s="340" t="s">
        <v>186</v>
      </c>
      <c r="AA973" s="340" t="str">
        <f t="shared" si="478"/>
        <v/>
      </c>
      <c r="AB973" s="341" t="s">
        <v>187</v>
      </c>
      <c r="AC973" s="342" t="str">
        <f t="shared" si="479"/>
        <v/>
      </c>
      <c r="AD973" s="509" t="str">
        <f t="shared" si="480"/>
        <v/>
      </c>
      <c r="AE973" s="343" t="str">
        <f>IFERROR(ROUNDDOWN(ROUNDDOWN(ROUND(L973*VLOOKUP(K973,【参考】数式用!$A$2:$M$57,MATCH("処遇改善加算Ⅳ",【参考】数式用!$G$3:$M$3,0)+6,0),0),0)*AA973*0.5,0), "")</f>
        <v/>
      </c>
      <c r="AF973" s="344"/>
      <c r="AG973" s="345"/>
      <c r="AH973" s="345"/>
      <c r="AI973" s="344"/>
      <c r="AJ973" s="382"/>
      <c r="AK973" s="346"/>
      <c r="AL973" s="324" t="str">
        <f t="shared" si="481"/>
        <v/>
      </c>
      <c r="AM973" s="325" t="str">
        <f t="shared" si="482"/>
        <v/>
      </c>
      <c r="AN973" s="255"/>
      <c r="AO973" s="577" t="str">
        <f>IFERROR(VLOOKUP(K973,【参考】数式用!$A$2:$N$57,14,FALSE),"")</f>
        <v/>
      </c>
      <c r="AP973" s="577" t="str">
        <f t="shared" si="483"/>
        <v/>
      </c>
      <c r="AQ973" s="560" t="str">
        <f t="shared" si="484"/>
        <v/>
      </c>
      <c r="AR973" s="560" t="str">
        <f t="shared" si="485"/>
        <v>キャリアパス要件Ⅰ・Ⅱ_</v>
      </c>
      <c r="AS973" s="632" t="str">
        <f t="shared" si="486"/>
        <v>入力済</v>
      </c>
      <c r="AT973" s="577" t="str">
        <f t="shared" si="487"/>
        <v/>
      </c>
      <c r="AU973" s="632" t="str">
        <f t="shared" si="488"/>
        <v>入力済</v>
      </c>
      <c r="AV973" s="632" t="str">
        <f t="shared" si="489"/>
        <v/>
      </c>
      <c r="AW973" s="632" t="str">
        <f t="shared" si="490"/>
        <v/>
      </c>
      <c r="AX973" s="577" t="str">
        <f t="shared" si="491"/>
        <v/>
      </c>
      <c r="AY973" s="632" t="str">
        <f>IFERROR(VLOOKUP(K973,【参考】数式用!$AR$3:$AS$49, 2, FALSE), "")</f>
        <v/>
      </c>
      <c r="AZ973" s="577" t="str">
        <f t="shared" si="492"/>
        <v/>
      </c>
      <c r="BA973" s="559" t="str">
        <f t="shared" si="493"/>
        <v>入力済</v>
      </c>
      <c r="BB973" s="632" t="str">
        <f>IFERROR(VLOOKUP(K973,【参考】数式用!$AX$3:$AY$59, 2, FALSE), "")</f>
        <v/>
      </c>
      <c r="BC973" s="577" t="str">
        <f t="shared" si="494"/>
        <v/>
      </c>
      <c r="BD973" s="559" t="str">
        <f t="shared" si="495"/>
        <v>入力済</v>
      </c>
      <c r="BE973" s="559" t="str">
        <f t="shared" si="496"/>
        <v/>
      </c>
      <c r="BF973" s="559" t="str">
        <f t="shared" si="497"/>
        <v/>
      </c>
      <c r="BG973" s="559" t="str">
        <f t="shared" si="498"/>
        <v/>
      </c>
      <c r="BH973" s="559" t="str">
        <f t="shared" si="499"/>
        <v/>
      </c>
      <c r="BI973" s="559" t="str">
        <f t="shared" si="500"/>
        <v/>
      </c>
      <c r="BK973" s="27"/>
      <c r="BL973" s="606" t="str">
        <f t="shared" si="501"/>
        <v/>
      </c>
      <c r="BM973" s="606" t="str">
        <f t="shared" si="502"/>
        <v/>
      </c>
      <c r="BN973" s="606" t="str">
        <f t="shared" si="503"/>
        <v/>
      </c>
      <c r="BO973" s="607" t="str">
        <f>IFERROR(IF(BN973="対象",ROUNDDOWN(L973*VLOOKUP(K973,【参考】数式用!$A$4:$J$42,10,FALSE)*AA973,0),""),"")</f>
        <v/>
      </c>
      <c r="BP973" s="606" t="str">
        <f t="shared" si="476"/>
        <v/>
      </c>
      <c r="BQ973" s="606" t="str">
        <f t="shared" si="504"/>
        <v/>
      </c>
      <c r="BR973" s="608" t="str">
        <f t="shared" si="477"/>
        <v/>
      </c>
      <c r="BS973" s="608" t="str">
        <f t="shared" si="505"/>
        <v/>
      </c>
      <c r="BT973" s="606" t="str">
        <f t="shared" si="506"/>
        <v/>
      </c>
      <c r="BU973" s="607" t="str">
        <f>IFERROR(IF(BT973="Ⅱロ有り",ROUNDDOWN(L973*VLOOKUP(K973,【参考】数式用!$A$4:$J$42,10,FALSE)*AA973,0),""),"")</f>
        <v/>
      </c>
      <c r="BV973" s="606" t="str">
        <f>IFERROR(IF(BT973="Ⅱロなし",ROUNDDOWN(L973*VLOOKUP(K973,【参考】数式用!$A$4:$J$42,8,FALSE)*AA973,0),""),"")</f>
        <v/>
      </c>
    </row>
    <row r="974" spans="1:74" ht="110.1" customHeight="1" thickBot="1">
      <c r="A974" s="333">
        <v>961</v>
      </c>
      <c r="B974" s="1008" t="str">
        <f>IF(基本情報入力シート!B996="","",基本情報入力シート!B996)</f>
        <v/>
      </c>
      <c r="C974" s="1009"/>
      <c r="D974" s="1009"/>
      <c r="E974" s="1009"/>
      <c r="F974" s="1010"/>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24" t="str">
        <f>IF('別紙様式2-2（個票（４、５月））'!M974="","",'別紙様式2-2（個票（４、５月））'!M974)</f>
        <v/>
      </c>
      <c r="N974" s="584" t="str">
        <f>IF('別紙様式2-2（個票（４、５月））'!N974="","",'別紙様式2-2（個票（４、５月））'!N974)</f>
        <v/>
      </c>
      <c r="O974" s="336"/>
      <c r="P974" s="337" t="str">
        <f>IFERROR(VLOOKUP(K974,【参考】数式用!$A$2:$M$57,MATCH(O974,【参考】数式用!$G$3:$M$3,0)+6,0),"")</f>
        <v/>
      </c>
      <c r="Q974" s="338" t="s">
        <v>118</v>
      </c>
      <c r="R974" s="339"/>
      <c r="S974" s="340" t="s">
        <v>183</v>
      </c>
      <c r="T974" s="339"/>
      <c r="U974" s="340" t="s">
        <v>184</v>
      </c>
      <c r="V974" s="339"/>
      <c r="W974" s="340" t="s">
        <v>183</v>
      </c>
      <c r="X974" s="339"/>
      <c r="Y974" s="340" t="s">
        <v>185</v>
      </c>
      <c r="Z974" s="340" t="s">
        <v>186</v>
      </c>
      <c r="AA974" s="340" t="str">
        <f t="shared" si="478"/>
        <v/>
      </c>
      <c r="AB974" s="341" t="s">
        <v>187</v>
      </c>
      <c r="AC974" s="342" t="str">
        <f t="shared" si="479"/>
        <v/>
      </c>
      <c r="AD974" s="509" t="str">
        <f t="shared" si="480"/>
        <v/>
      </c>
      <c r="AE974" s="343" t="str">
        <f>IFERROR(ROUNDDOWN(ROUNDDOWN(ROUND(L974*VLOOKUP(K974,【参考】数式用!$A$2:$M$57,MATCH("処遇改善加算Ⅳ",【参考】数式用!$G$3:$M$3,0)+6,0),0),0)*AA974*0.5,0), "")</f>
        <v/>
      </c>
      <c r="AF974" s="344"/>
      <c r="AG974" s="345"/>
      <c r="AH974" s="345"/>
      <c r="AI974" s="344"/>
      <c r="AJ974" s="382"/>
      <c r="AK974" s="346"/>
      <c r="AL974" s="324" t="str">
        <f t="shared" si="481"/>
        <v/>
      </c>
      <c r="AM974" s="325" t="str">
        <f t="shared" si="482"/>
        <v/>
      </c>
      <c r="AN974" s="255"/>
      <c r="AO974" s="577" t="str">
        <f>IFERROR(VLOOKUP(K974,【参考】数式用!$A$2:$N$57,14,FALSE),"")</f>
        <v/>
      </c>
      <c r="AP974" s="577" t="str">
        <f t="shared" si="483"/>
        <v/>
      </c>
      <c r="AQ974" s="560" t="str">
        <f t="shared" si="484"/>
        <v/>
      </c>
      <c r="AR974" s="560" t="str">
        <f t="shared" si="485"/>
        <v>キャリアパス要件Ⅰ・Ⅱ_</v>
      </c>
      <c r="AS974" s="632" t="str">
        <f t="shared" si="486"/>
        <v>入力済</v>
      </c>
      <c r="AT974" s="577" t="str">
        <f t="shared" si="487"/>
        <v/>
      </c>
      <c r="AU974" s="632" t="str">
        <f t="shared" si="488"/>
        <v>入力済</v>
      </c>
      <c r="AV974" s="632" t="str">
        <f t="shared" si="489"/>
        <v/>
      </c>
      <c r="AW974" s="632" t="str">
        <f t="shared" si="490"/>
        <v/>
      </c>
      <c r="AX974" s="577" t="str">
        <f t="shared" si="491"/>
        <v/>
      </c>
      <c r="AY974" s="632" t="str">
        <f>IFERROR(VLOOKUP(K974,【参考】数式用!$AR$3:$AS$49, 2, FALSE), "")</f>
        <v/>
      </c>
      <c r="AZ974" s="577" t="str">
        <f t="shared" si="492"/>
        <v/>
      </c>
      <c r="BA974" s="559" t="str">
        <f t="shared" si="493"/>
        <v>入力済</v>
      </c>
      <c r="BB974" s="632" t="str">
        <f>IFERROR(VLOOKUP(K974,【参考】数式用!$AX$3:$AY$59, 2, FALSE), "")</f>
        <v/>
      </c>
      <c r="BC974" s="577" t="str">
        <f t="shared" si="494"/>
        <v/>
      </c>
      <c r="BD974" s="559" t="str">
        <f t="shared" si="495"/>
        <v>入力済</v>
      </c>
      <c r="BE974" s="559" t="str">
        <f t="shared" si="496"/>
        <v/>
      </c>
      <c r="BF974" s="559" t="str">
        <f t="shared" si="497"/>
        <v/>
      </c>
      <c r="BG974" s="559" t="str">
        <f t="shared" si="498"/>
        <v/>
      </c>
      <c r="BH974" s="559" t="str">
        <f t="shared" si="499"/>
        <v/>
      </c>
      <c r="BI974" s="559" t="str">
        <f t="shared" si="500"/>
        <v/>
      </c>
      <c r="BK974" s="27"/>
      <c r="BL974" s="606" t="str">
        <f t="shared" si="501"/>
        <v/>
      </c>
      <c r="BM974" s="606" t="str">
        <f t="shared" si="502"/>
        <v/>
      </c>
      <c r="BN974" s="606" t="str">
        <f t="shared" si="503"/>
        <v/>
      </c>
      <c r="BO974" s="607" t="str">
        <f>IFERROR(IF(BN974="対象",ROUNDDOWN(L974*VLOOKUP(K974,【参考】数式用!$A$4:$J$42,10,FALSE)*AA974,0),""),"")</f>
        <v/>
      </c>
      <c r="BP974" s="606" t="str">
        <f t="shared" ref="BP974:BP1037" si="507">IFERROR(IF(BN974="特例",AC974,""),"")</f>
        <v/>
      </c>
      <c r="BQ974" s="606" t="str">
        <f t="shared" si="504"/>
        <v/>
      </c>
      <c r="BR974" s="608" t="str">
        <f t="shared" ref="BR974:BR1037" si="508">IF(BQ974="","",IF(OR(AG974="○",AG974="誓約"),"対象",""))</f>
        <v/>
      </c>
      <c r="BS974" s="608" t="str">
        <f t="shared" si="505"/>
        <v/>
      </c>
      <c r="BT974" s="606" t="str">
        <f t="shared" si="506"/>
        <v/>
      </c>
      <c r="BU974" s="607" t="str">
        <f>IFERROR(IF(BT974="Ⅱロ有り",ROUNDDOWN(L974*VLOOKUP(K974,【参考】数式用!$A$4:$J$42,10,FALSE)*AA974,0),""),"")</f>
        <v/>
      </c>
      <c r="BV974" s="606" t="str">
        <f>IFERROR(IF(BT974="Ⅱロなし",ROUNDDOWN(L974*VLOOKUP(K974,【参考】数式用!$A$4:$J$42,8,FALSE)*AA974,0),""),"")</f>
        <v/>
      </c>
    </row>
    <row r="975" spans="1:74" ht="110.1" customHeight="1" thickBot="1">
      <c r="A975" s="333">
        <v>962</v>
      </c>
      <c r="B975" s="1008" t="str">
        <f>IF(基本情報入力シート!B997="","",基本情報入力シート!B997)</f>
        <v/>
      </c>
      <c r="C975" s="1009"/>
      <c r="D975" s="1009"/>
      <c r="E975" s="1009"/>
      <c r="F975" s="1010"/>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24" t="str">
        <f>IF('別紙様式2-2（個票（４、５月））'!M975="","",'別紙様式2-2（個票（４、５月））'!M975)</f>
        <v/>
      </c>
      <c r="N975" s="584" t="str">
        <f>IF('別紙様式2-2（個票（４、５月））'!N975="","",'別紙様式2-2（個票（４、５月））'!N975)</f>
        <v/>
      </c>
      <c r="O975" s="336"/>
      <c r="P975" s="337" t="str">
        <f>IFERROR(VLOOKUP(K975,【参考】数式用!$A$2:$M$57,MATCH(O975,【参考】数式用!$G$3:$M$3,0)+6,0),"")</f>
        <v/>
      </c>
      <c r="Q975" s="338" t="s">
        <v>118</v>
      </c>
      <c r="R975" s="339"/>
      <c r="S975" s="340" t="s">
        <v>183</v>
      </c>
      <c r="T975" s="339"/>
      <c r="U975" s="340" t="s">
        <v>184</v>
      </c>
      <c r="V975" s="339"/>
      <c r="W975" s="340" t="s">
        <v>183</v>
      </c>
      <c r="X975" s="339"/>
      <c r="Y975" s="340" t="s">
        <v>185</v>
      </c>
      <c r="Z975" s="340" t="s">
        <v>186</v>
      </c>
      <c r="AA975" s="340" t="str">
        <f t="shared" si="478"/>
        <v/>
      </c>
      <c r="AB975" s="341" t="s">
        <v>187</v>
      </c>
      <c r="AC975" s="342" t="str">
        <f t="shared" si="479"/>
        <v/>
      </c>
      <c r="AD975" s="509" t="str">
        <f t="shared" si="480"/>
        <v/>
      </c>
      <c r="AE975" s="343" t="str">
        <f>IFERROR(ROUNDDOWN(ROUNDDOWN(ROUND(L975*VLOOKUP(K975,【参考】数式用!$A$2:$M$57,MATCH("処遇改善加算Ⅳ",【参考】数式用!$G$3:$M$3,0)+6,0),0),0)*AA975*0.5,0), "")</f>
        <v/>
      </c>
      <c r="AF975" s="344"/>
      <c r="AG975" s="345"/>
      <c r="AH975" s="345"/>
      <c r="AI975" s="344"/>
      <c r="AJ975" s="382"/>
      <c r="AK975" s="346"/>
      <c r="AL975" s="324" t="str">
        <f t="shared" si="481"/>
        <v/>
      </c>
      <c r="AM975" s="325" t="str">
        <f t="shared" si="482"/>
        <v/>
      </c>
      <c r="AN975" s="255"/>
      <c r="AO975" s="577" t="str">
        <f>IFERROR(VLOOKUP(K975,【参考】数式用!$A$2:$N$57,14,FALSE),"")</f>
        <v/>
      </c>
      <c r="AP975" s="577" t="str">
        <f t="shared" si="483"/>
        <v/>
      </c>
      <c r="AQ975" s="560" t="str">
        <f t="shared" si="484"/>
        <v/>
      </c>
      <c r="AR975" s="560" t="str">
        <f t="shared" si="485"/>
        <v>キャリアパス要件Ⅰ・Ⅱ_</v>
      </c>
      <c r="AS975" s="632" t="str">
        <f t="shared" si="486"/>
        <v>入力済</v>
      </c>
      <c r="AT975" s="577" t="str">
        <f t="shared" si="487"/>
        <v/>
      </c>
      <c r="AU975" s="632" t="str">
        <f t="shared" si="488"/>
        <v>入力済</v>
      </c>
      <c r="AV975" s="632" t="str">
        <f t="shared" si="489"/>
        <v/>
      </c>
      <c r="AW975" s="632" t="str">
        <f t="shared" si="490"/>
        <v/>
      </c>
      <c r="AX975" s="577" t="str">
        <f t="shared" si="491"/>
        <v/>
      </c>
      <c r="AY975" s="632" t="str">
        <f>IFERROR(VLOOKUP(K975,【参考】数式用!$AR$3:$AS$49, 2, FALSE), "")</f>
        <v/>
      </c>
      <c r="AZ975" s="577" t="str">
        <f t="shared" si="492"/>
        <v/>
      </c>
      <c r="BA975" s="559" t="str">
        <f t="shared" si="493"/>
        <v>入力済</v>
      </c>
      <c r="BB975" s="632" t="str">
        <f>IFERROR(VLOOKUP(K975,【参考】数式用!$AX$3:$AY$59, 2, FALSE), "")</f>
        <v/>
      </c>
      <c r="BC975" s="577" t="str">
        <f t="shared" si="494"/>
        <v/>
      </c>
      <c r="BD975" s="559" t="str">
        <f t="shared" si="495"/>
        <v>入力済</v>
      </c>
      <c r="BE975" s="559" t="str">
        <f t="shared" si="496"/>
        <v/>
      </c>
      <c r="BF975" s="559" t="str">
        <f t="shared" si="497"/>
        <v/>
      </c>
      <c r="BG975" s="559" t="str">
        <f t="shared" si="498"/>
        <v/>
      </c>
      <c r="BH975" s="559" t="str">
        <f t="shared" si="499"/>
        <v/>
      </c>
      <c r="BI975" s="559" t="str">
        <f t="shared" si="500"/>
        <v/>
      </c>
      <c r="BK975" s="27"/>
      <c r="BL975" s="606" t="str">
        <f t="shared" si="501"/>
        <v/>
      </c>
      <c r="BM975" s="606" t="str">
        <f t="shared" si="502"/>
        <v/>
      </c>
      <c r="BN975" s="606" t="str">
        <f t="shared" si="503"/>
        <v/>
      </c>
      <c r="BO975" s="607" t="str">
        <f>IFERROR(IF(BN975="対象",ROUNDDOWN(L975*VLOOKUP(K975,【参考】数式用!$A$4:$J$42,10,FALSE)*AA975,0),""),"")</f>
        <v/>
      </c>
      <c r="BP975" s="606" t="str">
        <f t="shared" si="507"/>
        <v/>
      </c>
      <c r="BQ975" s="606" t="str">
        <f t="shared" si="504"/>
        <v/>
      </c>
      <c r="BR975" s="608" t="str">
        <f t="shared" si="508"/>
        <v/>
      </c>
      <c r="BS975" s="608" t="str">
        <f t="shared" si="505"/>
        <v/>
      </c>
      <c r="BT975" s="606" t="str">
        <f t="shared" si="506"/>
        <v/>
      </c>
      <c r="BU975" s="607" t="str">
        <f>IFERROR(IF(BT975="Ⅱロ有り",ROUNDDOWN(L975*VLOOKUP(K975,【参考】数式用!$A$4:$J$42,10,FALSE)*AA975,0),""),"")</f>
        <v/>
      </c>
      <c r="BV975" s="606" t="str">
        <f>IFERROR(IF(BT975="Ⅱロなし",ROUNDDOWN(L975*VLOOKUP(K975,【参考】数式用!$A$4:$J$42,8,FALSE)*AA975,0),""),"")</f>
        <v/>
      </c>
    </row>
    <row r="976" spans="1:74" ht="110.1" customHeight="1" thickBot="1">
      <c r="A976" s="333">
        <v>963</v>
      </c>
      <c r="B976" s="1008" t="str">
        <f>IF(基本情報入力シート!B998="","",基本情報入力シート!B998)</f>
        <v/>
      </c>
      <c r="C976" s="1009"/>
      <c r="D976" s="1009"/>
      <c r="E976" s="1009"/>
      <c r="F976" s="1010"/>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24" t="str">
        <f>IF('別紙様式2-2（個票（４、５月））'!M976="","",'別紙様式2-2（個票（４、５月））'!M976)</f>
        <v/>
      </c>
      <c r="N976" s="584" t="str">
        <f>IF('別紙様式2-2（個票（４、５月））'!N976="","",'別紙様式2-2（個票（４、５月））'!N976)</f>
        <v/>
      </c>
      <c r="O976" s="336"/>
      <c r="P976" s="337" t="str">
        <f>IFERROR(VLOOKUP(K976,【参考】数式用!$A$2:$M$57,MATCH(O976,【参考】数式用!$G$3:$M$3,0)+6,0),"")</f>
        <v/>
      </c>
      <c r="Q976" s="338" t="s">
        <v>118</v>
      </c>
      <c r="R976" s="339"/>
      <c r="S976" s="340" t="s">
        <v>183</v>
      </c>
      <c r="T976" s="339"/>
      <c r="U976" s="340" t="s">
        <v>184</v>
      </c>
      <c r="V976" s="339"/>
      <c r="W976" s="340" t="s">
        <v>183</v>
      </c>
      <c r="X976" s="339"/>
      <c r="Y976" s="340" t="s">
        <v>185</v>
      </c>
      <c r="Z976" s="340" t="s">
        <v>186</v>
      </c>
      <c r="AA976" s="340" t="str">
        <f t="shared" si="478"/>
        <v/>
      </c>
      <c r="AB976" s="341" t="s">
        <v>187</v>
      </c>
      <c r="AC976" s="342" t="str">
        <f t="shared" si="479"/>
        <v/>
      </c>
      <c r="AD976" s="509" t="str">
        <f t="shared" si="480"/>
        <v/>
      </c>
      <c r="AE976" s="343" t="str">
        <f>IFERROR(ROUNDDOWN(ROUNDDOWN(ROUND(L976*VLOOKUP(K976,【参考】数式用!$A$2:$M$57,MATCH("処遇改善加算Ⅳ",【参考】数式用!$G$3:$M$3,0)+6,0),0),0)*AA976*0.5,0), "")</f>
        <v/>
      </c>
      <c r="AF976" s="344"/>
      <c r="AG976" s="345"/>
      <c r="AH976" s="345"/>
      <c r="AI976" s="344"/>
      <c r="AJ976" s="382"/>
      <c r="AK976" s="346"/>
      <c r="AL976" s="324" t="str">
        <f t="shared" si="481"/>
        <v/>
      </c>
      <c r="AM976" s="325" t="str">
        <f t="shared" si="482"/>
        <v/>
      </c>
      <c r="AN976" s="255"/>
      <c r="AO976" s="577" t="str">
        <f>IFERROR(VLOOKUP(K976,【参考】数式用!$A$2:$N$57,14,FALSE),"")</f>
        <v/>
      </c>
      <c r="AP976" s="577" t="str">
        <f t="shared" si="483"/>
        <v/>
      </c>
      <c r="AQ976" s="560" t="str">
        <f t="shared" si="484"/>
        <v/>
      </c>
      <c r="AR976" s="560" t="str">
        <f t="shared" si="485"/>
        <v>キャリアパス要件Ⅰ・Ⅱ_</v>
      </c>
      <c r="AS976" s="632" t="str">
        <f t="shared" si="486"/>
        <v>入力済</v>
      </c>
      <c r="AT976" s="577" t="str">
        <f t="shared" si="487"/>
        <v/>
      </c>
      <c r="AU976" s="632" t="str">
        <f t="shared" si="488"/>
        <v>入力済</v>
      </c>
      <c r="AV976" s="632" t="str">
        <f t="shared" si="489"/>
        <v/>
      </c>
      <c r="AW976" s="632" t="str">
        <f t="shared" si="490"/>
        <v/>
      </c>
      <c r="AX976" s="577" t="str">
        <f t="shared" si="491"/>
        <v/>
      </c>
      <c r="AY976" s="632" t="str">
        <f>IFERROR(VLOOKUP(K976,【参考】数式用!$AR$3:$AS$49, 2, FALSE), "")</f>
        <v/>
      </c>
      <c r="AZ976" s="577" t="str">
        <f t="shared" si="492"/>
        <v/>
      </c>
      <c r="BA976" s="559" t="str">
        <f t="shared" si="493"/>
        <v>入力済</v>
      </c>
      <c r="BB976" s="632" t="str">
        <f>IFERROR(VLOOKUP(K976,【参考】数式用!$AX$3:$AY$59, 2, FALSE), "")</f>
        <v/>
      </c>
      <c r="BC976" s="577" t="str">
        <f t="shared" si="494"/>
        <v/>
      </c>
      <c r="BD976" s="559" t="str">
        <f t="shared" si="495"/>
        <v>入力済</v>
      </c>
      <c r="BE976" s="559" t="str">
        <f t="shared" si="496"/>
        <v/>
      </c>
      <c r="BF976" s="559" t="str">
        <f t="shared" si="497"/>
        <v/>
      </c>
      <c r="BG976" s="559" t="str">
        <f t="shared" si="498"/>
        <v/>
      </c>
      <c r="BH976" s="559" t="str">
        <f t="shared" si="499"/>
        <v/>
      </c>
      <c r="BI976" s="559" t="str">
        <f t="shared" si="500"/>
        <v/>
      </c>
      <c r="BK976" s="27"/>
      <c r="BL976" s="606" t="str">
        <f t="shared" si="501"/>
        <v/>
      </c>
      <c r="BM976" s="606" t="str">
        <f t="shared" si="502"/>
        <v/>
      </c>
      <c r="BN976" s="606" t="str">
        <f t="shared" si="503"/>
        <v/>
      </c>
      <c r="BO976" s="607" t="str">
        <f>IFERROR(IF(BN976="対象",ROUNDDOWN(L976*VLOOKUP(K976,【参考】数式用!$A$4:$J$42,10,FALSE)*AA976,0),""),"")</f>
        <v/>
      </c>
      <c r="BP976" s="606" t="str">
        <f t="shared" si="507"/>
        <v/>
      </c>
      <c r="BQ976" s="606" t="str">
        <f t="shared" si="504"/>
        <v/>
      </c>
      <c r="BR976" s="608" t="str">
        <f t="shared" si="508"/>
        <v/>
      </c>
      <c r="BS976" s="608" t="str">
        <f t="shared" si="505"/>
        <v/>
      </c>
      <c r="BT976" s="606" t="str">
        <f t="shared" si="506"/>
        <v/>
      </c>
      <c r="BU976" s="607" t="str">
        <f>IFERROR(IF(BT976="Ⅱロ有り",ROUNDDOWN(L976*VLOOKUP(K976,【参考】数式用!$A$4:$J$42,10,FALSE)*AA976,0),""),"")</f>
        <v/>
      </c>
      <c r="BV976" s="606" t="str">
        <f>IFERROR(IF(BT976="Ⅱロなし",ROUNDDOWN(L976*VLOOKUP(K976,【参考】数式用!$A$4:$J$42,8,FALSE)*AA976,0),""),"")</f>
        <v/>
      </c>
    </row>
    <row r="977" spans="1:74" ht="110.1" customHeight="1" thickBot="1">
      <c r="A977" s="333">
        <v>964</v>
      </c>
      <c r="B977" s="1008" t="str">
        <f>IF(基本情報入力シート!B999="","",基本情報入力シート!B999)</f>
        <v/>
      </c>
      <c r="C977" s="1009"/>
      <c r="D977" s="1009"/>
      <c r="E977" s="1009"/>
      <c r="F977" s="1010"/>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24" t="str">
        <f>IF('別紙様式2-2（個票（４、５月））'!M977="","",'別紙様式2-2（個票（４、５月））'!M977)</f>
        <v/>
      </c>
      <c r="N977" s="584" t="str">
        <f>IF('別紙様式2-2（個票（４、５月））'!N977="","",'別紙様式2-2（個票（４、５月））'!N977)</f>
        <v/>
      </c>
      <c r="O977" s="336"/>
      <c r="P977" s="337" t="str">
        <f>IFERROR(VLOOKUP(K977,【参考】数式用!$A$2:$M$57,MATCH(O977,【参考】数式用!$G$3:$M$3,0)+6,0),"")</f>
        <v/>
      </c>
      <c r="Q977" s="338" t="s">
        <v>118</v>
      </c>
      <c r="R977" s="339"/>
      <c r="S977" s="340" t="s">
        <v>183</v>
      </c>
      <c r="T977" s="339"/>
      <c r="U977" s="340" t="s">
        <v>184</v>
      </c>
      <c r="V977" s="339"/>
      <c r="W977" s="340" t="s">
        <v>183</v>
      </c>
      <c r="X977" s="339"/>
      <c r="Y977" s="340" t="s">
        <v>185</v>
      </c>
      <c r="Z977" s="340" t="s">
        <v>186</v>
      </c>
      <c r="AA977" s="340" t="str">
        <f t="shared" si="478"/>
        <v/>
      </c>
      <c r="AB977" s="341" t="s">
        <v>187</v>
      </c>
      <c r="AC977" s="342" t="str">
        <f t="shared" si="479"/>
        <v/>
      </c>
      <c r="AD977" s="509" t="str">
        <f t="shared" si="480"/>
        <v/>
      </c>
      <c r="AE977" s="343" t="str">
        <f>IFERROR(ROUNDDOWN(ROUNDDOWN(ROUND(L977*VLOOKUP(K977,【参考】数式用!$A$2:$M$57,MATCH("処遇改善加算Ⅳ",【参考】数式用!$G$3:$M$3,0)+6,0),0),0)*AA977*0.5,0), "")</f>
        <v/>
      </c>
      <c r="AF977" s="344"/>
      <c r="AG977" s="345"/>
      <c r="AH977" s="345"/>
      <c r="AI977" s="344"/>
      <c r="AJ977" s="382"/>
      <c r="AK977" s="346"/>
      <c r="AL977" s="324" t="str">
        <f t="shared" si="481"/>
        <v/>
      </c>
      <c r="AM977" s="325" t="str">
        <f t="shared" si="482"/>
        <v/>
      </c>
      <c r="AN977" s="255"/>
      <c r="AO977" s="577" t="str">
        <f>IFERROR(VLOOKUP(K977,【参考】数式用!$A$2:$N$57,14,FALSE),"")</f>
        <v/>
      </c>
      <c r="AP977" s="577" t="str">
        <f t="shared" si="483"/>
        <v/>
      </c>
      <c r="AQ977" s="560" t="str">
        <f t="shared" si="484"/>
        <v/>
      </c>
      <c r="AR977" s="560" t="str">
        <f t="shared" si="485"/>
        <v>キャリアパス要件Ⅰ・Ⅱ_</v>
      </c>
      <c r="AS977" s="632" t="str">
        <f t="shared" si="486"/>
        <v>入力済</v>
      </c>
      <c r="AT977" s="577" t="str">
        <f t="shared" si="487"/>
        <v/>
      </c>
      <c r="AU977" s="632" t="str">
        <f t="shared" si="488"/>
        <v>入力済</v>
      </c>
      <c r="AV977" s="632" t="str">
        <f t="shared" si="489"/>
        <v/>
      </c>
      <c r="AW977" s="632" t="str">
        <f t="shared" si="490"/>
        <v/>
      </c>
      <c r="AX977" s="577" t="str">
        <f t="shared" si="491"/>
        <v/>
      </c>
      <c r="AY977" s="632" t="str">
        <f>IFERROR(VLOOKUP(K977,【参考】数式用!$AR$3:$AS$49, 2, FALSE), "")</f>
        <v/>
      </c>
      <c r="AZ977" s="577" t="str">
        <f t="shared" si="492"/>
        <v/>
      </c>
      <c r="BA977" s="559" t="str">
        <f t="shared" si="493"/>
        <v>入力済</v>
      </c>
      <c r="BB977" s="632" t="str">
        <f>IFERROR(VLOOKUP(K977,【参考】数式用!$AX$3:$AY$59, 2, FALSE), "")</f>
        <v/>
      </c>
      <c r="BC977" s="577" t="str">
        <f t="shared" si="494"/>
        <v/>
      </c>
      <c r="BD977" s="559" t="str">
        <f t="shared" si="495"/>
        <v>入力済</v>
      </c>
      <c r="BE977" s="559" t="str">
        <f t="shared" si="496"/>
        <v/>
      </c>
      <c r="BF977" s="559" t="str">
        <f t="shared" si="497"/>
        <v/>
      </c>
      <c r="BG977" s="559" t="str">
        <f t="shared" si="498"/>
        <v/>
      </c>
      <c r="BH977" s="559" t="str">
        <f t="shared" si="499"/>
        <v/>
      </c>
      <c r="BI977" s="559" t="str">
        <f t="shared" si="500"/>
        <v/>
      </c>
      <c r="BK977" s="27"/>
      <c r="BL977" s="606" t="str">
        <f t="shared" si="501"/>
        <v/>
      </c>
      <c r="BM977" s="606" t="str">
        <f t="shared" si="502"/>
        <v/>
      </c>
      <c r="BN977" s="606" t="str">
        <f t="shared" si="503"/>
        <v/>
      </c>
      <c r="BO977" s="607" t="str">
        <f>IFERROR(IF(BN977="対象",ROUNDDOWN(L977*VLOOKUP(K977,【参考】数式用!$A$4:$J$42,10,FALSE)*AA977,0),""),"")</f>
        <v/>
      </c>
      <c r="BP977" s="606" t="str">
        <f t="shared" si="507"/>
        <v/>
      </c>
      <c r="BQ977" s="606" t="str">
        <f t="shared" si="504"/>
        <v/>
      </c>
      <c r="BR977" s="608" t="str">
        <f t="shared" si="508"/>
        <v/>
      </c>
      <c r="BS977" s="608" t="str">
        <f t="shared" si="505"/>
        <v/>
      </c>
      <c r="BT977" s="606" t="str">
        <f t="shared" si="506"/>
        <v/>
      </c>
      <c r="BU977" s="607" t="str">
        <f>IFERROR(IF(BT977="Ⅱロ有り",ROUNDDOWN(L977*VLOOKUP(K977,【参考】数式用!$A$4:$J$42,10,FALSE)*AA977,0),""),"")</f>
        <v/>
      </c>
      <c r="BV977" s="606" t="str">
        <f>IFERROR(IF(BT977="Ⅱロなし",ROUNDDOWN(L977*VLOOKUP(K977,【参考】数式用!$A$4:$J$42,8,FALSE)*AA977,0),""),"")</f>
        <v/>
      </c>
    </row>
    <row r="978" spans="1:74" ht="110.1" customHeight="1" thickBot="1">
      <c r="A978" s="333">
        <v>965</v>
      </c>
      <c r="B978" s="1008" t="str">
        <f>IF(基本情報入力シート!B1000="","",基本情報入力シート!B1000)</f>
        <v/>
      </c>
      <c r="C978" s="1009"/>
      <c r="D978" s="1009"/>
      <c r="E978" s="1009"/>
      <c r="F978" s="1010"/>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24" t="str">
        <f>IF('別紙様式2-2（個票（４、５月））'!M978="","",'別紙様式2-2（個票（４、５月））'!M978)</f>
        <v/>
      </c>
      <c r="N978" s="584" t="str">
        <f>IF('別紙様式2-2（個票（４、５月））'!N978="","",'別紙様式2-2（個票（４、５月））'!N978)</f>
        <v/>
      </c>
      <c r="O978" s="336"/>
      <c r="P978" s="337" t="str">
        <f>IFERROR(VLOOKUP(K978,【参考】数式用!$A$2:$M$57,MATCH(O978,【参考】数式用!$G$3:$M$3,0)+6,0),"")</f>
        <v/>
      </c>
      <c r="Q978" s="338" t="s">
        <v>118</v>
      </c>
      <c r="R978" s="339"/>
      <c r="S978" s="340" t="s">
        <v>183</v>
      </c>
      <c r="T978" s="339"/>
      <c r="U978" s="340" t="s">
        <v>184</v>
      </c>
      <c r="V978" s="339"/>
      <c r="W978" s="340" t="s">
        <v>183</v>
      </c>
      <c r="X978" s="339"/>
      <c r="Y978" s="340" t="s">
        <v>185</v>
      </c>
      <c r="Z978" s="340" t="s">
        <v>186</v>
      </c>
      <c r="AA978" s="340" t="str">
        <f t="shared" si="478"/>
        <v/>
      </c>
      <c r="AB978" s="341" t="s">
        <v>187</v>
      </c>
      <c r="AC978" s="342" t="str">
        <f t="shared" si="479"/>
        <v/>
      </c>
      <c r="AD978" s="509" t="str">
        <f t="shared" si="480"/>
        <v/>
      </c>
      <c r="AE978" s="343" t="str">
        <f>IFERROR(ROUNDDOWN(ROUNDDOWN(ROUND(L978*VLOOKUP(K978,【参考】数式用!$A$2:$M$57,MATCH("処遇改善加算Ⅳ",【参考】数式用!$G$3:$M$3,0)+6,0),0),0)*AA978*0.5,0), "")</f>
        <v/>
      </c>
      <c r="AF978" s="344"/>
      <c r="AG978" s="345"/>
      <c r="AH978" s="345"/>
      <c r="AI978" s="344"/>
      <c r="AJ978" s="382"/>
      <c r="AK978" s="346"/>
      <c r="AL978" s="324" t="str">
        <f t="shared" si="481"/>
        <v/>
      </c>
      <c r="AM978" s="325" t="str">
        <f t="shared" si="482"/>
        <v/>
      </c>
      <c r="AN978" s="255"/>
      <c r="AO978" s="577" t="str">
        <f>IFERROR(VLOOKUP(K978,【参考】数式用!$A$2:$N$57,14,FALSE),"")</f>
        <v/>
      </c>
      <c r="AP978" s="577" t="str">
        <f t="shared" si="483"/>
        <v/>
      </c>
      <c r="AQ978" s="560" t="str">
        <f t="shared" si="484"/>
        <v/>
      </c>
      <c r="AR978" s="560" t="str">
        <f t="shared" si="485"/>
        <v>キャリアパス要件Ⅰ・Ⅱ_</v>
      </c>
      <c r="AS978" s="632" t="str">
        <f t="shared" si="486"/>
        <v>入力済</v>
      </c>
      <c r="AT978" s="577" t="str">
        <f t="shared" si="487"/>
        <v/>
      </c>
      <c r="AU978" s="632" t="str">
        <f t="shared" si="488"/>
        <v>入力済</v>
      </c>
      <c r="AV978" s="632" t="str">
        <f t="shared" si="489"/>
        <v/>
      </c>
      <c r="AW978" s="632" t="str">
        <f t="shared" si="490"/>
        <v/>
      </c>
      <c r="AX978" s="577" t="str">
        <f t="shared" si="491"/>
        <v/>
      </c>
      <c r="AY978" s="632" t="str">
        <f>IFERROR(VLOOKUP(K978,【参考】数式用!$AR$3:$AS$49, 2, FALSE), "")</f>
        <v/>
      </c>
      <c r="AZ978" s="577" t="str">
        <f t="shared" si="492"/>
        <v/>
      </c>
      <c r="BA978" s="559" t="str">
        <f t="shared" si="493"/>
        <v>入力済</v>
      </c>
      <c r="BB978" s="632" t="str">
        <f>IFERROR(VLOOKUP(K978,【参考】数式用!$AX$3:$AY$59, 2, FALSE), "")</f>
        <v/>
      </c>
      <c r="BC978" s="577" t="str">
        <f t="shared" si="494"/>
        <v/>
      </c>
      <c r="BD978" s="559" t="str">
        <f t="shared" si="495"/>
        <v>入力済</v>
      </c>
      <c r="BE978" s="559" t="str">
        <f t="shared" si="496"/>
        <v/>
      </c>
      <c r="BF978" s="559" t="str">
        <f t="shared" si="497"/>
        <v/>
      </c>
      <c r="BG978" s="559" t="str">
        <f t="shared" si="498"/>
        <v/>
      </c>
      <c r="BH978" s="559" t="str">
        <f t="shared" si="499"/>
        <v/>
      </c>
      <c r="BI978" s="559" t="str">
        <f t="shared" si="500"/>
        <v/>
      </c>
      <c r="BK978" s="27"/>
      <c r="BL978" s="606" t="str">
        <f t="shared" si="501"/>
        <v/>
      </c>
      <c r="BM978" s="606" t="str">
        <f t="shared" si="502"/>
        <v/>
      </c>
      <c r="BN978" s="606" t="str">
        <f t="shared" si="503"/>
        <v/>
      </c>
      <c r="BO978" s="607" t="str">
        <f>IFERROR(IF(BN978="対象",ROUNDDOWN(L978*VLOOKUP(K978,【参考】数式用!$A$4:$J$42,10,FALSE)*AA978,0),""),"")</f>
        <v/>
      </c>
      <c r="BP978" s="606" t="str">
        <f t="shared" si="507"/>
        <v/>
      </c>
      <c r="BQ978" s="606" t="str">
        <f t="shared" si="504"/>
        <v/>
      </c>
      <c r="BR978" s="608" t="str">
        <f t="shared" si="508"/>
        <v/>
      </c>
      <c r="BS978" s="608" t="str">
        <f t="shared" si="505"/>
        <v/>
      </c>
      <c r="BT978" s="606" t="str">
        <f t="shared" si="506"/>
        <v/>
      </c>
      <c r="BU978" s="607" t="str">
        <f>IFERROR(IF(BT978="Ⅱロ有り",ROUNDDOWN(L978*VLOOKUP(K978,【参考】数式用!$A$4:$J$42,10,FALSE)*AA978,0),""),"")</f>
        <v/>
      </c>
      <c r="BV978" s="606" t="str">
        <f>IFERROR(IF(BT978="Ⅱロなし",ROUNDDOWN(L978*VLOOKUP(K978,【参考】数式用!$A$4:$J$42,8,FALSE)*AA978,0),""),"")</f>
        <v/>
      </c>
    </row>
    <row r="979" spans="1:74" ht="110.1" customHeight="1" thickBot="1">
      <c r="A979" s="333">
        <v>966</v>
      </c>
      <c r="B979" s="1008" t="str">
        <f>IF(基本情報入力シート!B1001="","",基本情報入力シート!B1001)</f>
        <v/>
      </c>
      <c r="C979" s="1009"/>
      <c r="D979" s="1009"/>
      <c r="E979" s="1009"/>
      <c r="F979" s="1010"/>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24" t="str">
        <f>IF('別紙様式2-2（個票（４、５月））'!M979="","",'別紙様式2-2（個票（４、５月））'!M979)</f>
        <v/>
      </c>
      <c r="N979" s="584" t="str">
        <f>IF('別紙様式2-2（個票（４、５月））'!N979="","",'別紙様式2-2（個票（４、５月））'!N979)</f>
        <v/>
      </c>
      <c r="O979" s="336"/>
      <c r="P979" s="337" t="str">
        <f>IFERROR(VLOOKUP(K979,【参考】数式用!$A$2:$M$57,MATCH(O979,【参考】数式用!$G$3:$M$3,0)+6,0),"")</f>
        <v/>
      </c>
      <c r="Q979" s="338" t="s">
        <v>118</v>
      </c>
      <c r="R979" s="339"/>
      <c r="S979" s="340" t="s">
        <v>183</v>
      </c>
      <c r="T979" s="339"/>
      <c r="U979" s="340" t="s">
        <v>184</v>
      </c>
      <c r="V979" s="339"/>
      <c r="W979" s="340" t="s">
        <v>183</v>
      </c>
      <c r="X979" s="339"/>
      <c r="Y979" s="340" t="s">
        <v>185</v>
      </c>
      <c r="Z979" s="340" t="s">
        <v>186</v>
      </c>
      <c r="AA979" s="340" t="str">
        <f t="shared" si="478"/>
        <v/>
      </c>
      <c r="AB979" s="341" t="s">
        <v>187</v>
      </c>
      <c r="AC979" s="342" t="str">
        <f t="shared" si="479"/>
        <v/>
      </c>
      <c r="AD979" s="509" t="str">
        <f t="shared" si="480"/>
        <v/>
      </c>
      <c r="AE979" s="343" t="str">
        <f>IFERROR(ROUNDDOWN(ROUNDDOWN(ROUND(L979*VLOOKUP(K979,【参考】数式用!$A$2:$M$57,MATCH("処遇改善加算Ⅳ",【参考】数式用!$G$3:$M$3,0)+6,0),0),0)*AA979*0.5,0), "")</f>
        <v/>
      </c>
      <c r="AF979" s="344"/>
      <c r="AG979" s="345"/>
      <c r="AH979" s="345"/>
      <c r="AI979" s="344"/>
      <c r="AJ979" s="382"/>
      <c r="AK979" s="346"/>
      <c r="AL979" s="324" t="str">
        <f t="shared" si="481"/>
        <v/>
      </c>
      <c r="AM979" s="325" t="str">
        <f t="shared" si="482"/>
        <v/>
      </c>
      <c r="AN979" s="255"/>
      <c r="AO979" s="577" t="str">
        <f>IFERROR(VLOOKUP(K979,【参考】数式用!$A$2:$N$57,14,FALSE),"")</f>
        <v/>
      </c>
      <c r="AP979" s="577" t="str">
        <f t="shared" si="483"/>
        <v/>
      </c>
      <c r="AQ979" s="560" t="str">
        <f t="shared" si="484"/>
        <v/>
      </c>
      <c r="AR979" s="560" t="str">
        <f t="shared" si="485"/>
        <v>キャリアパス要件Ⅰ・Ⅱ_</v>
      </c>
      <c r="AS979" s="632" t="str">
        <f t="shared" si="486"/>
        <v>入力済</v>
      </c>
      <c r="AT979" s="577" t="str">
        <f t="shared" si="487"/>
        <v/>
      </c>
      <c r="AU979" s="632" t="str">
        <f t="shared" si="488"/>
        <v>入力済</v>
      </c>
      <c r="AV979" s="632" t="str">
        <f t="shared" si="489"/>
        <v/>
      </c>
      <c r="AW979" s="632" t="str">
        <f t="shared" si="490"/>
        <v/>
      </c>
      <c r="AX979" s="577" t="str">
        <f t="shared" si="491"/>
        <v/>
      </c>
      <c r="AY979" s="632" t="str">
        <f>IFERROR(VLOOKUP(K979,【参考】数式用!$AR$3:$AS$49, 2, FALSE), "")</f>
        <v/>
      </c>
      <c r="AZ979" s="577" t="str">
        <f t="shared" si="492"/>
        <v/>
      </c>
      <c r="BA979" s="559" t="str">
        <f t="shared" si="493"/>
        <v>入力済</v>
      </c>
      <c r="BB979" s="632" t="str">
        <f>IFERROR(VLOOKUP(K979,【参考】数式用!$AX$3:$AY$59, 2, FALSE), "")</f>
        <v/>
      </c>
      <c r="BC979" s="577" t="str">
        <f t="shared" si="494"/>
        <v/>
      </c>
      <c r="BD979" s="559" t="str">
        <f t="shared" si="495"/>
        <v>入力済</v>
      </c>
      <c r="BE979" s="559" t="str">
        <f t="shared" si="496"/>
        <v/>
      </c>
      <c r="BF979" s="559" t="str">
        <f t="shared" si="497"/>
        <v/>
      </c>
      <c r="BG979" s="559" t="str">
        <f t="shared" si="498"/>
        <v/>
      </c>
      <c r="BH979" s="559" t="str">
        <f t="shared" si="499"/>
        <v/>
      </c>
      <c r="BI979" s="559" t="str">
        <f t="shared" si="500"/>
        <v/>
      </c>
      <c r="BK979" s="27"/>
      <c r="BL979" s="606" t="str">
        <f t="shared" si="501"/>
        <v/>
      </c>
      <c r="BM979" s="606" t="str">
        <f t="shared" si="502"/>
        <v/>
      </c>
      <c r="BN979" s="606" t="str">
        <f t="shared" si="503"/>
        <v/>
      </c>
      <c r="BO979" s="607" t="str">
        <f>IFERROR(IF(BN979="対象",ROUNDDOWN(L979*VLOOKUP(K979,【参考】数式用!$A$4:$J$42,10,FALSE)*AA979,0),""),"")</f>
        <v/>
      </c>
      <c r="BP979" s="606" t="str">
        <f t="shared" si="507"/>
        <v/>
      </c>
      <c r="BQ979" s="606" t="str">
        <f t="shared" si="504"/>
        <v/>
      </c>
      <c r="BR979" s="608" t="str">
        <f t="shared" si="508"/>
        <v/>
      </c>
      <c r="BS979" s="608" t="str">
        <f t="shared" si="505"/>
        <v/>
      </c>
      <c r="BT979" s="606" t="str">
        <f t="shared" si="506"/>
        <v/>
      </c>
      <c r="BU979" s="607" t="str">
        <f>IFERROR(IF(BT979="Ⅱロ有り",ROUNDDOWN(L979*VLOOKUP(K979,【参考】数式用!$A$4:$J$42,10,FALSE)*AA979,0),""),"")</f>
        <v/>
      </c>
      <c r="BV979" s="606" t="str">
        <f>IFERROR(IF(BT979="Ⅱロなし",ROUNDDOWN(L979*VLOOKUP(K979,【参考】数式用!$A$4:$J$42,8,FALSE)*AA979,0),""),"")</f>
        <v/>
      </c>
    </row>
    <row r="980" spans="1:74" ht="110.1" customHeight="1" thickBot="1">
      <c r="A980" s="333">
        <v>967</v>
      </c>
      <c r="B980" s="1008" t="str">
        <f>IF(基本情報入力シート!B1002="","",基本情報入力シート!B1002)</f>
        <v/>
      </c>
      <c r="C980" s="1009"/>
      <c r="D980" s="1009"/>
      <c r="E980" s="1009"/>
      <c r="F980" s="1010"/>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24" t="str">
        <f>IF('別紙様式2-2（個票（４、５月））'!M980="","",'別紙様式2-2（個票（４、５月））'!M980)</f>
        <v/>
      </c>
      <c r="N980" s="584" t="str">
        <f>IF('別紙様式2-2（個票（４、５月））'!N980="","",'別紙様式2-2（個票（４、５月））'!N980)</f>
        <v/>
      </c>
      <c r="O980" s="336"/>
      <c r="P980" s="337" t="str">
        <f>IFERROR(VLOOKUP(K980,【参考】数式用!$A$2:$M$57,MATCH(O980,【参考】数式用!$G$3:$M$3,0)+6,0),"")</f>
        <v/>
      </c>
      <c r="Q980" s="338" t="s">
        <v>118</v>
      </c>
      <c r="R980" s="339"/>
      <c r="S980" s="340" t="s">
        <v>183</v>
      </c>
      <c r="T980" s="339"/>
      <c r="U980" s="340" t="s">
        <v>184</v>
      </c>
      <c r="V980" s="339"/>
      <c r="W980" s="340" t="s">
        <v>183</v>
      </c>
      <c r="X980" s="339"/>
      <c r="Y980" s="340" t="s">
        <v>185</v>
      </c>
      <c r="Z980" s="340" t="s">
        <v>186</v>
      </c>
      <c r="AA980" s="340" t="str">
        <f t="shared" si="478"/>
        <v/>
      </c>
      <c r="AB980" s="341" t="s">
        <v>187</v>
      </c>
      <c r="AC980" s="342" t="str">
        <f t="shared" si="479"/>
        <v/>
      </c>
      <c r="AD980" s="509" t="str">
        <f t="shared" si="480"/>
        <v/>
      </c>
      <c r="AE980" s="343" t="str">
        <f>IFERROR(ROUNDDOWN(ROUNDDOWN(ROUND(L980*VLOOKUP(K980,【参考】数式用!$A$2:$M$57,MATCH("処遇改善加算Ⅳ",【参考】数式用!$G$3:$M$3,0)+6,0),0),0)*AA980*0.5,0), "")</f>
        <v/>
      </c>
      <c r="AF980" s="344"/>
      <c r="AG980" s="345"/>
      <c r="AH980" s="345"/>
      <c r="AI980" s="344"/>
      <c r="AJ980" s="382"/>
      <c r="AK980" s="346"/>
      <c r="AL980" s="324" t="str">
        <f t="shared" si="481"/>
        <v/>
      </c>
      <c r="AM980" s="325" t="str">
        <f t="shared" si="482"/>
        <v/>
      </c>
      <c r="AN980" s="255"/>
      <c r="AO980" s="577" t="str">
        <f>IFERROR(VLOOKUP(K980,【参考】数式用!$A$2:$N$57,14,FALSE),"")</f>
        <v/>
      </c>
      <c r="AP980" s="577" t="str">
        <f t="shared" si="483"/>
        <v/>
      </c>
      <c r="AQ980" s="560" t="str">
        <f t="shared" si="484"/>
        <v/>
      </c>
      <c r="AR980" s="560" t="str">
        <f t="shared" si="485"/>
        <v>キャリアパス要件Ⅰ・Ⅱ_</v>
      </c>
      <c r="AS980" s="632" t="str">
        <f t="shared" si="486"/>
        <v>入力済</v>
      </c>
      <c r="AT980" s="577" t="str">
        <f t="shared" si="487"/>
        <v/>
      </c>
      <c r="AU980" s="632" t="str">
        <f t="shared" si="488"/>
        <v>入力済</v>
      </c>
      <c r="AV980" s="632" t="str">
        <f t="shared" si="489"/>
        <v/>
      </c>
      <c r="AW980" s="632" t="str">
        <f t="shared" si="490"/>
        <v/>
      </c>
      <c r="AX980" s="577" t="str">
        <f t="shared" si="491"/>
        <v/>
      </c>
      <c r="AY980" s="632" t="str">
        <f>IFERROR(VLOOKUP(K980,【参考】数式用!$AR$3:$AS$49, 2, FALSE), "")</f>
        <v/>
      </c>
      <c r="AZ980" s="577" t="str">
        <f t="shared" si="492"/>
        <v/>
      </c>
      <c r="BA980" s="559" t="str">
        <f t="shared" si="493"/>
        <v>入力済</v>
      </c>
      <c r="BB980" s="632" t="str">
        <f>IFERROR(VLOOKUP(K980,【参考】数式用!$AX$3:$AY$59, 2, FALSE), "")</f>
        <v/>
      </c>
      <c r="BC980" s="577" t="str">
        <f t="shared" si="494"/>
        <v/>
      </c>
      <c r="BD980" s="559" t="str">
        <f t="shared" si="495"/>
        <v>入力済</v>
      </c>
      <c r="BE980" s="559" t="str">
        <f t="shared" si="496"/>
        <v/>
      </c>
      <c r="BF980" s="559" t="str">
        <f t="shared" si="497"/>
        <v/>
      </c>
      <c r="BG980" s="559" t="str">
        <f t="shared" si="498"/>
        <v/>
      </c>
      <c r="BH980" s="559" t="str">
        <f t="shared" si="499"/>
        <v/>
      </c>
      <c r="BI980" s="559" t="str">
        <f t="shared" si="500"/>
        <v/>
      </c>
      <c r="BK980" s="27"/>
      <c r="BL980" s="606" t="str">
        <f t="shared" si="501"/>
        <v/>
      </c>
      <c r="BM980" s="606" t="str">
        <f t="shared" si="502"/>
        <v/>
      </c>
      <c r="BN980" s="606" t="str">
        <f t="shared" si="503"/>
        <v/>
      </c>
      <c r="BO980" s="607" t="str">
        <f>IFERROR(IF(BN980="対象",ROUNDDOWN(L980*VLOOKUP(K980,【参考】数式用!$A$4:$J$42,10,FALSE)*AA980,0),""),"")</f>
        <v/>
      </c>
      <c r="BP980" s="606" t="str">
        <f t="shared" si="507"/>
        <v/>
      </c>
      <c r="BQ980" s="606" t="str">
        <f t="shared" si="504"/>
        <v/>
      </c>
      <c r="BR980" s="608" t="str">
        <f t="shared" si="508"/>
        <v/>
      </c>
      <c r="BS980" s="608" t="str">
        <f t="shared" si="505"/>
        <v/>
      </c>
      <c r="BT980" s="606" t="str">
        <f t="shared" si="506"/>
        <v/>
      </c>
      <c r="BU980" s="607" t="str">
        <f>IFERROR(IF(BT980="Ⅱロ有り",ROUNDDOWN(L980*VLOOKUP(K980,【参考】数式用!$A$4:$J$42,10,FALSE)*AA980,0),""),"")</f>
        <v/>
      </c>
      <c r="BV980" s="606" t="str">
        <f>IFERROR(IF(BT980="Ⅱロなし",ROUNDDOWN(L980*VLOOKUP(K980,【参考】数式用!$A$4:$J$42,8,FALSE)*AA980,0),""),"")</f>
        <v/>
      </c>
    </row>
    <row r="981" spans="1:74" ht="110.1" customHeight="1" thickBot="1">
      <c r="A981" s="333">
        <v>968</v>
      </c>
      <c r="B981" s="1008" t="str">
        <f>IF(基本情報入力シート!B1003="","",基本情報入力シート!B1003)</f>
        <v/>
      </c>
      <c r="C981" s="1009"/>
      <c r="D981" s="1009"/>
      <c r="E981" s="1009"/>
      <c r="F981" s="1010"/>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24" t="str">
        <f>IF('別紙様式2-2（個票（４、５月））'!M981="","",'別紙様式2-2（個票（４、５月））'!M981)</f>
        <v/>
      </c>
      <c r="N981" s="584" t="str">
        <f>IF('別紙様式2-2（個票（４、５月））'!N981="","",'別紙様式2-2（個票（４、５月））'!N981)</f>
        <v/>
      </c>
      <c r="O981" s="336"/>
      <c r="P981" s="337" t="str">
        <f>IFERROR(VLOOKUP(K981,【参考】数式用!$A$2:$M$57,MATCH(O981,【参考】数式用!$G$3:$M$3,0)+6,0),"")</f>
        <v/>
      </c>
      <c r="Q981" s="338" t="s">
        <v>118</v>
      </c>
      <c r="R981" s="339"/>
      <c r="S981" s="340" t="s">
        <v>183</v>
      </c>
      <c r="T981" s="339"/>
      <c r="U981" s="340" t="s">
        <v>184</v>
      </c>
      <c r="V981" s="339"/>
      <c r="W981" s="340" t="s">
        <v>183</v>
      </c>
      <c r="X981" s="339"/>
      <c r="Y981" s="340" t="s">
        <v>185</v>
      </c>
      <c r="Z981" s="340" t="s">
        <v>186</v>
      </c>
      <c r="AA981" s="340" t="str">
        <f t="shared" si="478"/>
        <v/>
      </c>
      <c r="AB981" s="341" t="s">
        <v>187</v>
      </c>
      <c r="AC981" s="342" t="str">
        <f t="shared" si="479"/>
        <v/>
      </c>
      <c r="AD981" s="509" t="str">
        <f t="shared" si="480"/>
        <v/>
      </c>
      <c r="AE981" s="343" t="str">
        <f>IFERROR(ROUNDDOWN(ROUNDDOWN(ROUND(L981*VLOOKUP(K981,【参考】数式用!$A$2:$M$57,MATCH("処遇改善加算Ⅳ",【参考】数式用!$G$3:$M$3,0)+6,0),0),0)*AA981*0.5,0), "")</f>
        <v/>
      </c>
      <c r="AF981" s="344"/>
      <c r="AG981" s="345"/>
      <c r="AH981" s="345"/>
      <c r="AI981" s="344"/>
      <c r="AJ981" s="382"/>
      <c r="AK981" s="346"/>
      <c r="AL981" s="324" t="str">
        <f t="shared" si="481"/>
        <v/>
      </c>
      <c r="AM981" s="325" t="str">
        <f t="shared" si="482"/>
        <v/>
      </c>
      <c r="AN981" s="255"/>
      <c r="AO981" s="577" t="str">
        <f>IFERROR(VLOOKUP(K981,【参考】数式用!$A$2:$N$57,14,FALSE),"")</f>
        <v/>
      </c>
      <c r="AP981" s="577" t="str">
        <f t="shared" si="483"/>
        <v/>
      </c>
      <c r="AQ981" s="560" t="str">
        <f t="shared" si="484"/>
        <v/>
      </c>
      <c r="AR981" s="560" t="str">
        <f t="shared" si="485"/>
        <v>キャリアパス要件Ⅰ・Ⅱ_</v>
      </c>
      <c r="AS981" s="632" t="str">
        <f t="shared" si="486"/>
        <v>入力済</v>
      </c>
      <c r="AT981" s="577" t="str">
        <f t="shared" si="487"/>
        <v/>
      </c>
      <c r="AU981" s="632" t="str">
        <f t="shared" si="488"/>
        <v>入力済</v>
      </c>
      <c r="AV981" s="632" t="str">
        <f t="shared" si="489"/>
        <v/>
      </c>
      <c r="AW981" s="632" t="str">
        <f t="shared" si="490"/>
        <v/>
      </c>
      <c r="AX981" s="577" t="str">
        <f t="shared" si="491"/>
        <v/>
      </c>
      <c r="AY981" s="632" t="str">
        <f>IFERROR(VLOOKUP(K981,【参考】数式用!$AR$3:$AS$49, 2, FALSE), "")</f>
        <v/>
      </c>
      <c r="AZ981" s="577" t="str">
        <f t="shared" si="492"/>
        <v/>
      </c>
      <c r="BA981" s="559" t="str">
        <f t="shared" si="493"/>
        <v>入力済</v>
      </c>
      <c r="BB981" s="632" t="str">
        <f>IFERROR(VLOOKUP(K981,【参考】数式用!$AX$3:$AY$59, 2, FALSE), "")</f>
        <v/>
      </c>
      <c r="BC981" s="577" t="str">
        <f t="shared" si="494"/>
        <v/>
      </c>
      <c r="BD981" s="559" t="str">
        <f t="shared" si="495"/>
        <v>入力済</v>
      </c>
      <c r="BE981" s="559" t="str">
        <f t="shared" si="496"/>
        <v/>
      </c>
      <c r="BF981" s="559" t="str">
        <f t="shared" si="497"/>
        <v/>
      </c>
      <c r="BG981" s="559" t="str">
        <f t="shared" si="498"/>
        <v/>
      </c>
      <c r="BH981" s="559" t="str">
        <f t="shared" si="499"/>
        <v/>
      </c>
      <c r="BI981" s="559" t="str">
        <f t="shared" si="500"/>
        <v/>
      </c>
      <c r="BK981" s="27"/>
      <c r="BL981" s="606" t="str">
        <f t="shared" si="501"/>
        <v/>
      </c>
      <c r="BM981" s="606" t="str">
        <f t="shared" si="502"/>
        <v/>
      </c>
      <c r="BN981" s="606" t="str">
        <f t="shared" si="503"/>
        <v/>
      </c>
      <c r="BO981" s="607" t="str">
        <f>IFERROR(IF(BN981="対象",ROUNDDOWN(L981*VLOOKUP(K981,【参考】数式用!$A$4:$J$42,10,FALSE)*AA981,0),""),"")</f>
        <v/>
      </c>
      <c r="BP981" s="606" t="str">
        <f t="shared" si="507"/>
        <v/>
      </c>
      <c r="BQ981" s="606" t="str">
        <f t="shared" si="504"/>
        <v/>
      </c>
      <c r="BR981" s="608" t="str">
        <f t="shared" si="508"/>
        <v/>
      </c>
      <c r="BS981" s="608" t="str">
        <f t="shared" si="505"/>
        <v/>
      </c>
      <c r="BT981" s="606" t="str">
        <f t="shared" si="506"/>
        <v/>
      </c>
      <c r="BU981" s="607" t="str">
        <f>IFERROR(IF(BT981="Ⅱロ有り",ROUNDDOWN(L981*VLOOKUP(K981,【参考】数式用!$A$4:$J$42,10,FALSE)*AA981,0),""),"")</f>
        <v/>
      </c>
      <c r="BV981" s="606" t="str">
        <f>IFERROR(IF(BT981="Ⅱロなし",ROUNDDOWN(L981*VLOOKUP(K981,【参考】数式用!$A$4:$J$42,8,FALSE)*AA981,0),""),"")</f>
        <v/>
      </c>
    </row>
    <row r="982" spans="1:74" ht="110.1" customHeight="1" thickBot="1">
      <c r="A982" s="333">
        <v>969</v>
      </c>
      <c r="B982" s="1008" t="str">
        <f>IF(基本情報入力シート!B1004="","",基本情報入力シート!B1004)</f>
        <v/>
      </c>
      <c r="C982" s="1009"/>
      <c r="D982" s="1009"/>
      <c r="E982" s="1009"/>
      <c r="F982" s="1010"/>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24" t="str">
        <f>IF('別紙様式2-2（個票（４、５月））'!M982="","",'別紙様式2-2（個票（４、５月））'!M982)</f>
        <v/>
      </c>
      <c r="N982" s="584" t="str">
        <f>IF('別紙様式2-2（個票（４、５月））'!N982="","",'別紙様式2-2（個票（４、５月））'!N982)</f>
        <v/>
      </c>
      <c r="O982" s="336"/>
      <c r="P982" s="337" t="str">
        <f>IFERROR(VLOOKUP(K982,【参考】数式用!$A$2:$M$57,MATCH(O982,【参考】数式用!$G$3:$M$3,0)+6,0),"")</f>
        <v/>
      </c>
      <c r="Q982" s="338" t="s">
        <v>118</v>
      </c>
      <c r="R982" s="339"/>
      <c r="S982" s="340" t="s">
        <v>183</v>
      </c>
      <c r="T982" s="339"/>
      <c r="U982" s="340" t="s">
        <v>184</v>
      </c>
      <c r="V982" s="339"/>
      <c r="W982" s="340" t="s">
        <v>183</v>
      </c>
      <c r="X982" s="339"/>
      <c r="Y982" s="340" t="s">
        <v>185</v>
      </c>
      <c r="Z982" s="340" t="s">
        <v>186</v>
      </c>
      <c r="AA982" s="340" t="str">
        <f t="shared" si="478"/>
        <v/>
      </c>
      <c r="AB982" s="341" t="s">
        <v>187</v>
      </c>
      <c r="AC982" s="342" t="str">
        <f t="shared" si="479"/>
        <v/>
      </c>
      <c r="AD982" s="509" t="str">
        <f t="shared" si="480"/>
        <v/>
      </c>
      <c r="AE982" s="343" t="str">
        <f>IFERROR(ROUNDDOWN(ROUNDDOWN(ROUND(L982*VLOOKUP(K982,【参考】数式用!$A$2:$M$57,MATCH("処遇改善加算Ⅳ",【参考】数式用!$G$3:$M$3,0)+6,0),0),0)*AA982*0.5,0), "")</f>
        <v/>
      </c>
      <c r="AF982" s="344"/>
      <c r="AG982" s="345"/>
      <c r="AH982" s="345"/>
      <c r="AI982" s="344"/>
      <c r="AJ982" s="382"/>
      <c r="AK982" s="346"/>
      <c r="AL982" s="324" t="str">
        <f t="shared" si="481"/>
        <v/>
      </c>
      <c r="AM982" s="325" t="str">
        <f t="shared" si="482"/>
        <v/>
      </c>
      <c r="AN982" s="255"/>
      <c r="AO982" s="577" t="str">
        <f>IFERROR(VLOOKUP(K982,【参考】数式用!$A$2:$N$57,14,FALSE),"")</f>
        <v/>
      </c>
      <c r="AP982" s="577" t="str">
        <f t="shared" si="483"/>
        <v/>
      </c>
      <c r="AQ982" s="560" t="str">
        <f t="shared" si="484"/>
        <v/>
      </c>
      <c r="AR982" s="560" t="str">
        <f t="shared" si="485"/>
        <v>キャリアパス要件Ⅰ・Ⅱ_</v>
      </c>
      <c r="AS982" s="632" t="str">
        <f t="shared" si="486"/>
        <v>入力済</v>
      </c>
      <c r="AT982" s="577" t="str">
        <f t="shared" si="487"/>
        <v/>
      </c>
      <c r="AU982" s="632" t="str">
        <f t="shared" si="488"/>
        <v>入力済</v>
      </c>
      <c r="AV982" s="632" t="str">
        <f t="shared" si="489"/>
        <v/>
      </c>
      <c r="AW982" s="632" t="str">
        <f t="shared" si="490"/>
        <v/>
      </c>
      <c r="AX982" s="577" t="str">
        <f t="shared" si="491"/>
        <v/>
      </c>
      <c r="AY982" s="632" t="str">
        <f>IFERROR(VLOOKUP(K982,【参考】数式用!$AR$3:$AS$49, 2, FALSE), "")</f>
        <v/>
      </c>
      <c r="AZ982" s="577" t="str">
        <f t="shared" si="492"/>
        <v/>
      </c>
      <c r="BA982" s="559" t="str">
        <f t="shared" si="493"/>
        <v>入力済</v>
      </c>
      <c r="BB982" s="632" t="str">
        <f>IFERROR(VLOOKUP(K982,【参考】数式用!$AX$3:$AY$59, 2, FALSE), "")</f>
        <v/>
      </c>
      <c r="BC982" s="577" t="str">
        <f t="shared" si="494"/>
        <v/>
      </c>
      <c r="BD982" s="559" t="str">
        <f t="shared" si="495"/>
        <v>入力済</v>
      </c>
      <c r="BE982" s="559" t="str">
        <f t="shared" si="496"/>
        <v/>
      </c>
      <c r="BF982" s="559" t="str">
        <f t="shared" si="497"/>
        <v/>
      </c>
      <c r="BG982" s="559" t="str">
        <f t="shared" si="498"/>
        <v/>
      </c>
      <c r="BH982" s="559" t="str">
        <f t="shared" si="499"/>
        <v/>
      </c>
      <c r="BI982" s="559" t="str">
        <f t="shared" si="500"/>
        <v/>
      </c>
      <c r="BK982" s="27"/>
      <c r="BL982" s="606" t="str">
        <f t="shared" si="501"/>
        <v/>
      </c>
      <c r="BM982" s="606" t="str">
        <f t="shared" si="502"/>
        <v/>
      </c>
      <c r="BN982" s="606" t="str">
        <f t="shared" si="503"/>
        <v/>
      </c>
      <c r="BO982" s="607" t="str">
        <f>IFERROR(IF(BN982="対象",ROUNDDOWN(L982*VLOOKUP(K982,【参考】数式用!$A$4:$J$42,10,FALSE)*AA982,0),""),"")</f>
        <v/>
      </c>
      <c r="BP982" s="606" t="str">
        <f t="shared" si="507"/>
        <v/>
      </c>
      <c r="BQ982" s="606" t="str">
        <f t="shared" si="504"/>
        <v/>
      </c>
      <c r="BR982" s="608" t="str">
        <f t="shared" si="508"/>
        <v/>
      </c>
      <c r="BS982" s="608" t="str">
        <f t="shared" si="505"/>
        <v/>
      </c>
      <c r="BT982" s="606" t="str">
        <f t="shared" si="506"/>
        <v/>
      </c>
      <c r="BU982" s="607" t="str">
        <f>IFERROR(IF(BT982="Ⅱロ有り",ROUNDDOWN(L982*VLOOKUP(K982,【参考】数式用!$A$4:$J$42,10,FALSE)*AA982,0),""),"")</f>
        <v/>
      </c>
      <c r="BV982" s="606" t="str">
        <f>IFERROR(IF(BT982="Ⅱロなし",ROUNDDOWN(L982*VLOOKUP(K982,【参考】数式用!$A$4:$J$42,8,FALSE)*AA982,0),""),"")</f>
        <v/>
      </c>
    </row>
    <row r="983" spans="1:74" ht="110.1" customHeight="1" thickBot="1">
      <c r="A983" s="333">
        <v>970</v>
      </c>
      <c r="B983" s="1008" t="str">
        <f>IF(基本情報入力シート!B1005="","",基本情報入力シート!B1005)</f>
        <v/>
      </c>
      <c r="C983" s="1009"/>
      <c r="D983" s="1009"/>
      <c r="E983" s="1009"/>
      <c r="F983" s="1010"/>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24" t="str">
        <f>IF('別紙様式2-2（個票（４、５月））'!M983="","",'別紙様式2-2（個票（４、５月））'!M983)</f>
        <v/>
      </c>
      <c r="N983" s="584" t="str">
        <f>IF('別紙様式2-2（個票（４、５月））'!N983="","",'別紙様式2-2（個票（４、５月））'!N983)</f>
        <v/>
      </c>
      <c r="O983" s="336"/>
      <c r="P983" s="337" t="str">
        <f>IFERROR(VLOOKUP(K983,【参考】数式用!$A$2:$M$57,MATCH(O983,【参考】数式用!$G$3:$M$3,0)+6,0),"")</f>
        <v/>
      </c>
      <c r="Q983" s="338" t="s">
        <v>118</v>
      </c>
      <c r="R983" s="339"/>
      <c r="S983" s="340" t="s">
        <v>183</v>
      </c>
      <c r="T983" s="339"/>
      <c r="U983" s="340" t="s">
        <v>184</v>
      </c>
      <c r="V983" s="339"/>
      <c r="W983" s="340" t="s">
        <v>183</v>
      </c>
      <c r="X983" s="339"/>
      <c r="Y983" s="340" t="s">
        <v>185</v>
      </c>
      <c r="Z983" s="340" t="s">
        <v>186</v>
      </c>
      <c r="AA983" s="340" t="str">
        <f t="shared" si="478"/>
        <v/>
      </c>
      <c r="AB983" s="341" t="s">
        <v>187</v>
      </c>
      <c r="AC983" s="342" t="str">
        <f t="shared" si="479"/>
        <v/>
      </c>
      <c r="AD983" s="509" t="str">
        <f t="shared" si="480"/>
        <v/>
      </c>
      <c r="AE983" s="343" t="str">
        <f>IFERROR(ROUNDDOWN(ROUNDDOWN(ROUND(L983*VLOOKUP(K983,【参考】数式用!$A$2:$M$57,MATCH("処遇改善加算Ⅳ",【参考】数式用!$G$3:$M$3,0)+6,0),0),0)*AA983*0.5,0), "")</f>
        <v/>
      </c>
      <c r="AF983" s="344"/>
      <c r="AG983" s="345"/>
      <c r="AH983" s="345"/>
      <c r="AI983" s="344"/>
      <c r="AJ983" s="382"/>
      <c r="AK983" s="346"/>
      <c r="AL983" s="324" t="str">
        <f t="shared" si="481"/>
        <v/>
      </c>
      <c r="AM983" s="325" t="str">
        <f t="shared" si="482"/>
        <v/>
      </c>
      <c r="AN983" s="255"/>
      <c r="AO983" s="577" t="str">
        <f>IFERROR(VLOOKUP(K983,【参考】数式用!$A$2:$N$57,14,FALSE),"")</f>
        <v/>
      </c>
      <c r="AP983" s="577" t="str">
        <f t="shared" si="483"/>
        <v/>
      </c>
      <c r="AQ983" s="560" t="str">
        <f t="shared" si="484"/>
        <v/>
      </c>
      <c r="AR983" s="560" t="str">
        <f t="shared" si="485"/>
        <v>キャリアパス要件Ⅰ・Ⅱ_</v>
      </c>
      <c r="AS983" s="632" t="str">
        <f t="shared" si="486"/>
        <v>入力済</v>
      </c>
      <c r="AT983" s="577" t="str">
        <f t="shared" si="487"/>
        <v/>
      </c>
      <c r="AU983" s="632" t="str">
        <f t="shared" si="488"/>
        <v>入力済</v>
      </c>
      <c r="AV983" s="632" t="str">
        <f t="shared" si="489"/>
        <v/>
      </c>
      <c r="AW983" s="632" t="str">
        <f t="shared" si="490"/>
        <v/>
      </c>
      <c r="AX983" s="577" t="str">
        <f t="shared" si="491"/>
        <v/>
      </c>
      <c r="AY983" s="632" t="str">
        <f>IFERROR(VLOOKUP(K983,【参考】数式用!$AR$3:$AS$49, 2, FALSE), "")</f>
        <v/>
      </c>
      <c r="AZ983" s="577" t="str">
        <f t="shared" si="492"/>
        <v/>
      </c>
      <c r="BA983" s="559" t="str">
        <f t="shared" si="493"/>
        <v>入力済</v>
      </c>
      <c r="BB983" s="632" t="str">
        <f>IFERROR(VLOOKUP(K983,【参考】数式用!$AX$3:$AY$59, 2, FALSE), "")</f>
        <v/>
      </c>
      <c r="BC983" s="577" t="str">
        <f t="shared" si="494"/>
        <v/>
      </c>
      <c r="BD983" s="559" t="str">
        <f t="shared" si="495"/>
        <v>入力済</v>
      </c>
      <c r="BE983" s="559" t="str">
        <f t="shared" si="496"/>
        <v/>
      </c>
      <c r="BF983" s="559" t="str">
        <f t="shared" si="497"/>
        <v/>
      </c>
      <c r="BG983" s="559" t="str">
        <f t="shared" si="498"/>
        <v/>
      </c>
      <c r="BH983" s="559" t="str">
        <f t="shared" si="499"/>
        <v/>
      </c>
      <c r="BI983" s="559" t="str">
        <f t="shared" si="500"/>
        <v/>
      </c>
      <c r="BK983" s="27"/>
      <c r="BL983" s="606" t="str">
        <f t="shared" si="501"/>
        <v/>
      </c>
      <c r="BM983" s="606" t="str">
        <f t="shared" si="502"/>
        <v/>
      </c>
      <c r="BN983" s="606" t="str">
        <f t="shared" si="503"/>
        <v/>
      </c>
      <c r="BO983" s="607" t="str">
        <f>IFERROR(IF(BN983="対象",ROUNDDOWN(L983*VLOOKUP(K983,【参考】数式用!$A$4:$J$42,10,FALSE)*AA983,0),""),"")</f>
        <v/>
      </c>
      <c r="BP983" s="606" t="str">
        <f t="shared" si="507"/>
        <v/>
      </c>
      <c r="BQ983" s="606" t="str">
        <f t="shared" si="504"/>
        <v/>
      </c>
      <c r="BR983" s="608" t="str">
        <f t="shared" si="508"/>
        <v/>
      </c>
      <c r="BS983" s="608" t="str">
        <f t="shared" si="505"/>
        <v/>
      </c>
      <c r="BT983" s="606" t="str">
        <f t="shared" si="506"/>
        <v/>
      </c>
      <c r="BU983" s="607" t="str">
        <f>IFERROR(IF(BT983="Ⅱロ有り",ROUNDDOWN(L983*VLOOKUP(K983,【参考】数式用!$A$4:$J$42,10,FALSE)*AA983,0),""),"")</f>
        <v/>
      </c>
      <c r="BV983" s="606" t="str">
        <f>IFERROR(IF(BT983="Ⅱロなし",ROUNDDOWN(L983*VLOOKUP(K983,【参考】数式用!$A$4:$J$42,8,FALSE)*AA983,0),""),"")</f>
        <v/>
      </c>
    </row>
    <row r="984" spans="1:74" ht="110.1" customHeight="1" thickBot="1">
      <c r="A984" s="333">
        <v>971</v>
      </c>
      <c r="B984" s="1008" t="str">
        <f>IF(基本情報入力シート!B1006="","",基本情報入力シート!B1006)</f>
        <v/>
      </c>
      <c r="C984" s="1009"/>
      <c r="D984" s="1009"/>
      <c r="E984" s="1009"/>
      <c r="F984" s="1010"/>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24" t="str">
        <f>IF('別紙様式2-2（個票（４、５月））'!M984="","",'別紙様式2-2（個票（４、５月））'!M984)</f>
        <v/>
      </c>
      <c r="N984" s="584" t="str">
        <f>IF('別紙様式2-2（個票（４、５月））'!N984="","",'別紙様式2-2（個票（４、５月））'!N984)</f>
        <v/>
      </c>
      <c r="O984" s="336"/>
      <c r="P984" s="337" t="str">
        <f>IFERROR(VLOOKUP(K984,【参考】数式用!$A$2:$M$57,MATCH(O984,【参考】数式用!$G$3:$M$3,0)+6,0),"")</f>
        <v/>
      </c>
      <c r="Q984" s="338" t="s">
        <v>118</v>
      </c>
      <c r="R984" s="339"/>
      <c r="S984" s="340" t="s">
        <v>183</v>
      </c>
      <c r="T984" s="339"/>
      <c r="U984" s="340" t="s">
        <v>184</v>
      </c>
      <c r="V984" s="339"/>
      <c r="W984" s="340" t="s">
        <v>183</v>
      </c>
      <c r="X984" s="339"/>
      <c r="Y984" s="340" t="s">
        <v>185</v>
      </c>
      <c r="Z984" s="340" t="s">
        <v>186</v>
      </c>
      <c r="AA984" s="340" t="str">
        <f t="shared" si="478"/>
        <v/>
      </c>
      <c r="AB984" s="341" t="s">
        <v>187</v>
      </c>
      <c r="AC984" s="342" t="str">
        <f t="shared" si="479"/>
        <v/>
      </c>
      <c r="AD984" s="509" t="str">
        <f t="shared" si="480"/>
        <v/>
      </c>
      <c r="AE984" s="343" t="str">
        <f>IFERROR(ROUNDDOWN(ROUNDDOWN(ROUND(L984*VLOOKUP(K984,【参考】数式用!$A$2:$M$57,MATCH("処遇改善加算Ⅳ",【参考】数式用!$G$3:$M$3,0)+6,0),0),0)*AA984*0.5,0), "")</f>
        <v/>
      </c>
      <c r="AF984" s="344"/>
      <c r="AG984" s="345"/>
      <c r="AH984" s="345"/>
      <c r="AI984" s="344"/>
      <c r="AJ984" s="382"/>
      <c r="AK984" s="346"/>
      <c r="AL984" s="324" t="str">
        <f t="shared" si="481"/>
        <v/>
      </c>
      <c r="AM984" s="325" t="str">
        <f t="shared" si="482"/>
        <v/>
      </c>
      <c r="AN984" s="255"/>
      <c r="AO984" s="577" t="str">
        <f>IFERROR(VLOOKUP(K984,【参考】数式用!$A$2:$N$57,14,FALSE),"")</f>
        <v/>
      </c>
      <c r="AP984" s="577" t="str">
        <f t="shared" si="483"/>
        <v/>
      </c>
      <c r="AQ984" s="560" t="str">
        <f t="shared" si="484"/>
        <v/>
      </c>
      <c r="AR984" s="560" t="str">
        <f t="shared" si="485"/>
        <v>キャリアパス要件Ⅰ・Ⅱ_</v>
      </c>
      <c r="AS984" s="632" t="str">
        <f t="shared" si="486"/>
        <v>入力済</v>
      </c>
      <c r="AT984" s="577" t="str">
        <f t="shared" si="487"/>
        <v/>
      </c>
      <c r="AU984" s="632" t="str">
        <f t="shared" si="488"/>
        <v>入力済</v>
      </c>
      <c r="AV984" s="632" t="str">
        <f t="shared" si="489"/>
        <v/>
      </c>
      <c r="AW984" s="632" t="str">
        <f t="shared" si="490"/>
        <v/>
      </c>
      <c r="AX984" s="577" t="str">
        <f t="shared" si="491"/>
        <v/>
      </c>
      <c r="AY984" s="632" t="str">
        <f>IFERROR(VLOOKUP(K984,【参考】数式用!$AR$3:$AS$49, 2, FALSE), "")</f>
        <v/>
      </c>
      <c r="AZ984" s="577" t="str">
        <f t="shared" si="492"/>
        <v/>
      </c>
      <c r="BA984" s="559" t="str">
        <f t="shared" si="493"/>
        <v>入力済</v>
      </c>
      <c r="BB984" s="632" t="str">
        <f>IFERROR(VLOOKUP(K984,【参考】数式用!$AX$3:$AY$59, 2, FALSE), "")</f>
        <v/>
      </c>
      <c r="BC984" s="577" t="str">
        <f t="shared" si="494"/>
        <v/>
      </c>
      <c r="BD984" s="559" t="str">
        <f t="shared" si="495"/>
        <v>入力済</v>
      </c>
      <c r="BE984" s="559" t="str">
        <f t="shared" si="496"/>
        <v/>
      </c>
      <c r="BF984" s="559" t="str">
        <f t="shared" si="497"/>
        <v/>
      </c>
      <c r="BG984" s="559" t="str">
        <f t="shared" si="498"/>
        <v/>
      </c>
      <c r="BH984" s="559" t="str">
        <f t="shared" si="499"/>
        <v/>
      </c>
      <c r="BI984" s="559" t="str">
        <f t="shared" si="500"/>
        <v/>
      </c>
      <c r="BK984" s="27"/>
      <c r="BL984" s="606" t="str">
        <f t="shared" si="501"/>
        <v/>
      </c>
      <c r="BM984" s="606" t="str">
        <f t="shared" si="502"/>
        <v/>
      </c>
      <c r="BN984" s="606" t="str">
        <f t="shared" si="503"/>
        <v/>
      </c>
      <c r="BO984" s="607" t="str">
        <f>IFERROR(IF(BN984="対象",ROUNDDOWN(L984*VLOOKUP(K984,【参考】数式用!$A$4:$J$42,10,FALSE)*AA984,0),""),"")</f>
        <v/>
      </c>
      <c r="BP984" s="606" t="str">
        <f t="shared" si="507"/>
        <v/>
      </c>
      <c r="BQ984" s="606" t="str">
        <f t="shared" si="504"/>
        <v/>
      </c>
      <c r="BR984" s="608" t="str">
        <f t="shared" si="508"/>
        <v/>
      </c>
      <c r="BS984" s="608" t="str">
        <f t="shared" si="505"/>
        <v/>
      </c>
      <c r="BT984" s="606" t="str">
        <f t="shared" si="506"/>
        <v/>
      </c>
      <c r="BU984" s="607" t="str">
        <f>IFERROR(IF(BT984="Ⅱロ有り",ROUNDDOWN(L984*VLOOKUP(K984,【参考】数式用!$A$4:$J$42,10,FALSE)*AA984,0),""),"")</f>
        <v/>
      </c>
      <c r="BV984" s="606" t="str">
        <f>IFERROR(IF(BT984="Ⅱロなし",ROUNDDOWN(L984*VLOOKUP(K984,【参考】数式用!$A$4:$J$42,8,FALSE)*AA984,0),""),"")</f>
        <v/>
      </c>
    </row>
    <row r="985" spans="1:74" ht="110.1" customHeight="1" thickBot="1">
      <c r="A985" s="333">
        <v>972</v>
      </c>
      <c r="B985" s="1008" t="str">
        <f>IF(基本情報入力シート!B1007="","",基本情報入力シート!B1007)</f>
        <v/>
      </c>
      <c r="C985" s="1009"/>
      <c r="D985" s="1009"/>
      <c r="E985" s="1009"/>
      <c r="F985" s="1010"/>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24" t="str">
        <f>IF('別紙様式2-2（個票（４、５月））'!M985="","",'別紙様式2-2（個票（４、５月））'!M985)</f>
        <v/>
      </c>
      <c r="N985" s="584" t="str">
        <f>IF('別紙様式2-2（個票（４、５月））'!N985="","",'別紙様式2-2（個票（４、５月））'!N985)</f>
        <v/>
      </c>
      <c r="O985" s="336"/>
      <c r="P985" s="337" t="str">
        <f>IFERROR(VLOOKUP(K985,【参考】数式用!$A$2:$M$57,MATCH(O985,【参考】数式用!$G$3:$M$3,0)+6,0),"")</f>
        <v/>
      </c>
      <c r="Q985" s="338" t="s">
        <v>118</v>
      </c>
      <c r="R985" s="339"/>
      <c r="S985" s="340" t="s">
        <v>183</v>
      </c>
      <c r="T985" s="339"/>
      <c r="U985" s="340" t="s">
        <v>184</v>
      </c>
      <c r="V985" s="339"/>
      <c r="W985" s="340" t="s">
        <v>183</v>
      </c>
      <c r="X985" s="339"/>
      <c r="Y985" s="340" t="s">
        <v>185</v>
      </c>
      <c r="Z985" s="340" t="s">
        <v>186</v>
      </c>
      <c r="AA985" s="340" t="str">
        <f t="shared" si="478"/>
        <v/>
      </c>
      <c r="AB985" s="341" t="s">
        <v>187</v>
      </c>
      <c r="AC985" s="342" t="str">
        <f t="shared" si="479"/>
        <v/>
      </c>
      <c r="AD985" s="509" t="str">
        <f t="shared" si="480"/>
        <v/>
      </c>
      <c r="AE985" s="343" t="str">
        <f>IFERROR(ROUNDDOWN(ROUNDDOWN(ROUND(L985*VLOOKUP(K985,【参考】数式用!$A$2:$M$57,MATCH("処遇改善加算Ⅳ",【参考】数式用!$G$3:$M$3,0)+6,0),0),0)*AA985*0.5,0), "")</f>
        <v/>
      </c>
      <c r="AF985" s="344"/>
      <c r="AG985" s="345"/>
      <c r="AH985" s="345"/>
      <c r="AI985" s="344"/>
      <c r="AJ985" s="382"/>
      <c r="AK985" s="346"/>
      <c r="AL985" s="324" t="str">
        <f t="shared" si="481"/>
        <v/>
      </c>
      <c r="AM985" s="325" t="str">
        <f t="shared" si="482"/>
        <v/>
      </c>
      <c r="AN985" s="255"/>
      <c r="AO985" s="577" t="str">
        <f>IFERROR(VLOOKUP(K985,【参考】数式用!$A$2:$N$57,14,FALSE),"")</f>
        <v/>
      </c>
      <c r="AP985" s="577" t="str">
        <f t="shared" si="483"/>
        <v/>
      </c>
      <c r="AQ985" s="560" t="str">
        <f t="shared" si="484"/>
        <v/>
      </c>
      <c r="AR985" s="560" t="str">
        <f t="shared" si="485"/>
        <v>キャリアパス要件Ⅰ・Ⅱ_</v>
      </c>
      <c r="AS985" s="632" t="str">
        <f t="shared" si="486"/>
        <v>入力済</v>
      </c>
      <c r="AT985" s="577" t="str">
        <f t="shared" si="487"/>
        <v/>
      </c>
      <c r="AU985" s="632" t="str">
        <f t="shared" si="488"/>
        <v>入力済</v>
      </c>
      <c r="AV985" s="632" t="str">
        <f t="shared" si="489"/>
        <v/>
      </c>
      <c r="AW985" s="632" t="str">
        <f t="shared" si="490"/>
        <v/>
      </c>
      <c r="AX985" s="577" t="str">
        <f t="shared" si="491"/>
        <v/>
      </c>
      <c r="AY985" s="632" t="str">
        <f>IFERROR(VLOOKUP(K985,【参考】数式用!$AR$3:$AS$49, 2, FALSE), "")</f>
        <v/>
      </c>
      <c r="AZ985" s="577" t="str">
        <f t="shared" si="492"/>
        <v/>
      </c>
      <c r="BA985" s="559" t="str">
        <f t="shared" si="493"/>
        <v>入力済</v>
      </c>
      <c r="BB985" s="632" t="str">
        <f>IFERROR(VLOOKUP(K985,【参考】数式用!$AX$3:$AY$59, 2, FALSE), "")</f>
        <v/>
      </c>
      <c r="BC985" s="577" t="str">
        <f t="shared" si="494"/>
        <v/>
      </c>
      <c r="BD985" s="559" t="str">
        <f t="shared" si="495"/>
        <v>入力済</v>
      </c>
      <c r="BE985" s="559" t="str">
        <f t="shared" si="496"/>
        <v/>
      </c>
      <c r="BF985" s="559" t="str">
        <f t="shared" si="497"/>
        <v/>
      </c>
      <c r="BG985" s="559" t="str">
        <f t="shared" si="498"/>
        <v/>
      </c>
      <c r="BH985" s="559" t="str">
        <f t="shared" si="499"/>
        <v/>
      </c>
      <c r="BI985" s="559" t="str">
        <f t="shared" si="500"/>
        <v/>
      </c>
      <c r="BK985" s="27"/>
      <c r="BL985" s="606" t="str">
        <f t="shared" si="501"/>
        <v/>
      </c>
      <c r="BM985" s="606" t="str">
        <f t="shared" si="502"/>
        <v/>
      </c>
      <c r="BN985" s="606" t="str">
        <f t="shared" si="503"/>
        <v/>
      </c>
      <c r="BO985" s="607" t="str">
        <f>IFERROR(IF(BN985="対象",ROUNDDOWN(L985*VLOOKUP(K985,【参考】数式用!$A$4:$J$42,10,FALSE)*AA985,0),""),"")</f>
        <v/>
      </c>
      <c r="BP985" s="606" t="str">
        <f t="shared" si="507"/>
        <v/>
      </c>
      <c r="BQ985" s="606" t="str">
        <f t="shared" si="504"/>
        <v/>
      </c>
      <c r="BR985" s="608" t="str">
        <f t="shared" si="508"/>
        <v/>
      </c>
      <c r="BS985" s="608" t="str">
        <f t="shared" si="505"/>
        <v/>
      </c>
      <c r="BT985" s="606" t="str">
        <f t="shared" si="506"/>
        <v/>
      </c>
      <c r="BU985" s="607" t="str">
        <f>IFERROR(IF(BT985="Ⅱロ有り",ROUNDDOWN(L985*VLOOKUP(K985,【参考】数式用!$A$4:$J$42,10,FALSE)*AA985,0),""),"")</f>
        <v/>
      </c>
      <c r="BV985" s="606" t="str">
        <f>IFERROR(IF(BT985="Ⅱロなし",ROUNDDOWN(L985*VLOOKUP(K985,【参考】数式用!$A$4:$J$42,8,FALSE)*AA985,0),""),"")</f>
        <v/>
      </c>
    </row>
    <row r="986" spans="1:74" ht="110.1" customHeight="1" thickBot="1">
      <c r="A986" s="333">
        <v>973</v>
      </c>
      <c r="B986" s="1008" t="str">
        <f>IF(基本情報入力シート!B1008="","",基本情報入力シート!B1008)</f>
        <v/>
      </c>
      <c r="C986" s="1009"/>
      <c r="D986" s="1009"/>
      <c r="E986" s="1009"/>
      <c r="F986" s="1010"/>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24" t="str">
        <f>IF('別紙様式2-2（個票（４、５月））'!M986="","",'別紙様式2-2（個票（４、５月））'!M986)</f>
        <v/>
      </c>
      <c r="N986" s="584" t="str">
        <f>IF('別紙様式2-2（個票（４、５月））'!N986="","",'別紙様式2-2（個票（４、５月））'!N986)</f>
        <v/>
      </c>
      <c r="O986" s="336"/>
      <c r="P986" s="337" t="str">
        <f>IFERROR(VLOOKUP(K986,【参考】数式用!$A$2:$M$57,MATCH(O986,【参考】数式用!$G$3:$M$3,0)+6,0),"")</f>
        <v/>
      </c>
      <c r="Q986" s="338" t="s">
        <v>118</v>
      </c>
      <c r="R986" s="339"/>
      <c r="S986" s="340" t="s">
        <v>183</v>
      </c>
      <c r="T986" s="339"/>
      <c r="U986" s="340" t="s">
        <v>184</v>
      </c>
      <c r="V986" s="339"/>
      <c r="W986" s="340" t="s">
        <v>183</v>
      </c>
      <c r="X986" s="339"/>
      <c r="Y986" s="340" t="s">
        <v>185</v>
      </c>
      <c r="Z986" s="340" t="s">
        <v>186</v>
      </c>
      <c r="AA986" s="340" t="str">
        <f t="shared" si="478"/>
        <v/>
      </c>
      <c r="AB986" s="341" t="s">
        <v>187</v>
      </c>
      <c r="AC986" s="342" t="str">
        <f t="shared" si="479"/>
        <v/>
      </c>
      <c r="AD986" s="509" t="str">
        <f t="shared" si="480"/>
        <v/>
      </c>
      <c r="AE986" s="343" t="str">
        <f>IFERROR(ROUNDDOWN(ROUNDDOWN(ROUND(L986*VLOOKUP(K986,【参考】数式用!$A$2:$M$57,MATCH("処遇改善加算Ⅳ",【参考】数式用!$G$3:$M$3,0)+6,0),0),0)*AA986*0.5,0), "")</f>
        <v/>
      </c>
      <c r="AF986" s="344"/>
      <c r="AG986" s="345"/>
      <c r="AH986" s="345"/>
      <c r="AI986" s="344"/>
      <c r="AJ986" s="382"/>
      <c r="AK986" s="346"/>
      <c r="AL986" s="324" t="str">
        <f t="shared" si="481"/>
        <v/>
      </c>
      <c r="AM986" s="325" t="str">
        <f t="shared" si="482"/>
        <v/>
      </c>
      <c r="AN986" s="255"/>
      <c r="AO986" s="577" t="str">
        <f>IFERROR(VLOOKUP(K986,【参考】数式用!$A$2:$N$57,14,FALSE),"")</f>
        <v/>
      </c>
      <c r="AP986" s="577" t="str">
        <f t="shared" si="483"/>
        <v/>
      </c>
      <c r="AQ986" s="560" t="str">
        <f t="shared" si="484"/>
        <v/>
      </c>
      <c r="AR986" s="560" t="str">
        <f t="shared" si="485"/>
        <v>キャリアパス要件Ⅰ・Ⅱ_</v>
      </c>
      <c r="AS986" s="632" t="str">
        <f t="shared" si="486"/>
        <v>入力済</v>
      </c>
      <c r="AT986" s="577" t="str">
        <f t="shared" si="487"/>
        <v/>
      </c>
      <c r="AU986" s="632" t="str">
        <f t="shared" si="488"/>
        <v>入力済</v>
      </c>
      <c r="AV986" s="632" t="str">
        <f t="shared" si="489"/>
        <v/>
      </c>
      <c r="AW986" s="632" t="str">
        <f t="shared" si="490"/>
        <v/>
      </c>
      <c r="AX986" s="577" t="str">
        <f t="shared" si="491"/>
        <v/>
      </c>
      <c r="AY986" s="632" t="str">
        <f>IFERROR(VLOOKUP(K986,【参考】数式用!$AR$3:$AS$49, 2, FALSE), "")</f>
        <v/>
      </c>
      <c r="AZ986" s="577" t="str">
        <f t="shared" si="492"/>
        <v/>
      </c>
      <c r="BA986" s="559" t="str">
        <f t="shared" si="493"/>
        <v>入力済</v>
      </c>
      <c r="BB986" s="632" t="str">
        <f>IFERROR(VLOOKUP(K986,【参考】数式用!$AX$3:$AY$59, 2, FALSE), "")</f>
        <v/>
      </c>
      <c r="BC986" s="577" t="str">
        <f t="shared" si="494"/>
        <v/>
      </c>
      <c r="BD986" s="559" t="str">
        <f t="shared" si="495"/>
        <v>入力済</v>
      </c>
      <c r="BE986" s="559" t="str">
        <f t="shared" si="496"/>
        <v/>
      </c>
      <c r="BF986" s="559" t="str">
        <f t="shared" si="497"/>
        <v/>
      </c>
      <c r="BG986" s="559" t="str">
        <f t="shared" si="498"/>
        <v/>
      </c>
      <c r="BH986" s="559" t="str">
        <f t="shared" si="499"/>
        <v/>
      </c>
      <c r="BI986" s="559" t="str">
        <f t="shared" si="500"/>
        <v/>
      </c>
      <c r="BK986" s="27"/>
      <c r="BL986" s="606" t="str">
        <f t="shared" si="501"/>
        <v/>
      </c>
      <c r="BM986" s="606" t="str">
        <f t="shared" si="502"/>
        <v/>
      </c>
      <c r="BN986" s="606" t="str">
        <f t="shared" si="503"/>
        <v/>
      </c>
      <c r="BO986" s="607" t="str">
        <f>IFERROR(IF(BN986="対象",ROUNDDOWN(L986*VLOOKUP(K986,【参考】数式用!$A$4:$J$42,10,FALSE)*AA986,0),""),"")</f>
        <v/>
      </c>
      <c r="BP986" s="606" t="str">
        <f t="shared" si="507"/>
        <v/>
      </c>
      <c r="BQ986" s="606" t="str">
        <f t="shared" si="504"/>
        <v/>
      </c>
      <c r="BR986" s="608" t="str">
        <f t="shared" si="508"/>
        <v/>
      </c>
      <c r="BS986" s="608" t="str">
        <f t="shared" si="505"/>
        <v/>
      </c>
      <c r="BT986" s="606" t="str">
        <f t="shared" si="506"/>
        <v/>
      </c>
      <c r="BU986" s="607" t="str">
        <f>IFERROR(IF(BT986="Ⅱロ有り",ROUNDDOWN(L986*VLOOKUP(K986,【参考】数式用!$A$4:$J$42,10,FALSE)*AA986,0),""),"")</f>
        <v/>
      </c>
      <c r="BV986" s="606" t="str">
        <f>IFERROR(IF(BT986="Ⅱロなし",ROUNDDOWN(L986*VLOOKUP(K986,【参考】数式用!$A$4:$J$42,8,FALSE)*AA986,0),""),"")</f>
        <v/>
      </c>
    </row>
    <row r="987" spans="1:74" ht="110.1" customHeight="1" thickBot="1">
      <c r="A987" s="333">
        <v>974</v>
      </c>
      <c r="B987" s="1008" t="str">
        <f>IF(基本情報入力シート!B1009="","",基本情報入力シート!B1009)</f>
        <v/>
      </c>
      <c r="C987" s="1009"/>
      <c r="D987" s="1009"/>
      <c r="E987" s="1009"/>
      <c r="F987" s="1010"/>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24" t="str">
        <f>IF('別紙様式2-2（個票（４、５月））'!M987="","",'別紙様式2-2（個票（４、５月））'!M987)</f>
        <v/>
      </c>
      <c r="N987" s="584" t="str">
        <f>IF('別紙様式2-2（個票（４、５月））'!N987="","",'別紙様式2-2（個票（４、５月））'!N987)</f>
        <v/>
      </c>
      <c r="O987" s="336"/>
      <c r="P987" s="337" t="str">
        <f>IFERROR(VLOOKUP(K987,【参考】数式用!$A$2:$M$57,MATCH(O987,【参考】数式用!$G$3:$M$3,0)+6,0),"")</f>
        <v/>
      </c>
      <c r="Q987" s="338" t="s">
        <v>118</v>
      </c>
      <c r="R987" s="339"/>
      <c r="S987" s="340" t="s">
        <v>183</v>
      </c>
      <c r="T987" s="339"/>
      <c r="U987" s="340" t="s">
        <v>184</v>
      </c>
      <c r="V987" s="339"/>
      <c r="W987" s="340" t="s">
        <v>183</v>
      </c>
      <c r="X987" s="339"/>
      <c r="Y987" s="340" t="s">
        <v>185</v>
      </c>
      <c r="Z987" s="340" t="s">
        <v>186</v>
      </c>
      <c r="AA987" s="340" t="str">
        <f t="shared" si="478"/>
        <v/>
      </c>
      <c r="AB987" s="341" t="s">
        <v>187</v>
      </c>
      <c r="AC987" s="342" t="str">
        <f t="shared" si="479"/>
        <v/>
      </c>
      <c r="AD987" s="509" t="str">
        <f t="shared" si="480"/>
        <v/>
      </c>
      <c r="AE987" s="343" t="str">
        <f>IFERROR(ROUNDDOWN(ROUNDDOWN(ROUND(L987*VLOOKUP(K987,【参考】数式用!$A$2:$M$57,MATCH("処遇改善加算Ⅳ",【参考】数式用!$G$3:$M$3,0)+6,0),0),0)*AA987*0.5,0), "")</f>
        <v/>
      </c>
      <c r="AF987" s="344"/>
      <c r="AG987" s="345"/>
      <c r="AH987" s="345"/>
      <c r="AI987" s="344"/>
      <c r="AJ987" s="382"/>
      <c r="AK987" s="346"/>
      <c r="AL987" s="324" t="str">
        <f t="shared" si="481"/>
        <v/>
      </c>
      <c r="AM987" s="325" t="str">
        <f t="shared" si="482"/>
        <v/>
      </c>
      <c r="AN987" s="255"/>
      <c r="AO987" s="577" t="str">
        <f>IFERROR(VLOOKUP(K987,【参考】数式用!$A$2:$N$57,14,FALSE),"")</f>
        <v/>
      </c>
      <c r="AP987" s="577" t="str">
        <f t="shared" si="483"/>
        <v/>
      </c>
      <c r="AQ987" s="560" t="str">
        <f t="shared" si="484"/>
        <v/>
      </c>
      <c r="AR987" s="560" t="str">
        <f t="shared" si="485"/>
        <v>キャリアパス要件Ⅰ・Ⅱ_</v>
      </c>
      <c r="AS987" s="632" t="str">
        <f t="shared" si="486"/>
        <v>入力済</v>
      </c>
      <c r="AT987" s="577" t="str">
        <f t="shared" si="487"/>
        <v/>
      </c>
      <c r="AU987" s="632" t="str">
        <f t="shared" si="488"/>
        <v>入力済</v>
      </c>
      <c r="AV987" s="632" t="str">
        <f t="shared" si="489"/>
        <v/>
      </c>
      <c r="AW987" s="632" t="str">
        <f t="shared" si="490"/>
        <v/>
      </c>
      <c r="AX987" s="577" t="str">
        <f t="shared" si="491"/>
        <v/>
      </c>
      <c r="AY987" s="632" t="str">
        <f>IFERROR(VLOOKUP(K987,【参考】数式用!$AR$3:$AS$49, 2, FALSE), "")</f>
        <v/>
      </c>
      <c r="AZ987" s="577" t="str">
        <f t="shared" si="492"/>
        <v/>
      </c>
      <c r="BA987" s="559" t="str">
        <f t="shared" si="493"/>
        <v>入力済</v>
      </c>
      <c r="BB987" s="632" t="str">
        <f>IFERROR(VLOOKUP(K987,【参考】数式用!$AX$3:$AY$59, 2, FALSE), "")</f>
        <v/>
      </c>
      <c r="BC987" s="577" t="str">
        <f t="shared" si="494"/>
        <v/>
      </c>
      <c r="BD987" s="559" t="str">
        <f t="shared" si="495"/>
        <v>入力済</v>
      </c>
      <c r="BE987" s="559" t="str">
        <f t="shared" si="496"/>
        <v/>
      </c>
      <c r="BF987" s="559" t="str">
        <f t="shared" si="497"/>
        <v/>
      </c>
      <c r="BG987" s="559" t="str">
        <f t="shared" si="498"/>
        <v/>
      </c>
      <c r="BH987" s="559" t="str">
        <f t="shared" si="499"/>
        <v/>
      </c>
      <c r="BI987" s="559" t="str">
        <f t="shared" si="500"/>
        <v/>
      </c>
      <c r="BK987" s="27"/>
      <c r="BL987" s="606" t="str">
        <f t="shared" si="501"/>
        <v/>
      </c>
      <c r="BM987" s="606" t="str">
        <f t="shared" si="502"/>
        <v/>
      </c>
      <c r="BN987" s="606" t="str">
        <f t="shared" si="503"/>
        <v/>
      </c>
      <c r="BO987" s="607" t="str">
        <f>IFERROR(IF(BN987="対象",ROUNDDOWN(L987*VLOOKUP(K987,【参考】数式用!$A$4:$J$42,10,FALSE)*AA987,0),""),"")</f>
        <v/>
      </c>
      <c r="BP987" s="606" t="str">
        <f t="shared" si="507"/>
        <v/>
      </c>
      <c r="BQ987" s="606" t="str">
        <f t="shared" si="504"/>
        <v/>
      </c>
      <c r="BR987" s="608" t="str">
        <f t="shared" si="508"/>
        <v/>
      </c>
      <c r="BS987" s="608" t="str">
        <f t="shared" si="505"/>
        <v/>
      </c>
      <c r="BT987" s="606" t="str">
        <f t="shared" si="506"/>
        <v/>
      </c>
      <c r="BU987" s="607" t="str">
        <f>IFERROR(IF(BT987="Ⅱロ有り",ROUNDDOWN(L987*VLOOKUP(K987,【参考】数式用!$A$4:$J$42,10,FALSE)*AA987,0),""),"")</f>
        <v/>
      </c>
      <c r="BV987" s="606" t="str">
        <f>IFERROR(IF(BT987="Ⅱロなし",ROUNDDOWN(L987*VLOOKUP(K987,【参考】数式用!$A$4:$J$42,8,FALSE)*AA987,0),""),"")</f>
        <v/>
      </c>
    </row>
    <row r="988" spans="1:74" ht="110.1" customHeight="1" thickBot="1">
      <c r="A988" s="333">
        <v>975</v>
      </c>
      <c r="B988" s="1008" t="str">
        <f>IF(基本情報入力シート!B1010="","",基本情報入力シート!B1010)</f>
        <v/>
      </c>
      <c r="C988" s="1009"/>
      <c r="D988" s="1009"/>
      <c r="E988" s="1009"/>
      <c r="F988" s="1010"/>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24" t="str">
        <f>IF('別紙様式2-2（個票（４、５月））'!M988="","",'別紙様式2-2（個票（４、５月））'!M988)</f>
        <v/>
      </c>
      <c r="N988" s="584" t="str">
        <f>IF('別紙様式2-2（個票（４、５月））'!N988="","",'別紙様式2-2（個票（４、５月））'!N988)</f>
        <v/>
      </c>
      <c r="O988" s="336"/>
      <c r="P988" s="337" t="str">
        <f>IFERROR(VLOOKUP(K988,【参考】数式用!$A$2:$M$57,MATCH(O988,【参考】数式用!$G$3:$M$3,0)+6,0),"")</f>
        <v/>
      </c>
      <c r="Q988" s="338" t="s">
        <v>118</v>
      </c>
      <c r="R988" s="339"/>
      <c r="S988" s="340" t="s">
        <v>183</v>
      </c>
      <c r="T988" s="339"/>
      <c r="U988" s="340" t="s">
        <v>184</v>
      </c>
      <c r="V988" s="339"/>
      <c r="W988" s="340" t="s">
        <v>183</v>
      </c>
      <c r="X988" s="339"/>
      <c r="Y988" s="340" t="s">
        <v>185</v>
      </c>
      <c r="Z988" s="340" t="s">
        <v>186</v>
      </c>
      <c r="AA988" s="340" t="str">
        <f t="shared" si="478"/>
        <v/>
      </c>
      <c r="AB988" s="341" t="s">
        <v>187</v>
      </c>
      <c r="AC988" s="342" t="str">
        <f t="shared" si="479"/>
        <v/>
      </c>
      <c r="AD988" s="509" t="str">
        <f t="shared" si="480"/>
        <v/>
      </c>
      <c r="AE988" s="343" t="str">
        <f>IFERROR(ROUNDDOWN(ROUNDDOWN(ROUND(L988*VLOOKUP(K988,【参考】数式用!$A$2:$M$57,MATCH("処遇改善加算Ⅳ",【参考】数式用!$G$3:$M$3,0)+6,0),0),0)*AA988*0.5,0), "")</f>
        <v/>
      </c>
      <c r="AF988" s="344"/>
      <c r="AG988" s="345"/>
      <c r="AH988" s="345"/>
      <c r="AI988" s="344"/>
      <c r="AJ988" s="382"/>
      <c r="AK988" s="346"/>
      <c r="AL988" s="324" t="str">
        <f t="shared" si="481"/>
        <v/>
      </c>
      <c r="AM988" s="325" t="str">
        <f t="shared" si="482"/>
        <v/>
      </c>
      <c r="AN988" s="255"/>
      <c r="AO988" s="577" t="str">
        <f>IFERROR(VLOOKUP(K988,【参考】数式用!$A$2:$N$57,14,FALSE),"")</f>
        <v/>
      </c>
      <c r="AP988" s="577" t="str">
        <f t="shared" si="483"/>
        <v/>
      </c>
      <c r="AQ988" s="560" t="str">
        <f t="shared" si="484"/>
        <v/>
      </c>
      <c r="AR988" s="560" t="str">
        <f t="shared" si="485"/>
        <v>キャリアパス要件Ⅰ・Ⅱ_</v>
      </c>
      <c r="AS988" s="632" t="str">
        <f t="shared" si="486"/>
        <v>入力済</v>
      </c>
      <c r="AT988" s="577" t="str">
        <f t="shared" si="487"/>
        <v/>
      </c>
      <c r="AU988" s="632" t="str">
        <f t="shared" si="488"/>
        <v>入力済</v>
      </c>
      <c r="AV988" s="632" t="str">
        <f t="shared" si="489"/>
        <v/>
      </c>
      <c r="AW988" s="632" t="str">
        <f t="shared" si="490"/>
        <v/>
      </c>
      <c r="AX988" s="577" t="str">
        <f t="shared" si="491"/>
        <v/>
      </c>
      <c r="AY988" s="632" t="str">
        <f>IFERROR(VLOOKUP(K988,【参考】数式用!$AR$3:$AS$49, 2, FALSE), "")</f>
        <v/>
      </c>
      <c r="AZ988" s="577" t="str">
        <f t="shared" si="492"/>
        <v/>
      </c>
      <c r="BA988" s="559" t="str">
        <f t="shared" si="493"/>
        <v>入力済</v>
      </c>
      <c r="BB988" s="632" t="str">
        <f>IFERROR(VLOOKUP(K988,【参考】数式用!$AX$3:$AY$59, 2, FALSE), "")</f>
        <v/>
      </c>
      <c r="BC988" s="577" t="str">
        <f t="shared" si="494"/>
        <v/>
      </c>
      <c r="BD988" s="559" t="str">
        <f t="shared" si="495"/>
        <v>入力済</v>
      </c>
      <c r="BE988" s="559" t="str">
        <f t="shared" si="496"/>
        <v/>
      </c>
      <c r="BF988" s="559" t="str">
        <f t="shared" si="497"/>
        <v/>
      </c>
      <c r="BG988" s="559" t="str">
        <f t="shared" si="498"/>
        <v/>
      </c>
      <c r="BH988" s="559" t="str">
        <f t="shared" si="499"/>
        <v/>
      </c>
      <c r="BI988" s="559" t="str">
        <f t="shared" si="500"/>
        <v/>
      </c>
      <c r="BK988" s="27"/>
      <c r="BL988" s="606" t="str">
        <f t="shared" si="501"/>
        <v/>
      </c>
      <c r="BM988" s="606" t="str">
        <f t="shared" si="502"/>
        <v/>
      </c>
      <c r="BN988" s="606" t="str">
        <f t="shared" si="503"/>
        <v/>
      </c>
      <c r="BO988" s="607" t="str">
        <f>IFERROR(IF(BN988="対象",ROUNDDOWN(L988*VLOOKUP(K988,【参考】数式用!$A$4:$J$42,10,FALSE)*AA988,0),""),"")</f>
        <v/>
      </c>
      <c r="BP988" s="606" t="str">
        <f t="shared" si="507"/>
        <v/>
      </c>
      <c r="BQ988" s="606" t="str">
        <f t="shared" si="504"/>
        <v/>
      </c>
      <c r="BR988" s="608" t="str">
        <f t="shared" si="508"/>
        <v/>
      </c>
      <c r="BS988" s="608" t="str">
        <f t="shared" si="505"/>
        <v/>
      </c>
      <c r="BT988" s="606" t="str">
        <f t="shared" si="506"/>
        <v/>
      </c>
      <c r="BU988" s="607" t="str">
        <f>IFERROR(IF(BT988="Ⅱロ有り",ROUNDDOWN(L988*VLOOKUP(K988,【参考】数式用!$A$4:$J$42,10,FALSE)*AA988,0),""),"")</f>
        <v/>
      </c>
      <c r="BV988" s="606" t="str">
        <f>IFERROR(IF(BT988="Ⅱロなし",ROUNDDOWN(L988*VLOOKUP(K988,【参考】数式用!$A$4:$J$42,8,FALSE)*AA988,0),""),"")</f>
        <v/>
      </c>
    </row>
    <row r="989" spans="1:74" ht="110.1" customHeight="1" thickBot="1">
      <c r="A989" s="333">
        <v>976</v>
      </c>
      <c r="B989" s="1008" t="str">
        <f>IF(基本情報入力シート!B1011="","",基本情報入力シート!B1011)</f>
        <v/>
      </c>
      <c r="C989" s="1009"/>
      <c r="D989" s="1009"/>
      <c r="E989" s="1009"/>
      <c r="F989" s="1010"/>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24" t="str">
        <f>IF('別紙様式2-2（個票（４、５月））'!M989="","",'別紙様式2-2（個票（４、５月））'!M989)</f>
        <v/>
      </c>
      <c r="N989" s="584" t="str">
        <f>IF('別紙様式2-2（個票（４、５月））'!N989="","",'別紙様式2-2（個票（４、５月））'!N989)</f>
        <v/>
      </c>
      <c r="O989" s="336"/>
      <c r="P989" s="337" t="str">
        <f>IFERROR(VLOOKUP(K989,【参考】数式用!$A$2:$M$57,MATCH(O989,【参考】数式用!$G$3:$M$3,0)+6,0),"")</f>
        <v/>
      </c>
      <c r="Q989" s="338" t="s">
        <v>118</v>
      </c>
      <c r="R989" s="339"/>
      <c r="S989" s="340" t="s">
        <v>183</v>
      </c>
      <c r="T989" s="339"/>
      <c r="U989" s="340" t="s">
        <v>184</v>
      </c>
      <c r="V989" s="339"/>
      <c r="W989" s="340" t="s">
        <v>183</v>
      </c>
      <c r="X989" s="339"/>
      <c r="Y989" s="340" t="s">
        <v>185</v>
      </c>
      <c r="Z989" s="340" t="s">
        <v>186</v>
      </c>
      <c r="AA989" s="340" t="str">
        <f t="shared" si="478"/>
        <v/>
      </c>
      <c r="AB989" s="341" t="s">
        <v>187</v>
      </c>
      <c r="AC989" s="342" t="str">
        <f t="shared" si="479"/>
        <v/>
      </c>
      <c r="AD989" s="509" t="str">
        <f t="shared" si="480"/>
        <v/>
      </c>
      <c r="AE989" s="343" t="str">
        <f>IFERROR(ROUNDDOWN(ROUNDDOWN(ROUND(L989*VLOOKUP(K989,【参考】数式用!$A$2:$M$57,MATCH("処遇改善加算Ⅳ",【参考】数式用!$G$3:$M$3,0)+6,0),0),0)*AA989*0.5,0), "")</f>
        <v/>
      </c>
      <c r="AF989" s="344"/>
      <c r="AG989" s="345"/>
      <c r="AH989" s="345"/>
      <c r="AI989" s="344"/>
      <c r="AJ989" s="382"/>
      <c r="AK989" s="346"/>
      <c r="AL989" s="324" t="str">
        <f t="shared" si="481"/>
        <v/>
      </c>
      <c r="AM989" s="325" t="str">
        <f t="shared" si="482"/>
        <v/>
      </c>
      <c r="AN989" s="255"/>
      <c r="AO989" s="577" t="str">
        <f>IFERROR(VLOOKUP(K989,【参考】数式用!$A$2:$N$57,14,FALSE),"")</f>
        <v/>
      </c>
      <c r="AP989" s="577" t="str">
        <f t="shared" si="483"/>
        <v/>
      </c>
      <c r="AQ989" s="560" t="str">
        <f t="shared" si="484"/>
        <v/>
      </c>
      <c r="AR989" s="560" t="str">
        <f t="shared" si="485"/>
        <v>キャリアパス要件Ⅰ・Ⅱ_</v>
      </c>
      <c r="AS989" s="632" t="str">
        <f t="shared" si="486"/>
        <v>入力済</v>
      </c>
      <c r="AT989" s="577" t="str">
        <f t="shared" si="487"/>
        <v/>
      </c>
      <c r="AU989" s="632" t="str">
        <f t="shared" si="488"/>
        <v>入力済</v>
      </c>
      <c r="AV989" s="632" t="str">
        <f t="shared" si="489"/>
        <v/>
      </c>
      <c r="AW989" s="632" t="str">
        <f t="shared" si="490"/>
        <v/>
      </c>
      <c r="AX989" s="577" t="str">
        <f t="shared" si="491"/>
        <v/>
      </c>
      <c r="AY989" s="632" t="str">
        <f>IFERROR(VLOOKUP(K989,【参考】数式用!$AR$3:$AS$49, 2, FALSE), "")</f>
        <v/>
      </c>
      <c r="AZ989" s="577" t="str">
        <f t="shared" si="492"/>
        <v/>
      </c>
      <c r="BA989" s="559" t="str">
        <f t="shared" si="493"/>
        <v>入力済</v>
      </c>
      <c r="BB989" s="632" t="str">
        <f>IFERROR(VLOOKUP(K989,【参考】数式用!$AX$3:$AY$59, 2, FALSE), "")</f>
        <v/>
      </c>
      <c r="BC989" s="577" t="str">
        <f t="shared" si="494"/>
        <v/>
      </c>
      <c r="BD989" s="559" t="str">
        <f t="shared" si="495"/>
        <v>入力済</v>
      </c>
      <c r="BE989" s="559" t="str">
        <f t="shared" si="496"/>
        <v/>
      </c>
      <c r="BF989" s="559" t="str">
        <f t="shared" si="497"/>
        <v/>
      </c>
      <c r="BG989" s="559" t="str">
        <f t="shared" si="498"/>
        <v/>
      </c>
      <c r="BH989" s="559" t="str">
        <f t="shared" si="499"/>
        <v/>
      </c>
      <c r="BI989" s="559" t="str">
        <f t="shared" si="500"/>
        <v/>
      </c>
      <c r="BK989" s="27"/>
      <c r="BL989" s="606" t="str">
        <f t="shared" si="501"/>
        <v/>
      </c>
      <c r="BM989" s="606" t="str">
        <f t="shared" si="502"/>
        <v/>
      </c>
      <c r="BN989" s="606" t="str">
        <f t="shared" si="503"/>
        <v/>
      </c>
      <c r="BO989" s="607" t="str">
        <f>IFERROR(IF(BN989="対象",ROUNDDOWN(L989*VLOOKUP(K989,【参考】数式用!$A$4:$J$42,10,FALSE)*AA989,0),""),"")</f>
        <v/>
      </c>
      <c r="BP989" s="606" t="str">
        <f t="shared" si="507"/>
        <v/>
      </c>
      <c r="BQ989" s="606" t="str">
        <f t="shared" si="504"/>
        <v/>
      </c>
      <c r="BR989" s="608" t="str">
        <f t="shared" si="508"/>
        <v/>
      </c>
      <c r="BS989" s="608" t="str">
        <f t="shared" si="505"/>
        <v/>
      </c>
      <c r="BT989" s="606" t="str">
        <f t="shared" si="506"/>
        <v/>
      </c>
      <c r="BU989" s="607" t="str">
        <f>IFERROR(IF(BT989="Ⅱロ有り",ROUNDDOWN(L989*VLOOKUP(K989,【参考】数式用!$A$4:$J$42,10,FALSE)*AA989,0),""),"")</f>
        <v/>
      </c>
      <c r="BV989" s="606" t="str">
        <f>IFERROR(IF(BT989="Ⅱロなし",ROUNDDOWN(L989*VLOOKUP(K989,【参考】数式用!$A$4:$J$42,8,FALSE)*AA989,0),""),"")</f>
        <v/>
      </c>
    </row>
    <row r="990" spans="1:74" ht="110.1" customHeight="1" thickBot="1">
      <c r="A990" s="333">
        <v>977</v>
      </c>
      <c r="B990" s="1008" t="str">
        <f>IF(基本情報入力シート!B1012="","",基本情報入力シート!B1012)</f>
        <v/>
      </c>
      <c r="C990" s="1009"/>
      <c r="D990" s="1009"/>
      <c r="E990" s="1009"/>
      <c r="F990" s="1010"/>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24" t="str">
        <f>IF('別紙様式2-2（個票（４、５月））'!M990="","",'別紙様式2-2（個票（４、５月））'!M990)</f>
        <v/>
      </c>
      <c r="N990" s="584" t="str">
        <f>IF('別紙様式2-2（個票（４、５月））'!N990="","",'別紙様式2-2（個票（４、５月））'!N990)</f>
        <v/>
      </c>
      <c r="O990" s="336"/>
      <c r="P990" s="337" t="str">
        <f>IFERROR(VLOOKUP(K990,【参考】数式用!$A$2:$M$57,MATCH(O990,【参考】数式用!$G$3:$M$3,0)+6,0),"")</f>
        <v/>
      </c>
      <c r="Q990" s="338" t="s">
        <v>118</v>
      </c>
      <c r="R990" s="339"/>
      <c r="S990" s="340" t="s">
        <v>183</v>
      </c>
      <c r="T990" s="339"/>
      <c r="U990" s="340" t="s">
        <v>184</v>
      </c>
      <c r="V990" s="339"/>
      <c r="W990" s="340" t="s">
        <v>183</v>
      </c>
      <c r="X990" s="339"/>
      <c r="Y990" s="340" t="s">
        <v>185</v>
      </c>
      <c r="Z990" s="340" t="s">
        <v>186</v>
      </c>
      <c r="AA990" s="340" t="str">
        <f t="shared" si="478"/>
        <v/>
      </c>
      <c r="AB990" s="341" t="s">
        <v>187</v>
      </c>
      <c r="AC990" s="342" t="str">
        <f t="shared" si="479"/>
        <v/>
      </c>
      <c r="AD990" s="509" t="str">
        <f t="shared" si="480"/>
        <v/>
      </c>
      <c r="AE990" s="343" t="str">
        <f>IFERROR(ROUNDDOWN(ROUNDDOWN(ROUND(L990*VLOOKUP(K990,【参考】数式用!$A$2:$M$57,MATCH("処遇改善加算Ⅳ",【参考】数式用!$G$3:$M$3,0)+6,0),0),0)*AA990*0.5,0), "")</f>
        <v/>
      </c>
      <c r="AF990" s="344"/>
      <c r="AG990" s="345"/>
      <c r="AH990" s="345"/>
      <c r="AI990" s="344"/>
      <c r="AJ990" s="382"/>
      <c r="AK990" s="346"/>
      <c r="AL990" s="324" t="str">
        <f t="shared" si="481"/>
        <v/>
      </c>
      <c r="AM990" s="325" t="str">
        <f t="shared" si="482"/>
        <v/>
      </c>
      <c r="AN990" s="255"/>
      <c r="AO990" s="577" t="str">
        <f>IFERROR(VLOOKUP(K990,【参考】数式用!$A$2:$N$57,14,FALSE),"")</f>
        <v/>
      </c>
      <c r="AP990" s="577" t="str">
        <f t="shared" si="483"/>
        <v/>
      </c>
      <c r="AQ990" s="560" t="str">
        <f t="shared" si="484"/>
        <v/>
      </c>
      <c r="AR990" s="560" t="str">
        <f t="shared" si="485"/>
        <v>キャリアパス要件Ⅰ・Ⅱ_</v>
      </c>
      <c r="AS990" s="632" t="str">
        <f t="shared" si="486"/>
        <v>入力済</v>
      </c>
      <c r="AT990" s="577" t="str">
        <f t="shared" si="487"/>
        <v/>
      </c>
      <c r="AU990" s="632" t="str">
        <f t="shared" si="488"/>
        <v>入力済</v>
      </c>
      <c r="AV990" s="632" t="str">
        <f t="shared" si="489"/>
        <v/>
      </c>
      <c r="AW990" s="632" t="str">
        <f t="shared" si="490"/>
        <v/>
      </c>
      <c r="AX990" s="577" t="str">
        <f t="shared" si="491"/>
        <v/>
      </c>
      <c r="AY990" s="632" t="str">
        <f>IFERROR(VLOOKUP(K990,【参考】数式用!$AR$3:$AS$49, 2, FALSE), "")</f>
        <v/>
      </c>
      <c r="AZ990" s="577" t="str">
        <f t="shared" si="492"/>
        <v/>
      </c>
      <c r="BA990" s="559" t="str">
        <f t="shared" si="493"/>
        <v>入力済</v>
      </c>
      <c r="BB990" s="632" t="str">
        <f>IFERROR(VLOOKUP(K990,【参考】数式用!$AX$3:$AY$59, 2, FALSE), "")</f>
        <v/>
      </c>
      <c r="BC990" s="577" t="str">
        <f t="shared" si="494"/>
        <v/>
      </c>
      <c r="BD990" s="559" t="str">
        <f t="shared" si="495"/>
        <v>入力済</v>
      </c>
      <c r="BE990" s="559" t="str">
        <f t="shared" si="496"/>
        <v/>
      </c>
      <c r="BF990" s="559" t="str">
        <f t="shared" si="497"/>
        <v/>
      </c>
      <c r="BG990" s="559" t="str">
        <f t="shared" si="498"/>
        <v/>
      </c>
      <c r="BH990" s="559" t="str">
        <f t="shared" si="499"/>
        <v/>
      </c>
      <c r="BI990" s="559" t="str">
        <f t="shared" si="500"/>
        <v/>
      </c>
      <c r="BK990" s="27"/>
      <c r="BL990" s="606" t="str">
        <f t="shared" si="501"/>
        <v/>
      </c>
      <c r="BM990" s="606" t="str">
        <f t="shared" si="502"/>
        <v/>
      </c>
      <c r="BN990" s="606" t="str">
        <f t="shared" si="503"/>
        <v/>
      </c>
      <c r="BO990" s="607" t="str">
        <f>IFERROR(IF(BN990="対象",ROUNDDOWN(L990*VLOOKUP(K990,【参考】数式用!$A$4:$J$42,10,FALSE)*AA990,0),""),"")</f>
        <v/>
      </c>
      <c r="BP990" s="606" t="str">
        <f t="shared" si="507"/>
        <v/>
      </c>
      <c r="BQ990" s="606" t="str">
        <f t="shared" si="504"/>
        <v/>
      </c>
      <c r="BR990" s="608" t="str">
        <f t="shared" si="508"/>
        <v/>
      </c>
      <c r="BS990" s="608" t="str">
        <f t="shared" si="505"/>
        <v/>
      </c>
      <c r="BT990" s="606" t="str">
        <f t="shared" si="506"/>
        <v/>
      </c>
      <c r="BU990" s="607" t="str">
        <f>IFERROR(IF(BT990="Ⅱロ有り",ROUNDDOWN(L990*VLOOKUP(K990,【参考】数式用!$A$4:$J$42,10,FALSE)*AA990,0),""),"")</f>
        <v/>
      </c>
      <c r="BV990" s="606" t="str">
        <f>IFERROR(IF(BT990="Ⅱロなし",ROUNDDOWN(L990*VLOOKUP(K990,【参考】数式用!$A$4:$J$42,8,FALSE)*AA990,0),""),"")</f>
        <v/>
      </c>
    </row>
    <row r="991" spans="1:74" ht="110.1" customHeight="1" thickBot="1">
      <c r="A991" s="333">
        <v>978</v>
      </c>
      <c r="B991" s="1008" t="str">
        <f>IF(基本情報入力シート!B1013="","",基本情報入力シート!B1013)</f>
        <v/>
      </c>
      <c r="C991" s="1009"/>
      <c r="D991" s="1009"/>
      <c r="E991" s="1009"/>
      <c r="F991" s="1010"/>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24" t="str">
        <f>IF('別紙様式2-2（個票（４、５月））'!M991="","",'別紙様式2-2（個票（４、５月））'!M991)</f>
        <v/>
      </c>
      <c r="N991" s="584" t="str">
        <f>IF('別紙様式2-2（個票（４、５月））'!N991="","",'別紙様式2-2（個票（４、５月））'!N991)</f>
        <v/>
      </c>
      <c r="O991" s="336"/>
      <c r="P991" s="337" t="str">
        <f>IFERROR(VLOOKUP(K991,【参考】数式用!$A$2:$M$57,MATCH(O991,【参考】数式用!$G$3:$M$3,0)+6,0),"")</f>
        <v/>
      </c>
      <c r="Q991" s="338" t="s">
        <v>118</v>
      </c>
      <c r="R991" s="339"/>
      <c r="S991" s="340" t="s">
        <v>183</v>
      </c>
      <c r="T991" s="339"/>
      <c r="U991" s="340" t="s">
        <v>184</v>
      </c>
      <c r="V991" s="339"/>
      <c r="W991" s="340" t="s">
        <v>183</v>
      </c>
      <c r="X991" s="339"/>
      <c r="Y991" s="340" t="s">
        <v>185</v>
      </c>
      <c r="Z991" s="340" t="s">
        <v>186</v>
      </c>
      <c r="AA991" s="340" t="str">
        <f t="shared" si="478"/>
        <v/>
      </c>
      <c r="AB991" s="341" t="s">
        <v>187</v>
      </c>
      <c r="AC991" s="342" t="str">
        <f t="shared" si="479"/>
        <v/>
      </c>
      <c r="AD991" s="509" t="str">
        <f t="shared" si="480"/>
        <v/>
      </c>
      <c r="AE991" s="343" t="str">
        <f>IFERROR(ROUNDDOWN(ROUNDDOWN(ROUND(L991*VLOOKUP(K991,【参考】数式用!$A$2:$M$57,MATCH("処遇改善加算Ⅳ",【参考】数式用!$G$3:$M$3,0)+6,0),0),0)*AA991*0.5,0), "")</f>
        <v/>
      </c>
      <c r="AF991" s="344"/>
      <c r="AG991" s="345"/>
      <c r="AH991" s="345"/>
      <c r="AI991" s="344"/>
      <c r="AJ991" s="382"/>
      <c r="AK991" s="346"/>
      <c r="AL991" s="324" t="str">
        <f t="shared" si="481"/>
        <v/>
      </c>
      <c r="AM991" s="325" t="str">
        <f t="shared" si="482"/>
        <v/>
      </c>
      <c r="AN991" s="255"/>
      <c r="AO991" s="577" t="str">
        <f>IFERROR(VLOOKUP(K991,【参考】数式用!$A$2:$N$57,14,FALSE),"")</f>
        <v/>
      </c>
      <c r="AP991" s="577" t="str">
        <f t="shared" si="483"/>
        <v/>
      </c>
      <c r="AQ991" s="560" t="str">
        <f t="shared" si="484"/>
        <v/>
      </c>
      <c r="AR991" s="560" t="str">
        <f t="shared" si="485"/>
        <v>キャリアパス要件Ⅰ・Ⅱ_</v>
      </c>
      <c r="AS991" s="632" t="str">
        <f t="shared" si="486"/>
        <v>入力済</v>
      </c>
      <c r="AT991" s="577" t="str">
        <f t="shared" si="487"/>
        <v/>
      </c>
      <c r="AU991" s="632" t="str">
        <f t="shared" si="488"/>
        <v>入力済</v>
      </c>
      <c r="AV991" s="632" t="str">
        <f t="shared" si="489"/>
        <v/>
      </c>
      <c r="AW991" s="632" t="str">
        <f t="shared" si="490"/>
        <v/>
      </c>
      <c r="AX991" s="577" t="str">
        <f t="shared" si="491"/>
        <v/>
      </c>
      <c r="AY991" s="632" t="str">
        <f>IFERROR(VLOOKUP(K991,【参考】数式用!$AR$3:$AS$49, 2, FALSE), "")</f>
        <v/>
      </c>
      <c r="AZ991" s="577" t="str">
        <f t="shared" si="492"/>
        <v/>
      </c>
      <c r="BA991" s="559" t="str">
        <f t="shared" si="493"/>
        <v>入力済</v>
      </c>
      <c r="BB991" s="632" t="str">
        <f>IFERROR(VLOOKUP(K991,【参考】数式用!$AX$3:$AY$59, 2, FALSE), "")</f>
        <v/>
      </c>
      <c r="BC991" s="577" t="str">
        <f t="shared" si="494"/>
        <v/>
      </c>
      <c r="BD991" s="559" t="str">
        <f t="shared" si="495"/>
        <v>入力済</v>
      </c>
      <c r="BE991" s="559" t="str">
        <f t="shared" si="496"/>
        <v/>
      </c>
      <c r="BF991" s="559" t="str">
        <f t="shared" si="497"/>
        <v/>
      </c>
      <c r="BG991" s="559" t="str">
        <f t="shared" si="498"/>
        <v/>
      </c>
      <c r="BH991" s="559" t="str">
        <f t="shared" si="499"/>
        <v/>
      </c>
      <c r="BI991" s="559" t="str">
        <f t="shared" si="500"/>
        <v/>
      </c>
      <c r="BK991" s="27"/>
      <c r="BL991" s="606" t="str">
        <f t="shared" si="501"/>
        <v/>
      </c>
      <c r="BM991" s="606" t="str">
        <f t="shared" si="502"/>
        <v/>
      </c>
      <c r="BN991" s="606" t="str">
        <f t="shared" si="503"/>
        <v/>
      </c>
      <c r="BO991" s="607" t="str">
        <f>IFERROR(IF(BN991="対象",ROUNDDOWN(L991*VLOOKUP(K991,【参考】数式用!$A$4:$J$42,10,FALSE)*AA991,0),""),"")</f>
        <v/>
      </c>
      <c r="BP991" s="606" t="str">
        <f t="shared" si="507"/>
        <v/>
      </c>
      <c r="BQ991" s="606" t="str">
        <f t="shared" si="504"/>
        <v/>
      </c>
      <c r="BR991" s="608" t="str">
        <f t="shared" si="508"/>
        <v/>
      </c>
      <c r="BS991" s="608" t="str">
        <f t="shared" si="505"/>
        <v/>
      </c>
      <c r="BT991" s="606" t="str">
        <f t="shared" si="506"/>
        <v/>
      </c>
      <c r="BU991" s="607" t="str">
        <f>IFERROR(IF(BT991="Ⅱロ有り",ROUNDDOWN(L991*VLOOKUP(K991,【参考】数式用!$A$4:$J$42,10,FALSE)*AA991,0),""),"")</f>
        <v/>
      </c>
      <c r="BV991" s="606" t="str">
        <f>IFERROR(IF(BT991="Ⅱロなし",ROUNDDOWN(L991*VLOOKUP(K991,【参考】数式用!$A$4:$J$42,8,FALSE)*AA991,0),""),"")</f>
        <v/>
      </c>
    </row>
    <row r="992" spans="1:74" ht="110.1" customHeight="1" thickBot="1">
      <c r="A992" s="333">
        <v>979</v>
      </c>
      <c r="B992" s="1008" t="str">
        <f>IF(基本情報入力シート!B1014="","",基本情報入力シート!B1014)</f>
        <v/>
      </c>
      <c r="C992" s="1009"/>
      <c r="D992" s="1009"/>
      <c r="E992" s="1009"/>
      <c r="F992" s="1010"/>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24" t="str">
        <f>IF('別紙様式2-2（個票（４、５月））'!M992="","",'別紙様式2-2（個票（４、５月））'!M992)</f>
        <v/>
      </c>
      <c r="N992" s="584" t="str">
        <f>IF('別紙様式2-2（個票（４、５月））'!N992="","",'別紙様式2-2（個票（４、５月））'!N992)</f>
        <v/>
      </c>
      <c r="O992" s="336"/>
      <c r="P992" s="337" t="str">
        <f>IFERROR(VLOOKUP(K992,【参考】数式用!$A$2:$M$57,MATCH(O992,【参考】数式用!$G$3:$M$3,0)+6,0),"")</f>
        <v/>
      </c>
      <c r="Q992" s="338" t="s">
        <v>118</v>
      </c>
      <c r="R992" s="339"/>
      <c r="S992" s="340" t="s">
        <v>183</v>
      </c>
      <c r="T992" s="339"/>
      <c r="U992" s="340" t="s">
        <v>184</v>
      </c>
      <c r="V992" s="339"/>
      <c r="W992" s="340" t="s">
        <v>183</v>
      </c>
      <c r="X992" s="339"/>
      <c r="Y992" s="340" t="s">
        <v>185</v>
      </c>
      <c r="Z992" s="340" t="s">
        <v>186</v>
      </c>
      <c r="AA992" s="340" t="str">
        <f t="shared" si="478"/>
        <v/>
      </c>
      <c r="AB992" s="341" t="s">
        <v>187</v>
      </c>
      <c r="AC992" s="342" t="str">
        <f t="shared" si="479"/>
        <v/>
      </c>
      <c r="AD992" s="509" t="str">
        <f t="shared" si="480"/>
        <v/>
      </c>
      <c r="AE992" s="343" t="str">
        <f>IFERROR(ROUNDDOWN(ROUNDDOWN(ROUND(L992*VLOOKUP(K992,【参考】数式用!$A$2:$M$57,MATCH("処遇改善加算Ⅳ",【参考】数式用!$G$3:$M$3,0)+6,0),0),0)*AA992*0.5,0), "")</f>
        <v/>
      </c>
      <c r="AF992" s="344"/>
      <c r="AG992" s="345"/>
      <c r="AH992" s="345"/>
      <c r="AI992" s="344"/>
      <c r="AJ992" s="382"/>
      <c r="AK992" s="346"/>
      <c r="AL992" s="324" t="str">
        <f t="shared" si="481"/>
        <v/>
      </c>
      <c r="AM992" s="325" t="str">
        <f t="shared" si="482"/>
        <v/>
      </c>
      <c r="AN992" s="255"/>
      <c r="AO992" s="577" t="str">
        <f>IFERROR(VLOOKUP(K992,【参考】数式用!$A$2:$N$57,14,FALSE),"")</f>
        <v/>
      </c>
      <c r="AP992" s="577" t="str">
        <f t="shared" si="483"/>
        <v/>
      </c>
      <c r="AQ992" s="560" t="str">
        <f t="shared" si="484"/>
        <v/>
      </c>
      <c r="AR992" s="560" t="str">
        <f t="shared" si="485"/>
        <v>キャリアパス要件Ⅰ・Ⅱ_</v>
      </c>
      <c r="AS992" s="632" t="str">
        <f t="shared" si="486"/>
        <v>入力済</v>
      </c>
      <c r="AT992" s="577" t="str">
        <f t="shared" si="487"/>
        <v/>
      </c>
      <c r="AU992" s="632" t="str">
        <f t="shared" si="488"/>
        <v>入力済</v>
      </c>
      <c r="AV992" s="632" t="str">
        <f t="shared" si="489"/>
        <v/>
      </c>
      <c r="AW992" s="632" t="str">
        <f t="shared" si="490"/>
        <v/>
      </c>
      <c r="AX992" s="577" t="str">
        <f t="shared" si="491"/>
        <v/>
      </c>
      <c r="AY992" s="632" t="str">
        <f>IFERROR(VLOOKUP(K992,【参考】数式用!$AR$3:$AS$49, 2, FALSE), "")</f>
        <v/>
      </c>
      <c r="AZ992" s="577" t="str">
        <f t="shared" si="492"/>
        <v/>
      </c>
      <c r="BA992" s="559" t="str">
        <f t="shared" si="493"/>
        <v>入力済</v>
      </c>
      <c r="BB992" s="632" t="str">
        <f>IFERROR(VLOOKUP(K992,【参考】数式用!$AX$3:$AY$59, 2, FALSE), "")</f>
        <v/>
      </c>
      <c r="BC992" s="577" t="str">
        <f t="shared" si="494"/>
        <v/>
      </c>
      <c r="BD992" s="559" t="str">
        <f t="shared" si="495"/>
        <v>入力済</v>
      </c>
      <c r="BE992" s="559" t="str">
        <f t="shared" si="496"/>
        <v/>
      </c>
      <c r="BF992" s="559" t="str">
        <f t="shared" si="497"/>
        <v/>
      </c>
      <c r="BG992" s="559" t="str">
        <f t="shared" si="498"/>
        <v/>
      </c>
      <c r="BH992" s="559" t="str">
        <f t="shared" si="499"/>
        <v/>
      </c>
      <c r="BI992" s="559" t="str">
        <f t="shared" si="500"/>
        <v/>
      </c>
      <c r="BK992" s="27"/>
      <c r="BL992" s="606" t="str">
        <f t="shared" si="501"/>
        <v/>
      </c>
      <c r="BM992" s="606" t="str">
        <f t="shared" si="502"/>
        <v/>
      </c>
      <c r="BN992" s="606" t="str">
        <f t="shared" si="503"/>
        <v/>
      </c>
      <c r="BO992" s="607" t="str">
        <f>IFERROR(IF(BN992="対象",ROUNDDOWN(L992*VLOOKUP(K992,【参考】数式用!$A$4:$J$42,10,FALSE)*AA992,0),""),"")</f>
        <v/>
      </c>
      <c r="BP992" s="606" t="str">
        <f t="shared" si="507"/>
        <v/>
      </c>
      <c r="BQ992" s="606" t="str">
        <f t="shared" si="504"/>
        <v/>
      </c>
      <c r="BR992" s="608" t="str">
        <f t="shared" si="508"/>
        <v/>
      </c>
      <c r="BS992" s="608" t="str">
        <f t="shared" si="505"/>
        <v/>
      </c>
      <c r="BT992" s="606" t="str">
        <f t="shared" si="506"/>
        <v/>
      </c>
      <c r="BU992" s="607" t="str">
        <f>IFERROR(IF(BT992="Ⅱロ有り",ROUNDDOWN(L992*VLOOKUP(K992,【参考】数式用!$A$4:$J$42,10,FALSE)*AA992,0),""),"")</f>
        <v/>
      </c>
      <c r="BV992" s="606" t="str">
        <f>IFERROR(IF(BT992="Ⅱロなし",ROUNDDOWN(L992*VLOOKUP(K992,【参考】数式用!$A$4:$J$42,8,FALSE)*AA992,0),""),"")</f>
        <v/>
      </c>
    </row>
    <row r="993" spans="1:74" ht="110.1" customHeight="1" thickBot="1">
      <c r="A993" s="333">
        <v>980</v>
      </c>
      <c r="B993" s="1008" t="str">
        <f>IF(基本情報入力シート!B1015="","",基本情報入力シート!B1015)</f>
        <v/>
      </c>
      <c r="C993" s="1009"/>
      <c r="D993" s="1009"/>
      <c r="E993" s="1009"/>
      <c r="F993" s="1010"/>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24" t="str">
        <f>IF('別紙様式2-2（個票（４、５月））'!M993="","",'別紙様式2-2（個票（４、５月））'!M993)</f>
        <v/>
      </c>
      <c r="N993" s="584" t="str">
        <f>IF('別紙様式2-2（個票（４、５月））'!N993="","",'別紙様式2-2（個票（４、５月））'!N993)</f>
        <v/>
      </c>
      <c r="O993" s="336"/>
      <c r="P993" s="337" t="str">
        <f>IFERROR(VLOOKUP(K993,【参考】数式用!$A$2:$M$57,MATCH(O993,【参考】数式用!$G$3:$M$3,0)+6,0),"")</f>
        <v/>
      </c>
      <c r="Q993" s="338" t="s">
        <v>118</v>
      </c>
      <c r="R993" s="339"/>
      <c r="S993" s="340" t="s">
        <v>183</v>
      </c>
      <c r="T993" s="339"/>
      <c r="U993" s="340" t="s">
        <v>184</v>
      </c>
      <c r="V993" s="339"/>
      <c r="W993" s="340" t="s">
        <v>183</v>
      </c>
      <c r="X993" s="339"/>
      <c r="Y993" s="340" t="s">
        <v>185</v>
      </c>
      <c r="Z993" s="340" t="s">
        <v>186</v>
      </c>
      <c r="AA993" s="340" t="str">
        <f t="shared" si="478"/>
        <v/>
      </c>
      <c r="AB993" s="341" t="s">
        <v>187</v>
      </c>
      <c r="AC993" s="342" t="str">
        <f t="shared" si="479"/>
        <v/>
      </c>
      <c r="AD993" s="509" t="str">
        <f t="shared" si="480"/>
        <v/>
      </c>
      <c r="AE993" s="343" t="str">
        <f>IFERROR(ROUNDDOWN(ROUNDDOWN(ROUND(L993*VLOOKUP(K993,【参考】数式用!$A$2:$M$57,MATCH("処遇改善加算Ⅳ",【参考】数式用!$G$3:$M$3,0)+6,0),0),0)*AA993*0.5,0), "")</f>
        <v/>
      </c>
      <c r="AF993" s="344"/>
      <c r="AG993" s="345"/>
      <c r="AH993" s="345"/>
      <c r="AI993" s="344"/>
      <c r="AJ993" s="382"/>
      <c r="AK993" s="346"/>
      <c r="AL993" s="324" t="str">
        <f t="shared" si="481"/>
        <v/>
      </c>
      <c r="AM993" s="325" t="str">
        <f t="shared" si="482"/>
        <v/>
      </c>
      <c r="AN993" s="255"/>
      <c r="AO993" s="577" t="str">
        <f>IFERROR(VLOOKUP(K993,【参考】数式用!$A$2:$N$57,14,FALSE),"")</f>
        <v/>
      </c>
      <c r="AP993" s="577" t="str">
        <f t="shared" si="483"/>
        <v/>
      </c>
      <c r="AQ993" s="560" t="str">
        <f t="shared" si="484"/>
        <v/>
      </c>
      <c r="AR993" s="560" t="str">
        <f t="shared" si="485"/>
        <v>キャリアパス要件Ⅰ・Ⅱ_</v>
      </c>
      <c r="AS993" s="632" t="str">
        <f t="shared" si="486"/>
        <v>入力済</v>
      </c>
      <c r="AT993" s="577" t="str">
        <f t="shared" si="487"/>
        <v/>
      </c>
      <c r="AU993" s="632" t="str">
        <f t="shared" si="488"/>
        <v>入力済</v>
      </c>
      <c r="AV993" s="632" t="str">
        <f t="shared" si="489"/>
        <v/>
      </c>
      <c r="AW993" s="632" t="str">
        <f t="shared" si="490"/>
        <v/>
      </c>
      <c r="AX993" s="577" t="str">
        <f t="shared" si="491"/>
        <v/>
      </c>
      <c r="AY993" s="632" t="str">
        <f>IFERROR(VLOOKUP(K993,【参考】数式用!$AR$3:$AS$49, 2, FALSE), "")</f>
        <v/>
      </c>
      <c r="AZ993" s="577" t="str">
        <f t="shared" si="492"/>
        <v/>
      </c>
      <c r="BA993" s="559" t="str">
        <f t="shared" si="493"/>
        <v>入力済</v>
      </c>
      <c r="BB993" s="632" t="str">
        <f>IFERROR(VLOOKUP(K993,【参考】数式用!$AX$3:$AY$59, 2, FALSE), "")</f>
        <v/>
      </c>
      <c r="BC993" s="577" t="str">
        <f t="shared" si="494"/>
        <v/>
      </c>
      <c r="BD993" s="559" t="str">
        <f t="shared" si="495"/>
        <v>入力済</v>
      </c>
      <c r="BE993" s="559" t="str">
        <f t="shared" si="496"/>
        <v/>
      </c>
      <c r="BF993" s="559" t="str">
        <f t="shared" si="497"/>
        <v/>
      </c>
      <c r="BG993" s="559" t="str">
        <f t="shared" si="498"/>
        <v/>
      </c>
      <c r="BH993" s="559" t="str">
        <f t="shared" si="499"/>
        <v/>
      </c>
      <c r="BI993" s="559" t="str">
        <f t="shared" si="500"/>
        <v/>
      </c>
      <c r="BK993" s="27"/>
      <c r="BL993" s="606" t="str">
        <f t="shared" si="501"/>
        <v/>
      </c>
      <c r="BM993" s="606" t="str">
        <f t="shared" si="502"/>
        <v/>
      </c>
      <c r="BN993" s="606" t="str">
        <f t="shared" si="503"/>
        <v/>
      </c>
      <c r="BO993" s="607" t="str">
        <f>IFERROR(IF(BN993="対象",ROUNDDOWN(L993*VLOOKUP(K993,【参考】数式用!$A$4:$J$42,10,FALSE)*AA993,0),""),"")</f>
        <v/>
      </c>
      <c r="BP993" s="606" t="str">
        <f t="shared" si="507"/>
        <v/>
      </c>
      <c r="BQ993" s="606" t="str">
        <f t="shared" si="504"/>
        <v/>
      </c>
      <c r="BR993" s="608" t="str">
        <f t="shared" si="508"/>
        <v/>
      </c>
      <c r="BS993" s="608" t="str">
        <f t="shared" si="505"/>
        <v/>
      </c>
      <c r="BT993" s="606" t="str">
        <f t="shared" si="506"/>
        <v/>
      </c>
      <c r="BU993" s="607" t="str">
        <f>IFERROR(IF(BT993="Ⅱロ有り",ROUNDDOWN(L993*VLOOKUP(K993,【参考】数式用!$A$4:$J$42,10,FALSE)*AA993,0),""),"")</f>
        <v/>
      </c>
      <c r="BV993" s="606" t="str">
        <f>IFERROR(IF(BT993="Ⅱロなし",ROUNDDOWN(L993*VLOOKUP(K993,【参考】数式用!$A$4:$J$42,8,FALSE)*AA993,0),""),"")</f>
        <v/>
      </c>
    </row>
    <row r="994" spans="1:74" ht="110.1" customHeight="1" thickBot="1">
      <c r="A994" s="333">
        <v>981</v>
      </c>
      <c r="B994" s="1008" t="str">
        <f>IF(基本情報入力シート!B1016="","",基本情報入力シート!B1016)</f>
        <v/>
      </c>
      <c r="C994" s="1009"/>
      <c r="D994" s="1009"/>
      <c r="E994" s="1009"/>
      <c r="F994" s="1010"/>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24" t="str">
        <f>IF('別紙様式2-2（個票（４、５月））'!M994="","",'別紙様式2-2（個票（４、５月））'!M994)</f>
        <v/>
      </c>
      <c r="N994" s="584" t="str">
        <f>IF('別紙様式2-2（個票（４、５月））'!N994="","",'別紙様式2-2（個票（４、５月））'!N994)</f>
        <v/>
      </c>
      <c r="O994" s="336"/>
      <c r="P994" s="337" t="str">
        <f>IFERROR(VLOOKUP(K994,【参考】数式用!$A$2:$M$57,MATCH(O994,【参考】数式用!$G$3:$M$3,0)+6,0),"")</f>
        <v/>
      </c>
      <c r="Q994" s="338" t="s">
        <v>118</v>
      </c>
      <c r="R994" s="339"/>
      <c r="S994" s="340" t="s">
        <v>183</v>
      </c>
      <c r="T994" s="339"/>
      <c r="U994" s="340" t="s">
        <v>184</v>
      </c>
      <c r="V994" s="339"/>
      <c r="W994" s="340" t="s">
        <v>183</v>
      </c>
      <c r="X994" s="339"/>
      <c r="Y994" s="340" t="s">
        <v>185</v>
      </c>
      <c r="Z994" s="340" t="s">
        <v>186</v>
      </c>
      <c r="AA994" s="340" t="str">
        <f t="shared" si="478"/>
        <v/>
      </c>
      <c r="AB994" s="341" t="s">
        <v>187</v>
      </c>
      <c r="AC994" s="342" t="str">
        <f t="shared" si="479"/>
        <v/>
      </c>
      <c r="AD994" s="509" t="str">
        <f t="shared" si="480"/>
        <v/>
      </c>
      <c r="AE994" s="343" t="str">
        <f>IFERROR(ROUNDDOWN(ROUNDDOWN(ROUND(L994*VLOOKUP(K994,【参考】数式用!$A$2:$M$57,MATCH("処遇改善加算Ⅳ",【参考】数式用!$G$3:$M$3,0)+6,0),0),0)*AA994*0.5,0), "")</f>
        <v/>
      </c>
      <c r="AF994" s="344"/>
      <c r="AG994" s="345"/>
      <c r="AH994" s="345"/>
      <c r="AI994" s="344"/>
      <c r="AJ994" s="382"/>
      <c r="AK994" s="346"/>
      <c r="AL994" s="324" t="str">
        <f t="shared" si="481"/>
        <v/>
      </c>
      <c r="AM994" s="325" t="str">
        <f t="shared" si="482"/>
        <v/>
      </c>
      <c r="AN994" s="255"/>
      <c r="AO994" s="577" t="str">
        <f>IFERROR(VLOOKUP(K994,【参考】数式用!$A$2:$N$57,14,FALSE),"")</f>
        <v/>
      </c>
      <c r="AP994" s="577" t="str">
        <f t="shared" si="483"/>
        <v/>
      </c>
      <c r="AQ994" s="560" t="str">
        <f t="shared" si="484"/>
        <v/>
      </c>
      <c r="AR994" s="560" t="str">
        <f t="shared" si="485"/>
        <v>キャリアパス要件Ⅰ・Ⅱ_</v>
      </c>
      <c r="AS994" s="632" t="str">
        <f t="shared" si="486"/>
        <v>入力済</v>
      </c>
      <c r="AT994" s="577" t="str">
        <f t="shared" si="487"/>
        <v/>
      </c>
      <c r="AU994" s="632" t="str">
        <f t="shared" si="488"/>
        <v>入力済</v>
      </c>
      <c r="AV994" s="632" t="str">
        <f t="shared" si="489"/>
        <v/>
      </c>
      <c r="AW994" s="632" t="str">
        <f t="shared" si="490"/>
        <v/>
      </c>
      <c r="AX994" s="577" t="str">
        <f t="shared" si="491"/>
        <v/>
      </c>
      <c r="AY994" s="632" t="str">
        <f>IFERROR(VLOOKUP(K994,【参考】数式用!$AR$3:$AS$49, 2, FALSE), "")</f>
        <v/>
      </c>
      <c r="AZ994" s="577" t="str">
        <f t="shared" si="492"/>
        <v/>
      </c>
      <c r="BA994" s="559" t="str">
        <f t="shared" si="493"/>
        <v>入力済</v>
      </c>
      <c r="BB994" s="632" t="str">
        <f>IFERROR(VLOOKUP(K994,【参考】数式用!$AX$3:$AY$59, 2, FALSE), "")</f>
        <v/>
      </c>
      <c r="BC994" s="577" t="str">
        <f t="shared" si="494"/>
        <v/>
      </c>
      <c r="BD994" s="559" t="str">
        <f t="shared" si="495"/>
        <v>入力済</v>
      </c>
      <c r="BE994" s="559" t="str">
        <f t="shared" si="496"/>
        <v/>
      </c>
      <c r="BF994" s="559" t="str">
        <f t="shared" si="497"/>
        <v/>
      </c>
      <c r="BG994" s="559" t="str">
        <f t="shared" si="498"/>
        <v/>
      </c>
      <c r="BH994" s="559" t="str">
        <f t="shared" si="499"/>
        <v/>
      </c>
      <c r="BI994" s="559" t="str">
        <f t="shared" si="500"/>
        <v/>
      </c>
      <c r="BK994" s="27"/>
      <c r="BL994" s="606" t="str">
        <f t="shared" si="501"/>
        <v/>
      </c>
      <c r="BM994" s="606" t="str">
        <f t="shared" si="502"/>
        <v/>
      </c>
      <c r="BN994" s="606" t="str">
        <f t="shared" si="503"/>
        <v/>
      </c>
      <c r="BO994" s="607" t="str">
        <f>IFERROR(IF(BN994="対象",ROUNDDOWN(L994*VLOOKUP(K994,【参考】数式用!$A$4:$J$42,10,FALSE)*AA994,0),""),"")</f>
        <v/>
      </c>
      <c r="BP994" s="606" t="str">
        <f t="shared" si="507"/>
        <v/>
      </c>
      <c r="BQ994" s="606" t="str">
        <f t="shared" si="504"/>
        <v/>
      </c>
      <c r="BR994" s="608" t="str">
        <f t="shared" si="508"/>
        <v/>
      </c>
      <c r="BS994" s="608" t="str">
        <f t="shared" si="505"/>
        <v/>
      </c>
      <c r="BT994" s="606" t="str">
        <f t="shared" si="506"/>
        <v/>
      </c>
      <c r="BU994" s="607" t="str">
        <f>IFERROR(IF(BT994="Ⅱロ有り",ROUNDDOWN(L994*VLOOKUP(K994,【参考】数式用!$A$4:$J$42,10,FALSE)*AA994,0),""),"")</f>
        <v/>
      </c>
      <c r="BV994" s="606" t="str">
        <f>IFERROR(IF(BT994="Ⅱロなし",ROUNDDOWN(L994*VLOOKUP(K994,【参考】数式用!$A$4:$J$42,8,FALSE)*AA994,0),""),"")</f>
        <v/>
      </c>
    </row>
    <row r="995" spans="1:74" ht="110.1" customHeight="1" thickBot="1">
      <c r="A995" s="333">
        <v>982</v>
      </c>
      <c r="B995" s="1008" t="str">
        <f>IF(基本情報入力シート!B1017="","",基本情報入力シート!B1017)</f>
        <v/>
      </c>
      <c r="C995" s="1009"/>
      <c r="D995" s="1009"/>
      <c r="E995" s="1009"/>
      <c r="F995" s="1010"/>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24" t="str">
        <f>IF('別紙様式2-2（個票（４、５月））'!M995="","",'別紙様式2-2（個票（４、５月））'!M995)</f>
        <v/>
      </c>
      <c r="N995" s="584" t="str">
        <f>IF('別紙様式2-2（個票（４、５月））'!N995="","",'別紙様式2-2（個票（４、５月））'!N995)</f>
        <v/>
      </c>
      <c r="O995" s="336"/>
      <c r="P995" s="337" t="str">
        <f>IFERROR(VLOOKUP(K995,【参考】数式用!$A$2:$M$57,MATCH(O995,【参考】数式用!$G$3:$M$3,0)+6,0),"")</f>
        <v/>
      </c>
      <c r="Q995" s="338" t="s">
        <v>118</v>
      </c>
      <c r="R995" s="339"/>
      <c r="S995" s="340" t="s">
        <v>183</v>
      </c>
      <c r="T995" s="339"/>
      <c r="U995" s="340" t="s">
        <v>184</v>
      </c>
      <c r="V995" s="339"/>
      <c r="W995" s="340" t="s">
        <v>183</v>
      </c>
      <c r="X995" s="339"/>
      <c r="Y995" s="340" t="s">
        <v>185</v>
      </c>
      <c r="Z995" s="340" t="s">
        <v>186</v>
      </c>
      <c r="AA995" s="340" t="str">
        <f t="shared" si="478"/>
        <v/>
      </c>
      <c r="AB995" s="341" t="s">
        <v>187</v>
      </c>
      <c r="AC995" s="342" t="str">
        <f t="shared" si="479"/>
        <v/>
      </c>
      <c r="AD995" s="509" t="str">
        <f t="shared" si="480"/>
        <v/>
      </c>
      <c r="AE995" s="343" t="str">
        <f>IFERROR(ROUNDDOWN(ROUNDDOWN(ROUND(L995*VLOOKUP(K995,【参考】数式用!$A$2:$M$57,MATCH("処遇改善加算Ⅳ",【参考】数式用!$G$3:$M$3,0)+6,0),0),0)*AA995*0.5,0), "")</f>
        <v/>
      </c>
      <c r="AF995" s="344"/>
      <c r="AG995" s="345"/>
      <c r="AH995" s="345"/>
      <c r="AI995" s="344"/>
      <c r="AJ995" s="382"/>
      <c r="AK995" s="346"/>
      <c r="AL995" s="324" t="str">
        <f t="shared" si="481"/>
        <v/>
      </c>
      <c r="AM995" s="325" t="str">
        <f t="shared" si="482"/>
        <v/>
      </c>
      <c r="AN995" s="255"/>
      <c r="AO995" s="577" t="str">
        <f>IFERROR(VLOOKUP(K995,【参考】数式用!$A$2:$N$57,14,FALSE),"")</f>
        <v/>
      </c>
      <c r="AP995" s="577" t="str">
        <f t="shared" si="483"/>
        <v/>
      </c>
      <c r="AQ995" s="560" t="str">
        <f t="shared" si="484"/>
        <v/>
      </c>
      <c r="AR995" s="560" t="str">
        <f t="shared" si="485"/>
        <v>キャリアパス要件Ⅰ・Ⅱ_</v>
      </c>
      <c r="AS995" s="632" t="str">
        <f t="shared" si="486"/>
        <v>入力済</v>
      </c>
      <c r="AT995" s="577" t="str">
        <f t="shared" si="487"/>
        <v/>
      </c>
      <c r="AU995" s="632" t="str">
        <f t="shared" si="488"/>
        <v>入力済</v>
      </c>
      <c r="AV995" s="632" t="str">
        <f t="shared" si="489"/>
        <v/>
      </c>
      <c r="AW995" s="632" t="str">
        <f t="shared" si="490"/>
        <v/>
      </c>
      <c r="AX995" s="577" t="str">
        <f t="shared" si="491"/>
        <v/>
      </c>
      <c r="AY995" s="632" t="str">
        <f>IFERROR(VLOOKUP(K995,【参考】数式用!$AR$3:$AS$49, 2, FALSE), "")</f>
        <v/>
      </c>
      <c r="AZ995" s="577" t="str">
        <f t="shared" si="492"/>
        <v/>
      </c>
      <c r="BA995" s="559" t="str">
        <f t="shared" si="493"/>
        <v>入力済</v>
      </c>
      <c r="BB995" s="632" t="str">
        <f>IFERROR(VLOOKUP(K995,【参考】数式用!$AX$3:$AY$59, 2, FALSE), "")</f>
        <v/>
      </c>
      <c r="BC995" s="577" t="str">
        <f t="shared" si="494"/>
        <v/>
      </c>
      <c r="BD995" s="559" t="str">
        <f t="shared" si="495"/>
        <v>入力済</v>
      </c>
      <c r="BE995" s="559" t="str">
        <f t="shared" si="496"/>
        <v/>
      </c>
      <c r="BF995" s="559" t="str">
        <f t="shared" si="497"/>
        <v/>
      </c>
      <c r="BG995" s="559" t="str">
        <f t="shared" si="498"/>
        <v/>
      </c>
      <c r="BH995" s="559" t="str">
        <f t="shared" si="499"/>
        <v/>
      </c>
      <c r="BI995" s="559" t="str">
        <f t="shared" si="500"/>
        <v/>
      </c>
      <c r="BK995" s="27"/>
      <c r="BL995" s="606" t="str">
        <f t="shared" si="501"/>
        <v/>
      </c>
      <c r="BM995" s="606" t="str">
        <f t="shared" si="502"/>
        <v/>
      </c>
      <c r="BN995" s="606" t="str">
        <f t="shared" si="503"/>
        <v/>
      </c>
      <c r="BO995" s="607" t="str">
        <f>IFERROR(IF(BN995="対象",ROUNDDOWN(L995*VLOOKUP(K995,【参考】数式用!$A$4:$J$42,10,FALSE)*AA995,0),""),"")</f>
        <v/>
      </c>
      <c r="BP995" s="606" t="str">
        <f t="shared" si="507"/>
        <v/>
      </c>
      <c r="BQ995" s="606" t="str">
        <f t="shared" si="504"/>
        <v/>
      </c>
      <c r="BR995" s="608" t="str">
        <f t="shared" si="508"/>
        <v/>
      </c>
      <c r="BS995" s="608" t="str">
        <f t="shared" si="505"/>
        <v/>
      </c>
      <c r="BT995" s="606" t="str">
        <f t="shared" si="506"/>
        <v/>
      </c>
      <c r="BU995" s="607" t="str">
        <f>IFERROR(IF(BT995="Ⅱロ有り",ROUNDDOWN(L995*VLOOKUP(K995,【参考】数式用!$A$4:$J$42,10,FALSE)*AA995,0),""),"")</f>
        <v/>
      </c>
      <c r="BV995" s="606" t="str">
        <f>IFERROR(IF(BT995="Ⅱロなし",ROUNDDOWN(L995*VLOOKUP(K995,【参考】数式用!$A$4:$J$42,8,FALSE)*AA995,0),""),"")</f>
        <v/>
      </c>
    </row>
    <row r="996" spans="1:74" ht="110.1" customHeight="1" thickBot="1">
      <c r="A996" s="333">
        <v>983</v>
      </c>
      <c r="B996" s="1008" t="str">
        <f>IF(基本情報入力シート!B1018="","",基本情報入力シート!B1018)</f>
        <v/>
      </c>
      <c r="C996" s="1009"/>
      <c r="D996" s="1009"/>
      <c r="E996" s="1009"/>
      <c r="F996" s="1010"/>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24" t="str">
        <f>IF('別紙様式2-2（個票（４、５月））'!M996="","",'別紙様式2-2（個票（４、５月））'!M996)</f>
        <v/>
      </c>
      <c r="N996" s="584" t="str">
        <f>IF('別紙様式2-2（個票（４、５月））'!N996="","",'別紙様式2-2（個票（４、５月））'!N996)</f>
        <v/>
      </c>
      <c r="O996" s="336"/>
      <c r="P996" s="337" t="str">
        <f>IFERROR(VLOOKUP(K996,【参考】数式用!$A$2:$M$57,MATCH(O996,【参考】数式用!$G$3:$M$3,0)+6,0),"")</f>
        <v/>
      </c>
      <c r="Q996" s="338" t="s">
        <v>118</v>
      </c>
      <c r="R996" s="339"/>
      <c r="S996" s="340" t="s">
        <v>183</v>
      </c>
      <c r="T996" s="339"/>
      <c r="U996" s="340" t="s">
        <v>184</v>
      </c>
      <c r="V996" s="339"/>
      <c r="W996" s="340" t="s">
        <v>183</v>
      </c>
      <c r="X996" s="339"/>
      <c r="Y996" s="340" t="s">
        <v>185</v>
      </c>
      <c r="Z996" s="340" t="s">
        <v>186</v>
      </c>
      <c r="AA996" s="340" t="str">
        <f t="shared" si="478"/>
        <v/>
      </c>
      <c r="AB996" s="341" t="s">
        <v>187</v>
      </c>
      <c r="AC996" s="342" t="str">
        <f t="shared" si="479"/>
        <v/>
      </c>
      <c r="AD996" s="509" t="str">
        <f t="shared" si="480"/>
        <v/>
      </c>
      <c r="AE996" s="343" t="str">
        <f>IFERROR(ROUNDDOWN(ROUNDDOWN(ROUND(L996*VLOOKUP(K996,【参考】数式用!$A$2:$M$57,MATCH("処遇改善加算Ⅳ",【参考】数式用!$G$3:$M$3,0)+6,0),0),0)*AA996*0.5,0), "")</f>
        <v/>
      </c>
      <c r="AF996" s="344"/>
      <c r="AG996" s="345"/>
      <c r="AH996" s="345"/>
      <c r="AI996" s="344"/>
      <c r="AJ996" s="382"/>
      <c r="AK996" s="346"/>
      <c r="AL996" s="324" t="str">
        <f t="shared" si="481"/>
        <v/>
      </c>
      <c r="AM996" s="325" t="str">
        <f t="shared" si="482"/>
        <v/>
      </c>
      <c r="AN996" s="255"/>
      <c r="AO996" s="577" t="str">
        <f>IFERROR(VLOOKUP(K996,【参考】数式用!$A$2:$N$57,14,FALSE),"")</f>
        <v/>
      </c>
      <c r="AP996" s="577" t="str">
        <f t="shared" si="483"/>
        <v/>
      </c>
      <c r="AQ996" s="560" t="str">
        <f t="shared" si="484"/>
        <v/>
      </c>
      <c r="AR996" s="560" t="str">
        <f t="shared" si="485"/>
        <v>キャリアパス要件Ⅰ・Ⅱ_</v>
      </c>
      <c r="AS996" s="632" t="str">
        <f t="shared" si="486"/>
        <v>入力済</v>
      </c>
      <c r="AT996" s="577" t="str">
        <f t="shared" si="487"/>
        <v/>
      </c>
      <c r="AU996" s="632" t="str">
        <f t="shared" si="488"/>
        <v>入力済</v>
      </c>
      <c r="AV996" s="632" t="str">
        <f t="shared" si="489"/>
        <v/>
      </c>
      <c r="AW996" s="632" t="str">
        <f t="shared" si="490"/>
        <v/>
      </c>
      <c r="AX996" s="577" t="str">
        <f t="shared" si="491"/>
        <v/>
      </c>
      <c r="AY996" s="632" t="str">
        <f>IFERROR(VLOOKUP(K996,【参考】数式用!$AR$3:$AS$49, 2, FALSE), "")</f>
        <v/>
      </c>
      <c r="AZ996" s="577" t="str">
        <f t="shared" si="492"/>
        <v/>
      </c>
      <c r="BA996" s="559" t="str">
        <f t="shared" si="493"/>
        <v>入力済</v>
      </c>
      <c r="BB996" s="632" t="str">
        <f>IFERROR(VLOOKUP(K996,【参考】数式用!$AX$3:$AY$59, 2, FALSE), "")</f>
        <v/>
      </c>
      <c r="BC996" s="577" t="str">
        <f t="shared" si="494"/>
        <v/>
      </c>
      <c r="BD996" s="559" t="str">
        <f t="shared" si="495"/>
        <v>入力済</v>
      </c>
      <c r="BE996" s="559" t="str">
        <f t="shared" si="496"/>
        <v/>
      </c>
      <c r="BF996" s="559" t="str">
        <f t="shared" si="497"/>
        <v/>
      </c>
      <c r="BG996" s="559" t="str">
        <f t="shared" si="498"/>
        <v/>
      </c>
      <c r="BH996" s="559" t="str">
        <f t="shared" si="499"/>
        <v/>
      </c>
      <c r="BI996" s="559" t="str">
        <f t="shared" si="500"/>
        <v/>
      </c>
      <c r="BK996" s="27"/>
      <c r="BL996" s="606" t="str">
        <f t="shared" si="501"/>
        <v/>
      </c>
      <c r="BM996" s="606" t="str">
        <f t="shared" si="502"/>
        <v/>
      </c>
      <c r="BN996" s="606" t="str">
        <f t="shared" si="503"/>
        <v/>
      </c>
      <c r="BO996" s="607" t="str">
        <f>IFERROR(IF(BN996="対象",ROUNDDOWN(L996*VLOOKUP(K996,【参考】数式用!$A$4:$J$42,10,FALSE)*AA996,0),""),"")</f>
        <v/>
      </c>
      <c r="BP996" s="606" t="str">
        <f t="shared" si="507"/>
        <v/>
      </c>
      <c r="BQ996" s="606" t="str">
        <f t="shared" si="504"/>
        <v/>
      </c>
      <c r="BR996" s="608" t="str">
        <f t="shared" si="508"/>
        <v/>
      </c>
      <c r="BS996" s="608" t="str">
        <f t="shared" si="505"/>
        <v/>
      </c>
      <c r="BT996" s="606" t="str">
        <f t="shared" si="506"/>
        <v/>
      </c>
      <c r="BU996" s="607" t="str">
        <f>IFERROR(IF(BT996="Ⅱロ有り",ROUNDDOWN(L996*VLOOKUP(K996,【参考】数式用!$A$4:$J$42,10,FALSE)*AA996,0),""),"")</f>
        <v/>
      </c>
      <c r="BV996" s="606" t="str">
        <f>IFERROR(IF(BT996="Ⅱロなし",ROUNDDOWN(L996*VLOOKUP(K996,【参考】数式用!$A$4:$J$42,8,FALSE)*AA996,0),""),"")</f>
        <v/>
      </c>
    </row>
    <row r="997" spans="1:74" ht="110.1" customHeight="1" thickBot="1">
      <c r="A997" s="333">
        <v>984</v>
      </c>
      <c r="B997" s="1008" t="str">
        <f>IF(基本情報入力シート!B1019="","",基本情報入力シート!B1019)</f>
        <v/>
      </c>
      <c r="C997" s="1009"/>
      <c r="D997" s="1009"/>
      <c r="E997" s="1009"/>
      <c r="F997" s="1010"/>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24" t="str">
        <f>IF('別紙様式2-2（個票（４、５月））'!M997="","",'別紙様式2-2（個票（４、５月））'!M997)</f>
        <v/>
      </c>
      <c r="N997" s="584" t="str">
        <f>IF('別紙様式2-2（個票（４、５月））'!N997="","",'別紙様式2-2（個票（４、５月））'!N997)</f>
        <v/>
      </c>
      <c r="O997" s="336"/>
      <c r="P997" s="337" t="str">
        <f>IFERROR(VLOOKUP(K997,【参考】数式用!$A$2:$M$57,MATCH(O997,【参考】数式用!$G$3:$M$3,0)+6,0),"")</f>
        <v/>
      </c>
      <c r="Q997" s="338" t="s">
        <v>118</v>
      </c>
      <c r="R997" s="339"/>
      <c r="S997" s="340" t="s">
        <v>183</v>
      </c>
      <c r="T997" s="339"/>
      <c r="U997" s="340" t="s">
        <v>184</v>
      </c>
      <c r="V997" s="339"/>
      <c r="W997" s="340" t="s">
        <v>183</v>
      </c>
      <c r="X997" s="339"/>
      <c r="Y997" s="340" t="s">
        <v>185</v>
      </c>
      <c r="Z997" s="340" t="s">
        <v>186</v>
      </c>
      <c r="AA997" s="340" t="str">
        <f t="shared" si="478"/>
        <v/>
      </c>
      <c r="AB997" s="341" t="s">
        <v>187</v>
      </c>
      <c r="AC997" s="342" t="str">
        <f t="shared" si="479"/>
        <v/>
      </c>
      <c r="AD997" s="509" t="str">
        <f t="shared" si="480"/>
        <v/>
      </c>
      <c r="AE997" s="343" t="str">
        <f>IFERROR(ROUNDDOWN(ROUNDDOWN(ROUND(L997*VLOOKUP(K997,【参考】数式用!$A$2:$M$57,MATCH("処遇改善加算Ⅳ",【参考】数式用!$G$3:$M$3,0)+6,0),0),0)*AA997*0.5,0), "")</f>
        <v/>
      </c>
      <c r="AF997" s="344"/>
      <c r="AG997" s="345"/>
      <c r="AH997" s="345"/>
      <c r="AI997" s="344"/>
      <c r="AJ997" s="382"/>
      <c r="AK997" s="346"/>
      <c r="AL997" s="324" t="str">
        <f t="shared" si="481"/>
        <v/>
      </c>
      <c r="AM997" s="325" t="str">
        <f t="shared" si="482"/>
        <v/>
      </c>
      <c r="AN997" s="255"/>
      <c r="AO997" s="577" t="str">
        <f>IFERROR(VLOOKUP(K997,【参考】数式用!$A$2:$N$57,14,FALSE),"")</f>
        <v/>
      </c>
      <c r="AP997" s="577" t="str">
        <f t="shared" si="483"/>
        <v/>
      </c>
      <c r="AQ997" s="560" t="str">
        <f t="shared" si="484"/>
        <v/>
      </c>
      <c r="AR997" s="560" t="str">
        <f t="shared" si="485"/>
        <v>キャリアパス要件Ⅰ・Ⅱ_</v>
      </c>
      <c r="AS997" s="632" t="str">
        <f t="shared" si="486"/>
        <v>入力済</v>
      </c>
      <c r="AT997" s="577" t="str">
        <f t="shared" si="487"/>
        <v/>
      </c>
      <c r="AU997" s="632" t="str">
        <f t="shared" si="488"/>
        <v>入力済</v>
      </c>
      <c r="AV997" s="632" t="str">
        <f t="shared" si="489"/>
        <v/>
      </c>
      <c r="AW997" s="632" t="str">
        <f t="shared" si="490"/>
        <v/>
      </c>
      <c r="AX997" s="577" t="str">
        <f t="shared" si="491"/>
        <v/>
      </c>
      <c r="AY997" s="632" t="str">
        <f>IFERROR(VLOOKUP(K997,【参考】数式用!$AR$3:$AS$49, 2, FALSE), "")</f>
        <v/>
      </c>
      <c r="AZ997" s="577" t="str">
        <f t="shared" si="492"/>
        <v/>
      </c>
      <c r="BA997" s="559" t="str">
        <f t="shared" si="493"/>
        <v>入力済</v>
      </c>
      <c r="BB997" s="632" t="str">
        <f>IFERROR(VLOOKUP(K997,【参考】数式用!$AX$3:$AY$59, 2, FALSE), "")</f>
        <v/>
      </c>
      <c r="BC997" s="577" t="str">
        <f t="shared" si="494"/>
        <v/>
      </c>
      <c r="BD997" s="559" t="str">
        <f t="shared" si="495"/>
        <v>入力済</v>
      </c>
      <c r="BE997" s="559" t="str">
        <f t="shared" si="496"/>
        <v/>
      </c>
      <c r="BF997" s="559" t="str">
        <f t="shared" si="497"/>
        <v/>
      </c>
      <c r="BG997" s="559" t="str">
        <f t="shared" si="498"/>
        <v/>
      </c>
      <c r="BH997" s="559" t="str">
        <f t="shared" si="499"/>
        <v/>
      </c>
      <c r="BI997" s="559" t="str">
        <f t="shared" si="500"/>
        <v/>
      </c>
      <c r="BK997" s="27"/>
      <c r="BL997" s="606" t="str">
        <f t="shared" si="501"/>
        <v/>
      </c>
      <c r="BM997" s="606" t="str">
        <f t="shared" si="502"/>
        <v/>
      </c>
      <c r="BN997" s="606" t="str">
        <f t="shared" si="503"/>
        <v/>
      </c>
      <c r="BO997" s="607" t="str">
        <f>IFERROR(IF(BN997="対象",ROUNDDOWN(L997*VLOOKUP(K997,【参考】数式用!$A$4:$J$42,10,FALSE)*AA997,0),""),"")</f>
        <v/>
      </c>
      <c r="BP997" s="606" t="str">
        <f t="shared" si="507"/>
        <v/>
      </c>
      <c r="BQ997" s="606" t="str">
        <f t="shared" si="504"/>
        <v/>
      </c>
      <c r="BR997" s="608" t="str">
        <f t="shared" si="508"/>
        <v/>
      </c>
      <c r="BS997" s="608" t="str">
        <f t="shared" si="505"/>
        <v/>
      </c>
      <c r="BT997" s="606" t="str">
        <f t="shared" si="506"/>
        <v/>
      </c>
      <c r="BU997" s="607" t="str">
        <f>IFERROR(IF(BT997="Ⅱロ有り",ROUNDDOWN(L997*VLOOKUP(K997,【参考】数式用!$A$4:$J$42,10,FALSE)*AA997,0),""),"")</f>
        <v/>
      </c>
      <c r="BV997" s="606" t="str">
        <f>IFERROR(IF(BT997="Ⅱロなし",ROUNDDOWN(L997*VLOOKUP(K997,【参考】数式用!$A$4:$J$42,8,FALSE)*AA997,0),""),"")</f>
        <v/>
      </c>
    </row>
    <row r="998" spans="1:74" ht="110.1" customHeight="1" thickBot="1">
      <c r="A998" s="333">
        <v>985</v>
      </c>
      <c r="B998" s="1008" t="str">
        <f>IF(基本情報入力シート!B1020="","",基本情報入力シート!B1020)</f>
        <v/>
      </c>
      <c r="C998" s="1009"/>
      <c r="D998" s="1009"/>
      <c r="E998" s="1009"/>
      <c r="F998" s="1010"/>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24" t="str">
        <f>IF('別紙様式2-2（個票（４、５月））'!M998="","",'別紙様式2-2（個票（４、５月））'!M998)</f>
        <v/>
      </c>
      <c r="N998" s="584" t="str">
        <f>IF('別紙様式2-2（個票（４、５月））'!N998="","",'別紙様式2-2（個票（４、５月））'!N998)</f>
        <v/>
      </c>
      <c r="O998" s="336"/>
      <c r="P998" s="337" t="str">
        <f>IFERROR(VLOOKUP(K998,【参考】数式用!$A$2:$M$57,MATCH(O998,【参考】数式用!$G$3:$M$3,0)+6,0),"")</f>
        <v/>
      </c>
      <c r="Q998" s="338" t="s">
        <v>118</v>
      </c>
      <c r="R998" s="339"/>
      <c r="S998" s="340" t="s">
        <v>183</v>
      </c>
      <c r="T998" s="339"/>
      <c r="U998" s="340" t="s">
        <v>184</v>
      </c>
      <c r="V998" s="339"/>
      <c r="W998" s="340" t="s">
        <v>183</v>
      </c>
      <c r="X998" s="339"/>
      <c r="Y998" s="340" t="s">
        <v>185</v>
      </c>
      <c r="Z998" s="340" t="s">
        <v>186</v>
      </c>
      <c r="AA998" s="340" t="str">
        <f t="shared" si="478"/>
        <v/>
      </c>
      <c r="AB998" s="341" t="s">
        <v>187</v>
      </c>
      <c r="AC998" s="342" t="str">
        <f t="shared" si="479"/>
        <v/>
      </c>
      <c r="AD998" s="509" t="str">
        <f t="shared" si="480"/>
        <v/>
      </c>
      <c r="AE998" s="343" t="str">
        <f>IFERROR(ROUNDDOWN(ROUNDDOWN(ROUND(L998*VLOOKUP(K998,【参考】数式用!$A$2:$M$57,MATCH("処遇改善加算Ⅳ",【参考】数式用!$G$3:$M$3,0)+6,0),0),0)*AA998*0.5,0), "")</f>
        <v/>
      </c>
      <c r="AF998" s="344"/>
      <c r="AG998" s="345"/>
      <c r="AH998" s="345"/>
      <c r="AI998" s="344"/>
      <c r="AJ998" s="382"/>
      <c r="AK998" s="346"/>
      <c r="AL998" s="324" t="str">
        <f t="shared" si="481"/>
        <v/>
      </c>
      <c r="AM998" s="325" t="str">
        <f t="shared" si="482"/>
        <v/>
      </c>
      <c r="AN998" s="255"/>
      <c r="AO998" s="577" t="str">
        <f>IFERROR(VLOOKUP(K998,【参考】数式用!$A$2:$N$57,14,FALSE),"")</f>
        <v/>
      </c>
      <c r="AP998" s="577" t="str">
        <f t="shared" si="483"/>
        <v/>
      </c>
      <c r="AQ998" s="560" t="str">
        <f t="shared" si="484"/>
        <v/>
      </c>
      <c r="AR998" s="560" t="str">
        <f t="shared" si="485"/>
        <v>キャリアパス要件Ⅰ・Ⅱ_</v>
      </c>
      <c r="AS998" s="632" t="str">
        <f t="shared" si="486"/>
        <v>入力済</v>
      </c>
      <c r="AT998" s="577" t="str">
        <f t="shared" si="487"/>
        <v/>
      </c>
      <c r="AU998" s="632" t="str">
        <f t="shared" si="488"/>
        <v>入力済</v>
      </c>
      <c r="AV998" s="632" t="str">
        <f t="shared" si="489"/>
        <v/>
      </c>
      <c r="AW998" s="632" t="str">
        <f t="shared" si="490"/>
        <v/>
      </c>
      <c r="AX998" s="577" t="str">
        <f t="shared" si="491"/>
        <v/>
      </c>
      <c r="AY998" s="632" t="str">
        <f>IFERROR(VLOOKUP(K998,【参考】数式用!$AR$3:$AS$49, 2, FALSE), "")</f>
        <v/>
      </c>
      <c r="AZ998" s="577" t="str">
        <f t="shared" si="492"/>
        <v/>
      </c>
      <c r="BA998" s="559" t="str">
        <f t="shared" si="493"/>
        <v>入力済</v>
      </c>
      <c r="BB998" s="632" t="str">
        <f>IFERROR(VLOOKUP(K998,【参考】数式用!$AX$3:$AY$59, 2, FALSE), "")</f>
        <v/>
      </c>
      <c r="BC998" s="577" t="str">
        <f t="shared" si="494"/>
        <v/>
      </c>
      <c r="BD998" s="559" t="str">
        <f t="shared" si="495"/>
        <v>入力済</v>
      </c>
      <c r="BE998" s="559" t="str">
        <f t="shared" si="496"/>
        <v/>
      </c>
      <c r="BF998" s="559" t="str">
        <f t="shared" si="497"/>
        <v/>
      </c>
      <c r="BG998" s="559" t="str">
        <f t="shared" si="498"/>
        <v/>
      </c>
      <c r="BH998" s="559" t="str">
        <f t="shared" si="499"/>
        <v/>
      </c>
      <c r="BI998" s="559" t="str">
        <f t="shared" si="500"/>
        <v/>
      </c>
      <c r="BK998" s="27"/>
      <c r="BL998" s="606" t="str">
        <f t="shared" si="501"/>
        <v/>
      </c>
      <c r="BM998" s="606" t="str">
        <f t="shared" si="502"/>
        <v/>
      </c>
      <c r="BN998" s="606" t="str">
        <f t="shared" si="503"/>
        <v/>
      </c>
      <c r="BO998" s="607" t="str">
        <f>IFERROR(IF(BN998="対象",ROUNDDOWN(L998*VLOOKUP(K998,【参考】数式用!$A$4:$J$42,10,FALSE)*AA998,0),""),"")</f>
        <v/>
      </c>
      <c r="BP998" s="606" t="str">
        <f t="shared" si="507"/>
        <v/>
      </c>
      <c r="BQ998" s="606" t="str">
        <f t="shared" si="504"/>
        <v/>
      </c>
      <c r="BR998" s="608" t="str">
        <f t="shared" si="508"/>
        <v/>
      </c>
      <c r="BS998" s="608" t="str">
        <f t="shared" si="505"/>
        <v/>
      </c>
      <c r="BT998" s="606" t="str">
        <f t="shared" si="506"/>
        <v/>
      </c>
      <c r="BU998" s="607" t="str">
        <f>IFERROR(IF(BT998="Ⅱロ有り",ROUNDDOWN(L998*VLOOKUP(K998,【参考】数式用!$A$4:$J$42,10,FALSE)*AA998,0),""),"")</f>
        <v/>
      </c>
      <c r="BV998" s="606" t="str">
        <f>IFERROR(IF(BT998="Ⅱロなし",ROUNDDOWN(L998*VLOOKUP(K998,【参考】数式用!$A$4:$J$42,8,FALSE)*AA998,0),""),"")</f>
        <v/>
      </c>
    </row>
    <row r="999" spans="1:74" ht="110.1" customHeight="1" thickBot="1">
      <c r="A999" s="333">
        <v>986</v>
      </c>
      <c r="B999" s="1008" t="str">
        <f>IF(基本情報入力シート!B1021="","",基本情報入力シート!B1021)</f>
        <v/>
      </c>
      <c r="C999" s="1009"/>
      <c r="D999" s="1009"/>
      <c r="E999" s="1009"/>
      <c r="F999" s="1010"/>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24" t="str">
        <f>IF('別紙様式2-2（個票（４、５月））'!M999="","",'別紙様式2-2（個票（４、５月））'!M999)</f>
        <v/>
      </c>
      <c r="N999" s="584" t="str">
        <f>IF('別紙様式2-2（個票（４、５月））'!N999="","",'別紙様式2-2（個票（４、５月））'!N999)</f>
        <v/>
      </c>
      <c r="O999" s="336"/>
      <c r="P999" s="337" t="str">
        <f>IFERROR(VLOOKUP(K999,【参考】数式用!$A$2:$M$57,MATCH(O999,【参考】数式用!$G$3:$M$3,0)+6,0),"")</f>
        <v/>
      </c>
      <c r="Q999" s="338" t="s">
        <v>118</v>
      </c>
      <c r="R999" s="339"/>
      <c r="S999" s="340" t="s">
        <v>183</v>
      </c>
      <c r="T999" s="339"/>
      <c r="U999" s="340" t="s">
        <v>184</v>
      </c>
      <c r="V999" s="339"/>
      <c r="W999" s="340" t="s">
        <v>183</v>
      </c>
      <c r="X999" s="339"/>
      <c r="Y999" s="340" t="s">
        <v>185</v>
      </c>
      <c r="Z999" s="340" t="s">
        <v>186</v>
      </c>
      <c r="AA999" s="340" t="str">
        <f t="shared" si="478"/>
        <v/>
      </c>
      <c r="AB999" s="341" t="s">
        <v>187</v>
      </c>
      <c r="AC999" s="342" t="str">
        <f t="shared" si="479"/>
        <v/>
      </c>
      <c r="AD999" s="509" t="str">
        <f t="shared" si="480"/>
        <v/>
      </c>
      <c r="AE999" s="343" t="str">
        <f>IFERROR(ROUNDDOWN(ROUNDDOWN(ROUND(L999*VLOOKUP(K999,【参考】数式用!$A$2:$M$57,MATCH("処遇改善加算Ⅳ",【参考】数式用!$G$3:$M$3,0)+6,0),0),0)*AA999*0.5,0), "")</f>
        <v/>
      </c>
      <c r="AF999" s="344"/>
      <c r="AG999" s="345"/>
      <c r="AH999" s="345"/>
      <c r="AI999" s="344"/>
      <c r="AJ999" s="382"/>
      <c r="AK999" s="346"/>
      <c r="AL999" s="324" t="str">
        <f t="shared" si="481"/>
        <v/>
      </c>
      <c r="AM999" s="325" t="str">
        <f t="shared" si="482"/>
        <v/>
      </c>
      <c r="AN999" s="255"/>
      <c r="AO999" s="577" t="str">
        <f>IFERROR(VLOOKUP(K999,【参考】数式用!$A$2:$N$57,14,FALSE),"")</f>
        <v/>
      </c>
      <c r="AP999" s="577" t="str">
        <f t="shared" si="483"/>
        <v/>
      </c>
      <c r="AQ999" s="560" t="str">
        <f t="shared" si="484"/>
        <v/>
      </c>
      <c r="AR999" s="560" t="str">
        <f t="shared" si="485"/>
        <v>キャリアパス要件Ⅰ・Ⅱ_</v>
      </c>
      <c r="AS999" s="632" t="str">
        <f t="shared" si="486"/>
        <v>入力済</v>
      </c>
      <c r="AT999" s="577" t="str">
        <f t="shared" si="487"/>
        <v/>
      </c>
      <c r="AU999" s="632" t="str">
        <f t="shared" si="488"/>
        <v>入力済</v>
      </c>
      <c r="AV999" s="632" t="str">
        <f t="shared" si="489"/>
        <v/>
      </c>
      <c r="AW999" s="632" t="str">
        <f t="shared" si="490"/>
        <v/>
      </c>
      <c r="AX999" s="577" t="str">
        <f t="shared" si="491"/>
        <v/>
      </c>
      <c r="AY999" s="632" t="str">
        <f>IFERROR(VLOOKUP(K999,【参考】数式用!$AR$3:$AS$49, 2, FALSE), "")</f>
        <v/>
      </c>
      <c r="AZ999" s="577" t="str">
        <f t="shared" si="492"/>
        <v/>
      </c>
      <c r="BA999" s="559" t="str">
        <f t="shared" si="493"/>
        <v>入力済</v>
      </c>
      <c r="BB999" s="632" t="str">
        <f>IFERROR(VLOOKUP(K999,【参考】数式用!$AX$3:$AY$59, 2, FALSE), "")</f>
        <v/>
      </c>
      <c r="BC999" s="577" t="str">
        <f t="shared" si="494"/>
        <v/>
      </c>
      <c r="BD999" s="559" t="str">
        <f t="shared" si="495"/>
        <v>入力済</v>
      </c>
      <c r="BE999" s="559" t="str">
        <f t="shared" si="496"/>
        <v/>
      </c>
      <c r="BF999" s="559" t="str">
        <f t="shared" si="497"/>
        <v/>
      </c>
      <c r="BG999" s="559" t="str">
        <f t="shared" si="498"/>
        <v/>
      </c>
      <c r="BH999" s="559" t="str">
        <f t="shared" si="499"/>
        <v/>
      </c>
      <c r="BI999" s="559" t="str">
        <f t="shared" si="500"/>
        <v/>
      </c>
      <c r="BK999" s="27"/>
      <c r="BL999" s="606" t="str">
        <f t="shared" si="501"/>
        <v/>
      </c>
      <c r="BM999" s="606" t="str">
        <f t="shared" si="502"/>
        <v/>
      </c>
      <c r="BN999" s="606" t="str">
        <f t="shared" si="503"/>
        <v/>
      </c>
      <c r="BO999" s="607" t="str">
        <f>IFERROR(IF(BN999="対象",ROUNDDOWN(L999*VLOOKUP(K999,【参考】数式用!$A$4:$J$42,10,FALSE)*AA999,0),""),"")</f>
        <v/>
      </c>
      <c r="BP999" s="606" t="str">
        <f t="shared" si="507"/>
        <v/>
      </c>
      <c r="BQ999" s="606" t="str">
        <f t="shared" si="504"/>
        <v/>
      </c>
      <c r="BR999" s="608" t="str">
        <f t="shared" si="508"/>
        <v/>
      </c>
      <c r="BS999" s="608" t="str">
        <f t="shared" si="505"/>
        <v/>
      </c>
      <c r="BT999" s="606" t="str">
        <f t="shared" si="506"/>
        <v/>
      </c>
      <c r="BU999" s="607" t="str">
        <f>IFERROR(IF(BT999="Ⅱロ有り",ROUNDDOWN(L999*VLOOKUP(K999,【参考】数式用!$A$4:$J$42,10,FALSE)*AA999,0),""),"")</f>
        <v/>
      </c>
      <c r="BV999" s="606" t="str">
        <f>IFERROR(IF(BT999="Ⅱロなし",ROUNDDOWN(L999*VLOOKUP(K999,【参考】数式用!$A$4:$J$42,8,FALSE)*AA999,0),""),"")</f>
        <v/>
      </c>
    </row>
    <row r="1000" spans="1:74" ht="110.1" customHeight="1" thickBot="1">
      <c r="A1000" s="333">
        <v>987</v>
      </c>
      <c r="B1000" s="1008" t="str">
        <f>IF(基本情報入力シート!B1022="","",基本情報入力シート!B1022)</f>
        <v/>
      </c>
      <c r="C1000" s="1009"/>
      <c r="D1000" s="1009"/>
      <c r="E1000" s="1009"/>
      <c r="F1000" s="1010"/>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24" t="str">
        <f>IF('別紙様式2-2（個票（４、５月））'!M1000="","",'別紙様式2-2（個票（４、５月））'!M1000)</f>
        <v/>
      </c>
      <c r="N1000" s="584" t="str">
        <f>IF('別紙様式2-2（個票（４、５月））'!N1000="","",'別紙様式2-2（個票（４、５月））'!N1000)</f>
        <v/>
      </c>
      <c r="O1000" s="336"/>
      <c r="P1000" s="337" t="str">
        <f>IFERROR(VLOOKUP(K1000,【参考】数式用!$A$2:$M$57,MATCH(O1000,【参考】数式用!$G$3:$M$3,0)+6,0),"")</f>
        <v/>
      </c>
      <c r="Q1000" s="338" t="s">
        <v>118</v>
      </c>
      <c r="R1000" s="339"/>
      <c r="S1000" s="340" t="s">
        <v>183</v>
      </c>
      <c r="T1000" s="339"/>
      <c r="U1000" s="340" t="s">
        <v>184</v>
      </c>
      <c r="V1000" s="339"/>
      <c r="W1000" s="340" t="s">
        <v>183</v>
      </c>
      <c r="X1000" s="339"/>
      <c r="Y1000" s="340" t="s">
        <v>185</v>
      </c>
      <c r="Z1000" s="340" t="s">
        <v>186</v>
      </c>
      <c r="AA1000" s="340" t="str">
        <f t="shared" si="478"/>
        <v/>
      </c>
      <c r="AB1000" s="341" t="s">
        <v>187</v>
      </c>
      <c r="AC1000" s="342" t="str">
        <f t="shared" si="479"/>
        <v/>
      </c>
      <c r="AD1000" s="509" t="str">
        <f t="shared" si="480"/>
        <v/>
      </c>
      <c r="AE1000" s="343" t="str">
        <f>IFERROR(ROUNDDOWN(ROUNDDOWN(ROUND(L1000*VLOOKUP(K1000,【参考】数式用!$A$2:$M$57,MATCH("処遇改善加算Ⅳ",【参考】数式用!$G$3:$M$3,0)+6,0),0),0)*AA1000*0.5,0), "")</f>
        <v/>
      </c>
      <c r="AF1000" s="344"/>
      <c r="AG1000" s="345"/>
      <c r="AH1000" s="345"/>
      <c r="AI1000" s="344"/>
      <c r="AJ1000" s="382"/>
      <c r="AK1000" s="346"/>
      <c r="AL1000" s="324" t="str">
        <f t="shared" si="481"/>
        <v/>
      </c>
      <c r="AM1000" s="325" t="str">
        <f t="shared" si="482"/>
        <v/>
      </c>
      <c r="AN1000" s="255"/>
      <c r="AO1000" s="577" t="str">
        <f>IFERROR(VLOOKUP(K1000,【参考】数式用!$A$2:$N$57,14,FALSE),"")</f>
        <v/>
      </c>
      <c r="AP1000" s="577" t="str">
        <f t="shared" si="483"/>
        <v/>
      </c>
      <c r="AQ1000" s="560" t="str">
        <f t="shared" si="484"/>
        <v/>
      </c>
      <c r="AR1000" s="560" t="str">
        <f t="shared" si="485"/>
        <v>キャリアパス要件Ⅰ・Ⅱ_</v>
      </c>
      <c r="AS1000" s="632" t="str">
        <f t="shared" si="486"/>
        <v>入力済</v>
      </c>
      <c r="AT1000" s="577" t="str">
        <f t="shared" si="487"/>
        <v/>
      </c>
      <c r="AU1000" s="632" t="str">
        <f t="shared" si="488"/>
        <v>入力済</v>
      </c>
      <c r="AV1000" s="632" t="str">
        <f t="shared" si="489"/>
        <v/>
      </c>
      <c r="AW1000" s="632" t="str">
        <f t="shared" si="490"/>
        <v/>
      </c>
      <c r="AX1000" s="577" t="str">
        <f t="shared" si="491"/>
        <v/>
      </c>
      <c r="AY1000" s="632" t="str">
        <f>IFERROR(VLOOKUP(K1000,【参考】数式用!$AR$3:$AS$49, 2, FALSE), "")</f>
        <v/>
      </c>
      <c r="AZ1000" s="577" t="str">
        <f t="shared" si="492"/>
        <v/>
      </c>
      <c r="BA1000" s="559" t="str">
        <f t="shared" si="493"/>
        <v>入力済</v>
      </c>
      <c r="BB1000" s="632" t="str">
        <f>IFERROR(VLOOKUP(K1000,【参考】数式用!$AX$3:$AY$59, 2, FALSE), "")</f>
        <v/>
      </c>
      <c r="BC1000" s="577" t="str">
        <f t="shared" si="494"/>
        <v/>
      </c>
      <c r="BD1000" s="559" t="str">
        <f t="shared" si="495"/>
        <v>入力済</v>
      </c>
      <c r="BE1000" s="559" t="str">
        <f t="shared" si="496"/>
        <v/>
      </c>
      <c r="BF1000" s="559" t="str">
        <f t="shared" si="497"/>
        <v/>
      </c>
      <c r="BG1000" s="559" t="str">
        <f t="shared" si="498"/>
        <v/>
      </c>
      <c r="BH1000" s="559" t="str">
        <f t="shared" si="499"/>
        <v/>
      </c>
      <c r="BI1000" s="559" t="str">
        <f t="shared" si="500"/>
        <v/>
      </c>
      <c r="BK1000" s="27"/>
      <c r="BL1000" s="606" t="str">
        <f t="shared" si="501"/>
        <v/>
      </c>
      <c r="BM1000" s="606" t="str">
        <f t="shared" si="502"/>
        <v/>
      </c>
      <c r="BN1000" s="606" t="str">
        <f t="shared" si="503"/>
        <v/>
      </c>
      <c r="BO1000" s="607" t="str">
        <f>IFERROR(IF(BN1000="対象",ROUNDDOWN(L1000*VLOOKUP(K1000,【参考】数式用!$A$4:$J$42,10,FALSE)*AA1000,0),""),"")</f>
        <v/>
      </c>
      <c r="BP1000" s="606" t="str">
        <f t="shared" si="507"/>
        <v/>
      </c>
      <c r="BQ1000" s="606" t="str">
        <f t="shared" si="504"/>
        <v/>
      </c>
      <c r="BR1000" s="608" t="str">
        <f t="shared" si="508"/>
        <v/>
      </c>
      <c r="BS1000" s="608" t="str">
        <f t="shared" si="505"/>
        <v/>
      </c>
      <c r="BT1000" s="606" t="str">
        <f t="shared" si="506"/>
        <v/>
      </c>
      <c r="BU1000" s="607" t="str">
        <f>IFERROR(IF(BT1000="Ⅱロ有り",ROUNDDOWN(L1000*VLOOKUP(K1000,【参考】数式用!$A$4:$J$42,10,FALSE)*AA1000,0),""),"")</f>
        <v/>
      </c>
      <c r="BV1000" s="606" t="str">
        <f>IFERROR(IF(BT1000="Ⅱロなし",ROUNDDOWN(L1000*VLOOKUP(K1000,【参考】数式用!$A$4:$J$42,8,FALSE)*AA1000,0),""),"")</f>
        <v/>
      </c>
    </row>
    <row r="1001" spans="1:74" ht="110.1" customHeight="1" thickBot="1">
      <c r="A1001" s="333">
        <v>988</v>
      </c>
      <c r="B1001" s="1008" t="str">
        <f>IF(基本情報入力シート!B1023="","",基本情報入力シート!B1023)</f>
        <v/>
      </c>
      <c r="C1001" s="1009"/>
      <c r="D1001" s="1009"/>
      <c r="E1001" s="1009"/>
      <c r="F1001" s="1010"/>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24" t="str">
        <f>IF('別紙様式2-2（個票（４、５月））'!M1001="","",'別紙様式2-2（個票（４、５月））'!M1001)</f>
        <v/>
      </c>
      <c r="N1001" s="584" t="str">
        <f>IF('別紙様式2-2（個票（４、５月））'!N1001="","",'別紙様式2-2（個票（４、５月））'!N1001)</f>
        <v/>
      </c>
      <c r="O1001" s="336"/>
      <c r="P1001" s="337" t="str">
        <f>IFERROR(VLOOKUP(K1001,【参考】数式用!$A$2:$M$57,MATCH(O1001,【参考】数式用!$G$3:$M$3,0)+6,0),"")</f>
        <v/>
      </c>
      <c r="Q1001" s="338" t="s">
        <v>118</v>
      </c>
      <c r="R1001" s="339"/>
      <c r="S1001" s="340" t="s">
        <v>183</v>
      </c>
      <c r="T1001" s="339"/>
      <c r="U1001" s="340" t="s">
        <v>184</v>
      </c>
      <c r="V1001" s="339"/>
      <c r="W1001" s="340" t="s">
        <v>183</v>
      </c>
      <c r="X1001" s="339"/>
      <c r="Y1001" s="340" t="s">
        <v>185</v>
      </c>
      <c r="Z1001" s="340" t="s">
        <v>186</v>
      </c>
      <c r="AA1001" s="340" t="str">
        <f t="shared" si="478"/>
        <v/>
      </c>
      <c r="AB1001" s="341" t="s">
        <v>187</v>
      </c>
      <c r="AC1001" s="342" t="str">
        <f t="shared" si="479"/>
        <v/>
      </c>
      <c r="AD1001" s="509" t="str">
        <f t="shared" si="480"/>
        <v/>
      </c>
      <c r="AE1001" s="343" t="str">
        <f>IFERROR(ROUNDDOWN(ROUNDDOWN(ROUND(L1001*VLOOKUP(K1001,【参考】数式用!$A$2:$M$57,MATCH("処遇改善加算Ⅳ",【参考】数式用!$G$3:$M$3,0)+6,0),0),0)*AA1001*0.5,0), "")</f>
        <v/>
      </c>
      <c r="AF1001" s="344"/>
      <c r="AG1001" s="345"/>
      <c r="AH1001" s="345"/>
      <c r="AI1001" s="344"/>
      <c r="AJ1001" s="382"/>
      <c r="AK1001" s="346"/>
      <c r="AL1001" s="324" t="str">
        <f t="shared" si="481"/>
        <v/>
      </c>
      <c r="AM1001" s="325" t="str">
        <f t="shared" si="482"/>
        <v/>
      </c>
      <c r="AN1001" s="255"/>
      <c r="AO1001" s="577" t="str">
        <f>IFERROR(VLOOKUP(K1001,【参考】数式用!$A$2:$N$57,14,FALSE),"")</f>
        <v/>
      </c>
      <c r="AP1001" s="577" t="str">
        <f t="shared" si="483"/>
        <v/>
      </c>
      <c r="AQ1001" s="560" t="str">
        <f t="shared" si="484"/>
        <v/>
      </c>
      <c r="AR1001" s="560" t="str">
        <f t="shared" si="485"/>
        <v>キャリアパス要件Ⅰ・Ⅱ_</v>
      </c>
      <c r="AS1001" s="632" t="str">
        <f t="shared" si="486"/>
        <v>入力済</v>
      </c>
      <c r="AT1001" s="577" t="str">
        <f t="shared" si="487"/>
        <v/>
      </c>
      <c r="AU1001" s="632" t="str">
        <f t="shared" si="488"/>
        <v>入力済</v>
      </c>
      <c r="AV1001" s="632" t="str">
        <f t="shared" si="489"/>
        <v/>
      </c>
      <c r="AW1001" s="632" t="str">
        <f t="shared" si="490"/>
        <v/>
      </c>
      <c r="AX1001" s="577" t="str">
        <f t="shared" si="491"/>
        <v/>
      </c>
      <c r="AY1001" s="632" t="str">
        <f>IFERROR(VLOOKUP(K1001,【参考】数式用!$AR$3:$AS$49, 2, FALSE), "")</f>
        <v/>
      </c>
      <c r="AZ1001" s="577" t="str">
        <f t="shared" si="492"/>
        <v/>
      </c>
      <c r="BA1001" s="559" t="str">
        <f t="shared" si="493"/>
        <v>入力済</v>
      </c>
      <c r="BB1001" s="632" t="str">
        <f>IFERROR(VLOOKUP(K1001,【参考】数式用!$AX$3:$AY$59, 2, FALSE), "")</f>
        <v/>
      </c>
      <c r="BC1001" s="577" t="str">
        <f t="shared" si="494"/>
        <v/>
      </c>
      <c r="BD1001" s="559" t="str">
        <f t="shared" si="495"/>
        <v>入力済</v>
      </c>
      <c r="BE1001" s="559" t="str">
        <f t="shared" si="496"/>
        <v/>
      </c>
      <c r="BF1001" s="559" t="str">
        <f t="shared" si="497"/>
        <v/>
      </c>
      <c r="BG1001" s="559" t="str">
        <f t="shared" si="498"/>
        <v/>
      </c>
      <c r="BH1001" s="559" t="str">
        <f t="shared" si="499"/>
        <v/>
      </c>
      <c r="BI1001" s="559" t="str">
        <f t="shared" si="500"/>
        <v/>
      </c>
      <c r="BK1001" s="27"/>
      <c r="BL1001" s="606" t="str">
        <f t="shared" si="501"/>
        <v/>
      </c>
      <c r="BM1001" s="606" t="str">
        <f t="shared" si="502"/>
        <v/>
      </c>
      <c r="BN1001" s="606" t="str">
        <f t="shared" si="503"/>
        <v/>
      </c>
      <c r="BO1001" s="607" t="str">
        <f>IFERROR(IF(BN1001="対象",ROUNDDOWN(L1001*VLOOKUP(K1001,【参考】数式用!$A$4:$J$42,10,FALSE)*AA1001,0),""),"")</f>
        <v/>
      </c>
      <c r="BP1001" s="606" t="str">
        <f t="shared" si="507"/>
        <v/>
      </c>
      <c r="BQ1001" s="606" t="str">
        <f t="shared" si="504"/>
        <v/>
      </c>
      <c r="BR1001" s="608" t="str">
        <f t="shared" si="508"/>
        <v/>
      </c>
      <c r="BS1001" s="608" t="str">
        <f t="shared" si="505"/>
        <v/>
      </c>
      <c r="BT1001" s="606" t="str">
        <f t="shared" si="506"/>
        <v/>
      </c>
      <c r="BU1001" s="607" t="str">
        <f>IFERROR(IF(BT1001="Ⅱロ有り",ROUNDDOWN(L1001*VLOOKUP(K1001,【参考】数式用!$A$4:$J$42,10,FALSE)*AA1001,0),""),"")</f>
        <v/>
      </c>
      <c r="BV1001" s="606" t="str">
        <f>IFERROR(IF(BT1001="Ⅱロなし",ROUNDDOWN(L1001*VLOOKUP(K1001,【参考】数式用!$A$4:$J$42,8,FALSE)*AA1001,0),""),"")</f>
        <v/>
      </c>
    </row>
    <row r="1002" spans="1:74" ht="110.1" customHeight="1" thickBot="1">
      <c r="A1002" s="333">
        <v>989</v>
      </c>
      <c r="B1002" s="1008" t="str">
        <f>IF(基本情報入力シート!B1024="","",基本情報入力シート!B1024)</f>
        <v/>
      </c>
      <c r="C1002" s="1009"/>
      <c r="D1002" s="1009"/>
      <c r="E1002" s="1009"/>
      <c r="F1002" s="1010"/>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24" t="str">
        <f>IF('別紙様式2-2（個票（４、５月））'!M1002="","",'別紙様式2-2（個票（４、５月））'!M1002)</f>
        <v/>
      </c>
      <c r="N1002" s="584" t="str">
        <f>IF('別紙様式2-2（個票（４、５月））'!N1002="","",'別紙様式2-2（個票（４、５月））'!N1002)</f>
        <v/>
      </c>
      <c r="O1002" s="336"/>
      <c r="P1002" s="337" t="str">
        <f>IFERROR(VLOOKUP(K1002,【参考】数式用!$A$2:$M$57,MATCH(O1002,【参考】数式用!$G$3:$M$3,0)+6,0),"")</f>
        <v/>
      </c>
      <c r="Q1002" s="338" t="s">
        <v>118</v>
      </c>
      <c r="R1002" s="339"/>
      <c r="S1002" s="340" t="s">
        <v>183</v>
      </c>
      <c r="T1002" s="339"/>
      <c r="U1002" s="340" t="s">
        <v>184</v>
      </c>
      <c r="V1002" s="339"/>
      <c r="W1002" s="340" t="s">
        <v>183</v>
      </c>
      <c r="X1002" s="339"/>
      <c r="Y1002" s="340" t="s">
        <v>185</v>
      </c>
      <c r="Z1002" s="340" t="s">
        <v>186</v>
      </c>
      <c r="AA1002" s="340" t="str">
        <f t="shared" si="478"/>
        <v/>
      </c>
      <c r="AB1002" s="341" t="s">
        <v>187</v>
      </c>
      <c r="AC1002" s="342" t="str">
        <f t="shared" si="479"/>
        <v/>
      </c>
      <c r="AD1002" s="509" t="str">
        <f t="shared" si="480"/>
        <v/>
      </c>
      <c r="AE1002" s="343" t="str">
        <f>IFERROR(ROUNDDOWN(ROUNDDOWN(ROUND(L1002*VLOOKUP(K1002,【参考】数式用!$A$2:$M$57,MATCH("処遇改善加算Ⅳ",【参考】数式用!$G$3:$M$3,0)+6,0),0),0)*AA1002*0.5,0), "")</f>
        <v/>
      </c>
      <c r="AF1002" s="344"/>
      <c r="AG1002" s="345"/>
      <c r="AH1002" s="345"/>
      <c r="AI1002" s="344"/>
      <c r="AJ1002" s="382"/>
      <c r="AK1002" s="346"/>
      <c r="AL1002" s="324" t="str">
        <f t="shared" si="481"/>
        <v/>
      </c>
      <c r="AM1002" s="325" t="str">
        <f t="shared" si="482"/>
        <v/>
      </c>
      <c r="AN1002" s="255"/>
      <c r="AO1002" s="577" t="str">
        <f>IFERROR(VLOOKUP(K1002,【参考】数式用!$A$2:$N$57,14,FALSE),"")</f>
        <v/>
      </c>
      <c r="AP1002" s="577" t="str">
        <f t="shared" si="483"/>
        <v/>
      </c>
      <c r="AQ1002" s="560" t="str">
        <f t="shared" si="484"/>
        <v/>
      </c>
      <c r="AR1002" s="560" t="str">
        <f t="shared" si="485"/>
        <v>キャリアパス要件Ⅰ・Ⅱ_</v>
      </c>
      <c r="AS1002" s="632" t="str">
        <f t="shared" si="486"/>
        <v>入力済</v>
      </c>
      <c r="AT1002" s="577" t="str">
        <f t="shared" si="487"/>
        <v/>
      </c>
      <c r="AU1002" s="632" t="str">
        <f t="shared" si="488"/>
        <v>入力済</v>
      </c>
      <c r="AV1002" s="632" t="str">
        <f t="shared" si="489"/>
        <v/>
      </c>
      <c r="AW1002" s="632" t="str">
        <f t="shared" si="490"/>
        <v/>
      </c>
      <c r="AX1002" s="577" t="str">
        <f t="shared" si="491"/>
        <v/>
      </c>
      <c r="AY1002" s="632" t="str">
        <f>IFERROR(VLOOKUP(K1002,【参考】数式用!$AR$3:$AS$49, 2, FALSE), "")</f>
        <v/>
      </c>
      <c r="AZ1002" s="577" t="str">
        <f t="shared" si="492"/>
        <v/>
      </c>
      <c r="BA1002" s="559" t="str">
        <f t="shared" si="493"/>
        <v>入力済</v>
      </c>
      <c r="BB1002" s="632" t="str">
        <f>IFERROR(VLOOKUP(K1002,【参考】数式用!$AX$3:$AY$59, 2, FALSE), "")</f>
        <v/>
      </c>
      <c r="BC1002" s="577" t="str">
        <f t="shared" si="494"/>
        <v/>
      </c>
      <c r="BD1002" s="559" t="str">
        <f t="shared" si="495"/>
        <v>入力済</v>
      </c>
      <c r="BE1002" s="559" t="str">
        <f t="shared" si="496"/>
        <v/>
      </c>
      <c r="BF1002" s="559" t="str">
        <f t="shared" si="497"/>
        <v/>
      </c>
      <c r="BG1002" s="559" t="str">
        <f t="shared" si="498"/>
        <v/>
      </c>
      <c r="BH1002" s="559" t="str">
        <f t="shared" si="499"/>
        <v/>
      </c>
      <c r="BI1002" s="559" t="str">
        <f t="shared" si="500"/>
        <v/>
      </c>
      <c r="BK1002" s="27"/>
      <c r="BL1002" s="606" t="str">
        <f t="shared" si="501"/>
        <v/>
      </c>
      <c r="BM1002" s="606" t="str">
        <f t="shared" si="502"/>
        <v/>
      </c>
      <c r="BN1002" s="606" t="str">
        <f t="shared" si="503"/>
        <v/>
      </c>
      <c r="BO1002" s="607" t="str">
        <f>IFERROR(IF(BN1002="対象",ROUNDDOWN(L1002*VLOOKUP(K1002,【参考】数式用!$A$4:$J$42,10,FALSE)*AA1002,0),""),"")</f>
        <v/>
      </c>
      <c r="BP1002" s="606" t="str">
        <f t="shared" si="507"/>
        <v/>
      </c>
      <c r="BQ1002" s="606" t="str">
        <f t="shared" si="504"/>
        <v/>
      </c>
      <c r="BR1002" s="608" t="str">
        <f t="shared" si="508"/>
        <v/>
      </c>
      <c r="BS1002" s="608" t="str">
        <f t="shared" si="505"/>
        <v/>
      </c>
      <c r="BT1002" s="606" t="str">
        <f t="shared" si="506"/>
        <v/>
      </c>
      <c r="BU1002" s="607" t="str">
        <f>IFERROR(IF(BT1002="Ⅱロ有り",ROUNDDOWN(L1002*VLOOKUP(K1002,【参考】数式用!$A$4:$J$42,10,FALSE)*AA1002,0),""),"")</f>
        <v/>
      </c>
      <c r="BV1002" s="606" t="str">
        <f>IFERROR(IF(BT1002="Ⅱロなし",ROUNDDOWN(L1002*VLOOKUP(K1002,【参考】数式用!$A$4:$J$42,8,FALSE)*AA1002,0),""),"")</f>
        <v/>
      </c>
    </row>
    <row r="1003" spans="1:74" ht="110.1" customHeight="1" thickBot="1">
      <c r="A1003" s="333">
        <v>990</v>
      </c>
      <c r="B1003" s="1008" t="str">
        <f>IF(基本情報入力シート!B1025="","",基本情報入力シート!B1025)</f>
        <v/>
      </c>
      <c r="C1003" s="1009"/>
      <c r="D1003" s="1009"/>
      <c r="E1003" s="1009"/>
      <c r="F1003" s="1010"/>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24" t="str">
        <f>IF('別紙様式2-2（個票（４、５月））'!M1003="","",'別紙様式2-2（個票（４、５月））'!M1003)</f>
        <v/>
      </c>
      <c r="N1003" s="584" t="str">
        <f>IF('別紙様式2-2（個票（４、５月））'!N1003="","",'別紙様式2-2（個票（４、５月））'!N1003)</f>
        <v/>
      </c>
      <c r="O1003" s="336"/>
      <c r="P1003" s="337" t="str">
        <f>IFERROR(VLOOKUP(K1003,【参考】数式用!$A$2:$M$57,MATCH(O1003,【参考】数式用!$G$3:$M$3,0)+6,0),"")</f>
        <v/>
      </c>
      <c r="Q1003" s="338" t="s">
        <v>118</v>
      </c>
      <c r="R1003" s="339"/>
      <c r="S1003" s="340" t="s">
        <v>183</v>
      </c>
      <c r="T1003" s="339"/>
      <c r="U1003" s="340" t="s">
        <v>184</v>
      </c>
      <c r="V1003" s="339"/>
      <c r="W1003" s="340" t="s">
        <v>183</v>
      </c>
      <c r="X1003" s="339"/>
      <c r="Y1003" s="340" t="s">
        <v>185</v>
      </c>
      <c r="Z1003" s="340" t="s">
        <v>186</v>
      </c>
      <c r="AA1003" s="340" t="str">
        <f t="shared" si="478"/>
        <v/>
      </c>
      <c r="AB1003" s="341" t="s">
        <v>187</v>
      </c>
      <c r="AC1003" s="342" t="str">
        <f t="shared" si="479"/>
        <v/>
      </c>
      <c r="AD1003" s="509" t="str">
        <f t="shared" si="480"/>
        <v/>
      </c>
      <c r="AE1003" s="343" t="str">
        <f>IFERROR(ROUNDDOWN(ROUNDDOWN(ROUND(L1003*VLOOKUP(K1003,【参考】数式用!$A$2:$M$57,MATCH("処遇改善加算Ⅳ",【参考】数式用!$G$3:$M$3,0)+6,0),0),0)*AA1003*0.5,0), "")</f>
        <v/>
      </c>
      <c r="AF1003" s="344"/>
      <c r="AG1003" s="345"/>
      <c r="AH1003" s="345"/>
      <c r="AI1003" s="344"/>
      <c r="AJ1003" s="382"/>
      <c r="AK1003" s="346"/>
      <c r="AL1003" s="324" t="str">
        <f t="shared" si="481"/>
        <v/>
      </c>
      <c r="AM1003" s="325" t="str">
        <f t="shared" si="482"/>
        <v/>
      </c>
      <c r="AN1003" s="255"/>
      <c r="AO1003" s="577" t="str">
        <f>IFERROR(VLOOKUP(K1003,【参考】数式用!$A$2:$N$57,14,FALSE),"")</f>
        <v/>
      </c>
      <c r="AP1003" s="577" t="str">
        <f t="shared" si="483"/>
        <v/>
      </c>
      <c r="AQ1003" s="560" t="str">
        <f t="shared" si="484"/>
        <v/>
      </c>
      <c r="AR1003" s="560" t="str">
        <f t="shared" si="485"/>
        <v>キャリアパス要件Ⅰ・Ⅱ_</v>
      </c>
      <c r="AS1003" s="632" t="str">
        <f t="shared" si="486"/>
        <v>入力済</v>
      </c>
      <c r="AT1003" s="577" t="str">
        <f t="shared" si="487"/>
        <v/>
      </c>
      <c r="AU1003" s="632" t="str">
        <f t="shared" si="488"/>
        <v>入力済</v>
      </c>
      <c r="AV1003" s="632" t="str">
        <f t="shared" si="489"/>
        <v/>
      </c>
      <c r="AW1003" s="632" t="str">
        <f t="shared" si="490"/>
        <v/>
      </c>
      <c r="AX1003" s="577" t="str">
        <f t="shared" si="491"/>
        <v/>
      </c>
      <c r="AY1003" s="632" t="str">
        <f>IFERROR(VLOOKUP(K1003,【参考】数式用!$AR$3:$AS$49, 2, FALSE), "")</f>
        <v/>
      </c>
      <c r="AZ1003" s="577" t="str">
        <f t="shared" si="492"/>
        <v/>
      </c>
      <c r="BA1003" s="559" t="str">
        <f t="shared" si="493"/>
        <v>入力済</v>
      </c>
      <c r="BB1003" s="632" t="str">
        <f>IFERROR(VLOOKUP(K1003,【参考】数式用!$AX$3:$AY$59, 2, FALSE), "")</f>
        <v/>
      </c>
      <c r="BC1003" s="577" t="str">
        <f t="shared" si="494"/>
        <v/>
      </c>
      <c r="BD1003" s="559" t="str">
        <f t="shared" si="495"/>
        <v>入力済</v>
      </c>
      <c r="BE1003" s="559" t="str">
        <f t="shared" si="496"/>
        <v/>
      </c>
      <c r="BF1003" s="559" t="str">
        <f t="shared" si="497"/>
        <v/>
      </c>
      <c r="BG1003" s="559" t="str">
        <f t="shared" si="498"/>
        <v/>
      </c>
      <c r="BH1003" s="559" t="str">
        <f t="shared" si="499"/>
        <v/>
      </c>
      <c r="BI1003" s="559" t="str">
        <f t="shared" si="500"/>
        <v/>
      </c>
      <c r="BK1003" s="27"/>
      <c r="BL1003" s="606" t="str">
        <f t="shared" si="501"/>
        <v/>
      </c>
      <c r="BM1003" s="606" t="str">
        <f t="shared" si="502"/>
        <v/>
      </c>
      <c r="BN1003" s="606" t="str">
        <f t="shared" si="503"/>
        <v/>
      </c>
      <c r="BO1003" s="607" t="str">
        <f>IFERROR(IF(BN1003="対象",ROUNDDOWN(L1003*VLOOKUP(K1003,【参考】数式用!$A$4:$J$42,10,FALSE)*AA1003,0),""),"")</f>
        <v/>
      </c>
      <c r="BP1003" s="606" t="str">
        <f t="shared" si="507"/>
        <v/>
      </c>
      <c r="BQ1003" s="606" t="str">
        <f t="shared" si="504"/>
        <v/>
      </c>
      <c r="BR1003" s="608" t="str">
        <f t="shared" si="508"/>
        <v/>
      </c>
      <c r="BS1003" s="608" t="str">
        <f t="shared" si="505"/>
        <v/>
      </c>
      <c r="BT1003" s="606" t="str">
        <f t="shared" si="506"/>
        <v/>
      </c>
      <c r="BU1003" s="607" t="str">
        <f>IFERROR(IF(BT1003="Ⅱロ有り",ROUNDDOWN(L1003*VLOOKUP(K1003,【参考】数式用!$A$4:$J$42,10,FALSE)*AA1003,0),""),"")</f>
        <v/>
      </c>
      <c r="BV1003" s="606" t="str">
        <f>IFERROR(IF(BT1003="Ⅱロなし",ROUNDDOWN(L1003*VLOOKUP(K1003,【参考】数式用!$A$4:$J$42,8,FALSE)*AA1003,0),""),"")</f>
        <v/>
      </c>
    </row>
    <row r="1004" spans="1:74" ht="110.1" customHeight="1" thickBot="1">
      <c r="A1004" s="333">
        <v>991</v>
      </c>
      <c r="B1004" s="1008" t="str">
        <f>IF(基本情報入力シート!B1026="","",基本情報入力シート!B1026)</f>
        <v/>
      </c>
      <c r="C1004" s="1009"/>
      <c r="D1004" s="1009"/>
      <c r="E1004" s="1009"/>
      <c r="F1004" s="1010"/>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24" t="str">
        <f>IF('別紙様式2-2（個票（４、５月））'!M1004="","",'別紙様式2-2（個票（４、５月））'!M1004)</f>
        <v/>
      </c>
      <c r="N1004" s="584" t="str">
        <f>IF('別紙様式2-2（個票（４、５月））'!N1004="","",'別紙様式2-2（個票（４、５月））'!N1004)</f>
        <v/>
      </c>
      <c r="O1004" s="336"/>
      <c r="P1004" s="337" t="str">
        <f>IFERROR(VLOOKUP(K1004,【参考】数式用!$A$2:$M$57,MATCH(O1004,【参考】数式用!$G$3:$M$3,0)+6,0),"")</f>
        <v/>
      </c>
      <c r="Q1004" s="338" t="s">
        <v>118</v>
      </c>
      <c r="R1004" s="339"/>
      <c r="S1004" s="340" t="s">
        <v>183</v>
      </c>
      <c r="T1004" s="339"/>
      <c r="U1004" s="340" t="s">
        <v>184</v>
      </c>
      <c r="V1004" s="339"/>
      <c r="W1004" s="340" t="s">
        <v>183</v>
      </c>
      <c r="X1004" s="339"/>
      <c r="Y1004" s="340" t="s">
        <v>185</v>
      </c>
      <c r="Z1004" s="340" t="s">
        <v>186</v>
      </c>
      <c r="AA1004" s="340" t="str">
        <f t="shared" si="478"/>
        <v/>
      </c>
      <c r="AB1004" s="341" t="s">
        <v>187</v>
      </c>
      <c r="AC1004" s="342" t="str">
        <f t="shared" si="479"/>
        <v/>
      </c>
      <c r="AD1004" s="509" t="str">
        <f t="shared" si="480"/>
        <v/>
      </c>
      <c r="AE1004" s="343" t="str">
        <f>IFERROR(ROUNDDOWN(ROUNDDOWN(ROUND(L1004*VLOOKUP(K1004,【参考】数式用!$A$2:$M$57,MATCH("処遇改善加算Ⅳ",【参考】数式用!$G$3:$M$3,0)+6,0),0),0)*AA1004*0.5,0), "")</f>
        <v/>
      </c>
      <c r="AF1004" s="344"/>
      <c r="AG1004" s="345"/>
      <c r="AH1004" s="345"/>
      <c r="AI1004" s="344"/>
      <c r="AJ1004" s="382"/>
      <c r="AK1004" s="346"/>
      <c r="AL1004" s="324" t="str">
        <f t="shared" si="481"/>
        <v/>
      </c>
      <c r="AM1004" s="325" t="str">
        <f t="shared" si="482"/>
        <v/>
      </c>
      <c r="AN1004" s="255"/>
      <c r="AO1004" s="577" t="str">
        <f>IFERROR(VLOOKUP(K1004,【参考】数式用!$A$2:$N$57,14,FALSE),"")</f>
        <v/>
      </c>
      <c r="AP1004" s="577" t="str">
        <f t="shared" si="483"/>
        <v/>
      </c>
      <c r="AQ1004" s="560" t="str">
        <f t="shared" si="484"/>
        <v/>
      </c>
      <c r="AR1004" s="560" t="str">
        <f t="shared" si="485"/>
        <v>キャリアパス要件Ⅰ・Ⅱ_</v>
      </c>
      <c r="AS1004" s="632" t="str">
        <f t="shared" si="486"/>
        <v>入力済</v>
      </c>
      <c r="AT1004" s="577" t="str">
        <f t="shared" si="487"/>
        <v/>
      </c>
      <c r="AU1004" s="632" t="str">
        <f t="shared" si="488"/>
        <v>入力済</v>
      </c>
      <c r="AV1004" s="632" t="str">
        <f t="shared" si="489"/>
        <v/>
      </c>
      <c r="AW1004" s="632" t="str">
        <f t="shared" si="490"/>
        <v/>
      </c>
      <c r="AX1004" s="577" t="str">
        <f t="shared" si="491"/>
        <v/>
      </c>
      <c r="AY1004" s="632" t="str">
        <f>IFERROR(VLOOKUP(K1004,【参考】数式用!$AR$3:$AS$49, 2, FALSE), "")</f>
        <v/>
      </c>
      <c r="AZ1004" s="577" t="str">
        <f t="shared" si="492"/>
        <v/>
      </c>
      <c r="BA1004" s="559" t="str">
        <f t="shared" si="493"/>
        <v>入力済</v>
      </c>
      <c r="BB1004" s="632" t="str">
        <f>IFERROR(VLOOKUP(K1004,【参考】数式用!$AX$3:$AY$59, 2, FALSE), "")</f>
        <v/>
      </c>
      <c r="BC1004" s="577" t="str">
        <f t="shared" si="494"/>
        <v/>
      </c>
      <c r="BD1004" s="559" t="str">
        <f t="shared" si="495"/>
        <v>入力済</v>
      </c>
      <c r="BE1004" s="559" t="str">
        <f t="shared" si="496"/>
        <v/>
      </c>
      <c r="BF1004" s="559" t="str">
        <f t="shared" si="497"/>
        <v/>
      </c>
      <c r="BG1004" s="559" t="str">
        <f t="shared" si="498"/>
        <v/>
      </c>
      <c r="BH1004" s="559" t="str">
        <f t="shared" si="499"/>
        <v/>
      </c>
      <c r="BI1004" s="559" t="str">
        <f t="shared" si="500"/>
        <v/>
      </c>
      <c r="BK1004" s="27"/>
      <c r="BL1004" s="606" t="str">
        <f t="shared" si="501"/>
        <v/>
      </c>
      <c r="BM1004" s="606" t="str">
        <f t="shared" si="502"/>
        <v/>
      </c>
      <c r="BN1004" s="606" t="str">
        <f t="shared" si="503"/>
        <v/>
      </c>
      <c r="BO1004" s="607" t="str">
        <f>IFERROR(IF(BN1004="対象",ROUNDDOWN(L1004*VLOOKUP(K1004,【参考】数式用!$A$4:$J$42,10,FALSE)*AA1004,0),""),"")</f>
        <v/>
      </c>
      <c r="BP1004" s="606" t="str">
        <f t="shared" si="507"/>
        <v/>
      </c>
      <c r="BQ1004" s="606" t="str">
        <f t="shared" si="504"/>
        <v/>
      </c>
      <c r="BR1004" s="608" t="str">
        <f t="shared" si="508"/>
        <v/>
      </c>
      <c r="BS1004" s="608" t="str">
        <f t="shared" si="505"/>
        <v/>
      </c>
      <c r="BT1004" s="606" t="str">
        <f t="shared" si="506"/>
        <v/>
      </c>
      <c r="BU1004" s="607" t="str">
        <f>IFERROR(IF(BT1004="Ⅱロ有り",ROUNDDOWN(L1004*VLOOKUP(K1004,【参考】数式用!$A$4:$J$42,10,FALSE)*AA1004,0),""),"")</f>
        <v/>
      </c>
      <c r="BV1004" s="606" t="str">
        <f>IFERROR(IF(BT1004="Ⅱロなし",ROUNDDOWN(L1004*VLOOKUP(K1004,【参考】数式用!$A$4:$J$42,8,FALSE)*AA1004,0),""),"")</f>
        <v/>
      </c>
    </row>
    <row r="1005" spans="1:74" ht="110.1" customHeight="1" thickBot="1">
      <c r="A1005" s="333">
        <v>992</v>
      </c>
      <c r="B1005" s="1008" t="str">
        <f>IF(基本情報入力シート!B1027="","",基本情報入力シート!B1027)</f>
        <v/>
      </c>
      <c r="C1005" s="1009"/>
      <c r="D1005" s="1009"/>
      <c r="E1005" s="1009"/>
      <c r="F1005" s="1010"/>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24" t="str">
        <f>IF('別紙様式2-2（個票（４、５月））'!M1005="","",'別紙様式2-2（個票（４、５月））'!M1005)</f>
        <v/>
      </c>
      <c r="N1005" s="584" t="str">
        <f>IF('別紙様式2-2（個票（４、５月））'!N1005="","",'別紙様式2-2（個票（４、５月））'!N1005)</f>
        <v/>
      </c>
      <c r="O1005" s="336"/>
      <c r="P1005" s="337" t="str">
        <f>IFERROR(VLOOKUP(K1005,【参考】数式用!$A$2:$M$57,MATCH(O1005,【参考】数式用!$G$3:$M$3,0)+6,0),"")</f>
        <v/>
      </c>
      <c r="Q1005" s="338" t="s">
        <v>118</v>
      </c>
      <c r="R1005" s="339"/>
      <c r="S1005" s="340" t="s">
        <v>183</v>
      </c>
      <c r="T1005" s="339"/>
      <c r="U1005" s="340" t="s">
        <v>184</v>
      </c>
      <c r="V1005" s="339"/>
      <c r="W1005" s="340" t="s">
        <v>183</v>
      </c>
      <c r="X1005" s="339"/>
      <c r="Y1005" s="340" t="s">
        <v>185</v>
      </c>
      <c r="Z1005" s="340" t="s">
        <v>186</v>
      </c>
      <c r="AA1005" s="340" t="str">
        <f t="shared" si="478"/>
        <v/>
      </c>
      <c r="AB1005" s="341" t="s">
        <v>187</v>
      </c>
      <c r="AC1005" s="342" t="str">
        <f t="shared" si="479"/>
        <v/>
      </c>
      <c r="AD1005" s="509" t="str">
        <f t="shared" si="480"/>
        <v/>
      </c>
      <c r="AE1005" s="343" t="str">
        <f>IFERROR(ROUNDDOWN(ROUNDDOWN(ROUND(L1005*VLOOKUP(K1005,【参考】数式用!$A$2:$M$57,MATCH("処遇改善加算Ⅳ",【参考】数式用!$G$3:$M$3,0)+6,0),0),0)*AA1005*0.5,0), "")</f>
        <v/>
      </c>
      <c r="AF1005" s="344"/>
      <c r="AG1005" s="345"/>
      <c r="AH1005" s="345"/>
      <c r="AI1005" s="344"/>
      <c r="AJ1005" s="382"/>
      <c r="AK1005" s="346"/>
      <c r="AL1005" s="324" t="str">
        <f t="shared" si="481"/>
        <v/>
      </c>
      <c r="AM1005" s="325" t="str">
        <f t="shared" si="482"/>
        <v/>
      </c>
      <c r="AN1005" s="255"/>
      <c r="AO1005" s="577" t="str">
        <f>IFERROR(VLOOKUP(K1005,【参考】数式用!$A$2:$N$57,14,FALSE),"")</f>
        <v/>
      </c>
      <c r="AP1005" s="577" t="str">
        <f t="shared" si="483"/>
        <v/>
      </c>
      <c r="AQ1005" s="560" t="str">
        <f t="shared" si="484"/>
        <v/>
      </c>
      <c r="AR1005" s="560" t="str">
        <f t="shared" si="485"/>
        <v>キャリアパス要件Ⅰ・Ⅱ_</v>
      </c>
      <c r="AS1005" s="632" t="str">
        <f t="shared" si="486"/>
        <v>入力済</v>
      </c>
      <c r="AT1005" s="577" t="str">
        <f t="shared" si="487"/>
        <v/>
      </c>
      <c r="AU1005" s="632" t="str">
        <f t="shared" si="488"/>
        <v>入力済</v>
      </c>
      <c r="AV1005" s="632" t="str">
        <f t="shared" si="489"/>
        <v/>
      </c>
      <c r="AW1005" s="632" t="str">
        <f t="shared" si="490"/>
        <v/>
      </c>
      <c r="AX1005" s="577" t="str">
        <f t="shared" si="491"/>
        <v/>
      </c>
      <c r="AY1005" s="632" t="str">
        <f>IFERROR(VLOOKUP(K1005,【参考】数式用!$AR$3:$AS$49, 2, FALSE), "")</f>
        <v/>
      </c>
      <c r="AZ1005" s="577" t="str">
        <f t="shared" si="492"/>
        <v/>
      </c>
      <c r="BA1005" s="559" t="str">
        <f t="shared" si="493"/>
        <v>入力済</v>
      </c>
      <c r="BB1005" s="632" t="str">
        <f>IFERROR(VLOOKUP(K1005,【参考】数式用!$AX$3:$AY$59, 2, FALSE), "")</f>
        <v/>
      </c>
      <c r="BC1005" s="577" t="str">
        <f t="shared" si="494"/>
        <v/>
      </c>
      <c r="BD1005" s="559" t="str">
        <f t="shared" si="495"/>
        <v>入力済</v>
      </c>
      <c r="BE1005" s="559" t="str">
        <f t="shared" si="496"/>
        <v/>
      </c>
      <c r="BF1005" s="559" t="str">
        <f t="shared" si="497"/>
        <v/>
      </c>
      <c r="BG1005" s="559" t="str">
        <f t="shared" si="498"/>
        <v/>
      </c>
      <c r="BH1005" s="559" t="str">
        <f t="shared" si="499"/>
        <v/>
      </c>
      <c r="BI1005" s="559" t="str">
        <f t="shared" si="500"/>
        <v/>
      </c>
      <c r="BK1005" s="27"/>
      <c r="BL1005" s="606" t="str">
        <f t="shared" si="501"/>
        <v/>
      </c>
      <c r="BM1005" s="606" t="str">
        <f t="shared" si="502"/>
        <v/>
      </c>
      <c r="BN1005" s="606" t="str">
        <f t="shared" si="503"/>
        <v/>
      </c>
      <c r="BO1005" s="607" t="str">
        <f>IFERROR(IF(BN1005="対象",ROUNDDOWN(L1005*VLOOKUP(K1005,【参考】数式用!$A$4:$J$42,10,FALSE)*AA1005,0),""),"")</f>
        <v/>
      </c>
      <c r="BP1005" s="606" t="str">
        <f t="shared" si="507"/>
        <v/>
      </c>
      <c r="BQ1005" s="606" t="str">
        <f t="shared" si="504"/>
        <v/>
      </c>
      <c r="BR1005" s="608" t="str">
        <f t="shared" si="508"/>
        <v/>
      </c>
      <c r="BS1005" s="608" t="str">
        <f t="shared" si="505"/>
        <v/>
      </c>
      <c r="BT1005" s="606" t="str">
        <f t="shared" si="506"/>
        <v/>
      </c>
      <c r="BU1005" s="607" t="str">
        <f>IFERROR(IF(BT1005="Ⅱロ有り",ROUNDDOWN(L1005*VLOOKUP(K1005,【参考】数式用!$A$4:$J$42,10,FALSE)*AA1005,0),""),"")</f>
        <v/>
      </c>
      <c r="BV1005" s="606" t="str">
        <f>IFERROR(IF(BT1005="Ⅱロなし",ROUNDDOWN(L1005*VLOOKUP(K1005,【参考】数式用!$A$4:$J$42,8,FALSE)*AA1005,0),""),"")</f>
        <v/>
      </c>
    </row>
    <row r="1006" spans="1:74" ht="110.1" customHeight="1" thickBot="1">
      <c r="A1006" s="333">
        <v>993</v>
      </c>
      <c r="B1006" s="1008" t="str">
        <f>IF(基本情報入力シート!B1028="","",基本情報入力シート!B1028)</f>
        <v/>
      </c>
      <c r="C1006" s="1009"/>
      <c r="D1006" s="1009"/>
      <c r="E1006" s="1009"/>
      <c r="F1006" s="1010"/>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24" t="str">
        <f>IF('別紙様式2-2（個票（４、５月））'!M1006="","",'別紙様式2-2（個票（４、５月））'!M1006)</f>
        <v/>
      </c>
      <c r="N1006" s="584" t="str">
        <f>IF('別紙様式2-2（個票（４、５月））'!N1006="","",'別紙様式2-2（個票（４、５月））'!N1006)</f>
        <v/>
      </c>
      <c r="O1006" s="336"/>
      <c r="P1006" s="337" t="str">
        <f>IFERROR(VLOOKUP(K1006,【参考】数式用!$A$2:$M$57,MATCH(O1006,【参考】数式用!$G$3:$M$3,0)+6,0),"")</f>
        <v/>
      </c>
      <c r="Q1006" s="338" t="s">
        <v>118</v>
      </c>
      <c r="R1006" s="339"/>
      <c r="S1006" s="340" t="s">
        <v>183</v>
      </c>
      <c r="T1006" s="339"/>
      <c r="U1006" s="340" t="s">
        <v>184</v>
      </c>
      <c r="V1006" s="339"/>
      <c r="W1006" s="340" t="s">
        <v>183</v>
      </c>
      <c r="X1006" s="339"/>
      <c r="Y1006" s="340" t="s">
        <v>185</v>
      </c>
      <c r="Z1006" s="340" t="s">
        <v>186</v>
      </c>
      <c r="AA1006" s="340" t="str">
        <f t="shared" si="478"/>
        <v/>
      </c>
      <c r="AB1006" s="341" t="s">
        <v>187</v>
      </c>
      <c r="AC1006" s="342" t="str">
        <f t="shared" si="479"/>
        <v/>
      </c>
      <c r="AD1006" s="509" t="str">
        <f t="shared" si="480"/>
        <v/>
      </c>
      <c r="AE1006" s="343" t="str">
        <f>IFERROR(ROUNDDOWN(ROUNDDOWN(ROUND(L1006*VLOOKUP(K1006,【参考】数式用!$A$2:$M$57,MATCH("処遇改善加算Ⅳ",【参考】数式用!$G$3:$M$3,0)+6,0),0),0)*AA1006*0.5,0), "")</f>
        <v/>
      </c>
      <c r="AF1006" s="344"/>
      <c r="AG1006" s="345"/>
      <c r="AH1006" s="345"/>
      <c r="AI1006" s="344"/>
      <c r="AJ1006" s="382"/>
      <c r="AK1006" s="346"/>
      <c r="AL1006" s="324" t="str">
        <f t="shared" si="481"/>
        <v/>
      </c>
      <c r="AM1006" s="325" t="str">
        <f t="shared" si="482"/>
        <v/>
      </c>
      <c r="AN1006" s="255"/>
      <c r="AO1006" s="577" t="str">
        <f>IFERROR(VLOOKUP(K1006,【参考】数式用!$A$2:$N$57,14,FALSE),"")</f>
        <v/>
      </c>
      <c r="AP1006" s="577" t="str">
        <f t="shared" si="483"/>
        <v/>
      </c>
      <c r="AQ1006" s="560" t="str">
        <f t="shared" si="484"/>
        <v/>
      </c>
      <c r="AR1006" s="560" t="str">
        <f t="shared" si="485"/>
        <v>キャリアパス要件Ⅰ・Ⅱ_</v>
      </c>
      <c r="AS1006" s="632" t="str">
        <f t="shared" si="486"/>
        <v>入力済</v>
      </c>
      <c r="AT1006" s="577" t="str">
        <f t="shared" si="487"/>
        <v/>
      </c>
      <c r="AU1006" s="632" t="str">
        <f t="shared" si="488"/>
        <v>入力済</v>
      </c>
      <c r="AV1006" s="632" t="str">
        <f t="shared" si="489"/>
        <v/>
      </c>
      <c r="AW1006" s="632" t="str">
        <f t="shared" si="490"/>
        <v/>
      </c>
      <c r="AX1006" s="577" t="str">
        <f t="shared" si="491"/>
        <v/>
      </c>
      <c r="AY1006" s="632" t="str">
        <f>IFERROR(VLOOKUP(K1006,【参考】数式用!$AR$3:$AS$49, 2, FALSE), "")</f>
        <v/>
      </c>
      <c r="AZ1006" s="577" t="str">
        <f t="shared" si="492"/>
        <v/>
      </c>
      <c r="BA1006" s="559" t="str">
        <f t="shared" si="493"/>
        <v>入力済</v>
      </c>
      <c r="BB1006" s="632" t="str">
        <f>IFERROR(VLOOKUP(K1006,【参考】数式用!$AX$3:$AY$59, 2, FALSE), "")</f>
        <v/>
      </c>
      <c r="BC1006" s="577" t="str">
        <f t="shared" si="494"/>
        <v/>
      </c>
      <c r="BD1006" s="559" t="str">
        <f t="shared" si="495"/>
        <v>入力済</v>
      </c>
      <c r="BE1006" s="559" t="str">
        <f t="shared" si="496"/>
        <v/>
      </c>
      <c r="BF1006" s="559" t="str">
        <f t="shared" si="497"/>
        <v/>
      </c>
      <c r="BG1006" s="559" t="str">
        <f t="shared" si="498"/>
        <v/>
      </c>
      <c r="BH1006" s="559" t="str">
        <f t="shared" si="499"/>
        <v/>
      </c>
      <c r="BI1006" s="559" t="str">
        <f t="shared" si="500"/>
        <v/>
      </c>
      <c r="BK1006" s="27"/>
      <c r="BL1006" s="606" t="str">
        <f t="shared" si="501"/>
        <v/>
      </c>
      <c r="BM1006" s="606" t="str">
        <f t="shared" si="502"/>
        <v/>
      </c>
      <c r="BN1006" s="606" t="str">
        <f t="shared" si="503"/>
        <v/>
      </c>
      <c r="BO1006" s="607" t="str">
        <f>IFERROR(IF(BN1006="対象",ROUNDDOWN(L1006*VLOOKUP(K1006,【参考】数式用!$A$4:$J$42,10,FALSE)*AA1006,0),""),"")</f>
        <v/>
      </c>
      <c r="BP1006" s="606" t="str">
        <f t="shared" si="507"/>
        <v/>
      </c>
      <c r="BQ1006" s="606" t="str">
        <f t="shared" si="504"/>
        <v/>
      </c>
      <c r="BR1006" s="608" t="str">
        <f t="shared" si="508"/>
        <v/>
      </c>
      <c r="BS1006" s="608" t="str">
        <f t="shared" si="505"/>
        <v/>
      </c>
      <c r="BT1006" s="606" t="str">
        <f t="shared" si="506"/>
        <v/>
      </c>
      <c r="BU1006" s="607" t="str">
        <f>IFERROR(IF(BT1006="Ⅱロ有り",ROUNDDOWN(L1006*VLOOKUP(K1006,【参考】数式用!$A$4:$J$42,10,FALSE)*AA1006,0),""),"")</f>
        <v/>
      </c>
      <c r="BV1006" s="606" t="str">
        <f>IFERROR(IF(BT1006="Ⅱロなし",ROUNDDOWN(L1006*VLOOKUP(K1006,【参考】数式用!$A$4:$J$42,8,FALSE)*AA1006,0),""),"")</f>
        <v/>
      </c>
    </row>
    <row r="1007" spans="1:74" ht="110.1" customHeight="1" thickBot="1">
      <c r="A1007" s="333">
        <v>994</v>
      </c>
      <c r="B1007" s="1008" t="str">
        <f>IF(基本情報入力シート!B1029="","",基本情報入力シート!B1029)</f>
        <v/>
      </c>
      <c r="C1007" s="1009"/>
      <c r="D1007" s="1009"/>
      <c r="E1007" s="1009"/>
      <c r="F1007" s="1010"/>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24" t="str">
        <f>IF('別紙様式2-2（個票（４、５月））'!M1007="","",'別紙様式2-2（個票（４、５月））'!M1007)</f>
        <v/>
      </c>
      <c r="N1007" s="584" t="str">
        <f>IF('別紙様式2-2（個票（４、５月））'!N1007="","",'別紙様式2-2（個票（４、５月））'!N1007)</f>
        <v/>
      </c>
      <c r="O1007" s="336"/>
      <c r="P1007" s="337" t="str">
        <f>IFERROR(VLOOKUP(K1007,【参考】数式用!$A$2:$M$57,MATCH(O1007,【参考】数式用!$G$3:$M$3,0)+6,0),"")</f>
        <v/>
      </c>
      <c r="Q1007" s="338" t="s">
        <v>118</v>
      </c>
      <c r="R1007" s="339"/>
      <c r="S1007" s="340" t="s">
        <v>183</v>
      </c>
      <c r="T1007" s="339"/>
      <c r="U1007" s="340" t="s">
        <v>184</v>
      </c>
      <c r="V1007" s="339"/>
      <c r="W1007" s="340" t="s">
        <v>183</v>
      </c>
      <c r="X1007" s="339"/>
      <c r="Y1007" s="340" t="s">
        <v>185</v>
      </c>
      <c r="Z1007" s="340" t="s">
        <v>186</v>
      </c>
      <c r="AA1007" s="340" t="str">
        <f t="shared" si="478"/>
        <v/>
      </c>
      <c r="AB1007" s="341" t="s">
        <v>187</v>
      </c>
      <c r="AC1007" s="342" t="str">
        <f t="shared" si="479"/>
        <v/>
      </c>
      <c r="AD1007" s="509" t="str">
        <f t="shared" si="480"/>
        <v/>
      </c>
      <c r="AE1007" s="343" t="str">
        <f>IFERROR(ROUNDDOWN(ROUNDDOWN(ROUND(L1007*VLOOKUP(K1007,【参考】数式用!$A$2:$M$57,MATCH("処遇改善加算Ⅳ",【参考】数式用!$G$3:$M$3,0)+6,0),0),0)*AA1007*0.5,0), "")</f>
        <v/>
      </c>
      <c r="AF1007" s="344"/>
      <c r="AG1007" s="345"/>
      <c r="AH1007" s="345"/>
      <c r="AI1007" s="344"/>
      <c r="AJ1007" s="382"/>
      <c r="AK1007" s="346"/>
      <c r="AL1007" s="324" t="str">
        <f t="shared" si="481"/>
        <v/>
      </c>
      <c r="AM1007" s="325" t="str">
        <f t="shared" si="482"/>
        <v/>
      </c>
      <c r="AN1007" s="255"/>
      <c r="AO1007" s="577" t="str">
        <f>IFERROR(VLOOKUP(K1007,【参考】数式用!$A$2:$N$57,14,FALSE),"")</f>
        <v/>
      </c>
      <c r="AP1007" s="577" t="str">
        <f t="shared" si="483"/>
        <v/>
      </c>
      <c r="AQ1007" s="560" t="str">
        <f t="shared" si="484"/>
        <v/>
      </c>
      <c r="AR1007" s="560" t="str">
        <f t="shared" si="485"/>
        <v>キャリアパス要件Ⅰ・Ⅱ_</v>
      </c>
      <c r="AS1007" s="632" t="str">
        <f t="shared" si="486"/>
        <v>入力済</v>
      </c>
      <c r="AT1007" s="577" t="str">
        <f t="shared" si="487"/>
        <v/>
      </c>
      <c r="AU1007" s="632" t="str">
        <f t="shared" si="488"/>
        <v>入力済</v>
      </c>
      <c r="AV1007" s="632" t="str">
        <f t="shared" si="489"/>
        <v/>
      </c>
      <c r="AW1007" s="632" t="str">
        <f t="shared" si="490"/>
        <v/>
      </c>
      <c r="AX1007" s="577" t="str">
        <f t="shared" si="491"/>
        <v/>
      </c>
      <c r="AY1007" s="632" t="str">
        <f>IFERROR(VLOOKUP(K1007,【参考】数式用!$AR$3:$AS$49, 2, FALSE), "")</f>
        <v/>
      </c>
      <c r="AZ1007" s="577" t="str">
        <f t="shared" si="492"/>
        <v/>
      </c>
      <c r="BA1007" s="559" t="str">
        <f t="shared" si="493"/>
        <v>入力済</v>
      </c>
      <c r="BB1007" s="632" t="str">
        <f>IFERROR(VLOOKUP(K1007,【参考】数式用!$AX$3:$AY$59, 2, FALSE), "")</f>
        <v/>
      </c>
      <c r="BC1007" s="577" t="str">
        <f t="shared" si="494"/>
        <v/>
      </c>
      <c r="BD1007" s="559" t="str">
        <f t="shared" si="495"/>
        <v>入力済</v>
      </c>
      <c r="BE1007" s="559" t="str">
        <f t="shared" si="496"/>
        <v/>
      </c>
      <c r="BF1007" s="559" t="str">
        <f t="shared" si="497"/>
        <v/>
      </c>
      <c r="BG1007" s="559" t="str">
        <f t="shared" si="498"/>
        <v/>
      </c>
      <c r="BH1007" s="559" t="str">
        <f t="shared" si="499"/>
        <v/>
      </c>
      <c r="BI1007" s="559" t="str">
        <f t="shared" si="500"/>
        <v/>
      </c>
      <c r="BK1007" s="27"/>
      <c r="BL1007" s="606" t="str">
        <f t="shared" si="501"/>
        <v/>
      </c>
      <c r="BM1007" s="606" t="str">
        <f t="shared" si="502"/>
        <v/>
      </c>
      <c r="BN1007" s="606" t="str">
        <f t="shared" si="503"/>
        <v/>
      </c>
      <c r="BO1007" s="607" t="str">
        <f>IFERROR(IF(BN1007="対象",ROUNDDOWN(L1007*VLOOKUP(K1007,【参考】数式用!$A$4:$J$42,10,FALSE)*AA1007,0),""),"")</f>
        <v/>
      </c>
      <c r="BP1007" s="606" t="str">
        <f t="shared" si="507"/>
        <v/>
      </c>
      <c r="BQ1007" s="606" t="str">
        <f t="shared" si="504"/>
        <v/>
      </c>
      <c r="BR1007" s="608" t="str">
        <f t="shared" si="508"/>
        <v/>
      </c>
      <c r="BS1007" s="608" t="str">
        <f t="shared" si="505"/>
        <v/>
      </c>
      <c r="BT1007" s="606" t="str">
        <f t="shared" si="506"/>
        <v/>
      </c>
      <c r="BU1007" s="607" t="str">
        <f>IFERROR(IF(BT1007="Ⅱロ有り",ROUNDDOWN(L1007*VLOOKUP(K1007,【参考】数式用!$A$4:$J$42,10,FALSE)*AA1007,0),""),"")</f>
        <v/>
      </c>
      <c r="BV1007" s="606" t="str">
        <f>IFERROR(IF(BT1007="Ⅱロなし",ROUNDDOWN(L1007*VLOOKUP(K1007,【参考】数式用!$A$4:$J$42,8,FALSE)*AA1007,0),""),"")</f>
        <v/>
      </c>
    </row>
    <row r="1008" spans="1:74" ht="110.1" customHeight="1" thickBot="1">
      <c r="A1008" s="333">
        <v>995</v>
      </c>
      <c r="B1008" s="1008" t="str">
        <f>IF(基本情報入力シート!B1030="","",基本情報入力シート!B1030)</f>
        <v/>
      </c>
      <c r="C1008" s="1009"/>
      <c r="D1008" s="1009"/>
      <c r="E1008" s="1009"/>
      <c r="F1008" s="1010"/>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24" t="str">
        <f>IF('別紙様式2-2（個票（４、５月））'!M1008="","",'別紙様式2-2（個票（４、５月））'!M1008)</f>
        <v/>
      </c>
      <c r="N1008" s="584" t="str">
        <f>IF('別紙様式2-2（個票（４、５月））'!N1008="","",'別紙様式2-2（個票（４、５月））'!N1008)</f>
        <v/>
      </c>
      <c r="O1008" s="336"/>
      <c r="P1008" s="337" t="str">
        <f>IFERROR(VLOOKUP(K1008,【参考】数式用!$A$2:$M$57,MATCH(O1008,【参考】数式用!$G$3:$M$3,0)+6,0),"")</f>
        <v/>
      </c>
      <c r="Q1008" s="338" t="s">
        <v>118</v>
      </c>
      <c r="R1008" s="339"/>
      <c r="S1008" s="340" t="s">
        <v>183</v>
      </c>
      <c r="T1008" s="339"/>
      <c r="U1008" s="340" t="s">
        <v>184</v>
      </c>
      <c r="V1008" s="339"/>
      <c r="W1008" s="340" t="s">
        <v>183</v>
      </c>
      <c r="X1008" s="339"/>
      <c r="Y1008" s="340" t="s">
        <v>185</v>
      </c>
      <c r="Z1008" s="340" t="s">
        <v>186</v>
      </c>
      <c r="AA1008" s="340" t="str">
        <f t="shared" si="478"/>
        <v/>
      </c>
      <c r="AB1008" s="341" t="s">
        <v>187</v>
      </c>
      <c r="AC1008" s="342" t="str">
        <f t="shared" si="479"/>
        <v/>
      </c>
      <c r="AD1008" s="509" t="str">
        <f t="shared" si="480"/>
        <v/>
      </c>
      <c r="AE1008" s="343" t="str">
        <f>IFERROR(ROUNDDOWN(ROUNDDOWN(ROUND(L1008*VLOOKUP(K1008,【参考】数式用!$A$2:$M$57,MATCH("処遇改善加算Ⅳ",【参考】数式用!$G$3:$M$3,0)+6,0),0),0)*AA1008*0.5,0), "")</f>
        <v/>
      </c>
      <c r="AF1008" s="344"/>
      <c r="AG1008" s="345"/>
      <c r="AH1008" s="345"/>
      <c r="AI1008" s="344"/>
      <c r="AJ1008" s="382"/>
      <c r="AK1008" s="346"/>
      <c r="AL1008" s="324" t="str">
        <f t="shared" si="481"/>
        <v/>
      </c>
      <c r="AM1008" s="325" t="str">
        <f t="shared" si="482"/>
        <v/>
      </c>
      <c r="AN1008" s="255"/>
      <c r="AO1008" s="577" t="str">
        <f>IFERROR(VLOOKUP(K1008,【参考】数式用!$A$2:$N$57,14,FALSE),"")</f>
        <v/>
      </c>
      <c r="AP1008" s="577" t="str">
        <f t="shared" si="483"/>
        <v/>
      </c>
      <c r="AQ1008" s="560" t="str">
        <f t="shared" si="484"/>
        <v/>
      </c>
      <c r="AR1008" s="560" t="str">
        <f t="shared" si="485"/>
        <v>キャリアパス要件Ⅰ・Ⅱ_</v>
      </c>
      <c r="AS1008" s="632" t="str">
        <f t="shared" si="486"/>
        <v>入力済</v>
      </c>
      <c r="AT1008" s="577" t="str">
        <f t="shared" si="487"/>
        <v/>
      </c>
      <c r="AU1008" s="632" t="str">
        <f t="shared" si="488"/>
        <v>入力済</v>
      </c>
      <c r="AV1008" s="632" t="str">
        <f t="shared" si="489"/>
        <v/>
      </c>
      <c r="AW1008" s="632" t="str">
        <f t="shared" si="490"/>
        <v/>
      </c>
      <c r="AX1008" s="577" t="str">
        <f t="shared" si="491"/>
        <v/>
      </c>
      <c r="AY1008" s="632" t="str">
        <f>IFERROR(VLOOKUP(K1008,【参考】数式用!$AR$3:$AS$49, 2, FALSE), "")</f>
        <v/>
      </c>
      <c r="AZ1008" s="577" t="str">
        <f t="shared" si="492"/>
        <v/>
      </c>
      <c r="BA1008" s="559" t="str">
        <f t="shared" si="493"/>
        <v>入力済</v>
      </c>
      <c r="BB1008" s="632" t="str">
        <f>IFERROR(VLOOKUP(K1008,【参考】数式用!$AX$3:$AY$59, 2, FALSE), "")</f>
        <v/>
      </c>
      <c r="BC1008" s="577" t="str">
        <f t="shared" si="494"/>
        <v/>
      </c>
      <c r="BD1008" s="559" t="str">
        <f t="shared" si="495"/>
        <v>入力済</v>
      </c>
      <c r="BE1008" s="559" t="str">
        <f t="shared" si="496"/>
        <v/>
      </c>
      <c r="BF1008" s="559" t="str">
        <f t="shared" si="497"/>
        <v/>
      </c>
      <c r="BG1008" s="559" t="str">
        <f t="shared" si="498"/>
        <v/>
      </c>
      <c r="BH1008" s="559" t="str">
        <f t="shared" si="499"/>
        <v/>
      </c>
      <c r="BI1008" s="559" t="str">
        <f t="shared" si="500"/>
        <v/>
      </c>
      <c r="BK1008" s="27"/>
      <c r="BL1008" s="606" t="str">
        <f t="shared" si="501"/>
        <v/>
      </c>
      <c r="BM1008" s="606" t="str">
        <f t="shared" si="502"/>
        <v/>
      </c>
      <c r="BN1008" s="606" t="str">
        <f t="shared" si="503"/>
        <v/>
      </c>
      <c r="BO1008" s="607" t="str">
        <f>IFERROR(IF(BN1008="対象",ROUNDDOWN(L1008*VLOOKUP(K1008,【参考】数式用!$A$4:$J$42,10,FALSE)*AA1008,0),""),"")</f>
        <v/>
      </c>
      <c r="BP1008" s="606" t="str">
        <f t="shared" si="507"/>
        <v/>
      </c>
      <c r="BQ1008" s="606" t="str">
        <f t="shared" si="504"/>
        <v/>
      </c>
      <c r="BR1008" s="608" t="str">
        <f t="shared" si="508"/>
        <v/>
      </c>
      <c r="BS1008" s="608" t="str">
        <f t="shared" si="505"/>
        <v/>
      </c>
      <c r="BT1008" s="606" t="str">
        <f t="shared" si="506"/>
        <v/>
      </c>
      <c r="BU1008" s="607" t="str">
        <f>IFERROR(IF(BT1008="Ⅱロ有り",ROUNDDOWN(L1008*VLOOKUP(K1008,【参考】数式用!$A$4:$J$42,10,FALSE)*AA1008,0),""),"")</f>
        <v/>
      </c>
      <c r="BV1008" s="606" t="str">
        <f>IFERROR(IF(BT1008="Ⅱロなし",ROUNDDOWN(L1008*VLOOKUP(K1008,【参考】数式用!$A$4:$J$42,8,FALSE)*AA1008,0),""),"")</f>
        <v/>
      </c>
    </row>
    <row r="1009" spans="1:74" ht="110.1" customHeight="1" thickBot="1">
      <c r="A1009" s="333">
        <v>996</v>
      </c>
      <c r="B1009" s="1008" t="str">
        <f>IF(基本情報入力シート!B1031="","",基本情報入力シート!B1031)</f>
        <v/>
      </c>
      <c r="C1009" s="1009"/>
      <c r="D1009" s="1009"/>
      <c r="E1009" s="1009"/>
      <c r="F1009" s="1010"/>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24" t="str">
        <f>IF('別紙様式2-2（個票（４、５月））'!M1009="","",'別紙様式2-2（個票（４、５月））'!M1009)</f>
        <v/>
      </c>
      <c r="N1009" s="584" t="str">
        <f>IF('別紙様式2-2（個票（４、５月））'!N1009="","",'別紙様式2-2（個票（４、５月））'!N1009)</f>
        <v/>
      </c>
      <c r="O1009" s="336"/>
      <c r="P1009" s="337" t="str">
        <f>IFERROR(VLOOKUP(K1009,【参考】数式用!$A$2:$M$57,MATCH(O1009,【参考】数式用!$G$3:$M$3,0)+6,0),"")</f>
        <v/>
      </c>
      <c r="Q1009" s="338" t="s">
        <v>118</v>
      </c>
      <c r="R1009" s="339"/>
      <c r="S1009" s="340" t="s">
        <v>183</v>
      </c>
      <c r="T1009" s="339"/>
      <c r="U1009" s="340" t="s">
        <v>184</v>
      </c>
      <c r="V1009" s="339"/>
      <c r="W1009" s="340" t="s">
        <v>183</v>
      </c>
      <c r="X1009" s="339"/>
      <c r="Y1009" s="340" t="s">
        <v>185</v>
      </c>
      <c r="Z1009" s="340" t="s">
        <v>186</v>
      </c>
      <c r="AA1009" s="340" t="str">
        <f t="shared" si="478"/>
        <v/>
      </c>
      <c r="AB1009" s="341" t="s">
        <v>187</v>
      </c>
      <c r="AC1009" s="342" t="str">
        <f t="shared" si="479"/>
        <v/>
      </c>
      <c r="AD1009" s="509" t="str">
        <f t="shared" si="480"/>
        <v/>
      </c>
      <c r="AE1009" s="343" t="str">
        <f>IFERROR(ROUNDDOWN(ROUNDDOWN(ROUND(L1009*VLOOKUP(K1009,【参考】数式用!$A$2:$M$57,MATCH("処遇改善加算Ⅳ",【参考】数式用!$G$3:$M$3,0)+6,0),0),0)*AA1009*0.5,0), "")</f>
        <v/>
      </c>
      <c r="AF1009" s="344"/>
      <c r="AG1009" s="345"/>
      <c r="AH1009" s="345"/>
      <c r="AI1009" s="344"/>
      <c r="AJ1009" s="382"/>
      <c r="AK1009" s="346"/>
      <c r="AL1009" s="324" t="str">
        <f t="shared" si="481"/>
        <v/>
      </c>
      <c r="AM1009" s="325" t="str">
        <f t="shared" si="482"/>
        <v/>
      </c>
      <c r="AN1009" s="255"/>
      <c r="AO1009" s="577" t="str">
        <f>IFERROR(VLOOKUP(K1009,【参考】数式用!$A$2:$N$57,14,FALSE),"")</f>
        <v/>
      </c>
      <c r="AP1009" s="577" t="str">
        <f t="shared" si="483"/>
        <v/>
      </c>
      <c r="AQ1009" s="560" t="str">
        <f t="shared" si="484"/>
        <v/>
      </c>
      <c r="AR1009" s="560" t="str">
        <f t="shared" si="485"/>
        <v>キャリアパス要件Ⅰ・Ⅱ_</v>
      </c>
      <c r="AS1009" s="632" t="str">
        <f t="shared" si="486"/>
        <v>入力済</v>
      </c>
      <c r="AT1009" s="577" t="str">
        <f t="shared" si="487"/>
        <v/>
      </c>
      <c r="AU1009" s="632" t="str">
        <f t="shared" si="488"/>
        <v>入力済</v>
      </c>
      <c r="AV1009" s="632" t="str">
        <f t="shared" si="489"/>
        <v/>
      </c>
      <c r="AW1009" s="632" t="str">
        <f t="shared" si="490"/>
        <v/>
      </c>
      <c r="AX1009" s="577" t="str">
        <f t="shared" si="491"/>
        <v/>
      </c>
      <c r="AY1009" s="632" t="str">
        <f>IFERROR(VLOOKUP(K1009,【参考】数式用!$AR$3:$AS$49, 2, FALSE), "")</f>
        <v/>
      </c>
      <c r="AZ1009" s="577" t="str">
        <f t="shared" si="492"/>
        <v/>
      </c>
      <c r="BA1009" s="559" t="str">
        <f t="shared" si="493"/>
        <v>入力済</v>
      </c>
      <c r="BB1009" s="632" t="str">
        <f>IFERROR(VLOOKUP(K1009,【参考】数式用!$AX$3:$AY$59, 2, FALSE), "")</f>
        <v/>
      </c>
      <c r="BC1009" s="577" t="str">
        <f t="shared" si="494"/>
        <v/>
      </c>
      <c r="BD1009" s="559" t="str">
        <f t="shared" si="495"/>
        <v>入力済</v>
      </c>
      <c r="BE1009" s="559" t="str">
        <f t="shared" si="496"/>
        <v/>
      </c>
      <c r="BF1009" s="559" t="str">
        <f t="shared" si="497"/>
        <v/>
      </c>
      <c r="BG1009" s="559" t="str">
        <f t="shared" si="498"/>
        <v/>
      </c>
      <c r="BH1009" s="559" t="str">
        <f t="shared" si="499"/>
        <v/>
      </c>
      <c r="BI1009" s="559" t="str">
        <f t="shared" si="500"/>
        <v/>
      </c>
      <c r="BK1009" s="27"/>
      <c r="BL1009" s="606" t="str">
        <f t="shared" si="501"/>
        <v/>
      </c>
      <c r="BM1009" s="606" t="str">
        <f t="shared" si="502"/>
        <v/>
      </c>
      <c r="BN1009" s="606" t="str">
        <f t="shared" si="503"/>
        <v/>
      </c>
      <c r="BO1009" s="607" t="str">
        <f>IFERROR(IF(BN1009="対象",ROUNDDOWN(L1009*VLOOKUP(K1009,【参考】数式用!$A$4:$J$42,10,FALSE)*AA1009,0),""),"")</f>
        <v/>
      </c>
      <c r="BP1009" s="606" t="str">
        <f t="shared" si="507"/>
        <v/>
      </c>
      <c r="BQ1009" s="606" t="str">
        <f t="shared" si="504"/>
        <v/>
      </c>
      <c r="BR1009" s="608" t="str">
        <f t="shared" si="508"/>
        <v/>
      </c>
      <c r="BS1009" s="608" t="str">
        <f t="shared" si="505"/>
        <v/>
      </c>
      <c r="BT1009" s="606" t="str">
        <f t="shared" si="506"/>
        <v/>
      </c>
      <c r="BU1009" s="607" t="str">
        <f>IFERROR(IF(BT1009="Ⅱロ有り",ROUNDDOWN(L1009*VLOOKUP(K1009,【参考】数式用!$A$4:$J$42,10,FALSE)*AA1009,0),""),"")</f>
        <v/>
      </c>
      <c r="BV1009" s="606" t="str">
        <f>IFERROR(IF(BT1009="Ⅱロなし",ROUNDDOWN(L1009*VLOOKUP(K1009,【参考】数式用!$A$4:$J$42,8,FALSE)*AA1009,0),""),"")</f>
        <v/>
      </c>
    </row>
    <row r="1010" spans="1:74" ht="110.1" customHeight="1" thickBot="1">
      <c r="A1010" s="333">
        <v>997</v>
      </c>
      <c r="B1010" s="1008" t="str">
        <f>IF(基本情報入力シート!B1032="","",基本情報入力シート!B1032)</f>
        <v/>
      </c>
      <c r="C1010" s="1009"/>
      <c r="D1010" s="1009"/>
      <c r="E1010" s="1009"/>
      <c r="F1010" s="1010"/>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24" t="str">
        <f>IF('別紙様式2-2（個票（４、５月））'!M1010="","",'別紙様式2-2（個票（４、５月））'!M1010)</f>
        <v/>
      </c>
      <c r="N1010" s="584" t="str">
        <f>IF('別紙様式2-2（個票（４、５月））'!N1010="","",'別紙様式2-2（個票（４、５月））'!N1010)</f>
        <v/>
      </c>
      <c r="O1010" s="336"/>
      <c r="P1010" s="337" t="str">
        <f>IFERROR(VLOOKUP(K1010,【参考】数式用!$A$2:$M$57,MATCH(O1010,【参考】数式用!$G$3:$M$3,0)+6,0),"")</f>
        <v/>
      </c>
      <c r="Q1010" s="338" t="s">
        <v>118</v>
      </c>
      <c r="R1010" s="339"/>
      <c r="S1010" s="340" t="s">
        <v>183</v>
      </c>
      <c r="T1010" s="339"/>
      <c r="U1010" s="340" t="s">
        <v>184</v>
      </c>
      <c r="V1010" s="339"/>
      <c r="W1010" s="340" t="s">
        <v>183</v>
      </c>
      <c r="X1010" s="339"/>
      <c r="Y1010" s="340" t="s">
        <v>185</v>
      </c>
      <c r="Z1010" s="340" t="s">
        <v>186</v>
      </c>
      <c r="AA1010" s="340" t="str">
        <f t="shared" ref="AA1010:AA1073" si="509">IF(R1010&gt;=1,(V1010*12+X1010)-(R1010*12+T1010)+1,"")</f>
        <v/>
      </c>
      <c r="AB1010" s="341" t="s">
        <v>187</v>
      </c>
      <c r="AC1010" s="342" t="str">
        <f t="shared" ref="AC1010:AC1073" si="510">IFERROR(ROUNDDOWN(ROUND(L1010*P1010,0),0)*AA1010,"")</f>
        <v/>
      </c>
      <c r="AD1010" s="509"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2"/>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77" t="str">
        <f>IFERROR(VLOOKUP(K1010,【参考】数式用!$A$2:$N$57,14,FALSE),"")</f>
        <v/>
      </c>
      <c r="AP1010" s="577" t="str">
        <f t="shared" ref="AP1010:AP1073" si="514">IF(AND(K1010&lt;&gt;""),"O列に色付け","")</f>
        <v/>
      </c>
      <c r="AQ1010" s="560" t="str">
        <f t="shared" ref="AQ1010:AQ1073" si="515">IF(AND(AE1010&lt;&gt;0,AE1010&lt;&gt;"",AO1010="加算対象"),IF(AF1010="○","入力済","未入力"),"")</f>
        <v/>
      </c>
      <c r="AR1010" s="560" t="str">
        <f t="shared" ref="AR1010:AR1073" si="516">"キャリアパス要件Ⅰ・Ⅱ_"&amp;AO1010</f>
        <v>キャリアパス要件Ⅰ・Ⅱ_</v>
      </c>
      <c r="AS1010" s="632" t="str">
        <f t="shared" ref="AS1010:AS1073" si="517">IF(AND(O1010&lt;&gt;"", AG1010=""), "未入力", "入力済")</f>
        <v>入力済</v>
      </c>
      <c r="AT1010" s="577" t="str">
        <f t="shared" ref="AT1010:AT1073" si="518">IF(AND(O1010&lt;&gt;"", O1010&lt;&gt;"処遇改善加算Ⅳ",AO1010="加算対象"),"AH列に色付け","")</f>
        <v/>
      </c>
      <c r="AU1010" s="632" t="str">
        <f t="shared" ref="AU1010:AU1073" si="519">IF(AND(O1010&lt;&gt;"", O1010&lt;&gt;"処遇改善加算Ⅳ",O1010&lt;&gt;"処遇改善加算", AH1010=""), "未入力", "入力済")</f>
        <v>入力済</v>
      </c>
      <c r="AV1010" s="632" t="str">
        <f t="shared" ref="AV1010:AV1073" si="520">IF(OR(ISNUMBER(SEARCH("処遇改善加算Ⅰ",O1010)),ISNUMBER(SEARCH("処遇改善加算Ⅱ",O1010))),"対象","")</f>
        <v/>
      </c>
      <c r="AW1010" s="632" t="str">
        <f t="shared" ref="AW1010:AW1073" si="521">IF(AND(O1010&lt;&gt;"", O1010&lt;&gt;"処遇改善加算Ⅲ", O1010&lt;&gt;"処遇改善加算Ⅳ",O1010&lt;&gt;"処遇改善加算"),"対象", "")</f>
        <v/>
      </c>
      <c r="AX1010" s="577" t="str">
        <f t="shared" ref="AX1010:AX1073" si="522">IF(AND(AW1010=1, OR(AI1010=0,AI1010=""),AO1010="加算対象"),"AH列に色付け","")</f>
        <v/>
      </c>
      <c r="AY1010" s="632" t="str">
        <f>IFERROR(VLOOKUP(K1010,【参考】数式用!$AR$3:$AS$49, 2, FALSE), "")</f>
        <v/>
      </c>
      <c r="AZ1010" s="577" t="str">
        <f t="shared" ref="AZ1010:AZ1073" si="523">IF(AND(AO1010="加算対象",OR(O1010="処遇改善加算Ⅰイ",O1010="処遇改善加算Ⅰロ")),"AJ列に色付け","")</f>
        <v/>
      </c>
      <c r="BA1010" s="559" t="str">
        <f t="shared" ref="BA1010:BA1073" si="524">IF(AND(OR(O1010="処遇改善加算Ⅰイ",O1010="処遇改善加算Ⅰロ"), AJ1010=""), "未入力","入力済")</f>
        <v>入力済</v>
      </c>
      <c r="BB1010" s="632" t="str">
        <f>IFERROR(VLOOKUP(K1010,【参考】数式用!$AX$3:$AY$59, 2, FALSE), "")</f>
        <v/>
      </c>
      <c r="BC1010" s="577" t="str">
        <f t="shared" ref="BC1010:BC1073" si="525">IF(OR(COUNTIF(AG1010:AI1010,"*令和８年度特例要件を*")&gt;0,ISNUMBER(SEARCH("処遇改善加算Ⅰロ",O1010)),ISNUMBER(SEARCH("処遇改善加算Ⅱロ",O1010)),AO1010="加算対象外"),"AK列に色付け","")</f>
        <v/>
      </c>
      <c r="BD1010" s="559" t="str">
        <f t="shared" ref="BD1010:BD1073" si="526">IF(AND(COUNTIF(AG1010:AI1010,"*令和８年度特例要件を*")&gt;0,AK1010=""), "未入力","入力済")</f>
        <v>入力済</v>
      </c>
      <c r="BE1010" s="559" t="str">
        <f t="shared" ref="BE1010:BE1073" si="527">IF(OR(ISNUMBER(SEARCH("処遇改善加算Ⅰロ",O1010)),ISNUMBER(SEARCH("処遇改善加算Ⅱロ",O1010))),"",IF(AND(BC1010="AK列に色付け",OR(AG1010="○",AG1010="誓約"),AH1010="○",AI1010&gt;=1),"AK列色消し",""))</f>
        <v/>
      </c>
      <c r="BF1010" s="559" t="str">
        <f t="shared" ref="BF1010:BF1073" si="528">IF(AND(O1010="処遇改善加算",OR(AG1010="○",AG1010="誓約")),"AK列色消し","")</f>
        <v/>
      </c>
      <c r="BG1010" s="559" t="str">
        <f t="shared" ref="BG1010:BG1073" si="529">IF(OR(TRIM(BC1010)="",BE1010="AK列色消し",BF1010="AK列色消し"),"","入力必要")</f>
        <v/>
      </c>
      <c r="BH1010" s="559" t="str">
        <f t="shared" ref="BH1010:BH1073" si="530">IF(AND(BE1010="",BG1010="入力必要"),IF(AK1010="","未入力","入力済"),"")</f>
        <v/>
      </c>
      <c r="BI1010" s="559" t="str">
        <f t="shared" ref="BI1010:BI1073" si="531">G1010</f>
        <v/>
      </c>
      <c r="BK1010" s="27"/>
      <c r="BL1010" s="606" t="str">
        <f t="shared" ref="BL1010:BL1073" si="532">IF(AND(K1010&lt;&gt;"",K1010&lt;&gt;"計画相談支援",K1010&lt;&gt;"地域相談支援（地域定着支援）",K1010&lt;&gt;"地域相談支援（地域移行支援）",K1010&lt;&gt;"障害児相談支援"),"O列に色付け","")</f>
        <v/>
      </c>
      <c r="BM1010" s="606" t="str">
        <f t="shared" ref="BM1010:BM1073" si="533">IF(OR(O1010="処遇改善加算Ⅰロ",O1010="処遇改善加算Ⅱロ"),"対象","")</f>
        <v/>
      </c>
      <c r="BN1010" s="60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607" t="str">
        <f>IFERROR(IF(BN1010="対象",ROUNDDOWN(L1010*VLOOKUP(K1010,【参考】数式用!$A$4:$J$42,10,FALSE)*AA1010,0),""),"")</f>
        <v/>
      </c>
      <c r="BP1010" s="606" t="str">
        <f t="shared" si="507"/>
        <v/>
      </c>
      <c r="BQ1010" s="606" t="str">
        <f t="shared" ref="BQ1010:BQ1073" si="535">IF(O1010="処遇改善加算","対象","")</f>
        <v/>
      </c>
      <c r="BR1010" s="608" t="str">
        <f t="shared" si="508"/>
        <v/>
      </c>
      <c r="BS1010" s="608" t="str">
        <f t="shared" ref="BS1010:BS1073" si="536">IF(BM1010="対象","",IF(COUNTIF(AF1010:AH1010,"*令和８年度特例要件を*")&gt;0,"特例要件",""))</f>
        <v/>
      </c>
      <c r="BT1010" s="606" t="str">
        <f t="shared" ref="BT1010:BT1073" si="537">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607" t="str">
        <f>IFERROR(IF(BT1010="Ⅱロ有り",ROUNDDOWN(L1010*VLOOKUP(K1010,【参考】数式用!$A$4:$J$42,10,FALSE)*AA1010,0),""),"")</f>
        <v/>
      </c>
      <c r="BV1010" s="606" t="str">
        <f>IFERROR(IF(BT1010="Ⅱロなし",ROUNDDOWN(L1010*VLOOKUP(K1010,【参考】数式用!$A$4:$J$42,8,FALSE)*AA1010,0),""),"")</f>
        <v/>
      </c>
    </row>
    <row r="1011" spans="1:74" ht="110.1" customHeight="1" thickBot="1">
      <c r="A1011" s="333">
        <v>998</v>
      </c>
      <c r="B1011" s="1008" t="str">
        <f>IF(基本情報入力シート!B1033="","",基本情報入力シート!B1033)</f>
        <v/>
      </c>
      <c r="C1011" s="1009"/>
      <c r="D1011" s="1009"/>
      <c r="E1011" s="1009"/>
      <c r="F1011" s="1010"/>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24" t="str">
        <f>IF('別紙様式2-2（個票（４、５月））'!M1011="","",'別紙様式2-2（個票（４、５月））'!M1011)</f>
        <v/>
      </c>
      <c r="N1011" s="584" t="str">
        <f>IF('別紙様式2-2（個票（４、５月））'!N1011="","",'別紙様式2-2（個票（４、５月））'!N1011)</f>
        <v/>
      </c>
      <c r="O1011" s="336"/>
      <c r="P1011" s="337" t="str">
        <f>IFERROR(VLOOKUP(K1011,【参考】数式用!$A$2:$M$57,MATCH(O1011,【参考】数式用!$G$3:$M$3,0)+6,0),"")</f>
        <v/>
      </c>
      <c r="Q1011" s="338" t="s">
        <v>118</v>
      </c>
      <c r="R1011" s="339"/>
      <c r="S1011" s="340" t="s">
        <v>183</v>
      </c>
      <c r="T1011" s="339"/>
      <c r="U1011" s="340" t="s">
        <v>184</v>
      </c>
      <c r="V1011" s="339"/>
      <c r="W1011" s="340" t="s">
        <v>183</v>
      </c>
      <c r="X1011" s="339"/>
      <c r="Y1011" s="340" t="s">
        <v>185</v>
      </c>
      <c r="Z1011" s="340" t="s">
        <v>186</v>
      </c>
      <c r="AA1011" s="340" t="str">
        <f t="shared" si="509"/>
        <v/>
      </c>
      <c r="AB1011" s="341" t="s">
        <v>187</v>
      </c>
      <c r="AC1011" s="342" t="str">
        <f t="shared" si="510"/>
        <v/>
      </c>
      <c r="AD1011" s="509" t="str">
        <f t="shared" si="511"/>
        <v/>
      </c>
      <c r="AE1011" s="343" t="str">
        <f>IFERROR(ROUNDDOWN(ROUNDDOWN(ROUND(L1011*VLOOKUP(K1011,【参考】数式用!$A$2:$M$57,MATCH("処遇改善加算Ⅳ",【参考】数式用!$G$3:$M$3,0)+6,0),0),0)*AA1011*0.5,0), "")</f>
        <v/>
      </c>
      <c r="AF1011" s="344"/>
      <c r="AG1011" s="345"/>
      <c r="AH1011" s="345"/>
      <c r="AI1011" s="344"/>
      <c r="AJ1011" s="382"/>
      <c r="AK1011" s="346"/>
      <c r="AL1011" s="324" t="str">
        <f t="shared" si="512"/>
        <v/>
      </c>
      <c r="AM1011" s="325" t="str">
        <f t="shared" si="513"/>
        <v/>
      </c>
      <c r="AN1011" s="255"/>
      <c r="AO1011" s="577" t="str">
        <f>IFERROR(VLOOKUP(K1011,【参考】数式用!$A$2:$N$57,14,FALSE),"")</f>
        <v/>
      </c>
      <c r="AP1011" s="577" t="str">
        <f t="shared" si="514"/>
        <v/>
      </c>
      <c r="AQ1011" s="560" t="str">
        <f t="shared" si="515"/>
        <v/>
      </c>
      <c r="AR1011" s="560" t="str">
        <f t="shared" si="516"/>
        <v>キャリアパス要件Ⅰ・Ⅱ_</v>
      </c>
      <c r="AS1011" s="632" t="str">
        <f t="shared" si="517"/>
        <v>入力済</v>
      </c>
      <c r="AT1011" s="577" t="str">
        <f t="shared" si="518"/>
        <v/>
      </c>
      <c r="AU1011" s="632" t="str">
        <f t="shared" si="519"/>
        <v>入力済</v>
      </c>
      <c r="AV1011" s="632" t="str">
        <f t="shared" si="520"/>
        <v/>
      </c>
      <c r="AW1011" s="632" t="str">
        <f t="shared" si="521"/>
        <v/>
      </c>
      <c r="AX1011" s="577" t="str">
        <f t="shared" si="522"/>
        <v/>
      </c>
      <c r="AY1011" s="632" t="str">
        <f>IFERROR(VLOOKUP(K1011,【参考】数式用!$AR$3:$AS$49, 2, FALSE), "")</f>
        <v/>
      </c>
      <c r="AZ1011" s="577" t="str">
        <f t="shared" si="523"/>
        <v/>
      </c>
      <c r="BA1011" s="559" t="str">
        <f t="shared" si="524"/>
        <v>入力済</v>
      </c>
      <c r="BB1011" s="632" t="str">
        <f>IFERROR(VLOOKUP(K1011,【参考】数式用!$AX$3:$AY$59, 2, FALSE), "")</f>
        <v/>
      </c>
      <c r="BC1011" s="577" t="str">
        <f t="shared" si="525"/>
        <v/>
      </c>
      <c r="BD1011" s="559" t="str">
        <f t="shared" si="526"/>
        <v>入力済</v>
      </c>
      <c r="BE1011" s="559" t="str">
        <f t="shared" si="527"/>
        <v/>
      </c>
      <c r="BF1011" s="559" t="str">
        <f t="shared" si="528"/>
        <v/>
      </c>
      <c r="BG1011" s="559" t="str">
        <f t="shared" si="529"/>
        <v/>
      </c>
      <c r="BH1011" s="559" t="str">
        <f t="shared" si="530"/>
        <v/>
      </c>
      <c r="BI1011" s="559" t="str">
        <f t="shared" si="531"/>
        <v/>
      </c>
      <c r="BK1011" s="27"/>
      <c r="BL1011" s="606" t="str">
        <f t="shared" si="532"/>
        <v/>
      </c>
      <c r="BM1011" s="606" t="str">
        <f t="shared" si="533"/>
        <v/>
      </c>
      <c r="BN1011" s="606" t="str">
        <f t="shared" si="534"/>
        <v/>
      </c>
      <c r="BO1011" s="607" t="str">
        <f>IFERROR(IF(BN1011="対象",ROUNDDOWN(L1011*VLOOKUP(K1011,【参考】数式用!$A$4:$J$42,10,FALSE)*AA1011,0),""),"")</f>
        <v/>
      </c>
      <c r="BP1011" s="606" t="str">
        <f t="shared" si="507"/>
        <v/>
      </c>
      <c r="BQ1011" s="606" t="str">
        <f t="shared" si="535"/>
        <v/>
      </c>
      <c r="BR1011" s="608" t="str">
        <f t="shared" si="508"/>
        <v/>
      </c>
      <c r="BS1011" s="608" t="str">
        <f t="shared" si="536"/>
        <v/>
      </c>
      <c r="BT1011" s="606" t="str">
        <f t="shared" si="537"/>
        <v/>
      </c>
      <c r="BU1011" s="607" t="str">
        <f>IFERROR(IF(BT1011="Ⅱロ有り",ROUNDDOWN(L1011*VLOOKUP(K1011,【参考】数式用!$A$4:$J$42,10,FALSE)*AA1011,0),""),"")</f>
        <v/>
      </c>
      <c r="BV1011" s="606" t="str">
        <f>IFERROR(IF(BT1011="Ⅱロなし",ROUNDDOWN(L1011*VLOOKUP(K1011,【参考】数式用!$A$4:$J$42,8,FALSE)*AA1011,0),""),"")</f>
        <v/>
      </c>
    </row>
    <row r="1012" spans="1:74" ht="110.1" customHeight="1" thickBot="1">
      <c r="A1012" s="333">
        <v>999</v>
      </c>
      <c r="B1012" s="1008" t="str">
        <f>IF(基本情報入力シート!B1034="","",基本情報入力シート!B1034)</f>
        <v/>
      </c>
      <c r="C1012" s="1009"/>
      <c r="D1012" s="1009"/>
      <c r="E1012" s="1009"/>
      <c r="F1012" s="1010"/>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24" t="str">
        <f>IF('別紙様式2-2（個票（４、５月））'!M1012="","",'別紙様式2-2（個票（４、５月））'!M1012)</f>
        <v/>
      </c>
      <c r="N1012" s="584" t="str">
        <f>IF('別紙様式2-2（個票（４、５月））'!N1012="","",'別紙様式2-2（個票（４、５月））'!N1012)</f>
        <v/>
      </c>
      <c r="O1012" s="336"/>
      <c r="P1012" s="337" t="str">
        <f>IFERROR(VLOOKUP(K1012,【参考】数式用!$A$2:$M$57,MATCH(O1012,【参考】数式用!$G$3:$M$3,0)+6,0),"")</f>
        <v/>
      </c>
      <c r="Q1012" s="338" t="s">
        <v>118</v>
      </c>
      <c r="R1012" s="339"/>
      <c r="S1012" s="340" t="s">
        <v>183</v>
      </c>
      <c r="T1012" s="339"/>
      <c r="U1012" s="340" t="s">
        <v>184</v>
      </c>
      <c r="V1012" s="339"/>
      <c r="W1012" s="340" t="s">
        <v>183</v>
      </c>
      <c r="X1012" s="339"/>
      <c r="Y1012" s="340" t="s">
        <v>185</v>
      </c>
      <c r="Z1012" s="340" t="s">
        <v>186</v>
      </c>
      <c r="AA1012" s="340" t="str">
        <f t="shared" si="509"/>
        <v/>
      </c>
      <c r="AB1012" s="341" t="s">
        <v>187</v>
      </c>
      <c r="AC1012" s="342" t="str">
        <f t="shared" si="510"/>
        <v/>
      </c>
      <c r="AD1012" s="509" t="str">
        <f t="shared" si="511"/>
        <v/>
      </c>
      <c r="AE1012" s="343" t="str">
        <f>IFERROR(ROUNDDOWN(ROUNDDOWN(ROUND(L1012*VLOOKUP(K1012,【参考】数式用!$A$2:$M$57,MATCH("処遇改善加算Ⅳ",【参考】数式用!$G$3:$M$3,0)+6,0),0),0)*AA1012*0.5,0), "")</f>
        <v/>
      </c>
      <c r="AF1012" s="344"/>
      <c r="AG1012" s="345"/>
      <c r="AH1012" s="345"/>
      <c r="AI1012" s="344"/>
      <c r="AJ1012" s="382"/>
      <c r="AK1012" s="346"/>
      <c r="AL1012" s="324" t="str">
        <f t="shared" si="512"/>
        <v/>
      </c>
      <c r="AM1012" s="325" t="str">
        <f t="shared" si="513"/>
        <v/>
      </c>
      <c r="AN1012" s="255"/>
      <c r="AO1012" s="577" t="str">
        <f>IFERROR(VLOOKUP(K1012,【参考】数式用!$A$2:$N$57,14,FALSE),"")</f>
        <v/>
      </c>
      <c r="AP1012" s="577" t="str">
        <f t="shared" si="514"/>
        <v/>
      </c>
      <c r="AQ1012" s="560" t="str">
        <f t="shared" si="515"/>
        <v/>
      </c>
      <c r="AR1012" s="560" t="str">
        <f t="shared" si="516"/>
        <v>キャリアパス要件Ⅰ・Ⅱ_</v>
      </c>
      <c r="AS1012" s="632" t="str">
        <f t="shared" si="517"/>
        <v>入力済</v>
      </c>
      <c r="AT1012" s="577" t="str">
        <f t="shared" si="518"/>
        <v/>
      </c>
      <c r="AU1012" s="632" t="str">
        <f t="shared" si="519"/>
        <v>入力済</v>
      </c>
      <c r="AV1012" s="632" t="str">
        <f t="shared" si="520"/>
        <v/>
      </c>
      <c r="AW1012" s="632" t="str">
        <f t="shared" si="521"/>
        <v/>
      </c>
      <c r="AX1012" s="577" t="str">
        <f t="shared" si="522"/>
        <v/>
      </c>
      <c r="AY1012" s="632" t="str">
        <f>IFERROR(VLOOKUP(K1012,【参考】数式用!$AR$3:$AS$49, 2, FALSE), "")</f>
        <v/>
      </c>
      <c r="AZ1012" s="577" t="str">
        <f t="shared" si="523"/>
        <v/>
      </c>
      <c r="BA1012" s="559" t="str">
        <f t="shared" si="524"/>
        <v>入力済</v>
      </c>
      <c r="BB1012" s="632" t="str">
        <f>IFERROR(VLOOKUP(K1012,【参考】数式用!$AX$3:$AY$59, 2, FALSE), "")</f>
        <v/>
      </c>
      <c r="BC1012" s="577" t="str">
        <f t="shared" si="525"/>
        <v/>
      </c>
      <c r="BD1012" s="559" t="str">
        <f t="shared" si="526"/>
        <v>入力済</v>
      </c>
      <c r="BE1012" s="559" t="str">
        <f t="shared" si="527"/>
        <v/>
      </c>
      <c r="BF1012" s="559" t="str">
        <f t="shared" si="528"/>
        <v/>
      </c>
      <c r="BG1012" s="559" t="str">
        <f t="shared" si="529"/>
        <v/>
      </c>
      <c r="BH1012" s="559" t="str">
        <f t="shared" si="530"/>
        <v/>
      </c>
      <c r="BI1012" s="559" t="str">
        <f t="shared" si="531"/>
        <v/>
      </c>
      <c r="BK1012" s="27"/>
      <c r="BL1012" s="606" t="str">
        <f t="shared" si="532"/>
        <v/>
      </c>
      <c r="BM1012" s="606" t="str">
        <f t="shared" si="533"/>
        <v/>
      </c>
      <c r="BN1012" s="606" t="str">
        <f t="shared" si="534"/>
        <v/>
      </c>
      <c r="BO1012" s="607" t="str">
        <f>IFERROR(IF(BN1012="対象",ROUNDDOWN(L1012*VLOOKUP(K1012,【参考】数式用!$A$4:$J$42,10,FALSE)*AA1012,0),""),"")</f>
        <v/>
      </c>
      <c r="BP1012" s="606" t="str">
        <f t="shared" si="507"/>
        <v/>
      </c>
      <c r="BQ1012" s="606" t="str">
        <f t="shared" si="535"/>
        <v/>
      </c>
      <c r="BR1012" s="608" t="str">
        <f t="shared" si="508"/>
        <v/>
      </c>
      <c r="BS1012" s="608" t="str">
        <f t="shared" si="536"/>
        <v/>
      </c>
      <c r="BT1012" s="606" t="str">
        <f t="shared" si="537"/>
        <v/>
      </c>
      <c r="BU1012" s="607" t="str">
        <f>IFERROR(IF(BT1012="Ⅱロ有り",ROUNDDOWN(L1012*VLOOKUP(K1012,【参考】数式用!$A$4:$J$42,10,FALSE)*AA1012,0),""),"")</f>
        <v/>
      </c>
      <c r="BV1012" s="606" t="str">
        <f>IFERROR(IF(BT1012="Ⅱロなし",ROUNDDOWN(L1012*VLOOKUP(K1012,【参考】数式用!$A$4:$J$42,8,FALSE)*AA1012,0),""),"")</f>
        <v/>
      </c>
    </row>
    <row r="1013" spans="1:74" ht="110.1" customHeight="1" thickBot="1">
      <c r="A1013" s="333">
        <v>1000</v>
      </c>
      <c r="B1013" s="1008" t="str">
        <f>IF(基本情報入力シート!B1035="","",基本情報入力シート!B1035)</f>
        <v/>
      </c>
      <c r="C1013" s="1009"/>
      <c r="D1013" s="1009"/>
      <c r="E1013" s="1009"/>
      <c r="F1013" s="1010"/>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24" t="str">
        <f>IF('別紙様式2-2（個票（４、５月））'!M1013="","",'別紙様式2-2（個票（４、５月））'!M1013)</f>
        <v/>
      </c>
      <c r="N1013" s="584" t="str">
        <f>IF('別紙様式2-2（個票（４、５月））'!N1013="","",'別紙様式2-2（個票（４、５月））'!N1013)</f>
        <v/>
      </c>
      <c r="O1013" s="336"/>
      <c r="P1013" s="337" t="str">
        <f>IFERROR(VLOOKUP(K1013,【参考】数式用!$A$2:$M$57,MATCH(O1013,【参考】数式用!$G$3:$M$3,0)+6,0),"")</f>
        <v/>
      </c>
      <c r="Q1013" s="338" t="s">
        <v>118</v>
      </c>
      <c r="R1013" s="339"/>
      <c r="S1013" s="340" t="s">
        <v>183</v>
      </c>
      <c r="T1013" s="339"/>
      <c r="U1013" s="340" t="s">
        <v>184</v>
      </c>
      <c r="V1013" s="339"/>
      <c r="W1013" s="340" t="s">
        <v>183</v>
      </c>
      <c r="X1013" s="339"/>
      <c r="Y1013" s="340" t="s">
        <v>185</v>
      </c>
      <c r="Z1013" s="340" t="s">
        <v>186</v>
      </c>
      <c r="AA1013" s="340" t="str">
        <f t="shared" si="509"/>
        <v/>
      </c>
      <c r="AB1013" s="341" t="s">
        <v>187</v>
      </c>
      <c r="AC1013" s="342" t="str">
        <f t="shared" si="510"/>
        <v/>
      </c>
      <c r="AD1013" s="509" t="str">
        <f t="shared" si="511"/>
        <v/>
      </c>
      <c r="AE1013" s="343" t="str">
        <f>IFERROR(ROUNDDOWN(ROUNDDOWN(ROUND(L1013*VLOOKUP(K1013,【参考】数式用!$A$2:$M$57,MATCH("処遇改善加算Ⅳ",【参考】数式用!$G$3:$M$3,0)+6,0),0),0)*AA1013*0.5,0), "")</f>
        <v/>
      </c>
      <c r="AF1013" s="344"/>
      <c r="AG1013" s="345"/>
      <c r="AH1013" s="345"/>
      <c r="AI1013" s="344"/>
      <c r="AJ1013" s="382"/>
      <c r="AK1013" s="346"/>
      <c r="AL1013" s="324" t="str">
        <f t="shared" si="512"/>
        <v/>
      </c>
      <c r="AM1013" s="325" t="str">
        <f t="shared" si="513"/>
        <v/>
      </c>
      <c r="AN1013" s="255"/>
      <c r="AO1013" s="577" t="str">
        <f>IFERROR(VLOOKUP(K1013,【参考】数式用!$A$2:$N$57,14,FALSE),"")</f>
        <v/>
      </c>
      <c r="AP1013" s="577" t="str">
        <f t="shared" si="514"/>
        <v/>
      </c>
      <c r="AQ1013" s="560" t="str">
        <f t="shared" si="515"/>
        <v/>
      </c>
      <c r="AR1013" s="560" t="str">
        <f t="shared" si="516"/>
        <v>キャリアパス要件Ⅰ・Ⅱ_</v>
      </c>
      <c r="AS1013" s="632" t="str">
        <f t="shared" si="517"/>
        <v>入力済</v>
      </c>
      <c r="AT1013" s="577" t="str">
        <f t="shared" si="518"/>
        <v/>
      </c>
      <c r="AU1013" s="632" t="str">
        <f t="shared" si="519"/>
        <v>入力済</v>
      </c>
      <c r="AV1013" s="632" t="str">
        <f t="shared" si="520"/>
        <v/>
      </c>
      <c r="AW1013" s="632" t="str">
        <f t="shared" si="521"/>
        <v/>
      </c>
      <c r="AX1013" s="577" t="str">
        <f t="shared" si="522"/>
        <v/>
      </c>
      <c r="AY1013" s="632" t="str">
        <f>IFERROR(VLOOKUP(K1013,【参考】数式用!$AR$3:$AS$49, 2, FALSE), "")</f>
        <v/>
      </c>
      <c r="AZ1013" s="577" t="str">
        <f t="shared" si="523"/>
        <v/>
      </c>
      <c r="BA1013" s="559" t="str">
        <f t="shared" si="524"/>
        <v>入力済</v>
      </c>
      <c r="BB1013" s="632" t="str">
        <f>IFERROR(VLOOKUP(K1013,【参考】数式用!$AX$3:$AY$59, 2, FALSE), "")</f>
        <v/>
      </c>
      <c r="BC1013" s="577" t="str">
        <f t="shared" si="525"/>
        <v/>
      </c>
      <c r="BD1013" s="559" t="str">
        <f t="shared" si="526"/>
        <v>入力済</v>
      </c>
      <c r="BE1013" s="559" t="str">
        <f t="shared" si="527"/>
        <v/>
      </c>
      <c r="BF1013" s="559" t="str">
        <f t="shared" si="528"/>
        <v/>
      </c>
      <c r="BG1013" s="559" t="str">
        <f t="shared" si="529"/>
        <v/>
      </c>
      <c r="BH1013" s="559" t="str">
        <f t="shared" si="530"/>
        <v/>
      </c>
      <c r="BI1013" s="559" t="str">
        <f t="shared" si="531"/>
        <v/>
      </c>
      <c r="BK1013" s="27"/>
      <c r="BL1013" s="606" t="str">
        <f t="shared" si="532"/>
        <v/>
      </c>
      <c r="BM1013" s="606" t="str">
        <f t="shared" si="533"/>
        <v/>
      </c>
      <c r="BN1013" s="606" t="str">
        <f t="shared" si="534"/>
        <v/>
      </c>
      <c r="BO1013" s="607" t="str">
        <f>IFERROR(IF(BN1013="対象",ROUNDDOWN(L1013*VLOOKUP(K1013,【参考】数式用!$A$4:$J$42,10,FALSE)*AA1013,0),""),"")</f>
        <v/>
      </c>
      <c r="BP1013" s="606" t="str">
        <f t="shared" si="507"/>
        <v/>
      </c>
      <c r="BQ1013" s="606" t="str">
        <f t="shared" si="535"/>
        <v/>
      </c>
      <c r="BR1013" s="608" t="str">
        <f t="shared" si="508"/>
        <v/>
      </c>
      <c r="BS1013" s="608" t="str">
        <f t="shared" si="536"/>
        <v/>
      </c>
      <c r="BT1013" s="606" t="str">
        <f t="shared" si="537"/>
        <v/>
      </c>
      <c r="BU1013" s="607" t="str">
        <f>IFERROR(IF(BT1013="Ⅱロ有り",ROUNDDOWN(L1013*VLOOKUP(K1013,【参考】数式用!$A$4:$J$42,10,FALSE)*AA1013,0),""),"")</f>
        <v/>
      </c>
      <c r="BV1013" s="606" t="str">
        <f>IFERROR(IF(BT1013="Ⅱロなし",ROUNDDOWN(L1013*VLOOKUP(K1013,【参考】数式用!$A$4:$J$42,8,FALSE)*AA1013,0),""),"")</f>
        <v/>
      </c>
    </row>
    <row r="1014" spans="1:74" ht="110.1" customHeight="1" thickBot="1">
      <c r="A1014" s="333">
        <v>1001</v>
      </c>
      <c r="B1014" s="1008" t="str">
        <f>IF(基本情報入力シート!B1036="","",基本情報入力シート!B1036)</f>
        <v/>
      </c>
      <c r="C1014" s="1009"/>
      <c r="D1014" s="1009"/>
      <c r="E1014" s="1009"/>
      <c r="F1014" s="1010"/>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24" t="str">
        <f>IF('別紙様式2-2（個票（４、５月））'!M1014="","",'別紙様式2-2（個票（４、５月））'!M1014)</f>
        <v/>
      </c>
      <c r="N1014" s="584" t="str">
        <f>IF('別紙様式2-2（個票（４、５月））'!N1014="","",'別紙様式2-2（個票（４、５月））'!N1014)</f>
        <v/>
      </c>
      <c r="O1014" s="336"/>
      <c r="P1014" s="337" t="str">
        <f>IFERROR(VLOOKUP(K1014,【参考】数式用!$A$2:$M$57,MATCH(O1014,【参考】数式用!$G$3:$M$3,0)+6,0),"")</f>
        <v/>
      </c>
      <c r="Q1014" s="338" t="s">
        <v>118</v>
      </c>
      <c r="R1014" s="339"/>
      <c r="S1014" s="340" t="s">
        <v>183</v>
      </c>
      <c r="T1014" s="339"/>
      <c r="U1014" s="340" t="s">
        <v>184</v>
      </c>
      <c r="V1014" s="339"/>
      <c r="W1014" s="340" t="s">
        <v>183</v>
      </c>
      <c r="X1014" s="339"/>
      <c r="Y1014" s="340" t="s">
        <v>185</v>
      </c>
      <c r="Z1014" s="340" t="s">
        <v>186</v>
      </c>
      <c r="AA1014" s="340" t="str">
        <f t="shared" si="509"/>
        <v/>
      </c>
      <c r="AB1014" s="341" t="s">
        <v>187</v>
      </c>
      <c r="AC1014" s="342" t="str">
        <f t="shared" si="510"/>
        <v/>
      </c>
      <c r="AD1014" s="509" t="str">
        <f t="shared" si="511"/>
        <v/>
      </c>
      <c r="AE1014" s="343" t="str">
        <f>IFERROR(ROUNDDOWN(ROUNDDOWN(ROUND(L1014*VLOOKUP(K1014,【参考】数式用!$A$2:$M$57,MATCH("処遇改善加算Ⅳ",【参考】数式用!$G$3:$M$3,0)+6,0),0),0)*AA1014*0.5,0), "")</f>
        <v/>
      </c>
      <c r="AF1014" s="344"/>
      <c r="AG1014" s="345"/>
      <c r="AH1014" s="345"/>
      <c r="AI1014" s="344"/>
      <c r="AJ1014" s="382"/>
      <c r="AK1014" s="346"/>
      <c r="AL1014" s="324" t="str">
        <f t="shared" si="512"/>
        <v/>
      </c>
      <c r="AM1014" s="325" t="str">
        <f t="shared" si="513"/>
        <v/>
      </c>
      <c r="AN1014" s="255"/>
      <c r="AO1014" s="577" t="str">
        <f>IFERROR(VLOOKUP(K1014,【参考】数式用!$A$2:$N$57,14,FALSE),"")</f>
        <v/>
      </c>
      <c r="AP1014" s="577" t="str">
        <f t="shared" si="514"/>
        <v/>
      </c>
      <c r="AQ1014" s="560" t="str">
        <f t="shared" si="515"/>
        <v/>
      </c>
      <c r="AR1014" s="560" t="str">
        <f t="shared" si="516"/>
        <v>キャリアパス要件Ⅰ・Ⅱ_</v>
      </c>
      <c r="AS1014" s="632" t="str">
        <f t="shared" si="517"/>
        <v>入力済</v>
      </c>
      <c r="AT1014" s="577" t="str">
        <f t="shared" si="518"/>
        <v/>
      </c>
      <c r="AU1014" s="632" t="str">
        <f t="shared" si="519"/>
        <v>入力済</v>
      </c>
      <c r="AV1014" s="632" t="str">
        <f t="shared" si="520"/>
        <v/>
      </c>
      <c r="AW1014" s="632" t="str">
        <f t="shared" si="521"/>
        <v/>
      </c>
      <c r="AX1014" s="577" t="str">
        <f t="shared" si="522"/>
        <v/>
      </c>
      <c r="AY1014" s="632" t="str">
        <f>IFERROR(VLOOKUP(K1014,【参考】数式用!$AR$3:$AS$49, 2, FALSE), "")</f>
        <v/>
      </c>
      <c r="AZ1014" s="577" t="str">
        <f t="shared" si="523"/>
        <v/>
      </c>
      <c r="BA1014" s="559" t="str">
        <f t="shared" si="524"/>
        <v>入力済</v>
      </c>
      <c r="BB1014" s="632" t="str">
        <f>IFERROR(VLOOKUP(K1014,【参考】数式用!$AX$3:$AY$59, 2, FALSE), "")</f>
        <v/>
      </c>
      <c r="BC1014" s="577" t="str">
        <f t="shared" si="525"/>
        <v/>
      </c>
      <c r="BD1014" s="559" t="str">
        <f t="shared" si="526"/>
        <v>入力済</v>
      </c>
      <c r="BE1014" s="559" t="str">
        <f t="shared" si="527"/>
        <v/>
      </c>
      <c r="BF1014" s="559" t="str">
        <f t="shared" si="528"/>
        <v/>
      </c>
      <c r="BG1014" s="559" t="str">
        <f t="shared" si="529"/>
        <v/>
      </c>
      <c r="BH1014" s="559" t="str">
        <f t="shared" si="530"/>
        <v/>
      </c>
      <c r="BI1014" s="559" t="str">
        <f t="shared" si="531"/>
        <v/>
      </c>
      <c r="BK1014" s="27"/>
      <c r="BL1014" s="606" t="str">
        <f t="shared" si="532"/>
        <v/>
      </c>
      <c r="BM1014" s="606" t="str">
        <f t="shared" si="533"/>
        <v/>
      </c>
      <c r="BN1014" s="606" t="str">
        <f t="shared" si="534"/>
        <v/>
      </c>
      <c r="BO1014" s="607" t="str">
        <f>IFERROR(IF(BN1014="対象",ROUNDDOWN(L1014*VLOOKUP(K1014,【参考】数式用!$A$4:$J$42,10,FALSE)*AA1014,0),""),"")</f>
        <v/>
      </c>
      <c r="BP1014" s="606" t="str">
        <f t="shared" si="507"/>
        <v/>
      </c>
      <c r="BQ1014" s="606" t="str">
        <f t="shared" si="535"/>
        <v/>
      </c>
      <c r="BR1014" s="608" t="str">
        <f t="shared" si="508"/>
        <v/>
      </c>
      <c r="BS1014" s="608" t="str">
        <f t="shared" si="536"/>
        <v/>
      </c>
      <c r="BT1014" s="606" t="str">
        <f t="shared" si="537"/>
        <v/>
      </c>
      <c r="BU1014" s="607" t="str">
        <f>IFERROR(IF(BT1014="Ⅱロ有り",ROUNDDOWN(L1014*VLOOKUP(K1014,【参考】数式用!$A$4:$J$42,10,FALSE)*AA1014,0),""),"")</f>
        <v/>
      </c>
      <c r="BV1014" s="606" t="str">
        <f>IFERROR(IF(BT1014="Ⅱロなし",ROUNDDOWN(L1014*VLOOKUP(K1014,【参考】数式用!$A$4:$J$42,8,FALSE)*AA1014,0),""),"")</f>
        <v/>
      </c>
    </row>
    <row r="1015" spans="1:74" ht="110.1" customHeight="1" thickBot="1">
      <c r="A1015" s="333">
        <v>1002</v>
      </c>
      <c r="B1015" s="1008" t="str">
        <f>IF(基本情報入力シート!B1037="","",基本情報入力シート!B1037)</f>
        <v/>
      </c>
      <c r="C1015" s="1009"/>
      <c r="D1015" s="1009"/>
      <c r="E1015" s="1009"/>
      <c r="F1015" s="1010"/>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24" t="str">
        <f>IF('別紙様式2-2（個票（４、５月））'!M1015="","",'別紙様式2-2（個票（４、５月））'!M1015)</f>
        <v/>
      </c>
      <c r="N1015" s="584" t="str">
        <f>IF('別紙様式2-2（個票（４、５月））'!N1015="","",'別紙様式2-2（個票（４、５月））'!N1015)</f>
        <v/>
      </c>
      <c r="O1015" s="336"/>
      <c r="P1015" s="337" t="str">
        <f>IFERROR(VLOOKUP(K1015,【参考】数式用!$A$2:$M$57,MATCH(O1015,【参考】数式用!$G$3:$M$3,0)+6,0),"")</f>
        <v/>
      </c>
      <c r="Q1015" s="338" t="s">
        <v>118</v>
      </c>
      <c r="R1015" s="339"/>
      <c r="S1015" s="340" t="s">
        <v>183</v>
      </c>
      <c r="T1015" s="339"/>
      <c r="U1015" s="340" t="s">
        <v>184</v>
      </c>
      <c r="V1015" s="339"/>
      <c r="W1015" s="340" t="s">
        <v>183</v>
      </c>
      <c r="X1015" s="339"/>
      <c r="Y1015" s="340" t="s">
        <v>185</v>
      </c>
      <c r="Z1015" s="340" t="s">
        <v>186</v>
      </c>
      <c r="AA1015" s="340" t="str">
        <f t="shared" si="509"/>
        <v/>
      </c>
      <c r="AB1015" s="341" t="s">
        <v>187</v>
      </c>
      <c r="AC1015" s="342" t="str">
        <f t="shared" si="510"/>
        <v/>
      </c>
      <c r="AD1015" s="509" t="str">
        <f t="shared" si="511"/>
        <v/>
      </c>
      <c r="AE1015" s="343" t="str">
        <f>IFERROR(ROUNDDOWN(ROUNDDOWN(ROUND(L1015*VLOOKUP(K1015,【参考】数式用!$A$2:$M$57,MATCH("処遇改善加算Ⅳ",【参考】数式用!$G$3:$M$3,0)+6,0),0),0)*AA1015*0.5,0), "")</f>
        <v/>
      </c>
      <c r="AF1015" s="344"/>
      <c r="AG1015" s="345"/>
      <c r="AH1015" s="345"/>
      <c r="AI1015" s="344"/>
      <c r="AJ1015" s="382"/>
      <c r="AK1015" s="346"/>
      <c r="AL1015" s="324" t="str">
        <f t="shared" si="512"/>
        <v/>
      </c>
      <c r="AM1015" s="325" t="str">
        <f t="shared" si="513"/>
        <v/>
      </c>
      <c r="AN1015" s="255"/>
      <c r="AO1015" s="577" t="str">
        <f>IFERROR(VLOOKUP(K1015,【参考】数式用!$A$2:$N$57,14,FALSE),"")</f>
        <v/>
      </c>
      <c r="AP1015" s="577" t="str">
        <f t="shared" si="514"/>
        <v/>
      </c>
      <c r="AQ1015" s="560" t="str">
        <f t="shared" si="515"/>
        <v/>
      </c>
      <c r="AR1015" s="560" t="str">
        <f t="shared" si="516"/>
        <v>キャリアパス要件Ⅰ・Ⅱ_</v>
      </c>
      <c r="AS1015" s="632" t="str">
        <f t="shared" si="517"/>
        <v>入力済</v>
      </c>
      <c r="AT1015" s="577" t="str">
        <f t="shared" si="518"/>
        <v/>
      </c>
      <c r="AU1015" s="632" t="str">
        <f t="shared" si="519"/>
        <v>入力済</v>
      </c>
      <c r="AV1015" s="632" t="str">
        <f t="shared" si="520"/>
        <v/>
      </c>
      <c r="AW1015" s="632" t="str">
        <f t="shared" si="521"/>
        <v/>
      </c>
      <c r="AX1015" s="577" t="str">
        <f t="shared" si="522"/>
        <v/>
      </c>
      <c r="AY1015" s="632" t="str">
        <f>IFERROR(VLOOKUP(K1015,【参考】数式用!$AR$3:$AS$49, 2, FALSE), "")</f>
        <v/>
      </c>
      <c r="AZ1015" s="577" t="str">
        <f t="shared" si="523"/>
        <v/>
      </c>
      <c r="BA1015" s="559" t="str">
        <f t="shared" si="524"/>
        <v>入力済</v>
      </c>
      <c r="BB1015" s="632" t="str">
        <f>IFERROR(VLOOKUP(K1015,【参考】数式用!$AX$3:$AY$59, 2, FALSE), "")</f>
        <v/>
      </c>
      <c r="BC1015" s="577" t="str">
        <f t="shared" si="525"/>
        <v/>
      </c>
      <c r="BD1015" s="559" t="str">
        <f t="shared" si="526"/>
        <v>入力済</v>
      </c>
      <c r="BE1015" s="559" t="str">
        <f t="shared" si="527"/>
        <v/>
      </c>
      <c r="BF1015" s="559" t="str">
        <f t="shared" si="528"/>
        <v/>
      </c>
      <c r="BG1015" s="559" t="str">
        <f t="shared" si="529"/>
        <v/>
      </c>
      <c r="BH1015" s="559" t="str">
        <f t="shared" si="530"/>
        <v/>
      </c>
      <c r="BI1015" s="559" t="str">
        <f t="shared" si="531"/>
        <v/>
      </c>
      <c r="BK1015" s="27"/>
      <c r="BL1015" s="606" t="str">
        <f t="shared" si="532"/>
        <v/>
      </c>
      <c r="BM1015" s="606" t="str">
        <f t="shared" si="533"/>
        <v/>
      </c>
      <c r="BN1015" s="606" t="str">
        <f t="shared" si="534"/>
        <v/>
      </c>
      <c r="BO1015" s="607" t="str">
        <f>IFERROR(IF(BN1015="対象",ROUNDDOWN(L1015*VLOOKUP(K1015,【参考】数式用!$A$4:$J$42,10,FALSE)*AA1015,0),""),"")</f>
        <v/>
      </c>
      <c r="BP1015" s="606" t="str">
        <f t="shared" si="507"/>
        <v/>
      </c>
      <c r="BQ1015" s="606" t="str">
        <f t="shared" si="535"/>
        <v/>
      </c>
      <c r="BR1015" s="608" t="str">
        <f t="shared" si="508"/>
        <v/>
      </c>
      <c r="BS1015" s="608" t="str">
        <f t="shared" si="536"/>
        <v/>
      </c>
      <c r="BT1015" s="606" t="str">
        <f t="shared" si="537"/>
        <v/>
      </c>
      <c r="BU1015" s="607" t="str">
        <f>IFERROR(IF(BT1015="Ⅱロ有り",ROUNDDOWN(L1015*VLOOKUP(K1015,【参考】数式用!$A$4:$J$42,10,FALSE)*AA1015,0),""),"")</f>
        <v/>
      </c>
      <c r="BV1015" s="606" t="str">
        <f>IFERROR(IF(BT1015="Ⅱロなし",ROUNDDOWN(L1015*VLOOKUP(K1015,【参考】数式用!$A$4:$J$42,8,FALSE)*AA1015,0),""),"")</f>
        <v/>
      </c>
    </row>
    <row r="1016" spans="1:74" ht="110.1" customHeight="1" thickBot="1">
      <c r="A1016" s="333">
        <v>1003</v>
      </c>
      <c r="B1016" s="1008" t="str">
        <f>IF(基本情報入力シート!B1038="","",基本情報入力シート!B1038)</f>
        <v/>
      </c>
      <c r="C1016" s="1009"/>
      <c r="D1016" s="1009"/>
      <c r="E1016" s="1009"/>
      <c r="F1016" s="1010"/>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24" t="str">
        <f>IF('別紙様式2-2（個票（４、５月））'!M1016="","",'別紙様式2-2（個票（４、５月））'!M1016)</f>
        <v/>
      </c>
      <c r="N1016" s="584" t="str">
        <f>IF('別紙様式2-2（個票（４、５月））'!N1016="","",'別紙様式2-2（個票（４、５月））'!N1016)</f>
        <v/>
      </c>
      <c r="O1016" s="336"/>
      <c r="P1016" s="337" t="str">
        <f>IFERROR(VLOOKUP(K1016,【参考】数式用!$A$2:$M$57,MATCH(O1016,【参考】数式用!$G$3:$M$3,0)+6,0),"")</f>
        <v/>
      </c>
      <c r="Q1016" s="338" t="s">
        <v>118</v>
      </c>
      <c r="R1016" s="339"/>
      <c r="S1016" s="340" t="s">
        <v>183</v>
      </c>
      <c r="T1016" s="339"/>
      <c r="U1016" s="340" t="s">
        <v>184</v>
      </c>
      <c r="V1016" s="339"/>
      <c r="W1016" s="340" t="s">
        <v>183</v>
      </c>
      <c r="X1016" s="339"/>
      <c r="Y1016" s="340" t="s">
        <v>185</v>
      </c>
      <c r="Z1016" s="340" t="s">
        <v>186</v>
      </c>
      <c r="AA1016" s="340" t="str">
        <f t="shared" si="509"/>
        <v/>
      </c>
      <c r="AB1016" s="341" t="s">
        <v>187</v>
      </c>
      <c r="AC1016" s="342" t="str">
        <f t="shared" si="510"/>
        <v/>
      </c>
      <c r="AD1016" s="509" t="str">
        <f t="shared" si="511"/>
        <v/>
      </c>
      <c r="AE1016" s="343" t="str">
        <f>IFERROR(ROUNDDOWN(ROUNDDOWN(ROUND(L1016*VLOOKUP(K1016,【参考】数式用!$A$2:$M$57,MATCH("処遇改善加算Ⅳ",【参考】数式用!$G$3:$M$3,0)+6,0),0),0)*AA1016*0.5,0), "")</f>
        <v/>
      </c>
      <c r="AF1016" s="344"/>
      <c r="AG1016" s="345"/>
      <c r="AH1016" s="345"/>
      <c r="AI1016" s="344"/>
      <c r="AJ1016" s="382"/>
      <c r="AK1016" s="346"/>
      <c r="AL1016" s="324" t="str">
        <f t="shared" si="512"/>
        <v/>
      </c>
      <c r="AM1016" s="325" t="str">
        <f t="shared" si="513"/>
        <v/>
      </c>
      <c r="AN1016" s="255"/>
      <c r="AO1016" s="577" t="str">
        <f>IFERROR(VLOOKUP(K1016,【参考】数式用!$A$2:$N$57,14,FALSE),"")</f>
        <v/>
      </c>
      <c r="AP1016" s="577" t="str">
        <f t="shared" si="514"/>
        <v/>
      </c>
      <c r="AQ1016" s="560" t="str">
        <f t="shared" si="515"/>
        <v/>
      </c>
      <c r="AR1016" s="560" t="str">
        <f t="shared" si="516"/>
        <v>キャリアパス要件Ⅰ・Ⅱ_</v>
      </c>
      <c r="AS1016" s="632" t="str">
        <f t="shared" si="517"/>
        <v>入力済</v>
      </c>
      <c r="AT1016" s="577" t="str">
        <f t="shared" si="518"/>
        <v/>
      </c>
      <c r="AU1016" s="632" t="str">
        <f t="shared" si="519"/>
        <v>入力済</v>
      </c>
      <c r="AV1016" s="632" t="str">
        <f t="shared" si="520"/>
        <v/>
      </c>
      <c r="AW1016" s="632" t="str">
        <f t="shared" si="521"/>
        <v/>
      </c>
      <c r="AX1016" s="577" t="str">
        <f t="shared" si="522"/>
        <v/>
      </c>
      <c r="AY1016" s="632" t="str">
        <f>IFERROR(VLOOKUP(K1016,【参考】数式用!$AR$3:$AS$49, 2, FALSE), "")</f>
        <v/>
      </c>
      <c r="AZ1016" s="577" t="str">
        <f t="shared" si="523"/>
        <v/>
      </c>
      <c r="BA1016" s="559" t="str">
        <f t="shared" si="524"/>
        <v>入力済</v>
      </c>
      <c r="BB1016" s="632" t="str">
        <f>IFERROR(VLOOKUP(K1016,【参考】数式用!$AX$3:$AY$59, 2, FALSE), "")</f>
        <v/>
      </c>
      <c r="BC1016" s="577" t="str">
        <f t="shared" si="525"/>
        <v/>
      </c>
      <c r="BD1016" s="559" t="str">
        <f t="shared" si="526"/>
        <v>入力済</v>
      </c>
      <c r="BE1016" s="559" t="str">
        <f t="shared" si="527"/>
        <v/>
      </c>
      <c r="BF1016" s="559" t="str">
        <f t="shared" si="528"/>
        <v/>
      </c>
      <c r="BG1016" s="559" t="str">
        <f t="shared" si="529"/>
        <v/>
      </c>
      <c r="BH1016" s="559" t="str">
        <f t="shared" si="530"/>
        <v/>
      </c>
      <c r="BI1016" s="559" t="str">
        <f t="shared" si="531"/>
        <v/>
      </c>
      <c r="BK1016" s="27"/>
      <c r="BL1016" s="606" t="str">
        <f t="shared" si="532"/>
        <v/>
      </c>
      <c r="BM1016" s="606" t="str">
        <f t="shared" si="533"/>
        <v/>
      </c>
      <c r="BN1016" s="606" t="str">
        <f t="shared" si="534"/>
        <v/>
      </c>
      <c r="BO1016" s="607" t="str">
        <f>IFERROR(IF(BN1016="対象",ROUNDDOWN(L1016*VLOOKUP(K1016,【参考】数式用!$A$4:$J$42,10,FALSE)*AA1016,0),""),"")</f>
        <v/>
      </c>
      <c r="BP1016" s="606" t="str">
        <f t="shared" si="507"/>
        <v/>
      </c>
      <c r="BQ1016" s="606" t="str">
        <f t="shared" si="535"/>
        <v/>
      </c>
      <c r="BR1016" s="608" t="str">
        <f t="shared" si="508"/>
        <v/>
      </c>
      <c r="BS1016" s="608" t="str">
        <f t="shared" si="536"/>
        <v/>
      </c>
      <c r="BT1016" s="606" t="str">
        <f t="shared" si="537"/>
        <v/>
      </c>
      <c r="BU1016" s="607" t="str">
        <f>IFERROR(IF(BT1016="Ⅱロ有り",ROUNDDOWN(L1016*VLOOKUP(K1016,【参考】数式用!$A$4:$J$42,10,FALSE)*AA1016,0),""),"")</f>
        <v/>
      </c>
      <c r="BV1016" s="606" t="str">
        <f>IFERROR(IF(BT1016="Ⅱロなし",ROUNDDOWN(L1016*VLOOKUP(K1016,【参考】数式用!$A$4:$J$42,8,FALSE)*AA1016,0),""),"")</f>
        <v/>
      </c>
    </row>
    <row r="1017" spans="1:74" ht="110.1" customHeight="1" thickBot="1">
      <c r="A1017" s="333">
        <v>1004</v>
      </c>
      <c r="B1017" s="1008" t="str">
        <f>IF(基本情報入力シート!B1039="","",基本情報入力シート!B1039)</f>
        <v/>
      </c>
      <c r="C1017" s="1009"/>
      <c r="D1017" s="1009"/>
      <c r="E1017" s="1009"/>
      <c r="F1017" s="1010"/>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24" t="str">
        <f>IF('別紙様式2-2（個票（４、５月））'!M1017="","",'別紙様式2-2（個票（４、５月））'!M1017)</f>
        <v/>
      </c>
      <c r="N1017" s="584" t="str">
        <f>IF('別紙様式2-2（個票（４、５月））'!N1017="","",'別紙様式2-2（個票（４、５月））'!N1017)</f>
        <v/>
      </c>
      <c r="O1017" s="336"/>
      <c r="P1017" s="337" t="str">
        <f>IFERROR(VLOOKUP(K1017,【参考】数式用!$A$2:$M$57,MATCH(O1017,【参考】数式用!$G$3:$M$3,0)+6,0),"")</f>
        <v/>
      </c>
      <c r="Q1017" s="338" t="s">
        <v>118</v>
      </c>
      <c r="R1017" s="339"/>
      <c r="S1017" s="340" t="s">
        <v>183</v>
      </c>
      <c r="T1017" s="339"/>
      <c r="U1017" s="340" t="s">
        <v>184</v>
      </c>
      <c r="V1017" s="339"/>
      <c r="W1017" s="340" t="s">
        <v>183</v>
      </c>
      <c r="X1017" s="339"/>
      <c r="Y1017" s="340" t="s">
        <v>185</v>
      </c>
      <c r="Z1017" s="340" t="s">
        <v>186</v>
      </c>
      <c r="AA1017" s="340" t="str">
        <f t="shared" si="509"/>
        <v/>
      </c>
      <c r="AB1017" s="341" t="s">
        <v>187</v>
      </c>
      <c r="AC1017" s="342" t="str">
        <f t="shared" si="510"/>
        <v/>
      </c>
      <c r="AD1017" s="509" t="str">
        <f t="shared" si="511"/>
        <v/>
      </c>
      <c r="AE1017" s="343" t="str">
        <f>IFERROR(ROUNDDOWN(ROUNDDOWN(ROUND(L1017*VLOOKUP(K1017,【参考】数式用!$A$2:$M$57,MATCH("処遇改善加算Ⅳ",【参考】数式用!$G$3:$M$3,0)+6,0),0),0)*AA1017*0.5,0), "")</f>
        <v/>
      </c>
      <c r="AF1017" s="344"/>
      <c r="AG1017" s="345"/>
      <c r="AH1017" s="345"/>
      <c r="AI1017" s="344"/>
      <c r="AJ1017" s="382"/>
      <c r="AK1017" s="346"/>
      <c r="AL1017" s="324" t="str">
        <f t="shared" si="512"/>
        <v/>
      </c>
      <c r="AM1017" s="325" t="str">
        <f t="shared" si="513"/>
        <v/>
      </c>
      <c r="AN1017" s="255"/>
      <c r="AO1017" s="577" t="str">
        <f>IFERROR(VLOOKUP(K1017,【参考】数式用!$A$2:$N$57,14,FALSE),"")</f>
        <v/>
      </c>
      <c r="AP1017" s="577" t="str">
        <f t="shared" si="514"/>
        <v/>
      </c>
      <c r="AQ1017" s="560" t="str">
        <f t="shared" si="515"/>
        <v/>
      </c>
      <c r="AR1017" s="560" t="str">
        <f t="shared" si="516"/>
        <v>キャリアパス要件Ⅰ・Ⅱ_</v>
      </c>
      <c r="AS1017" s="632" t="str">
        <f t="shared" si="517"/>
        <v>入力済</v>
      </c>
      <c r="AT1017" s="577" t="str">
        <f t="shared" si="518"/>
        <v/>
      </c>
      <c r="AU1017" s="632" t="str">
        <f t="shared" si="519"/>
        <v>入力済</v>
      </c>
      <c r="AV1017" s="632" t="str">
        <f t="shared" si="520"/>
        <v/>
      </c>
      <c r="AW1017" s="632" t="str">
        <f t="shared" si="521"/>
        <v/>
      </c>
      <c r="AX1017" s="577" t="str">
        <f t="shared" si="522"/>
        <v/>
      </c>
      <c r="AY1017" s="632" t="str">
        <f>IFERROR(VLOOKUP(K1017,【参考】数式用!$AR$3:$AS$49, 2, FALSE), "")</f>
        <v/>
      </c>
      <c r="AZ1017" s="577" t="str">
        <f t="shared" si="523"/>
        <v/>
      </c>
      <c r="BA1017" s="559" t="str">
        <f t="shared" si="524"/>
        <v>入力済</v>
      </c>
      <c r="BB1017" s="632" t="str">
        <f>IFERROR(VLOOKUP(K1017,【参考】数式用!$AX$3:$AY$59, 2, FALSE), "")</f>
        <v/>
      </c>
      <c r="BC1017" s="577" t="str">
        <f t="shared" si="525"/>
        <v/>
      </c>
      <c r="BD1017" s="559" t="str">
        <f t="shared" si="526"/>
        <v>入力済</v>
      </c>
      <c r="BE1017" s="559" t="str">
        <f t="shared" si="527"/>
        <v/>
      </c>
      <c r="BF1017" s="559" t="str">
        <f t="shared" si="528"/>
        <v/>
      </c>
      <c r="BG1017" s="559" t="str">
        <f t="shared" si="529"/>
        <v/>
      </c>
      <c r="BH1017" s="559" t="str">
        <f t="shared" si="530"/>
        <v/>
      </c>
      <c r="BI1017" s="559" t="str">
        <f t="shared" si="531"/>
        <v/>
      </c>
      <c r="BK1017" s="27"/>
      <c r="BL1017" s="606" t="str">
        <f t="shared" si="532"/>
        <v/>
      </c>
      <c r="BM1017" s="606" t="str">
        <f t="shared" si="533"/>
        <v/>
      </c>
      <c r="BN1017" s="606" t="str">
        <f t="shared" si="534"/>
        <v/>
      </c>
      <c r="BO1017" s="607" t="str">
        <f>IFERROR(IF(BN1017="対象",ROUNDDOWN(L1017*VLOOKUP(K1017,【参考】数式用!$A$4:$J$42,10,FALSE)*AA1017,0),""),"")</f>
        <v/>
      </c>
      <c r="BP1017" s="606" t="str">
        <f t="shared" si="507"/>
        <v/>
      </c>
      <c r="BQ1017" s="606" t="str">
        <f t="shared" si="535"/>
        <v/>
      </c>
      <c r="BR1017" s="608" t="str">
        <f t="shared" si="508"/>
        <v/>
      </c>
      <c r="BS1017" s="608" t="str">
        <f t="shared" si="536"/>
        <v/>
      </c>
      <c r="BT1017" s="606" t="str">
        <f t="shared" si="537"/>
        <v/>
      </c>
      <c r="BU1017" s="607" t="str">
        <f>IFERROR(IF(BT1017="Ⅱロ有り",ROUNDDOWN(L1017*VLOOKUP(K1017,【参考】数式用!$A$4:$J$42,10,FALSE)*AA1017,0),""),"")</f>
        <v/>
      </c>
      <c r="BV1017" s="606" t="str">
        <f>IFERROR(IF(BT1017="Ⅱロなし",ROUNDDOWN(L1017*VLOOKUP(K1017,【参考】数式用!$A$4:$J$42,8,FALSE)*AA1017,0),""),"")</f>
        <v/>
      </c>
    </row>
    <row r="1018" spans="1:74" ht="110.1" customHeight="1" thickBot="1">
      <c r="A1018" s="333">
        <v>1005</v>
      </c>
      <c r="B1018" s="1008" t="str">
        <f>IF(基本情報入力シート!B1040="","",基本情報入力シート!B1040)</f>
        <v/>
      </c>
      <c r="C1018" s="1009"/>
      <c r="D1018" s="1009"/>
      <c r="E1018" s="1009"/>
      <c r="F1018" s="1010"/>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24" t="str">
        <f>IF('別紙様式2-2（個票（４、５月））'!M1018="","",'別紙様式2-2（個票（４、５月））'!M1018)</f>
        <v/>
      </c>
      <c r="N1018" s="584" t="str">
        <f>IF('別紙様式2-2（個票（４、５月））'!N1018="","",'別紙様式2-2（個票（４、５月））'!N1018)</f>
        <v/>
      </c>
      <c r="O1018" s="336"/>
      <c r="P1018" s="337" t="str">
        <f>IFERROR(VLOOKUP(K1018,【参考】数式用!$A$2:$M$57,MATCH(O1018,【参考】数式用!$G$3:$M$3,0)+6,0),"")</f>
        <v/>
      </c>
      <c r="Q1018" s="338" t="s">
        <v>118</v>
      </c>
      <c r="R1018" s="339"/>
      <c r="S1018" s="340" t="s">
        <v>183</v>
      </c>
      <c r="T1018" s="339"/>
      <c r="U1018" s="340" t="s">
        <v>184</v>
      </c>
      <c r="V1018" s="339"/>
      <c r="W1018" s="340" t="s">
        <v>183</v>
      </c>
      <c r="X1018" s="339"/>
      <c r="Y1018" s="340" t="s">
        <v>185</v>
      </c>
      <c r="Z1018" s="340" t="s">
        <v>186</v>
      </c>
      <c r="AA1018" s="340" t="str">
        <f t="shared" si="509"/>
        <v/>
      </c>
      <c r="AB1018" s="341" t="s">
        <v>187</v>
      </c>
      <c r="AC1018" s="342" t="str">
        <f t="shared" si="510"/>
        <v/>
      </c>
      <c r="AD1018" s="509" t="str">
        <f t="shared" si="511"/>
        <v/>
      </c>
      <c r="AE1018" s="343" t="str">
        <f>IFERROR(ROUNDDOWN(ROUNDDOWN(ROUND(L1018*VLOOKUP(K1018,【参考】数式用!$A$2:$M$57,MATCH("処遇改善加算Ⅳ",【参考】数式用!$G$3:$M$3,0)+6,0),0),0)*AA1018*0.5,0), "")</f>
        <v/>
      </c>
      <c r="AF1018" s="344"/>
      <c r="AG1018" s="345"/>
      <c r="AH1018" s="345"/>
      <c r="AI1018" s="344"/>
      <c r="AJ1018" s="382"/>
      <c r="AK1018" s="346"/>
      <c r="AL1018" s="324" t="str">
        <f t="shared" si="512"/>
        <v/>
      </c>
      <c r="AM1018" s="325" t="str">
        <f t="shared" si="513"/>
        <v/>
      </c>
      <c r="AN1018" s="255"/>
      <c r="AO1018" s="577" t="str">
        <f>IFERROR(VLOOKUP(K1018,【参考】数式用!$A$2:$N$57,14,FALSE),"")</f>
        <v/>
      </c>
      <c r="AP1018" s="577" t="str">
        <f t="shared" si="514"/>
        <v/>
      </c>
      <c r="AQ1018" s="560" t="str">
        <f t="shared" si="515"/>
        <v/>
      </c>
      <c r="AR1018" s="560" t="str">
        <f t="shared" si="516"/>
        <v>キャリアパス要件Ⅰ・Ⅱ_</v>
      </c>
      <c r="AS1018" s="632" t="str">
        <f t="shared" si="517"/>
        <v>入力済</v>
      </c>
      <c r="AT1018" s="577" t="str">
        <f t="shared" si="518"/>
        <v/>
      </c>
      <c r="AU1018" s="632" t="str">
        <f t="shared" si="519"/>
        <v>入力済</v>
      </c>
      <c r="AV1018" s="632" t="str">
        <f t="shared" si="520"/>
        <v/>
      </c>
      <c r="AW1018" s="632" t="str">
        <f t="shared" si="521"/>
        <v/>
      </c>
      <c r="AX1018" s="577" t="str">
        <f t="shared" si="522"/>
        <v/>
      </c>
      <c r="AY1018" s="632" t="str">
        <f>IFERROR(VLOOKUP(K1018,【参考】数式用!$AR$3:$AS$49, 2, FALSE), "")</f>
        <v/>
      </c>
      <c r="AZ1018" s="577" t="str">
        <f t="shared" si="523"/>
        <v/>
      </c>
      <c r="BA1018" s="559" t="str">
        <f t="shared" si="524"/>
        <v>入力済</v>
      </c>
      <c r="BB1018" s="632" t="str">
        <f>IFERROR(VLOOKUP(K1018,【参考】数式用!$AX$3:$AY$59, 2, FALSE), "")</f>
        <v/>
      </c>
      <c r="BC1018" s="577" t="str">
        <f t="shared" si="525"/>
        <v/>
      </c>
      <c r="BD1018" s="559" t="str">
        <f t="shared" si="526"/>
        <v>入力済</v>
      </c>
      <c r="BE1018" s="559" t="str">
        <f t="shared" si="527"/>
        <v/>
      </c>
      <c r="BF1018" s="559" t="str">
        <f t="shared" si="528"/>
        <v/>
      </c>
      <c r="BG1018" s="559" t="str">
        <f t="shared" si="529"/>
        <v/>
      </c>
      <c r="BH1018" s="559" t="str">
        <f t="shared" si="530"/>
        <v/>
      </c>
      <c r="BI1018" s="559" t="str">
        <f t="shared" si="531"/>
        <v/>
      </c>
      <c r="BK1018" s="27"/>
      <c r="BL1018" s="606" t="str">
        <f t="shared" si="532"/>
        <v/>
      </c>
      <c r="BM1018" s="606" t="str">
        <f t="shared" si="533"/>
        <v/>
      </c>
      <c r="BN1018" s="606" t="str">
        <f t="shared" si="534"/>
        <v/>
      </c>
      <c r="BO1018" s="607" t="str">
        <f>IFERROR(IF(BN1018="対象",ROUNDDOWN(L1018*VLOOKUP(K1018,【参考】数式用!$A$4:$J$42,10,FALSE)*AA1018,0),""),"")</f>
        <v/>
      </c>
      <c r="BP1018" s="606" t="str">
        <f t="shared" si="507"/>
        <v/>
      </c>
      <c r="BQ1018" s="606" t="str">
        <f t="shared" si="535"/>
        <v/>
      </c>
      <c r="BR1018" s="608" t="str">
        <f t="shared" si="508"/>
        <v/>
      </c>
      <c r="BS1018" s="608" t="str">
        <f t="shared" si="536"/>
        <v/>
      </c>
      <c r="BT1018" s="606" t="str">
        <f t="shared" si="537"/>
        <v/>
      </c>
      <c r="BU1018" s="607" t="str">
        <f>IFERROR(IF(BT1018="Ⅱロ有り",ROUNDDOWN(L1018*VLOOKUP(K1018,【参考】数式用!$A$4:$J$42,10,FALSE)*AA1018,0),""),"")</f>
        <v/>
      </c>
      <c r="BV1018" s="606" t="str">
        <f>IFERROR(IF(BT1018="Ⅱロなし",ROUNDDOWN(L1018*VLOOKUP(K1018,【参考】数式用!$A$4:$J$42,8,FALSE)*AA1018,0),""),"")</f>
        <v/>
      </c>
    </row>
    <row r="1019" spans="1:74" ht="110.1" customHeight="1" thickBot="1">
      <c r="A1019" s="333">
        <v>1006</v>
      </c>
      <c r="B1019" s="1008" t="str">
        <f>IF(基本情報入力シート!B1041="","",基本情報入力シート!B1041)</f>
        <v/>
      </c>
      <c r="C1019" s="1009"/>
      <c r="D1019" s="1009"/>
      <c r="E1019" s="1009"/>
      <c r="F1019" s="1010"/>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24" t="str">
        <f>IF('別紙様式2-2（個票（４、５月））'!M1019="","",'別紙様式2-2（個票（４、５月））'!M1019)</f>
        <v/>
      </c>
      <c r="N1019" s="584" t="str">
        <f>IF('別紙様式2-2（個票（４、５月））'!N1019="","",'別紙様式2-2（個票（４、５月））'!N1019)</f>
        <v/>
      </c>
      <c r="O1019" s="336"/>
      <c r="P1019" s="337" t="str">
        <f>IFERROR(VLOOKUP(K1019,【参考】数式用!$A$2:$M$57,MATCH(O1019,【参考】数式用!$G$3:$M$3,0)+6,0),"")</f>
        <v/>
      </c>
      <c r="Q1019" s="338" t="s">
        <v>118</v>
      </c>
      <c r="R1019" s="339"/>
      <c r="S1019" s="340" t="s">
        <v>183</v>
      </c>
      <c r="T1019" s="339"/>
      <c r="U1019" s="340" t="s">
        <v>184</v>
      </c>
      <c r="V1019" s="339"/>
      <c r="W1019" s="340" t="s">
        <v>183</v>
      </c>
      <c r="X1019" s="339"/>
      <c r="Y1019" s="340" t="s">
        <v>185</v>
      </c>
      <c r="Z1019" s="340" t="s">
        <v>186</v>
      </c>
      <c r="AA1019" s="340" t="str">
        <f t="shared" si="509"/>
        <v/>
      </c>
      <c r="AB1019" s="341" t="s">
        <v>187</v>
      </c>
      <c r="AC1019" s="342" t="str">
        <f t="shared" si="510"/>
        <v/>
      </c>
      <c r="AD1019" s="509" t="str">
        <f t="shared" si="511"/>
        <v/>
      </c>
      <c r="AE1019" s="343" t="str">
        <f>IFERROR(ROUNDDOWN(ROUNDDOWN(ROUND(L1019*VLOOKUP(K1019,【参考】数式用!$A$2:$M$57,MATCH("処遇改善加算Ⅳ",【参考】数式用!$G$3:$M$3,0)+6,0),0),0)*AA1019*0.5,0), "")</f>
        <v/>
      </c>
      <c r="AF1019" s="344"/>
      <c r="AG1019" s="345"/>
      <c r="AH1019" s="345"/>
      <c r="AI1019" s="344"/>
      <c r="AJ1019" s="382"/>
      <c r="AK1019" s="346"/>
      <c r="AL1019" s="324" t="str">
        <f t="shared" si="512"/>
        <v/>
      </c>
      <c r="AM1019" s="325" t="str">
        <f t="shared" si="513"/>
        <v/>
      </c>
      <c r="AN1019" s="255"/>
      <c r="AO1019" s="577" t="str">
        <f>IFERROR(VLOOKUP(K1019,【参考】数式用!$A$2:$N$57,14,FALSE),"")</f>
        <v/>
      </c>
      <c r="AP1019" s="577" t="str">
        <f t="shared" si="514"/>
        <v/>
      </c>
      <c r="AQ1019" s="560" t="str">
        <f t="shared" si="515"/>
        <v/>
      </c>
      <c r="AR1019" s="560" t="str">
        <f t="shared" si="516"/>
        <v>キャリアパス要件Ⅰ・Ⅱ_</v>
      </c>
      <c r="AS1019" s="632" t="str">
        <f t="shared" si="517"/>
        <v>入力済</v>
      </c>
      <c r="AT1019" s="577" t="str">
        <f t="shared" si="518"/>
        <v/>
      </c>
      <c r="AU1019" s="632" t="str">
        <f t="shared" si="519"/>
        <v>入力済</v>
      </c>
      <c r="AV1019" s="632" t="str">
        <f t="shared" si="520"/>
        <v/>
      </c>
      <c r="AW1019" s="632" t="str">
        <f t="shared" si="521"/>
        <v/>
      </c>
      <c r="AX1019" s="577" t="str">
        <f t="shared" si="522"/>
        <v/>
      </c>
      <c r="AY1019" s="632" t="str">
        <f>IFERROR(VLOOKUP(K1019,【参考】数式用!$AR$3:$AS$49, 2, FALSE), "")</f>
        <v/>
      </c>
      <c r="AZ1019" s="577" t="str">
        <f t="shared" si="523"/>
        <v/>
      </c>
      <c r="BA1019" s="559" t="str">
        <f t="shared" si="524"/>
        <v>入力済</v>
      </c>
      <c r="BB1019" s="632" t="str">
        <f>IFERROR(VLOOKUP(K1019,【参考】数式用!$AX$3:$AY$59, 2, FALSE), "")</f>
        <v/>
      </c>
      <c r="BC1019" s="577" t="str">
        <f t="shared" si="525"/>
        <v/>
      </c>
      <c r="BD1019" s="559" t="str">
        <f t="shared" si="526"/>
        <v>入力済</v>
      </c>
      <c r="BE1019" s="559" t="str">
        <f t="shared" si="527"/>
        <v/>
      </c>
      <c r="BF1019" s="559" t="str">
        <f t="shared" si="528"/>
        <v/>
      </c>
      <c r="BG1019" s="559" t="str">
        <f t="shared" si="529"/>
        <v/>
      </c>
      <c r="BH1019" s="559" t="str">
        <f t="shared" si="530"/>
        <v/>
      </c>
      <c r="BI1019" s="559" t="str">
        <f t="shared" si="531"/>
        <v/>
      </c>
      <c r="BK1019" s="27"/>
      <c r="BL1019" s="606" t="str">
        <f t="shared" si="532"/>
        <v/>
      </c>
      <c r="BM1019" s="606" t="str">
        <f t="shared" si="533"/>
        <v/>
      </c>
      <c r="BN1019" s="606" t="str">
        <f t="shared" si="534"/>
        <v/>
      </c>
      <c r="BO1019" s="607" t="str">
        <f>IFERROR(IF(BN1019="対象",ROUNDDOWN(L1019*VLOOKUP(K1019,【参考】数式用!$A$4:$J$42,10,FALSE)*AA1019,0),""),"")</f>
        <v/>
      </c>
      <c r="BP1019" s="606" t="str">
        <f t="shared" si="507"/>
        <v/>
      </c>
      <c r="BQ1019" s="606" t="str">
        <f t="shared" si="535"/>
        <v/>
      </c>
      <c r="BR1019" s="608" t="str">
        <f t="shared" si="508"/>
        <v/>
      </c>
      <c r="BS1019" s="608" t="str">
        <f t="shared" si="536"/>
        <v/>
      </c>
      <c r="BT1019" s="606" t="str">
        <f t="shared" si="537"/>
        <v/>
      </c>
      <c r="BU1019" s="607" t="str">
        <f>IFERROR(IF(BT1019="Ⅱロ有り",ROUNDDOWN(L1019*VLOOKUP(K1019,【参考】数式用!$A$4:$J$42,10,FALSE)*AA1019,0),""),"")</f>
        <v/>
      </c>
      <c r="BV1019" s="606" t="str">
        <f>IFERROR(IF(BT1019="Ⅱロなし",ROUNDDOWN(L1019*VLOOKUP(K1019,【参考】数式用!$A$4:$J$42,8,FALSE)*AA1019,0),""),"")</f>
        <v/>
      </c>
    </row>
    <row r="1020" spans="1:74" ht="110.1" customHeight="1" thickBot="1">
      <c r="A1020" s="333">
        <v>1007</v>
      </c>
      <c r="B1020" s="1008" t="str">
        <f>IF(基本情報入力シート!B1042="","",基本情報入力シート!B1042)</f>
        <v/>
      </c>
      <c r="C1020" s="1009"/>
      <c r="D1020" s="1009"/>
      <c r="E1020" s="1009"/>
      <c r="F1020" s="1010"/>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24" t="str">
        <f>IF('別紙様式2-2（個票（４、５月））'!M1020="","",'別紙様式2-2（個票（４、５月））'!M1020)</f>
        <v/>
      </c>
      <c r="N1020" s="584" t="str">
        <f>IF('別紙様式2-2（個票（４、５月））'!N1020="","",'別紙様式2-2（個票（４、５月））'!N1020)</f>
        <v/>
      </c>
      <c r="O1020" s="336"/>
      <c r="P1020" s="337" t="str">
        <f>IFERROR(VLOOKUP(K1020,【参考】数式用!$A$2:$M$57,MATCH(O1020,【参考】数式用!$G$3:$M$3,0)+6,0),"")</f>
        <v/>
      </c>
      <c r="Q1020" s="338" t="s">
        <v>118</v>
      </c>
      <c r="R1020" s="339"/>
      <c r="S1020" s="340" t="s">
        <v>183</v>
      </c>
      <c r="T1020" s="339"/>
      <c r="U1020" s="340" t="s">
        <v>184</v>
      </c>
      <c r="V1020" s="339"/>
      <c r="W1020" s="340" t="s">
        <v>183</v>
      </c>
      <c r="X1020" s="339"/>
      <c r="Y1020" s="340" t="s">
        <v>185</v>
      </c>
      <c r="Z1020" s="340" t="s">
        <v>186</v>
      </c>
      <c r="AA1020" s="340" t="str">
        <f t="shared" si="509"/>
        <v/>
      </c>
      <c r="AB1020" s="341" t="s">
        <v>187</v>
      </c>
      <c r="AC1020" s="342" t="str">
        <f t="shared" si="510"/>
        <v/>
      </c>
      <c r="AD1020" s="509" t="str">
        <f t="shared" si="511"/>
        <v/>
      </c>
      <c r="AE1020" s="343" t="str">
        <f>IFERROR(ROUNDDOWN(ROUNDDOWN(ROUND(L1020*VLOOKUP(K1020,【参考】数式用!$A$2:$M$57,MATCH("処遇改善加算Ⅳ",【参考】数式用!$G$3:$M$3,0)+6,0),0),0)*AA1020*0.5,0), "")</f>
        <v/>
      </c>
      <c r="AF1020" s="344"/>
      <c r="AG1020" s="345"/>
      <c r="AH1020" s="345"/>
      <c r="AI1020" s="344"/>
      <c r="AJ1020" s="382"/>
      <c r="AK1020" s="346"/>
      <c r="AL1020" s="324" t="str">
        <f t="shared" si="512"/>
        <v/>
      </c>
      <c r="AM1020" s="325" t="str">
        <f t="shared" si="513"/>
        <v/>
      </c>
      <c r="AN1020" s="255"/>
      <c r="AO1020" s="577" t="str">
        <f>IFERROR(VLOOKUP(K1020,【参考】数式用!$A$2:$N$57,14,FALSE),"")</f>
        <v/>
      </c>
      <c r="AP1020" s="577" t="str">
        <f t="shared" si="514"/>
        <v/>
      </c>
      <c r="AQ1020" s="560" t="str">
        <f t="shared" si="515"/>
        <v/>
      </c>
      <c r="AR1020" s="560" t="str">
        <f t="shared" si="516"/>
        <v>キャリアパス要件Ⅰ・Ⅱ_</v>
      </c>
      <c r="AS1020" s="632" t="str">
        <f t="shared" si="517"/>
        <v>入力済</v>
      </c>
      <c r="AT1020" s="577" t="str">
        <f t="shared" si="518"/>
        <v/>
      </c>
      <c r="AU1020" s="632" t="str">
        <f t="shared" si="519"/>
        <v>入力済</v>
      </c>
      <c r="AV1020" s="632" t="str">
        <f t="shared" si="520"/>
        <v/>
      </c>
      <c r="AW1020" s="632" t="str">
        <f t="shared" si="521"/>
        <v/>
      </c>
      <c r="AX1020" s="577" t="str">
        <f t="shared" si="522"/>
        <v/>
      </c>
      <c r="AY1020" s="632" t="str">
        <f>IFERROR(VLOOKUP(K1020,【参考】数式用!$AR$3:$AS$49, 2, FALSE), "")</f>
        <v/>
      </c>
      <c r="AZ1020" s="577" t="str">
        <f t="shared" si="523"/>
        <v/>
      </c>
      <c r="BA1020" s="559" t="str">
        <f t="shared" si="524"/>
        <v>入力済</v>
      </c>
      <c r="BB1020" s="632" t="str">
        <f>IFERROR(VLOOKUP(K1020,【参考】数式用!$AX$3:$AY$59, 2, FALSE), "")</f>
        <v/>
      </c>
      <c r="BC1020" s="577" t="str">
        <f t="shared" si="525"/>
        <v/>
      </c>
      <c r="BD1020" s="559" t="str">
        <f t="shared" si="526"/>
        <v>入力済</v>
      </c>
      <c r="BE1020" s="559" t="str">
        <f t="shared" si="527"/>
        <v/>
      </c>
      <c r="BF1020" s="559" t="str">
        <f t="shared" si="528"/>
        <v/>
      </c>
      <c r="BG1020" s="559" t="str">
        <f t="shared" si="529"/>
        <v/>
      </c>
      <c r="BH1020" s="559" t="str">
        <f t="shared" si="530"/>
        <v/>
      </c>
      <c r="BI1020" s="559" t="str">
        <f t="shared" si="531"/>
        <v/>
      </c>
      <c r="BK1020" s="27"/>
      <c r="BL1020" s="606" t="str">
        <f t="shared" si="532"/>
        <v/>
      </c>
      <c r="BM1020" s="606" t="str">
        <f t="shared" si="533"/>
        <v/>
      </c>
      <c r="BN1020" s="606" t="str">
        <f t="shared" si="534"/>
        <v/>
      </c>
      <c r="BO1020" s="607" t="str">
        <f>IFERROR(IF(BN1020="対象",ROUNDDOWN(L1020*VLOOKUP(K1020,【参考】数式用!$A$4:$J$42,10,FALSE)*AA1020,0),""),"")</f>
        <v/>
      </c>
      <c r="BP1020" s="606" t="str">
        <f t="shared" si="507"/>
        <v/>
      </c>
      <c r="BQ1020" s="606" t="str">
        <f t="shared" si="535"/>
        <v/>
      </c>
      <c r="BR1020" s="608" t="str">
        <f t="shared" si="508"/>
        <v/>
      </c>
      <c r="BS1020" s="608" t="str">
        <f t="shared" si="536"/>
        <v/>
      </c>
      <c r="BT1020" s="606" t="str">
        <f t="shared" si="537"/>
        <v/>
      </c>
      <c r="BU1020" s="607" t="str">
        <f>IFERROR(IF(BT1020="Ⅱロ有り",ROUNDDOWN(L1020*VLOOKUP(K1020,【参考】数式用!$A$4:$J$42,10,FALSE)*AA1020,0),""),"")</f>
        <v/>
      </c>
      <c r="BV1020" s="606" t="str">
        <f>IFERROR(IF(BT1020="Ⅱロなし",ROUNDDOWN(L1020*VLOOKUP(K1020,【参考】数式用!$A$4:$J$42,8,FALSE)*AA1020,0),""),"")</f>
        <v/>
      </c>
    </row>
    <row r="1021" spans="1:74" ht="110.1" customHeight="1" thickBot="1">
      <c r="A1021" s="333">
        <v>1008</v>
      </c>
      <c r="B1021" s="1008" t="str">
        <f>IF(基本情報入力シート!B1043="","",基本情報入力シート!B1043)</f>
        <v/>
      </c>
      <c r="C1021" s="1009"/>
      <c r="D1021" s="1009"/>
      <c r="E1021" s="1009"/>
      <c r="F1021" s="1010"/>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24" t="str">
        <f>IF('別紙様式2-2（個票（４、５月））'!M1021="","",'別紙様式2-2（個票（４、５月））'!M1021)</f>
        <v/>
      </c>
      <c r="N1021" s="584" t="str">
        <f>IF('別紙様式2-2（個票（４、５月））'!N1021="","",'別紙様式2-2（個票（４、５月））'!N1021)</f>
        <v/>
      </c>
      <c r="O1021" s="336"/>
      <c r="P1021" s="337" t="str">
        <f>IFERROR(VLOOKUP(K1021,【参考】数式用!$A$2:$M$57,MATCH(O1021,【参考】数式用!$G$3:$M$3,0)+6,0),"")</f>
        <v/>
      </c>
      <c r="Q1021" s="338" t="s">
        <v>118</v>
      </c>
      <c r="R1021" s="339"/>
      <c r="S1021" s="340" t="s">
        <v>183</v>
      </c>
      <c r="T1021" s="339"/>
      <c r="U1021" s="340" t="s">
        <v>184</v>
      </c>
      <c r="V1021" s="339"/>
      <c r="W1021" s="340" t="s">
        <v>183</v>
      </c>
      <c r="X1021" s="339"/>
      <c r="Y1021" s="340" t="s">
        <v>185</v>
      </c>
      <c r="Z1021" s="340" t="s">
        <v>186</v>
      </c>
      <c r="AA1021" s="340" t="str">
        <f t="shared" si="509"/>
        <v/>
      </c>
      <c r="AB1021" s="341" t="s">
        <v>187</v>
      </c>
      <c r="AC1021" s="342" t="str">
        <f t="shared" si="510"/>
        <v/>
      </c>
      <c r="AD1021" s="509" t="str">
        <f t="shared" si="511"/>
        <v/>
      </c>
      <c r="AE1021" s="343" t="str">
        <f>IFERROR(ROUNDDOWN(ROUNDDOWN(ROUND(L1021*VLOOKUP(K1021,【参考】数式用!$A$2:$M$57,MATCH("処遇改善加算Ⅳ",【参考】数式用!$G$3:$M$3,0)+6,0),0),0)*AA1021*0.5,0), "")</f>
        <v/>
      </c>
      <c r="AF1021" s="344"/>
      <c r="AG1021" s="345"/>
      <c r="AH1021" s="345"/>
      <c r="AI1021" s="344"/>
      <c r="AJ1021" s="382"/>
      <c r="AK1021" s="346"/>
      <c r="AL1021" s="324" t="str">
        <f t="shared" si="512"/>
        <v/>
      </c>
      <c r="AM1021" s="325" t="str">
        <f t="shared" si="513"/>
        <v/>
      </c>
      <c r="AN1021" s="255"/>
      <c r="AO1021" s="577" t="str">
        <f>IFERROR(VLOOKUP(K1021,【参考】数式用!$A$2:$N$57,14,FALSE),"")</f>
        <v/>
      </c>
      <c r="AP1021" s="577" t="str">
        <f t="shared" si="514"/>
        <v/>
      </c>
      <c r="AQ1021" s="560" t="str">
        <f t="shared" si="515"/>
        <v/>
      </c>
      <c r="AR1021" s="560" t="str">
        <f t="shared" si="516"/>
        <v>キャリアパス要件Ⅰ・Ⅱ_</v>
      </c>
      <c r="AS1021" s="632" t="str">
        <f t="shared" si="517"/>
        <v>入力済</v>
      </c>
      <c r="AT1021" s="577" t="str">
        <f t="shared" si="518"/>
        <v/>
      </c>
      <c r="AU1021" s="632" t="str">
        <f t="shared" si="519"/>
        <v>入力済</v>
      </c>
      <c r="AV1021" s="632" t="str">
        <f t="shared" si="520"/>
        <v/>
      </c>
      <c r="AW1021" s="632" t="str">
        <f t="shared" si="521"/>
        <v/>
      </c>
      <c r="AX1021" s="577" t="str">
        <f t="shared" si="522"/>
        <v/>
      </c>
      <c r="AY1021" s="632" t="str">
        <f>IFERROR(VLOOKUP(K1021,【参考】数式用!$AR$3:$AS$49, 2, FALSE), "")</f>
        <v/>
      </c>
      <c r="AZ1021" s="577" t="str">
        <f t="shared" si="523"/>
        <v/>
      </c>
      <c r="BA1021" s="559" t="str">
        <f t="shared" si="524"/>
        <v>入力済</v>
      </c>
      <c r="BB1021" s="632" t="str">
        <f>IFERROR(VLOOKUP(K1021,【参考】数式用!$AX$3:$AY$59, 2, FALSE), "")</f>
        <v/>
      </c>
      <c r="BC1021" s="577" t="str">
        <f t="shared" si="525"/>
        <v/>
      </c>
      <c r="BD1021" s="559" t="str">
        <f t="shared" si="526"/>
        <v>入力済</v>
      </c>
      <c r="BE1021" s="559" t="str">
        <f t="shared" si="527"/>
        <v/>
      </c>
      <c r="BF1021" s="559" t="str">
        <f t="shared" si="528"/>
        <v/>
      </c>
      <c r="BG1021" s="559" t="str">
        <f t="shared" si="529"/>
        <v/>
      </c>
      <c r="BH1021" s="559" t="str">
        <f t="shared" si="530"/>
        <v/>
      </c>
      <c r="BI1021" s="559" t="str">
        <f t="shared" si="531"/>
        <v/>
      </c>
      <c r="BK1021" s="27"/>
      <c r="BL1021" s="606" t="str">
        <f t="shared" si="532"/>
        <v/>
      </c>
      <c r="BM1021" s="606" t="str">
        <f t="shared" si="533"/>
        <v/>
      </c>
      <c r="BN1021" s="606" t="str">
        <f t="shared" si="534"/>
        <v/>
      </c>
      <c r="BO1021" s="607" t="str">
        <f>IFERROR(IF(BN1021="対象",ROUNDDOWN(L1021*VLOOKUP(K1021,【参考】数式用!$A$4:$J$42,10,FALSE)*AA1021,0),""),"")</f>
        <v/>
      </c>
      <c r="BP1021" s="606" t="str">
        <f t="shared" si="507"/>
        <v/>
      </c>
      <c r="BQ1021" s="606" t="str">
        <f t="shared" si="535"/>
        <v/>
      </c>
      <c r="BR1021" s="608" t="str">
        <f t="shared" si="508"/>
        <v/>
      </c>
      <c r="BS1021" s="608" t="str">
        <f t="shared" si="536"/>
        <v/>
      </c>
      <c r="BT1021" s="606" t="str">
        <f t="shared" si="537"/>
        <v/>
      </c>
      <c r="BU1021" s="607" t="str">
        <f>IFERROR(IF(BT1021="Ⅱロ有り",ROUNDDOWN(L1021*VLOOKUP(K1021,【参考】数式用!$A$4:$J$42,10,FALSE)*AA1021,0),""),"")</f>
        <v/>
      </c>
      <c r="BV1021" s="606" t="str">
        <f>IFERROR(IF(BT1021="Ⅱロなし",ROUNDDOWN(L1021*VLOOKUP(K1021,【参考】数式用!$A$4:$J$42,8,FALSE)*AA1021,0),""),"")</f>
        <v/>
      </c>
    </row>
    <row r="1022" spans="1:74" ht="110.1" customHeight="1" thickBot="1">
      <c r="A1022" s="333">
        <v>1009</v>
      </c>
      <c r="B1022" s="1008" t="str">
        <f>IF(基本情報入力シート!B1044="","",基本情報入力シート!B1044)</f>
        <v/>
      </c>
      <c r="C1022" s="1009"/>
      <c r="D1022" s="1009"/>
      <c r="E1022" s="1009"/>
      <c r="F1022" s="1010"/>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24" t="str">
        <f>IF('別紙様式2-2（個票（４、５月））'!M1022="","",'別紙様式2-2（個票（４、５月））'!M1022)</f>
        <v/>
      </c>
      <c r="N1022" s="584" t="str">
        <f>IF('別紙様式2-2（個票（４、５月））'!N1022="","",'別紙様式2-2（個票（４、５月））'!N1022)</f>
        <v/>
      </c>
      <c r="O1022" s="336"/>
      <c r="P1022" s="337" t="str">
        <f>IFERROR(VLOOKUP(K1022,【参考】数式用!$A$2:$M$57,MATCH(O1022,【参考】数式用!$G$3:$M$3,0)+6,0),"")</f>
        <v/>
      </c>
      <c r="Q1022" s="338" t="s">
        <v>118</v>
      </c>
      <c r="R1022" s="339"/>
      <c r="S1022" s="340" t="s">
        <v>183</v>
      </c>
      <c r="T1022" s="339"/>
      <c r="U1022" s="340" t="s">
        <v>184</v>
      </c>
      <c r="V1022" s="339"/>
      <c r="W1022" s="340" t="s">
        <v>183</v>
      </c>
      <c r="X1022" s="339"/>
      <c r="Y1022" s="340" t="s">
        <v>185</v>
      </c>
      <c r="Z1022" s="340" t="s">
        <v>186</v>
      </c>
      <c r="AA1022" s="340" t="str">
        <f t="shared" si="509"/>
        <v/>
      </c>
      <c r="AB1022" s="341" t="s">
        <v>187</v>
      </c>
      <c r="AC1022" s="342" t="str">
        <f t="shared" si="510"/>
        <v/>
      </c>
      <c r="AD1022" s="509" t="str">
        <f t="shared" si="511"/>
        <v/>
      </c>
      <c r="AE1022" s="343" t="str">
        <f>IFERROR(ROUNDDOWN(ROUNDDOWN(ROUND(L1022*VLOOKUP(K1022,【参考】数式用!$A$2:$M$57,MATCH("処遇改善加算Ⅳ",【参考】数式用!$G$3:$M$3,0)+6,0),0),0)*AA1022*0.5,0), "")</f>
        <v/>
      </c>
      <c r="AF1022" s="344"/>
      <c r="AG1022" s="345"/>
      <c r="AH1022" s="345"/>
      <c r="AI1022" s="344"/>
      <c r="AJ1022" s="382"/>
      <c r="AK1022" s="346"/>
      <c r="AL1022" s="324" t="str">
        <f t="shared" si="512"/>
        <v/>
      </c>
      <c r="AM1022" s="325" t="str">
        <f t="shared" si="513"/>
        <v/>
      </c>
      <c r="AN1022" s="255"/>
      <c r="AO1022" s="577" t="str">
        <f>IFERROR(VLOOKUP(K1022,【参考】数式用!$A$2:$N$57,14,FALSE),"")</f>
        <v/>
      </c>
      <c r="AP1022" s="577" t="str">
        <f t="shared" si="514"/>
        <v/>
      </c>
      <c r="AQ1022" s="560" t="str">
        <f t="shared" si="515"/>
        <v/>
      </c>
      <c r="AR1022" s="560" t="str">
        <f t="shared" si="516"/>
        <v>キャリアパス要件Ⅰ・Ⅱ_</v>
      </c>
      <c r="AS1022" s="632" t="str">
        <f t="shared" si="517"/>
        <v>入力済</v>
      </c>
      <c r="AT1022" s="577" t="str">
        <f t="shared" si="518"/>
        <v/>
      </c>
      <c r="AU1022" s="632" t="str">
        <f t="shared" si="519"/>
        <v>入力済</v>
      </c>
      <c r="AV1022" s="632" t="str">
        <f t="shared" si="520"/>
        <v/>
      </c>
      <c r="AW1022" s="632" t="str">
        <f t="shared" si="521"/>
        <v/>
      </c>
      <c r="AX1022" s="577" t="str">
        <f t="shared" si="522"/>
        <v/>
      </c>
      <c r="AY1022" s="632" t="str">
        <f>IFERROR(VLOOKUP(K1022,【参考】数式用!$AR$3:$AS$49, 2, FALSE), "")</f>
        <v/>
      </c>
      <c r="AZ1022" s="577" t="str">
        <f t="shared" si="523"/>
        <v/>
      </c>
      <c r="BA1022" s="559" t="str">
        <f t="shared" si="524"/>
        <v>入力済</v>
      </c>
      <c r="BB1022" s="632" t="str">
        <f>IFERROR(VLOOKUP(K1022,【参考】数式用!$AX$3:$AY$59, 2, FALSE), "")</f>
        <v/>
      </c>
      <c r="BC1022" s="577" t="str">
        <f t="shared" si="525"/>
        <v/>
      </c>
      <c r="BD1022" s="559" t="str">
        <f t="shared" si="526"/>
        <v>入力済</v>
      </c>
      <c r="BE1022" s="559" t="str">
        <f t="shared" si="527"/>
        <v/>
      </c>
      <c r="BF1022" s="559" t="str">
        <f t="shared" si="528"/>
        <v/>
      </c>
      <c r="BG1022" s="559" t="str">
        <f t="shared" si="529"/>
        <v/>
      </c>
      <c r="BH1022" s="559" t="str">
        <f t="shared" si="530"/>
        <v/>
      </c>
      <c r="BI1022" s="559" t="str">
        <f t="shared" si="531"/>
        <v/>
      </c>
      <c r="BK1022" s="27"/>
      <c r="BL1022" s="606" t="str">
        <f t="shared" si="532"/>
        <v/>
      </c>
      <c r="BM1022" s="606" t="str">
        <f t="shared" si="533"/>
        <v/>
      </c>
      <c r="BN1022" s="606" t="str">
        <f t="shared" si="534"/>
        <v/>
      </c>
      <c r="BO1022" s="607" t="str">
        <f>IFERROR(IF(BN1022="対象",ROUNDDOWN(L1022*VLOOKUP(K1022,【参考】数式用!$A$4:$J$42,10,FALSE)*AA1022,0),""),"")</f>
        <v/>
      </c>
      <c r="BP1022" s="606" t="str">
        <f t="shared" si="507"/>
        <v/>
      </c>
      <c r="BQ1022" s="606" t="str">
        <f t="shared" si="535"/>
        <v/>
      </c>
      <c r="BR1022" s="608" t="str">
        <f t="shared" si="508"/>
        <v/>
      </c>
      <c r="BS1022" s="608" t="str">
        <f t="shared" si="536"/>
        <v/>
      </c>
      <c r="BT1022" s="606" t="str">
        <f t="shared" si="537"/>
        <v/>
      </c>
      <c r="BU1022" s="607" t="str">
        <f>IFERROR(IF(BT1022="Ⅱロ有り",ROUNDDOWN(L1022*VLOOKUP(K1022,【参考】数式用!$A$4:$J$42,10,FALSE)*AA1022,0),""),"")</f>
        <v/>
      </c>
      <c r="BV1022" s="606" t="str">
        <f>IFERROR(IF(BT1022="Ⅱロなし",ROUNDDOWN(L1022*VLOOKUP(K1022,【参考】数式用!$A$4:$J$42,8,FALSE)*AA1022,0),""),"")</f>
        <v/>
      </c>
    </row>
    <row r="1023" spans="1:74" ht="110.1" customHeight="1" thickBot="1">
      <c r="A1023" s="333">
        <v>1010</v>
      </c>
      <c r="B1023" s="1008" t="str">
        <f>IF(基本情報入力シート!B1045="","",基本情報入力シート!B1045)</f>
        <v/>
      </c>
      <c r="C1023" s="1009"/>
      <c r="D1023" s="1009"/>
      <c r="E1023" s="1009"/>
      <c r="F1023" s="1010"/>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24" t="str">
        <f>IF('別紙様式2-2（個票（４、５月））'!M1023="","",'別紙様式2-2（個票（４、５月））'!M1023)</f>
        <v/>
      </c>
      <c r="N1023" s="584" t="str">
        <f>IF('別紙様式2-2（個票（４、５月））'!N1023="","",'別紙様式2-2（個票（４、５月））'!N1023)</f>
        <v/>
      </c>
      <c r="O1023" s="336"/>
      <c r="P1023" s="337" t="str">
        <f>IFERROR(VLOOKUP(K1023,【参考】数式用!$A$2:$M$57,MATCH(O1023,【参考】数式用!$G$3:$M$3,0)+6,0),"")</f>
        <v/>
      </c>
      <c r="Q1023" s="338" t="s">
        <v>118</v>
      </c>
      <c r="R1023" s="339"/>
      <c r="S1023" s="340" t="s">
        <v>183</v>
      </c>
      <c r="T1023" s="339"/>
      <c r="U1023" s="340" t="s">
        <v>184</v>
      </c>
      <c r="V1023" s="339"/>
      <c r="W1023" s="340" t="s">
        <v>183</v>
      </c>
      <c r="X1023" s="339"/>
      <c r="Y1023" s="340" t="s">
        <v>185</v>
      </c>
      <c r="Z1023" s="340" t="s">
        <v>186</v>
      </c>
      <c r="AA1023" s="340" t="str">
        <f t="shared" si="509"/>
        <v/>
      </c>
      <c r="AB1023" s="341" t="s">
        <v>187</v>
      </c>
      <c r="AC1023" s="342" t="str">
        <f t="shared" si="510"/>
        <v/>
      </c>
      <c r="AD1023" s="509" t="str">
        <f t="shared" si="511"/>
        <v/>
      </c>
      <c r="AE1023" s="343" t="str">
        <f>IFERROR(ROUNDDOWN(ROUNDDOWN(ROUND(L1023*VLOOKUP(K1023,【参考】数式用!$A$2:$M$57,MATCH("処遇改善加算Ⅳ",【参考】数式用!$G$3:$M$3,0)+6,0),0),0)*AA1023*0.5,0), "")</f>
        <v/>
      </c>
      <c r="AF1023" s="344"/>
      <c r="AG1023" s="345"/>
      <c r="AH1023" s="345"/>
      <c r="AI1023" s="344"/>
      <c r="AJ1023" s="382"/>
      <c r="AK1023" s="346"/>
      <c r="AL1023" s="324" t="str">
        <f t="shared" si="512"/>
        <v/>
      </c>
      <c r="AM1023" s="325" t="str">
        <f t="shared" si="513"/>
        <v/>
      </c>
      <c r="AN1023" s="255"/>
      <c r="AO1023" s="577" t="str">
        <f>IFERROR(VLOOKUP(K1023,【参考】数式用!$A$2:$N$57,14,FALSE),"")</f>
        <v/>
      </c>
      <c r="AP1023" s="577" t="str">
        <f t="shared" si="514"/>
        <v/>
      </c>
      <c r="AQ1023" s="560" t="str">
        <f t="shared" si="515"/>
        <v/>
      </c>
      <c r="AR1023" s="560" t="str">
        <f t="shared" si="516"/>
        <v>キャリアパス要件Ⅰ・Ⅱ_</v>
      </c>
      <c r="AS1023" s="632" t="str">
        <f t="shared" si="517"/>
        <v>入力済</v>
      </c>
      <c r="AT1023" s="577" t="str">
        <f t="shared" si="518"/>
        <v/>
      </c>
      <c r="AU1023" s="632" t="str">
        <f t="shared" si="519"/>
        <v>入力済</v>
      </c>
      <c r="AV1023" s="632" t="str">
        <f t="shared" si="520"/>
        <v/>
      </c>
      <c r="AW1023" s="632" t="str">
        <f t="shared" si="521"/>
        <v/>
      </c>
      <c r="AX1023" s="577" t="str">
        <f t="shared" si="522"/>
        <v/>
      </c>
      <c r="AY1023" s="632" t="str">
        <f>IFERROR(VLOOKUP(K1023,【参考】数式用!$AR$3:$AS$49, 2, FALSE), "")</f>
        <v/>
      </c>
      <c r="AZ1023" s="577" t="str">
        <f t="shared" si="523"/>
        <v/>
      </c>
      <c r="BA1023" s="559" t="str">
        <f t="shared" si="524"/>
        <v>入力済</v>
      </c>
      <c r="BB1023" s="632" t="str">
        <f>IFERROR(VLOOKUP(K1023,【参考】数式用!$AX$3:$AY$59, 2, FALSE), "")</f>
        <v/>
      </c>
      <c r="BC1023" s="577" t="str">
        <f t="shared" si="525"/>
        <v/>
      </c>
      <c r="BD1023" s="559" t="str">
        <f t="shared" si="526"/>
        <v>入力済</v>
      </c>
      <c r="BE1023" s="559" t="str">
        <f t="shared" si="527"/>
        <v/>
      </c>
      <c r="BF1023" s="559" t="str">
        <f t="shared" si="528"/>
        <v/>
      </c>
      <c r="BG1023" s="559" t="str">
        <f t="shared" si="529"/>
        <v/>
      </c>
      <c r="BH1023" s="559" t="str">
        <f t="shared" si="530"/>
        <v/>
      </c>
      <c r="BI1023" s="559" t="str">
        <f t="shared" si="531"/>
        <v/>
      </c>
      <c r="BK1023" s="27"/>
      <c r="BL1023" s="606" t="str">
        <f t="shared" si="532"/>
        <v/>
      </c>
      <c r="BM1023" s="606" t="str">
        <f t="shared" si="533"/>
        <v/>
      </c>
      <c r="BN1023" s="606" t="str">
        <f t="shared" si="534"/>
        <v/>
      </c>
      <c r="BO1023" s="607" t="str">
        <f>IFERROR(IF(BN1023="対象",ROUNDDOWN(L1023*VLOOKUP(K1023,【参考】数式用!$A$4:$J$42,10,FALSE)*AA1023,0),""),"")</f>
        <v/>
      </c>
      <c r="BP1023" s="606" t="str">
        <f t="shared" si="507"/>
        <v/>
      </c>
      <c r="BQ1023" s="606" t="str">
        <f t="shared" si="535"/>
        <v/>
      </c>
      <c r="BR1023" s="608" t="str">
        <f t="shared" si="508"/>
        <v/>
      </c>
      <c r="BS1023" s="608" t="str">
        <f t="shared" si="536"/>
        <v/>
      </c>
      <c r="BT1023" s="606" t="str">
        <f t="shared" si="537"/>
        <v/>
      </c>
      <c r="BU1023" s="607" t="str">
        <f>IFERROR(IF(BT1023="Ⅱロ有り",ROUNDDOWN(L1023*VLOOKUP(K1023,【参考】数式用!$A$4:$J$42,10,FALSE)*AA1023,0),""),"")</f>
        <v/>
      </c>
      <c r="BV1023" s="606" t="str">
        <f>IFERROR(IF(BT1023="Ⅱロなし",ROUNDDOWN(L1023*VLOOKUP(K1023,【参考】数式用!$A$4:$J$42,8,FALSE)*AA1023,0),""),"")</f>
        <v/>
      </c>
    </row>
    <row r="1024" spans="1:74" ht="110.1" customHeight="1" thickBot="1">
      <c r="A1024" s="333">
        <v>1011</v>
      </c>
      <c r="B1024" s="1008" t="str">
        <f>IF(基本情報入力シート!B1046="","",基本情報入力シート!B1046)</f>
        <v/>
      </c>
      <c r="C1024" s="1009"/>
      <c r="D1024" s="1009"/>
      <c r="E1024" s="1009"/>
      <c r="F1024" s="1010"/>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24" t="str">
        <f>IF('別紙様式2-2（個票（４、５月））'!M1024="","",'別紙様式2-2（個票（４、５月））'!M1024)</f>
        <v/>
      </c>
      <c r="N1024" s="584" t="str">
        <f>IF('別紙様式2-2（個票（４、５月））'!N1024="","",'別紙様式2-2（個票（４、５月））'!N1024)</f>
        <v/>
      </c>
      <c r="O1024" s="336"/>
      <c r="P1024" s="337" t="str">
        <f>IFERROR(VLOOKUP(K1024,【参考】数式用!$A$2:$M$57,MATCH(O1024,【参考】数式用!$G$3:$M$3,0)+6,0),"")</f>
        <v/>
      </c>
      <c r="Q1024" s="338" t="s">
        <v>118</v>
      </c>
      <c r="R1024" s="339"/>
      <c r="S1024" s="340" t="s">
        <v>183</v>
      </c>
      <c r="T1024" s="339"/>
      <c r="U1024" s="340" t="s">
        <v>184</v>
      </c>
      <c r="V1024" s="339"/>
      <c r="W1024" s="340" t="s">
        <v>183</v>
      </c>
      <c r="X1024" s="339"/>
      <c r="Y1024" s="340" t="s">
        <v>185</v>
      </c>
      <c r="Z1024" s="340" t="s">
        <v>186</v>
      </c>
      <c r="AA1024" s="340" t="str">
        <f t="shared" si="509"/>
        <v/>
      </c>
      <c r="AB1024" s="341" t="s">
        <v>187</v>
      </c>
      <c r="AC1024" s="342" t="str">
        <f t="shared" si="510"/>
        <v/>
      </c>
      <c r="AD1024" s="509" t="str">
        <f t="shared" si="511"/>
        <v/>
      </c>
      <c r="AE1024" s="343" t="str">
        <f>IFERROR(ROUNDDOWN(ROUNDDOWN(ROUND(L1024*VLOOKUP(K1024,【参考】数式用!$A$2:$M$57,MATCH("処遇改善加算Ⅳ",【参考】数式用!$G$3:$M$3,0)+6,0),0),0)*AA1024*0.5,0), "")</f>
        <v/>
      </c>
      <c r="AF1024" s="344"/>
      <c r="AG1024" s="345"/>
      <c r="AH1024" s="345"/>
      <c r="AI1024" s="344"/>
      <c r="AJ1024" s="382"/>
      <c r="AK1024" s="346"/>
      <c r="AL1024" s="324" t="str">
        <f t="shared" si="512"/>
        <v/>
      </c>
      <c r="AM1024" s="325" t="str">
        <f t="shared" si="513"/>
        <v/>
      </c>
      <c r="AN1024" s="255"/>
      <c r="AO1024" s="577" t="str">
        <f>IFERROR(VLOOKUP(K1024,【参考】数式用!$A$2:$N$57,14,FALSE),"")</f>
        <v/>
      </c>
      <c r="AP1024" s="577" t="str">
        <f t="shared" si="514"/>
        <v/>
      </c>
      <c r="AQ1024" s="560" t="str">
        <f t="shared" si="515"/>
        <v/>
      </c>
      <c r="AR1024" s="560" t="str">
        <f t="shared" si="516"/>
        <v>キャリアパス要件Ⅰ・Ⅱ_</v>
      </c>
      <c r="AS1024" s="632" t="str">
        <f t="shared" si="517"/>
        <v>入力済</v>
      </c>
      <c r="AT1024" s="577" t="str">
        <f t="shared" si="518"/>
        <v/>
      </c>
      <c r="AU1024" s="632" t="str">
        <f t="shared" si="519"/>
        <v>入力済</v>
      </c>
      <c r="AV1024" s="632" t="str">
        <f t="shared" si="520"/>
        <v/>
      </c>
      <c r="AW1024" s="632" t="str">
        <f t="shared" si="521"/>
        <v/>
      </c>
      <c r="AX1024" s="577" t="str">
        <f t="shared" si="522"/>
        <v/>
      </c>
      <c r="AY1024" s="632" t="str">
        <f>IFERROR(VLOOKUP(K1024,【参考】数式用!$AR$3:$AS$49, 2, FALSE), "")</f>
        <v/>
      </c>
      <c r="AZ1024" s="577" t="str">
        <f t="shared" si="523"/>
        <v/>
      </c>
      <c r="BA1024" s="559" t="str">
        <f t="shared" si="524"/>
        <v>入力済</v>
      </c>
      <c r="BB1024" s="632" t="str">
        <f>IFERROR(VLOOKUP(K1024,【参考】数式用!$AX$3:$AY$59, 2, FALSE), "")</f>
        <v/>
      </c>
      <c r="BC1024" s="577" t="str">
        <f t="shared" si="525"/>
        <v/>
      </c>
      <c r="BD1024" s="559" t="str">
        <f t="shared" si="526"/>
        <v>入力済</v>
      </c>
      <c r="BE1024" s="559" t="str">
        <f t="shared" si="527"/>
        <v/>
      </c>
      <c r="BF1024" s="559" t="str">
        <f t="shared" si="528"/>
        <v/>
      </c>
      <c r="BG1024" s="559" t="str">
        <f t="shared" si="529"/>
        <v/>
      </c>
      <c r="BH1024" s="559" t="str">
        <f t="shared" si="530"/>
        <v/>
      </c>
      <c r="BI1024" s="559" t="str">
        <f t="shared" si="531"/>
        <v/>
      </c>
      <c r="BK1024" s="27"/>
      <c r="BL1024" s="606" t="str">
        <f t="shared" si="532"/>
        <v/>
      </c>
      <c r="BM1024" s="606" t="str">
        <f t="shared" si="533"/>
        <v/>
      </c>
      <c r="BN1024" s="606" t="str">
        <f t="shared" si="534"/>
        <v/>
      </c>
      <c r="BO1024" s="607" t="str">
        <f>IFERROR(IF(BN1024="対象",ROUNDDOWN(L1024*VLOOKUP(K1024,【参考】数式用!$A$4:$J$42,10,FALSE)*AA1024,0),""),"")</f>
        <v/>
      </c>
      <c r="BP1024" s="606" t="str">
        <f t="shared" si="507"/>
        <v/>
      </c>
      <c r="BQ1024" s="606" t="str">
        <f t="shared" si="535"/>
        <v/>
      </c>
      <c r="BR1024" s="608" t="str">
        <f t="shared" si="508"/>
        <v/>
      </c>
      <c r="BS1024" s="608" t="str">
        <f t="shared" si="536"/>
        <v/>
      </c>
      <c r="BT1024" s="606" t="str">
        <f t="shared" si="537"/>
        <v/>
      </c>
      <c r="BU1024" s="607" t="str">
        <f>IFERROR(IF(BT1024="Ⅱロ有り",ROUNDDOWN(L1024*VLOOKUP(K1024,【参考】数式用!$A$4:$J$42,10,FALSE)*AA1024,0),""),"")</f>
        <v/>
      </c>
      <c r="BV1024" s="606" t="str">
        <f>IFERROR(IF(BT1024="Ⅱロなし",ROUNDDOWN(L1024*VLOOKUP(K1024,【参考】数式用!$A$4:$J$42,8,FALSE)*AA1024,0),""),"")</f>
        <v/>
      </c>
    </row>
    <row r="1025" spans="1:74" ht="110.1" customHeight="1" thickBot="1">
      <c r="A1025" s="333">
        <v>1012</v>
      </c>
      <c r="B1025" s="1008" t="str">
        <f>IF(基本情報入力シート!B1047="","",基本情報入力シート!B1047)</f>
        <v/>
      </c>
      <c r="C1025" s="1009"/>
      <c r="D1025" s="1009"/>
      <c r="E1025" s="1009"/>
      <c r="F1025" s="1010"/>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24" t="str">
        <f>IF('別紙様式2-2（個票（４、５月））'!M1025="","",'別紙様式2-2（個票（４、５月））'!M1025)</f>
        <v/>
      </c>
      <c r="N1025" s="584" t="str">
        <f>IF('別紙様式2-2（個票（４、５月））'!N1025="","",'別紙様式2-2（個票（４、５月））'!N1025)</f>
        <v/>
      </c>
      <c r="O1025" s="336"/>
      <c r="P1025" s="337" t="str">
        <f>IFERROR(VLOOKUP(K1025,【参考】数式用!$A$2:$M$57,MATCH(O1025,【参考】数式用!$G$3:$M$3,0)+6,0),"")</f>
        <v/>
      </c>
      <c r="Q1025" s="338" t="s">
        <v>118</v>
      </c>
      <c r="R1025" s="339"/>
      <c r="S1025" s="340" t="s">
        <v>183</v>
      </c>
      <c r="T1025" s="339"/>
      <c r="U1025" s="340" t="s">
        <v>184</v>
      </c>
      <c r="V1025" s="339"/>
      <c r="W1025" s="340" t="s">
        <v>183</v>
      </c>
      <c r="X1025" s="339"/>
      <c r="Y1025" s="340" t="s">
        <v>185</v>
      </c>
      <c r="Z1025" s="340" t="s">
        <v>186</v>
      </c>
      <c r="AA1025" s="340" t="str">
        <f t="shared" si="509"/>
        <v/>
      </c>
      <c r="AB1025" s="341" t="s">
        <v>187</v>
      </c>
      <c r="AC1025" s="342" t="str">
        <f t="shared" si="510"/>
        <v/>
      </c>
      <c r="AD1025" s="509" t="str">
        <f t="shared" si="511"/>
        <v/>
      </c>
      <c r="AE1025" s="343" t="str">
        <f>IFERROR(ROUNDDOWN(ROUNDDOWN(ROUND(L1025*VLOOKUP(K1025,【参考】数式用!$A$2:$M$57,MATCH("処遇改善加算Ⅳ",【参考】数式用!$G$3:$M$3,0)+6,0),0),0)*AA1025*0.5,0), "")</f>
        <v/>
      </c>
      <c r="AF1025" s="344"/>
      <c r="AG1025" s="345"/>
      <c r="AH1025" s="345"/>
      <c r="AI1025" s="344"/>
      <c r="AJ1025" s="382"/>
      <c r="AK1025" s="346"/>
      <c r="AL1025" s="324" t="str">
        <f t="shared" si="512"/>
        <v/>
      </c>
      <c r="AM1025" s="325" t="str">
        <f t="shared" si="513"/>
        <v/>
      </c>
      <c r="AN1025" s="255"/>
      <c r="AO1025" s="577" t="str">
        <f>IFERROR(VLOOKUP(K1025,【参考】数式用!$A$2:$N$57,14,FALSE),"")</f>
        <v/>
      </c>
      <c r="AP1025" s="577" t="str">
        <f t="shared" si="514"/>
        <v/>
      </c>
      <c r="AQ1025" s="560" t="str">
        <f t="shared" si="515"/>
        <v/>
      </c>
      <c r="AR1025" s="560" t="str">
        <f t="shared" si="516"/>
        <v>キャリアパス要件Ⅰ・Ⅱ_</v>
      </c>
      <c r="AS1025" s="632" t="str">
        <f t="shared" si="517"/>
        <v>入力済</v>
      </c>
      <c r="AT1025" s="577" t="str">
        <f t="shared" si="518"/>
        <v/>
      </c>
      <c r="AU1025" s="632" t="str">
        <f t="shared" si="519"/>
        <v>入力済</v>
      </c>
      <c r="AV1025" s="632" t="str">
        <f t="shared" si="520"/>
        <v/>
      </c>
      <c r="AW1025" s="632" t="str">
        <f t="shared" si="521"/>
        <v/>
      </c>
      <c r="AX1025" s="577" t="str">
        <f t="shared" si="522"/>
        <v/>
      </c>
      <c r="AY1025" s="632" t="str">
        <f>IFERROR(VLOOKUP(K1025,【参考】数式用!$AR$3:$AS$49, 2, FALSE), "")</f>
        <v/>
      </c>
      <c r="AZ1025" s="577" t="str">
        <f t="shared" si="523"/>
        <v/>
      </c>
      <c r="BA1025" s="559" t="str">
        <f t="shared" si="524"/>
        <v>入力済</v>
      </c>
      <c r="BB1025" s="632" t="str">
        <f>IFERROR(VLOOKUP(K1025,【参考】数式用!$AX$3:$AY$59, 2, FALSE), "")</f>
        <v/>
      </c>
      <c r="BC1025" s="577" t="str">
        <f t="shared" si="525"/>
        <v/>
      </c>
      <c r="BD1025" s="559" t="str">
        <f t="shared" si="526"/>
        <v>入力済</v>
      </c>
      <c r="BE1025" s="559" t="str">
        <f t="shared" si="527"/>
        <v/>
      </c>
      <c r="BF1025" s="559" t="str">
        <f t="shared" si="528"/>
        <v/>
      </c>
      <c r="BG1025" s="559" t="str">
        <f t="shared" si="529"/>
        <v/>
      </c>
      <c r="BH1025" s="559" t="str">
        <f t="shared" si="530"/>
        <v/>
      </c>
      <c r="BI1025" s="559" t="str">
        <f t="shared" si="531"/>
        <v/>
      </c>
      <c r="BK1025" s="27"/>
      <c r="BL1025" s="606" t="str">
        <f t="shared" si="532"/>
        <v/>
      </c>
      <c r="BM1025" s="606" t="str">
        <f t="shared" si="533"/>
        <v/>
      </c>
      <c r="BN1025" s="606" t="str">
        <f t="shared" si="534"/>
        <v/>
      </c>
      <c r="BO1025" s="607" t="str">
        <f>IFERROR(IF(BN1025="対象",ROUNDDOWN(L1025*VLOOKUP(K1025,【参考】数式用!$A$4:$J$42,10,FALSE)*AA1025,0),""),"")</f>
        <v/>
      </c>
      <c r="BP1025" s="606" t="str">
        <f t="shared" si="507"/>
        <v/>
      </c>
      <c r="BQ1025" s="606" t="str">
        <f t="shared" si="535"/>
        <v/>
      </c>
      <c r="BR1025" s="608" t="str">
        <f t="shared" si="508"/>
        <v/>
      </c>
      <c r="BS1025" s="608" t="str">
        <f t="shared" si="536"/>
        <v/>
      </c>
      <c r="BT1025" s="606" t="str">
        <f t="shared" si="537"/>
        <v/>
      </c>
      <c r="BU1025" s="607" t="str">
        <f>IFERROR(IF(BT1025="Ⅱロ有り",ROUNDDOWN(L1025*VLOOKUP(K1025,【参考】数式用!$A$4:$J$42,10,FALSE)*AA1025,0),""),"")</f>
        <v/>
      </c>
      <c r="BV1025" s="606" t="str">
        <f>IFERROR(IF(BT1025="Ⅱロなし",ROUNDDOWN(L1025*VLOOKUP(K1025,【参考】数式用!$A$4:$J$42,8,FALSE)*AA1025,0),""),"")</f>
        <v/>
      </c>
    </row>
    <row r="1026" spans="1:74" ht="110.1" customHeight="1" thickBot="1">
      <c r="A1026" s="333">
        <v>1013</v>
      </c>
      <c r="B1026" s="1008" t="str">
        <f>IF(基本情報入力シート!B1048="","",基本情報入力シート!B1048)</f>
        <v/>
      </c>
      <c r="C1026" s="1009"/>
      <c r="D1026" s="1009"/>
      <c r="E1026" s="1009"/>
      <c r="F1026" s="1010"/>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24" t="str">
        <f>IF('別紙様式2-2（個票（４、５月））'!M1026="","",'別紙様式2-2（個票（４、５月））'!M1026)</f>
        <v/>
      </c>
      <c r="N1026" s="584" t="str">
        <f>IF('別紙様式2-2（個票（４、５月））'!N1026="","",'別紙様式2-2（個票（４、５月））'!N1026)</f>
        <v/>
      </c>
      <c r="O1026" s="336"/>
      <c r="P1026" s="337" t="str">
        <f>IFERROR(VLOOKUP(K1026,【参考】数式用!$A$2:$M$57,MATCH(O1026,【参考】数式用!$G$3:$M$3,0)+6,0),"")</f>
        <v/>
      </c>
      <c r="Q1026" s="338" t="s">
        <v>118</v>
      </c>
      <c r="R1026" s="339"/>
      <c r="S1026" s="340" t="s">
        <v>183</v>
      </c>
      <c r="T1026" s="339"/>
      <c r="U1026" s="340" t="s">
        <v>184</v>
      </c>
      <c r="V1026" s="339"/>
      <c r="W1026" s="340" t="s">
        <v>183</v>
      </c>
      <c r="X1026" s="339"/>
      <c r="Y1026" s="340" t="s">
        <v>185</v>
      </c>
      <c r="Z1026" s="340" t="s">
        <v>186</v>
      </c>
      <c r="AA1026" s="340" t="str">
        <f t="shared" si="509"/>
        <v/>
      </c>
      <c r="AB1026" s="341" t="s">
        <v>187</v>
      </c>
      <c r="AC1026" s="342" t="str">
        <f t="shared" si="510"/>
        <v/>
      </c>
      <c r="AD1026" s="509" t="str">
        <f t="shared" si="511"/>
        <v/>
      </c>
      <c r="AE1026" s="343" t="str">
        <f>IFERROR(ROUNDDOWN(ROUNDDOWN(ROUND(L1026*VLOOKUP(K1026,【参考】数式用!$A$2:$M$57,MATCH("処遇改善加算Ⅳ",【参考】数式用!$G$3:$M$3,0)+6,0),0),0)*AA1026*0.5,0), "")</f>
        <v/>
      </c>
      <c r="AF1026" s="344"/>
      <c r="AG1026" s="345"/>
      <c r="AH1026" s="345"/>
      <c r="AI1026" s="344"/>
      <c r="AJ1026" s="382"/>
      <c r="AK1026" s="346"/>
      <c r="AL1026" s="324" t="str">
        <f t="shared" si="512"/>
        <v/>
      </c>
      <c r="AM1026" s="325" t="str">
        <f t="shared" si="513"/>
        <v/>
      </c>
      <c r="AN1026" s="255"/>
      <c r="AO1026" s="577" t="str">
        <f>IFERROR(VLOOKUP(K1026,【参考】数式用!$A$2:$N$57,14,FALSE),"")</f>
        <v/>
      </c>
      <c r="AP1026" s="577" t="str">
        <f t="shared" si="514"/>
        <v/>
      </c>
      <c r="AQ1026" s="560" t="str">
        <f t="shared" si="515"/>
        <v/>
      </c>
      <c r="AR1026" s="560" t="str">
        <f t="shared" si="516"/>
        <v>キャリアパス要件Ⅰ・Ⅱ_</v>
      </c>
      <c r="AS1026" s="632" t="str">
        <f t="shared" si="517"/>
        <v>入力済</v>
      </c>
      <c r="AT1026" s="577" t="str">
        <f t="shared" si="518"/>
        <v/>
      </c>
      <c r="AU1026" s="632" t="str">
        <f t="shared" si="519"/>
        <v>入力済</v>
      </c>
      <c r="AV1026" s="632" t="str">
        <f t="shared" si="520"/>
        <v/>
      </c>
      <c r="AW1026" s="632" t="str">
        <f t="shared" si="521"/>
        <v/>
      </c>
      <c r="AX1026" s="577" t="str">
        <f t="shared" si="522"/>
        <v/>
      </c>
      <c r="AY1026" s="632" t="str">
        <f>IFERROR(VLOOKUP(K1026,【参考】数式用!$AR$3:$AS$49, 2, FALSE), "")</f>
        <v/>
      </c>
      <c r="AZ1026" s="577" t="str">
        <f t="shared" si="523"/>
        <v/>
      </c>
      <c r="BA1026" s="559" t="str">
        <f t="shared" si="524"/>
        <v>入力済</v>
      </c>
      <c r="BB1026" s="632" t="str">
        <f>IFERROR(VLOOKUP(K1026,【参考】数式用!$AX$3:$AY$59, 2, FALSE), "")</f>
        <v/>
      </c>
      <c r="BC1026" s="577" t="str">
        <f t="shared" si="525"/>
        <v/>
      </c>
      <c r="BD1026" s="559" t="str">
        <f t="shared" si="526"/>
        <v>入力済</v>
      </c>
      <c r="BE1026" s="559" t="str">
        <f t="shared" si="527"/>
        <v/>
      </c>
      <c r="BF1026" s="559" t="str">
        <f t="shared" si="528"/>
        <v/>
      </c>
      <c r="BG1026" s="559" t="str">
        <f t="shared" si="529"/>
        <v/>
      </c>
      <c r="BH1026" s="559" t="str">
        <f t="shared" si="530"/>
        <v/>
      </c>
      <c r="BI1026" s="559" t="str">
        <f t="shared" si="531"/>
        <v/>
      </c>
      <c r="BK1026" s="27"/>
      <c r="BL1026" s="606" t="str">
        <f t="shared" si="532"/>
        <v/>
      </c>
      <c r="BM1026" s="606" t="str">
        <f t="shared" si="533"/>
        <v/>
      </c>
      <c r="BN1026" s="606" t="str">
        <f t="shared" si="534"/>
        <v/>
      </c>
      <c r="BO1026" s="607" t="str">
        <f>IFERROR(IF(BN1026="対象",ROUNDDOWN(L1026*VLOOKUP(K1026,【参考】数式用!$A$4:$J$42,10,FALSE)*AA1026,0),""),"")</f>
        <v/>
      </c>
      <c r="BP1026" s="606" t="str">
        <f t="shared" si="507"/>
        <v/>
      </c>
      <c r="BQ1026" s="606" t="str">
        <f t="shared" si="535"/>
        <v/>
      </c>
      <c r="BR1026" s="608" t="str">
        <f t="shared" si="508"/>
        <v/>
      </c>
      <c r="BS1026" s="608" t="str">
        <f t="shared" si="536"/>
        <v/>
      </c>
      <c r="BT1026" s="606" t="str">
        <f t="shared" si="537"/>
        <v/>
      </c>
      <c r="BU1026" s="607" t="str">
        <f>IFERROR(IF(BT1026="Ⅱロ有り",ROUNDDOWN(L1026*VLOOKUP(K1026,【参考】数式用!$A$4:$J$42,10,FALSE)*AA1026,0),""),"")</f>
        <v/>
      </c>
      <c r="BV1026" s="606" t="str">
        <f>IFERROR(IF(BT1026="Ⅱロなし",ROUNDDOWN(L1026*VLOOKUP(K1026,【参考】数式用!$A$4:$J$42,8,FALSE)*AA1026,0),""),"")</f>
        <v/>
      </c>
    </row>
    <row r="1027" spans="1:74" ht="110.1" customHeight="1" thickBot="1">
      <c r="A1027" s="333">
        <v>1014</v>
      </c>
      <c r="B1027" s="1008" t="str">
        <f>IF(基本情報入力シート!B1049="","",基本情報入力シート!B1049)</f>
        <v/>
      </c>
      <c r="C1027" s="1009"/>
      <c r="D1027" s="1009"/>
      <c r="E1027" s="1009"/>
      <c r="F1027" s="1010"/>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24" t="str">
        <f>IF('別紙様式2-2（個票（４、５月））'!M1027="","",'別紙様式2-2（個票（４、５月））'!M1027)</f>
        <v/>
      </c>
      <c r="N1027" s="584" t="str">
        <f>IF('別紙様式2-2（個票（４、５月））'!N1027="","",'別紙様式2-2（個票（４、５月））'!N1027)</f>
        <v/>
      </c>
      <c r="O1027" s="336"/>
      <c r="P1027" s="337" t="str">
        <f>IFERROR(VLOOKUP(K1027,【参考】数式用!$A$2:$M$57,MATCH(O1027,【参考】数式用!$G$3:$M$3,0)+6,0),"")</f>
        <v/>
      </c>
      <c r="Q1027" s="338" t="s">
        <v>118</v>
      </c>
      <c r="R1027" s="339"/>
      <c r="S1027" s="340" t="s">
        <v>183</v>
      </c>
      <c r="T1027" s="339"/>
      <c r="U1027" s="340" t="s">
        <v>184</v>
      </c>
      <c r="V1027" s="339"/>
      <c r="W1027" s="340" t="s">
        <v>183</v>
      </c>
      <c r="X1027" s="339"/>
      <c r="Y1027" s="340" t="s">
        <v>185</v>
      </c>
      <c r="Z1027" s="340" t="s">
        <v>186</v>
      </c>
      <c r="AA1027" s="340" t="str">
        <f t="shared" si="509"/>
        <v/>
      </c>
      <c r="AB1027" s="341" t="s">
        <v>187</v>
      </c>
      <c r="AC1027" s="342" t="str">
        <f t="shared" si="510"/>
        <v/>
      </c>
      <c r="AD1027" s="509" t="str">
        <f t="shared" si="511"/>
        <v/>
      </c>
      <c r="AE1027" s="343" t="str">
        <f>IFERROR(ROUNDDOWN(ROUNDDOWN(ROUND(L1027*VLOOKUP(K1027,【参考】数式用!$A$2:$M$57,MATCH("処遇改善加算Ⅳ",【参考】数式用!$G$3:$M$3,0)+6,0),0),0)*AA1027*0.5,0), "")</f>
        <v/>
      </c>
      <c r="AF1027" s="344"/>
      <c r="AG1027" s="345"/>
      <c r="AH1027" s="345"/>
      <c r="AI1027" s="344"/>
      <c r="AJ1027" s="382"/>
      <c r="AK1027" s="346"/>
      <c r="AL1027" s="324" t="str">
        <f t="shared" si="512"/>
        <v/>
      </c>
      <c r="AM1027" s="325" t="str">
        <f t="shared" si="513"/>
        <v/>
      </c>
      <c r="AN1027" s="255"/>
      <c r="AO1027" s="577" t="str">
        <f>IFERROR(VLOOKUP(K1027,【参考】数式用!$A$2:$N$57,14,FALSE),"")</f>
        <v/>
      </c>
      <c r="AP1027" s="577" t="str">
        <f t="shared" si="514"/>
        <v/>
      </c>
      <c r="AQ1027" s="560" t="str">
        <f t="shared" si="515"/>
        <v/>
      </c>
      <c r="AR1027" s="560" t="str">
        <f t="shared" si="516"/>
        <v>キャリアパス要件Ⅰ・Ⅱ_</v>
      </c>
      <c r="AS1027" s="632" t="str">
        <f t="shared" si="517"/>
        <v>入力済</v>
      </c>
      <c r="AT1027" s="577" t="str">
        <f t="shared" si="518"/>
        <v/>
      </c>
      <c r="AU1027" s="632" t="str">
        <f t="shared" si="519"/>
        <v>入力済</v>
      </c>
      <c r="AV1027" s="632" t="str">
        <f t="shared" si="520"/>
        <v/>
      </c>
      <c r="AW1027" s="632" t="str">
        <f t="shared" si="521"/>
        <v/>
      </c>
      <c r="AX1027" s="577" t="str">
        <f t="shared" si="522"/>
        <v/>
      </c>
      <c r="AY1027" s="632" t="str">
        <f>IFERROR(VLOOKUP(K1027,【参考】数式用!$AR$3:$AS$49, 2, FALSE), "")</f>
        <v/>
      </c>
      <c r="AZ1027" s="577" t="str">
        <f t="shared" si="523"/>
        <v/>
      </c>
      <c r="BA1027" s="559" t="str">
        <f t="shared" si="524"/>
        <v>入力済</v>
      </c>
      <c r="BB1027" s="632" t="str">
        <f>IFERROR(VLOOKUP(K1027,【参考】数式用!$AX$3:$AY$59, 2, FALSE), "")</f>
        <v/>
      </c>
      <c r="BC1027" s="577" t="str">
        <f t="shared" si="525"/>
        <v/>
      </c>
      <c r="BD1027" s="559" t="str">
        <f t="shared" si="526"/>
        <v>入力済</v>
      </c>
      <c r="BE1027" s="559" t="str">
        <f t="shared" si="527"/>
        <v/>
      </c>
      <c r="BF1027" s="559" t="str">
        <f t="shared" si="528"/>
        <v/>
      </c>
      <c r="BG1027" s="559" t="str">
        <f t="shared" si="529"/>
        <v/>
      </c>
      <c r="BH1027" s="559" t="str">
        <f t="shared" si="530"/>
        <v/>
      </c>
      <c r="BI1027" s="559" t="str">
        <f t="shared" si="531"/>
        <v/>
      </c>
      <c r="BK1027" s="27"/>
      <c r="BL1027" s="606" t="str">
        <f t="shared" si="532"/>
        <v/>
      </c>
      <c r="BM1027" s="606" t="str">
        <f t="shared" si="533"/>
        <v/>
      </c>
      <c r="BN1027" s="606" t="str">
        <f t="shared" si="534"/>
        <v/>
      </c>
      <c r="BO1027" s="607" t="str">
        <f>IFERROR(IF(BN1027="対象",ROUNDDOWN(L1027*VLOOKUP(K1027,【参考】数式用!$A$4:$J$42,10,FALSE)*AA1027,0),""),"")</f>
        <v/>
      </c>
      <c r="BP1027" s="606" t="str">
        <f t="shared" si="507"/>
        <v/>
      </c>
      <c r="BQ1027" s="606" t="str">
        <f t="shared" si="535"/>
        <v/>
      </c>
      <c r="BR1027" s="608" t="str">
        <f t="shared" si="508"/>
        <v/>
      </c>
      <c r="BS1027" s="608" t="str">
        <f t="shared" si="536"/>
        <v/>
      </c>
      <c r="BT1027" s="606" t="str">
        <f t="shared" si="537"/>
        <v/>
      </c>
      <c r="BU1027" s="607" t="str">
        <f>IFERROR(IF(BT1027="Ⅱロ有り",ROUNDDOWN(L1027*VLOOKUP(K1027,【参考】数式用!$A$4:$J$42,10,FALSE)*AA1027,0),""),"")</f>
        <v/>
      </c>
      <c r="BV1027" s="606" t="str">
        <f>IFERROR(IF(BT1027="Ⅱロなし",ROUNDDOWN(L1027*VLOOKUP(K1027,【参考】数式用!$A$4:$J$42,8,FALSE)*AA1027,0),""),"")</f>
        <v/>
      </c>
    </row>
    <row r="1028" spans="1:74" ht="110.1" customHeight="1" thickBot="1">
      <c r="A1028" s="333">
        <v>1015</v>
      </c>
      <c r="B1028" s="1008" t="str">
        <f>IF(基本情報入力シート!B1050="","",基本情報入力シート!B1050)</f>
        <v/>
      </c>
      <c r="C1028" s="1009"/>
      <c r="D1028" s="1009"/>
      <c r="E1028" s="1009"/>
      <c r="F1028" s="1010"/>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24" t="str">
        <f>IF('別紙様式2-2（個票（４、５月））'!M1028="","",'別紙様式2-2（個票（４、５月））'!M1028)</f>
        <v/>
      </c>
      <c r="N1028" s="584" t="str">
        <f>IF('別紙様式2-2（個票（４、５月））'!N1028="","",'別紙様式2-2（個票（４、５月））'!N1028)</f>
        <v/>
      </c>
      <c r="O1028" s="336"/>
      <c r="P1028" s="337" t="str">
        <f>IFERROR(VLOOKUP(K1028,【参考】数式用!$A$2:$M$57,MATCH(O1028,【参考】数式用!$G$3:$M$3,0)+6,0),"")</f>
        <v/>
      </c>
      <c r="Q1028" s="338" t="s">
        <v>118</v>
      </c>
      <c r="R1028" s="339"/>
      <c r="S1028" s="340" t="s">
        <v>183</v>
      </c>
      <c r="T1028" s="339"/>
      <c r="U1028" s="340" t="s">
        <v>184</v>
      </c>
      <c r="V1028" s="339"/>
      <c r="W1028" s="340" t="s">
        <v>183</v>
      </c>
      <c r="X1028" s="339"/>
      <c r="Y1028" s="340" t="s">
        <v>185</v>
      </c>
      <c r="Z1028" s="340" t="s">
        <v>186</v>
      </c>
      <c r="AA1028" s="340" t="str">
        <f t="shared" si="509"/>
        <v/>
      </c>
      <c r="AB1028" s="341" t="s">
        <v>187</v>
      </c>
      <c r="AC1028" s="342" t="str">
        <f t="shared" si="510"/>
        <v/>
      </c>
      <c r="AD1028" s="509" t="str">
        <f t="shared" si="511"/>
        <v/>
      </c>
      <c r="AE1028" s="343" t="str">
        <f>IFERROR(ROUNDDOWN(ROUNDDOWN(ROUND(L1028*VLOOKUP(K1028,【参考】数式用!$A$2:$M$57,MATCH("処遇改善加算Ⅳ",【参考】数式用!$G$3:$M$3,0)+6,0),0),0)*AA1028*0.5,0), "")</f>
        <v/>
      </c>
      <c r="AF1028" s="344"/>
      <c r="AG1028" s="345"/>
      <c r="AH1028" s="345"/>
      <c r="AI1028" s="344"/>
      <c r="AJ1028" s="382"/>
      <c r="AK1028" s="346"/>
      <c r="AL1028" s="324" t="str">
        <f t="shared" si="512"/>
        <v/>
      </c>
      <c r="AM1028" s="325" t="str">
        <f t="shared" si="513"/>
        <v/>
      </c>
      <c r="AN1028" s="255"/>
      <c r="AO1028" s="577" t="str">
        <f>IFERROR(VLOOKUP(K1028,【参考】数式用!$A$2:$N$57,14,FALSE),"")</f>
        <v/>
      </c>
      <c r="AP1028" s="577" t="str">
        <f t="shared" si="514"/>
        <v/>
      </c>
      <c r="AQ1028" s="560" t="str">
        <f t="shared" si="515"/>
        <v/>
      </c>
      <c r="AR1028" s="560" t="str">
        <f t="shared" si="516"/>
        <v>キャリアパス要件Ⅰ・Ⅱ_</v>
      </c>
      <c r="AS1028" s="632" t="str">
        <f t="shared" si="517"/>
        <v>入力済</v>
      </c>
      <c r="AT1028" s="577" t="str">
        <f t="shared" si="518"/>
        <v/>
      </c>
      <c r="AU1028" s="632" t="str">
        <f t="shared" si="519"/>
        <v>入力済</v>
      </c>
      <c r="AV1028" s="632" t="str">
        <f t="shared" si="520"/>
        <v/>
      </c>
      <c r="AW1028" s="632" t="str">
        <f t="shared" si="521"/>
        <v/>
      </c>
      <c r="AX1028" s="577" t="str">
        <f t="shared" si="522"/>
        <v/>
      </c>
      <c r="AY1028" s="632" t="str">
        <f>IFERROR(VLOOKUP(K1028,【参考】数式用!$AR$3:$AS$49, 2, FALSE), "")</f>
        <v/>
      </c>
      <c r="AZ1028" s="577" t="str">
        <f t="shared" si="523"/>
        <v/>
      </c>
      <c r="BA1028" s="559" t="str">
        <f t="shared" si="524"/>
        <v>入力済</v>
      </c>
      <c r="BB1028" s="632" t="str">
        <f>IFERROR(VLOOKUP(K1028,【参考】数式用!$AX$3:$AY$59, 2, FALSE), "")</f>
        <v/>
      </c>
      <c r="BC1028" s="577" t="str">
        <f t="shared" si="525"/>
        <v/>
      </c>
      <c r="BD1028" s="559" t="str">
        <f t="shared" si="526"/>
        <v>入力済</v>
      </c>
      <c r="BE1028" s="559" t="str">
        <f t="shared" si="527"/>
        <v/>
      </c>
      <c r="BF1028" s="559" t="str">
        <f t="shared" si="528"/>
        <v/>
      </c>
      <c r="BG1028" s="559" t="str">
        <f t="shared" si="529"/>
        <v/>
      </c>
      <c r="BH1028" s="559" t="str">
        <f t="shared" si="530"/>
        <v/>
      </c>
      <c r="BI1028" s="559" t="str">
        <f t="shared" si="531"/>
        <v/>
      </c>
      <c r="BK1028" s="27"/>
      <c r="BL1028" s="606" t="str">
        <f t="shared" si="532"/>
        <v/>
      </c>
      <c r="BM1028" s="606" t="str">
        <f t="shared" si="533"/>
        <v/>
      </c>
      <c r="BN1028" s="606" t="str">
        <f t="shared" si="534"/>
        <v/>
      </c>
      <c r="BO1028" s="607" t="str">
        <f>IFERROR(IF(BN1028="対象",ROUNDDOWN(L1028*VLOOKUP(K1028,【参考】数式用!$A$4:$J$42,10,FALSE)*AA1028,0),""),"")</f>
        <v/>
      </c>
      <c r="BP1028" s="606" t="str">
        <f t="shared" si="507"/>
        <v/>
      </c>
      <c r="BQ1028" s="606" t="str">
        <f t="shared" si="535"/>
        <v/>
      </c>
      <c r="BR1028" s="608" t="str">
        <f t="shared" si="508"/>
        <v/>
      </c>
      <c r="BS1028" s="608" t="str">
        <f t="shared" si="536"/>
        <v/>
      </c>
      <c r="BT1028" s="606" t="str">
        <f t="shared" si="537"/>
        <v/>
      </c>
      <c r="BU1028" s="607" t="str">
        <f>IFERROR(IF(BT1028="Ⅱロ有り",ROUNDDOWN(L1028*VLOOKUP(K1028,【参考】数式用!$A$4:$J$42,10,FALSE)*AA1028,0),""),"")</f>
        <v/>
      </c>
      <c r="BV1028" s="606" t="str">
        <f>IFERROR(IF(BT1028="Ⅱロなし",ROUNDDOWN(L1028*VLOOKUP(K1028,【参考】数式用!$A$4:$J$42,8,FALSE)*AA1028,0),""),"")</f>
        <v/>
      </c>
    </row>
    <row r="1029" spans="1:74" ht="110.1" customHeight="1" thickBot="1">
      <c r="A1029" s="333">
        <v>1016</v>
      </c>
      <c r="B1029" s="1008" t="str">
        <f>IF(基本情報入力シート!B1051="","",基本情報入力シート!B1051)</f>
        <v/>
      </c>
      <c r="C1029" s="1009"/>
      <c r="D1029" s="1009"/>
      <c r="E1029" s="1009"/>
      <c r="F1029" s="1010"/>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24" t="str">
        <f>IF('別紙様式2-2（個票（４、５月））'!M1029="","",'別紙様式2-2（個票（４、５月））'!M1029)</f>
        <v/>
      </c>
      <c r="N1029" s="584" t="str">
        <f>IF('別紙様式2-2（個票（４、５月））'!N1029="","",'別紙様式2-2（個票（４、５月））'!N1029)</f>
        <v/>
      </c>
      <c r="O1029" s="336"/>
      <c r="P1029" s="337" t="str">
        <f>IFERROR(VLOOKUP(K1029,【参考】数式用!$A$2:$M$57,MATCH(O1029,【参考】数式用!$G$3:$M$3,0)+6,0),"")</f>
        <v/>
      </c>
      <c r="Q1029" s="338" t="s">
        <v>118</v>
      </c>
      <c r="R1029" s="339"/>
      <c r="S1029" s="340" t="s">
        <v>183</v>
      </c>
      <c r="T1029" s="339"/>
      <c r="U1029" s="340" t="s">
        <v>184</v>
      </c>
      <c r="V1029" s="339"/>
      <c r="W1029" s="340" t="s">
        <v>183</v>
      </c>
      <c r="X1029" s="339"/>
      <c r="Y1029" s="340" t="s">
        <v>185</v>
      </c>
      <c r="Z1029" s="340" t="s">
        <v>186</v>
      </c>
      <c r="AA1029" s="340" t="str">
        <f t="shared" si="509"/>
        <v/>
      </c>
      <c r="AB1029" s="341" t="s">
        <v>187</v>
      </c>
      <c r="AC1029" s="342" t="str">
        <f t="shared" si="510"/>
        <v/>
      </c>
      <c r="AD1029" s="509" t="str">
        <f t="shared" si="511"/>
        <v/>
      </c>
      <c r="AE1029" s="343" t="str">
        <f>IFERROR(ROUNDDOWN(ROUNDDOWN(ROUND(L1029*VLOOKUP(K1029,【参考】数式用!$A$2:$M$57,MATCH("処遇改善加算Ⅳ",【参考】数式用!$G$3:$M$3,0)+6,0),0),0)*AA1029*0.5,0), "")</f>
        <v/>
      </c>
      <c r="AF1029" s="344"/>
      <c r="AG1029" s="345"/>
      <c r="AH1029" s="345"/>
      <c r="AI1029" s="344"/>
      <c r="AJ1029" s="382"/>
      <c r="AK1029" s="346"/>
      <c r="AL1029" s="324" t="str">
        <f t="shared" si="512"/>
        <v/>
      </c>
      <c r="AM1029" s="325" t="str">
        <f t="shared" si="513"/>
        <v/>
      </c>
      <c r="AN1029" s="255"/>
      <c r="AO1029" s="577" t="str">
        <f>IFERROR(VLOOKUP(K1029,【参考】数式用!$A$2:$N$57,14,FALSE),"")</f>
        <v/>
      </c>
      <c r="AP1029" s="577" t="str">
        <f t="shared" si="514"/>
        <v/>
      </c>
      <c r="AQ1029" s="560" t="str">
        <f t="shared" si="515"/>
        <v/>
      </c>
      <c r="AR1029" s="560" t="str">
        <f t="shared" si="516"/>
        <v>キャリアパス要件Ⅰ・Ⅱ_</v>
      </c>
      <c r="AS1029" s="632" t="str">
        <f t="shared" si="517"/>
        <v>入力済</v>
      </c>
      <c r="AT1029" s="577" t="str">
        <f t="shared" si="518"/>
        <v/>
      </c>
      <c r="AU1029" s="632" t="str">
        <f t="shared" si="519"/>
        <v>入力済</v>
      </c>
      <c r="AV1029" s="632" t="str">
        <f t="shared" si="520"/>
        <v/>
      </c>
      <c r="AW1029" s="632" t="str">
        <f t="shared" si="521"/>
        <v/>
      </c>
      <c r="AX1029" s="577" t="str">
        <f t="shared" si="522"/>
        <v/>
      </c>
      <c r="AY1029" s="632" t="str">
        <f>IFERROR(VLOOKUP(K1029,【参考】数式用!$AR$3:$AS$49, 2, FALSE), "")</f>
        <v/>
      </c>
      <c r="AZ1029" s="577" t="str">
        <f t="shared" si="523"/>
        <v/>
      </c>
      <c r="BA1029" s="559" t="str">
        <f t="shared" si="524"/>
        <v>入力済</v>
      </c>
      <c r="BB1029" s="632" t="str">
        <f>IFERROR(VLOOKUP(K1029,【参考】数式用!$AX$3:$AY$59, 2, FALSE), "")</f>
        <v/>
      </c>
      <c r="BC1029" s="577" t="str">
        <f t="shared" si="525"/>
        <v/>
      </c>
      <c r="BD1029" s="559" t="str">
        <f t="shared" si="526"/>
        <v>入力済</v>
      </c>
      <c r="BE1029" s="559" t="str">
        <f t="shared" si="527"/>
        <v/>
      </c>
      <c r="BF1029" s="559" t="str">
        <f t="shared" si="528"/>
        <v/>
      </c>
      <c r="BG1029" s="559" t="str">
        <f t="shared" si="529"/>
        <v/>
      </c>
      <c r="BH1029" s="559" t="str">
        <f t="shared" si="530"/>
        <v/>
      </c>
      <c r="BI1029" s="559" t="str">
        <f t="shared" si="531"/>
        <v/>
      </c>
      <c r="BK1029" s="27"/>
      <c r="BL1029" s="606" t="str">
        <f t="shared" si="532"/>
        <v/>
      </c>
      <c r="BM1029" s="606" t="str">
        <f t="shared" si="533"/>
        <v/>
      </c>
      <c r="BN1029" s="606" t="str">
        <f t="shared" si="534"/>
        <v/>
      </c>
      <c r="BO1029" s="607" t="str">
        <f>IFERROR(IF(BN1029="対象",ROUNDDOWN(L1029*VLOOKUP(K1029,【参考】数式用!$A$4:$J$42,10,FALSE)*AA1029,0),""),"")</f>
        <v/>
      </c>
      <c r="BP1029" s="606" t="str">
        <f t="shared" si="507"/>
        <v/>
      </c>
      <c r="BQ1029" s="606" t="str">
        <f t="shared" si="535"/>
        <v/>
      </c>
      <c r="BR1029" s="608" t="str">
        <f t="shared" si="508"/>
        <v/>
      </c>
      <c r="BS1029" s="608" t="str">
        <f t="shared" si="536"/>
        <v/>
      </c>
      <c r="BT1029" s="606" t="str">
        <f t="shared" si="537"/>
        <v/>
      </c>
      <c r="BU1029" s="607" t="str">
        <f>IFERROR(IF(BT1029="Ⅱロ有り",ROUNDDOWN(L1029*VLOOKUP(K1029,【参考】数式用!$A$4:$J$42,10,FALSE)*AA1029,0),""),"")</f>
        <v/>
      </c>
      <c r="BV1029" s="606" t="str">
        <f>IFERROR(IF(BT1029="Ⅱロなし",ROUNDDOWN(L1029*VLOOKUP(K1029,【参考】数式用!$A$4:$J$42,8,FALSE)*AA1029,0),""),"")</f>
        <v/>
      </c>
    </row>
    <row r="1030" spans="1:74" ht="110.1" customHeight="1" thickBot="1">
      <c r="A1030" s="333">
        <v>1017</v>
      </c>
      <c r="B1030" s="1008" t="str">
        <f>IF(基本情報入力シート!B1052="","",基本情報入力シート!B1052)</f>
        <v/>
      </c>
      <c r="C1030" s="1009"/>
      <c r="D1030" s="1009"/>
      <c r="E1030" s="1009"/>
      <c r="F1030" s="1010"/>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24" t="str">
        <f>IF('別紙様式2-2（個票（４、５月））'!M1030="","",'別紙様式2-2（個票（４、５月））'!M1030)</f>
        <v/>
      </c>
      <c r="N1030" s="584" t="str">
        <f>IF('別紙様式2-2（個票（４、５月））'!N1030="","",'別紙様式2-2（個票（４、５月））'!N1030)</f>
        <v/>
      </c>
      <c r="O1030" s="336"/>
      <c r="P1030" s="337" t="str">
        <f>IFERROR(VLOOKUP(K1030,【参考】数式用!$A$2:$M$57,MATCH(O1030,【参考】数式用!$G$3:$M$3,0)+6,0),"")</f>
        <v/>
      </c>
      <c r="Q1030" s="338" t="s">
        <v>118</v>
      </c>
      <c r="R1030" s="339"/>
      <c r="S1030" s="340" t="s">
        <v>183</v>
      </c>
      <c r="T1030" s="339"/>
      <c r="U1030" s="340" t="s">
        <v>184</v>
      </c>
      <c r="V1030" s="339"/>
      <c r="W1030" s="340" t="s">
        <v>183</v>
      </c>
      <c r="X1030" s="339"/>
      <c r="Y1030" s="340" t="s">
        <v>185</v>
      </c>
      <c r="Z1030" s="340" t="s">
        <v>186</v>
      </c>
      <c r="AA1030" s="340" t="str">
        <f t="shared" si="509"/>
        <v/>
      </c>
      <c r="AB1030" s="341" t="s">
        <v>187</v>
      </c>
      <c r="AC1030" s="342" t="str">
        <f t="shared" si="510"/>
        <v/>
      </c>
      <c r="AD1030" s="509" t="str">
        <f t="shared" si="511"/>
        <v/>
      </c>
      <c r="AE1030" s="343" t="str">
        <f>IFERROR(ROUNDDOWN(ROUNDDOWN(ROUND(L1030*VLOOKUP(K1030,【参考】数式用!$A$2:$M$57,MATCH("処遇改善加算Ⅳ",【参考】数式用!$G$3:$M$3,0)+6,0),0),0)*AA1030*0.5,0), "")</f>
        <v/>
      </c>
      <c r="AF1030" s="344"/>
      <c r="AG1030" s="345"/>
      <c r="AH1030" s="345"/>
      <c r="AI1030" s="344"/>
      <c r="AJ1030" s="382"/>
      <c r="AK1030" s="346"/>
      <c r="AL1030" s="324" t="str">
        <f t="shared" si="512"/>
        <v/>
      </c>
      <c r="AM1030" s="325" t="str">
        <f t="shared" si="513"/>
        <v/>
      </c>
      <c r="AN1030" s="255"/>
      <c r="AO1030" s="577" t="str">
        <f>IFERROR(VLOOKUP(K1030,【参考】数式用!$A$2:$N$57,14,FALSE),"")</f>
        <v/>
      </c>
      <c r="AP1030" s="577" t="str">
        <f t="shared" si="514"/>
        <v/>
      </c>
      <c r="AQ1030" s="560" t="str">
        <f t="shared" si="515"/>
        <v/>
      </c>
      <c r="AR1030" s="560" t="str">
        <f t="shared" si="516"/>
        <v>キャリアパス要件Ⅰ・Ⅱ_</v>
      </c>
      <c r="AS1030" s="632" t="str">
        <f t="shared" si="517"/>
        <v>入力済</v>
      </c>
      <c r="AT1030" s="577" t="str">
        <f t="shared" si="518"/>
        <v/>
      </c>
      <c r="AU1030" s="632" t="str">
        <f t="shared" si="519"/>
        <v>入力済</v>
      </c>
      <c r="AV1030" s="632" t="str">
        <f t="shared" si="520"/>
        <v/>
      </c>
      <c r="AW1030" s="632" t="str">
        <f t="shared" si="521"/>
        <v/>
      </c>
      <c r="AX1030" s="577" t="str">
        <f t="shared" si="522"/>
        <v/>
      </c>
      <c r="AY1030" s="632" t="str">
        <f>IFERROR(VLOOKUP(K1030,【参考】数式用!$AR$3:$AS$49, 2, FALSE), "")</f>
        <v/>
      </c>
      <c r="AZ1030" s="577" t="str">
        <f t="shared" si="523"/>
        <v/>
      </c>
      <c r="BA1030" s="559" t="str">
        <f t="shared" si="524"/>
        <v>入力済</v>
      </c>
      <c r="BB1030" s="632" t="str">
        <f>IFERROR(VLOOKUP(K1030,【参考】数式用!$AX$3:$AY$59, 2, FALSE), "")</f>
        <v/>
      </c>
      <c r="BC1030" s="577" t="str">
        <f t="shared" si="525"/>
        <v/>
      </c>
      <c r="BD1030" s="559" t="str">
        <f t="shared" si="526"/>
        <v>入力済</v>
      </c>
      <c r="BE1030" s="559" t="str">
        <f t="shared" si="527"/>
        <v/>
      </c>
      <c r="BF1030" s="559" t="str">
        <f t="shared" si="528"/>
        <v/>
      </c>
      <c r="BG1030" s="559" t="str">
        <f t="shared" si="529"/>
        <v/>
      </c>
      <c r="BH1030" s="559" t="str">
        <f t="shared" si="530"/>
        <v/>
      </c>
      <c r="BI1030" s="559" t="str">
        <f t="shared" si="531"/>
        <v/>
      </c>
      <c r="BK1030" s="27"/>
      <c r="BL1030" s="606" t="str">
        <f t="shared" si="532"/>
        <v/>
      </c>
      <c r="BM1030" s="606" t="str">
        <f t="shared" si="533"/>
        <v/>
      </c>
      <c r="BN1030" s="606" t="str">
        <f t="shared" si="534"/>
        <v/>
      </c>
      <c r="BO1030" s="607" t="str">
        <f>IFERROR(IF(BN1030="対象",ROUNDDOWN(L1030*VLOOKUP(K1030,【参考】数式用!$A$4:$J$42,10,FALSE)*AA1030,0),""),"")</f>
        <v/>
      </c>
      <c r="BP1030" s="606" t="str">
        <f t="shared" si="507"/>
        <v/>
      </c>
      <c r="BQ1030" s="606" t="str">
        <f t="shared" si="535"/>
        <v/>
      </c>
      <c r="BR1030" s="608" t="str">
        <f t="shared" si="508"/>
        <v/>
      </c>
      <c r="BS1030" s="608" t="str">
        <f t="shared" si="536"/>
        <v/>
      </c>
      <c r="BT1030" s="606" t="str">
        <f t="shared" si="537"/>
        <v/>
      </c>
      <c r="BU1030" s="607" t="str">
        <f>IFERROR(IF(BT1030="Ⅱロ有り",ROUNDDOWN(L1030*VLOOKUP(K1030,【参考】数式用!$A$4:$J$42,10,FALSE)*AA1030,0),""),"")</f>
        <v/>
      </c>
      <c r="BV1030" s="606" t="str">
        <f>IFERROR(IF(BT1030="Ⅱロなし",ROUNDDOWN(L1030*VLOOKUP(K1030,【参考】数式用!$A$4:$J$42,8,FALSE)*AA1030,0),""),"")</f>
        <v/>
      </c>
    </row>
    <row r="1031" spans="1:74" ht="110.1" customHeight="1" thickBot="1">
      <c r="A1031" s="333">
        <v>1018</v>
      </c>
      <c r="B1031" s="1008" t="str">
        <f>IF(基本情報入力シート!B1053="","",基本情報入力シート!B1053)</f>
        <v/>
      </c>
      <c r="C1031" s="1009"/>
      <c r="D1031" s="1009"/>
      <c r="E1031" s="1009"/>
      <c r="F1031" s="1010"/>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24" t="str">
        <f>IF('別紙様式2-2（個票（４、５月））'!M1031="","",'別紙様式2-2（個票（４、５月））'!M1031)</f>
        <v/>
      </c>
      <c r="N1031" s="584" t="str">
        <f>IF('別紙様式2-2（個票（４、５月））'!N1031="","",'別紙様式2-2（個票（４、５月））'!N1031)</f>
        <v/>
      </c>
      <c r="O1031" s="336"/>
      <c r="P1031" s="337" t="str">
        <f>IFERROR(VLOOKUP(K1031,【参考】数式用!$A$2:$M$57,MATCH(O1031,【参考】数式用!$G$3:$M$3,0)+6,0),"")</f>
        <v/>
      </c>
      <c r="Q1031" s="338" t="s">
        <v>118</v>
      </c>
      <c r="R1031" s="339"/>
      <c r="S1031" s="340" t="s">
        <v>183</v>
      </c>
      <c r="T1031" s="339"/>
      <c r="U1031" s="340" t="s">
        <v>184</v>
      </c>
      <c r="V1031" s="339"/>
      <c r="W1031" s="340" t="s">
        <v>183</v>
      </c>
      <c r="X1031" s="339"/>
      <c r="Y1031" s="340" t="s">
        <v>185</v>
      </c>
      <c r="Z1031" s="340" t="s">
        <v>186</v>
      </c>
      <c r="AA1031" s="340" t="str">
        <f t="shared" si="509"/>
        <v/>
      </c>
      <c r="AB1031" s="341" t="s">
        <v>187</v>
      </c>
      <c r="AC1031" s="342" t="str">
        <f t="shared" si="510"/>
        <v/>
      </c>
      <c r="AD1031" s="509" t="str">
        <f t="shared" si="511"/>
        <v/>
      </c>
      <c r="AE1031" s="343" t="str">
        <f>IFERROR(ROUNDDOWN(ROUNDDOWN(ROUND(L1031*VLOOKUP(K1031,【参考】数式用!$A$2:$M$57,MATCH("処遇改善加算Ⅳ",【参考】数式用!$G$3:$M$3,0)+6,0),0),0)*AA1031*0.5,0), "")</f>
        <v/>
      </c>
      <c r="AF1031" s="344"/>
      <c r="AG1031" s="345"/>
      <c r="AH1031" s="345"/>
      <c r="AI1031" s="344"/>
      <c r="AJ1031" s="382"/>
      <c r="AK1031" s="346"/>
      <c r="AL1031" s="324" t="str">
        <f t="shared" si="512"/>
        <v/>
      </c>
      <c r="AM1031" s="325" t="str">
        <f t="shared" si="513"/>
        <v/>
      </c>
      <c r="AN1031" s="255"/>
      <c r="AO1031" s="577" t="str">
        <f>IFERROR(VLOOKUP(K1031,【参考】数式用!$A$2:$N$57,14,FALSE),"")</f>
        <v/>
      </c>
      <c r="AP1031" s="577" t="str">
        <f t="shared" si="514"/>
        <v/>
      </c>
      <c r="AQ1031" s="560" t="str">
        <f t="shared" si="515"/>
        <v/>
      </c>
      <c r="AR1031" s="560" t="str">
        <f t="shared" si="516"/>
        <v>キャリアパス要件Ⅰ・Ⅱ_</v>
      </c>
      <c r="AS1031" s="632" t="str">
        <f t="shared" si="517"/>
        <v>入力済</v>
      </c>
      <c r="AT1031" s="577" t="str">
        <f t="shared" si="518"/>
        <v/>
      </c>
      <c r="AU1031" s="632" t="str">
        <f t="shared" si="519"/>
        <v>入力済</v>
      </c>
      <c r="AV1031" s="632" t="str">
        <f t="shared" si="520"/>
        <v/>
      </c>
      <c r="AW1031" s="632" t="str">
        <f t="shared" si="521"/>
        <v/>
      </c>
      <c r="AX1031" s="577" t="str">
        <f t="shared" si="522"/>
        <v/>
      </c>
      <c r="AY1031" s="632" t="str">
        <f>IFERROR(VLOOKUP(K1031,【参考】数式用!$AR$3:$AS$49, 2, FALSE), "")</f>
        <v/>
      </c>
      <c r="AZ1031" s="577" t="str">
        <f t="shared" si="523"/>
        <v/>
      </c>
      <c r="BA1031" s="559" t="str">
        <f t="shared" si="524"/>
        <v>入力済</v>
      </c>
      <c r="BB1031" s="632" t="str">
        <f>IFERROR(VLOOKUP(K1031,【参考】数式用!$AX$3:$AY$59, 2, FALSE), "")</f>
        <v/>
      </c>
      <c r="BC1031" s="577" t="str">
        <f t="shared" si="525"/>
        <v/>
      </c>
      <c r="BD1031" s="559" t="str">
        <f t="shared" si="526"/>
        <v>入力済</v>
      </c>
      <c r="BE1031" s="559" t="str">
        <f t="shared" si="527"/>
        <v/>
      </c>
      <c r="BF1031" s="559" t="str">
        <f t="shared" si="528"/>
        <v/>
      </c>
      <c r="BG1031" s="559" t="str">
        <f t="shared" si="529"/>
        <v/>
      </c>
      <c r="BH1031" s="559" t="str">
        <f t="shared" si="530"/>
        <v/>
      </c>
      <c r="BI1031" s="559" t="str">
        <f t="shared" si="531"/>
        <v/>
      </c>
      <c r="BK1031" s="27"/>
      <c r="BL1031" s="606" t="str">
        <f t="shared" si="532"/>
        <v/>
      </c>
      <c r="BM1031" s="606" t="str">
        <f t="shared" si="533"/>
        <v/>
      </c>
      <c r="BN1031" s="606" t="str">
        <f t="shared" si="534"/>
        <v/>
      </c>
      <c r="BO1031" s="607" t="str">
        <f>IFERROR(IF(BN1031="対象",ROUNDDOWN(L1031*VLOOKUP(K1031,【参考】数式用!$A$4:$J$42,10,FALSE)*AA1031,0),""),"")</f>
        <v/>
      </c>
      <c r="BP1031" s="606" t="str">
        <f t="shared" si="507"/>
        <v/>
      </c>
      <c r="BQ1031" s="606" t="str">
        <f t="shared" si="535"/>
        <v/>
      </c>
      <c r="BR1031" s="608" t="str">
        <f t="shared" si="508"/>
        <v/>
      </c>
      <c r="BS1031" s="608" t="str">
        <f t="shared" si="536"/>
        <v/>
      </c>
      <c r="BT1031" s="606" t="str">
        <f t="shared" si="537"/>
        <v/>
      </c>
      <c r="BU1031" s="607" t="str">
        <f>IFERROR(IF(BT1031="Ⅱロ有り",ROUNDDOWN(L1031*VLOOKUP(K1031,【参考】数式用!$A$4:$J$42,10,FALSE)*AA1031,0),""),"")</f>
        <v/>
      </c>
      <c r="BV1031" s="606" t="str">
        <f>IFERROR(IF(BT1031="Ⅱロなし",ROUNDDOWN(L1031*VLOOKUP(K1031,【参考】数式用!$A$4:$J$42,8,FALSE)*AA1031,0),""),"")</f>
        <v/>
      </c>
    </row>
    <row r="1032" spans="1:74" ht="110.1" customHeight="1" thickBot="1">
      <c r="A1032" s="333">
        <v>1019</v>
      </c>
      <c r="B1032" s="1008" t="str">
        <f>IF(基本情報入力シート!B1054="","",基本情報入力シート!B1054)</f>
        <v/>
      </c>
      <c r="C1032" s="1009"/>
      <c r="D1032" s="1009"/>
      <c r="E1032" s="1009"/>
      <c r="F1032" s="1010"/>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24" t="str">
        <f>IF('別紙様式2-2（個票（４、５月））'!M1032="","",'別紙様式2-2（個票（４、５月））'!M1032)</f>
        <v/>
      </c>
      <c r="N1032" s="584" t="str">
        <f>IF('別紙様式2-2（個票（４、５月））'!N1032="","",'別紙様式2-2（個票（４、５月））'!N1032)</f>
        <v/>
      </c>
      <c r="O1032" s="336"/>
      <c r="P1032" s="337" t="str">
        <f>IFERROR(VLOOKUP(K1032,【参考】数式用!$A$2:$M$57,MATCH(O1032,【参考】数式用!$G$3:$M$3,0)+6,0),"")</f>
        <v/>
      </c>
      <c r="Q1032" s="338" t="s">
        <v>118</v>
      </c>
      <c r="R1032" s="339"/>
      <c r="S1032" s="340" t="s">
        <v>183</v>
      </c>
      <c r="T1032" s="339"/>
      <c r="U1032" s="340" t="s">
        <v>184</v>
      </c>
      <c r="V1032" s="339"/>
      <c r="W1032" s="340" t="s">
        <v>183</v>
      </c>
      <c r="X1032" s="339"/>
      <c r="Y1032" s="340" t="s">
        <v>185</v>
      </c>
      <c r="Z1032" s="340" t="s">
        <v>186</v>
      </c>
      <c r="AA1032" s="340" t="str">
        <f t="shared" si="509"/>
        <v/>
      </c>
      <c r="AB1032" s="341" t="s">
        <v>187</v>
      </c>
      <c r="AC1032" s="342" t="str">
        <f t="shared" si="510"/>
        <v/>
      </c>
      <c r="AD1032" s="509" t="str">
        <f t="shared" si="511"/>
        <v/>
      </c>
      <c r="AE1032" s="343" t="str">
        <f>IFERROR(ROUNDDOWN(ROUNDDOWN(ROUND(L1032*VLOOKUP(K1032,【参考】数式用!$A$2:$M$57,MATCH("処遇改善加算Ⅳ",【参考】数式用!$G$3:$M$3,0)+6,0),0),0)*AA1032*0.5,0), "")</f>
        <v/>
      </c>
      <c r="AF1032" s="344"/>
      <c r="AG1032" s="345"/>
      <c r="AH1032" s="345"/>
      <c r="AI1032" s="344"/>
      <c r="AJ1032" s="382"/>
      <c r="AK1032" s="346"/>
      <c r="AL1032" s="324" t="str">
        <f t="shared" si="512"/>
        <v/>
      </c>
      <c r="AM1032" s="325" t="str">
        <f t="shared" si="513"/>
        <v/>
      </c>
      <c r="AN1032" s="255"/>
      <c r="AO1032" s="577" t="str">
        <f>IFERROR(VLOOKUP(K1032,【参考】数式用!$A$2:$N$57,14,FALSE),"")</f>
        <v/>
      </c>
      <c r="AP1032" s="577" t="str">
        <f t="shared" si="514"/>
        <v/>
      </c>
      <c r="AQ1032" s="560" t="str">
        <f t="shared" si="515"/>
        <v/>
      </c>
      <c r="AR1032" s="560" t="str">
        <f t="shared" si="516"/>
        <v>キャリアパス要件Ⅰ・Ⅱ_</v>
      </c>
      <c r="AS1032" s="632" t="str">
        <f t="shared" si="517"/>
        <v>入力済</v>
      </c>
      <c r="AT1032" s="577" t="str">
        <f t="shared" si="518"/>
        <v/>
      </c>
      <c r="AU1032" s="632" t="str">
        <f t="shared" si="519"/>
        <v>入力済</v>
      </c>
      <c r="AV1032" s="632" t="str">
        <f t="shared" si="520"/>
        <v/>
      </c>
      <c r="AW1032" s="632" t="str">
        <f t="shared" si="521"/>
        <v/>
      </c>
      <c r="AX1032" s="577" t="str">
        <f t="shared" si="522"/>
        <v/>
      </c>
      <c r="AY1032" s="632" t="str">
        <f>IFERROR(VLOOKUP(K1032,【参考】数式用!$AR$3:$AS$49, 2, FALSE), "")</f>
        <v/>
      </c>
      <c r="AZ1032" s="577" t="str">
        <f t="shared" si="523"/>
        <v/>
      </c>
      <c r="BA1032" s="559" t="str">
        <f t="shared" si="524"/>
        <v>入力済</v>
      </c>
      <c r="BB1032" s="632" t="str">
        <f>IFERROR(VLOOKUP(K1032,【参考】数式用!$AX$3:$AY$59, 2, FALSE), "")</f>
        <v/>
      </c>
      <c r="BC1032" s="577" t="str">
        <f t="shared" si="525"/>
        <v/>
      </c>
      <c r="BD1032" s="559" t="str">
        <f t="shared" si="526"/>
        <v>入力済</v>
      </c>
      <c r="BE1032" s="559" t="str">
        <f t="shared" si="527"/>
        <v/>
      </c>
      <c r="BF1032" s="559" t="str">
        <f t="shared" si="528"/>
        <v/>
      </c>
      <c r="BG1032" s="559" t="str">
        <f t="shared" si="529"/>
        <v/>
      </c>
      <c r="BH1032" s="559" t="str">
        <f t="shared" si="530"/>
        <v/>
      </c>
      <c r="BI1032" s="559" t="str">
        <f t="shared" si="531"/>
        <v/>
      </c>
      <c r="BK1032" s="27"/>
      <c r="BL1032" s="606" t="str">
        <f t="shared" si="532"/>
        <v/>
      </c>
      <c r="BM1032" s="606" t="str">
        <f t="shared" si="533"/>
        <v/>
      </c>
      <c r="BN1032" s="606" t="str">
        <f t="shared" si="534"/>
        <v/>
      </c>
      <c r="BO1032" s="607" t="str">
        <f>IFERROR(IF(BN1032="対象",ROUNDDOWN(L1032*VLOOKUP(K1032,【参考】数式用!$A$4:$J$42,10,FALSE)*AA1032,0),""),"")</f>
        <v/>
      </c>
      <c r="BP1032" s="606" t="str">
        <f t="shared" si="507"/>
        <v/>
      </c>
      <c r="BQ1032" s="606" t="str">
        <f t="shared" si="535"/>
        <v/>
      </c>
      <c r="BR1032" s="608" t="str">
        <f t="shared" si="508"/>
        <v/>
      </c>
      <c r="BS1032" s="608" t="str">
        <f t="shared" si="536"/>
        <v/>
      </c>
      <c r="BT1032" s="606" t="str">
        <f t="shared" si="537"/>
        <v/>
      </c>
      <c r="BU1032" s="607" t="str">
        <f>IFERROR(IF(BT1032="Ⅱロ有り",ROUNDDOWN(L1032*VLOOKUP(K1032,【参考】数式用!$A$4:$J$42,10,FALSE)*AA1032,0),""),"")</f>
        <v/>
      </c>
      <c r="BV1032" s="606" t="str">
        <f>IFERROR(IF(BT1032="Ⅱロなし",ROUNDDOWN(L1032*VLOOKUP(K1032,【参考】数式用!$A$4:$J$42,8,FALSE)*AA1032,0),""),"")</f>
        <v/>
      </c>
    </row>
    <row r="1033" spans="1:74" ht="110.1" customHeight="1" thickBot="1">
      <c r="A1033" s="333">
        <v>1020</v>
      </c>
      <c r="B1033" s="1008" t="str">
        <f>IF(基本情報入力シート!B1055="","",基本情報入力シート!B1055)</f>
        <v/>
      </c>
      <c r="C1033" s="1009"/>
      <c r="D1033" s="1009"/>
      <c r="E1033" s="1009"/>
      <c r="F1033" s="1010"/>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24" t="str">
        <f>IF('別紙様式2-2（個票（４、５月））'!M1033="","",'別紙様式2-2（個票（４、５月））'!M1033)</f>
        <v/>
      </c>
      <c r="N1033" s="584" t="str">
        <f>IF('別紙様式2-2（個票（４、５月））'!N1033="","",'別紙様式2-2（個票（４、５月））'!N1033)</f>
        <v/>
      </c>
      <c r="O1033" s="336"/>
      <c r="P1033" s="337" t="str">
        <f>IFERROR(VLOOKUP(K1033,【参考】数式用!$A$2:$M$57,MATCH(O1033,【参考】数式用!$G$3:$M$3,0)+6,0),"")</f>
        <v/>
      </c>
      <c r="Q1033" s="338" t="s">
        <v>118</v>
      </c>
      <c r="R1033" s="339"/>
      <c r="S1033" s="340" t="s">
        <v>183</v>
      </c>
      <c r="T1033" s="339"/>
      <c r="U1033" s="340" t="s">
        <v>184</v>
      </c>
      <c r="V1033" s="339"/>
      <c r="W1033" s="340" t="s">
        <v>183</v>
      </c>
      <c r="X1033" s="339"/>
      <c r="Y1033" s="340" t="s">
        <v>185</v>
      </c>
      <c r="Z1033" s="340" t="s">
        <v>186</v>
      </c>
      <c r="AA1033" s="340" t="str">
        <f t="shared" si="509"/>
        <v/>
      </c>
      <c r="AB1033" s="341" t="s">
        <v>187</v>
      </c>
      <c r="AC1033" s="342" t="str">
        <f t="shared" si="510"/>
        <v/>
      </c>
      <c r="AD1033" s="509" t="str">
        <f t="shared" si="511"/>
        <v/>
      </c>
      <c r="AE1033" s="343" t="str">
        <f>IFERROR(ROUNDDOWN(ROUNDDOWN(ROUND(L1033*VLOOKUP(K1033,【参考】数式用!$A$2:$M$57,MATCH("処遇改善加算Ⅳ",【参考】数式用!$G$3:$M$3,0)+6,0),0),0)*AA1033*0.5,0), "")</f>
        <v/>
      </c>
      <c r="AF1033" s="344"/>
      <c r="AG1033" s="345"/>
      <c r="AH1033" s="345"/>
      <c r="AI1033" s="344"/>
      <c r="AJ1033" s="382"/>
      <c r="AK1033" s="346"/>
      <c r="AL1033" s="324" t="str">
        <f t="shared" si="512"/>
        <v/>
      </c>
      <c r="AM1033" s="325" t="str">
        <f t="shared" si="513"/>
        <v/>
      </c>
      <c r="AN1033" s="255"/>
      <c r="AO1033" s="577" t="str">
        <f>IFERROR(VLOOKUP(K1033,【参考】数式用!$A$2:$N$57,14,FALSE),"")</f>
        <v/>
      </c>
      <c r="AP1033" s="577" t="str">
        <f t="shared" si="514"/>
        <v/>
      </c>
      <c r="AQ1033" s="560" t="str">
        <f t="shared" si="515"/>
        <v/>
      </c>
      <c r="AR1033" s="560" t="str">
        <f t="shared" si="516"/>
        <v>キャリアパス要件Ⅰ・Ⅱ_</v>
      </c>
      <c r="AS1033" s="632" t="str">
        <f t="shared" si="517"/>
        <v>入力済</v>
      </c>
      <c r="AT1033" s="577" t="str">
        <f t="shared" si="518"/>
        <v/>
      </c>
      <c r="AU1033" s="632" t="str">
        <f t="shared" si="519"/>
        <v>入力済</v>
      </c>
      <c r="AV1033" s="632" t="str">
        <f t="shared" si="520"/>
        <v/>
      </c>
      <c r="AW1033" s="632" t="str">
        <f t="shared" si="521"/>
        <v/>
      </c>
      <c r="AX1033" s="577" t="str">
        <f t="shared" si="522"/>
        <v/>
      </c>
      <c r="AY1033" s="632" t="str">
        <f>IFERROR(VLOOKUP(K1033,【参考】数式用!$AR$3:$AS$49, 2, FALSE), "")</f>
        <v/>
      </c>
      <c r="AZ1033" s="577" t="str">
        <f t="shared" si="523"/>
        <v/>
      </c>
      <c r="BA1033" s="559" t="str">
        <f t="shared" si="524"/>
        <v>入力済</v>
      </c>
      <c r="BB1033" s="632" t="str">
        <f>IFERROR(VLOOKUP(K1033,【参考】数式用!$AX$3:$AY$59, 2, FALSE), "")</f>
        <v/>
      </c>
      <c r="BC1033" s="577" t="str">
        <f t="shared" si="525"/>
        <v/>
      </c>
      <c r="BD1033" s="559" t="str">
        <f t="shared" si="526"/>
        <v>入力済</v>
      </c>
      <c r="BE1033" s="559" t="str">
        <f t="shared" si="527"/>
        <v/>
      </c>
      <c r="BF1033" s="559" t="str">
        <f t="shared" si="528"/>
        <v/>
      </c>
      <c r="BG1033" s="559" t="str">
        <f t="shared" si="529"/>
        <v/>
      </c>
      <c r="BH1033" s="559" t="str">
        <f t="shared" si="530"/>
        <v/>
      </c>
      <c r="BI1033" s="559" t="str">
        <f t="shared" si="531"/>
        <v/>
      </c>
      <c r="BK1033" s="27"/>
      <c r="BL1033" s="606" t="str">
        <f t="shared" si="532"/>
        <v/>
      </c>
      <c r="BM1033" s="606" t="str">
        <f t="shared" si="533"/>
        <v/>
      </c>
      <c r="BN1033" s="606" t="str">
        <f t="shared" si="534"/>
        <v/>
      </c>
      <c r="BO1033" s="607" t="str">
        <f>IFERROR(IF(BN1033="対象",ROUNDDOWN(L1033*VLOOKUP(K1033,【参考】数式用!$A$4:$J$42,10,FALSE)*AA1033,0),""),"")</f>
        <v/>
      </c>
      <c r="BP1033" s="606" t="str">
        <f t="shared" si="507"/>
        <v/>
      </c>
      <c r="BQ1033" s="606" t="str">
        <f t="shared" si="535"/>
        <v/>
      </c>
      <c r="BR1033" s="608" t="str">
        <f t="shared" si="508"/>
        <v/>
      </c>
      <c r="BS1033" s="608" t="str">
        <f t="shared" si="536"/>
        <v/>
      </c>
      <c r="BT1033" s="606" t="str">
        <f t="shared" si="537"/>
        <v/>
      </c>
      <c r="BU1033" s="607" t="str">
        <f>IFERROR(IF(BT1033="Ⅱロ有り",ROUNDDOWN(L1033*VLOOKUP(K1033,【参考】数式用!$A$4:$J$42,10,FALSE)*AA1033,0),""),"")</f>
        <v/>
      </c>
      <c r="BV1033" s="606" t="str">
        <f>IFERROR(IF(BT1033="Ⅱロなし",ROUNDDOWN(L1033*VLOOKUP(K1033,【参考】数式用!$A$4:$J$42,8,FALSE)*AA1033,0),""),"")</f>
        <v/>
      </c>
    </row>
    <row r="1034" spans="1:74" ht="110.1" customHeight="1" thickBot="1">
      <c r="A1034" s="333">
        <v>1021</v>
      </c>
      <c r="B1034" s="1008" t="str">
        <f>IF(基本情報入力シート!B1056="","",基本情報入力シート!B1056)</f>
        <v/>
      </c>
      <c r="C1034" s="1009"/>
      <c r="D1034" s="1009"/>
      <c r="E1034" s="1009"/>
      <c r="F1034" s="1010"/>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24" t="str">
        <f>IF('別紙様式2-2（個票（４、５月））'!M1034="","",'別紙様式2-2（個票（４、５月））'!M1034)</f>
        <v/>
      </c>
      <c r="N1034" s="584" t="str">
        <f>IF('別紙様式2-2（個票（４、５月））'!N1034="","",'別紙様式2-2（個票（４、５月））'!N1034)</f>
        <v/>
      </c>
      <c r="O1034" s="336"/>
      <c r="P1034" s="337" t="str">
        <f>IFERROR(VLOOKUP(K1034,【参考】数式用!$A$2:$M$57,MATCH(O1034,【参考】数式用!$G$3:$M$3,0)+6,0),"")</f>
        <v/>
      </c>
      <c r="Q1034" s="338" t="s">
        <v>118</v>
      </c>
      <c r="R1034" s="339"/>
      <c r="S1034" s="340" t="s">
        <v>183</v>
      </c>
      <c r="T1034" s="339"/>
      <c r="U1034" s="340" t="s">
        <v>184</v>
      </c>
      <c r="V1034" s="339"/>
      <c r="W1034" s="340" t="s">
        <v>183</v>
      </c>
      <c r="X1034" s="339"/>
      <c r="Y1034" s="340" t="s">
        <v>185</v>
      </c>
      <c r="Z1034" s="340" t="s">
        <v>186</v>
      </c>
      <c r="AA1034" s="340" t="str">
        <f t="shared" si="509"/>
        <v/>
      </c>
      <c r="AB1034" s="341" t="s">
        <v>187</v>
      </c>
      <c r="AC1034" s="342" t="str">
        <f t="shared" si="510"/>
        <v/>
      </c>
      <c r="AD1034" s="509" t="str">
        <f t="shared" si="511"/>
        <v/>
      </c>
      <c r="AE1034" s="343" t="str">
        <f>IFERROR(ROUNDDOWN(ROUNDDOWN(ROUND(L1034*VLOOKUP(K1034,【参考】数式用!$A$2:$M$57,MATCH("処遇改善加算Ⅳ",【参考】数式用!$G$3:$M$3,0)+6,0),0),0)*AA1034*0.5,0), "")</f>
        <v/>
      </c>
      <c r="AF1034" s="344"/>
      <c r="AG1034" s="345"/>
      <c r="AH1034" s="345"/>
      <c r="AI1034" s="344"/>
      <c r="AJ1034" s="382"/>
      <c r="AK1034" s="346"/>
      <c r="AL1034" s="324" t="str">
        <f t="shared" si="512"/>
        <v/>
      </c>
      <c r="AM1034" s="325" t="str">
        <f t="shared" si="513"/>
        <v/>
      </c>
      <c r="AN1034" s="255"/>
      <c r="AO1034" s="577" t="str">
        <f>IFERROR(VLOOKUP(K1034,【参考】数式用!$A$2:$N$57,14,FALSE),"")</f>
        <v/>
      </c>
      <c r="AP1034" s="577" t="str">
        <f t="shared" si="514"/>
        <v/>
      </c>
      <c r="AQ1034" s="560" t="str">
        <f t="shared" si="515"/>
        <v/>
      </c>
      <c r="AR1034" s="560" t="str">
        <f t="shared" si="516"/>
        <v>キャリアパス要件Ⅰ・Ⅱ_</v>
      </c>
      <c r="AS1034" s="632" t="str">
        <f t="shared" si="517"/>
        <v>入力済</v>
      </c>
      <c r="AT1034" s="577" t="str">
        <f t="shared" si="518"/>
        <v/>
      </c>
      <c r="AU1034" s="632" t="str">
        <f t="shared" si="519"/>
        <v>入力済</v>
      </c>
      <c r="AV1034" s="632" t="str">
        <f t="shared" si="520"/>
        <v/>
      </c>
      <c r="AW1034" s="632" t="str">
        <f t="shared" si="521"/>
        <v/>
      </c>
      <c r="AX1034" s="577" t="str">
        <f t="shared" si="522"/>
        <v/>
      </c>
      <c r="AY1034" s="632" t="str">
        <f>IFERROR(VLOOKUP(K1034,【参考】数式用!$AR$3:$AS$49, 2, FALSE), "")</f>
        <v/>
      </c>
      <c r="AZ1034" s="577" t="str">
        <f t="shared" si="523"/>
        <v/>
      </c>
      <c r="BA1034" s="559" t="str">
        <f t="shared" si="524"/>
        <v>入力済</v>
      </c>
      <c r="BB1034" s="632" t="str">
        <f>IFERROR(VLOOKUP(K1034,【参考】数式用!$AX$3:$AY$59, 2, FALSE), "")</f>
        <v/>
      </c>
      <c r="BC1034" s="577" t="str">
        <f t="shared" si="525"/>
        <v/>
      </c>
      <c r="BD1034" s="559" t="str">
        <f t="shared" si="526"/>
        <v>入力済</v>
      </c>
      <c r="BE1034" s="559" t="str">
        <f t="shared" si="527"/>
        <v/>
      </c>
      <c r="BF1034" s="559" t="str">
        <f t="shared" si="528"/>
        <v/>
      </c>
      <c r="BG1034" s="559" t="str">
        <f t="shared" si="529"/>
        <v/>
      </c>
      <c r="BH1034" s="559" t="str">
        <f t="shared" si="530"/>
        <v/>
      </c>
      <c r="BI1034" s="559" t="str">
        <f t="shared" si="531"/>
        <v/>
      </c>
      <c r="BK1034" s="27"/>
      <c r="BL1034" s="606" t="str">
        <f t="shared" si="532"/>
        <v/>
      </c>
      <c r="BM1034" s="606" t="str">
        <f t="shared" si="533"/>
        <v/>
      </c>
      <c r="BN1034" s="606" t="str">
        <f t="shared" si="534"/>
        <v/>
      </c>
      <c r="BO1034" s="607" t="str">
        <f>IFERROR(IF(BN1034="対象",ROUNDDOWN(L1034*VLOOKUP(K1034,【参考】数式用!$A$4:$J$42,10,FALSE)*AA1034,0),""),"")</f>
        <v/>
      </c>
      <c r="BP1034" s="606" t="str">
        <f t="shared" si="507"/>
        <v/>
      </c>
      <c r="BQ1034" s="606" t="str">
        <f t="shared" si="535"/>
        <v/>
      </c>
      <c r="BR1034" s="608" t="str">
        <f t="shared" si="508"/>
        <v/>
      </c>
      <c r="BS1034" s="608" t="str">
        <f t="shared" si="536"/>
        <v/>
      </c>
      <c r="BT1034" s="606" t="str">
        <f t="shared" si="537"/>
        <v/>
      </c>
      <c r="BU1034" s="607" t="str">
        <f>IFERROR(IF(BT1034="Ⅱロ有り",ROUNDDOWN(L1034*VLOOKUP(K1034,【参考】数式用!$A$4:$J$42,10,FALSE)*AA1034,0),""),"")</f>
        <v/>
      </c>
      <c r="BV1034" s="606" t="str">
        <f>IFERROR(IF(BT1034="Ⅱロなし",ROUNDDOWN(L1034*VLOOKUP(K1034,【参考】数式用!$A$4:$J$42,8,FALSE)*AA1034,0),""),"")</f>
        <v/>
      </c>
    </row>
    <row r="1035" spans="1:74" ht="110.1" customHeight="1" thickBot="1">
      <c r="A1035" s="333">
        <v>1022</v>
      </c>
      <c r="B1035" s="1008" t="str">
        <f>IF(基本情報入力シート!B1057="","",基本情報入力シート!B1057)</f>
        <v/>
      </c>
      <c r="C1035" s="1009"/>
      <c r="D1035" s="1009"/>
      <c r="E1035" s="1009"/>
      <c r="F1035" s="1010"/>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24" t="str">
        <f>IF('別紙様式2-2（個票（４、５月））'!M1035="","",'別紙様式2-2（個票（４、５月））'!M1035)</f>
        <v/>
      </c>
      <c r="N1035" s="584" t="str">
        <f>IF('別紙様式2-2（個票（４、５月））'!N1035="","",'別紙様式2-2（個票（４、５月））'!N1035)</f>
        <v/>
      </c>
      <c r="O1035" s="336"/>
      <c r="P1035" s="337" t="str">
        <f>IFERROR(VLOOKUP(K1035,【参考】数式用!$A$2:$M$57,MATCH(O1035,【参考】数式用!$G$3:$M$3,0)+6,0),"")</f>
        <v/>
      </c>
      <c r="Q1035" s="338" t="s">
        <v>118</v>
      </c>
      <c r="R1035" s="339"/>
      <c r="S1035" s="340" t="s">
        <v>183</v>
      </c>
      <c r="T1035" s="339"/>
      <c r="U1035" s="340" t="s">
        <v>184</v>
      </c>
      <c r="V1035" s="339"/>
      <c r="W1035" s="340" t="s">
        <v>183</v>
      </c>
      <c r="X1035" s="339"/>
      <c r="Y1035" s="340" t="s">
        <v>185</v>
      </c>
      <c r="Z1035" s="340" t="s">
        <v>186</v>
      </c>
      <c r="AA1035" s="340" t="str">
        <f t="shared" si="509"/>
        <v/>
      </c>
      <c r="AB1035" s="341" t="s">
        <v>187</v>
      </c>
      <c r="AC1035" s="342" t="str">
        <f t="shared" si="510"/>
        <v/>
      </c>
      <c r="AD1035" s="509" t="str">
        <f t="shared" si="511"/>
        <v/>
      </c>
      <c r="AE1035" s="343" t="str">
        <f>IFERROR(ROUNDDOWN(ROUNDDOWN(ROUND(L1035*VLOOKUP(K1035,【参考】数式用!$A$2:$M$57,MATCH("処遇改善加算Ⅳ",【参考】数式用!$G$3:$M$3,0)+6,0),0),0)*AA1035*0.5,0), "")</f>
        <v/>
      </c>
      <c r="AF1035" s="344"/>
      <c r="AG1035" s="345"/>
      <c r="AH1035" s="345"/>
      <c r="AI1035" s="344"/>
      <c r="AJ1035" s="382"/>
      <c r="AK1035" s="346"/>
      <c r="AL1035" s="324" t="str">
        <f t="shared" si="512"/>
        <v/>
      </c>
      <c r="AM1035" s="325" t="str">
        <f t="shared" si="513"/>
        <v/>
      </c>
      <c r="AN1035" s="255"/>
      <c r="AO1035" s="577" t="str">
        <f>IFERROR(VLOOKUP(K1035,【参考】数式用!$A$2:$N$57,14,FALSE),"")</f>
        <v/>
      </c>
      <c r="AP1035" s="577" t="str">
        <f t="shared" si="514"/>
        <v/>
      </c>
      <c r="AQ1035" s="560" t="str">
        <f t="shared" si="515"/>
        <v/>
      </c>
      <c r="AR1035" s="560" t="str">
        <f t="shared" si="516"/>
        <v>キャリアパス要件Ⅰ・Ⅱ_</v>
      </c>
      <c r="AS1035" s="632" t="str">
        <f t="shared" si="517"/>
        <v>入力済</v>
      </c>
      <c r="AT1035" s="577" t="str">
        <f t="shared" si="518"/>
        <v/>
      </c>
      <c r="AU1035" s="632" t="str">
        <f t="shared" si="519"/>
        <v>入力済</v>
      </c>
      <c r="AV1035" s="632" t="str">
        <f t="shared" si="520"/>
        <v/>
      </c>
      <c r="AW1035" s="632" t="str">
        <f t="shared" si="521"/>
        <v/>
      </c>
      <c r="AX1035" s="577" t="str">
        <f t="shared" si="522"/>
        <v/>
      </c>
      <c r="AY1035" s="632" t="str">
        <f>IFERROR(VLOOKUP(K1035,【参考】数式用!$AR$3:$AS$49, 2, FALSE), "")</f>
        <v/>
      </c>
      <c r="AZ1035" s="577" t="str">
        <f t="shared" si="523"/>
        <v/>
      </c>
      <c r="BA1035" s="559" t="str">
        <f t="shared" si="524"/>
        <v>入力済</v>
      </c>
      <c r="BB1035" s="632" t="str">
        <f>IFERROR(VLOOKUP(K1035,【参考】数式用!$AX$3:$AY$59, 2, FALSE), "")</f>
        <v/>
      </c>
      <c r="BC1035" s="577" t="str">
        <f t="shared" si="525"/>
        <v/>
      </c>
      <c r="BD1035" s="559" t="str">
        <f t="shared" si="526"/>
        <v>入力済</v>
      </c>
      <c r="BE1035" s="559" t="str">
        <f t="shared" si="527"/>
        <v/>
      </c>
      <c r="BF1035" s="559" t="str">
        <f t="shared" si="528"/>
        <v/>
      </c>
      <c r="BG1035" s="559" t="str">
        <f t="shared" si="529"/>
        <v/>
      </c>
      <c r="BH1035" s="559" t="str">
        <f t="shared" si="530"/>
        <v/>
      </c>
      <c r="BI1035" s="559" t="str">
        <f t="shared" si="531"/>
        <v/>
      </c>
      <c r="BK1035" s="27"/>
      <c r="BL1035" s="606" t="str">
        <f t="shared" si="532"/>
        <v/>
      </c>
      <c r="BM1035" s="606" t="str">
        <f t="shared" si="533"/>
        <v/>
      </c>
      <c r="BN1035" s="606" t="str">
        <f t="shared" si="534"/>
        <v/>
      </c>
      <c r="BO1035" s="607" t="str">
        <f>IFERROR(IF(BN1035="対象",ROUNDDOWN(L1035*VLOOKUP(K1035,【参考】数式用!$A$4:$J$42,10,FALSE)*AA1035,0),""),"")</f>
        <v/>
      </c>
      <c r="BP1035" s="606" t="str">
        <f t="shared" si="507"/>
        <v/>
      </c>
      <c r="BQ1035" s="606" t="str">
        <f t="shared" si="535"/>
        <v/>
      </c>
      <c r="BR1035" s="608" t="str">
        <f t="shared" si="508"/>
        <v/>
      </c>
      <c r="BS1035" s="608" t="str">
        <f t="shared" si="536"/>
        <v/>
      </c>
      <c r="BT1035" s="606" t="str">
        <f t="shared" si="537"/>
        <v/>
      </c>
      <c r="BU1035" s="607" t="str">
        <f>IFERROR(IF(BT1035="Ⅱロ有り",ROUNDDOWN(L1035*VLOOKUP(K1035,【参考】数式用!$A$4:$J$42,10,FALSE)*AA1035,0),""),"")</f>
        <v/>
      </c>
      <c r="BV1035" s="606" t="str">
        <f>IFERROR(IF(BT1035="Ⅱロなし",ROUNDDOWN(L1035*VLOOKUP(K1035,【参考】数式用!$A$4:$J$42,8,FALSE)*AA1035,0),""),"")</f>
        <v/>
      </c>
    </row>
    <row r="1036" spans="1:74" ht="110.1" customHeight="1" thickBot="1">
      <c r="A1036" s="333">
        <v>1023</v>
      </c>
      <c r="B1036" s="1008" t="str">
        <f>IF(基本情報入力シート!B1058="","",基本情報入力シート!B1058)</f>
        <v/>
      </c>
      <c r="C1036" s="1009"/>
      <c r="D1036" s="1009"/>
      <c r="E1036" s="1009"/>
      <c r="F1036" s="1010"/>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24" t="str">
        <f>IF('別紙様式2-2（個票（４、５月））'!M1036="","",'別紙様式2-2（個票（４、５月））'!M1036)</f>
        <v/>
      </c>
      <c r="N1036" s="584" t="str">
        <f>IF('別紙様式2-2（個票（４、５月））'!N1036="","",'別紙様式2-2（個票（４、５月））'!N1036)</f>
        <v/>
      </c>
      <c r="O1036" s="336"/>
      <c r="P1036" s="337" t="str">
        <f>IFERROR(VLOOKUP(K1036,【参考】数式用!$A$2:$M$57,MATCH(O1036,【参考】数式用!$G$3:$M$3,0)+6,0),"")</f>
        <v/>
      </c>
      <c r="Q1036" s="338" t="s">
        <v>118</v>
      </c>
      <c r="R1036" s="339"/>
      <c r="S1036" s="340" t="s">
        <v>183</v>
      </c>
      <c r="T1036" s="339"/>
      <c r="U1036" s="340" t="s">
        <v>184</v>
      </c>
      <c r="V1036" s="339"/>
      <c r="W1036" s="340" t="s">
        <v>183</v>
      </c>
      <c r="X1036" s="339"/>
      <c r="Y1036" s="340" t="s">
        <v>185</v>
      </c>
      <c r="Z1036" s="340" t="s">
        <v>186</v>
      </c>
      <c r="AA1036" s="340" t="str">
        <f t="shared" si="509"/>
        <v/>
      </c>
      <c r="AB1036" s="341" t="s">
        <v>187</v>
      </c>
      <c r="AC1036" s="342" t="str">
        <f t="shared" si="510"/>
        <v/>
      </c>
      <c r="AD1036" s="509" t="str">
        <f t="shared" si="511"/>
        <v/>
      </c>
      <c r="AE1036" s="343" t="str">
        <f>IFERROR(ROUNDDOWN(ROUNDDOWN(ROUND(L1036*VLOOKUP(K1036,【参考】数式用!$A$2:$M$57,MATCH("処遇改善加算Ⅳ",【参考】数式用!$G$3:$M$3,0)+6,0),0),0)*AA1036*0.5,0), "")</f>
        <v/>
      </c>
      <c r="AF1036" s="344"/>
      <c r="AG1036" s="345"/>
      <c r="AH1036" s="345"/>
      <c r="AI1036" s="344"/>
      <c r="AJ1036" s="382"/>
      <c r="AK1036" s="346"/>
      <c r="AL1036" s="324" t="str">
        <f t="shared" si="512"/>
        <v/>
      </c>
      <c r="AM1036" s="325" t="str">
        <f t="shared" si="513"/>
        <v/>
      </c>
      <c r="AN1036" s="255"/>
      <c r="AO1036" s="577" t="str">
        <f>IFERROR(VLOOKUP(K1036,【参考】数式用!$A$2:$N$57,14,FALSE),"")</f>
        <v/>
      </c>
      <c r="AP1036" s="577" t="str">
        <f t="shared" si="514"/>
        <v/>
      </c>
      <c r="AQ1036" s="560" t="str">
        <f t="shared" si="515"/>
        <v/>
      </c>
      <c r="AR1036" s="560" t="str">
        <f t="shared" si="516"/>
        <v>キャリアパス要件Ⅰ・Ⅱ_</v>
      </c>
      <c r="AS1036" s="632" t="str">
        <f t="shared" si="517"/>
        <v>入力済</v>
      </c>
      <c r="AT1036" s="577" t="str">
        <f t="shared" si="518"/>
        <v/>
      </c>
      <c r="AU1036" s="632" t="str">
        <f t="shared" si="519"/>
        <v>入力済</v>
      </c>
      <c r="AV1036" s="632" t="str">
        <f t="shared" si="520"/>
        <v/>
      </c>
      <c r="AW1036" s="632" t="str">
        <f t="shared" si="521"/>
        <v/>
      </c>
      <c r="AX1036" s="577" t="str">
        <f t="shared" si="522"/>
        <v/>
      </c>
      <c r="AY1036" s="632" t="str">
        <f>IFERROR(VLOOKUP(K1036,【参考】数式用!$AR$3:$AS$49, 2, FALSE), "")</f>
        <v/>
      </c>
      <c r="AZ1036" s="577" t="str">
        <f t="shared" si="523"/>
        <v/>
      </c>
      <c r="BA1036" s="559" t="str">
        <f t="shared" si="524"/>
        <v>入力済</v>
      </c>
      <c r="BB1036" s="632" t="str">
        <f>IFERROR(VLOOKUP(K1036,【参考】数式用!$AX$3:$AY$59, 2, FALSE), "")</f>
        <v/>
      </c>
      <c r="BC1036" s="577" t="str">
        <f t="shared" si="525"/>
        <v/>
      </c>
      <c r="BD1036" s="559" t="str">
        <f t="shared" si="526"/>
        <v>入力済</v>
      </c>
      <c r="BE1036" s="559" t="str">
        <f t="shared" si="527"/>
        <v/>
      </c>
      <c r="BF1036" s="559" t="str">
        <f t="shared" si="528"/>
        <v/>
      </c>
      <c r="BG1036" s="559" t="str">
        <f t="shared" si="529"/>
        <v/>
      </c>
      <c r="BH1036" s="559" t="str">
        <f t="shared" si="530"/>
        <v/>
      </c>
      <c r="BI1036" s="559" t="str">
        <f t="shared" si="531"/>
        <v/>
      </c>
      <c r="BK1036" s="27"/>
      <c r="BL1036" s="606" t="str">
        <f t="shared" si="532"/>
        <v/>
      </c>
      <c r="BM1036" s="606" t="str">
        <f t="shared" si="533"/>
        <v/>
      </c>
      <c r="BN1036" s="606" t="str">
        <f t="shared" si="534"/>
        <v/>
      </c>
      <c r="BO1036" s="607" t="str">
        <f>IFERROR(IF(BN1036="対象",ROUNDDOWN(L1036*VLOOKUP(K1036,【参考】数式用!$A$4:$J$42,10,FALSE)*AA1036,0),""),"")</f>
        <v/>
      </c>
      <c r="BP1036" s="606" t="str">
        <f t="shared" si="507"/>
        <v/>
      </c>
      <c r="BQ1036" s="606" t="str">
        <f t="shared" si="535"/>
        <v/>
      </c>
      <c r="BR1036" s="608" t="str">
        <f t="shared" si="508"/>
        <v/>
      </c>
      <c r="BS1036" s="608" t="str">
        <f t="shared" si="536"/>
        <v/>
      </c>
      <c r="BT1036" s="606" t="str">
        <f t="shared" si="537"/>
        <v/>
      </c>
      <c r="BU1036" s="607" t="str">
        <f>IFERROR(IF(BT1036="Ⅱロ有り",ROUNDDOWN(L1036*VLOOKUP(K1036,【参考】数式用!$A$4:$J$42,10,FALSE)*AA1036,0),""),"")</f>
        <v/>
      </c>
      <c r="BV1036" s="606" t="str">
        <f>IFERROR(IF(BT1036="Ⅱロなし",ROUNDDOWN(L1036*VLOOKUP(K1036,【参考】数式用!$A$4:$J$42,8,FALSE)*AA1036,0),""),"")</f>
        <v/>
      </c>
    </row>
    <row r="1037" spans="1:74" ht="110.1" customHeight="1" thickBot="1">
      <c r="A1037" s="333">
        <v>1024</v>
      </c>
      <c r="B1037" s="1008" t="str">
        <f>IF(基本情報入力シート!B1059="","",基本情報入力シート!B1059)</f>
        <v/>
      </c>
      <c r="C1037" s="1009"/>
      <c r="D1037" s="1009"/>
      <c r="E1037" s="1009"/>
      <c r="F1037" s="1010"/>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24" t="str">
        <f>IF('別紙様式2-2（個票（４、５月））'!M1037="","",'別紙様式2-2（個票（４、５月））'!M1037)</f>
        <v/>
      </c>
      <c r="N1037" s="584" t="str">
        <f>IF('別紙様式2-2（個票（４、５月））'!N1037="","",'別紙様式2-2（個票（４、５月））'!N1037)</f>
        <v/>
      </c>
      <c r="O1037" s="336"/>
      <c r="P1037" s="337" t="str">
        <f>IFERROR(VLOOKUP(K1037,【参考】数式用!$A$2:$M$57,MATCH(O1037,【参考】数式用!$G$3:$M$3,0)+6,0),"")</f>
        <v/>
      </c>
      <c r="Q1037" s="338" t="s">
        <v>118</v>
      </c>
      <c r="R1037" s="339"/>
      <c r="S1037" s="340" t="s">
        <v>183</v>
      </c>
      <c r="T1037" s="339"/>
      <c r="U1037" s="340" t="s">
        <v>184</v>
      </c>
      <c r="V1037" s="339"/>
      <c r="W1037" s="340" t="s">
        <v>183</v>
      </c>
      <c r="X1037" s="339"/>
      <c r="Y1037" s="340" t="s">
        <v>185</v>
      </c>
      <c r="Z1037" s="340" t="s">
        <v>186</v>
      </c>
      <c r="AA1037" s="340" t="str">
        <f t="shared" si="509"/>
        <v/>
      </c>
      <c r="AB1037" s="341" t="s">
        <v>187</v>
      </c>
      <c r="AC1037" s="342" t="str">
        <f t="shared" si="510"/>
        <v/>
      </c>
      <c r="AD1037" s="509" t="str">
        <f t="shared" si="511"/>
        <v/>
      </c>
      <c r="AE1037" s="343" t="str">
        <f>IFERROR(ROUNDDOWN(ROUNDDOWN(ROUND(L1037*VLOOKUP(K1037,【参考】数式用!$A$2:$M$57,MATCH("処遇改善加算Ⅳ",【参考】数式用!$G$3:$M$3,0)+6,0),0),0)*AA1037*0.5,0), "")</f>
        <v/>
      </c>
      <c r="AF1037" s="344"/>
      <c r="AG1037" s="345"/>
      <c r="AH1037" s="345"/>
      <c r="AI1037" s="344"/>
      <c r="AJ1037" s="382"/>
      <c r="AK1037" s="346"/>
      <c r="AL1037" s="324" t="str">
        <f t="shared" si="512"/>
        <v/>
      </c>
      <c r="AM1037" s="325" t="str">
        <f t="shared" si="513"/>
        <v/>
      </c>
      <c r="AN1037" s="255"/>
      <c r="AO1037" s="577" t="str">
        <f>IFERROR(VLOOKUP(K1037,【参考】数式用!$A$2:$N$57,14,FALSE),"")</f>
        <v/>
      </c>
      <c r="AP1037" s="577" t="str">
        <f t="shared" si="514"/>
        <v/>
      </c>
      <c r="AQ1037" s="560" t="str">
        <f t="shared" si="515"/>
        <v/>
      </c>
      <c r="AR1037" s="560" t="str">
        <f t="shared" si="516"/>
        <v>キャリアパス要件Ⅰ・Ⅱ_</v>
      </c>
      <c r="AS1037" s="632" t="str">
        <f t="shared" si="517"/>
        <v>入力済</v>
      </c>
      <c r="AT1037" s="577" t="str">
        <f t="shared" si="518"/>
        <v/>
      </c>
      <c r="AU1037" s="632" t="str">
        <f t="shared" si="519"/>
        <v>入力済</v>
      </c>
      <c r="AV1037" s="632" t="str">
        <f t="shared" si="520"/>
        <v/>
      </c>
      <c r="AW1037" s="632" t="str">
        <f t="shared" si="521"/>
        <v/>
      </c>
      <c r="AX1037" s="577" t="str">
        <f t="shared" si="522"/>
        <v/>
      </c>
      <c r="AY1037" s="632" t="str">
        <f>IFERROR(VLOOKUP(K1037,【参考】数式用!$AR$3:$AS$49, 2, FALSE), "")</f>
        <v/>
      </c>
      <c r="AZ1037" s="577" t="str">
        <f t="shared" si="523"/>
        <v/>
      </c>
      <c r="BA1037" s="559" t="str">
        <f t="shared" si="524"/>
        <v>入力済</v>
      </c>
      <c r="BB1037" s="632" t="str">
        <f>IFERROR(VLOOKUP(K1037,【参考】数式用!$AX$3:$AY$59, 2, FALSE), "")</f>
        <v/>
      </c>
      <c r="BC1037" s="577" t="str">
        <f t="shared" si="525"/>
        <v/>
      </c>
      <c r="BD1037" s="559" t="str">
        <f t="shared" si="526"/>
        <v>入力済</v>
      </c>
      <c r="BE1037" s="559" t="str">
        <f t="shared" si="527"/>
        <v/>
      </c>
      <c r="BF1037" s="559" t="str">
        <f t="shared" si="528"/>
        <v/>
      </c>
      <c r="BG1037" s="559" t="str">
        <f t="shared" si="529"/>
        <v/>
      </c>
      <c r="BH1037" s="559" t="str">
        <f t="shared" si="530"/>
        <v/>
      </c>
      <c r="BI1037" s="559" t="str">
        <f t="shared" si="531"/>
        <v/>
      </c>
      <c r="BK1037" s="27"/>
      <c r="BL1037" s="606" t="str">
        <f t="shared" si="532"/>
        <v/>
      </c>
      <c r="BM1037" s="606" t="str">
        <f t="shared" si="533"/>
        <v/>
      </c>
      <c r="BN1037" s="606" t="str">
        <f t="shared" si="534"/>
        <v/>
      </c>
      <c r="BO1037" s="607" t="str">
        <f>IFERROR(IF(BN1037="対象",ROUNDDOWN(L1037*VLOOKUP(K1037,【参考】数式用!$A$4:$J$42,10,FALSE)*AA1037,0),""),"")</f>
        <v/>
      </c>
      <c r="BP1037" s="606" t="str">
        <f t="shared" si="507"/>
        <v/>
      </c>
      <c r="BQ1037" s="606" t="str">
        <f t="shared" si="535"/>
        <v/>
      </c>
      <c r="BR1037" s="608" t="str">
        <f t="shared" si="508"/>
        <v/>
      </c>
      <c r="BS1037" s="608" t="str">
        <f t="shared" si="536"/>
        <v/>
      </c>
      <c r="BT1037" s="606" t="str">
        <f t="shared" si="537"/>
        <v/>
      </c>
      <c r="BU1037" s="607" t="str">
        <f>IFERROR(IF(BT1037="Ⅱロ有り",ROUNDDOWN(L1037*VLOOKUP(K1037,【参考】数式用!$A$4:$J$42,10,FALSE)*AA1037,0),""),"")</f>
        <v/>
      </c>
      <c r="BV1037" s="606" t="str">
        <f>IFERROR(IF(BT1037="Ⅱロなし",ROUNDDOWN(L1037*VLOOKUP(K1037,【参考】数式用!$A$4:$J$42,8,FALSE)*AA1037,0),""),"")</f>
        <v/>
      </c>
    </row>
    <row r="1038" spans="1:74" ht="110.1" customHeight="1" thickBot="1">
      <c r="A1038" s="333">
        <v>1025</v>
      </c>
      <c r="B1038" s="1008" t="str">
        <f>IF(基本情報入力シート!B1060="","",基本情報入力シート!B1060)</f>
        <v/>
      </c>
      <c r="C1038" s="1009"/>
      <c r="D1038" s="1009"/>
      <c r="E1038" s="1009"/>
      <c r="F1038" s="1010"/>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24" t="str">
        <f>IF('別紙様式2-2（個票（４、５月））'!M1038="","",'別紙様式2-2（個票（４、５月））'!M1038)</f>
        <v/>
      </c>
      <c r="N1038" s="584" t="str">
        <f>IF('別紙様式2-2（個票（４、５月））'!N1038="","",'別紙様式2-2（個票（４、５月））'!N1038)</f>
        <v/>
      </c>
      <c r="O1038" s="336"/>
      <c r="P1038" s="337" t="str">
        <f>IFERROR(VLOOKUP(K1038,【参考】数式用!$A$2:$M$57,MATCH(O1038,【参考】数式用!$G$3:$M$3,0)+6,0),"")</f>
        <v/>
      </c>
      <c r="Q1038" s="338" t="s">
        <v>118</v>
      </c>
      <c r="R1038" s="339"/>
      <c r="S1038" s="340" t="s">
        <v>183</v>
      </c>
      <c r="T1038" s="339"/>
      <c r="U1038" s="340" t="s">
        <v>184</v>
      </c>
      <c r="V1038" s="339"/>
      <c r="W1038" s="340" t="s">
        <v>183</v>
      </c>
      <c r="X1038" s="339"/>
      <c r="Y1038" s="340" t="s">
        <v>185</v>
      </c>
      <c r="Z1038" s="340" t="s">
        <v>186</v>
      </c>
      <c r="AA1038" s="340" t="str">
        <f t="shared" si="509"/>
        <v/>
      </c>
      <c r="AB1038" s="341" t="s">
        <v>187</v>
      </c>
      <c r="AC1038" s="342" t="str">
        <f t="shared" si="510"/>
        <v/>
      </c>
      <c r="AD1038" s="509" t="str">
        <f t="shared" si="511"/>
        <v/>
      </c>
      <c r="AE1038" s="343" t="str">
        <f>IFERROR(ROUNDDOWN(ROUNDDOWN(ROUND(L1038*VLOOKUP(K1038,【参考】数式用!$A$2:$M$57,MATCH("処遇改善加算Ⅳ",【参考】数式用!$G$3:$M$3,0)+6,0),0),0)*AA1038*0.5,0), "")</f>
        <v/>
      </c>
      <c r="AF1038" s="344"/>
      <c r="AG1038" s="345"/>
      <c r="AH1038" s="345"/>
      <c r="AI1038" s="344"/>
      <c r="AJ1038" s="382"/>
      <c r="AK1038" s="346"/>
      <c r="AL1038" s="324" t="str">
        <f t="shared" si="512"/>
        <v/>
      </c>
      <c r="AM1038" s="325" t="str">
        <f t="shared" si="513"/>
        <v/>
      </c>
      <c r="AN1038" s="255"/>
      <c r="AO1038" s="577" t="str">
        <f>IFERROR(VLOOKUP(K1038,【参考】数式用!$A$2:$N$57,14,FALSE),"")</f>
        <v/>
      </c>
      <c r="AP1038" s="577" t="str">
        <f t="shared" si="514"/>
        <v/>
      </c>
      <c r="AQ1038" s="560" t="str">
        <f t="shared" si="515"/>
        <v/>
      </c>
      <c r="AR1038" s="560" t="str">
        <f t="shared" si="516"/>
        <v>キャリアパス要件Ⅰ・Ⅱ_</v>
      </c>
      <c r="AS1038" s="632" t="str">
        <f t="shared" si="517"/>
        <v>入力済</v>
      </c>
      <c r="AT1038" s="577" t="str">
        <f t="shared" si="518"/>
        <v/>
      </c>
      <c r="AU1038" s="632" t="str">
        <f t="shared" si="519"/>
        <v>入力済</v>
      </c>
      <c r="AV1038" s="632" t="str">
        <f t="shared" si="520"/>
        <v/>
      </c>
      <c r="AW1038" s="632" t="str">
        <f t="shared" si="521"/>
        <v/>
      </c>
      <c r="AX1038" s="577" t="str">
        <f t="shared" si="522"/>
        <v/>
      </c>
      <c r="AY1038" s="632" t="str">
        <f>IFERROR(VLOOKUP(K1038,【参考】数式用!$AR$3:$AS$49, 2, FALSE), "")</f>
        <v/>
      </c>
      <c r="AZ1038" s="577" t="str">
        <f t="shared" si="523"/>
        <v/>
      </c>
      <c r="BA1038" s="559" t="str">
        <f t="shared" si="524"/>
        <v>入力済</v>
      </c>
      <c r="BB1038" s="632" t="str">
        <f>IFERROR(VLOOKUP(K1038,【参考】数式用!$AX$3:$AY$59, 2, FALSE), "")</f>
        <v/>
      </c>
      <c r="BC1038" s="577" t="str">
        <f t="shared" si="525"/>
        <v/>
      </c>
      <c r="BD1038" s="559" t="str">
        <f t="shared" si="526"/>
        <v>入力済</v>
      </c>
      <c r="BE1038" s="559" t="str">
        <f t="shared" si="527"/>
        <v/>
      </c>
      <c r="BF1038" s="559" t="str">
        <f t="shared" si="528"/>
        <v/>
      </c>
      <c r="BG1038" s="559" t="str">
        <f t="shared" si="529"/>
        <v/>
      </c>
      <c r="BH1038" s="559" t="str">
        <f t="shared" si="530"/>
        <v/>
      </c>
      <c r="BI1038" s="559" t="str">
        <f t="shared" si="531"/>
        <v/>
      </c>
      <c r="BK1038" s="27"/>
      <c r="BL1038" s="606" t="str">
        <f t="shared" si="532"/>
        <v/>
      </c>
      <c r="BM1038" s="606" t="str">
        <f t="shared" si="533"/>
        <v/>
      </c>
      <c r="BN1038" s="606" t="str">
        <f t="shared" si="534"/>
        <v/>
      </c>
      <c r="BO1038" s="607" t="str">
        <f>IFERROR(IF(BN1038="対象",ROUNDDOWN(L1038*VLOOKUP(K1038,【参考】数式用!$A$4:$J$42,10,FALSE)*AA1038,0),""),"")</f>
        <v/>
      </c>
      <c r="BP1038" s="606" t="str">
        <f t="shared" ref="BP1038:BP1101" si="538">IFERROR(IF(BN1038="特例",AC1038,""),"")</f>
        <v/>
      </c>
      <c r="BQ1038" s="606" t="str">
        <f t="shared" si="535"/>
        <v/>
      </c>
      <c r="BR1038" s="608" t="str">
        <f t="shared" ref="BR1038:BR1101" si="539">IF(BQ1038="","",IF(OR(AG1038="○",AG1038="誓約"),"対象",""))</f>
        <v/>
      </c>
      <c r="BS1038" s="608" t="str">
        <f t="shared" si="536"/>
        <v/>
      </c>
      <c r="BT1038" s="606" t="str">
        <f t="shared" si="537"/>
        <v/>
      </c>
      <c r="BU1038" s="607" t="str">
        <f>IFERROR(IF(BT1038="Ⅱロ有り",ROUNDDOWN(L1038*VLOOKUP(K1038,【参考】数式用!$A$4:$J$42,10,FALSE)*AA1038,0),""),"")</f>
        <v/>
      </c>
      <c r="BV1038" s="606" t="str">
        <f>IFERROR(IF(BT1038="Ⅱロなし",ROUNDDOWN(L1038*VLOOKUP(K1038,【参考】数式用!$A$4:$J$42,8,FALSE)*AA1038,0),""),"")</f>
        <v/>
      </c>
    </row>
    <row r="1039" spans="1:74" ht="110.1" customHeight="1" thickBot="1">
      <c r="A1039" s="333">
        <v>1026</v>
      </c>
      <c r="B1039" s="1008" t="str">
        <f>IF(基本情報入力シート!B1061="","",基本情報入力シート!B1061)</f>
        <v/>
      </c>
      <c r="C1039" s="1009"/>
      <c r="D1039" s="1009"/>
      <c r="E1039" s="1009"/>
      <c r="F1039" s="1010"/>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24" t="str">
        <f>IF('別紙様式2-2（個票（４、５月））'!M1039="","",'別紙様式2-2（個票（４、５月））'!M1039)</f>
        <v/>
      </c>
      <c r="N1039" s="584" t="str">
        <f>IF('別紙様式2-2（個票（４、５月））'!N1039="","",'別紙様式2-2（個票（４、５月））'!N1039)</f>
        <v/>
      </c>
      <c r="O1039" s="336"/>
      <c r="P1039" s="337" t="str">
        <f>IFERROR(VLOOKUP(K1039,【参考】数式用!$A$2:$M$57,MATCH(O1039,【参考】数式用!$G$3:$M$3,0)+6,0),"")</f>
        <v/>
      </c>
      <c r="Q1039" s="338" t="s">
        <v>118</v>
      </c>
      <c r="R1039" s="339"/>
      <c r="S1039" s="340" t="s">
        <v>183</v>
      </c>
      <c r="T1039" s="339"/>
      <c r="U1039" s="340" t="s">
        <v>184</v>
      </c>
      <c r="V1039" s="339"/>
      <c r="W1039" s="340" t="s">
        <v>183</v>
      </c>
      <c r="X1039" s="339"/>
      <c r="Y1039" s="340" t="s">
        <v>185</v>
      </c>
      <c r="Z1039" s="340" t="s">
        <v>186</v>
      </c>
      <c r="AA1039" s="340" t="str">
        <f t="shared" si="509"/>
        <v/>
      </c>
      <c r="AB1039" s="341" t="s">
        <v>187</v>
      </c>
      <c r="AC1039" s="342" t="str">
        <f t="shared" si="510"/>
        <v/>
      </c>
      <c r="AD1039" s="509" t="str">
        <f t="shared" si="511"/>
        <v/>
      </c>
      <c r="AE1039" s="343" t="str">
        <f>IFERROR(ROUNDDOWN(ROUNDDOWN(ROUND(L1039*VLOOKUP(K1039,【参考】数式用!$A$2:$M$57,MATCH("処遇改善加算Ⅳ",【参考】数式用!$G$3:$M$3,0)+6,0),0),0)*AA1039*0.5,0), "")</f>
        <v/>
      </c>
      <c r="AF1039" s="344"/>
      <c r="AG1039" s="345"/>
      <c r="AH1039" s="345"/>
      <c r="AI1039" s="344"/>
      <c r="AJ1039" s="382"/>
      <c r="AK1039" s="346"/>
      <c r="AL1039" s="324" t="str">
        <f t="shared" si="512"/>
        <v/>
      </c>
      <c r="AM1039" s="325" t="str">
        <f t="shared" si="513"/>
        <v/>
      </c>
      <c r="AN1039" s="255"/>
      <c r="AO1039" s="577" t="str">
        <f>IFERROR(VLOOKUP(K1039,【参考】数式用!$A$2:$N$57,14,FALSE),"")</f>
        <v/>
      </c>
      <c r="AP1039" s="577" t="str">
        <f t="shared" si="514"/>
        <v/>
      </c>
      <c r="AQ1039" s="560" t="str">
        <f t="shared" si="515"/>
        <v/>
      </c>
      <c r="AR1039" s="560" t="str">
        <f t="shared" si="516"/>
        <v>キャリアパス要件Ⅰ・Ⅱ_</v>
      </c>
      <c r="AS1039" s="632" t="str">
        <f t="shared" si="517"/>
        <v>入力済</v>
      </c>
      <c r="AT1039" s="577" t="str">
        <f t="shared" si="518"/>
        <v/>
      </c>
      <c r="AU1039" s="632" t="str">
        <f t="shared" si="519"/>
        <v>入力済</v>
      </c>
      <c r="AV1039" s="632" t="str">
        <f t="shared" si="520"/>
        <v/>
      </c>
      <c r="AW1039" s="632" t="str">
        <f t="shared" si="521"/>
        <v/>
      </c>
      <c r="AX1039" s="577" t="str">
        <f t="shared" si="522"/>
        <v/>
      </c>
      <c r="AY1039" s="632" t="str">
        <f>IFERROR(VLOOKUP(K1039,【参考】数式用!$AR$3:$AS$49, 2, FALSE), "")</f>
        <v/>
      </c>
      <c r="AZ1039" s="577" t="str">
        <f t="shared" si="523"/>
        <v/>
      </c>
      <c r="BA1039" s="559" t="str">
        <f t="shared" si="524"/>
        <v>入力済</v>
      </c>
      <c r="BB1039" s="632" t="str">
        <f>IFERROR(VLOOKUP(K1039,【参考】数式用!$AX$3:$AY$59, 2, FALSE), "")</f>
        <v/>
      </c>
      <c r="BC1039" s="577" t="str">
        <f t="shared" si="525"/>
        <v/>
      </c>
      <c r="BD1039" s="559" t="str">
        <f t="shared" si="526"/>
        <v>入力済</v>
      </c>
      <c r="BE1039" s="559" t="str">
        <f t="shared" si="527"/>
        <v/>
      </c>
      <c r="BF1039" s="559" t="str">
        <f t="shared" si="528"/>
        <v/>
      </c>
      <c r="BG1039" s="559" t="str">
        <f t="shared" si="529"/>
        <v/>
      </c>
      <c r="BH1039" s="559" t="str">
        <f t="shared" si="530"/>
        <v/>
      </c>
      <c r="BI1039" s="559" t="str">
        <f t="shared" si="531"/>
        <v/>
      </c>
      <c r="BK1039" s="27"/>
      <c r="BL1039" s="606" t="str">
        <f t="shared" si="532"/>
        <v/>
      </c>
      <c r="BM1039" s="606" t="str">
        <f t="shared" si="533"/>
        <v/>
      </c>
      <c r="BN1039" s="606" t="str">
        <f t="shared" si="534"/>
        <v/>
      </c>
      <c r="BO1039" s="607" t="str">
        <f>IFERROR(IF(BN1039="対象",ROUNDDOWN(L1039*VLOOKUP(K1039,【参考】数式用!$A$4:$J$42,10,FALSE)*AA1039,0),""),"")</f>
        <v/>
      </c>
      <c r="BP1039" s="606" t="str">
        <f t="shared" si="538"/>
        <v/>
      </c>
      <c r="BQ1039" s="606" t="str">
        <f t="shared" si="535"/>
        <v/>
      </c>
      <c r="BR1039" s="608" t="str">
        <f t="shared" si="539"/>
        <v/>
      </c>
      <c r="BS1039" s="608" t="str">
        <f t="shared" si="536"/>
        <v/>
      </c>
      <c r="BT1039" s="606" t="str">
        <f t="shared" si="537"/>
        <v/>
      </c>
      <c r="BU1039" s="607" t="str">
        <f>IFERROR(IF(BT1039="Ⅱロ有り",ROUNDDOWN(L1039*VLOOKUP(K1039,【参考】数式用!$A$4:$J$42,10,FALSE)*AA1039,0),""),"")</f>
        <v/>
      </c>
      <c r="BV1039" s="606" t="str">
        <f>IFERROR(IF(BT1039="Ⅱロなし",ROUNDDOWN(L1039*VLOOKUP(K1039,【参考】数式用!$A$4:$J$42,8,FALSE)*AA1039,0),""),"")</f>
        <v/>
      </c>
    </row>
    <row r="1040" spans="1:74" ht="110.1" customHeight="1" thickBot="1">
      <c r="A1040" s="333">
        <v>1027</v>
      </c>
      <c r="B1040" s="1008" t="str">
        <f>IF(基本情報入力シート!B1062="","",基本情報入力シート!B1062)</f>
        <v/>
      </c>
      <c r="C1040" s="1009"/>
      <c r="D1040" s="1009"/>
      <c r="E1040" s="1009"/>
      <c r="F1040" s="1010"/>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24" t="str">
        <f>IF('別紙様式2-2（個票（４、５月））'!M1040="","",'別紙様式2-2（個票（４、５月））'!M1040)</f>
        <v/>
      </c>
      <c r="N1040" s="584" t="str">
        <f>IF('別紙様式2-2（個票（４、５月））'!N1040="","",'別紙様式2-2（個票（４、５月））'!N1040)</f>
        <v/>
      </c>
      <c r="O1040" s="336"/>
      <c r="P1040" s="337" t="str">
        <f>IFERROR(VLOOKUP(K1040,【参考】数式用!$A$2:$M$57,MATCH(O1040,【参考】数式用!$G$3:$M$3,0)+6,0),"")</f>
        <v/>
      </c>
      <c r="Q1040" s="338" t="s">
        <v>118</v>
      </c>
      <c r="R1040" s="339"/>
      <c r="S1040" s="340" t="s">
        <v>183</v>
      </c>
      <c r="T1040" s="339"/>
      <c r="U1040" s="340" t="s">
        <v>184</v>
      </c>
      <c r="V1040" s="339"/>
      <c r="W1040" s="340" t="s">
        <v>183</v>
      </c>
      <c r="X1040" s="339"/>
      <c r="Y1040" s="340" t="s">
        <v>185</v>
      </c>
      <c r="Z1040" s="340" t="s">
        <v>186</v>
      </c>
      <c r="AA1040" s="340" t="str">
        <f t="shared" si="509"/>
        <v/>
      </c>
      <c r="AB1040" s="341" t="s">
        <v>187</v>
      </c>
      <c r="AC1040" s="342" t="str">
        <f t="shared" si="510"/>
        <v/>
      </c>
      <c r="AD1040" s="509" t="str">
        <f t="shared" si="511"/>
        <v/>
      </c>
      <c r="AE1040" s="343" t="str">
        <f>IFERROR(ROUNDDOWN(ROUNDDOWN(ROUND(L1040*VLOOKUP(K1040,【参考】数式用!$A$2:$M$57,MATCH("処遇改善加算Ⅳ",【参考】数式用!$G$3:$M$3,0)+6,0),0),0)*AA1040*0.5,0), "")</f>
        <v/>
      </c>
      <c r="AF1040" s="344"/>
      <c r="AG1040" s="345"/>
      <c r="AH1040" s="345"/>
      <c r="AI1040" s="344"/>
      <c r="AJ1040" s="382"/>
      <c r="AK1040" s="346"/>
      <c r="AL1040" s="324" t="str">
        <f t="shared" si="512"/>
        <v/>
      </c>
      <c r="AM1040" s="325" t="str">
        <f t="shared" si="513"/>
        <v/>
      </c>
      <c r="AN1040" s="255"/>
      <c r="AO1040" s="577" t="str">
        <f>IFERROR(VLOOKUP(K1040,【参考】数式用!$A$2:$N$57,14,FALSE),"")</f>
        <v/>
      </c>
      <c r="AP1040" s="577" t="str">
        <f t="shared" si="514"/>
        <v/>
      </c>
      <c r="AQ1040" s="560" t="str">
        <f t="shared" si="515"/>
        <v/>
      </c>
      <c r="AR1040" s="560" t="str">
        <f t="shared" si="516"/>
        <v>キャリアパス要件Ⅰ・Ⅱ_</v>
      </c>
      <c r="AS1040" s="632" t="str">
        <f t="shared" si="517"/>
        <v>入力済</v>
      </c>
      <c r="AT1040" s="577" t="str">
        <f t="shared" si="518"/>
        <v/>
      </c>
      <c r="AU1040" s="632" t="str">
        <f t="shared" si="519"/>
        <v>入力済</v>
      </c>
      <c r="AV1040" s="632" t="str">
        <f t="shared" si="520"/>
        <v/>
      </c>
      <c r="AW1040" s="632" t="str">
        <f t="shared" si="521"/>
        <v/>
      </c>
      <c r="AX1040" s="577" t="str">
        <f t="shared" si="522"/>
        <v/>
      </c>
      <c r="AY1040" s="632" t="str">
        <f>IFERROR(VLOOKUP(K1040,【参考】数式用!$AR$3:$AS$49, 2, FALSE), "")</f>
        <v/>
      </c>
      <c r="AZ1040" s="577" t="str">
        <f t="shared" si="523"/>
        <v/>
      </c>
      <c r="BA1040" s="559" t="str">
        <f t="shared" si="524"/>
        <v>入力済</v>
      </c>
      <c r="BB1040" s="632" t="str">
        <f>IFERROR(VLOOKUP(K1040,【参考】数式用!$AX$3:$AY$59, 2, FALSE), "")</f>
        <v/>
      </c>
      <c r="BC1040" s="577" t="str">
        <f t="shared" si="525"/>
        <v/>
      </c>
      <c r="BD1040" s="559" t="str">
        <f t="shared" si="526"/>
        <v>入力済</v>
      </c>
      <c r="BE1040" s="559" t="str">
        <f t="shared" si="527"/>
        <v/>
      </c>
      <c r="BF1040" s="559" t="str">
        <f t="shared" si="528"/>
        <v/>
      </c>
      <c r="BG1040" s="559" t="str">
        <f t="shared" si="529"/>
        <v/>
      </c>
      <c r="BH1040" s="559" t="str">
        <f t="shared" si="530"/>
        <v/>
      </c>
      <c r="BI1040" s="559" t="str">
        <f t="shared" si="531"/>
        <v/>
      </c>
      <c r="BK1040" s="27"/>
      <c r="BL1040" s="606" t="str">
        <f t="shared" si="532"/>
        <v/>
      </c>
      <c r="BM1040" s="606" t="str">
        <f t="shared" si="533"/>
        <v/>
      </c>
      <c r="BN1040" s="606" t="str">
        <f t="shared" si="534"/>
        <v/>
      </c>
      <c r="BO1040" s="607" t="str">
        <f>IFERROR(IF(BN1040="対象",ROUNDDOWN(L1040*VLOOKUP(K1040,【参考】数式用!$A$4:$J$42,10,FALSE)*AA1040,0),""),"")</f>
        <v/>
      </c>
      <c r="BP1040" s="606" t="str">
        <f t="shared" si="538"/>
        <v/>
      </c>
      <c r="BQ1040" s="606" t="str">
        <f t="shared" si="535"/>
        <v/>
      </c>
      <c r="BR1040" s="608" t="str">
        <f t="shared" si="539"/>
        <v/>
      </c>
      <c r="BS1040" s="608" t="str">
        <f t="shared" si="536"/>
        <v/>
      </c>
      <c r="BT1040" s="606" t="str">
        <f t="shared" si="537"/>
        <v/>
      </c>
      <c r="BU1040" s="607" t="str">
        <f>IFERROR(IF(BT1040="Ⅱロ有り",ROUNDDOWN(L1040*VLOOKUP(K1040,【参考】数式用!$A$4:$J$42,10,FALSE)*AA1040,0),""),"")</f>
        <v/>
      </c>
      <c r="BV1040" s="606" t="str">
        <f>IFERROR(IF(BT1040="Ⅱロなし",ROUNDDOWN(L1040*VLOOKUP(K1040,【参考】数式用!$A$4:$J$42,8,FALSE)*AA1040,0),""),"")</f>
        <v/>
      </c>
    </row>
    <row r="1041" spans="1:74" ht="110.1" customHeight="1" thickBot="1">
      <c r="A1041" s="333">
        <v>1028</v>
      </c>
      <c r="B1041" s="1008" t="str">
        <f>IF(基本情報入力シート!B1063="","",基本情報入力シート!B1063)</f>
        <v/>
      </c>
      <c r="C1041" s="1009"/>
      <c r="D1041" s="1009"/>
      <c r="E1041" s="1009"/>
      <c r="F1041" s="1010"/>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24" t="str">
        <f>IF('別紙様式2-2（個票（４、５月））'!M1041="","",'別紙様式2-2（個票（４、５月））'!M1041)</f>
        <v/>
      </c>
      <c r="N1041" s="584" t="str">
        <f>IF('別紙様式2-2（個票（４、５月））'!N1041="","",'別紙様式2-2（個票（４、５月））'!N1041)</f>
        <v/>
      </c>
      <c r="O1041" s="336"/>
      <c r="P1041" s="337" t="str">
        <f>IFERROR(VLOOKUP(K1041,【参考】数式用!$A$2:$M$57,MATCH(O1041,【参考】数式用!$G$3:$M$3,0)+6,0),"")</f>
        <v/>
      </c>
      <c r="Q1041" s="338" t="s">
        <v>118</v>
      </c>
      <c r="R1041" s="339"/>
      <c r="S1041" s="340" t="s">
        <v>183</v>
      </c>
      <c r="T1041" s="339"/>
      <c r="U1041" s="340" t="s">
        <v>184</v>
      </c>
      <c r="V1041" s="339"/>
      <c r="W1041" s="340" t="s">
        <v>183</v>
      </c>
      <c r="X1041" s="339"/>
      <c r="Y1041" s="340" t="s">
        <v>185</v>
      </c>
      <c r="Z1041" s="340" t="s">
        <v>186</v>
      </c>
      <c r="AA1041" s="340" t="str">
        <f t="shared" si="509"/>
        <v/>
      </c>
      <c r="AB1041" s="341" t="s">
        <v>187</v>
      </c>
      <c r="AC1041" s="342" t="str">
        <f t="shared" si="510"/>
        <v/>
      </c>
      <c r="AD1041" s="509" t="str">
        <f t="shared" si="511"/>
        <v/>
      </c>
      <c r="AE1041" s="343" t="str">
        <f>IFERROR(ROUNDDOWN(ROUNDDOWN(ROUND(L1041*VLOOKUP(K1041,【参考】数式用!$A$2:$M$57,MATCH("処遇改善加算Ⅳ",【参考】数式用!$G$3:$M$3,0)+6,0),0),0)*AA1041*0.5,0), "")</f>
        <v/>
      </c>
      <c r="AF1041" s="344"/>
      <c r="AG1041" s="345"/>
      <c r="AH1041" s="345"/>
      <c r="AI1041" s="344"/>
      <c r="AJ1041" s="382"/>
      <c r="AK1041" s="346"/>
      <c r="AL1041" s="324" t="str">
        <f t="shared" si="512"/>
        <v/>
      </c>
      <c r="AM1041" s="325" t="str">
        <f t="shared" si="513"/>
        <v/>
      </c>
      <c r="AN1041" s="255"/>
      <c r="AO1041" s="577" t="str">
        <f>IFERROR(VLOOKUP(K1041,【参考】数式用!$A$2:$N$57,14,FALSE),"")</f>
        <v/>
      </c>
      <c r="AP1041" s="577" t="str">
        <f t="shared" si="514"/>
        <v/>
      </c>
      <c r="AQ1041" s="560" t="str">
        <f t="shared" si="515"/>
        <v/>
      </c>
      <c r="AR1041" s="560" t="str">
        <f t="shared" si="516"/>
        <v>キャリアパス要件Ⅰ・Ⅱ_</v>
      </c>
      <c r="AS1041" s="632" t="str">
        <f t="shared" si="517"/>
        <v>入力済</v>
      </c>
      <c r="AT1041" s="577" t="str">
        <f t="shared" si="518"/>
        <v/>
      </c>
      <c r="AU1041" s="632" t="str">
        <f t="shared" si="519"/>
        <v>入力済</v>
      </c>
      <c r="AV1041" s="632" t="str">
        <f t="shared" si="520"/>
        <v/>
      </c>
      <c r="AW1041" s="632" t="str">
        <f t="shared" si="521"/>
        <v/>
      </c>
      <c r="AX1041" s="577" t="str">
        <f t="shared" si="522"/>
        <v/>
      </c>
      <c r="AY1041" s="632" t="str">
        <f>IFERROR(VLOOKUP(K1041,【参考】数式用!$AR$3:$AS$49, 2, FALSE), "")</f>
        <v/>
      </c>
      <c r="AZ1041" s="577" t="str">
        <f t="shared" si="523"/>
        <v/>
      </c>
      <c r="BA1041" s="559" t="str">
        <f t="shared" si="524"/>
        <v>入力済</v>
      </c>
      <c r="BB1041" s="632" t="str">
        <f>IFERROR(VLOOKUP(K1041,【参考】数式用!$AX$3:$AY$59, 2, FALSE), "")</f>
        <v/>
      </c>
      <c r="BC1041" s="577" t="str">
        <f t="shared" si="525"/>
        <v/>
      </c>
      <c r="BD1041" s="559" t="str">
        <f t="shared" si="526"/>
        <v>入力済</v>
      </c>
      <c r="BE1041" s="559" t="str">
        <f t="shared" si="527"/>
        <v/>
      </c>
      <c r="BF1041" s="559" t="str">
        <f t="shared" si="528"/>
        <v/>
      </c>
      <c r="BG1041" s="559" t="str">
        <f t="shared" si="529"/>
        <v/>
      </c>
      <c r="BH1041" s="559" t="str">
        <f t="shared" si="530"/>
        <v/>
      </c>
      <c r="BI1041" s="559" t="str">
        <f t="shared" si="531"/>
        <v/>
      </c>
      <c r="BK1041" s="27"/>
      <c r="BL1041" s="606" t="str">
        <f t="shared" si="532"/>
        <v/>
      </c>
      <c r="BM1041" s="606" t="str">
        <f t="shared" si="533"/>
        <v/>
      </c>
      <c r="BN1041" s="606" t="str">
        <f t="shared" si="534"/>
        <v/>
      </c>
      <c r="BO1041" s="607" t="str">
        <f>IFERROR(IF(BN1041="対象",ROUNDDOWN(L1041*VLOOKUP(K1041,【参考】数式用!$A$4:$J$42,10,FALSE)*AA1041,0),""),"")</f>
        <v/>
      </c>
      <c r="BP1041" s="606" t="str">
        <f t="shared" si="538"/>
        <v/>
      </c>
      <c r="BQ1041" s="606" t="str">
        <f t="shared" si="535"/>
        <v/>
      </c>
      <c r="BR1041" s="608" t="str">
        <f t="shared" si="539"/>
        <v/>
      </c>
      <c r="BS1041" s="608" t="str">
        <f t="shared" si="536"/>
        <v/>
      </c>
      <c r="BT1041" s="606" t="str">
        <f t="shared" si="537"/>
        <v/>
      </c>
      <c r="BU1041" s="607" t="str">
        <f>IFERROR(IF(BT1041="Ⅱロ有り",ROUNDDOWN(L1041*VLOOKUP(K1041,【参考】数式用!$A$4:$J$42,10,FALSE)*AA1041,0),""),"")</f>
        <v/>
      </c>
      <c r="BV1041" s="606" t="str">
        <f>IFERROR(IF(BT1041="Ⅱロなし",ROUNDDOWN(L1041*VLOOKUP(K1041,【参考】数式用!$A$4:$J$42,8,FALSE)*AA1041,0),""),"")</f>
        <v/>
      </c>
    </row>
    <row r="1042" spans="1:74" ht="110.1" customHeight="1" thickBot="1">
      <c r="A1042" s="333">
        <v>1029</v>
      </c>
      <c r="B1042" s="1008" t="str">
        <f>IF(基本情報入力シート!B1064="","",基本情報入力シート!B1064)</f>
        <v/>
      </c>
      <c r="C1042" s="1009"/>
      <c r="D1042" s="1009"/>
      <c r="E1042" s="1009"/>
      <c r="F1042" s="1010"/>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24" t="str">
        <f>IF('別紙様式2-2（個票（４、５月））'!M1042="","",'別紙様式2-2（個票（４、５月））'!M1042)</f>
        <v/>
      </c>
      <c r="N1042" s="584" t="str">
        <f>IF('別紙様式2-2（個票（４、５月））'!N1042="","",'別紙様式2-2（個票（４、５月））'!N1042)</f>
        <v/>
      </c>
      <c r="O1042" s="336"/>
      <c r="P1042" s="337" t="str">
        <f>IFERROR(VLOOKUP(K1042,【参考】数式用!$A$2:$M$57,MATCH(O1042,【参考】数式用!$G$3:$M$3,0)+6,0),"")</f>
        <v/>
      </c>
      <c r="Q1042" s="338" t="s">
        <v>118</v>
      </c>
      <c r="R1042" s="339"/>
      <c r="S1042" s="340" t="s">
        <v>183</v>
      </c>
      <c r="T1042" s="339"/>
      <c r="U1042" s="340" t="s">
        <v>184</v>
      </c>
      <c r="V1042" s="339"/>
      <c r="W1042" s="340" t="s">
        <v>183</v>
      </c>
      <c r="X1042" s="339"/>
      <c r="Y1042" s="340" t="s">
        <v>185</v>
      </c>
      <c r="Z1042" s="340" t="s">
        <v>186</v>
      </c>
      <c r="AA1042" s="340" t="str">
        <f t="shared" si="509"/>
        <v/>
      </c>
      <c r="AB1042" s="341" t="s">
        <v>187</v>
      </c>
      <c r="AC1042" s="342" t="str">
        <f t="shared" si="510"/>
        <v/>
      </c>
      <c r="AD1042" s="509" t="str">
        <f t="shared" si="511"/>
        <v/>
      </c>
      <c r="AE1042" s="343" t="str">
        <f>IFERROR(ROUNDDOWN(ROUNDDOWN(ROUND(L1042*VLOOKUP(K1042,【参考】数式用!$A$2:$M$57,MATCH("処遇改善加算Ⅳ",【参考】数式用!$G$3:$M$3,0)+6,0),0),0)*AA1042*0.5,0), "")</f>
        <v/>
      </c>
      <c r="AF1042" s="344"/>
      <c r="AG1042" s="345"/>
      <c r="AH1042" s="345"/>
      <c r="AI1042" s="344"/>
      <c r="AJ1042" s="382"/>
      <c r="AK1042" s="346"/>
      <c r="AL1042" s="324" t="str">
        <f t="shared" si="512"/>
        <v/>
      </c>
      <c r="AM1042" s="325" t="str">
        <f t="shared" si="513"/>
        <v/>
      </c>
      <c r="AN1042" s="255"/>
      <c r="AO1042" s="577" t="str">
        <f>IFERROR(VLOOKUP(K1042,【参考】数式用!$A$2:$N$57,14,FALSE),"")</f>
        <v/>
      </c>
      <c r="AP1042" s="577" t="str">
        <f t="shared" si="514"/>
        <v/>
      </c>
      <c r="AQ1042" s="560" t="str">
        <f t="shared" si="515"/>
        <v/>
      </c>
      <c r="AR1042" s="560" t="str">
        <f t="shared" si="516"/>
        <v>キャリアパス要件Ⅰ・Ⅱ_</v>
      </c>
      <c r="AS1042" s="632" t="str">
        <f t="shared" si="517"/>
        <v>入力済</v>
      </c>
      <c r="AT1042" s="577" t="str">
        <f t="shared" si="518"/>
        <v/>
      </c>
      <c r="AU1042" s="632" t="str">
        <f t="shared" si="519"/>
        <v>入力済</v>
      </c>
      <c r="AV1042" s="632" t="str">
        <f t="shared" si="520"/>
        <v/>
      </c>
      <c r="AW1042" s="632" t="str">
        <f t="shared" si="521"/>
        <v/>
      </c>
      <c r="AX1042" s="577" t="str">
        <f t="shared" si="522"/>
        <v/>
      </c>
      <c r="AY1042" s="632" t="str">
        <f>IFERROR(VLOOKUP(K1042,【参考】数式用!$AR$3:$AS$49, 2, FALSE), "")</f>
        <v/>
      </c>
      <c r="AZ1042" s="577" t="str">
        <f t="shared" si="523"/>
        <v/>
      </c>
      <c r="BA1042" s="559" t="str">
        <f t="shared" si="524"/>
        <v>入力済</v>
      </c>
      <c r="BB1042" s="632" t="str">
        <f>IFERROR(VLOOKUP(K1042,【参考】数式用!$AX$3:$AY$59, 2, FALSE), "")</f>
        <v/>
      </c>
      <c r="BC1042" s="577" t="str">
        <f t="shared" si="525"/>
        <v/>
      </c>
      <c r="BD1042" s="559" t="str">
        <f t="shared" si="526"/>
        <v>入力済</v>
      </c>
      <c r="BE1042" s="559" t="str">
        <f t="shared" si="527"/>
        <v/>
      </c>
      <c r="BF1042" s="559" t="str">
        <f t="shared" si="528"/>
        <v/>
      </c>
      <c r="BG1042" s="559" t="str">
        <f t="shared" si="529"/>
        <v/>
      </c>
      <c r="BH1042" s="559" t="str">
        <f t="shared" si="530"/>
        <v/>
      </c>
      <c r="BI1042" s="559" t="str">
        <f t="shared" si="531"/>
        <v/>
      </c>
      <c r="BK1042" s="27"/>
      <c r="BL1042" s="606" t="str">
        <f t="shared" si="532"/>
        <v/>
      </c>
      <c r="BM1042" s="606" t="str">
        <f t="shared" si="533"/>
        <v/>
      </c>
      <c r="BN1042" s="606" t="str">
        <f t="shared" si="534"/>
        <v/>
      </c>
      <c r="BO1042" s="607" t="str">
        <f>IFERROR(IF(BN1042="対象",ROUNDDOWN(L1042*VLOOKUP(K1042,【参考】数式用!$A$4:$J$42,10,FALSE)*AA1042,0),""),"")</f>
        <v/>
      </c>
      <c r="BP1042" s="606" t="str">
        <f t="shared" si="538"/>
        <v/>
      </c>
      <c r="BQ1042" s="606" t="str">
        <f t="shared" si="535"/>
        <v/>
      </c>
      <c r="BR1042" s="608" t="str">
        <f t="shared" si="539"/>
        <v/>
      </c>
      <c r="BS1042" s="608" t="str">
        <f t="shared" si="536"/>
        <v/>
      </c>
      <c r="BT1042" s="606" t="str">
        <f t="shared" si="537"/>
        <v/>
      </c>
      <c r="BU1042" s="607" t="str">
        <f>IFERROR(IF(BT1042="Ⅱロ有り",ROUNDDOWN(L1042*VLOOKUP(K1042,【参考】数式用!$A$4:$J$42,10,FALSE)*AA1042,0),""),"")</f>
        <v/>
      </c>
      <c r="BV1042" s="606" t="str">
        <f>IFERROR(IF(BT1042="Ⅱロなし",ROUNDDOWN(L1042*VLOOKUP(K1042,【参考】数式用!$A$4:$J$42,8,FALSE)*AA1042,0),""),"")</f>
        <v/>
      </c>
    </row>
    <row r="1043" spans="1:74" ht="110.1" customHeight="1" thickBot="1">
      <c r="A1043" s="333">
        <v>1030</v>
      </c>
      <c r="B1043" s="1008" t="str">
        <f>IF(基本情報入力シート!B1065="","",基本情報入力シート!B1065)</f>
        <v/>
      </c>
      <c r="C1043" s="1009"/>
      <c r="D1043" s="1009"/>
      <c r="E1043" s="1009"/>
      <c r="F1043" s="1010"/>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24" t="str">
        <f>IF('別紙様式2-2（個票（４、５月））'!M1043="","",'別紙様式2-2（個票（４、５月））'!M1043)</f>
        <v/>
      </c>
      <c r="N1043" s="584" t="str">
        <f>IF('別紙様式2-2（個票（４、５月））'!N1043="","",'別紙様式2-2（個票（４、５月））'!N1043)</f>
        <v/>
      </c>
      <c r="O1043" s="336"/>
      <c r="P1043" s="337" t="str">
        <f>IFERROR(VLOOKUP(K1043,【参考】数式用!$A$2:$M$57,MATCH(O1043,【参考】数式用!$G$3:$M$3,0)+6,0),"")</f>
        <v/>
      </c>
      <c r="Q1043" s="338" t="s">
        <v>118</v>
      </c>
      <c r="R1043" s="339"/>
      <c r="S1043" s="340" t="s">
        <v>183</v>
      </c>
      <c r="T1043" s="339"/>
      <c r="U1043" s="340" t="s">
        <v>184</v>
      </c>
      <c r="V1043" s="339"/>
      <c r="W1043" s="340" t="s">
        <v>183</v>
      </c>
      <c r="X1043" s="339"/>
      <c r="Y1043" s="340" t="s">
        <v>185</v>
      </c>
      <c r="Z1043" s="340" t="s">
        <v>186</v>
      </c>
      <c r="AA1043" s="340" t="str">
        <f t="shared" si="509"/>
        <v/>
      </c>
      <c r="AB1043" s="341" t="s">
        <v>187</v>
      </c>
      <c r="AC1043" s="342" t="str">
        <f t="shared" si="510"/>
        <v/>
      </c>
      <c r="AD1043" s="509" t="str">
        <f t="shared" si="511"/>
        <v/>
      </c>
      <c r="AE1043" s="343" t="str">
        <f>IFERROR(ROUNDDOWN(ROUNDDOWN(ROUND(L1043*VLOOKUP(K1043,【参考】数式用!$A$2:$M$57,MATCH("処遇改善加算Ⅳ",【参考】数式用!$G$3:$M$3,0)+6,0),0),0)*AA1043*0.5,0), "")</f>
        <v/>
      </c>
      <c r="AF1043" s="344"/>
      <c r="AG1043" s="345"/>
      <c r="AH1043" s="345"/>
      <c r="AI1043" s="344"/>
      <c r="AJ1043" s="382"/>
      <c r="AK1043" s="346"/>
      <c r="AL1043" s="324" t="str">
        <f t="shared" si="512"/>
        <v/>
      </c>
      <c r="AM1043" s="325" t="str">
        <f t="shared" si="513"/>
        <v/>
      </c>
      <c r="AN1043" s="255"/>
      <c r="AO1043" s="577" t="str">
        <f>IFERROR(VLOOKUP(K1043,【参考】数式用!$A$2:$N$57,14,FALSE),"")</f>
        <v/>
      </c>
      <c r="AP1043" s="577" t="str">
        <f t="shared" si="514"/>
        <v/>
      </c>
      <c r="AQ1043" s="560" t="str">
        <f t="shared" si="515"/>
        <v/>
      </c>
      <c r="AR1043" s="560" t="str">
        <f t="shared" si="516"/>
        <v>キャリアパス要件Ⅰ・Ⅱ_</v>
      </c>
      <c r="AS1043" s="632" t="str">
        <f t="shared" si="517"/>
        <v>入力済</v>
      </c>
      <c r="AT1043" s="577" t="str">
        <f t="shared" si="518"/>
        <v/>
      </c>
      <c r="AU1043" s="632" t="str">
        <f t="shared" si="519"/>
        <v>入力済</v>
      </c>
      <c r="AV1043" s="632" t="str">
        <f t="shared" si="520"/>
        <v/>
      </c>
      <c r="AW1043" s="632" t="str">
        <f t="shared" si="521"/>
        <v/>
      </c>
      <c r="AX1043" s="577" t="str">
        <f t="shared" si="522"/>
        <v/>
      </c>
      <c r="AY1043" s="632" t="str">
        <f>IFERROR(VLOOKUP(K1043,【参考】数式用!$AR$3:$AS$49, 2, FALSE), "")</f>
        <v/>
      </c>
      <c r="AZ1043" s="577" t="str">
        <f t="shared" si="523"/>
        <v/>
      </c>
      <c r="BA1043" s="559" t="str">
        <f t="shared" si="524"/>
        <v>入力済</v>
      </c>
      <c r="BB1043" s="632" t="str">
        <f>IFERROR(VLOOKUP(K1043,【参考】数式用!$AX$3:$AY$59, 2, FALSE), "")</f>
        <v/>
      </c>
      <c r="BC1043" s="577" t="str">
        <f t="shared" si="525"/>
        <v/>
      </c>
      <c r="BD1043" s="559" t="str">
        <f t="shared" si="526"/>
        <v>入力済</v>
      </c>
      <c r="BE1043" s="559" t="str">
        <f t="shared" si="527"/>
        <v/>
      </c>
      <c r="BF1043" s="559" t="str">
        <f t="shared" si="528"/>
        <v/>
      </c>
      <c r="BG1043" s="559" t="str">
        <f t="shared" si="529"/>
        <v/>
      </c>
      <c r="BH1043" s="559" t="str">
        <f t="shared" si="530"/>
        <v/>
      </c>
      <c r="BI1043" s="559" t="str">
        <f t="shared" si="531"/>
        <v/>
      </c>
      <c r="BK1043" s="27"/>
      <c r="BL1043" s="606" t="str">
        <f t="shared" si="532"/>
        <v/>
      </c>
      <c r="BM1043" s="606" t="str">
        <f t="shared" si="533"/>
        <v/>
      </c>
      <c r="BN1043" s="606" t="str">
        <f t="shared" si="534"/>
        <v/>
      </c>
      <c r="BO1043" s="607" t="str">
        <f>IFERROR(IF(BN1043="対象",ROUNDDOWN(L1043*VLOOKUP(K1043,【参考】数式用!$A$4:$J$42,10,FALSE)*AA1043,0),""),"")</f>
        <v/>
      </c>
      <c r="BP1043" s="606" t="str">
        <f t="shared" si="538"/>
        <v/>
      </c>
      <c r="BQ1043" s="606" t="str">
        <f t="shared" si="535"/>
        <v/>
      </c>
      <c r="BR1043" s="608" t="str">
        <f t="shared" si="539"/>
        <v/>
      </c>
      <c r="BS1043" s="608" t="str">
        <f t="shared" si="536"/>
        <v/>
      </c>
      <c r="BT1043" s="606" t="str">
        <f t="shared" si="537"/>
        <v/>
      </c>
      <c r="BU1043" s="607" t="str">
        <f>IFERROR(IF(BT1043="Ⅱロ有り",ROUNDDOWN(L1043*VLOOKUP(K1043,【参考】数式用!$A$4:$J$42,10,FALSE)*AA1043,0),""),"")</f>
        <v/>
      </c>
      <c r="BV1043" s="606" t="str">
        <f>IFERROR(IF(BT1043="Ⅱロなし",ROUNDDOWN(L1043*VLOOKUP(K1043,【参考】数式用!$A$4:$J$42,8,FALSE)*AA1043,0),""),"")</f>
        <v/>
      </c>
    </row>
    <row r="1044" spans="1:74" ht="110.1" customHeight="1" thickBot="1">
      <c r="A1044" s="333">
        <v>1031</v>
      </c>
      <c r="B1044" s="1008" t="str">
        <f>IF(基本情報入力シート!B1066="","",基本情報入力シート!B1066)</f>
        <v/>
      </c>
      <c r="C1044" s="1009"/>
      <c r="D1044" s="1009"/>
      <c r="E1044" s="1009"/>
      <c r="F1044" s="1010"/>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24" t="str">
        <f>IF('別紙様式2-2（個票（４、５月））'!M1044="","",'別紙様式2-2（個票（４、５月））'!M1044)</f>
        <v/>
      </c>
      <c r="N1044" s="584" t="str">
        <f>IF('別紙様式2-2（個票（４、５月））'!N1044="","",'別紙様式2-2（個票（４、５月））'!N1044)</f>
        <v/>
      </c>
      <c r="O1044" s="336"/>
      <c r="P1044" s="337" t="str">
        <f>IFERROR(VLOOKUP(K1044,【参考】数式用!$A$2:$M$57,MATCH(O1044,【参考】数式用!$G$3:$M$3,0)+6,0),"")</f>
        <v/>
      </c>
      <c r="Q1044" s="338" t="s">
        <v>118</v>
      </c>
      <c r="R1044" s="339"/>
      <c r="S1044" s="340" t="s">
        <v>183</v>
      </c>
      <c r="T1044" s="339"/>
      <c r="U1044" s="340" t="s">
        <v>184</v>
      </c>
      <c r="V1044" s="339"/>
      <c r="W1044" s="340" t="s">
        <v>183</v>
      </c>
      <c r="X1044" s="339"/>
      <c r="Y1044" s="340" t="s">
        <v>185</v>
      </c>
      <c r="Z1044" s="340" t="s">
        <v>186</v>
      </c>
      <c r="AA1044" s="340" t="str">
        <f t="shared" si="509"/>
        <v/>
      </c>
      <c r="AB1044" s="341" t="s">
        <v>187</v>
      </c>
      <c r="AC1044" s="342" t="str">
        <f t="shared" si="510"/>
        <v/>
      </c>
      <c r="AD1044" s="509" t="str">
        <f t="shared" si="511"/>
        <v/>
      </c>
      <c r="AE1044" s="343" t="str">
        <f>IFERROR(ROUNDDOWN(ROUNDDOWN(ROUND(L1044*VLOOKUP(K1044,【参考】数式用!$A$2:$M$57,MATCH("処遇改善加算Ⅳ",【参考】数式用!$G$3:$M$3,0)+6,0),0),0)*AA1044*0.5,0), "")</f>
        <v/>
      </c>
      <c r="AF1044" s="344"/>
      <c r="AG1044" s="345"/>
      <c r="AH1044" s="345"/>
      <c r="AI1044" s="344"/>
      <c r="AJ1044" s="382"/>
      <c r="AK1044" s="346"/>
      <c r="AL1044" s="324" t="str">
        <f t="shared" si="512"/>
        <v/>
      </c>
      <c r="AM1044" s="325" t="str">
        <f t="shared" si="513"/>
        <v/>
      </c>
      <c r="AN1044" s="255"/>
      <c r="AO1044" s="577" t="str">
        <f>IFERROR(VLOOKUP(K1044,【参考】数式用!$A$2:$N$57,14,FALSE),"")</f>
        <v/>
      </c>
      <c r="AP1044" s="577" t="str">
        <f t="shared" si="514"/>
        <v/>
      </c>
      <c r="AQ1044" s="560" t="str">
        <f t="shared" si="515"/>
        <v/>
      </c>
      <c r="AR1044" s="560" t="str">
        <f t="shared" si="516"/>
        <v>キャリアパス要件Ⅰ・Ⅱ_</v>
      </c>
      <c r="AS1044" s="632" t="str">
        <f t="shared" si="517"/>
        <v>入力済</v>
      </c>
      <c r="AT1044" s="577" t="str">
        <f t="shared" si="518"/>
        <v/>
      </c>
      <c r="AU1044" s="632" t="str">
        <f t="shared" si="519"/>
        <v>入力済</v>
      </c>
      <c r="AV1044" s="632" t="str">
        <f t="shared" si="520"/>
        <v/>
      </c>
      <c r="AW1044" s="632" t="str">
        <f t="shared" si="521"/>
        <v/>
      </c>
      <c r="AX1044" s="577" t="str">
        <f t="shared" si="522"/>
        <v/>
      </c>
      <c r="AY1044" s="632" t="str">
        <f>IFERROR(VLOOKUP(K1044,【参考】数式用!$AR$3:$AS$49, 2, FALSE), "")</f>
        <v/>
      </c>
      <c r="AZ1044" s="577" t="str">
        <f t="shared" si="523"/>
        <v/>
      </c>
      <c r="BA1044" s="559" t="str">
        <f t="shared" si="524"/>
        <v>入力済</v>
      </c>
      <c r="BB1044" s="632" t="str">
        <f>IFERROR(VLOOKUP(K1044,【参考】数式用!$AX$3:$AY$59, 2, FALSE), "")</f>
        <v/>
      </c>
      <c r="BC1044" s="577" t="str">
        <f t="shared" si="525"/>
        <v/>
      </c>
      <c r="BD1044" s="559" t="str">
        <f t="shared" si="526"/>
        <v>入力済</v>
      </c>
      <c r="BE1044" s="559" t="str">
        <f t="shared" si="527"/>
        <v/>
      </c>
      <c r="BF1044" s="559" t="str">
        <f t="shared" si="528"/>
        <v/>
      </c>
      <c r="BG1044" s="559" t="str">
        <f t="shared" si="529"/>
        <v/>
      </c>
      <c r="BH1044" s="559" t="str">
        <f t="shared" si="530"/>
        <v/>
      </c>
      <c r="BI1044" s="559" t="str">
        <f t="shared" si="531"/>
        <v/>
      </c>
      <c r="BK1044" s="27"/>
      <c r="BL1044" s="606" t="str">
        <f t="shared" si="532"/>
        <v/>
      </c>
      <c r="BM1044" s="606" t="str">
        <f t="shared" si="533"/>
        <v/>
      </c>
      <c r="BN1044" s="606" t="str">
        <f t="shared" si="534"/>
        <v/>
      </c>
      <c r="BO1044" s="607" t="str">
        <f>IFERROR(IF(BN1044="対象",ROUNDDOWN(L1044*VLOOKUP(K1044,【参考】数式用!$A$4:$J$42,10,FALSE)*AA1044,0),""),"")</f>
        <v/>
      </c>
      <c r="BP1044" s="606" t="str">
        <f t="shared" si="538"/>
        <v/>
      </c>
      <c r="BQ1044" s="606" t="str">
        <f t="shared" si="535"/>
        <v/>
      </c>
      <c r="BR1044" s="608" t="str">
        <f t="shared" si="539"/>
        <v/>
      </c>
      <c r="BS1044" s="608" t="str">
        <f t="shared" si="536"/>
        <v/>
      </c>
      <c r="BT1044" s="606" t="str">
        <f t="shared" si="537"/>
        <v/>
      </c>
      <c r="BU1044" s="607" t="str">
        <f>IFERROR(IF(BT1044="Ⅱロ有り",ROUNDDOWN(L1044*VLOOKUP(K1044,【参考】数式用!$A$4:$J$42,10,FALSE)*AA1044,0),""),"")</f>
        <v/>
      </c>
      <c r="BV1044" s="606" t="str">
        <f>IFERROR(IF(BT1044="Ⅱロなし",ROUNDDOWN(L1044*VLOOKUP(K1044,【参考】数式用!$A$4:$J$42,8,FALSE)*AA1044,0),""),"")</f>
        <v/>
      </c>
    </row>
    <row r="1045" spans="1:74" ht="110.1" customHeight="1" thickBot="1">
      <c r="A1045" s="333">
        <v>1032</v>
      </c>
      <c r="B1045" s="1008" t="str">
        <f>IF(基本情報入力シート!B1067="","",基本情報入力シート!B1067)</f>
        <v/>
      </c>
      <c r="C1045" s="1009"/>
      <c r="D1045" s="1009"/>
      <c r="E1045" s="1009"/>
      <c r="F1045" s="1010"/>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24" t="str">
        <f>IF('別紙様式2-2（個票（４、５月））'!M1045="","",'別紙様式2-2（個票（４、５月））'!M1045)</f>
        <v/>
      </c>
      <c r="N1045" s="584" t="str">
        <f>IF('別紙様式2-2（個票（４、５月））'!N1045="","",'別紙様式2-2（個票（４、５月））'!N1045)</f>
        <v/>
      </c>
      <c r="O1045" s="336"/>
      <c r="P1045" s="337" t="str">
        <f>IFERROR(VLOOKUP(K1045,【参考】数式用!$A$2:$M$57,MATCH(O1045,【参考】数式用!$G$3:$M$3,0)+6,0),"")</f>
        <v/>
      </c>
      <c r="Q1045" s="338" t="s">
        <v>118</v>
      </c>
      <c r="R1045" s="339"/>
      <c r="S1045" s="340" t="s">
        <v>183</v>
      </c>
      <c r="T1045" s="339"/>
      <c r="U1045" s="340" t="s">
        <v>184</v>
      </c>
      <c r="V1045" s="339"/>
      <c r="W1045" s="340" t="s">
        <v>183</v>
      </c>
      <c r="X1045" s="339"/>
      <c r="Y1045" s="340" t="s">
        <v>185</v>
      </c>
      <c r="Z1045" s="340" t="s">
        <v>186</v>
      </c>
      <c r="AA1045" s="340" t="str">
        <f t="shared" si="509"/>
        <v/>
      </c>
      <c r="AB1045" s="341" t="s">
        <v>187</v>
      </c>
      <c r="AC1045" s="342" t="str">
        <f t="shared" si="510"/>
        <v/>
      </c>
      <c r="AD1045" s="509" t="str">
        <f t="shared" si="511"/>
        <v/>
      </c>
      <c r="AE1045" s="343" t="str">
        <f>IFERROR(ROUNDDOWN(ROUNDDOWN(ROUND(L1045*VLOOKUP(K1045,【参考】数式用!$A$2:$M$57,MATCH("処遇改善加算Ⅳ",【参考】数式用!$G$3:$M$3,0)+6,0),0),0)*AA1045*0.5,0), "")</f>
        <v/>
      </c>
      <c r="AF1045" s="344"/>
      <c r="AG1045" s="345"/>
      <c r="AH1045" s="345"/>
      <c r="AI1045" s="344"/>
      <c r="AJ1045" s="382"/>
      <c r="AK1045" s="346"/>
      <c r="AL1045" s="324" t="str">
        <f t="shared" si="512"/>
        <v/>
      </c>
      <c r="AM1045" s="325" t="str">
        <f t="shared" si="513"/>
        <v/>
      </c>
      <c r="AN1045" s="255"/>
      <c r="AO1045" s="577" t="str">
        <f>IFERROR(VLOOKUP(K1045,【参考】数式用!$A$2:$N$57,14,FALSE),"")</f>
        <v/>
      </c>
      <c r="AP1045" s="577" t="str">
        <f t="shared" si="514"/>
        <v/>
      </c>
      <c r="AQ1045" s="560" t="str">
        <f t="shared" si="515"/>
        <v/>
      </c>
      <c r="AR1045" s="560" t="str">
        <f t="shared" si="516"/>
        <v>キャリアパス要件Ⅰ・Ⅱ_</v>
      </c>
      <c r="AS1045" s="632" t="str">
        <f t="shared" si="517"/>
        <v>入力済</v>
      </c>
      <c r="AT1045" s="577" t="str">
        <f t="shared" si="518"/>
        <v/>
      </c>
      <c r="AU1045" s="632" t="str">
        <f t="shared" si="519"/>
        <v>入力済</v>
      </c>
      <c r="AV1045" s="632" t="str">
        <f t="shared" si="520"/>
        <v/>
      </c>
      <c r="AW1045" s="632" t="str">
        <f t="shared" si="521"/>
        <v/>
      </c>
      <c r="AX1045" s="577" t="str">
        <f t="shared" si="522"/>
        <v/>
      </c>
      <c r="AY1045" s="632" t="str">
        <f>IFERROR(VLOOKUP(K1045,【参考】数式用!$AR$3:$AS$49, 2, FALSE), "")</f>
        <v/>
      </c>
      <c r="AZ1045" s="577" t="str">
        <f t="shared" si="523"/>
        <v/>
      </c>
      <c r="BA1045" s="559" t="str">
        <f t="shared" si="524"/>
        <v>入力済</v>
      </c>
      <c r="BB1045" s="632" t="str">
        <f>IFERROR(VLOOKUP(K1045,【参考】数式用!$AX$3:$AY$59, 2, FALSE), "")</f>
        <v/>
      </c>
      <c r="BC1045" s="577" t="str">
        <f t="shared" si="525"/>
        <v/>
      </c>
      <c r="BD1045" s="559" t="str">
        <f t="shared" si="526"/>
        <v>入力済</v>
      </c>
      <c r="BE1045" s="559" t="str">
        <f t="shared" si="527"/>
        <v/>
      </c>
      <c r="BF1045" s="559" t="str">
        <f t="shared" si="528"/>
        <v/>
      </c>
      <c r="BG1045" s="559" t="str">
        <f t="shared" si="529"/>
        <v/>
      </c>
      <c r="BH1045" s="559" t="str">
        <f t="shared" si="530"/>
        <v/>
      </c>
      <c r="BI1045" s="559" t="str">
        <f t="shared" si="531"/>
        <v/>
      </c>
      <c r="BK1045" s="27"/>
      <c r="BL1045" s="606" t="str">
        <f t="shared" si="532"/>
        <v/>
      </c>
      <c r="BM1045" s="606" t="str">
        <f t="shared" si="533"/>
        <v/>
      </c>
      <c r="BN1045" s="606" t="str">
        <f t="shared" si="534"/>
        <v/>
      </c>
      <c r="BO1045" s="607" t="str">
        <f>IFERROR(IF(BN1045="対象",ROUNDDOWN(L1045*VLOOKUP(K1045,【参考】数式用!$A$4:$J$42,10,FALSE)*AA1045,0),""),"")</f>
        <v/>
      </c>
      <c r="BP1045" s="606" t="str">
        <f t="shared" si="538"/>
        <v/>
      </c>
      <c r="BQ1045" s="606" t="str">
        <f t="shared" si="535"/>
        <v/>
      </c>
      <c r="BR1045" s="608" t="str">
        <f t="shared" si="539"/>
        <v/>
      </c>
      <c r="BS1045" s="608" t="str">
        <f t="shared" si="536"/>
        <v/>
      </c>
      <c r="BT1045" s="606" t="str">
        <f t="shared" si="537"/>
        <v/>
      </c>
      <c r="BU1045" s="607" t="str">
        <f>IFERROR(IF(BT1045="Ⅱロ有り",ROUNDDOWN(L1045*VLOOKUP(K1045,【参考】数式用!$A$4:$J$42,10,FALSE)*AA1045,0),""),"")</f>
        <v/>
      </c>
      <c r="BV1045" s="606" t="str">
        <f>IFERROR(IF(BT1045="Ⅱロなし",ROUNDDOWN(L1045*VLOOKUP(K1045,【参考】数式用!$A$4:$J$42,8,FALSE)*AA1045,0),""),"")</f>
        <v/>
      </c>
    </row>
    <row r="1046" spans="1:74" ht="110.1" customHeight="1" thickBot="1">
      <c r="A1046" s="333">
        <v>1033</v>
      </c>
      <c r="B1046" s="1008" t="str">
        <f>IF(基本情報入力シート!B1068="","",基本情報入力シート!B1068)</f>
        <v/>
      </c>
      <c r="C1046" s="1009"/>
      <c r="D1046" s="1009"/>
      <c r="E1046" s="1009"/>
      <c r="F1046" s="1010"/>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24" t="str">
        <f>IF('別紙様式2-2（個票（４、５月））'!M1046="","",'別紙様式2-2（個票（４、５月））'!M1046)</f>
        <v/>
      </c>
      <c r="N1046" s="584" t="str">
        <f>IF('別紙様式2-2（個票（４、５月））'!N1046="","",'別紙様式2-2（個票（４、５月））'!N1046)</f>
        <v/>
      </c>
      <c r="O1046" s="336"/>
      <c r="P1046" s="337" t="str">
        <f>IFERROR(VLOOKUP(K1046,【参考】数式用!$A$2:$M$57,MATCH(O1046,【参考】数式用!$G$3:$M$3,0)+6,0),"")</f>
        <v/>
      </c>
      <c r="Q1046" s="338" t="s">
        <v>118</v>
      </c>
      <c r="R1046" s="339"/>
      <c r="S1046" s="340" t="s">
        <v>183</v>
      </c>
      <c r="T1046" s="339"/>
      <c r="U1046" s="340" t="s">
        <v>184</v>
      </c>
      <c r="V1046" s="339"/>
      <c r="W1046" s="340" t="s">
        <v>183</v>
      </c>
      <c r="X1046" s="339"/>
      <c r="Y1046" s="340" t="s">
        <v>185</v>
      </c>
      <c r="Z1046" s="340" t="s">
        <v>186</v>
      </c>
      <c r="AA1046" s="340" t="str">
        <f t="shared" si="509"/>
        <v/>
      </c>
      <c r="AB1046" s="341" t="s">
        <v>187</v>
      </c>
      <c r="AC1046" s="342" t="str">
        <f t="shared" si="510"/>
        <v/>
      </c>
      <c r="AD1046" s="509" t="str">
        <f t="shared" si="511"/>
        <v/>
      </c>
      <c r="AE1046" s="343" t="str">
        <f>IFERROR(ROUNDDOWN(ROUNDDOWN(ROUND(L1046*VLOOKUP(K1046,【参考】数式用!$A$2:$M$57,MATCH("処遇改善加算Ⅳ",【参考】数式用!$G$3:$M$3,0)+6,0),0),0)*AA1046*0.5,0), "")</f>
        <v/>
      </c>
      <c r="AF1046" s="344"/>
      <c r="AG1046" s="345"/>
      <c r="AH1046" s="345"/>
      <c r="AI1046" s="344"/>
      <c r="AJ1046" s="382"/>
      <c r="AK1046" s="346"/>
      <c r="AL1046" s="324" t="str">
        <f t="shared" si="512"/>
        <v/>
      </c>
      <c r="AM1046" s="325" t="str">
        <f t="shared" si="513"/>
        <v/>
      </c>
      <c r="AN1046" s="255"/>
      <c r="AO1046" s="577" t="str">
        <f>IFERROR(VLOOKUP(K1046,【参考】数式用!$A$2:$N$57,14,FALSE),"")</f>
        <v/>
      </c>
      <c r="AP1046" s="577" t="str">
        <f t="shared" si="514"/>
        <v/>
      </c>
      <c r="AQ1046" s="560" t="str">
        <f t="shared" si="515"/>
        <v/>
      </c>
      <c r="AR1046" s="560" t="str">
        <f t="shared" si="516"/>
        <v>キャリアパス要件Ⅰ・Ⅱ_</v>
      </c>
      <c r="AS1046" s="632" t="str">
        <f t="shared" si="517"/>
        <v>入力済</v>
      </c>
      <c r="AT1046" s="577" t="str">
        <f t="shared" si="518"/>
        <v/>
      </c>
      <c r="AU1046" s="632" t="str">
        <f t="shared" si="519"/>
        <v>入力済</v>
      </c>
      <c r="AV1046" s="632" t="str">
        <f t="shared" si="520"/>
        <v/>
      </c>
      <c r="AW1046" s="632" t="str">
        <f t="shared" si="521"/>
        <v/>
      </c>
      <c r="AX1046" s="577" t="str">
        <f t="shared" si="522"/>
        <v/>
      </c>
      <c r="AY1046" s="632" t="str">
        <f>IFERROR(VLOOKUP(K1046,【参考】数式用!$AR$3:$AS$49, 2, FALSE), "")</f>
        <v/>
      </c>
      <c r="AZ1046" s="577" t="str">
        <f t="shared" si="523"/>
        <v/>
      </c>
      <c r="BA1046" s="559" t="str">
        <f t="shared" si="524"/>
        <v>入力済</v>
      </c>
      <c r="BB1046" s="632" t="str">
        <f>IFERROR(VLOOKUP(K1046,【参考】数式用!$AX$3:$AY$59, 2, FALSE), "")</f>
        <v/>
      </c>
      <c r="BC1046" s="577" t="str">
        <f t="shared" si="525"/>
        <v/>
      </c>
      <c r="BD1046" s="559" t="str">
        <f t="shared" si="526"/>
        <v>入力済</v>
      </c>
      <c r="BE1046" s="559" t="str">
        <f t="shared" si="527"/>
        <v/>
      </c>
      <c r="BF1046" s="559" t="str">
        <f t="shared" si="528"/>
        <v/>
      </c>
      <c r="BG1046" s="559" t="str">
        <f t="shared" si="529"/>
        <v/>
      </c>
      <c r="BH1046" s="559" t="str">
        <f t="shared" si="530"/>
        <v/>
      </c>
      <c r="BI1046" s="559" t="str">
        <f t="shared" si="531"/>
        <v/>
      </c>
      <c r="BK1046" s="27"/>
      <c r="BL1046" s="606" t="str">
        <f t="shared" si="532"/>
        <v/>
      </c>
      <c r="BM1046" s="606" t="str">
        <f t="shared" si="533"/>
        <v/>
      </c>
      <c r="BN1046" s="606" t="str">
        <f t="shared" si="534"/>
        <v/>
      </c>
      <c r="BO1046" s="607" t="str">
        <f>IFERROR(IF(BN1046="対象",ROUNDDOWN(L1046*VLOOKUP(K1046,【参考】数式用!$A$4:$J$42,10,FALSE)*AA1046,0),""),"")</f>
        <v/>
      </c>
      <c r="BP1046" s="606" t="str">
        <f t="shared" si="538"/>
        <v/>
      </c>
      <c r="BQ1046" s="606" t="str">
        <f t="shared" si="535"/>
        <v/>
      </c>
      <c r="BR1046" s="608" t="str">
        <f t="shared" si="539"/>
        <v/>
      </c>
      <c r="BS1046" s="608" t="str">
        <f t="shared" si="536"/>
        <v/>
      </c>
      <c r="BT1046" s="606" t="str">
        <f t="shared" si="537"/>
        <v/>
      </c>
      <c r="BU1046" s="607" t="str">
        <f>IFERROR(IF(BT1046="Ⅱロ有り",ROUNDDOWN(L1046*VLOOKUP(K1046,【参考】数式用!$A$4:$J$42,10,FALSE)*AA1046,0),""),"")</f>
        <v/>
      </c>
      <c r="BV1046" s="606" t="str">
        <f>IFERROR(IF(BT1046="Ⅱロなし",ROUNDDOWN(L1046*VLOOKUP(K1046,【参考】数式用!$A$4:$J$42,8,FALSE)*AA1046,0),""),"")</f>
        <v/>
      </c>
    </row>
    <row r="1047" spans="1:74" ht="110.1" customHeight="1" thickBot="1">
      <c r="A1047" s="333">
        <v>1034</v>
      </c>
      <c r="B1047" s="1008" t="str">
        <f>IF(基本情報入力シート!B1069="","",基本情報入力シート!B1069)</f>
        <v/>
      </c>
      <c r="C1047" s="1009"/>
      <c r="D1047" s="1009"/>
      <c r="E1047" s="1009"/>
      <c r="F1047" s="1010"/>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24" t="str">
        <f>IF('別紙様式2-2（個票（４、５月））'!M1047="","",'別紙様式2-2（個票（４、５月））'!M1047)</f>
        <v/>
      </c>
      <c r="N1047" s="584" t="str">
        <f>IF('別紙様式2-2（個票（４、５月））'!N1047="","",'別紙様式2-2（個票（４、５月））'!N1047)</f>
        <v/>
      </c>
      <c r="O1047" s="336"/>
      <c r="P1047" s="337" t="str">
        <f>IFERROR(VLOOKUP(K1047,【参考】数式用!$A$2:$M$57,MATCH(O1047,【参考】数式用!$G$3:$M$3,0)+6,0),"")</f>
        <v/>
      </c>
      <c r="Q1047" s="338" t="s">
        <v>118</v>
      </c>
      <c r="R1047" s="339"/>
      <c r="S1047" s="340" t="s">
        <v>183</v>
      </c>
      <c r="T1047" s="339"/>
      <c r="U1047" s="340" t="s">
        <v>184</v>
      </c>
      <c r="V1047" s="339"/>
      <c r="W1047" s="340" t="s">
        <v>183</v>
      </c>
      <c r="X1047" s="339"/>
      <c r="Y1047" s="340" t="s">
        <v>185</v>
      </c>
      <c r="Z1047" s="340" t="s">
        <v>186</v>
      </c>
      <c r="AA1047" s="340" t="str">
        <f t="shared" si="509"/>
        <v/>
      </c>
      <c r="AB1047" s="341" t="s">
        <v>187</v>
      </c>
      <c r="AC1047" s="342" t="str">
        <f t="shared" si="510"/>
        <v/>
      </c>
      <c r="AD1047" s="509" t="str">
        <f t="shared" si="511"/>
        <v/>
      </c>
      <c r="AE1047" s="343" t="str">
        <f>IFERROR(ROUNDDOWN(ROUNDDOWN(ROUND(L1047*VLOOKUP(K1047,【参考】数式用!$A$2:$M$57,MATCH("処遇改善加算Ⅳ",【参考】数式用!$G$3:$M$3,0)+6,0),0),0)*AA1047*0.5,0), "")</f>
        <v/>
      </c>
      <c r="AF1047" s="344"/>
      <c r="AG1047" s="345"/>
      <c r="AH1047" s="345"/>
      <c r="AI1047" s="344"/>
      <c r="AJ1047" s="382"/>
      <c r="AK1047" s="346"/>
      <c r="AL1047" s="324" t="str">
        <f t="shared" si="512"/>
        <v/>
      </c>
      <c r="AM1047" s="325" t="str">
        <f t="shared" si="513"/>
        <v/>
      </c>
      <c r="AN1047" s="255"/>
      <c r="AO1047" s="577" t="str">
        <f>IFERROR(VLOOKUP(K1047,【参考】数式用!$A$2:$N$57,14,FALSE),"")</f>
        <v/>
      </c>
      <c r="AP1047" s="577" t="str">
        <f t="shared" si="514"/>
        <v/>
      </c>
      <c r="AQ1047" s="560" t="str">
        <f t="shared" si="515"/>
        <v/>
      </c>
      <c r="AR1047" s="560" t="str">
        <f t="shared" si="516"/>
        <v>キャリアパス要件Ⅰ・Ⅱ_</v>
      </c>
      <c r="AS1047" s="632" t="str">
        <f t="shared" si="517"/>
        <v>入力済</v>
      </c>
      <c r="AT1047" s="577" t="str">
        <f t="shared" si="518"/>
        <v/>
      </c>
      <c r="AU1047" s="632" t="str">
        <f t="shared" si="519"/>
        <v>入力済</v>
      </c>
      <c r="AV1047" s="632" t="str">
        <f t="shared" si="520"/>
        <v/>
      </c>
      <c r="AW1047" s="632" t="str">
        <f t="shared" si="521"/>
        <v/>
      </c>
      <c r="AX1047" s="577" t="str">
        <f t="shared" si="522"/>
        <v/>
      </c>
      <c r="AY1047" s="632" t="str">
        <f>IFERROR(VLOOKUP(K1047,【参考】数式用!$AR$3:$AS$49, 2, FALSE), "")</f>
        <v/>
      </c>
      <c r="AZ1047" s="577" t="str">
        <f t="shared" si="523"/>
        <v/>
      </c>
      <c r="BA1047" s="559" t="str">
        <f t="shared" si="524"/>
        <v>入力済</v>
      </c>
      <c r="BB1047" s="632" t="str">
        <f>IFERROR(VLOOKUP(K1047,【参考】数式用!$AX$3:$AY$59, 2, FALSE), "")</f>
        <v/>
      </c>
      <c r="BC1047" s="577" t="str">
        <f t="shared" si="525"/>
        <v/>
      </c>
      <c r="BD1047" s="559" t="str">
        <f t="shared" si="526"/>
        <v>入力済</v>
      </c>
      <c r="BE1047" s="559" t="str">
        <f t="shared" si="527"/>
        <v/>
      </c>
      <c r="BF1047" s="559" t="str">
        <f t="shared" si="528"/>
        <v/>
      </c>
      <c r="BG1047" s="559" t="str">
        <f t="shared" si="529"/>
        <v/>
      </c>
      <c r="BH1047" s="559" t="str">
        <f t="shared" si="530"/>
        <v/>
      </c>
      <c r="BI1047" s="559" t="str">
        <f t="shared" si="531"/>
        <v/>
      </c>
      <c r="BK1047" s="27"/>
      <c r="BL1047" s="606" t="str">
        <f t="shared" si="532"/>
        <v/>
      </c>
      <c r="BM1047" s="606" t="str">
        <f t="shared" si="533"/>
        <v/>
      </c>
      <c r="BN1047" s="606" t="str">
        <f t="shared" si="534"/>
        <v/>
      </c>
      <c r="BO1047" s="607" t="str">
        <f>IFERROR(IF(BN1047="対象",ROUNDDOWN(L1047*VLOOKUP(K1047,【参考】数式用!$A$4:$J$42,10,FALSE)*AA1047,0),""),"")</f>
        <v/>
      </c>
      <c r="BP1047" s="606" t="str">
        <f t="shared" si="538"/>
        <v/>
      </c>
      <c r="BQ1047" s="606" t="str">
        <f t="shared" si="535"/>
        <v/>
      </c>
      <c r="BR1047" s="608" t="str">
        <f t="shared" si="539"/>
        <v/>
      </c>
      <c r="BS1047" s="608" t="str">
        <f t="shared" si="536"/>
        <v/>
      </c>
      <c r="BT1047" s="606" t="str">
        <f t="shared" si="537"/>
        <v/>
      </c>
      <c r="BU1047" s="607" t="str">
        <f>IFERROR(IF(BT1047="Ⅱロ有り",ROUNDDOWN(L1047*VLOOKUP(K1047,【参考】数式用!$A$4:$J$42,10,FALSE)*AA1047,0),""),"")</f>
        <v/>
      </c>
      <c r="BV1047" s="606" t="str">
        <f>IFERROR(IF(BT1047="Ⅱロなし",ROUNDDOWN(L1047*VLOOKUP(K1047,【参考】数式用!$A$4:$J$42,8,FALSE)*AA1047,0),""),"")</f>
        <v/>
      </c>
    </row>
    <row r="1048" spans="1:74" ht="110.1" customHeight="1" thickBot="1">
      <c r="A1048" s="333">
        <v>1035</v>
      </c>
      <c r="B1048" s="1008" t="str">
        <f>IF(基本情報入力シート!B1070="","",基本情報入力シート!B1070)</f>
        <v/>
      </c>
      <c r="C1048" s="1009"/>
      <c r="D1048" s="1009"/>
      <c r="E1048" s="1009"/>
      <c r="F1048" s="1010"/>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24" t="str">
        <f>IF('別紙様式2-2（個票（４、５月））'!M1048="","",'別紙様式2-2（個票（４、５月））'!M1048)</f>
        <v/>
      </c>
      <c r="N1048" s="584" t="str">
        <f>IF('別紙様式2-2（個票（４、５月））'!N1048="","",'別紙様式2-2（個票（４、５月））'!N1048)</f>
        <v/>
      </c>
      <c r="O1048" s="336"/>
      <c r="P1048" s="337" t="str">
        <f>IFERROR(VLOOKUP(K1048,【参考】数式用!$A$2:$M$57,MATCH(O1048,【参考】数式用!$G$3:$M$3,0)+6,0),"")</f>
        <v/>
      </c>
      <c r="Q1048" s="338" t="s">
        <v>118</v>
      </c>
      <c r="R1048" s="339"/>
      <c r="S1048" s="340" t="s">
        <v>183</v>
      </c>
      <c r="T1048" s="339"/>
      <c r="U1048" s="340" t="s">
        <v>184</v>
      </c>
      <c r="V1048" s="339"/>
      <c r="W1048" s="340" t="s">
        <v>183</v>
      </c>
      <c r="X1048" s="339"/>
      <c r="Y1048" s="340" t="s">
        <v>185</v>
      </c>
      <c r="Z1048" s="340" t="s">
        <v>186</v>
      </c>
      <c r="AA1048" s="340" t="str">
        <f t="shared" si="509"/>
        <v/>
      </c>
      <c r="AB1048" s="341" t="s">
        <v>187</v>
      </c>
      <c r="AC1048" s="342" t="str">
        <f t="shared" si="510"/>
        <v/>
      </c>
      <c r="AD1048" s="509" t="str">
        <f t="shared" si="511"/>
        <v/>
      </c>
      <c r="AE1048" s="343" t="str">
        <f>IFERROR(ROUNDDOWN(ROUNDDOWN(ROUND(L1048*VLOOKUP(K1048,【参考】数式用!$A$2:$M$57,MATCH("処遇改善加算Ⅳ",【参考】数式用!$G$3:$M$3,0)+6,0),0),0)*AA1048*0.5,0), "")</f>
        <v/>
      </c>
      <c r="AF1048" s="344"/>
      <c r="AG1048" s="345"/>
      <c r="AH1048" s="345"/>
      <c r="AI1048" s="344"/>
      <c r="AJ1048" s="382"/>
      <c r="AK1048" s="346"/>
      <c r="AL1048" s="324" t="str">
        <f t="shared" si="512"/>
        <v/>
      </c>
      <c r="AM1048" s="325" t="str">
        <f t="shared" si="513"/>
        <v/>
      </c>
      <c r="AN1048" s="255"/>
      <c r="AO1048" s="577" t="str">
        <f>IFERROR(VLOOKUP(K1048,【参考】数式用!$A$2:$N$57,14,FALSE),"")</f>
        <v/>
      </c>
      <c r="AP1048" s="577" t="str">
        <f t="shared" si="514"/>
        <v/>
      </c>
      <c r="AQ1048" s="560" t="str">
        <f t="shared" si="515"/>
        <v/>
      </c>
      <c r="AR1048" s="560" t="str">
        <f t="shared" si="516"/>
        <v>キャリアパス要件Ⅰ・Ⅱ_</v>
      </c>
      <c r="AS1048" s="632" t="str">
        <f t="shared" si="517"/>
        <v>入力済</v>
      </c>
      <c r="AT1048" s="577" t="str">
        <f t="shared" si="518"/>
        <v/>
      </c>
      <c r="AU1048" s="632" t="str">
        <f t="shared" si="519"/>
        <v>入力済</v>
      </c>
      <c r="AV1048" s="632" t="str">
        <f t="shared" si="520"/>
        <v/>
      </c>
      <c r="AW1048" s="632" t="str">
        <f t="shared" si="521"/>
        <v/>
      </c>
      <c r="AX1048" s="577" t="str">
        <f t="shared" si="522"/>
        <v/>
      </c>
      <c r="AY1048" s="632" t="str">
        <f>IFERROR(VLOOKUP(K1048,【参考】数式用!$AR$3:$AS$49, 2, FALSE), "")</f>
        <v/>
      </c>
      <c r="AZ1048" s="577" t="str">
        <f t="shared" si="523"/>
        <v/>
      </c>
      <c r="BA1048" s="559" t="str">
        <f t="shared" si="524"/>
        <v>入力済</v>
      </c>
      <c r="BB1048" s="632" t="str">
        <f>IFERROR(VLOOKUP(K1048,【参考】数式用!$AX$3:$AY$59, 2, FALSE), "")</f>
        <v/>
      </c>
      <c r="BC1048" s="577" t="str">
        <f t="shared" si="525"/>
        <v/>
      </c>
      <c r="BD1048" s="559" t="str">
        <f t="shared" si="526"/>
        <v>入力済</v>
      </c>
      <c r="BE1048" s="559" t="str">
        <f t="shared" si="527"/>
        <v/>
      </c>
      <c r="BF1048" s="559" t="str">
        <f t="shared" si="528"/>
        <v/>
      </c>
      <c r="BG1048" s="559" t="str">
        <f t="shared" si="529"/>
        <v/>
      </c>
      <c r="BH1048" s="559" t="str">
        <f t="shared" si="530"/>
        <v/>
      </c>
      <c r="BI1048" s="559" t="str">
        <f t="shared" si="531"/>
        <v/>
      </c>
      <c r="BK1048" s="27"/>
      <c r="BL1048" s="606" t="str">
        <f t="shared" si="532"/>
        <v/>
      </c>
      <c r="BM1048" s="606" t="str">
        <f t="shared" si="533"/>
        <v/>
      </c>
      <c r="BN1048" s="606" t="str">
        <f t="shared" si="534"/>
        <v/>
      </c>
      <c r="BO1048" s="607" t="str">
        <f>IFERROR(IF(BN1048="対象",ROUNDDOWN(L1048*VLOOKUP(K1048,【参考】数式用!$A$4:$J$42,10,FALSE)*AA1048,0),""),"")</f>
        <v/>
      </c>
      <c r="BP1048" s="606" t="str">
        <f t="shared" si="538"/>
        <v/>
      </c>
      <c r="BQ1048" s="606" t="str">
        <f t="shared" si="535"/>
        <v/>
      </c>
      <c r="BR1048" s="608" t="str">
        <f t="shared" si="539"/>
        <v/>
      </c>
      <c r="BS1048" s="608" t="str">
        <f t="shared" si="536"/>
        <v/>
      </c>
      <c r="BT1048" s="606" t="str">
        <f t="shared" si="537"/>
        <v/>
      </c>
      <c r="BU1048" s="607" t="str">
        <f>IFERROR(IF(BT1048="Ⅱロ有り",ROUNDDOWN(L1048*VLOOKUP(K1048,【参考】数式用!$A$4:$J$42,10,FALSE)*AA1048,0),""),"")</f>
        <v/>
      </c>
      <c r="BV1048" s="606" t="str">
        <f>IFERROR(IF(BT1048="Ⅱロなし",ROUNDDOWN(L1048*VLOOKUP(K1048,【参考】数式用!$A$4:$J$42,8,FALSE)*AA1048,0),""),"")</f>
        <v/>
      </c>
    </row>
    <row r="1049" spans="1:74" ht="110.1" customHeight="1" thickBot="1">
      <c r="A1049" s="333">
        <v>1036</v>
      </c>
      <c r="B1049" s="1008" t="str">
        <f>IF(基本情報入力シート!B1071="","",基本情報入力シート!B1071)</f>
        <v/>
      </c>
      <c r="C1049" s="1009"/>
      <c r="D1049" s="1009"/>
      <c r="E1049" s="1009"/>
      <c r="F1049" s="1010"/>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24" t="str">
        <f>IF('別紙様式2-2（個票（４、５月））'!M1049="","",'別紙様式2-2（個票（４、５月））'!M1049)</f>
        <v/>
      </c>
      <c r="N1049" s="584" t="str">
        <f>IF('別紙様式2-2（個票（４、５月））'!N1049="","",'別紙様式2-2（個票（４、５月））'!N1049)</f>
        <v/>
      </c>
      <c r="O1049" s="336"/>
      <c r="P1049" s="337" t="str">
        <f>IFERROR(VLOOKUP(K1049,【参考】数式用!$A$2:$M$57,MATCH(O1049,【参考】数式用!$G$3:$M$3,0)+6,0),"")</f>
        <v/>
      </c>
      <c r="Q1049" s="338" t="s">
        <v>118</v>
      </c>
      <c r="R1049" s="339"/>
      <c r="S1049" s="340" t="s">
        <v>183</v>
      </c>
      <c r="T1049" s="339"/>
      <c r="U1049" s="340" t="s">
        <v>184</v>
      </c>
      <c r="V1049" s="339"/>
      <c r="W1049" s="340" t="s">
        <v>183</v>
      </c>
      <c r="X1049" s="339"/>
      <c r="Y1049" s="340" t="s">
        <v>185</v>
      </c>
      <c r="Z1049" s="340" t="s">
        <v>186</v>
      </c>
      <c r="AA1049" s="340" t="str">
        <f t="shared" si="509"/>
        <v/>
      </c>
      <c r="AB1049" s="341" t="s">
        <v>187</v>
      </c>
      <c r="AC1049" s="342" t="str">
        <f t="shared" si="510"/>
        <v/>
      </c>
      <c r="AD1049" s="509" t="str">
        <f t="shared" si="511"/>
        <v/>
      </c>
      <c r="AE1049" s="343" t="str">
        <f>IFERROR(ROUNDDOWN(ROUNDDOWN(ROUND(L1049*VLOOKUP(K1049,【参考】数式用!$A$2:$M$57,MATCH("処遇改善加算Ⅳ",【参考】数式用!$G$3:$M$3,0)+6,0),0),0)*AA1049*0.5,0), "")</f>
        <v/>
      </c>
      <c r="AF1049" s="344"/>
      <c r="AG1049" s="345"/>
      <c r="AH1049" s="345"/>
      <c r="AI1049" s="344"/>
      <c r="AJ1049" s="382"/>
      <c r="AK1049" s="346"/>
      <c r="AL1049" s="324" t="str">
        <f t="shared" si="512"/>
        <v/>
      </c>
      <c r="AM1049" s="325" t="str">
        <f t="shared" si="513"/>
        <v/>
      </c>
      <c r="AN1049" s="255"/>
      <c r="AO1049" s="577" t="str">
        <f>IFERROR(VLOOKUP(K1049,【参考】数式用!$A$2:$N$57,14,FALSE),"")</f>
        <v/>
      </c>
      <c r="AP1049" s="577" t="str">
        <f t="shared" si="514"/>
        <v/>
      </c>
      <c r="AQ1049" s="560" t="str">
        <f t="shared" si="515"/>
        <v/>
      </c>
      <c r="AR1049" s="560" t="str">
        <f t="shared" si="516"/>
        <v>キャリアパス要件Ⅰ・Ⅱ_</v>
      </c>
      <c r="AS1049" s="632" t="str">
        <f t="shared" si="517"/>
        <v>入力済</v>
      </c>
      <c r="AT1049" s="577" t="str">
        <f t="shared" si="518"/>
        <v/>
      </c>
      <c r="AU1049" s="632" t="str">
        <f t="shared" si="519"/>
        <v>入力済</v>
      </c>
      <c r="AV1049" s="632" t="str">
        <f t="shared" si="520"/>
        <v/>
      </c>
      <c r="AW1049" s="632" t="str">
        <f t="shared" si="521"/>
        <v/>
      </c>
      <c r="AX1049" s="577" t="str">
        <f t="shared" si="522"/>
        <v/>
      </c>
      <c r="AY1049" s="632" t="str">
        <f>IFERROR(VLOOKUP(K1049,【参考】数式用!$AR$3:$AS$49, 2, FALSE), "")</f>
        <v/>
      </c>
      <c r="AZ1049" s="577" t="str">
        <f t="shared" si="523"/>
        <v/>
      </c>
      <c r="BA1049" s="559" t="str">
        <f t="shared" si="524"/>
        <v>入力済</v>
      </c>
      <c r="BB1049" s="632" t="str">
        <f>IFERROR(VLOOKUP(K1049,【参考】数式用!$AX$3:$AY$59, 2, FALSE), "")</f>
        <v/>
      </c>
      <c r="BC1049" s="577" t="str">
        <f t="shared" si="525"/>
        <v/>
      </c>
      <c r="BD1049" s="559" t="str">
        <f t="shared" si="526"/>
        <v>入力済</v>
      </c>
      <c r="BE1049" s="559" t="str">
        <f t="shared" si="527"/>
        <v/>
      </c>
      <c r="BF1049" s="559" t="str">
        <f t="shared" si="528"/>
        <v/>
      </c>
      <c r="BG1049" s="559" t="str">
        <f t="shared" si="529"/>
        <v/>
      </c>
      <c r="BH1049" s="559" t="str">
        <f t="shared" si="530"/>
        <v/>
      </c>
      <c r="BI1049" s="559" t="str">
        <f t="shared" si="531"/>
        <v/>
      </c>
      <c r="BK1049" s="27"/>
      <c r="BL1049" s="606" t="str">
        <f t="shared" si="532"/>
        <v/>
      </c>
      <c r="BM1049" s="606" t="str">
        <f t="shared" si="533"/>
        <v/>
      </c>
      <c r="BN1049" s="606" t="str">
        <f t="shared" si="534"/>
        <v/>
      </c>
      <c r="BO1049" s="607" t="str">
        <f>IFERROR(IF(BN1049="対象",ROUNDDOWN(L1049*VLOOKUP(K1049,【参考】数式用!$A$4:$J$42,10,FALSE)*AA1049,0),""),"")</f>
        <v/>
      </c>
      <c r="BP1049" s="606" t="str">
        <f t="shared" si="538"/>
        <v/>
      </c>
      <c r="BQ1049" s="606" t="str">
        <f t="shared" si="535"/>
        <v/>
      </c>
      <c r="BR1049" s="608" t="str">
        <f t="shared" si="539"/>
        <v/>
      </c>
      <c r="BS1049" s="608" t="str">
        <f t="shared" si="536"/>
        <v/>
      </c>
      <c r="BT1049" s="606" t="str">
        <f t="shared" si="537"/>
        <v/>
      </c>
      <c r="BU1049" s="607" t="str">
        <f>IFERROR(IF(BT1049="Ⅱロ有り",ROUNDDOWN(L1049*VLOOKUP(K1049,【参考】数式用!$A$4:$J$42,10,FALSE)*AA1049,0),""),"")</f>
        <v/>
      </c>
      <c r="BV1049" s="606" t="str">
        <f>IFERROR(IF(BT1049="Ⅱロなし",ROUNDDOWN(L1049*VLOOKUP(K1049,【参考】数式用!$A$4:$J$42,8,FALSE)*AA1049,0),""),"")</f>
        <v/>
      </c>
    </row>
    <row r="1050" spans="1:74" ht="110.1" customHeight="1" thickBot="1">
      <c r="A1050" s="333">
        <v>1037</v>
      </c>
      <c r="B1050" s="1008" t="str">
        <f>IF(基本情報入力シート!B1072="","",基本情報入力シート!B1072)</f>
        <v/>
      </c>
      <c r="C1050" s="1009"/>
      <c r="D1050" s="1009"/>
      <c r="E1050" s="1009"/>
      <c r="F1050" s="1010"/>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24" t="str">
        <f>IF('別紙様式2-2（個票（４、５月））'!M1050="","",'別紙様式2-2（個票（４、５月））'!M1050)</f>
        <v/>
      </c>
      <c r="N1050" s="584" t="str">
        <f>IF('別紙様式2-2（個票（４、５月））'!N1050="","",'別紙様式2-2（個票（４、５月））'!N1050)</f>
        <v/>
      </c>
      <c r="O1050" s="336"/>
      <c r="P1050" s="337" t="str">
        <f>IFERROR(VLOOKUP(K1050,【参考】数式用!$A$2:$M$57,MATCH(O1050,【参考】数式用!$G$3:$M$3,0)+6,0),"")</f>
        <v/>
      </c>
      <c r="Q1050" s="338" t="s">
        <v>118</v>
      </c>
      <c r="R1050" s="339"/>
      <c r="S1050" s="340" t="s">
        <v>183</v>
      </c>
      <c r="T1050" s="339"/>
      <c r="U1050" s="340" t="s">
        <v>184</v>
      </c>
      <c r="V1050" s="339"/>
      <c r="W1050" s="340" t="s">
        <v>183</v>
      </c>
      <c r="X1050" s="339"/>
      <c r="Y1050" s="340" t="s">
        <v>185</v>
      </c>
      <c r="Z1050" s="340" t="s">
        <v>186</v>
      </c>
      <c r="AA1050" s="340" t="str">
        <f t="shared" si="509"/>
        <v/>
      </c>
      <c r="AB1050" s="341" t="s">
        <v>187</v>
      </c>
      <c r="AC1050" s="342" t="str">
        <f t="shared" si="510"/>
        <v/>
      </c>
      <c r="AD1050" s="509" t="str">
        <f t="shared" si="511"/>
        <v/>
      </c>
      <c r="AE1050" s="343" t="str">
        <f>IFERROR(ROUNDDOWN(ROUNDDOWN(ROUND(L1050*VLOOKUP(K1050,【参考】数式用!$A$2:$M$57,MATCH("処遇改善加算Ⅳ",【参考】数式用!$G$3:$M$3,0)+6,0),0),0)*AA1050*0.5,0), "")</f>
        <v/>
      </c>
      <c r="AF1050" s="344"/>
      <c r="AG1050" s="345"/>
      <c r="AH1050" s="345"/>
      <c r="AI1050" s="344"/>
      <c r="AJ1050" s="382"/>
      <c r="AK1050" s="346"/>
      <c r="AL1050" s="324" t="str">
        <f t="shared" si="512"/>
        <v/>
      </c>
      <c r="AM1050" s="325" t="str">
        <f t="shared" si="513"/>
        <v/>
      </c>
      <c r="AN1050" s="255"/>
      <c r="AO1050" s="577" t="str">
        <f>IFERROR(VLOOKUP(K1050,【参考】数式用!$A$2:$N$57,14,FALSE),"")</f>
        <v/>
      </c>
      <c r="AP1050" s="577" t="str">
        <f t="shared" si="514"/>
        <v/>
      </c>
      <c r="AQ1050" s="560" t="str">
        <f t="shared" si="515"/>
        <v/>
      </c>
      <c r="AR1050" s="560" t="str">
        <f t="shared" si="516"/>
        <v>キャリアパス要件Ⅰ・Ⅱ_</v>
      </c>
      <c r="AS1050" s="632" t="str">
        <f t="shared" si="517"/>
        <v>入力済</v>
      </c>
      <c r="AT1050" s="577" t="str">
        <f t="shared" si="518"/>
        <v/>
      </c>
      <c r="AU1050" s="632" t="str">
        <f t="shared" si="519"/>
        <v>入力済</v>
      </c>
      <c r="AV1050" s="632" t="str">
        <f t="shared" si="520"/>
        <v/>
      </c>
      <c r="AW1050" s="632" t="str">
        <f t="shared" si="521"/>
        <v/>
      </c>
      <c r="AX1050" s="577" t="str">
        <f t="shared" si="522"/>
        <v/>
      </c>
      <c r="AY1050" s="632" t="str">
        <f>IFERROR(VLOOKUP(K1050,【参考】数式用!$AR$3:$AS$49, 2, FALSE), "")</f>
        <v/>
      </c>
      <c r="AZ1050" s="577" t="str">
        <f t="shared" si="523"/>
        <v/>
      </c>
      <c r="BA1050" s="559" t="str">
        <f t="shared" si="524"/>
        <v>入力済</v>
      </c>
      <c r="BB1050" s="632" t="str">
        <f>IFERROR(VLOOKUP(K1050,【参考】数式用!$AX$3:$AY$59, 2, FALSE), "")</f>
        <v/>
      </c>
      <c r="BC1050" s="577" t="str">
        <f t="shared" si="525"/>
        <v/>
      </c>
      <c r="BD1050" s="559" t="str">
        <f t="shared" si="526"/>
        <v>入力済</v>
      </c>
      <c r="BE1050" s="559" t="str">
        <f t="shared" si="527"/>
        <v/>
      </c>
      <c r="BF1050" s="559" t="str">
        <f t="shared" si="528"/>
        <v/>
      </c>
      <c r="BG1050" s="559" t="str">
        <f t="shared" si="529"/>
        <v/>
      </c>
      <c r="BH1050" s="559" t="str">
        <f t="shared" si="530"/>
        <v/>
      </c>
      <c r="BI1050" s="559" t="str">
        <f t="shared" si="531"/>
        <v/>
      </c>
      <c r="BK1050" s="27"/>
      <c r="BL1050" s="606" t="str">
        <f t="shared" si="532"/>
        <v/>
      </c>
      <c r="BM1050" s="606" t="str">
        <f t="shared" si="533"/>
        <v/>
      </c>
      <c r="BN1050" s="606" t="str">
        <f t="shared" si="534"/>
        <v/>
      </c>
      <c r="BO1050" s="607" t="str">
        <f>IFERROR(IF(BN1050="対象",ROUNDDOWN(L1050*VLOOKUP(K1050,【参考】数式用!$A$4:$J$42,10,FALSE)*AA1050,0),""),"")</f>
        <v/>
      </c>
      <c r="BP1050" s="606" t="str">
        <f t="shared" si="538"/>
        <v/>
      </c>
      <c r="BQ1050" s="606" t="str">
        <f t="shared" si="535"/>
        <v/>
      </c>
      <c r="BR1050" s="608" t="str">
        <f t="shared" si="539"/>
        <v/>
      </c>
      <c r="BS1050" s="608" t="str">
        <f t="shared" si="536"/>
        <v/>
      </c>
      <c r="BT1050" s="606" t="str">
        <f t="shared" si="537"/>
        <v/>
      </c>
      <c r="BU1050" s="607" t="str">
        <f>IFERROR(IF(BT1050="Ⅱロ有り",ROUNDDOWN(L1050*VLOOKUP(K1050,【参考】数式用!$A$4:$J$42,10,FALSE)*AA1050,0),""),"")</f>
        <v/>
      </c>
      <c r="BV1050" s="606" t="str">
        <f>IFERROR(IF(BT1050="Ⅱロなし",ROUNDDOWN(L1050*VLOOKUP(K1050,【参考】数式用!$A$4:$J$42,8,FALSE)*AA1050,0),""),"")</f>
        <v/>
      </c>
    </row>
    <row r="1051" spans="1:74" ht="110.1" customHeight="1" thickBot="1">
      <c r="A1051" s="333">
        <v>1038</v>
      </c>
      <c r="B1051" s="1008" t="str">
        <f>IF(基本情報入力シート!B1073="","",基本情報入力シート!B1073)</f>
        <v/>
      </c>
      <c r="C1051" s="1009"/>
      <c r="D1051" s="1009"/>
      <c r="E1051" s="1009"/>
      <c r="F1051" s="1010"/>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24" t="str">
        <f>IF('別紙様式2-2（個票（４、５月））'!M1051="","",'別紙様式2-2（個票（４、５月））'!M1051)</f>
        <v/>
      </c>
      <c r="N1051" s="584" t="str">
        <f>IF('別紙様式2-2（個票（４、５月））'!N1051="","",'別紙様式2-2（個票（４、５月））'!N1051)</f>
        <v/>
      </c>
      <c r="O1051" s="336"/>
      <c r="P1051" s="337" t="str">
        <f>IFERROR(VLOOKUP(K1051,【参考】数式用!$A$2:$M$57,MATCH(O1051,【参考】数式用!$G$3:$M$3,0)+6,0),"")</f>
        <v/>
      </c>
      <c r="Q1051" s="338" t="s">
        <v>118</v>
      </c>
      <c r="R1051" s="339"/>
      <c r="S1051" s="340" t="s">
        <v>183</v>
      </c>
      <c r="T1051" s="339"/>
      <c r="U1051" s="340" t="s">
        <v>184</v>
      </c>
      <c r="V1051" s="339"/>
      <c r="W1051" s="340" t="s">
        <v>183</v>
      </c>
      <c r="X1051" s="339"/>
      <c r="Y1051" s="340" t="s">
        <v>185</v>
      </c>
      <c r="Z1051" s="340" t="s">
        <v>186</v>
      </c>
      <c r="AA1051" s="340" t="str">
        <f t="shared" si="509"/>
        <v/>
      </c>
      <c r="AB1051" s="341" t="s">
        <v>187</v>
      </c>
      <c r="AC1051" s="342" t="str">
        <f t="shared" si="510"/>
        <v/>
      </c>
      <c r="AD1051" s="509" t="str">
        <f t="shared" si="511"/>
        <v/>
      </c>
      <c r="AE1051" s="343" t="str">
        <f>IFERROR(ROUNDDOWN(ROUNDDOWN(ROUND(L1051*VLOOKUP(K1051,【参考】数式用!$A$2:$M$57,MATCH("処遇改善加算Ⅳ",【参考】数式用!$G$3:$M$3,0)+6,0),0),0)*AA1051*0.5,0), "")</f>
        <v/>
      </c>
      <c r="AF1051" s="344"/>
      <c r="AG1051" s="345"/>
      <c r="AH1051" s="345"/>
      <c r="AI1051" s="344"/>
      <c r="AJ1051" s="382"/>
      <c r="AK1051" s="346"/>
      <c r="AL1051" s="324" t="str">
        <f t="shared" si="512"/>
        <v/>
      </c>
      <c r="AM1051" s="325" t="str">
        <f t="shared" si="513"/>
        <v/>
      </c>
      <c r="AN1051" s="255"/>
      <c r="AO1051" s="577" t="str">
        <f>IFERROR(VLOOKUP(K1051,【参考】数式用!$A$2:$N$57,14,FALSE),"")</f>
        <v/>
      </c>
      <c r="AP1051" s="577" t="str">
        <f t="shared" si="514"/>
        <v/>
      </c>
      <c r="AQ1051" s="560" t="str">
        <f t="shared" si="515"/>
        <v/>
      </c>
      <c r="AR1051" s="560" t="str">
        <f t="shared" si="516"/>
        <v>キャリアパス要件Ⅰ・Ⅱ_</v>
      </c>
      <c r="AS1051" s="632" t="str">
        <f t="shared" si="517"/>
        <v>入力済</v>
      </c>
      <c r="AT1051" s="577" t="str">
        <f t="shared" si="518"/>
        <v/>
      </c>
      <c r="AU1051" s="632" t="str">
        <f t="shared" si="519"/>
        <v>入力済</v>
      </c>
      <c r="AV1051" s="632" t="str">
        <f t="shared" si="520"/>
        <v/>
      </c>
      <c r="AW1051" s="632" t="str">
        <f t="shared" si="521"/>
        <v/>
      </c>
      <c r="AX1051" s="577" t="str">
        <f t="shared" si="522"/>
        <v/>
      </c>
      <c r="AY1051" s="632" t="str">
        <f>IFERROR(VLOOKUP(K1051,【参考】数式用!$AR$3:$AS$49, 2, FALSE), "")</f>
        <v/>
      </c>
      <c r="AZ1051" s="577" t="str">
        <f t="shared" si="523"/>
        <v/>
      </c>
      <c r="BA1051" s="559" t="str">
        <f t="shared" si="524"/>
        <v>入力済</v>
      </c>
      <c r="BB1051" s="632" t="str">
        <f>IFERROR(VLOOKUP(K1051,【参考】数式用!$AX$3:$AY$59, 2, FALSE), "")</f>
        <v/>
      </c>
      <c r="BC1051" s="577" t="str">
        <f t="shared" si="525"/>
        <v/>
      </c>
      <c r="BD1051" s="559" t="str">
        <f t="shared" si="526"/>
        <v>入力済</v>
      </c>
      <c r="BE1051" s="559" t="str">
        <f t="shared" si="527"/>
        <v/>
      </c>
      <c r="BF1051" s="559" t="str">
        <f t="shared" si="528"/>
        <v/>
      </c>
      <c r="BG1051" s="559" t="str">
        <f t="shared" si="529"/>
        <v/>
      </c>
      <c r="BH1051" s="559" t="str">
        <f t="shared" si="530"/>
        <v/>
      </c>
      <c r="BI1051" s="559" t="str">
        <f t="shared" si="531"/>
        <v/>
      </c>
      <c r="BK1051" s="27"/>
      <c r="BL1051" s="606" t="str">
        <f t="shared" si="532"/>
        <v/>
      </c>
      <c r="BM1051" s="606" t="str">
        <f t="shared" si="533"/>
        <v/>
      </c>
      <c r="BN1051" s="606" t="str">
        <f t="shared" si="534"/>
        <v/>
      </c>
      <c r="BO1051" s="607" t="str">
        <f>IFERROR(IF(BN1051="対象",ROUNDDOWN(L1051*VLOOKUP(K1051,【参考】数式用!$A$4:$J$42,10,FALSE)*AA1051,0),""),"")</f>
        <v/>
      </c>
      <c r="BP1051" s="606" t="str">
        <f t="shared" si="538"/>
        <v/>
      </c>
      <c r="BQ1051" s="606" t="str">
        <f t="shared" si="535"/>
        <v/>
      </c>
      <c r="BR1051" s="608" t="str">
        <f t="shared" si="539"/>
        <v/>
      </c>
      <c r="BS1051" s="608" t="str">
        <f t="shared" si="536"/>
        <v/>
      </c>
      <c r="BT1051" s="606" t="str">
        <f t="shared" si="537"/>
        <v/>
      </c>
      <c r="BU1051" s="607" t="str">
        <f>IFERROR(IF(BT1051="Ⅱロ有り",ROUNDDOWN(L1051*VLOOKUP(K1051,【参考】数式用!$A$4:$J$42,10,FALSE)*AA1051,0),""),"")</f>
        <v/>
      </c>
      <c r="BV1051" s="606" t="str">
        <f>IFERROR(IF(BT1051="Ⅱロなし",ROUNDDOWN(L1051*VLOOKUP(K1051,【参考】数式用!$A$4:$J$42,8,FALSE)*AA1051,0),""),"")</f>
        <v/>
      </c>
    </row>
    <row r="1052" spans="1:74" ht="110.1" customHeight="1" thickBot="1">
      <c r="A1052" s="333">
        <v>1039</v>
      </c>
      <c r="B1052" s="1008" t="str">
        <f>IF(基本情報入力シート!B1074="","",基本情報入力シート!B1074)</f>
        <v/>
      </c>
      <c r="C1052" s="1009"/>
      <c r="D1052" s="1009"/>
      <c r="E1052" s="1009"/>
      <c r="F1052" s="1010"/>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24" t="str">
        <f>IF('別紙様式2-2（個票（４、５月））'!M1052="","",'別紙様式2-2（個票（４、５月））'!M1052)</f>
        <v/>
      </c>
      <c r="N1052" s="584" t="str">
        <f>IF('別紙様式2-2（個票（４、５月））'!N1052="","",'別紙様式2-2（個票（４、５月））'!N1052)</f>
        <v/>
      </c>
      <c r="O1052" s="336"/>
      <c r="P1052" s="337" t="str">
        <f>IFERROR(VLOOKUP(K1052,【参考】数式用!$A$2:$M$57,MATCH(O1052,【参考】数式用!$G$3:$M$3,0)+6,0),"")</f>
        <v/>
      </c>
      <c r="Q1052" s="338" t="s">
        <v>118</v>
      </c>
      <c r="R1052" s="339"/>
      <c r="S1052" s="340" t="s">
        <v>183</v>
      </c>
      <c r="T1052" s="339"/>
      <c r="U1052" s="340" t="s">
        <v>184</v>
      </c>
      <c r="V1052" s="339"/>
      <c r="W1052" s="340" t="s">
        <v>183</v>
      </c>
      <c r="X1052" s="339"/>
      <c r="Y1052" s="340" t="s">
        <v>185</v>
      </c>
      <c r="Z1052" s="340" t="s">
        <v>186</v>
      </c>
      <c r="AA1052" s="340" t="str">
        <f t="shared" si="509"/>
        <v/>
      </c>
      <c r="AB1052" s="341" t="s">
        <v>187</v>
      </c>
      <c r="AC1052" s="342" t="str">
        <f t="shared" si="510"/>
        <v/>
      </c>
      <c r="AD1052" s="509" t="str">
        <f t="shared" si="511"/>
        <v/>
      </c>
      <c r="AE1052" s="343" t="str">
        <f>IFERROR(ROUNDDOWN(ROUNDDOWN(ROUND(L1052*VLOOKUP(K1052,【参考】数式用!$A$2:$M$57,MATCH("処遇改善加算Ⅳ",【参考】数式用!$G$3:$M$3,0)+6,0),0),0)*AA1052*0.5,0), "")</f>
        <v/>
      </c>
      <c r="AF1052" s="344"/>
      <c r="AG1052" s="345"/>
      <c r="AH1052" s="345"/>
      <c r="AI1052" s="344"/>
      <c r="AJ1052" s="382"/>
      <c r="AK1052" s="346"/>
      <c r="AL1052" s="324" t="str">
        <f t="shared" si="512"/>
        <v/>
      </c>
      <c r="AM1052" s="325" t="str">
        <f t="shared" si="513"/>
        <v/>
      </c>
      <c r="AN1052" s="255"/>
      <c r="AO1052" s="577" t="str">
        <f>IFERROR(VLOOKUP(K1052,【参考】数式用!$A$2:$N$57,14,FALSE),"")</f>
        <v/>
      </c>
      <c r="AP1052" s="577" t="str">
        <f t="shared" si="514"/>
        <v/>
      </c>
      <c r="AQ1052" s="560" t="str">
        <f t="shared" si="515"/>
        <v/>
      </c>
      <c r="AR1052" s="560" t="str">
        <f t="shared" si="516"/>
        <v>キャリアパス要件Ⅰ・Ⅱ_</v>
      </c>
      <c r="AS1052" s="632" t="str">
        <f t="shared" si="517"/>
        <v>入力済</v>
      </c>
      <c r="AT1052" s="577" t="str">
        <f t="shared" si="518"/>
        <v/>
      </c>
      <c r="AU1052" s="632" t="str">
        <f t="shared" si="519"/>
        <v>入力済</v>
      </c>
      <c r="AV1052" s="632" t="str">
        <f t="shared" si="520"/>
        <v/>
      </c>
      <c r="AW1052" s="632" t="str">
        <f t="shared" si="521"/>
        <v/>
      </c>
      <c r="AX1052" s="577" t="str">
        <f t="shared" si="522"/>
        <v/>
      </c>
      <c r="AY1052" s="632" t="str">
        <f>IFERROR(VLOOKUP(K1052,【参考】数式用!$AR$3:$AS$49, 2, FALSE), "")</f>
        <v/>
      </c>
      <c r="AZ1052" s="577" t="str">
        <f t="shared" si="523"/>
        <v/>
      </c>
      <c r="BA1052" s="559" t="str">
        <f t="shared" si="524"/>
        <v>入力済</v>
      </c>
      <c r="BB1052" s="632" t="str">
        <f>IFERROR(VLOOKUP(K1052,【参考】数式用!$AX$3:$AY$59, 2, FALSE), "")</f>
        <v/>
      </c>
      <c r="BC1052" s="577" t="str">
        <f t="shared" si="525"/>
        <v/>
      </c>
      <c r="BD1052" s="559" t="str">
        <f t="shared" si="526"/>
        <v>入力済</v>
      </c>
      <c r="BE1052" s="559" t="str">
        <f t="shared" si="527"/>
        <v/>
      </c>
      <c r="BF1052" s="559" t="str">
        <f t="shared" si="528"/>
        <v/>
      </c>
      <c r="BG1052" s="559" t="str">
        <f t="shared" si="529"/>
        <v/>
      </c>
      <c r="BH1052" s="559" t="str">
        <f t="shared" si="530"/>
        <v/>
      </c>
      <c r="BI1052" s="559" t="str">
        <f t="shared" si="531"/>
        <v/>
      </c>
      <c r="BK1052" s="27"/>
      <c r="BL1052" s="606" t="str">
        <f t="shared" si="532"/>
        <v/>
      </c>
      <c r="BM1052" s="606" t="str">
        <f t="shared" si="533"/>
        <v/>
      </c>
      <c r="BN1052" s="606" t="str">
        <f t="shared" si="534"/>
        <v/>
      </c>
      <c r="BO1052" s="607" t="str">
        <f>IFERROR(IF(BN1052="対象",ROUNDDOWN(L1052*VLOOKUP(K1052,【参考】数式用!$A$4:$J$42,10,FALSE)*AA1052,0),""),"")</f>
        <v/>
      </c>
      <c r="BP1052" s="606" t="str">
        <f t="shared" si="538"/>
        <v/>
      </c>
      <c r="BQ1052" s="606" t="str">
        <f t="shared" si="535"/>
        <v/>
      </c>
      <c r="BR1052" s="608" t="str">
        <f t="shared" si="539"/>
        <v/>
      </c>
      <c r="BS1052" s="608" t="str">
        <f t="shared" si="536"/>
        <v/>
      </c>
      <c r="BT1052" s="606" t="str">
        <f t="shared" si="537"/>
        <v/>
      </c>
      <c r="BU1052" s="607" t="str">
        <f>IFERROR(IF(BT1052="Ⅱロ有り",ROUNDDOWN(L1052*VLOOKUP(K1052,【参考】数式用!$A$4:$J$42,10,FALSE)*AA1052,0),""),"")</f>
        <v/>
      </c>
      <c r="BV1052" s="606" t="str">
        <f>IFERROR(IF(BT1052="Ⅱロなし",ROUNDDOWN(L1052*VLOOKUP(K1052,【参考】数式用!$A$4:$J$42,8,FALSE)*AA1052,0),""),"")</f>
        <v/>
      </c>
    </row>
    <row r="1053" spans="1:74" ht="110.1" customHeight="1" thickBot="1">
      <c r="A1053" s="333">
        <v>1040</v>
      </c>
      <c r="B1053" s="1008" t="str">
        <f>IF(基本情報入力シート!B1075="","",基本情報入力シート!B1075)</f>
        <v/>
      </c>
      <c r="C1053" s="1009"/>
      <c r="D1053" s="1009"/>
      <c r="E1053" s="1009"/>
      <c r="F1053" s="1010"/>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24" t="str">
        <f>IF('別紙様式2-2（個票（４、５月））'!M1053="","",'別紙様式2-2（個票（４、５月））'!M1053)</f>
        <v/>
      </c>
      <c r="N1053" s="584" t="str">
        <f>IF('別紙様式2-2（個票（４、５月））'!N1053="","",'別紙様式2-2（個票（４、５月））'!N1053)</f>
        <v/>
      </c>
      <c r="O1053" s="336"/>
      <c r="P1053" s="337" t="str">
        <f>IFERROR(VLOOKUP(K1053,【参考】数式用!$A$2:$M$57,MATCH(O1053,【参考】数式用!$G$3:$M$3,0)+6,0),"")</f>
        <v/>
      </c>
      <c r="Q1053" s="338" t="s">
        <v>118</v>
      </c>
      <c r="R1053" s="339"/>
      <c r="S1053" s="340" t="s">
        <v>183</v>
      </c>
      <c r="T1053" s="339"/>
      <c r="U1053" s="340" t="s">
        <v>184</v>
      </c>
      <c r="V1053" s="339"/>
      <c r="W1053" s="340" t="s">
        <v>183</v>
      </c>
      <c r="X1053" s="339"/>
      <c r="Y1053" s="340" t="s">
        <v>185</v>
      </c>
      <c r="Z1053" s="340" t="s">
        <v>186</v>
      </c>
      <c r="AA1053" s="340" t="str">
        <f t="shared" si="509"/>
        <v/>
      </c>
      <c r="AB1053" s="341" t="s">
        <v>187</v>
      </c>
      <c r="AC1053" s="342" t="str">
        <f t="shared" si="510"/>
        <v/>
      </c>
      <c r="AD1053" s="509" t="str">
        <f t="shared" si="511"/>
        <v/>
      </c>
      <c r="AE1053" s="343" t="str">
        <f>IFERROR(ROUNDDOWN(ROUNDDOWN(ROUND(L1053*VLOOKUP(K1053,【参考】数式用!$A$2:$M$57,MATCH("処遇改善加算Ⅳ",【参考】数式用!$G$3:$M$3,0)+6,0),0),0)*AA1053*0.5,0), "")</f>
        <v/>
      </c>
      <c r="AF1053" s="344"/>
      <c r="AG1053" s="345"/>
      <c r="AH1053" s="345"/>
      <c r="AI1053" s="344"/>
      <c r="AJ1053" s="382"/>
      <c r="AK1053" s="346"/>
      <c r="AL1053" s="324" t="str">
        <f t="shared" si="512"/>
        <v/>
      </c>
      <c r="AM1053" s="325" t="str">
        <f t="shared" si="513"/>
        <v/>
      </c>
      <c r="AN1053" s="255"/>
      <c r="AO1053" s="577" t="str">
        <f>IFERROR(VLOOKUP(K1053,【参考】数式用!$A$2:$N$57,14,FALSE),"")</f>
        <v/>
      </c>
      <c r="AP1053" s="577" t="str">
        <f t="shared" si="514"/>
        <v/>
      </c>
      <c r="AQ1053" s="560" t="str">
        <f t="shared" si="515"/>
        <v/>
      </c>
      <c r="AR1053" s="560" t="str">
        <f t="shared" si="516"/>
        <v>キャリアパス要件Ⅰ・Ⅱ_</v>
      </c>
      <c r="AS1053" s="632" t="str">
        <f t="shared" si="517"/>
        <v>入力済</v>
      </c>
      <c r="AT1053" s="577" t="str">
        <f t="shared" si="518"/>
        <v/>
      </c>
      <c r="AU1053" s="632" t="str">
        <f t="shared" si="519"/>
        <v>入力済</v>
      </c>
      <c r="AV1053" s="632" t="str">
        <f t="shared" si="520"/>
        <v/>
      </c>
      <c r="AW1053" s="632" t="str">
        <f t="shared" si="521"/>
        <v/>
      </c>
      <c r="AX1053" s="577" t="str">
        <f t="shared" si="522"/>
        <v/>
      </c>
      <c r="AY1053" s="632" t="str">
        <f>IFERROR(VLOOKUP(K1053,【参考】数式用!$AR$3:$AS$49, 2, FALSE), "")</f>
        <v/>
      </c>
      <c r="AZ1053" s="577" t="str">
        <f t="shared" si="523"/>
        <v/>
      </c>
      <c r="BA1053" s="559" t="str">
        <f t="shared" si="524"/>
        <v>入力済</v>
      </c>
      <c r="BB1053" s="632" t="str">
        <f>IFERROR(VLOOKUP(K1053,【参考】数式用!$AX$3:$AY$59, 2, FALSE), "")</f>
        <v/>
      </c>
      <c r="BC1053" s="577" t="str">
        <f t="shared" si="525"/>
        <v/>
      </c>
      <c r="BD1053" s="559" t="str">
        <f t="shared" si="526"/>
        <v>入力済</v>
      </c>
      <c r="BE1053" s="559" t="str">
        <f t="shared" si="527"/>
        <v/>
      </c>
      <c r="BF1053" s="559" t="str">
        <f t="shared" si="528"/>
        <v/>
      </c>
      <c r="BG1053" s="559" t="str">
        <f t="shared" si="529"/>
        <v/>
      </c>
      <c r="BH1053" s="559" t="str">
        <f t="shared" si="530"/>
        <v/>
      </c>
      <c r="BI1053" s="559" t="str">
        <f t="shared" si="531"/>
        <v/>
      </c>
      <c r="BK1053" s="27"/>
      <c r="BL1053" s="606" t="str">
        <f t="shared" si="532"/>
        <v/>
      </c>
      <c r="BM1053" s="606" t="str">
        <f t="shared" si="533"/>
        <v/>
      </c>
      <c r="BN1053" s="606" t="str">
        <f t="shared" si="534"/>
        <v/>
      </c>
      <c r="BO1053" s="607" t="str">
        <f>IFERROR(IF(BN1053="対象",ROUNDDOWN(L1053*VLOOKUP(K1053,【参考】数式用!$A$4:$J$42,10,FALSE)*AA1053,0),""),"")</f>
        <v/>
      </c>
      <c r="BP1053" s="606" t="str">
        <f t="shared" si="538"/>
        <v/>
      </c>
      <c r="BQ1053" s="606" t="str">
        <f t="shared" si="535"/>
        <v/>
      </c>
      <c r="BR1053" s="608" t="str">
        <f t="shared" si="539"/>
        <v/>
      </c>
      <c r="BS1053" s="608" t="str">
        <f t="shared" si="536"/>
        <v/>
      </c>
      <c r="BT1053" s="606" t="str">
        <f t="shared" si="537"/>
        <v/>
      </c>
      <c r="BU1053" s="607" t="str">
        <f>IFERROR(IF(BT1053="Ⅱロ有り",ROUNDDOWN(L1053*VLOOKUP(K1053,【参考】数式用!$A$4:$J$42,10,FALSE)*AA1053,0),""),"")</f>
        <v/>
      </c>
      <c r="BV1053" s="606" t="str">
        <f>IFERROR(IF(BT1053="Ⅱロなし",ROUNDDOWN(L1053*VLOOKUP(K1053,【参考】数式用!$A$4:$J$42,8,FALSE)*AA1053,0),""),"")</f>
        <v/>
      </c>
    </row>
    <row r="1054" spans="1:74" ht="110.1" customHeight="1" thickBot="1">
      <c r="A1054" s="333">
        <v>1041</v>
      </c>
      <c r="B1054" s="1008" t="str">
        <f>IF(基本情報入力シート!B1076="","",基本情報入力シート!B1076)</f>
        <v/>
      </c>
      <c r="C1054" s="1009"/>
      <c r="D1054" s="1009"/>
      <c r="E1054" s="1009"/>
      <c r="F1054" s="1010"/>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24" t="str">
        <f>IF('別紙様式2-2（個票（４、５月））'!M1054="","",'別紙様式2-2（個票（４、５月））'!M1054)</f>
        <v/>
      </c>
      <c r="N1054" s="584" t="str">
        <f>IF('別紙様式2-2（個票（４、５月））'!N1054="","",'別紙様式2-2（個票（４、５月））'!N1054)</f>
        <v/>
      </c>
      <c r="O1054" s="336"/>
      <c r="P1054" s="337" t="str">
        <f>IFERROR(VLOOKUP(K1054,【参考】数式用!$A$2:$M$57,MATCH(O1054,【参考】数式用!$G$3:$M$3,0)+6,0),"")</f>
        <v/>
      </c>
      <c r="Q1054" s="338" t="s">
        <v>118</v>
      </c>
      <c r="R1054" s="339"/>
      <c r="S1054" s="340" t="s">
        <v>183</v>
      </c>
      <c r="T1054" s="339"/>
      <c r="U1054" s="340" t="s">
        <v>184</v>
      </c>
      <c r="V1054" s="339"/>
      <c r="W1054" s="340" t="s">
        <v>183</v>
      </c>
      <c r="X1054" s="339"/>
      <c r="Y1054" s="340" t="s">
        <v>185</v>
      </c>
      <c r="Z1054" s="340" t="s">
        <v>186</v>
      </c>
      <c r="AA1054" s="340" t="str">
        <f t="shared" si="509"/>
        <v/>
      </c>
      <c r="AB1054" s="341" t="s">
        <v>187</v>
      </c>
      <c r="AC1054" s="342" t="str">
        <f t="shared" si="510"/>
        <v/>
      </c>
      <c r="AD1054" s="509" t="str">
        <f t="shared" si="511"/>
        <v/>
      </c>
      <c r="AE1054" s="343" t="str">
        <f>IFERROR(ROUNDDOWN(ROUNDDOWN(ROUND(L1054*VLOOKUP(K1054,【参考】数式用!$A$2:$M$57,MATCH("処遇改善加算Ⅳ",【参考】数式用!$G$3:$M$3,0)+6,0),0),0)*AA1054*0.5,0), "")</f>
        <v/>
      </c>
      <c r="AF1054" s="344"/>
      <c r="AG1054" s="345"/>
      <c r="AH1054" s="345"/>
      <c r="AI1054" s="344"/>
      <c r="AJ1054" s="382"/>
      <c r="AK1054" s="346"/>
      <c r="AL1054" s="324" t="str">
        <f t="shared" si="512"/>
        <v/>
      </c>
      <c r="AM1054" s="325" t="str">
        <f t="shared" si="513"/>
        <v/>
      </c>
      <c r="AN1054" s="255"/>
      <c r="AO1054" s="577" t="str">
        <f>IFERROR(VLOOKUP(K1054,【参考】数式用!$A$2:$N$57,14,FALSE),"")</f>
        <v/>
      </c>
      <c r="AP1054" s="577" t="str">
        <f t="shared" si="514"/>
        <v/>
      </c>
      <c r="AQ1054" s="560" t="str">
        <f t="shared" si="515"/>
        <v/>
      </c>
      <c r="AR1054" s="560" t="str">
        <f t="shared" si="516"/>
        <v>キャリアパス要件Ⅰ・Ⅱ_</v>
      </c>
      <c r="AS1054" s="632" t="str">
        <f t="shared" si="517"/>
        <v>入力済</v>
      </c>
      <c r="AT1054" s="577" t="str">
        <f t="shared" si="518"/>
        <v/>
      </c>
      <c r="AU1054" s="632" t="str">
        <f t="shared" si="519"/>
        <v>入力済</v>
      </c>
      <c r="AV1054" s="632" t="str">
        <f t="shared" si="520"/>
        <v/>
      </c>
      <c r="AW1054" s="632" t="str">
        <f t="shared" si="521"/>
        <v/>
      </c>
      <c r="AX1054" s="577" t="str">
        <f t="shared" si="522"/>
        <v/>
      </c>
      <c r="AY1054" s="632" t="str">
        <f>IFERROR(VLOOKUP(K1054,【参考】数式用!$AR$3:$AS$49, 2, FALSE), "")</f>
        <v/>
      </c>
      <c r="AZ1054" s="577" t="str">
        <f t="shared" si="523"/>
        <v/>
      </c>
      <c r="BA1054" s="559" t="str">
        <f t="shared" si="524"/>
        <v>入力済</v>
      </c>
      <c r="BB1054" s="632" t="str">
        <f>IFERROR(VLOOKUP(K1054,【参考】数式用!$AX$3:$AY$59, 2, FALSE), "")</f>
        <v/>
      </c>
      <c r="BC1054" s="577" t="str">
        <f t="shared" si="525"/>
        <v/>
      </c>
      <c r="BD1054" s="559" t="str">
        <f t="shared" si="526"/>
        <v>入力済</v>
      </c>
      <c r="BE1054" s="559" t="str">
        <f t="shared" si="527"/>
        <v/>
      </c>
      <c r="BF1054" s="559" t="str">
        <f t="shared" si="528"/>
        <v/>
      </c>
      <c r="BG1054" s="559" t="str">
        <f t="shared" si="529"/>
        <v/>
      </c>
      <c r="BH1054" s="559" t="str">
        <f t="shared" si="530"/>
        <v/>
      </c>
      <c r="BI1054" s="559" t="str">
        <f t="shared" si="531"/>
        <v/>
      </c>
      <c r="BK1054" s="27"/>
      <c r="BL1054" s="606" t="str">
        <f t="shared" si="532"/>
        <v/>
      </c>
      <c r="BM1054" s="606" t="str">
        <f t="shared" si="533"/>
        <v/>
      </c>
      <c r="BN1054" s="606" t="str">
        <f t="shared" si="534"/>
        <v/>
      </c>
      <c r="BO1054" s="607" t="str">
        <f>IFERROR(IF(BN1054="対象",ROUNDDOWN(L1054*VLOOKUP(K1054,【参考】数式用!$A$4:$J$42,10,FALSE)*AA1054,0),""),"")</f>
        <v/>
      </c>
      <c r="BP1054" s="606" t="str">
        <f t="shared" si="538"/>
        <v/>
      </c>
      <c r="BQ1054" s="606" t="str">
        <f t="shared" si="535"/>
        <v/>
      </c>
      <c r="BR1054" s="608" t="str">
        <f t="shared" si="539"/>
        <v/>
      </c>
      <c r="BS1054" s="608" t="str">
        <f t="shared" si="536"/>
        <v/>
      </c>
      <c r="BT1054" s="606" t="str">
        <f t="shared" si="537"/>
        <v/>
      </c>
      <c r="BU1054" s="607" t="str">
        <f>IFERROR(IF(BT1054="Ⅱロ有り",ROUNDDOWN(L1054*VLOOKUP(K1054,【参考】数式用!$A$4:$J$42,10,FALSE)*AA1054,0),""),"")</f>
        <v/>
      </c>
      <c r="BV1054" s="606" t="str">
        <f>IFERROR(IF(BT1054="Ⅱロなし",ROUNDDOWN(L1054*VLOOKUP(K1054,【参考】数式用!$A$4:$J$42,8,FALSE)*AA1054,0),""),"")</f>
        <v/>
      </c>
    </row>
    <row r="1055" spans="1:74" ht="110.1" customHeight="1" thickBot="1">
      <c r="A1055" s="333">
        <v>1042</v>
      </c>
      <c r="B1055" s="1008" t="str">
        <f>IF(基本情報入力シート!B1077="","",基本情報入力シート!B1077)</f>
        <v/>
      </c>
      <c r="C1055" s="1009"/>
      <c r="D1055" s="1009"/>
      <c r="E1055" s="1009"/>
      <c r="F1055" s="1010"/>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24" t="str">
        <f>IF('別紙様式2-2（個票（４、５月））'!M1055="","",'別紙様式2-2（個票（４、５月））'!M1055)</f>
        <v/>
      </c>
      <c r="N1055" s="584" t="str">
        <f>IF('別紙様式2-2（個票（４、５月））'!N1055="","",'別紙様式2-2（個票（４、５月））'!N1055)</f>
        <v/>
      </c>
      <c r="O1055" s="336"/>
      <c r="P1055" s="337" t="str">
        <f>IFERROR(VLOOKUP(K1055,【参考】数式用!$A$2:$M$57,MATCH(O1055,【参考】数式用!$G$3:$M$3,0)+6,0),"")</f>
        <v/>
      </c>
      <c r="Q1055" s="338" t="s">
        <v>118</v>
      </c>
      <c r="R1055" s="339"/>
      <c r="S1055" s="340" t="s">
        <v>183</v>
      </c>
      <c r="T1055" s="339"/>
      <c r="U1055" s="340" t="s">
        <v>184</v>
      </c>
      <c r="V1055" s="339"/>
      <c r="W1055" s="340" t="s">
        <v>183</v>
      </c>
      <c r="X1055" s="339"/>
      <c r="Y1055" s="340" t="s">
        <v>185</v>
      </c>
      <c r="Z1055" s="340" t="s">
        <v>186</v>
      </c>
      <c r="AA1055" s="340" t="str">
        <f t="shared" si="509"/>
        <v/>
      </c>
      <c r="AB1055" s="341" t="s">
        <v>187</v>
      </c>
      <c r="AC1055" s="342" t="str">
        <f t="shared" si="510"/>
        <v/>
      </c>
      <c r="AD1055" s="509" t="str">
        <f t="shared" si="511"/>
        <v/>
      </c>
      <c r="AE1055" s="343" t="str">
        <f>IFERROR(ROUNDDOWN(ROUNDDOWN(ROUND(L1055*VLOOKUP(K1055,【参考】数式用!$A$2:$M$57,MATCH("処遇改善加算Ⅳ",【参考】数式用!$G$3:$M$3,0)+6,0),0),0)*AA1055*0.5,0), "")</f>
        <v/>
      </c>
      <c r="AF1055" s="344"/>
      <c r="AG1055" s="345"/>
      <c r="AH1055" s="345"/>
      <c r="AI1055" s="344"/>
      <c r="AJ1055" s="382"/>
      <c r="AK1055" s="346"/>
      <c r="AL1055" s="324" t="str">
        <f t="shared" si="512"/>
        <v/>
      </c>
      <c r="AM1055" s="325" t="str">
        <f t="shared" si="513"/>
        <v/>
      </c>
      <c r="AN1055" s="255"/>
      <c r="AO1055" s="577" t="str">
        <f>IFERROR(VLOOKUP(K1055,【参考】数式用!$A$2:$N$57,14,FALSE),"")</f>
        <v/>
      </c>
      <c r="AP1055" s="577" t="str">
        <f t="shared" si="514"/>
        <v/>
      </c>
      <c r="AQ1055" s="560" t="str">
        <f t="shared" si="515"/>
        <v/>
      </c>
      <c r="AR1055" s="560" t="str">
        <f t="shared" si="516"/>
        <v>キャリアパス要件Ⅰ・Ⅱ_</v>
      </c>
      <c r="AS1055" s="632" t="str">
        <f t="shared" si="517"/>
        <v>入力済</v>
      </c>
      <c r="AT1055" s="577" t="str">
        <f t="shared" si="518"/>
        <v/>
      </c>
      <c r="AU1055" s="632" t="str">
        <f t="shared" si="519"/>
        <v>入力済</v>
      </c>
      <c r="AV1055" s="632" t="str">
        <f t="shared" si="520"/>
        <v/>
      </c>
      <c r="AW1055" s="632" t="str">
        <f t="shared" si="521"/>
        <v/>
      </c>
      <c r="AX1055" s="577" t="str">
        <f t="shared" si="522"/>
        <v/>
      </c>
      <c r="AY1055" s="632" t="str">
        <f>IFERROR(VLOOKUP(K1055,【参考】数式用!$AR$3:$AS$49, 2, FALSE), "")</f>
        <v/>
      </c>
      <c r="AZ1055" s="577" t="str">
        <f t="shared" si="523"/>
        <v/>
      </c>
      <c r="BA1055" s="559" t="str">
        <f t="shared" si="524"/>
        <v>入力済</v>
      </c>
      <c r="BB1055" s="632" t="str">
        <f>IFERROR(VLOOKUP(K1055,【参考】数式用!$AX$3:$AY$59, 2, FALSE), "")</f>
        <v/>
      </c>
      <c r="BC1055" s="577" t="str">
        <f t="shared" si="525"/>
        <v/>
      </c>
      <c r="BD1055" s="559" t="str">
        <f t="shared" si="526"/>
        <v>入力済</v>
      </c>
      <c r="BE1055" s="559" t="str">
        <f t="shared" si="527"/>
        <v/>
      </c>
      <c r="BF1055" s="559" t="str">
        <f t="shared" si="528"/>
        <v/>
      </c>
      <c r="BG1055" s="559" t="str">
        <f t="shared" si="529"/>
        <v/>
      </c>
      <c r="BH1055" s="559" t="str">
        <f t="shared" si="530"/>
        <v/>
      </c>
      <c r="BI1055" s="559" t="str">
        <f t="shared" si="531"/>
        <v/>
      </c>
      <c r="BK1055" s="27"/>
      <c r="BL1055" s="606" t="str">
        <f t="shared" si="532"/>
        <v/>
      </c>
      <c r="BM1055" s="606" t="str">
        <f t="shared" si="533"/>
        <v/>
      </c>
      <c r="BN1055" s="606" t="str">
        <f t="shared" si="534"/>
        <v/>
      </c>
      <c r="BO1055" s="607" t="str">
        <f>IFERROR(IF(BN1055="対象",ROUNDDOWN(L1055*VLOOKUP(K1055,【参考】数式用!$A$4:$J$42,10,FALSE)*AA1055,0),""),"")</f>
        <v/>
      </c>
      <c r="BP1055" s="606" t="str">
        <f t="shared" si="538"/>
        <v/>
      </c>
      <c r="BQ1055" s="606" t="str">
        <f t="shared" si="535"/>
        <v/>
      </c>
      <c r="BR1055" s="608" t="str">
        <f t="shared" si="539"/>
        <v/>
      </c>
      <c r="BS1055" s="608" t="str">
        <f t="shared" si="536"/>
        <v/>
      </c>
      <c r="BT1055" s="606" t="str">
        <f t="shared" si="537"/>
        <v/>
      </c>
      <c r="BU1055" s="607" t="str">
        <f>IFERROR(IF(BT1055="Ⅱロ有り",ROUNDDOWN(L1055*VLOOKUP(K1055,【参考】数式用!$A$4:$J$42,10,FALSE)*AA1055,0),""),"")</f>
        <v/>
      </c>
      <c r="BV1055" s="606" t="str">
        <f>IFERROR(IF(BT1055="Ⅱロなし",ROUNDDOWN(L1055*VLOOKUP(K1055,【参考】数式用!$A$4:$J$42,8,FALSE)*AA1055,0),""),"")</f>
        <v/>
      </c>
    </row>
    <row r="1056" spans="1:74" ht="110.1" customHeight="1" thickBot="1">
      <c r="A1056" s="333">
        <v>1043</v>
      </c>
      <c r="B1056" s="1008" t="str">
        <f>IF(基本情報入力シート!B1078="","",基本情報入力シート!B1078)</f>
        <v/>
      </c>
      <c r="C1056" s="1009"/>
      <c r="D1056" s="1009"/>
      <c r="E1056" s="1009"/>
      <c r="F1056" s="1010"/>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24" t="str">
        <f>IF('別紙様式2-2（個票（４、５月））'!M1056="","",'別紙様式2-2（個票（４、５月））'!M1056)</f>
        <v/>
      </c>
      <c r="N1056" s="584" t="str">
        <f>IF('別紙様式2-2（個票（４、５月））'!N1056="","",'別紙様式2-2（個票（４、５月））'!N1056)</f>
        <v/>
      </c>
      <c r="O1056" s="336"/>
      <c r="P1056" s="337" t="str">
        <f>IFERROR(VLOOKUP(K1056,【参考】数式用!$A$2:$M$57,MATCH(O1056,【参考】数式用!$G$3:$M$3,0)+6,0),"")</f>
        <v/>
      </c>
      <c r="Q1056" s="338" t="s">
        <v>118</v>
      </c>
      <c r="R1056" s="339"/>
      <c r="S1056" s="340" t="s">
        <v>183</v>
      </c>
      <c r="T1056" s="339"/>
      <c r="U1056" s="340" t="s">
        <v>184</v>
      </c>
      <c r="V1056" s="339"/>
      <c r="W1056" s="340" t="s">
        <v>183</v>
      </c>
      <c r="X1056" s="339"/>
      <c r="Y1056" s="340" t="s">
        <v>185</v>
      </c>
      <c r="Z1056" s="340" t="s">
        <v>186</v>
      </c>
      <c r="AA1056" s="340" t="str">
        <f t="shared" si="509"/>
        <v/>
      </c>
      <c r="AB1056" s="341" t="s">
        <v>187</v>
      </c>
      <c r="AC1056" s="342" t="str">
        <f t="shared" si="510"/>
        <v/>
      </c>
      <c r="AD1056" s="509" t="str">
        <f t="shared" si="511"/>
        <v/>
      </c>
      <c r="AE1056" s="343" t="str">
        <f>IFERROR(ROUNDDOWN(ROUNDDOWN(ROUND(L1056*VLOOKUP(K1056,【参考】数式用!$A$2:$M$57,MATCH("処遇改善加算Ⅳ",【参考】数式用!$G$3:$M$3,0)+6,0),0),0)*AA1056*0.5,0), "")</f>
        <v/>
      </c>
      <c r="AF1056" s="344"/>
      <c r="AG1056" s="345"/>
      <c r="AH1056" s="345"/>
      <c r="AI1056" s="344"/>
      <c r="AJ1056" s="382"/>
      <c r="AK1056" s="346"/>
      <c r="AL1056" s="324" t="str">
        <f t="shared" si="512"/>
        <v/>
      </c>
      <c r="AM1056" s="325" t="str">
        <f t="shared" si="513"/>
        <v/>
      </c>
      <c r="AN1056" s="255"/>
      <c r="AO1056" s="577" t="str">
        <f>IFERROR(VLOOKUP(K1056,【参考】数式用!$A$2:$N$57,14,FALSE),"")</f>
        <v/>
      </c>
      <c r="AP1056" s="577" t="str">
        <f t="shared" si="514"/>
        <v/>
      </c>
      <c r="AQ1056" s="560" t="str">
        <f t="shared" si="515"/>
        <v/>
      </c>
      <c r="AR1056" s="560" t="str">
        <f t="shared" si="516"/>
        <v>キャリアパス要件Ⅰ・Ⅱ_</v>
      </c>
      <c r="AS1056" s="632" t="str">
        <f t="shared" si="517"/>
        <v>入力済</v>
      </c>
      <c r="AT1056" s="577" t="str">
        <f t="shared" si="518"/>
        <v/>
      </c>
      <c r="AU1056" s="632" t="str">
        <f t="shared" si="519"/>
        <v>入力済</v>
      </c>
      <c r="AV1056" s="632" t="str">
        <f t="shared" si="520"/>
        <v/>
      </c>
      <c r="AW1056" s="632" t="str">
        <f t="shared" si="521"/>
        <v/>
      </c>
      <c r="AX1056" s="577" t="str">
        <f t="shared" si="522"/>
        <v/>
      </c>
      <c r="AY1056" s="632" t="str">
        <f>IFERROR(VLOOKUP(K1056,【参考】数式用!$AR$3:$AS$49, 2, FALSE), "")</f>
        <v/>
      </c>
      <c r="AZ1056" s="577" t="str">
        <f t="shared" si="523"/>
        <v/>
      </c>
      <c r="BA1056" s="559" t="str">
        <f t="shared" si="524"/>
        <v>入力済</v>
      </c>
      <c r="BB1056" s="632" t="str">
        <f>IFERROR(VLOOKUP(K1056,【参考】数式用!$AX$3:$AY$59, 2, FALSE), "")</f>
        <v/>
      </c>
      <c r="BC1056" s="577" t="str">
        <f t="shared" si="525"/>
        <v/>
      </c>
      <c r="BD1056" s="559" t="str">
        <f t="shared" si="526"/>
        <v>入力済</v>
      </c>
      <c r="BE1056" s="559" t="str">
        <f t="shared" si="527"/>
        <v/>
      </c>
      <c r="BF1056" s="559" t="str">
        <f t="shared" si="528"/>
        <v/>
      </c>
      <c r="BG1056" s="559" t="str">
        <f t="shared" si="529"/>
        <v/>
      </c>
      <c r="BH1056" s="559" t="str">
        <f t="shared" si="530"/>
        <v/>
      </c>
      <c r="BI1056" s="559" t="str">
        <f t="shared" si="531"/>
        <v/>
      </c>
      <c r="BK1056" s="27"/>
      <c r="BL1056" s="606" t="str">
        <f t="shared" si="532"/>
        <v/>
      </c>
      <c r="BM1056" s="606" t="str">
        <f t="shared" si="533"/>
        <v/>
      </c>
      <c r="BN1056" s="606" t="str">
        <f t="shared" si="534"/>
        <v/>
      </c>
      <c r="BO1056" s="607" t="str">
        <f>IFERROR(IF(BN1056="対象",ROUNDDOWN(L1056*VLOOKUP(K1056,【参考】数式用!$A$4:$J$42,10,FALSE)*AA1056,0),""),"")</f>
        <v/>
      </c>
      <c r="BP1056" s="606" t="str">
        <f t="shared" si="538"/>
        <v/>
      </c>
      <c r="BQ1056" s="606" t="str">
        <f t="shared" si="535"/>
        <v/>
      </c>
      <c r="BR1056" s="608" t="str">
        <f t="shared" si="539"/>
        <v/>
      </c>
      <c r="BS1056" s="608" t="str">
        <f t="shared" si="536"/>
        <v/>
      </c>
      <c r="BT1056" s="606" t="str">
        <f t="shared" si="537"/>
        <v/>
      </c>
      <c r="BU1056" s="607" t="str">
        <f>IFERROR(IF(BT1056="Ⅱロ有り",ROUNDDOWN(L1056*VLOOKUP(K1056,【参考】数式用!$A$4:$J$42,10,FALSE)*AA1056,0),""),"")</f>
        <v/>
      </c>
      <c r="BV1056" s="606" t="str">
        <f>IFERROR(IF(BT1056="Ⅱロなし",ROUNDDOWN(L1056*VLOOKUP(K1056,【参考】数式用!$A$4:$J$42,8,FALSE)*AA1056,0),""),"")</f>
        <v/>
      </c>
    </row>
    <row r="1057" spans="1:74" ht="110.1" customHeight="1" thickBot="1">
      <c r="A1057" s="333">
        <v>1044</v>
      </c>
      <c r="B1057" s="1008" t="str">
        <f>IF(基本情報入力シート!B1079="","",基本情報入力シート!B1079)</f>
        <v/>
      </c>
      <c r="C1057" s="1009"/>
      <c r="D1057" s="1009"/>
      <c r="E1057" s="1009"/>
      <c r="F1057" s="1010"/>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24" t="str">
        <f>IF('別紙様式2-2（個票（４、５月））'!M1057="","",'別紙様式2-2（個票（４、５月））'!M1057)</f>
        <v/>
      </c>
      <c r="N1057" s="584" t="str">
        <f>IF('別紙様式2-2（個票（４、５月））'!N1057="","",'別紙様式2-2（個票（４、５月））'!N1057)</f>
        <v/>
      </c>
      <c r="O1057" s="336"/>
      <c r="P1057" s="337" t="str">
        <f>IFERROR(VLOOKUP(K1057,【参考】数式用!$A$2:$M$57,MATCH(O1057,【参考】数式用!$G$3:$M$3,0)+6,0),"")</f>
        <v/>
      </c>
      <c r="Q1057" s="338" t="s">
        <v>118</v>
      </c>
      <c r="R1057" s="339"/>
      <c r="S1057" s="340" t="s">
        <v>183</v>
      </c>
      <c r="T1057" s="339"/>
      <c r="U1057" s="340" t="s">
        <v>184</v>
      </c>
      <c r="V1057" s="339"/>
      <c r="W1057" s="340" t="s">
        <v>183</v>
      </c>
      <c r="X1057" s="339"/>
      <c r="Y1057" s="340" t="s">
        <v>185</v>
      </c>
      <c r="Z1057" s="340" t="s">
        <v>186</v>
      </c>
      <c r="AA1057" s="340" t="str">
        <f t="shared" si="509"/>
        <v/>
      </c>
      <c r="AB1057" s="341" t="s">
        <v>187</v>
      </c>
      <c r="AC1057" s="342" t="str">
        <f t="shared" si="510"/>
        <v/>
      </c>
      <c r="AD1057" s="509" t="str">
        <f t="shared" si="511"/>
        <v/>
      </c>
      <c r="AE1057" s="343" t="str">
        <f>IFERROR(ROUNDDOWN(ROUNDDOWN(ROUND(L1057*VLOOKUP(K1057,【参考】数式用!$A$2:$M$57,MATCH("処遇改善加算Ⅳ",【参考】数式用!$G$3:$M$3,0)+6,0),0),0)*AA1057*0.5,0), "")</f>
        <v/>
      </c>
      <c r="AF1057" s="344"/>
      <c r="AG1057" s="345"/>
      <c r="AH1057" s="345"/>
      <c r="AI1057" s="344"/>
      <c r="AJ1057" s="382"/>
      <c r="AK1057" s="346"/>
      <c r="AL1057" s="324" t="str">
        <f t="shared" si="512"/>
        <v/>
      </c>
      <c r="AM1057" s="325" t="str">
        <f t="shared" si="513"/>
        <v/>
      </c>
      <c r="AN1057" s="255"/>
      <c r="AO1057" s="577" t="str">
        <f>IFERROR(VLOOKUP(K1057,【参考】数式用!$A$2:$N$57,14,FALSE),"")</f>
        <v/>
      </c>
      <c r="AP1057" s="577" t="str">
        <f t="shared" si="514"/>
        <v/>
      </c>
      <c r="AQ1057" s="560" t="str">
        <f t="shared" si="515"/>
        <v/>
      </c>
      <c r="AR1057" s="560" t="str">
        <f t="shared" si="516"/>
        <v>キャリアパス要件Ⅰ・Ⅱ_</v>
      </c>
      <c r="AS1057" s="632" t="str">
        <f t="shared" si="517"/>
        <v>入力済</v>
      </c>
      <c r="AT1057" s="577" t="str">
        <f t="shared" si="518"/>
        <v/>
      </c>
      <c r="AU1057" s="632" t="str">
        <f t="shared" si="519"/>
        <v>入力済</v>
      </c>
      <c r="AV1057" s="632" t="str">
        <f t="shared" si="520"/>
        <v/>
      </c>
      <c r="AW1057" s="632" t="str">
        <f t="shared" si="521"/>
        <v/>
      </c>
      <c r="AX1057" s="577" t="str">
        <f t="shared" si="522"/>
        <v/>
      </c>
      <c r="AY1057" s="632" t="str">
        <f>IFERROR(VLOOKUP(K1057,【参考】数式用!$AR$3:$AS$49, 2, FALSE), "")</f>
        <v/>
      </c>
      <c r="AZ1057" s="577" t="str">
        <f t="shared" si="523"/>
        <v/>
      </c>
      <c r="BA1057" s="559" t="str">
        <f t="shared" si="524"/>
        <v>入力済</v>
      </c>
      <c r="BB1057" s="632" t="str">
        <f>IFERROR(VLOOKUP(K1057,【参考】数式用!$AX$3:$AY$59, 2, FALSE), "")</f>
        <v/>
      </c>
      <c r="BC1057" s="577" t="str">
        <f t="shared" si="525"/>
        <v/>
      </c>
      <c r="BD1057" s="559" t="str">
        <f t="shared" si="526"/>
        <v>入力済</v>
      </c>
      <c r="BE1057" s="559" t="str">
        <f t="shared" si="527"/>
        <v/>
      </c>
      <c r="BF1057" s="559" t="str">
        <f t="shared" si="528"/>
        <v/>
      </c>
      <c r="BG1057" s="559" t="str">
        <f t="shared" si="529"/>
        <v/>
      </c>
      <c r="BH1057" s="559" t="str">
        <f t="shared" si="530"/>
        <v/>
      </c>
      <c r="BI1057" s="559" t="str">
        <f t="shared" si="531"/>
        <v/>
      </c>
      <c r="BK1057" s="27"/>
      <c r="BL1057" s="606" t="str">
        <f t="shared" si="532"/>
        <v/>
      </c>
      <c r="BM1057" s="606" t="str">
        <f t="shared" si="533"/>
        <v/>
      </c>
      <c r="BN1057" s="606" t="str">
        <f t="shared" si="534"/>
        <v/>
      </c>
      <c r="BO1057" s="607" t="str">
        <f>IFERROR(IF(BN1057="対象",ROUNDDOWN(L1057*VLOOKUP(K1057,【参考】数式用!$A$4:$J$42,10,FALSE)*AA1057,0),""),"")</f>
        <v/>
      </c>
      <c r="BP1057" s="606" t="str">
        <f t="shared" si="538"/>
        <v/>
      </c>
      <c r="BQ1057" s="606" t="str">
        <f t="shared" si="535"/>
        <v/>
      </c>
      <c r="BR1057" s="608" t="str">
        <f t="shared" si="539"/>
        <v/>
      </c>
      <c r="BS1057" s="608" t="str">
        <f t="shared" si="536"/>
        <v/>
      </c>
      <c r="BT1057" s="606" t="str">
        <f t="shared" si="537"/>
        <v/>
      </c>
      <c r="BU1057" s="607" t="str">
        <f>IFERROR(IF(BT1057="Ⅱロ有り",ROUNDDOWN(L1057*VLOOKUP(K1057,【参考】数式用!$A$4:$J$42,10,FALSE)*AA1057,0),""),"")</f>
        <v/>
      </c>
      <c r="BV1057" s="606" t="str">
        <f>IFERROR(IF(BT1057="Ⅱロなし",ROUNDDOWN(L1057*VLOOKUP(K1057,【参考】数式用!$A$4:$J$42,8,FALSE)*AA1057,0),""),"")</f>
        <v/>
      </c>
    </row>
    <row r="1058" spans="1:74" ht="110.1" customHeight="1" thickBot="1">
      <c r="A1058" s="333">
        <v>1045</v>
      </c>
      <c r="B1058" s="1008" t="str">
        <f>IF(基本情報入力シート!B1080="","",基本情報入力シート!B1080)</f>
        <v/>
      </c>
      <c r="C1058" s="1009"/>
      <c r="D1058" s="1009"/>
      <c r="E1058" s="1009"/>
      <c r="F1058" s="1010"/>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24" t="str">
        <f>IF('別紙様式2-2（個票（４、５月））'!M1058="","",'別紙様式2-2（個票（４、５月））'!M1058)</f>
        <v/>
      </c>
      <c r="N1058" s="584" t="str">
        <f>IF('別紙様式2-2（個票（４、５月））'!N1058="","",'別紙様式2-2（個票（４、５月））'!N1058)</f>
        <v/>
      </c>
      <c r="O1058" s="336"/>
      <c r="P1058" s="337" t="str">
        <f>IFERROR(VLOOKUP(K1058,【参考】数式用!$A$2:$M$57,MATCH(O1058,【参考】数式用!$G$3:$M$3,0)+6,0),"")</f>
        <v/>
      </c>
      <c r="Q1058" s="338" t="s">
        <v>118</v>
      </c>
      <c r="R1058" s="339"/>
      <c r="S1058" s="340" t="s">
        <v>183</v>
      </c>
      <c r="T1058" s="339"/>
      <c r="U1058" s="340" t="s">
        <v>184</v>
      </c>
      <c r="V1058" s="339"/>
      <c r="W1058" s="340" t="s">
        <v>183</v>
      </c>
      <c r="X1058" s="339"/>
      <c r="Y1058" s="340" t="s">
        <v>185</v>
      </c>
      <c r="Z1058" s="340" t="s">
        <v>186</v>
      </c>
      <c r="AA1058" s="340" t="str">
        <f t="shared" si="509"/>
        <v/>
      </c>
      <c r="AB1058" s="341" t="s">
        <v>187</v>
      </c>
      <c r="AC1058" s="342" t="str">
        <f t="shared" si="510"/>
        <v/>
      </c>
      <c r="AD1058" s="509" t="str">
        <f t="shared" si="511"/>
        <v/>
      </c>
      <c r="AE1058" s="343" t="str">
        <f>IFERROR(ROUNDDOWN(ROUNDDOWN(ROUND(L1058*VLOOKUP(K1058,【参考】数式用!$A$2:$M$57,MATCH("処遇改善加算Ⅳ",【参考】数式用!$G$3:$M$3,0)+6,0),0),0)*AA1058*0.5,0), "")</f>
        <v/>
      </c>
      <c r="AF1058" s="344"/>
      <c r="AG1058" s="345"/>
      <c r="AH1058" s="345"/>
      <c r="AI1058" s="344"/>
      <c r="AJ1058" s="382"/>
      <c r="AK1058" s="346"/>
      <c r="AL1058" s="324" t="str">
        <f t="shared" si="512"/>
        <v/>
      </c>
      <c r="AM1058" s="325" t="str">
        <f t="shared" si="513"/>
        <v/>
      </c>
      <c r="AN1058" s="255"/>
      <c r="AO1058" s="577" t="str">
        <f>IFERROR(VLOOKUP(K1058,【参考】数式用!$A$2:$N$57,14,FALSE),"")</f>
        <v/>
      </c>
      <c r="AP1058" s="577" t="str">
        <f t="shared" si="514"/>
        <v/>
      </c>
      <c r="AQ1058" s="560" t="str">
        <f t="shared" si="515"/>
        <v/>
      </c>
      <c r="AR1058" s="560" t="str">
        <f t="shared" si="516"/>
        <v>キャリアパス要件Ⅰ・Ⅱ_</v>
      </c>
      <c r="AS1058" s="632" t="str">
        <f t="shared" si="517"/>
        <v>入力済</v>
      </c>
      <c r="AT1058" s="577" t="str">
        <f t="shared" si="518"/>
        <v/>
      </c>
      <c r="AU1058" s="632" t="str">
        <f t="shared" si="519"/>
        <v>入力済</v>
      </c>
      <c r="AV1058" s="632" t="str">
        <f t="shared" si="520"/>
        <v/>
      </c>
      <c r="AW1058" s="632" t="str">
        <f t="shared" si="521"/>
        <v/>
      </c>
      <c r="AX1058" s="577" t="str">
        <f t="shared" si="522"/>
        <v/>
      </c>
      <c r="AY1058" s="632" t="str">
        <f>IFERROR(VLOOKUP(K1058,【参考】数式用!$AR$3:$AS$49, 2, FALSE), "")</f>
        <v/>
      </c>
      <c r="AZ1058" s="577" t="str">
        <f t="shared" si="523"/>
        <v/>
      </c>
      <c r="BA1058" s="559" t="str">
        <f t="shared" si="524"/>
        <v>入力済</v>
      </c>
      <c r="BB1058" s="632" t="str">
        <f>IFERROR(VLOOKUP(K1058,【参考】数式用!$AX$3:$AY$59, 2, FALSE), "")</f>
        <v/>
      </c>
      <c r="BC1058" s="577" t="str">
        <f t="shared" si="525"/>
        <v/>
      </c>
      <c r="BD1058" s="559" t="str">
        <f t="shared" si="526"/>
        <v>入力済</v>
      </c>
      <c r="BE1058" s="559" t="str">
        <f t="shared" si="527"/>
        <v/>
      </c>
      <c r="BF1058" s="559" t="str">
        <f t="shared" si="528"/>
        <v/>
      </c>
      <c r="BG1058" s="559" t="str">
        <f t="shared" si="529"/>
        <v/>
      </c>
      <c r="BH1058" s="559" t="str">
        <f t="shared" si="530"/>
        <v/>
      </c>
      <c r="BI1058" s="559" t="str">
        <f t="shared" si="531"/>
        <v/>
      </c>
      <c r="BK1058" s="27"/>
      <c r="BL1058" s="606" t="str">
        <f t="shared" si="532"/>
        <v/>
      </c>
      <c r="BM1058" s="606" t="str">
        <f t="shared" si="533"/>
        <v/>
      </c>
      <c r="BN1058" s="606" t="str">
        <f t="shared" si="534"/>
        <v/>
      </c>
      <c r="BO1058" s="607" t="str">
        <f>IFERROR(IF(BN1058="対象",ROUNDDOWN(L1058*VLOOKUP(K1058,【参考】数式用!$A$4:$J$42,10,FALSE)*AA1058,0),""),"")</f>
        <v/>
      </c>
      <c r="BP1058" s="606" t="str">
        <f t="shared" si="538"/>
        <v/>
      </c>
      <c r="BQ1058" s="606" t="str">
        <f t="shared" si="535"/>
        <v/>
      </c>
      <c r="BR1058" s="608" t="str">
        <f t="shared" si="539"/>
        <v/>
      </c>
      <c r="BS1058" s="608" t="str">
        <f t="shared" si="536"/>
        <v/>
      </c>
      <c r="BT1058" s="606" t="str">
        <f t="shared" si="537"/>
        <v/>
      </c>
      <c r="BU1058" s="607" t="str">
        <f>IFERROR(IF(BT1058="Ⅱロ有り",ROUNDDOWN(L1058*VLOOKUP(K1058,【参考】数式用!$A$4:$J$42,10,FALSE)*AA1058,0),""),"")</f>
        <v/>
      </c>
      <c r="BV1058" s="606" t="str">
        <f>IFERROR(IF(BT1058="Ⅱロなし",ROUNDDOWN(L1058*VLOOKUP(K1058,【参考】数式用!$A$4:$J$42,8,FALSE)*AA1058,0),""),"")</f>
        <v/>
      </c>
    </row>
    <row r="1059" spans="1:74" ht="110.1" customHeight="1" thickBot="1">
      <c r="A1059" s="333">
        <v>1046</v>
      </c>
      <c r="B1059" s="1008" t="str">
        <f>IF(基本情報入力シート!B1081="","",基本情報入力シート!B1081)</f>
        <v/>
      </c>
      <c r="C1059" s="1009"/>
      <c r="D1059" s="1009"/>
      <c r="E1059" s="1009"/>
      <c r="F1059" s="1010"/>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24" t="str">
        <f>IF('別紙様式2-2（個票（４、５月））'!M1059="","",'別紙様式2-2（個票（４、５月））'!M1059)</f>
        <v/>
      </c>
      <c r="N1059" s="584" t="str">
        <f>IF('別紙様式2-2（個票（４、５月））'!N1059="","",'別紙様式2-2（個票（４、５月））'!N1059)</f>
        <v/>
      </c>
      <c r="O1059" s="336"/>
      <c r="P1059" s="337" t="str">
        <f>IFERROR(VLOOKUP(K1059,【参考】数式用!$A$2:$M$57,MATCH(O1059,【参考】数式用!$G$3:$M$3,0)+6,0),"")</f>
        <v/>
      </c>
      <c r="Q1059" s="338" t="s">
        <v>118</v>
      </c>
      <c r="R1059" s="339"/>
      <c r="S1059" s="340" t="s">
        <v>183</v>
      </c>
      <c r="T1059" s="339"/>
      <c r="U1059" s="340" t="s">
        <v>184</v>
      </c>
      <c r="V1059" s="339"/>
      <c r="W1059" s="340" t="s">
        <v>183</v>
      </c>
      <c r="X1059" s="339"/>
      <c r="Y1059" s="340" t="s">
        <v>185</v>
      </c>
      <c r="Z1059" s="340" t="s">
        <v>186</v>
      </c>
      <c r="AA1059" s="340" t="str">
        <f t="shared" si="509"/>
        <v/>
      </c>
      <c r="AB1059" s="341" t="s">
        <v>187</v>
      </c>
      <c r="AC1059" s="342" t="str">
        <f t="shared" si="510"/>
        <v/>
      </c>
      <c r="AD1059" s="509" t="str">
        <f t="shared" si="511"/>
        <v/>
      </c>
      <c r="AE1059" s="343" t="str">
        <f>IFERROR(ROUNDDOWN(ROUNDDOWN(ROUND(L1059*VLOOKUP(K1059,【参考】数式用!$A$2:$M$57,MATCH("処遇改善加算Ⅳ",【参考】数式用!$G$3:$M$3,0)+6,0),0),0)*AA1059*0.5,0), "")</f>
        <v/>
      </c>
      <c r="AF1059" s="344"/>
      <c r="AG1059" s="345"/>
      <c r="AH1059" s="345"/>
      <c r="AI1059" s="344"/>
      <c r="AJ1059" s="382"/>
      <c r="AK1059" s="346"/>
      <c r="AL1059" s="324" t="str">
        <f t="shared" si="512"/>
        <v/>
      </c>
      <c r="AM1059" s="325" t="str">
        <f t="shared" si="513"/>
        <v/>
      </c>
      <c r="AN1059" s="255"/>
      <c r="AO1059" s="577" t="str">
        <f>IFERROR(VLOOKUP(K1059,【参考】数式用!$A$2:$N$57,14,FALSE),"")</f>
        <v/>
      </c>
      <c r="AP1059" s="577" t="str">
        <f t="shared" si="514"/>
        <v/>
      </c>
      <c r="AQ1059" s="560" t="str">
        <f t="shared" si="515"/>
        <v/>
      </c>
      <c r="AR1059" s="560" t="str">
        <f t="shared" si="516"/>
        <v>キャリアパス要件Ⅰ・Ⅱ_</v>
      </c>
      <c r="AS1059" s="632" t="str">
        <f t="shared" si="517"/>
        <v>入力済</v>
      </c>
      <c r="AT1059" s="577" t="str">
        <f t="shared" si="518"/>
        <v/>
      </c>
      <c r="AU1059" s="632" t="str">
        <f t="shared" si="519"/>
        <v>入力済</v>
      </c>
      <c r="AV1059" s="632" t="str">
        <f t="shared" si="520"/>
        <v/>
      </c>
      <c r="AW1059" s="632" t="str">
        <f t="shared" si="521"/>
        <v/>
      </c>
      <c r="AX1059" s="577" t="str">
        <f t="shared" si="522"/>
        <v/>
      </c>
      <c r="AY1059" s="632" t="str">
        <f>IFERROR(VLOOKUP(K1059,【参考】数式用!$AR$3:$AS$49, 2, FALSE), "")</f>
        <v/>
      </c>
      <c r="AZ1059" s="577" t="str">
        <f t="shared" si="523"/>
        <v/>
      </c>
      <c r="BA1059" s="559" t="str">
        <f t="shared" si="524"/>
        <v>入力済</v>
      </c>
      <c r="BB1059" s="632" t="str">
        <f>IFERROR(VLOOKUP(K1059,【参考】数式用!$AX$3:$AY$59, 2, FALSE), "")</f>
        <v/>
      </c>
      <c r="BC1059" s="577" t="str">
        <f t="shared" si="525"/>
        <v/>
      </c>
      <c r="BD1059" s="559" t="str">
        <f t="shared" si="526"/>
        <v>入力済</v>
      </c>
      <c r="BE1059" s="559" t="str">
        <f t="shared" si="527"/>
        <v/>
      </c>
      <c r="BF1059" s="559" t="str">
        <f t="shared" si="528"/>
        <v/>
      </c>
      <c r="BG1059" s="559" t="str">
        <f t="shared" si="529"/>
        <v/>
      </c>
      <c r="BH1059" s="559" t="str">
        <f t="shared" si="530"/>
        <v/>
      </c>
      <c r="BI1059" s="559" t="str">
        <f t="shared" si="531"/>
        <v/>
      </c>
      <c r="BK1059" s="27"/>
      <c r="BL1059" s="606" t="str">
        <f t="shared" si="532"/>
        <v/>
      </c>
      <c r="BM1059" s="606" t="str">
        <f t="shared" si="533"/>
        <v/>
      </c>
      <c r="BN1059" s="606" t="str">
        <f t="shared" si="534"/>
        <v/>
      </c>
      <c r="BO1059" s="607" t="str">
        <f>IFERROR(IF(BN1059="対象",ROUNDDOWN(L1059*VLOOKUP(K1059,【参考】数式用!$A$4:$J$42,10,FALSE)*AA1059,0),""),"")</f>
        <v/>
      </c>
      <c r="BP1059" s="606" t="str">
        <f t="shared" si="538"/>
        <v/>
      </c>
      <c r="BQ1059" s="606" t="str">
        <f t="shared" si="535"/>
        <v/>
      </c>
      <c r="BR1059" s="608" t="str">
        <f t="shared" si="539"/>
        <v/>
      </c>
      <c r="BS1059" s="608" t="str">
        <f t="shared" si="536"/>
        <v/>
      </c>
      <c r="BT1059" s="606" t="str">
        <f t="shared" si="537"/>
        <v/>
      </c>
      <c r="BU1059" s="607" t="str">
        <f>IFERROR(IF(BT1059="Ⅱロ有り",ROUNDDOWN(L1059*VLOOKUP(K1059,【参考】数式用!$A$4:$J$42,10,FALSE)*AA1059,0),""),"")</f>
        <v/>
      </c>
      <c r="BV1059" s="606" t="str">
        <f>IFERROR(IF(BT1059="Ⅱロなし",ROUNDDOWN(L1059*VLOOKUP(K1059,【参考】数式用!$A$4:$J$42,8,FALSE)*AA1059,0),""),"")</f>
        <v/>
      </c>
    </row>
    <row r="1060" spans="1:74" ht="110.1" customHeight="1" thickBot="1">
      <c r="A1060" s="333">
        <v>1047</v>
      </c>
      <c r="B1060" s="1008" t="str">
        <f>IF(基本情報入力シート!B1082="","",基本情報入力シート!B1082)</f>
        <v/>
      </c>
      <c r="C1060" s="1009"/>
      <c r="D1060" s="1009"/>
      <c r="E1060" s="1009"/>
      <c r="F1060" s="1010"/>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24" t="str">
        <f>IF('別紙様式2-2（個票（４、５月））'!M1060="","",'別紙様式2-2（個票（４、５月））'!M1060)</f>
        <v/>
      </c>
      <c r="N1060" s="584" t="str">
        <f>IF('別紙様式2-2（個票（４、５月））'!N1060="","",'別紙様式2-2（個票（４、５月））'!N1060)</f>
        <v/>
      </c>
      <c r="O1060" s="336"/>
      <c r="P1060" s="337" t="str">
        <f>IFERROR(VLOOKUP(K1060,【参考】数式用!$A$2:$M$57,MATCH(O1060,【参考】数式用!$G$3:$M$3,0)+6,0),"")</f>
        <v/>
      </c>
      <c r="Q1060" s="338" t="s">
        <v>118</v>
      </c>
      <c r="R1060" s="339"/>
      <c r="S1060" s="340" t="s">
        <v>183</v>
      </c>
      <c r="T1060" s="339"/>
      <c r="U1060" s="340" t="s">
        <v>184</v>
      </c>
      <c r="V1060" s="339"/>
      <c r="W1060" s="340" t="s">
        <v>183</v>
      </c>
      <c r="X1060" s="339"/>
      <c r="Y1060" s="340" t="s">
        <v>185</v>
      </c>
      <c r="Z1060" s="340" t="s">
        <v>186</v>
      </c>
      <c r="AA1060" s="340" t="str">
        <f t="shared" si="509"/>
        <v/>
      </c>
      <c r="AB1060" s="341" t="s">
        <v>187</v>
      </c>
      <c r="AC1060" s="342" t="str">
        <f t="shared" si="510"/>
        <v/>
      </c>
      <c r="AD1060" s="509" t="str">
        <f t="shared" si="511"/>
        <v/>
      </c>
      <c r="AE1060" s="343" t="str">
        <f>IFERROR(ROUNDDOWN(ROUNDDOWN(ROUND(L1060*VLOOKUP(K1060,【参考】数式用!$A$2:$M$57,MATCH("処遇改善加算Ⅳ",【参考】数式用!$G$3:$M$3,0)+6,0),0),0)*AA1060*0.5,0), "")</f>
        <v/>
      </c>
      <c r="AF1060" s="344"/>
      <c r="AG1060" s="345"/>
      <c r="AH1060" s="345"/>
      <c r="AI1060" s="344"/>
      <c r="AJ1060" s="382"/>
      <c r="AK1060" s="346"/>
      <c r="AL1060" s="324" t="str">
        <f t="shared" si="512"/>
        <v/>
      </c>
      <c r="AM1060" s="325" t="str">
        <f t="shared" si="513"/>
        <v/>
      </c>
      <c r="AN1060" s="255"/>
      <c r="AO1060" s="577" t="str">
        <f>IFERROR(VLOOKUP(K1060,【参考】数式用!$A$2:$N$57,14,FALSE),"")</f>
        <v/>
      </c>
      <c r="AP1060" s="577" t="str">
        <f t="shared" si="514"/>
        <v/>
      </c>
      <c r="AQ1060" s="560" t="str">
        <f t="shared" si="515"/>
        <v/>
      </c>
      <c r="AR1060" s="560" t="str">
        <f t="shared" si="516"/>
        <v>キャリアパス要件Ⅰ・Ⅱ_</v>
      </c>
      <c r="AS1060" s="632" t="str">
        <f t="shared" si="517"/>
        <v>入力済</v>
      </c>
      <c r="AT1060" s="577" t="str">
        <f t="shared" si="518"/>
        <v/>
      </c>
      <c r="AU1060" s="632" t="str">
        <f t="shared" si="519"/>
        <v>入力済</v>
      </c>
      <c r="AV1060" s="632" t="str">
        <f t="shared" si="520"/>
        <v/>
      </c>
      <c r="AW1060" s="632" t="str">
        <f t="shared" si="521"/>
        <v/>
      </c>
      <c r="AX1060" s="577" t="str">
        <f t="shared" si="522"/>
        <v/>
      </c>
      <c r="AY1060" s="632" t="str">
        <f>IFERROR(VLOOKUP(K1060,【参考】数式用!$AR$3:$AS$49, 2, FALSE), "")</f>
        <v/>
      </c>
      <c r="AZ1060" s="577" t="str">
        <f t="shared" si="523"/>
        <v/>
      </c>
      <c r="BA1060" s="559" t="str">
        <f t="shared" si="524"/>
        <v>入力済</v>
      </c>
      <c r="BB1060" s="632" t="str">
        <f>IFERROR(VLOOKUP(K1060,【参考】数式用!$AX$3:$AY$59, 2, FALSE), "")</f>
        <v/>
      </c>
      <c r="BC1060" s="577" t="str">
        <f t="shared" si="525"/>
        <v/>
      </c>
      <c r="BD1060" s="559" t="str">
        <f t="shared" si="526"/>
        <v>入力済</v>
      </c>
      <c r="BE1060" s="559" t="str">
        <f t="shared" si="527"/>
        <v/>
      </c>
      <c r="BF1060" s="559" t="str">
        <f t="shared" si="528"/>
        <v/>
      </c>
      <c r="BG1060" s="559" t="str">
        <f t="shared" si="529"/>
        <v/>
      </c>
      <c r="BH1060" s="559" t="str">
        <f t="shared" si="530"/>
        <v/>
      </c>
      <c r="BI1060" s="559" t="str">
        <f t="shared" si="531"/>
        <v/>
      </c>
      <c r="BK1060" s="27"/>
      <c r="BL1060" s="606" t="str">
        <f t="shared" si="532"/>
        <v/>
      </c>
      <c r="BM1060" s="606" t="str">
        <f t="shared" si="533"/>
        <v/>
      </c>
      <c r="BN1060" s="606" t="str">
        <f t="shared" si="534"/>
        <v/>
      </c>
      <c r="BO1060" s="607" t="str">
        <f>IFERROR(IF(BN1060="対象",ROUNDDOWN(L1060*VLOOKUP(K1060,【参考】数式用!$A$4:$J$42,10,FALSE)*AA1060,0),""),"")</f>
        <v/>
      </c>
      <c r="BP1060" s="606" t="str">
        <f t="shared" si="538"/>
        <v/>
      </c>
      <c r="BQ1060" s="606" t="str">
        <f t="shared" si="535"/>
        <v/>
      </c>
      <c r="BR1060" s="608" t="str">
        <f t="shared" si="539"/>
        <v/>
      </c>
      <c r="BS1060" s="608" t="str">
        <f t="shared" si="536"/>
        <v/>
      </c>
      <c r="BT1060" s="606" t="str">
        <f t="shared" si="537"/>
        <v/>
      </c>
      <c r="BU1060" s="607" t="str">
        <f>IFERROR(IF(BT1060="Ⅱロ有り",ROUNDDOWN(L1060*VLOOKUP(K1060,【参考】数式用!$A$4:$J$42,10,FALSE)*AA1060,0),""),"")</f>
        <v/>
      </c>
      <c r="BV1060" s="606" t="str">
        <f>IFERROR(IF(BT1060="Ⅱロなし",ROUNDDOWN(L1060*VLOOKUP(K1060,【参考】数式用!$A$4:$J$42,8,FALSE)*AA1060,0),""),"")</f>
        <v/>
      </c>
    </row>
    <row r="1061" spans="1:74" ht="110.1" customHeight="1" thickBot="1">
      <c r="A1061" s="333">
        <v>1048</v>
      </c>
      <c r="B1061" s="1008" t="str">
        <f>IF(基本情報入力シート!B1083="","",基本情報入力シート!B1083)</f>
        <v/>
      </c>
      <c r="C1061" s="1009"/>
      <c r="D1061" s="1009"/>
      <c r="E1061" s="1009"/>
      <c r="F1061" s="1010"/>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24" t="str">
        <f>IF('別紙様式2-2（個票（４、５月））'!M1061="","",'別紙様式2-2（個票（４、５月））'!M1061)</f>
        <v/>
      </c>
      <c r="N1061" s="584" t="str">
        <f>IF('別紙様式2-2（個票（４、５月））'!N1061="","",'別紙様式2-2（個票（４、５月））'!N1061)</f>
        <v/>
      </c>
      <c r="O1061" s="336"/>
      <c r="P1061" s="337" t="str">
        <f>IFERROR(VLOOKUP(K1061,【参考】数式用!$A$2:$M$57,MATCH(O1061,【参考】数式用!$G$3:$M$3,0)+6,0),"")</f>
        <v/>
      </c>
      <c r="Q1061" s="338" t="s">
        <v>118</v>
      </c>
      <c r="R1061" s="339"/>
      <c r="S1061" s="340" t="s">
        <v>183</v>
      </c>
      <c r="T1061" s="339"/>
      <c r="U1061" s="340" t="s">
        <v>184</v>
      </c>
      <c r="V1061" s="339"/>
      <c r="W1061" s="340" t="s">
        <v>183</v>
      </c>
      <c r="X1061" s="339"/>
      <c r="Y1061" s="340" t="s">
        <v>185</v>
      </c>
      <c r="Z1061" s="340" t="s">
        <v>186</v>
      </c>
      <c r="AA1061" s="340" t="str">
        <f t="shared" si="509"/>
        <v/>
      </c>
      <c r="AB1061" s="341" t="s">
        <v>187</v>
      </c>
      <c r="AC1061" s="342" t="str">
        <f t="shared" si="510"/>
        <v/>
      </c>
      <c r="AD1061" s="509" t="str">
        <f t="shared" si="511"/>
        <v/>
      </c>
      <c r="AE1061" s="343" t="str">
        <f>IFERROR(ROUNDDOWN(ROUNDDOWN(ROUND(L1061*VLOOKUP(K1061,【参考】数式用!$A$2:$M$57,MATCH("処遇改善加算Ⅳ",【参考】数式用!$G$3:$M$3,0)+6,0),0),0)*AA1061*0.5,0), "")</f>
        <v/>
      </c>
      <c r="AF1061" s="344"/>
      <c r="AG1061" s="345"/>
      <c r="AH1061" s="345"/>
      <c r="AI1061" s="344"/>
      <c r="AJ1061" s="382"/>
      <c r="AK1061" s="346"/>
      <c r="AL1061" s="324" t="str">
        <f t="shared" si="512"/>
        <v/>
      </c>
      <c r="AM1061" s="325" t="str">
        <f t="shared" si="513"/>
        <v/>
      </c>
      <c r="AN1061" s="255"/>
      <c r="AO1061" s="577" t="str">
        <f>IFERROR(VLOOKUP(K1061,【参考】数式用!$A$2:$N$57,14,FALSE),"")</f>
        <v/>
      </c>
      <c r="AP1061" s="577" t="str">
        <f t="shared" si="514"/>
        <v/>
      </c>
      <c r="AQ1061" s="560" t="str">
        <f t="shared" si="515"/>
        <v/>
      </c>
      <c r="AR1061" s="560" t="str">
        <f t="shared" si="516"/>
        <v>キャリアパス要件Ⅰ・Ⅱ_</v>
      </c>
      <c r="AS1061" s="632" t="str">
        <f t="shared" si="517"/>
        <v>入力済</v>
      </c>
      <c r="AT1061" s="577" t="str">
        <f t="shared" si="518"/>
        <v/>
      </c>
      <c r="AU1061" s="632" t="str">
        <f t="shared" si="519"/>
        <v>入力済</v>
      </c>
      <c r="AV1061" s="632" t="str">
        <f t="shared" si="520"/>
        <v/>
      </c>
      <c r="AW1061" s="632" t="str">
        <f t="shared" si="521"/>
        <v/>
      </c>
      <c r="AX1061" s="577" t="str">
        <f t="shared" si="522"/>
        <v/>
      </c>
      <c r="AY1061" s="632" t="str">
        <f>IFERROR(VLOOKUP(K1061,【参考】数式用!$AR$3:$AS$49, 2, FALSE), "")</f>
        <v/>
      </c>
      <c r="AZ1061" s="577" t="str">
        <f t="shared" si="523"/>
        <v/>
      </c>
      <c r="BA1061" s="559" t="str">
        <f t="shared" si="524"/>
        <v>入力済</v>
      </c>
      <c r="BB1061" s="632" t="str">
        <f>IFERROR(VLOOKUP(K1061,【参考】数式用!$AX$3:$AY$59, 2, FALSE), "")</f>
        <v/>
      </c>
      <c r="BC1061" s="577" t="str">
        <f t="shared" si="525"/>
        <v/>
      </c>
      <c r="BD1061" s="559" t="str">
        <f t="shared" si="526"/>
        <v>入力済</v>
      </c>
      <c r="BE1061" s="559" t="str">
        <f t="shared" si="527"/>
        <v/>
      </c>
      <c r="BF1061" s="559" t="str">
        <f t="shared" si="528"/>
        <v/>
      </c>
      <c r="BG1061" s="559" t="str">
        <f t="shared" si="529"/>
        <v/>
      </c>
      <c r="BH1061" s="559" t="str">
        <f t="shared" si="530"/>
        <v/>
      </c>
      <c r="BI1061" s="559" t="str">
        <f t="shared" si="531"/>
        <v/>
      </c>
      <c r="BK1061" s="27"/>
      <c r="BL1061" s="606" t="str">
        <f t="shared" si="532"/>
        <v/>
      </c>
      <c r="BM1061" s="606" t="str">
        <f t="shared" si="533"/>
        <v/>
      </c>
      <c r="BN1061" s="606" t="str">
        <f t="shared" si="534"/>
        <v/>
      </c>
      <c r="BO1061" s="607" t="str">
        <f>IFERROR(IF(BN1061="対象",ROUNDDOWN(L1061*VLOOKUP(K1061,【参考】数式用!$A$4:$J$42,10,FALSE)*AA1061,0),""),"")</f>
        <v/>
      </c>
      <c r="BP1061" s="606" t="str">
        <f t="shared" si="538"/>
        <v/>
      </c>
      <c r="BQ1061" s="606" t="str">
        <f t="shared" si="535"/>
        <v/>
      </c>
      <c r="BR1061" s="608" t="str">
        <f t="shared" si="539"/>
        <v/>
      </c>
      <c r="BS1061" s="608" t="str">
        <f t="shared" si="536"/>
        <v/>
      </c>
      <c r="BT1061" s="606" t="str">
        <f t="shared" si="537"/>
        <v/>
      </c>
      <c r="BU1061" s="607" t="str">
        <f>IFERROR(IF(BT1061="Ⅱロ有り",ROUNDDOWN(L1061*VLOOKUP(K1061,【参考】数式用!$A$4:$J$42,10,FALSE)*AA1061,0),""),"")</f>
        <v/>
      </c>
      <c r="BV1061" s="606" t="str">
        <f>IFERROR(IF(BT1061="Ⅱロなし",ROUNDDOWN(L1061*VLOOKUP(K1061,【参考】数式用!$A$4:$J$42,8,FALSE)*AA1061,0),""),"")</f>
        <v/>
      </c>
    </row>
    <row r="1062" spans="1:74" ht="110.1" customHeight="1" thickBot="1">
      <c r="A1062" s="333">
        <v>1049</v>
      </c>
      <c r="B1062" s="1008" t="str">
        <f>IF(基本情報入力シート!B1084="","",基本情報入力シート!B1084)</f>
        <v/>
      </c>
      <c r="C1062" s="1009"/>
      <c r="D1062" s="1009"/>
      <c r="E1062" s="1009"/>
      <c r="F1062" s="1010"/>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24" t="str">
        <f>IF('別紙様式2-2（個票（４、５月））'!M1062="","",'別紙様式2-2（個票（４、５月））'!M1062)</f>
        <v/>
      </c>
      <c r="N1062" s="584" t="str">
        <f>IF('別紙様式2-2（個票（４、５月））'!N1062="","",'別紙様式2-2（個票（４、５月））'!N1062)</f>
        <v/>
      </c>
      <c r="O1062" s="336"/>
      <c r="P1062" s="337" t="str">
        <f>IFERROR(VLOOKUP(K1062,【参考】数式用!$A$2:$M$57,MATCH(O1062,【参考】数式用!$G$3:$M$3,0)+6,0),"")</f>
        <v/>
      </c>
      <c r="Q1062" s="338" t="s">
        <v>118</v>
      </c>
      <c r="R1062" s="339"/>
      <c r="S1062" s="340" t="s">
        <v>183</v>
      </c>
      <c r="T1062" s="339"/>
      <c r="U1062" s="340" t="s">
        <v>184</v>
      </c>
      <c r="V1062" s="339"/>
      <c r="W1062" s="340" t="s">
        <v>183</v>
      </c>
      <c r="X1062" s="339"/>
      <c r="Y1062" s="340" t="s">
        <v>185</v>
      </c>
      <c r="Z1062" s="340" t="s">
        <v>186</v>
      </c>
      <c r="AA1062" s="340" t="str">
        <f t="shared" si="509"/>
        <v/>
      </c>
      <c r="AB1062" s="341" t="s">
        <v>187</v>
      </c>
      <c r="AC1062" s="342" t="str">
        <f t="shared" si="510"/>
        <v/>
      </c>
      <c r="AD1062" s="509" t="str">
        <f t="shared" si="511"/>
        <v/>
      </c>
      <c r="AE1062" s="343" t="str">
        <f>IFERROR(ROUNDDOWN(ROUNDDOWN(ROUND(L1062*VLOOKUP(K1062,【参考】数式用!$A$2:$M$57,MATCH("処遇改善加算Ⅳ",【参考】数式用!$G$3:$M$3,0)+6,0),0),0)*AA1062*0.5,0), "")</f>
        <v/>
      </c>
      <c r="AF1062" s="344"/>
      <c r="AG1062" s="345"/>
      <c r="AH1062" s="345"/>
      <c r="AI1062" s="344"/>
      <c r="AJ1062" s="382"/>
      <c r="AK1062" s="346"/>
      <c r="AL1062" s="324" t="str">
        <f t="shared" si="512"/>
        <v/>
      </c>
      <c r="AM1062" s="325" t="str">
        <f t="shared" si="513"/>
        <v/>
      </c>
      <c r="AN1062" s="255"/>
      <c r="AO1062" s="577" t="str">
        <f>IFERROR(VLOOKUP(K1062,【参考】数式用!$A$2:$N$57,14,FALSE),"")</f>
        <v/>
      </c>
      <c r="AP1062" s="577" t="str">
        <f t="shared" si="514"/>
        <v/>
      </c>
      <c r="AQ1062" s="560" t="str">
        <f t="shared" si="515"/>
        <v/>
      </c>
      <c r="AR1062" s="560" t="str">
        <f t="shared" si="516"/>
        <v>キャリアパス要件Ⅰ・Ⅱ_</v>
      </c>
      <c r="AS1062" s="632" t="str">
        <f t="shared" si="517"/>
        <v>入力済</v>
      </c>
      <c r="AT1062" s="577" t="str">
        <f t="shared" si="518"/>
        <v/>
      </c>
      <c r="AU1062" s="632" t="str">
        <f t="shared" si="519"/>
        <v>入力済</v>
      </c>
      <c r="AV1062" s="632" t="str">
        <f t="shared" si="520"/>
        <v/>
      </c>
      <c r="AW1062" s="632" t="str">
        <f t="shared" si="521"/>
        <v/>
      </c>
      <c r="AX1062" s="577" t="str">
        <f t="shared" si="522"/>
        <v/>
      </c>
      <c r="AY1062" s="632" t="str">
        <f>IFERROR(VLOOKUP(K1062,【参考】数式用!$AR$3:$AS$49, 2, FALSE), "")</f>
        <v/>
      </c>
      <c r="AZ1062" s="577" t="str">
        <f t="shared" si="523"/>
        <v/>
      </c>
      <c r="BA1062" s="559" t="str">
        <f t="shared" si="524"/>
        <v>入力済</v>
      </c>
      <c r="BB1062" s="632" t="str">
        <f>IFERROR(VLOOKUP(K1062,【参考】数式用!$AX$3:$AY$59, 2, FALSE), "")</f>
        <v/>
      </c>
      <c r="BC1062" s="577" t="str">
        <f t="shared" si="525"/>
        <v/>
      </c>
      <c r="BD1062" s="559" t="str">
        <f t="shared" si="526"/>
        <v>入力済</v>
      </c>
      <c r="BE1062" s="559" t="str">
        <f t="shared" si="527"/>
        <v/>
      </c>
      <c r="BF1062" s="559" t="str">
        <f t="shared" si="528"/>
        <v/>
      </c>
      <c r="BG1062" s="559" t="str">
        <f t="shared" si="529"/>
        <v/>
      </c>
      <c r="BH1062" s="559" t="str">
        <f t="shared" si="530"/>
        <v/>
      </c>
      <c r="BI1062" s="559" t="str">
        <f t="shared" si="531"/>
        <v/>
      </c>
      <c r="BK1062" s="27"/>
      <c r="BL1062" s="606" t="str">
        <f t="shared" si="532"/>
        <v/>
      </c>
      <c r="BM1062" s="606" t="str">
        <f t="shared" si="533"/>
        <v/>
      </c>
      <c r="BN1062" s="606" t="str">
        <f t="shared" si="534"/>
        <v/>
      </c>
      <c r="BO1062" s="607" t="str">
        <f>IFERROR(IF(BN1062="対象",ROUNDDOWN(L1062*VLOOKUP(K1062,【参考】数式用!$A$4:$J$42,10,FALSE)*AA1062,0),""),"")</f>
        <v/>
      </c>
      <c r="BP1062" s="606" t="str">
        <f t="shared" si="538"/>
        <v/>
      </c>
      <c r="BQ1062" s="606" t="str">
        <f t="shared" si="535"/>
        <v/>
      </c>
      <c r="BR1062" s="608" t="str">
        <f t="shared" si="539"/>
        <v/>
      </c>
      <c r="BS1062" s="608" t="str">
        <f t="shared" si="536"/>
        <v/>
      </c>
      <c r="BT1062" s="606" t="str">
        <f t="shared" si="537"/>
        <v/>
      </c>
      <c r="BU1062" s="607" t="str">
        <f>IFERROR(IF(BT1062="Ⅱロ有り",ROUNDDOWN(L1062*VLOOKUP(K1062,【参考】数式用!$A$4:$J$42,10,FALSE)*AA1062,0),""),"")</f>
        <v/>
      </c>
      <c r="BV1062" s="606" t="str">
        <f>IFERROR(IF(BT1062="Ⅱロなし",ROUNDDOWN(L1062*VLOOKUP(K1062,【参考】数式用!$A$4:$J$42,8,FALSE)*AA1062,0),""),"")</f>
        <v/>
      </c>
    </row>
    <row r="1063" spans="1:74" ht="110.1" customHeight="1" thickBot="1">
      <c r="A1063" s="333">
        <v>1050</v>
      </c>
      <c r="B1063" s="1008" t="str">
        <f>IF(基本情報入力シート!B1085="","",基本情報入力シート!B1085)</f>
        <v/>
      </c>
      <c r="C1063" s="1009"/>
      <c r="D1063" s="1009"/>
      <c r="E1063" s="1009"/>
      <c r="F1063" s="1010"/>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24" t="str">
        <f>IF('別紙様式2-2（個票（４、５月））'!M1063="","",'別紙様式2-2（個票（４、５月））'!M1063)</f>
        <v/>
      </c>
      <c r="N1063" s="584" t="str">
        <f>IF('別紙様式2-2（個票（４、５月））'!N1063="","",'別紙様式2-2（個票（４、５月））'!N1063)</f>
        <v/>
      </c>
      <c r="O1063" s="336"/>
      <c r="P1063" s="337" t="str">
        <f>IFERROR(VLOOKUP(K1063,【参考】数式用!$A$2:$M$57,MATCH(O1063,【参考】数式用!$G$3:$M$3,0)+6,0),"")</f>
        <v/>
      </c>
      <c r="Q1063" s="338" t="s">
        <v>118</v>
      </c>
      <c r="R1063" s="339"/>
      <c r="S1063" s="340" t="s">
        <v>183</v>
      </c>
      <c r="T1063" s="339"/>
      <c r="U1063" s="340" t="s">
        <v>184</v>
      </c>
      <c r="V1063" s="339"/>
      <c r="W1063" s="340" t="s">
        <v>183</v>
      </c>
      <c r="X1063" s="339"/>
      <c r="Y1063" s="340" t="s">
        <v>185</v>
      </c>
      <c r="Z1063" s="340" t="s">
        <v>186</v>
      </c>
      <c r="AA1063" s="340" t="str">
        <f t="shared" si="509"/>
        <v/>
      </c>
      <c r="AB1063" s="341" t="s">
        <v>187</v>
      </c>
      <c r="AC1063" s="342" t="str">
        <f t="shared" si="510"/>
        <v/>
      </c>
      <c r="AD1063" s="509" t="str">
        <f t="shared" si="511"/>
        <v/>
      </c>
      <c r="AE1063" s="343" t="str">
        <f>IFERROR(ROUNDDOWN(ROUNDDOWN(ROUND(L1063*VLOOKUP(K1063,【参考】数式用!$A$2:$M$57,MATCH("処遇改善加算Ⅳ",【参考】数式用!$G$3:$M$3,0)+6,0),0),0)*AA1063*0.5,0), "")</f>
        <v/>
      </c>
      <c r="AF1063" s="344"/>
      <c r="AG1063" s="345"/>
      <c r="AH1063" s="345"/>
      <c r="AI1063" s="344"/>
      <c r="AJ1063" s="382"/>
      <c r="AK1063" s="346"/>
      <c r="AL1063" s="324" t="str">
        <f t="shared" si="512"/>
        <v/>
      </c>
      <c r="AM1063" s="325" t="str">
        <f t="shared" si="513"/>
        <v/>
      </c>
      <c r="AN1063" s="255"/>
      <c r="AO1063" s="577" t="str">
        <f>IFERROR(VLOOKUP(K1063,【参考】数式用!$A$2:$N$57,14,FALSE),"")</f>
        <v/>
      </c>
      <c r="AP1063" s="577" t="str">
        <f t="shared" si="514"/>
        <v/>
      </c>
      <c r="AQ1063" s="560" t="str">
        <f t="shared" si="515"/>
        <v/>
      </c>
      <c r="AR1063" s="560" t="str">
        <f t="shared" si="516"/>
        <v>キャリアパス要件Ⅰ・Ⅱ_</v>
      </c>
      <c r="AS1063" s="632" t="str">
        <f t="shared" si="517"/>
        <v>入力済</v>
      </c>
      <c r="AT1063" s="577" t="str">
        <f t="shared" si="518"/>
        <v/>
      </c>
      <c r="AU1063" s="632" t="str">
        <f t="shared" si="519"/>
        <v>入力済</v>
      </c>
      <c r="AV1063" s="632" t="str">
        <f t="shared" si="520"/>
        <v/>
      </c>
      <c r="AW1063" s="632" t="str">
        <f t="shared" si="521"/>
        <v/>
      </c>
      <c r="AX1063" s="577" t="str">
        <f t="shared" si="522"/>
        <v/>
      </c>
      <c r="AY1063" s="632" t="str">
        <f>IFERROR(VLOOKUP(K1063,【参考】数式用!$AR$3:$AS$49, 2, FALSE), "")</f>
        <v/>
      </c>
      <c r="AZ1063" s="577" t="str">
        <f t="shared" si="523"/>
        <v/>
      </c>
      <c r="BA1063" s="559" t="str">
        <f t="shared" si="524"/>
        <v>入力済</v>
      </c>
      <c r="BB1063" s="632" t="str">
        <f>IFERROR(VLOOKUP(K1063,【参考】数式用!$AX$3:$AY$59, 2, FALSE), "")</f>
        <v/>
      </c>
      <c r="BC1063" s="577" t="str">
        <f t="shared" si="525"/>
        <v/>
      </c>
      <c r="BD1063" s="559" t="str">
        <f t="shared" si="526"/>
        <v>入力済</v>
      </c>
      <c r="BE1063" s="559" t="str">
        <f t="shared" si="527"/>
        <v/>
      </c>
      <c r="BF1063" s="559" t="str">
        <f t="shared" si="528"/>
        <v/>
      </c>
      <c r="BG1063" s="559" t="str">
        <f t="shared" si="529"/>
        <v/>
      </c>
      <c r="BH1063" s="559" t="str">
        <f t="shared" si="530"/>
        <v/>
      </c>
      <c r="BI1063" s="559" t="str">
        <f t="shared" si="531"/>
        <v/>
      </c>
      <c r="BK1063" s="27"/>
      <c r="BL1063" s="606" t="str">
        <f t="shared" si="532"/>
        <v/>
      </c>
      <c r="BM1063" s="606" t="str">
        <f t="shared" si="533"/>
        <v/>
      </c>
      <c r="BN1063" s="606" t="str">
        <f t="shared" si="534"/>
        <v/>
      </c>
      <c r="BO1063" s="607" t="str">
        <f>IFERROR(IF(BN1063="対象",ROUNDDOWN(L1063*VLOOKUP(K1063,【参考】数式用!$A$4:$J$42,10,FALSE)*AA1063,0),""),"")</f>
        <v/>
      </c>
      <c r="BP1063" s="606" t="str">
        <f t="shared" si="538"/>
        <v/>
      </c>
      <c r="BQ1063" s="606" t="str">
        <f t="shared" si="535"/>
        <v/>
      </c>
      <c r="BR1063" s="608" t="str">
        <f t="shared" si="539"/>
        <v/>
      </c>
      <c r="BS1063" s="608" t="str">
        <f t="shared" si="536"/>
        <v/>
      </c>
      <c r="BT1063" s="606" t="str">
        <f t="shared" si="537"/>
        <v/>
      </c>
      <c r="BU1063" s="607" t="str">
        <f>IFERROR(IF(BT1063="Ⅱロ有り",ROUNDDOWN(L1063*VLOOKUP(K1063,【参考】数式用!$A$4:$J$42,10,FALSE)*AA1063,0),""),"")</f>
        <v/>
      </c>
      <c r="BV1063" s="606" t="str">
        <f>IFERROR(IF(BT1063="Ⅱロなし",ROUNDDOWN(L1063*VLOOKUP(K1063,【参考】数式用!$A$4:$J$42,8,FALSE)*AA1063,0),""),"")</f>
        <v/>
      </c>
    </row>
    <row r="1064" spans="1:74" ht="110.1" customHeight="1" thickBot="1">
      <c r="A1064" s="333">
        <v>1051</v>
      </c>
      <c r="B1064" s="1008" t="str">
        <f>IF(基本情報入力シート!B1086="","",基本情報入力シート!B1086)</f>
        <v/>
      </c>
      <c r="C1064" s="1009"/>
      <c r="D1064" s="1009"/>
      <c r="E1064" s="1009"/>
      <c r="F1064" s="1010"/>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24" t="str">
        <f>IF('別紙様式2-2（個票（４、５月））'!M1064="","",'別紙様式2-2（個票（４、５月））'!M1064)</f>
        <v/>
      </c>
      <c r="N1064" s="584" t="str">
        <f>IF('別紙様式2-2（個票（４、５月））'!N1064="","",'別紙様式2-2（個票（４、５月））'!N1064)</f>
        <v/>
      </c>
      <c r="O1064" s="336"/>
      <c r="P1064" s="337" t="str">
        <f>IFERROR(VLOOKUP(K1064,【参考】数式用!$A$2:$M$57,MATCH(O1064,【参考】数式用!$G$3:$M$3,0)+6,0),"")</f>
        <v/>
      </c>
      <c r="Q1064" s="338" t="s">
        <v>118</v>
      </c>
      <c r="R1064" s="339"/>
      <c r="S1064" s="340" t="s">
        <v>183</v>
      </c>
      <c r="T1064" s="339"/>
      <c r="U1064" s="340" t="s">
        <v>184</v>
      </c>
      <c r="V1064" s="339"/>
      <c r="W1064" s="340" t="s">
        <v>183</v>
      </c>
      <c r="X1064" s="339"/>
      <c r="Y1064" s="340" t="s">
        <v>185</v>
      </c>
      <c r="Z1064" s="340" t="s">
        <v>186</v>
      </c>
      <c r="AA1064" s="340" t="str">
        <f t="shared" si="509"/>
        <v/>
      </c>
      <c r="AB1064" s="341" t="s">
        <v>187</v>
      </c>
      <c r="AC1064" s="342" t="str">
        <f t="shared" si="510"/>
        <v/>
      </c>
      <c r="AD1064" s="509" t="str">
        <f t="shared" si="511"/>
        <v/>
      </c>
      <c r="AE1064" s="343" t="str">
        <f>IFERROR(ROUNDDOWN(ROUNDDOWN(ROUND(L1064*VLOOKUP(K1064,【参考】数式用!$A$2:$M$57,MATCH("処遇改善加算Ⅳ",【参考】数式用!$G$3:$M$3,0)+6,0),0),0)*AA1064*0.5,0), "")</f>
        <v/>
      </c>
      <c r="AF1064" s="344"/>
      <c r="AG1064" s="345"/>
      <c r="AH1064" s="345"/>
      <c r="AI1064" s="344"/>
      <c r="AJ1064" s="382"/>
      <c r="AK1064" s="346"/>
      <c r="AL1064" s="324" t="str">
        <f t="shared" si="512"/>
        <v/>
      </c>
      <c r="AM1064" s="325" t="str">
        <f t="shared" si="513"/>
        <v/>
      </c>
      <c r="AN1064" s="255"/>
      <c r="AO1064" s="577" t="str">
        <f>IFERROR(VLOOKUP(K1064,【参考】数式用!$A$2:$N$57,14,FALSE),"")</f>
        <v/>
      </c>
      <c r="AP1064" s="577" t="str">
        <f t="shared" si="514"/>
        <v/>
      </c>
      <c r="AQ1064" s="560" t="str">
        <f t="shared" si="515"/>
        <v/>
      </c>
      <c r="AR1064" s="560" t="str">
        <f t="shared" si="516"/>
        <v>キャリアパス要件Ⅰ・Ⅱ_</v>
      </c>
      <c r="AS1064" s="632" t="str">
        <f t="shared" si="517"/>
        <v>入力済</v>
      </c>
      <c r="AT1064" s="577" t="str">
        <f t="shared" si="518"/>
        <v/>
      </c>
      <c r="AU1064" s="632" t="str">
        <f t="shared" si="519"/>
        <v>入力済</v>
      </c>
      <c r="AV1064" s="632" t="str">
        <f t="shared" si="520"/>
        <v/>
      </c>
      <c r="AW1064" s="632" t="str">
        <f t="shared" si="521"/>
        <v/>
      </c>
      <c r="AX1064" s="577" t="str">
        <f t="shared" si="522"/>
        <v/>
      </c>
      <c r="AY1064" s="632" t="str">
        <f>IFERROR(VLOOKUP(K1064,【参考】数式用!$AR$3:$AS$49, 2, FALSE), "")</f>
        <v/>
      </c>
      <c r="AZ1064" s="577" t="str">
        <f t="shared" si="523"/>
        <v/>
      </c>
      <c r="BA1064" s="559" t="str">
        <f t="shared" si="524"/>
        <v>入力済</v>
      </c>
      <c r="BB1064" s="632" t="str">
        <f>IFERROR(VLOOKUP(K1064,【参考】数式用!$AX$3:$AY$59, 2, FALSE), "")</f>
        <v/>
      </c>
      <c r="BC1064" s="577" t="str">
        <f t="shared" si="525"/>
        <v/>
      </c>
      <c r="BD1064" s="559" t="str">
        <f t="shared" si="526"/>
        <v>入力済</v>
      </c>
      <c r="BE1064" s="559" t="str">
        <f t="shared" si="527"/>
        <v/>
      </c>
      <c r="BF1064" s="559" t="str">
        <f t="shared" si="528"/>
        <v/>
      </c>
      <c r="BG1064" s="559" t="str">
        <f t="shared" si="529"/>
        <v/>
      </c>
      <c r="BH1064" s="559" t="str">
        <f t="shared" si="530"/>
        <v/>
      </c>
      <c r="BI1064" s="559" t="str">
        <f t="shared" si="531"/>
        <v/>
      </c>
      <c r="BK1064" s="27"/>
      <c r="BL1064" s="606" t="str">
        <f t="shared" si="532"/>
        <v/>
      </c>
      <c r="BM1064" s="606" t="str">
        <f t="shared" si="533"/>
        <v/>
      </c>
      <c r="BN1064" s="606" t="str">
        <f t="shared" si="534"/>
        <v/>
      </c>
      <c r="BO1064" s="607" t="str">
        <f>IFERROR(IF(BN1064="対象",ROUNDDOWN(L1064*VLOOKUP(K1064,【参考】数式用!$A$4:$J$42,10,FALSE)*AA1064,0),""),"")</f>
        <v/>
      </c>
      <c r="BP1064" s="606" t="str">
        <f t="shared" si="538"/>
        <v/>
      </c>
      <c r="BQ1064" s="606" t="str">
        <f t="shared" si="535"/>
        <v/>
      </c>
      <c r="BR1064" s="608" t="str">
        <f t="shared" si="539"/>
        <v/>
      </c>
      <c r="BS1064" s="608" t="str">
        <f t="shared" si="536"/>
        <v/>
      </c>
      <c r="BT1064" s="606" t="str">
        <f t="shared" si="537"/>
        <v/>
      </c>
      <c r="BU1064" s="607" t="str">
        <f>IFERROR(IF(BT1064="Ⅱロ有り",ROUNDDOWN(L1064*VLOOKUP(K1064,【参考】数式用!$A$4:$J$42,10,FALSE)*AA1064,0),""),"")</f>
        <v/>
      </c>
      <c r="BV1064" s="606" t="str">
        <f>IFERROR(IF(BT1064="Ⅱロなし",ROUNDDOWN(L1064*VLOOKUP(K1064,【参考】数式用!$A$4:$J$42,8,FALSE)*AA1064,0),""),"")</f>
        <v/>
      </c>
    </row>
    <row r="1065" spans="1:74" ht="110.1" customHeight="1" thickBot="1">
      <c r="A1065" s="333">
        <v>1052</v>
      </c>
      <c r="B1065" s="1008" t="str">
        <f>IF(基本情報入力シート!B1087="","",基本情報入力シート!B1087)</f>
        <v/>
      </c>
      <c r="C1065" s="1009"/>
      <c r="D1065" s="1009"/>
      <c r="E1065" s="1009"/>
      <c r="F1065" s="1010"/>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24" t="str">
        <f>IF('別紙様式2-2（個票（４、５月））'!M1065="","",'別紙様式2-2（個票（４、５月））'!M1065)</f>
        <v/>
      </c>
      <c r="N1065" s="584" t="str">
        <f>IF('別紙様式2-2（個票（４、５月））'!N1065="","",'別紙様式2-2（個票（４、５月））'!N1065)</f>
        <v/>
      </c>
      <c r="O1065" s="336"/>
      <c r="P1065" s="337" t="str">
        <f>IFERROR(VLOOKUP(K1065,【参考】数式用!$A$2:$M$57,MATCH(O1065,【参考】数式用!$G$3:$M$3,0)+6,0),"")</f>
        <v/>
      </c>
      <c r="Q1065" s="338" t="s">
        <v>118</v>
      </c>
      <c r="R1065" s="339"/>
      <c r="S1065" s="340" t="s">
        <v>183</v>
      </c>
      <c r="T1065" s="339"/>
      <c r="U1065" s="340" t="s">
        <v>184</v>
      </c>
      <c r="V1065" s="339"/>
      <c r="W1065" s="340" t="s">
        <v>183</v>
      </c>
      <c r="X1065" s="339"/>
      <c r="Y1065" s="340" t="s">
        <v>185</v>
      </c>
      <c r="Z1065" s="340" t="s">
        <v>186</v>
      </c>
      <c r="AA1065" s="340" t="str">
        <f t="shared" si="509"/>
        <v/>
      </c>
      <c r="AB1065" s="341" t="s">
        <v>187</v>
      </c>
      <c r="AC1065" s="342" t="str">
        <f t="shared" si="510"/>
        <v/>
      </c>
      <c r="AD1065" s="509" t="str">
        <f t="shared" si="511"/>
        <v/>
      </c>
      <c r="AE1065" s="343" t="str">
        <f>IFERROR(ROUNDDOWN(ROUNDDOWN(ROUND(L1065*VLOOKUP(K1065,【参考】数式用!$A$2:$M$57,MATCH("処遇改善加算Ⅳ",【参考】数式用!$G$3:$M$3,0)+6,0),0),0)*AA1065*0.5,0), "")</f>
        <v/>
      </c>
      <c r="AF1065" s="344"/>
      <c r="AG1065" s="345"/>
      <c r="AH1065" s="345"/>
      <c r="AI1065" s="344"/>
      <c r="AJ1065" s="382"/>
      <c r="AK1065" s="346"/>
      <c r="AL1065" s="324" t="str">
        <f t="shared" si="512"/>
        <v/>
      </c>
      <c r="AM1065" s="325" t="str">
        <f t="shared" si="513"/>
        <v/>
      </c>
      <c r="AN1065" s="255"/>
      <c r="AO1065" s="577" t="str">
        <f>IFERROR(VLOOKUP(K1065,【参考】数式用!$A$2:$N$57,14,FALSE),"")</f>
        <v/>
      </c>
      <c r="AP1065" s="577" t="str">
        <f t="shared" si="514"/>
        <v/>
      </c>
      <c r="AQ1065" s="560" t="str">
        <f t="shared" si="515"/>
        <v/>
      </c>
      <c r="AR1065" s="560" t="str">
        <f t="shared" si="516"/>
        <v>キャリアパス要件Ⅰ・Ⅱ_</v>
      </c>
      <c r="AS1065" s="632" t="str">
        <f t="shared" si="517"/>
        <v>入力済</v>
      </c>
      <c r="AT1065" s="577" t="str">
        <f t="shared" si="518"/>
        <v/>
      </c>
      <c r="AU1065" s="632" t="str">
        <f t="shared" si="519"/>
        <v>入力済</v>
      </c>
      <c r="AV1065" s="632" t="str">
        <f t="shared" si="520"/>
        <v/>
      </c>
      <c r="AW1065" s="632" t="str">
        <f t="shared" si="521"/>
        <v/>
      </c>
      <c r="AX1065" s="577" t="str">
        <f t="shared" si="522"/>
        <v/>
      </c>
      <c r="AY1065" s="632" t="str">
        <f>IFERROR(VLOOKUP(K1065,【参考】数式用!$AR$3:$AS$49, 2, FALSE), "")</f>
        <v/>
      </c>
      <c r="AZ1065" s="577" t="str">
        <f t="shared" si="523"/>
        <v/>
      </c>
      <c r="BA1065" s="559" t="str">
        <f t="shared" si="524"/>
        <v>入力済</v>
      </c>
      <c r="BB1065" s="632" t="str">
        <f>IFERROR(VLOOKUP(K1065,【参考】数式用!$AX$3:$AY$59, 2, FALSE), "")</f>
        <v/>
      </c>
      <c r="BC1065" s="577" t="str">
        <f t="shared" si="525"/>
        <v/>
      </c>
      <c r="BD1065" s="559" t="str">
        <f t="shared" si="526"/>
        <v>入力済</v>
      </c>
      <c r="BE1065" s="559" t="str">
        <f t="shared" si="527"/>
        <v/>
      </c>
      <c r="BF1065" s="559" t="str">
        <f t="shared" si="528"/>
        <v/>
      </c>
      <c r="BG1065" s="559" t="str">
        <f t="shared" si="529"/>
        <v/>
      </c>
      <c r="BH1065" s="559" t="str">
        <f t="shared" si="530"/>
        <v/>
      </c>
      <c r="BI1065" s="559" t="str">
        <f t="shared" si="531"/>
        <v/>
      </c>
      <c r="BK1065" s="27"/>
      <c r="BL1065" s="606" t="str">
        <f t="shared" si="532"/>
        <v/>
      </c>
      <c r="BM1065" s="606" t="str">
        <f t="shared" si="533"/>
        <v/>
      </c>
      <c r="BN1065" s="606" t="str">
        <f t="shared" si="534"/>
        <v/>
      </c>
      <c r="BO1065" s="607" t="str">
        <f>IFERROR(IF(BN1065="対象",ROUNDDOWN(L1065*VLOOKUP(K1065,【参考】数式用!$A$4:$J$42,10,FALSE)*AA1065,0),""),"")</f>
        <v/>
      </c>
      <c r="BP1065" s="606" t="str">
        <f t="shared" si="538"/>
        <v/>
      </c>
      <c r="BQ1065" s="606" t="str">
        <f t="shared" si="535"/>
        <v/>
      </c>
      <c r="BR1065" s="608" t="str">
        <f t="shared" si="539"/>
        <v/>
      </c>
      <c r="BS1065" s="608" t="str">
        <f t="shared" si="536"/>
        <v/>
      </c>
      <c r="BT1065" s="606" t="str">
        <f t="shared" si="537"/>
        <v/>
      </c>
      <c r="BU1065" s="607" t="str">
        <f>IFERROR(IF(BT1065="Ⅱロ有り",ROUNDDOWN(L1065*VLOOKUP(K1065,【参考】数式用!$A$4:$J$42,10,FALSE)*AA1065,0),""),"")</f>
        <v/>
      </c>
      <c r="BV1065" s="606" t="str">
        <f>IFERROR(IF(BT1065="Ⅱロなし",ROUNDDOWN(L1065*VLOOKUP(K1065,【参考】数式用!$A$4:$J$42,8,FALSE)*AA1065,0),""),"")</f>
        <v/>
      </c>
    </row>
    <row r="1066" spans="1:74" ht="110.1" customHeight="1" thickBot="1">
      <c r="A1066" s="333">
        <v>1053</v>
      </c>
      <c r="B1066" s="1008" t="str">
        <f>IF(基本情報入力シート!B1088="","",基本情報入力シート!B1088)</f>
        <v/>
      </c>
      <c r="C1066" s="1009"/>
      <c r="D1066" s="1009"/>
      <c r="E1066" s="1009"/>
      <c r="F1066" s="1010"/>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24" t="str">
        <f>IF('別紙様式2-2（個票（４、５月））'!M1066="","",'別紙様式2-2（個票（４、５月））'!M1066)</f>
        <v/>
      </c>
      <c r="N1066" s="584" t="str">
        <f>IF('別紙様式2-2（個票（４、５月））'!N1066="","",'別紙様式2-2（個票（４、５月））'!N1066)</f>
        <v/>
      </c>
      <c r="O1066" s="336"/>
      <c r="P1066" s="337" t="str">
        <f>IFERROR(VLOOKUP(K1066,【参考】数式用!$A$2:$M$57,MATCH(O1066,【参考】数式用!$G$3:$M$3,0)+6,0),"")</f>
        <v/>
      </c>
      <c r="Q1066" s="338" t="s">
        <v>118</v>
      </c>
      <c r="R1066" s="339"/>
      <c r="S1066" s="340" t="s">
        <v>183</v>
      </c>
      <c r="T1066" s="339"/>
      <c r="U1066" s="340" t="s">
        <v>184</v>
      </c>
      <c r="V1066" s="339"/>
      <c r="W1066" s="340" t="s">
        <v>183</v>
      </c>
      <c r="X1066" s="339"/>
      <c r="Y1066" s="340" t="s">
        <v>185</v>
      </c>
      <c r="Z1066" s="340" t="s">
        <v>186</v>
      </c>
      <c r="AA1066" s="340" t="str">
        <f t="shared" si="509"/>
        <v/>
      </c>
      <c r="AB1066" s="341" t="s">
        <v>187</v>
      </c>
      <c r="AC1066" s="342" t="str">
        <f t="shared" si="510"/>
        <v/>
      </c>
      <c r="AD1066" s="509" t="str">
        <f t="shared" si="511"/>
        <v/>
      </c>
      <c r="AE1066" s="343" t="str">
        <f>IFERROR(ROUNDDOWN(ROUNDDOWN(ROUND(L1066*VLOOKUP(K1066,【参考】数式用!$A$2:$M$57,MATCH("処遇改善加算Ⅳ",【参考】数式用!$G$3:$M$3,0)+6,0),0),0)*AA1066*0.5,0), "")</f>
        <v/>
      </c>
      <c r="AF1066" s="344"/>
      <c r="AG1066" s="345"/>
      <c r="AH1066" s="345"/>
      <c r="AI1066" s="344"/>
      <c r="AJ1066" s="382"/>
      <c r="AK1066" s="346"/>
      <c r="AL1066" s="324" t="str">
        <f t="shared" si="512"/>
        <v/>
      </c>
      <c r="AM1066" s="325" t="str">
        <f t="shared" si="513"/>
        <v/>
      </c>
      <c r="AN1066" s="255"/>
      <c r="AO1066" s="577" t="str">
        <f>IFERROR(VLOOKUP(K1066,【参考】数式用!$A$2:$N$57,14,FALSE),"")</f>
        <v/>
      </c>
      <c r="AP1066" s="577" t="str">
        <f t="shared" si="514"/>
        <v/>
      </c>
      <c r="AQ1066" s="560" t="str">
        <f t="shared" si="515"/>
        <v/>
      </c>
      <c r="AR1066" s="560" t="str">
        <f t="shared" si="516"/>
        <v>キャリアパス要件Ⅰ・Ⅱ_</v>
      </c>
      <c r="AS1066" s="632" t="str">
        <f t="shared" si="517"/>
        <v>入力済</v>
      </c>
      <c r="AT1066" s="577" t="str">
        <f t="shared" si="518"/>
        <v/>
      </c>
      <c r="AU1066" s="632" t="str">
        <f t="shared" si="519"/>
        <v>入力済</v>
      </c>
      <c r="AV1066" s="632" t="str">
        <f t="shared" si="520"/>
        <v/>
      </c>
      <c r="AW1066" s="632" t="str">
        <f t="shared" si="521"/>
        <v/>
      </c>
      <c r="AX1066" s="577" t="str">
        <f t="shared" si="522"/>
        <v/>
      </c>
      <c r="AY1066" s="632" t="str">
        <f>IFERROR(VLOOKUP(K1066,【参考】数式用!$AR$3:$AS$49, 2, FALSE), "")</f>
        <v/>
      </c>
      <c r="AZ1066" s="577" t="str">
        <f t="shared" si="523"/>
        <v/>
      </c>
      <c r="BA1066" s="559" t="str">
        <f t="shared" si="524"/>
        <v>入力済</v>
      </c>
      <c r="BB1066" s="632" t="str">
        <f>IFERROR(VLOOKUP(K1066,【参考】数式用!$AX$3:$AY$59, 2, FALSE), "")</f>
        <v/>
      </c>
      <c r="BC1066" s="577" t="str">
        <f t="shared" si="525"/>
        <v/>
      </c>
      <c r="BD1066" s="559" t="str">
        <f t="shared" si="526"/>
        <v>入力済</v>
      </c>
      <c r="BE1066" s="559" t="str">
        <f t="shared" si="527"/>
        <v/>
      </c>
      <c r="BF1066" s="559" t="str">
        <f t="shared" si="528"/>
        <v/>
      </c>
      <c r="BG1066" s="559" t="str">
        <f t="shared" si="529"/>
        <v/>
      </c>
      <c r="BH1066" s="559" t="str">
        <f t="shared" si="530"/>
        <v/>
      </c>
      <c r="BI1066" s="559" t="str">
        <f t="shared" si="531"/>
        <v/>
      </c>
      <c r="BK1066" s="27"/>
      <c r="BL1066" s="606" t="str">
        <f t="shared" si="532"/>
        <v/>
      </c>
      <c r="BM1066" s="606" t="str">
        <f t="shared" si="533"/>
        <v/>
      </c>
      <c r="BN1066" s="606" t="str">
        <f t="shared" si="534"/>
        <v/>
      </c>
      <c r="BO1066" s="607" t="str">
        <f>IFERROR(IF(BN1066="対象",ROUNDDOWN(L1066*VLOOKUP(K1066,【参考】数式用!$A$4:$J$42,10,FALSE)*AA1066,0),""),"")</f>
        <v/>
      </c>
      <c r="BP1066" s="606" t="str">
        <f t="shared" si="538"/>
        <v/>
      </c>
      <c r="BQ1066" s="606" t="str">
        <f t="shared" si="535"/>
        <v/>
      </c>
      <c r="BR1066" s="608" t="str">
        <f t="shared" si="539"/>
        <v/>
      </c>
      <c r="BS1066" s="608" t="str">
        <f t="shared" si="536"/>
        <v/>
      </c>
      <c r="BT1066" s="606" t="str">
        <f t="shared" si="537"/>
        <v/>
      </c>
      <c r="BU1066" s="607" t="str">
        <f>IFERROR(IF(BT1066="Ⅱロ有り",ROUNDDOWN(L1066*VLOOKUP(K1066,【参考】数式用!$A$4:$J$42,10,FALSE)*AA1066,0),""),"")</f>
        <v/>
      </c>
      <c r="BV1066" s="606" t="str">
        <f>IFERROR(IF(BT1066="Ⅱロなし",ROUNDDOWN(L1066*VLOOKUP(K1066,【参考】数式用!$A$4:$J$42,8,FALSE)*AA1066,0),""),"")</f>
        <v/>
      </c>
    </row>
    <row r="1067" spans="1:74" ht="110.1" customHeight="1" thickBot="1">
      <c r="A1067" s="333">
        <v>1054</v>
      </c>
      <c r="B1067" s="1008" t="str">
        <f>IF(基本情報入力シート!B1089="","",基本情報入力シート!B1089)</f>
        <v/>
      </c>
      <c r="C1067" s="1009"/>
      <c r="D1067" s="1009"/>
      <c r="E1067" s="1009"/>
      <c r="F1067" s="1010"/>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24" t="str">
        <f>IF('別紙様式2-2（個票（４、５月））'!M1067="","",'別紙様式2-2（個票（４、５月））'!M1067)</f>
        <v/>
      </c>
      <c r="N1067" s="584" t="str">
        <f>IF('別紙様式2-2（個票（４、５月））'!N1067="","",'別紙様式2-2（個票（４、５月））'!N1067)</f>
        <v/>
      </c>
      <c r="O1067" s="336"/>
      <c r="P1067" s="337" t="str">
        <f>IFERROR(VLOOKUP(K1067,【参考】数式用!$A$2:$M$57,MATCH(O1067,【参考】数式用!$G$3:$M$3,0)+6,0),"")</f>
        <v/>
      </c>
      <c r="Q1067" s="338" t="s">
        <v>118</v>
      </c>
      <c r="R1067" s="339"/>
      <c r="S1067" s="340" t="s">
        <v>183</v>
      </c>
      <c r="T1067" s="339"/>
      <c r="U1067" s="340" t="s">
        <v>184</v>
      </c>
      <c r="V1067" s="339"/>
      <c r="W1067" s="340" t="s">
        <v>183</v>
      </c>
      <c r="X1067" s="339"/>
      <c r="Y1067" s="340" t="s">
        <v>185</v>
      </c>
      <c r="Z1067" s="340" t="s">
        <v>186</v>
      </c>
      <c r="AA1067" s="340" t="str">
        <f t="shared" si="509"/>
        <v/>
      </c>
      <c r="AB1067" s="341" t="s">
        <v>187</v>
      </c>
      <c r="AC1067" s="342" t="str">
        <f t="shared" si="510"/>
        <v/>
      </c>
      <c r="AD1067" s="509" t="str">
        <f t="shared" si="511"/>
        <v/>
      </c>
      <c r="AE1067" s="343" t="str">
        <f>IFERROR(ROUNDDOWN(ROUNDDOWN(ROUND(L1067*VLOOKUP(K1067,【参考】数式用!$A$2:$M$57,MATCH("処遇改善加算Ⅳ",【参考】数式用!$G$3:$M$3,0)+6,0),0),0)*AA1067*0.5,0), "")</f>
        <v/>
      </c>
      <c r="AF1067" s="344"/>
      <c r="AG1067" s="345"/>
      <c r="AH1067" s="345"/>
      <c r="AI1067" s="344"/>
      <c r="AJ1067" s="382"/>
      <c r="AK1067" s="346"/>
      <c r="AL1067" s="324" t="str">
        <f t="shared" si="512"/>
        <v/>
      </c>
      <c r="AM1067" s="325" t="str">
        <f t="shared" si="513"/>
        <v/>
      </c>
      <c r="AN1067" s="255"/>
      <c r="AO1067" s="577" t="str">
        <f>IFERROR(VLOOKUP(K1067,【参考】数式用!$A$2:$N$57,14,FALSE),"")</f>
        <v/>
      </c>
      <c r="AP1067" s="577" t="str">
        <f t="shared" si="514"/>
        <v/>
      </c>
      <c r="AQ1067" s="560" t="str">
        <f t="shared" si="515"/>
        <v/>
      </c>
      <c r="AR1067" s="560" t="str">
        <f t="shared" si="516"/>
        <v>キャリアパス要件Ⅰ・Ⅱ_</v>
      </c>
      <c r="AS1067" s="632" t="str">
        <f t="shared" si="517"/>
        <v>入力済</v>
      </c>
      <c r="AT1067" s="577" t="str">
        <f t="shared" si="518"/>
        <v/>
      </c>
      <c r="AU1067" s="632" t="str">
        <f t="shared" si="519"/>
        <v>入力済</v>
      </c>
      <c r="AV1067" s="632" t="str">
        <f t="shared" si="520"/>
        <v/>
      </c>
      <c r="AW1067" s="632" t="str">
        <f t="shared" si="521"/>
        <v/>
      </c>
      <c r="AX1067" s="577" t="str">
        <f t="shared" si="522"/>
        <v/>
      </c>
      <c r="AY1067" s="632" t="str">
        <f>IFERROR(VLOOKUP(K1067,【参考】数式用!$AR$3:$AS$49, 2, FALSE), "")</f>
        <v/>
      </c>
      <c r="AZ1067" s="577" t="str">
        <f t="shared" si="523"/>
        <v/>
      </c>
      <c r="BA1067" s="559" t="str">
        <f t="shared" si="524"/>
        <v>入力済</v>
      </c>
      <c r="BB1067" s="632" t="str">
        <f>IFERROR(VLOOKUP(K1067,【参考】数式用!$AX$3:$AY$59, 2, FALSE), "")</f>
        <v/>
      </c>
      <c r="BC1067" s="577" t="str">
        <f t="shared" si="525"/>
        <v/>
      </c>
      <c r="BD1067" s="559" t="str">
        <f t="shared" si="526"/>
        <v>入力済</v>
      </c>
      <c r="BE1067" s="559" t="str">
        <f t="shared" si="527"/>
        <v/>
      </c>
      <c r="BF1067" s="559" t="str">
        <f t="shared" si="528"/>
        <v/>
      </c>
      <c r="BG1067" s="559" t="str">
        <f t="shared" si="529"/>
        <v/>
      </c>
      <c r="BH1067" s="559" t="str">
        <f t="shared" si="530"/>
        <v/>
      </c>
      <c r="BI1067" s="559" t="str">
        <f t="shared" si="531"/>
        <v/>
      </c>
      <c r="BK1067" s="27"/>
      <c r="BL1067" s="606" t="str">
        <f t="shared" si="532"/>
        <v/>
      </c>
      <c r="BM1067" s="606" t="str">
        <f t="shared" si="533"/>
        <v/>
      </c>
      <c r="BN1067" s="606" t="str">
        <f t="shared" si="534"/>
        <v/>
      </c>
      <c r="BO1067" s="607" t="str">
        <f>IFERROR(IF(BN1067="対象",ROUNDDOWN(L1067*VLOOKUP(K1067,【参考】数式用!$A$4:$J$42,10,FALSE)*AA1067,0),""),"")</f>
        <v/>
      </c>
      <c r="BP1067" s="606" t="str">
        <f t="shared" si="538"/>
        <v/>
      </c>
      <c r="BQ1067" s="606" t="str">
        <f t="shared" si="535"/>
        <v/>
      </c>
      <c r="BR1067" s="608" t="str">
        <f t="shared" si="539"/>
        <v/>
      </c>
      <c r="BS1067" s="608" t="str">
        <f t="shared" si="536"/>
        <v/>
      </c>
      <c r="BT1067" s="606" t="str">
        <f t="shared" si="537"/>
        <v/>
      </c>
      <c r="BU1067" s="607" t="str">
        <f>IFERROR(IF(BT1067="Ⅱロ有り",ROUNDDOWN(L1067*VLOOKUP(K1067,【参考】数式用!$A$4:$J$42,10,FALSE)*AA1067,0),""),"")</f>
        <v/>
      </c>
      <c r="BV1067" s="606" t="str">
        <f>IFERROR(IF(BT1067="Ⅱロなし",ROUNDDOWN(L1067*VLOOKUP(K1067,【参考】数式用!$A$4:$J$42,8,FALSE)*AA1067,0),""),"")</f>
        <v/>
      </c>
    </row>
    <row r="1068" spans="1:74" ht="110.1" customHeight="1" thickBot="1">
      <c r="A1068" s="333">
        <v>1055</v>
      </c>
      <c r="B1068" s="1008" t="str">
        <f>IF(基本情報入力シート!B1090="","",基本情報入力シート!B1090)</f>
        <v/>
      </c>
      <c r="C1068" s="1009"/>
      <c r="D1068" s="1009"/>
      <c r="E1068" s="1009"/>
      <c r="F1068" s="1010"/>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24" t="str">
        <f>IF('別紙様式2-2（個票（４、５月））'!M1068="","",'別紙様式2-2（個票（４、５月））'!M1068)</f>
        <v/>
      </c>
      <c r="N1068" s="584" t="str">
        <f>IF('別紙様式2-2（個票（４、５月））'!N1068="","",'別紙様式2-2（個票（４、５月））'!N1068)</f>
        <v/>
      </c>
      <c r="O1068" s="336"/>
      <c r="P1068" s="337" t="str">
        <f>IFERROR(VLOOKUP(K1068,【参考】数式用!$A$2:$M$57,MATCH(O1068,【参考】数式用!$G$3:$M$3,0)+6,0),"")</f>
        <v/>
      </c>
      <c r="Q1068" s="338" t="s">
        <v>118</v>
      </c>
      <c r="R1068" s="339"/>
      <c r="S1068" s="340" t="s">
        <v>183</v>
      </c>
      <c r="T1068" s="339"/>
      <c r="U1068" s="340" t="s">
        <v>184</v>
      </c>
      <c r="V1068" s="339"/>
      <c r="W1068" s="340" t="s">
        <v>183</v>
      </c>
      <c r="X1068" s="339"/>
      <c r="Y1068" s="340" t="s">
        <v>185</v>
      </c>
      <c r="Z1068" s="340" t="s">
        <v>186</v>
      </c>
      <c r="AA1068" s="340" t="str">
        <f t="shared" si="509"/>
        <v/>
      </c>
      <c r="AB1068" s="341" t="s">
        <v>187</v>
      </c>
      <c r="AC1068" s="342" t="str">
        <f t="shared" si="510"/>
        <v/>
      </c>
      <c r="AD1068" s="509" t="str">
        <f t="shared" si="511"/>
        <v/>
      </c>
      <c r="AE1068" s="343" t="str">
        <f>IFERROR(ROUNDDOWN(ROUNDDOWN(ROUND(L1068*VLOOKUP(K1068,【参考】数式用!$A$2:$M$57,MATCH("処遇改善加算Ⅳ",【参考】数式用!$G$3:$M$3,0)+6,0),0),0)*AA1068*0.5,0), "")</f>
        <v/>
      </c>
      <c r="AF1068" s="344"/>
      <c r="AG1068" s="345"/>
      <c r="AH1068" s="345"/>
      <c r="AI1068" s="344"/>
      <c r="AJ1068" s="382"/>
      <c r="AK1068" s="346"/>
      <c r="AL1068" s="324" t="str">
        <f t="shared" si="512"/>
        <v/>
      </c>
      <c r="AM1068" s="325" t="str">
        <f t="shared" si="513"/>
        <v/>
      </c>
      <c r="AN1068" s="255"/>
      <c r="AO1068" s="577" t="str">
        <f>IFERROR(VLOOKUP(K1068,【参考】数式用!$A$2:$N$57,14,FALSE),"")</f>
        <v/>
      </c>
      <c r="AP1068" s="577" t="str">
        <f t="shared" si="514"/>
        <v/>
      </c>
      <c r="AQ1068" s="560" t="str">
        <f t="shared" si="515"/>
        <v/>
      </c>
      <c r="AR1068" s="560" t="str">
        <f t="shared" si="516"/>
        <v>キャリアパス要件Ⅰ・Ⅱ_</v>
      </c>
      <c r="AS1068" s="632" t="str">
        <f t="shared" si="517"/>
        <v>入力済</v>
      </c>
      <c r="AT1068" s="577" t="str">
        <f t="shared" si="518"/>
        <v/>
      </c>
      <c r="AU1068" s="632" t="str">
        <f t="shared" si="519"/>
        <v>入力済</v>
      </c>
      <c r="AV1068" s="632" t="str">
        <f t="shared" si="520"/>
        <v/>
      </c>
      <c r="AW1068" s="632" t="str">
        <f t="shared" si="521"/>
        <v/>
      </c>
      <c r="AX1068" s="577" t="str">
        <f t="shared" si="522"/>
        <v/>
      </c>
      <c r="AY1068" s="632" t="str">
        <f>IFERROR(VLOOKUP(K1068,【参考】数式用!$AR$3:$AS$49, 2, FALSE), "")</f>
        <v/>
      </c>
      <c r="AZ1068" s="577" t="str">
        <f t="shared" si="523"/>
        <v/>
      </c>
      <c r="BA1068" s="559" t="str">
        <f t="shared" si="524"/>
        <v>入力済</v>
      </c>
      <c r="BB1068" s="632" t="str">
        <f>IFERROR(VLOOKUP(K1068,【参考】数式用!$AX$3:$AY$59, 2, FALSE), "")</f>
        <v/>
      </c>
      <c r="BC1068" s="577" t="str">
        <f t="shared" si="525"/>
        <v/>
      </c>
      <c r="BD1068" s="559" t="str">
        <f t="shared" si="526"/>
        <v>入力済</v>
      </c>
      <c r="BE1068" s="559" t="str">
        <f t="shared" si="527"/>
        <v/>
      </c>
      <c r="BF1068" s="559" t="str">
        <f t="shared" si="528"/>
        <v/>
      </c>
      <c r="BG1068" s="559" t="str">
        <f t="shared" si="529"/>
        <v/>
      </c>
      <c r="BH1068" s="559" t="str">
        <f t="shared" si="530"/>
        <v/>
      </c>
      <c r="BI1068" s="559" t="str">
        <f t="shared" si="531"/>
        <v/>
      </c>
      <c r="BK1068" s="27"/>
      <c r="BL1068" s="606" t="str">
        <f t="shared" si="532"/>
        <v/>
      </c>
      <c r="BM1068" s="606" t="str">
        <f t="shared" si="533"/>
        <v/>
      </c>
      <c r="BN1068" s="606" t="str">
        <f t="shared" si="534"/>
        <v/>
      </c>
      <c r="BO1068" s="607" t="str">
        <f>IFERROR(IF(BN1068="対象",ROUNDDOWN(L1068*VLOOKUP(K1068,【参考】数式用!$A$4:$J$42,10,FALSE)*AA1068,0),""),"")</f>
        <v/>
      </c>
      <c r="BP1068" s="606" t="str">
        <f t="shared" si="538"/>
        <v/>
      </c>
      <c r="BQ1068" s="606" t="str">
        <f t="shared" si="535"/>
        <v/>
      </c>
      <c r="BR1068" s="608" t="str">
        <f t="shared" si="539"/>
        <v/>
      </c>
      <c r="BS1068" s="608" t="str">
        <f t="shared" si="536"/>
        <v/>
      </c>
      <c r="BT1068" s="606" t="str">
        <f t="shared" si="537"/>
        <v/>
      </c>
      <c r="BU1068" s="607" t="str">
        <f>IFERROR(IF(BT1068="Ⅱロ有り",ROUNDDOWN(L1068*VLOOKUP(K1068,【参考】数式用!$A$4:$J$42,10,FALSE)*AA1068,0),""),"")</f>
        <v/>
      </c>
      <c r="BV1068" s="606" t="str">
        <f>IFERROR(IF(BT1068="Ⅱロなし",ROUNDDOWN(L1068*VLOOKUP(K1068,【参考】数式用!$A$4:$J$42,8,FALSE)*AA1068,0),""),"")</f>
        <v/>
      </c>
    </row>
    <row r="1069" spans="1:74" ht="110.1" customHeight="1" thickBot="1">
      <c r="A1069" s="333">
        <v>1056</v>
      </c>
      <c r="B1069" s="1008" t="str">
        <f>IF(基本情報入力シート!B1091="","",基本情報入力シート!B1091)</f>
        <v/>
      </c>
      <c r="C1069" s="1009"/>
      <c r="D1069" s="1009"/>
      <c r="E1069" s="1009"/>
      <c r="F1069" s="1010"/>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24" t="str">
        <f>IF('別紙様式2-2（個票（４、５月））'!M1069="","",'別紙様式2-2（個票（４、５月））'!M1069)</f>
        <v/>
      </c>
      <c r="N1069" s="584" t="str">
        <f>IF('別紙様式2-2（個票（４、５月））'!N1069="","",'別紙様式2-2（個票（４、５月））'!N1069)</f>
        <v/>
      </c>
      <c r="O1069" s="336"/>
      <c r="P1069" s="337" t="str">
        <f>IFERROR(VLOOKUP(K1069,【参考】数式用!$A$2:$M$57,MATCH(O1069,【参考】数式用!$G$3:$M$3,0)+6,0),"")</f>
        <v/>
      </c>
      <c r="Q1069" s="338" t="s">
        <v>118</v>
      </c>
      <c r="R1069" s="339"/>
      <c r="S1069" s="340" t="s">
        <v>183</v>
      </c>
      <c r="T1069" s="339"/>
      <c r="U1069" s="340" t="s">
        <v>184</v>
      </c>
      <c r="V1069" s="339"/>
      <c r="W1069" s="340" t="s">
        <v>183</v>
      </c>
      <c r="X1069" s="339"/>
      <c r="Y1069" s="340" t="s">
        <v>185</v>
      </c>
      <c r="Z1069" s="340" t="s">
        <v>186</v>
      </c>
      <c r="AA1069" s="340" t="str">
        <f t="shared" si="509"/>
        <v/>
      </c>
      <c r="AB1069" s="341" t="s">
        <v>187</v>
      </c>
      <c r="AC1069" s="342" t="str">
        <f t="shared" si="510"/>
        <v/>
      </c>
      <c r="AD1069" s="509" t="str">
        <f t="shared" si="511"/>
        <v/>
      </c>
      <c r="AE1069" s="343" t="str">
        <f>IFERROR(ROUNDDOWN(ROUNDDOWN(ROUND(L1069*VLOOKUP(K1069,【参考】数式用!$A$2:$M$57,MATCH("処遇改善加算Ⅳ",【参考】数式用!$G$3:$M$3,0)+6,0),0),0)*AA1069*0.5,0), "")</f>
        <v/>
      </c>
      <c r="AF1069" s="344"/>
      <c r="AG1069" s="345"/>
      <c r="AH1069" s="345"/>
      <c r="AI1069" s="344"/>
      <c r="AJ1069" s="382"/>
      <c r="AK1069" s="346"/>
      <c r="AL1069" s="324" t="str">
        <f t="shared" si="512"/>
        <v/>
      </c>
      <c r="AM1069" s="325" t="str">
        <f t="shared" si="513"/>
        <v/>
      </c>
      <c r="AN1069" s="255"/>
      <c r="AO1069" s="577" t="str">
        <f>IFERROR(VLOOKUP(K1069,【参考】数式用!$A$2:$N$57,14,FALSE),"")</f>
        <v/>
      </c>
      <c r="AP1069" s="577" t="str">
        <f t="shared" si="514"/>
        <v/>
      </c>
      <c r="AQ1069" s="560" t="str">
        <f t="shared" si="515"/>
        <v/>
      </c>
      <c r="AR1069" s="560" t="str">
        <f t="shared" si="516"/>
        <v>キャリアパス要件Ⅰ・Ⅱ_</v>
      </c>
      <c r="AS1069" s="632" t="str">
        <f t="shared" si="517"/>
        <v>入力済</v>
      </c>
      <c r="AT1069" s="577" t="str">
        <f t="shared" si="518"/>
        <v/>
      </c>
      <c r="AU1069" s="632" t="str">
        <f t="shared" si="519"/>
        <v>入力済</v>
      </c>
      <c r="AV1069" s="632" t="str">
        <f t="shared" si="520"/>
        <v/>
      </c>
      <c r="AW1069" s="632" t="str">
        <f t="shared" si="521"/>
        <v/>
      </c>
      <c r="AX1069" s="577" t="str">
        <f t="shared" si="522"/>
        <v/>
      </c>
      <c r="AY1069" s="632" t="str">
        <f>IFERROR(VLOOKUP(K1069,【参考】数式用!$AR$3:$AS$49, 2, FALSE), "")</f>
        <v/>
      </c>
      <c r="AZ1069" s="577" t="str">
        <f t="shared" si="523"/>
        <v/>
      </c>
      <c r="BA1069" s="559" t="str">
        <f t="shared" si="524"/>
        <v>入力済</v>
      </c>
      <c r="BB1069" s="632" t="str">
        <f>IFERROR(VLOOKUP(K1069,【参考】数式用!$AX$3:$AY$59, 2, FALSE), "")</f>
        <v/>
      </c>
      <c r="BC1069" s="577" t="str">
        <f t="shared" si="525"/>
        <v/>
      </c>
      <c r="BD1069" s="559" t="str">
        <f t="shared" si="526"/>
        <v>入力済</v>
      </c>
      <c r="BE1069" s="559" t="str">
        <f t="shared" si="527"/>
        <v/>
      </c>
      <c r="BF1069" s="559" t="str">
        <f t="shared" si="528"/>
        <v/>
      </c>
      <c r="BG1069" s="559" t="str">
        <f t="shared" si="529"/>
        <v/>
      </c>
      <c r="BH1069" s="559" t="str">
        <f t="shared" si="530"/>
        <v/>
      </c>
      <c r="BI1069" s="559" t="str">
        <f t="shared" si="531"/>
        <v/>
      </c>
      <c r="BK1069" s="27"/>
      <c r="BL1069" s="606" t="str">
        <f t="shared" si="532"/>
        <v/>
      </c>
      <c r="BM1069" s="606" t="str">
        <f t="shared" si="533"/>
        <v/>
      </c>
      <c r="BN1069" s="606" t="str">
        <f t="shared" si="534"/>
        <v/>
      </c>
      <c r="BO1069" s="607" t="str">
        <f>IFERROR(IF(BN1069="対象",ROUNDDOWN(L1069*VLOOKUP(K1069,【参考】数式用!$A$4:$J$42,10,FALSE)*AA1069,0),""),"")</f>
        <v/>
      </c>
      <c r="BP1069" s="606" t="str">
        <f t="shared" si="538"/>
        <v/>
      </c>
      <c r="BQ1069" s="606" t="str">
        <f t="shared" si="535"/>
        <v/>
      </c>
      <c r="BR1069" s="608" t="str">
        <f t="shared" si="539"/>
        <v/>
      </c>
      <c r="BS1069" s="608" t="str">
        <f t="shared" si="536"/>
        <v/>
      </c>
      <c r="BT1069" s="606" t="str">
        <f t="shared" si="537"/>
        <v/>
      </c>
      <c r="BU1069" s="607" t="str">
        <f>IFERROR(IF(BT1069="Ⅱロ有り",ROUNDDOWN(L1069*VLOOKUP(K1069,【参考】数式用!$A$4:$J$42,10,FALSE)*AA1069,0),""),"")</f>
        <v/>
      </c>
      <c r="BV1069" s="606" t="str">
        <f>IFERROR(IF(BT1069="Ⅱロなし",ROUNDDOWN(L1069*VLOOKUP(K1069,【参考】数式用!$A$4:$J$42,8,FALSE)*AA1069,0),""),"")</f>
        <v/>
      </c>
    </row>
    <row r="1070" spans="1:74" ht="110.1" customHeight="1" thickBot="1">
      <c r="A1070" s="333">
        <v>1057</v>
      </c>
      <c r="B1070" s="1008" t="str">
        <f>IF(基本情報入力シート!B1092="","",基本情報入力シート!B1092)</f>
        <v/>
      </c>
      <c r="C1070" s="1009"/>
      <c r="D1070" s="1009"/>
      <c r="E1070" s="1009"/>
      <c r="F1070" s="1010"/>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24" t="str">
        <f>IF('別紙様式2-2（個票（４、５月））'!M1070="","",'別紙様式2-2（個票（４、５月））'!M1070)</f>
        <v/>
      </c>
      <c r="N1070" s="584" t="str">
        <f>IF('別紙様式2-2（個票（４、５月））'!N1070="","",'別紙様式2-2（個票（４、５月））'!N1070)</f>
        <v/>
      </c>
      <c r="O1070" s="336"/>
      <c r="P1070" s="337" t="str">
        <f>IFERROR(VLOOKUP(K1070,【参考】数式用!$A$2:$M$57,MATCH(O1070,【参考】数式用!$G$3:$M$3,0)+6,0),"")</f>
        <v/>
      </c>
      <c r="Q1070" s="338" t="s">
        <v>118</v>
      </c>
      <c r="R1070" s="339"/>
      <c r="S1070" s="340" t="s">
        <v>183</v>
      </c>
      <c r="T1070" s="339"/>
      <c r="U1070" s="340" t="s">
        <v>184</v>
      </c>
      <c r="V1070" s="339"/>
      <c r="W1070" s="340" t="s">
        <v>183</v>
      </c>
      <c r="X1070" s="339"/>
      <c r="Y1070" s="340" t="s">
        <v>185</v>
      </c>
      <c r="Z1070" s="340" t="s">
        <v>186</v>
      </c>
      <c r="AA1070" s="340" t="str">
        <f t="shared" si="509"/>
        <v/>
      </c>
      <c r="AB1070" s="341" t="s">
        <v>187</v>
      </c>
      <c r="AC1070" s="342" t="str">
        <f t="shared" si="510"/>
        <v/>
      </c>
      <c r="AD1070" s="509" t="str">
        <f t="shared" si="511"/>
        <v/>
      </c>
      <c r="AE1070" s="343" t="str">
        <f>IFERROR(ROUNDDOWN(ROUNDDOWN(ROUND(L1070*VLOOKUP(K1070,【参考】数式用!$A$2:$M$57,MATCH("処遇改善加算Ⅳ",【参考】数式用!$G$3:$M$3,0)+6,0),0),0)*AA1070*0.5,0), "")</f>
        <v/>
      </c>
      <c r="AF1070" s="344"/>
      <c r="AG1070" s="345"/>
      <c r="AH1070" s="345"/>
      <c r="AI1070" s="344"/>
      <c r="AJ1070" s="382"/>
      <c r="AK1070" s="346"/>
      <c r="AL1070" s="324" t="str">
        <f t="shared" si="512"/>
        <v/>
      </c>
      <c r="AM1070" s="325" t="str">
        <f t="shared" si="513"/>
        <v/>
      </c>
      <c r="AN1070" s="255"/>
      <c r="AO1070" s="577" t="str">
        <f>IFERROR(VLOOKUP(K1070,【参考】数式用!$A$2:$N$57,14,FALSE),"")</f>
        <v/>
      </c>
      <c r="AP1070" s="577" t="str">
        <f t="shared" si="514"/>
        <v/>
      </c>
      <c r="AQ1070" s="560" t="str">
        <f t="shared" si="515"/>
        <v/>
      </c>
      <c r="AR1070" s="560" t="str">
        <f t="shared" si="516"/>
        <v>キャリアパス要件Ⅰ・Ⅱ_</v>
      </c>
      <c r="AS1070" s="632" t="str">
        <f t="shared" si="517"/>
        <v>入力済</v>
      </c>
      <c r="AT1070" s="577" t="str">
        <f t="shared" si="518"/>
        <v/>
      </c>
      <c r="AU1070" s="632" t="str">
        <f t="shared" si="519"/>
        <v>入力済</v>
      </c>
      <c r="AV1070" s="632" t="str">
        <f t="shared" si="520"/>
        <v/>
      </c>
      <c r="AW1070" s="632" t="str">
        <f t="shared" si="521"/>
        <v/>
      </c>
      <c r="AX1070" s="577" t="str">
        <f t="shared" si="522"/>
        <v/>
      </c>
      <c r="AY1070" s="632" t="str">
        <f>IFERROR(VLOOKUP(K1070,【参考】数式用!$AR$3:$AS$49, 2, FALSE), "")</f>
        <v/>
      </c>
      <c r="AZ1070" s="577" t="str">
        <f t="shared" si="523"/>
        <v/>
      </c>
      <c r="BA1070" s="559" t="str">
        <f t="shared" si="524"/>
        <v>入力済</v>
      </c>
      <c r="BB1070" s="632" t="str">
        <f>IFERROR(VLOOKUP(K1070,【参考】数式用!$AX$3:$AY$59, 2, FALSE), "")</f>
        <v/>
      </c>
      <c r="BC1070" s="577" t="str">
        <f t="shared" si="525"/>
        <v/>
      </c>
      <c r="BD1070" s="559" t="str">
        <f t="shared" si="526"/>
        <v>入力済</v>
      </c>
      <c r="BE1070" s="559" t="str">
        <f t="shared" si="527"/>
        <v/>
      </c>
      <c r="BF1070" s="559" t="str">
        <f t="shared" si="528"/>
        <v/>
      </c>
      <c r="BG1070" s="559" t="str">
        <f t="shared" si="529"/>
        <v/>
      </c>
      <c r="BH1070" s="559" t="str">
        <f t="shared" si="530"/>
        <v/>
      </c>
      <c r="BI1070" s="559" t="str">
        <f t="shared" si="531"/>
        <v/>
      </c>
      <c r="BK1070" s="27"/>
      <c r="BL1070" s="606" t="str">
        <f t="shared" si="532"/>
        <v/>
      </c>
      <c r="BM1070" s="606" t="str">
        <f t="shared" si="533"/>
        <v/>
      </c>
      <c r="BN1070" s="606" t="str">
        <f t="shared" si="534"/>
        <v/>
      </c>
      <c r="BO1070" s="607" t="str">
        <f>IFERROR(IF(BN1070="対象",ROUNDDOWN(L1070*VLOOKUP(K1070,【参考】数式用!$A$4:$J$42,10,FALSE)*AA1070,0),""),"")</f>
        <v/>
      </c>
      <c r="BP1070" s="606" t="str">
        <f t="shared" si="538"/>
        <v/>
      </c>
      <c r="BQ1070" s="606" t="str">
        <f t="shared" si="535"/>
        <v/>
      </c>
      <c r="BR1070" s="608" t="str">
        <f t="shared" si="539"/>
        <v/>
      </c>
      <c r="BS1070" s="608" t="str">
        <f t="shared" si="536"/>
        <v/>
      </c>
      <c r="BT1070" s="606" t="str">
        <f t="shared" si="537"/>
        <v/>
      </c>
      <c r="BU1070" s="607" t="str">
        <f>IFERROR(IF(BT1070="Ⅱロ有り",ROUNDDOWN(L1070*VLOOKUP(K1070,【参考】数式用!$A$4:$J$42,10,FALSE)*AA1070,0),""),"")</f>
        <v/>
      </c>
      <c r="BV1070" s="606" t="str">
        <f>IFERROR(IF(BT1070="Ⅱロなし",ROUNDDOWN(L1070*VLOOKUP(K1070,【参考】数式用!$A$4:$J$42,8,FALSE)*AA1070,0),""),"")</f>
        <v/>
      </c>
    </row>
    <row r="1071" spans="1:74" ht="110.1" customHeight="1" thickBot="1">
      <c r="A1071" s="333">
        <v>1058</v>
      </c>
      <c r="B1071" s="1008" t="str">
        <f>IF(基本情報入力シート!B1093="","",基本情報入力シート!B1093)</f>
        <v/>
      </c>
      <c r="C1071" s="1009"/>
      <c r="D1071" s="1009"/>
      <c r="E1071" s="1009"/>
      <c r="F1071" s="1010"/>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24" t="str">
        <f>IF('別紙様式2-2（個票（４、５月））'!M1071="","",'別紙様式2-2（個票（４、５月））'!M1071)</f>
        <v/>
      </c>
      <c r="N1071" s="584" t="str">
        <f>IF('別紙様式2-2（個票（４、５月））'!N1071="","",'別紙様式2-2（個票（４、５月））'!N1071)</f>
        <v/>
      </c>
      <c r="O1071" s="336"/>
      <c r="P1071" s="337" t="str">
        <f>IFERROR(VLOOKUP(K1071,【参考】数式用!$A$2:$M$57,MATCH(O1071,【参考】数式用!$G$3:$M$3,0)+6,0),"")</f>
        <v/>
      </c>
      <c r="Q1071" s="338" t="s">
        <v>118</v>
      </c>
      <c r="R1071" s="339"/>
      <c r="S1071" s="340" t="s">
        <v>183</v>
      </c>
      <c r="T1071" s="339"/>
      <c r="U1071" s="340" t="s">
        <v>184</v>
      </c>
      <c r="V1071" s="339"/>
      <c r="W1071" s="340" t="s">
        <v>183</v>
      </c>
      <c r="X1071" s="339"/>
      <c r="Y1071" s="340" t="s">
        <v>185</v>
      </c>
      <c r="Z1071" s="340" t="s">
        <v>186</v>
      </c>
      <c r="AA1071" s="340" t="str">
        <f t="shared" si="509"/>
        <v/>
      </c>
      <c r="AB1071" s="341" t="s">
        <v>187</v>
      </c>
      <c r="AC1071" s="342" t="str">
        <f t="shared" si="510"/>
        <v/>
      </c>
      <c r="AD1071" s="509" t="str">
        <f t="shared" si="511"/>
        <v/>
      </c>
      <c r="AE1071" s="343" t="str">
        <f>IFERROR(ROUNDDOWN(ROUNDDOWN(ROUND(L1071*VLOOKUP(K1071,【参考】数式用!$A$2:$M$57,MATCH("処遇改善加算Ⅳ",【参考】数式用!$G$3:$M$3,0)+6,0),0),0)*AA1071*0.5,0), "")</f>
        <v/>
      </c>
      <c r="AF1071" s="344"/>
      <c r="AG1071" s="345"/>
      <c r="AH1071" s="345"/>
      <c r="AI1071" s="344"/>
      <c r="AJ1071" s="382"/>
      <c r="AK1071" s="346"/>
      <c r="AL1071" s="324" t="str">
        <f t="shared" si="512"/>
        <v/>
      </c>
      <c r="AM1071" s="325" t="str">
        <f t="shared" si="513"/>
        <v/>
      </c>
      <c r="AN1071" s="255"/>
      <c r="AO1071" s="577" t="str">
        <f>IFERROR(VLOOKUP(K1071,【参考】数式用!$A$2:$N$57,14,FALSE),"")</f>
        <v/>
      </c>
      <c r="AP1071" s="577" t="str">
        <f t="shared" si="514"/>
        <v/>
      </c>
      <c r="AQ1071" s="560" t="str">
        <f t="shared" si="515"/>
        <v/>
      </c>
      <c r="AR1071" s="560" t="str">
        <f t="shared" si="516"/>
        <v>キャリアパス要件Ⅰ・Ⅱ_</v>
      </c>
      <c r="AS1071" s="632" t="str">
        <f t="shared" si="517"/>
        <v>入力済</v>
      </c>
      <c r="AT1071" s="577" t="str">
        <f t="shared" si="518"/>
        <v/>
      </c>
      <c r="AU1071" s="632" t="str">
        <f t="shared" si="519"/>
        <v>入力済</v>
      </c>
      <c r="AV1071" s="632" t="str">
        <f t="shared" si="520"/>
        <v/>
      </c>
      <c r="AW1071" s="632" t="str">
        <f t="shared" si="521"/>
        <v/>
      </c>
      <c r="AX1071" s="577" t="str">
        <f t="shared" si="522"/>
        <v/>
      </c>
      <c r="AY1071" s="632" t="str">
        <f>IFERROR(VLOOKUP(K1071,【参考】数式用!$AR$3:$AS$49, 2, FALSE), "")</f>
        <v/>
      </c>
      <c r="AZ1071" s="577" t="str">
        <f t="shared" si="523"/>
        <v/>
      </c>
      <c r="BA1071" s="559" t="str">
        <f t="shared" si="524"/>
        <v>入力済</v>
      </c>
      <c r="BB1071" s="632" t="str">
        <f>IFERROR(VLOOKUP(K1071,【参考】数式用!$AX$3:$AY$59, 2, FALSE), "")</f>
        <v/>
      </c>
      <c r="BC1071" s="577" t="str">
        <f t="shared" si="525"/>
        <v/>
      </c>
      <c r="BD1071" s="559" t="str">
        <f t="shared" si="526"/>
        <v>入力済</v>
      </c>
      <c r="BE1071" s="559" t="str">
        <f t="shared" si="527"/>
        <v/>
      </c>
      <c r="BF1071" s="559" t="str">
        <f t="shared" si="528"/>
        <v/>
      </c>
      <c r="BG1071" s="559" t="str">
        <f t="shared" si="529"/>
        <v/>
      </c>
      <c r="BH1071" s="559" t="str">
        <f t="shared" si="530"/>
        <v/>
      </c>
      <c r="BI1071" s="559" t="str">
        <f t="shared" si="531"/>
        <v/>
      </c>
      <c r="BK1071" s="27"/>
      <c r="BL1071" s="606" t="str">
        <f t="shared" si="532"/>
        <v/>
      </c>
      <c r="BM1071" s="606" t="str">
        <f t="shared" si="533"/>
        <v/>
      </c>
      <c r="BN1071" s="606" t="str">
        <f t="shared" si="534"/>
        <v/>
      </c>
      <c r="BO1071" s="607" t="str">
        <f>IFERROR(IF(BN1071="対象",ROUNDDOWN(L1071*VLOOKUP(K1071,【参考】数式用!$A$4:$J$42,10,FALSE)*AA1071,0),""),"")</f>
        <v/>
      </c>
      <c r="BP1071" s="606" t="str">
        <f t="shared" si="538"/>
        <v/>
      </c>
      <c r="BQ1071" s="606" t="str">
        <f t="shared" si="535"/>
        <v/>
      </c>
      <c r="BR1071" s="608" t="str">
        <f t="shared" si="539"/>
        <v/>
      </c>
      <c r="BS1071" s="608" t="str">
        <f t="shared" si="536"/>
        <v/>
      </c>
      <c r="BT1071" s="606" t="str">
        <f t="shared" si="537"/>
        <v/>
      </c>
      <c r="BU1071" s="607" t="str">
        <f>IFERROR(IF(BT1071="Ⅱロ有り",ROUNDDOWN(L1071*VLOOKUP(K1071,【参考】数式用!$A$4:$J$42,10,FALSE)*AA1071,0),""),"")</f>
        <v/>
      </c>
      <c r="BV1071" s="606" t="str">
        <f>IFERROR(IF(BT1071="Ⅱロなし",ROUNDDOWN(L1071*VLOOKUP(K1071,【参考】数式用!$A$4:$J$42,8,FALSE)*AA1071,0),""),"")</f>
        <v/>
      </c>
    </row>
    <row r="1072" spans="1:74" ht="110.1" customHeight="1" thickBot="1">
      <c r="A1072" s="333">
        <v>1059</v>
      </c>
      <c r="B1072" s="1008" t="str">
        <f>IF(基本情報入力シート!B1094="","",基本情報入力シート!B1094)</f>
        <v/>
      </c>
      <c r="C1072" s="1009"/>
      <c r="D1072" s="1009"/>
      <c r="E1072" s="1009"/>
      <c r="F1072" s="1010"/>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24" t="str">
        <f>IF('別紙様式2-2（個票（４、５月））'!M1072="","",'別紙様式2-2（個票（４、５月））'!M1072)</f>
        <v/>
      </c>
      <c r="N1072" s="584" t="str">
        <f>IF('別紙様式2-2（個票（４、５月））'!N1072="","",'別紙様式2-2（個票（４、５月））'!N1072)</f>
        <v/>
      </c>
      <c r="O1072" s="336"/>
      <c r="P1072" s="337" t="str">
        <f>IFERROR(VLOOKUP(K1072,【参考】数式用!$A$2:$M$57,MATCH(O1072,【参考】数式用!$G$3:$M$3,0)+6,0),"")</f>
        <v/>
      </c>
      <c r="Q1072" s="338" t="s">
        <v>118</v>
      </c>
      <c r="R1072" s="339"/>
      <c r="S1072" s="340" t="s">
        <v>183</v>
      </c>
      <c r="T1072" s="339"/>
      <c r="U1072" s="340" t="s">
        <v>184</v>
      </c>
      <c r="V1072" s="339"/>
      <c r="W1072" s="340" t="s">
        <v>183</v>
      </c>
      <c r="X1072" s="339"/>
      <c r="Y1072" s="340" t="s">
        <v>185</v>
      </c>
      <c r="Z1072" s="340" t="s">
        <v>186</v>
      </c>
      <c r="AA1072" s="340" t="str">
        <f t="shared" si="509"/>
        <v/>
      </c>
      <c r="AB1072" s="341" t="s">
        <v>187</v>
      </c>
      <c r="AC1072" s="342" t="str">
        <f t="shared" si="510"/>
        <v/>
      </c>
      <c r="AD1072" s="509" t="str">
        <f t="shared" si="511"/>
        <v/>
      </c>
      <c r="AE1072" s="343" t="str">
        <f>IFERROR(ROUNDDOWN(ROUNDDOWN(ROUND(L1072*VLOOKUP(K1072,【参考】数式用!$A$2:$M$57,MATCH("処遇改善加算Ⅳ",【参考】数式用!$G$3:$M$3,0)+6,0),0),0)*AA1072*0.5,0), "")</f>
        <v/>
      </c>
      <c r="AF1072" s="344"/>
      <c r="AG1072" s="345"/>
      <c r="AH1072" s="345"/>
      <c r="AI1072" s="344"/>
      <c r="AJ1072" s="382"/>
      <c r="AK1072" s="346"/>
      <c r="AL1072" s="324" t="str">
        <f t="shared" si="512"/>
        <v/>
      </c>
      <c r="AM1072" s="325" t="str">
        <f t="shared" si="513"/>
        <v/>
      </c>
      <c r="AN1072" s="255"/>
      <c r="AO1072" s="577" t="str">
        <f>IFERROR(VLOOKUP(K1072,【参考】数式用!$A$2:$N$57,14,FALSE),"")</f>
        <v/>
      </c>
      <c r="AP1072" s="577" t="str">
        <f t="shared" si="514"/>
        <v/>
      </c>
      <c r="AQ1072" s="560" t="str">
        <f t="shared" si="515"/>
        <v/>
      </c>
      <c r="AR1072" s="560" t="str">
        <f t="shared" si="516"/>
        <v>キャリアパス要件Ⅰ・Ⅱ_</v>
      </c>
      <c r="AS1072" s="632" t="str">
        <f t="shared" si="517"/>
        <v>入力済</v>
      </c>
      <c r="AT1072" s="577" t="str">
        <f t="shared" si="518"/>
        <v/>
      </c>
      <c r="AU1072" s="632" t="str">
        <f t="shared" si="519"/>
        <v>入力済</v>
      </c>
      <c r="AV1072" s="632" t="str">
        <f t="shared" si="520"/>
        <v/>
      </c>
      <c r="AW1072" s="632" t="str">
        <f t="shared" si="521"/>
        <v/>
      </c>
      <c r="AX1072" s="577" t="str">
        <f t="shared" si="522"/>
        <v/>
      </c>
      <c r="AY1072" s="632" t="str">
        <f>IFERROR(VLOOKUP(K1072,【参考】数式用!$AR$3:$AS$49, 2, FALSE), "")</f>
        <v/>
      </c>
      <c r="AZ1072" s="577" t="str">
        <f t="shared" si="523"/>
        <v/>
      </c>
      <c r="BA1072" s="559" t="str">
        <f t="shared" si="524"/>
        <v>入力済</v>
      </c>
      <c r="BB1072" s="632" t="str">
        <f>IFERROR(VLOOKUP(K1072,【参考】数式用!$AX$3:$AY$59, 2, FALSE), "")</f>
        <v/>
      </c>
      <c r="BC1072" s="577" t="str">
        <f t="shared" si="525"/>
        <v/>
      </c>
      <c r="BD1072" s="559" t="str">
        <f t="shared" si="526"/>
        <v>入力済</v>
      </c>
      <c r="BE1072" s="559" t="str">
        <f t="shared" si="527"/>
        <v/>
      </c>
      <c r="BF1072" s="559" t="str">
        <f t="shared" si="528"/>
        <v/>
      </c>
      <c r="BG1072" s="559" t="str">
        <f t="shared" si="529"/>
        <v/>
      </c>
      <c r="BH1072" s="559" t="str">
        <f t="shared" si="530"/>
        <v/>
      </c>
      <c r="BI1072" s="559" t="str">
        <f t="shared" si="531"/>
        <v/>
      </c>
      <c r="BK1072" s="27"/>
      <c r="BL1072" s="606" t="str">
        <f t="shared" si="532"/>
        <v/>
      </c>
      <c r="BM1072" s="606" t="str">
        <f t="shared" si="533"/>
        <v/>
      </c>
      <c r="BN1072" s="606" t="str">
        <f t="shared" si="534"/>
        <v/>
      </c>
      <c r="BO1072" s="607" t="str">
        <f>IFERROR(IF(BN1072="対象",ROUNDDOWN(L1072*VLOOKUP(K1072,【参考】数式用!$A$4:$J$42,10,FALSE)*AA1072,0),""),"")</f>
        <v/>
      </c>
      <c r="BP1072" s="606" t="str">
        <f t="shared" si="538"/>
        <v/>
      </c>
      <c r="BQ1072" s="606" t="str">
        <f t="shared" si="535"/>
        <v/>
      </c>
      <c r="BR1072" s="608" t="str">
        <f t="shared" si="539"/>
        <v/>
      </c>
      <c r="BS1072" s="608" t="str">
        <f t="shared" si="536"/>
        <v/>
      </c>
      <c r="BT1072" s="606" t="str">
        <f t="shared" si="537"/>
        <v/>
      </c>
      <c r="BU1072" s="607" t="str">
        <f>IFERROR(IF(BT1072="Ⅱロ有り",ROUNDDOWN(L1072*VLOOKUP(K1072,【参考】数式用!$A$4:$J$42,10,FALSE)*AA1072,0),""),"")</f>
        <v/>
      </c>
      <c r="BV1072" s="606" t="str">
        <f>IFERROR(IF(BT1072="Ⅱロなし",ROUNDDOWN(L1072*VLOOKUP(K1072,【参考】数式用!$A$4:$J$42,8,FALSE)*AA1072,0),""),"")</f>
        <v/>
      </c>
    </row>
    <row r="1073" spans="1:74" ht="110.1" customHeight="1" thickBot="1">
      <c r="A1073" s="333">
        <v>1060</v>
      </c>
      <c r="B1073" s="1008" t="str">
        <f>IF(基本情報入力シート!B1095="","",基本情報入力シート!B1095)</f>
        <v/>
      </c>
      <c r="C1073" s="1009"/>
      <c r="D1073" s="1009"/>
      <c r="E1073" s="1009"/>
      <c r="F1073" s="1010"/>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24" t="str">
        <f>IF('別紙様式2-2（個票（４、５月））'!M1073="","",'別紙様式2-2（個票（４、５月））'!M1073)</f>
        <v/>
      </c>
      <c r="N1073" s="584" t="str">
        <f>IF('別紙様式2-2（個票（４、５月））'!N1073="","",'別紙様式2-2（個票（４、５月））'!N1073)</f>
        <v/>
      </c>
      <c r="O1073" s="336"/>
      <c r="P1073" s="337" t="str">
        <f>IFERROR(VLOOKUP(K1073,【参考】数式用!$A$2:$M$57,MATCH(O1073,【参考】数式用!$G$3:$M$3,0)+6,0),"")</f>
        <v/>
      </c>
      <c r="Q1073" s="338" t="s">
        <v>118</v>
      </c>
      <c r="R1073" s="339"/>
      <c r="S1073" s="340" t="s">
        <v>183</v>
      </c>
      <c r="T1073" s="339"/>
      <c r="U1073" s="340" t="s">
        <v>184</v>
      </c>
      <c r="V1073" s="339"/>
      <c r="W1073" s="340" t="s">
        <v>183</v>
      </c>
      <c r="X1073" s="339"/>
      <c r="Y1073" s="340" t="s">
        <v>185</v>
      </c>
      <c r="Z1073" s="340" t="s">
        <v>186</v>
      </c>
      <c r="AA1073" s="340" t="str">
        <f t="shared" si="509"/>
        <v/>
      </c>
      <c r="AB1073" s="341" t="s">
        <v>187</v>
      </c>
      <c r="AC1073" s="342" t="str">
        <f t="shared" si="510"/>
        <v/>
      </c>
      <c r="AD1073" s="509" t="str">
        <f t="shared" si="511"/>
        <v/>
      </c>
      <c r="AE1073" s="343" t="str">
        <f>IFERROR(ROUNDDOWN(ROUNDDOWN(ROUND(L1073*VLOOKUP(K1073,【参考】数式用!$A$2:$M$57,MATCH("処遇改善加算Ⅳ",【参考】数式用!$G$3:$M$3,0)+6,0),0),0)*AA1073*0.5,0), "")</f>
        <v/>
      </c>
      <c r="AF1073" s="344"/>
      <c r="AG1073" s="345"/>
      <c r="AH1073" s="345"/>
      <c r="AI1073" s="344"/>
      <c r="AJ1073" s="382"/>
      <c r="AK1073" s="346"/>
      <c r="AL1073" s="324" t="str">
        <f t="shared" si="512"/>
        <v/>
      </c>
      <c r="AM1073" s="325" t="str">
        <f t="shared" si="513"/>
        <v/>
      </c>
      <c r="AN1073" s="255"/>
      <c r="AO1073" s="577" t="str">
        <f>IFERROR(VLOOKUP(K1073,【参考】数式用!$A$2:$N$57,14,FALSE),"")</f>
        <v/>
      </c>
      <c r="AP1073" s="577" t="str">
        <f t="shared" si="514"/>
        <v/>
      </c>
      <c r="AQ1073" s="560" t="str">
        <f t="shared" si="515"/>
        <v/>
      </c>
      <c r="AR1073" s="560" t="str">
        <f t="shared" si="516"/>
        <v>キャリアパス要件Ⅰ・Ⅱ_</v>
      </c>
      <c r="AS1073" s="632" t="str">
        <f t="shared" si="517"/>
        <v>入力済</v>
      </c>
      <c r="AT1073" s="577" t="str">
        <f t="shared" si="518"/>
        <v/>
      </c>
      <c r="AU1073" s="632" t="str">
        <f t="shared" si="519"/>
        <v>入力済</v>
      </c>
      <c r="AV1073" s="632" t="str">
        <f t="shared" si="520"/>
        <v/>
      </c>
      <c r="AW1073" s="632" t="str">
        <f t="shared" si="521"/>
        <v/>
      </c>
      <c r="AX1073" s="577" t="str">
        <f t="shared" si="522"/>
        <v/>
      </c>
      <c r="AY1073" s="632" t="str">
        <f>IFERROR(VLOOKUP(K1073,【参考】数式用!$AR$3:$AS$49, 2, FALSE), "")</f>
        <v/>
      </c>
      <c r="AZ1073" s="577" t="str">
        <f t="shared" si="523"/>
        <v/>
      </c>
      <c r="BA1073" s="559" t="str">
        <f t="shared" si="524"/>
        <v>入力済</v>
      </c>
      <c r="BB1073" s="632" t="str">
        <f>IFERROR(VLOOKUP(K1073,【参考】数式用!$AX$3:$AY$59, 2, FALSE), "")</f>
        <v/>
      </c>
      <c r="BC1073" s="577" t="str">
        <f t="shared" si="525"/>
        <v/>
      </c>
      <c r="BD1073" s="559" t="str">
        <f t="shared" si="526"/>
        <v>入力済</v>
      </c>
      <c r="BE1073" s="559" t="str">
        <f t="shared" si="527"/>
        <v/>
      </c>
      <c r="BF1073" s="559" t="str">
        <f t="shared" si="528"/>
        <v/>
      </c>
      <c r="BG1073" s="559" t="str">
        <f t="shared" si="529"/>
        <v/>
      </c>
      <c r="BH1073" s="559" t="str">
        <f t="shared" si="530"/>
        <v/>
      </c>
      <c r="BI1073" s="559" t="str">
        <f t="shared" si="531"/>
        <v/>
      </c>
      <c r="BK1073" s="27"/>
      <c r="BL1073" s="606" t="str">
        <f t="shared" si="532"/>
        <v/>
      </c>
      <c r="BM1073" s="606" t="str">
        <f t="shared" si="533"/>
        <v/>
      </c>
      <c r="BN1073" s="606" t="str">
        <f t="shared" si="534"/>
        <v/>
      </c>
      <c r="BO1073" s="607" t="str">
        <f>IFERROR(IF(BN1073="対象",ROUNDDOWN(L1073*VLOOKUP(K1073,【参考】数式用!$A$4:$J$42,10,FALSE)*AA1073,0),""),"")</f>
        <v/>
      </c>
      <c r="BP1073" s="606" t="str">
        <f t="shared" si="538"/>
        <v/>
      </c>
      <c r="BQ1073" s="606" t="str">
        <f t="shared" si="535"/>
        <v/>
      </c>
      <c r="BR1073" s="608" t="str">
        <f t="shared" si="539"/>
        <v/>
      </c>
      <c r="BS1073" s="608" t="str">
        <f t="shared" si="536"/>
        <v/>
      </c>
      <c r="BT1073" s="606" t="str">
        <f t="shared" si="537"/>
        <v/>
      </c>
      <c r="BU1073" s="607" t="str">
        <f>IFERROR(IF(BT1073="Ⅱロ有り",ROUNDDOWN(L1073*VLOOKUP(K1073,【参考】数式用!$A$4:$J$42,10,FALSE)*AA1073,0),""),"")</f>
        <v/>
      </c>
      <c r="BV1073" s="606" t="str">
        <f>IFERROR(IF(BT1073="Ⅱロなし",ROUNDDOWN(L1073*VLOOKUP(K1073,【参考】数式用!$A$4:$J$42,8,FALSE)*AA1073,0),""),"")</f>
        <v/>
      </c>
    </row>
    <row r="1074" spans="1:74" ht="110.1" customHeight="1" thickBot="1">
      <c r="A1074" s="333">
        <v>1061</v>
      </c>
      <c r="B1074" s="1008" t="str">
        <f>IF(基本情報入力シート!B1096="","",基本情報入力シート!B1096)</f>
        <v/>
      </c>
      <c r="C1074" s="1009"/>
      <c r="D1074" s="1009"/>
      <c r="E1074" s="1009"/>
      <c r="F1074" s="1010"/>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24" t="str">
        <f>IF('別紙様式2-2（個票（４、５月））'!M1074="","",'別紙様式2-2（個票（４、５月））'!M1074)</f>
        <v/>
      </c>
      <c r="N1074" s="584" t="str">
        <f>IF('別紙様式2-2（個票（４、５月））'!N1074="","",'別紙様式2-2（個票（４、５月））'!N1074)</f>
        <v/>
      </c>
      <c r="O1074" s="336"/>
      <c r="P1074" s="337" t="str">
        <f>IFERROR(VLOOKUP(K1074,【参考】数式用!$A$2:$M$57,MATCH(O1074,【参考】数式用!$G$3:$M$3,0)+6,0),"")</f>
        <v/>
      </c>
      <c r="Q1074" s="338" t="s">
        <v>118</v>
      </c>
      <c r="R1074" s="339"/>
      <c r="S1074" s="340" t="s">
        <v>183</v>
      </c>
      <c r="T1074" s="339"/>
      <c r="U1074" s="340" t="s">
        <v>184</v>
      </c>
      <c r="V1074" s="339"/>
      <c r="W1074" s="340" t="s">
        <v>183</v>
      </c>
      <c r="X1074" s="339"/>
      <c r="Y1074" s="340" t="s">
        <v>185</v>
      </c>
      <c r="Z1074" s="340" t="s">
        <v>186</v>
      </c>
      <c r="AA1074" s="340" t="str">
        <f t="shared" ref="AA1074:AA1137" si="540">IF(R1074&gt;=1,(V1074*12+X1074)-(R1074*12+T1074)+1,"")</f>
        <v/>
      </c>
      <c r="AB1074" s="341" t="s">
        <v>187</v>
      </c>
      <c r="AC1074" s="342" t="str">
        <f t="shared" ref="AC1074:AC1137" si="541">IFERROR(ROUNDDOWN(ROUND(L1074*P1074,0),0)*AA1074,"")</f>
        <v/>
      </c>
      <c r="AD1074" s="509"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2"/>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77" t="str">
        <f>IFERROR(VLOOKUP(K1074,【参考】数式用!$A$2:$N$57,14,FALSE),"")</f>
        <v/>
      </c>
      <c r="AP1074" s="577" t="str">
        <f t="shared" ref="AP1074:AP1137" si="545">IF(AND(K1074&lt;&gt;""),"O列に色付け","")</f>
        <v/>
      </c>
      <c r="AQ1074" s="560" t="str">
        <f t="shared" ref="AQ1074:AQ1137" si="546">IF(AND(AE1074&lt;&gt;0,AE1074&lt;&gt;"",AO1074="加算対象"),IF(AF1074="○","入力済","未入力"),"")</f>
        <v/>
      </c>
      <c r="AR1074" s="560" t="str">
        <f t="shared" ref="AR1074:AR1137" si="547">"キャリアパス要件Ⅰ・Ⅱ_"&amp;AO1074</f>
        <v>キャリアパス要件Ⅰ・Ⅱ_</v>
      </c>
      <c r="AS1074" s="632" t="str">
        <f t="shared" ref="AS1074:AS1137" si="548">IF(AND(O1074&lt;&gt;"", AG1074=""), "未入力", "入力済")</f>
        <v>入力済</v>
      </c>
      <c r="AT1074" s="577" t="str">
        <f t="shared" ref="AT1074:AT1137" si="549">IF(AND(O1074&lt;&gt;"", O1074&lt;&gt;"処遇改善加算Ⅳ",AO1074="加算対象"),"AH列に色付け","")</f>
        <v/>
      </c>
      <c r="AU1074" s="632" t="str">
        <f t="shared" ref="AU1074:AU1137" si="550">IF(AND(O1074&lt;&gt;"", O1074&lt;&gt;"処遇改善加算Ⅳ",O1074&lt;&gt;"処遇改善加算", AH1074=""), "未入力", "入力済")</f>
        <v>入力済</v>
      </c>
      <c r="AV1074" s="632" t="str">
        <f t="shared" ref="AV1074:AV1137" si="551">IF(OR(ISNUMBER(SEARCH("処遇改善加算Ⅰ",O1074)),ISNUMBER(SEARCH("処遇改善加算Ⅱ",O1074))),"対象","")</f>
        <v/>
      </c>
      <c r="AW1074" s="632" t="str">
        <f t="shared" ref="AW1074:AW1137" si="552">IF(AND(O1074&lt;&gt;"", O1074&lt;&gt;"処遇改善加算Ⅲ", O1074&lt;&gt;"処遇改善加算Ⅳ",O1074&lt;&gt;"処遇改善加算"),"対象", "")</f>
        <v/>
      </c>
      <c r="AX1074" s="577" t="str">
        <f t="shared" ref="AX1074:AX1137" si="553">IF(AND(AW1074=1, OR(AI1074=0,AI1074=""),AO1074="加算対象"),"AH列に色付け","")</f>
        <v/>
      </c>
      <c r="AY1074" s="632" t="str">
        <f>IFERROR(VLOOKUP(K1074,【参考】数式用!$AR$3:$AS$49, 2, FALSE), "")</f>
        <v/>
      </c>
      <c r="AZ1074" s="577" t="str">
        <f t="shared" ref="AZ1074:AZ1137" si="554">IF(AND(AO1074="加算対象",OR(O1074="処遇改善加算Ⅰイ",O1074="処遇改善加算Ⅰロ")),"AJ列に色付け","")</f>
        <v/>
      </c>
      <c r="BA1074" s="559" t="str">
        <f t="shared" ref="BA1074:BA1137" si="555">IF(AND(OR(O1074="処遇改善加算Ⅰイ",O1074="処遇改善加算Ⅰロ"), AJ1074=""), "未入力","入力済")</f>
        <v>入力済</v>
      </c>
      <c r="BB1074" s="632" t="str">
        <f>IFERROR(VLOOKUP(K1074,【参考】数式用!$AX$3:$AY$59, 2, FALSE), "")</f>
        <v/>
      </c>
      <c r="BC1074" s="577" t="str">
        <f t="shared" ref="BC1074:BC1137" si="556">IF(OR(COUNTIF(AG1074:AI1074,"*令和８年度特例要件を*")&gt;0,ISNUMBER(SEARCH("処遇改善加算Ⅰロ",O1074)),ISNUMBER(SEARCH("処遇改善加算Ⅱロ",O1074)),AO1074="加算対象外"),"AK列に色付け","")</f>
        <v/>
      </c>
      <c r="BD1074" s="559" t="str">
        <f t="shared" ref="BD1074:BD1137" si="557">IF(AND(COUNTIF(AG1074:AI1074,"*令和８年度特例要件を*")&gt;0,AK1074=""), "未入力","入力済")</f>
        <v>入力済</v>
      </c>
      <c r="BE1074" s="559" t="str">
        <f t="shared" ref="BE1074:BE1137" si="558">IF(OR(ISNUMBER(SEARCH("処遇改善加算Ⅰロ",O1074)),ISNUMBER(SEARCH("処遇改善加算Ⅱロ",O1074))),"",IF(AND(BC1074="AK列に色付け",OR(AG1074="○",AG1074="誓約"),AH1074="○",AI1074&gt;=1),"AK列色消し",""))</f>
        <v/>
      </c>
      <c r="BF1074" s="559" t="str">
        <f t="shared" ref="BF1074:BF1137" si="559">IF(AND(O1074="処遇改善加算",OR(AG1074="○",AG1074="誓約")),"AK列色消し","")</f>
        <v/>
      </c>
      <c r="BG1074" s="559" t="str">
        <f t="shared" ref="BG1074:BG1137" si="560">IF(OR(TRIM(BC1074)="",BE1074="AK列色消し",BF1074="AK列色消し"),"","入力必要")</f>
        <v/>
      </c>
      <c r="BH1074" s="559" t="str">
        <f t="shared" ref="BH1074:BH1137" si="561">IF(AND(BE1074="",BG1074="入力必要"),IF(AK1074="","未入力","入力済"),"")</f>
        <v/>
      </c>
      <c r="BI1074" s="559" t="str">
        <f t="shared" ref="BI1074:BI1137" si="562">G1074</f>
        <v/>
      </c>
      <c r="BK1074" s="27"/>
      <c r="BL1074" s="606" t="str">
        <f t="shared" ref="BL1074:BL1137" si="563">IF(AND(K1074&lt;&gt;"",K1074&lt;&gt;"計画相談支援",K1074&lt;&gt;"地域相談支援（地域定着支援）",K1074&lt;&gt;"地域相談支援（地域移行支援）",K1074&lt;&gt;"障害児相談支援"),"O列に色付け","")</f>
        <v/>
      </c>
      <c r="BM1074" s="606" t="str">
        <f t="shared" ref="BM1074:BM1137" si="564">IF(OR(O1074="処遇改善加算Ⅰロ",O1074="処遇改善加算Ⅱロ"),"対象","")</f>
        <v/>
      </c>
      <c r="BN1074" s="60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607" t="str">
        <f>IFERROR(IF(BN1074="対象",ROUNDDOWN(L1074*VLOOKUP(K1074,【参考】数式用!$A$4:$J$42,10,FALSE)*AA1074,0),""),"")</f>
        <v/>
      </c>
      <c r="BP1074" s="606" t="str">
        <f t="shared" si="538"/>
        <v/>
      </c>
      <c r="BQ1074" s="606" t="str">
        <f t="shared" ref="BQ1074:BQ1137" si="566">IF(O1074="処遇改善加算","対象","")</f>
        <v/>
      </c>
      <c r="BR1074" s="608" t="str">
        <f t="shared" si="539"/>
        <v/>
      </c>
      <c r="BS1074" s="608" t="str">
        <f t="shared" ref="BS1074:BS1137" si="567">IF(BM1074="対象","",IF(COUNTIF(AF1074:AH1074,"*令和８年度特例要件を*")&gt;0,"特例要件",""))</f>
        <v/>
      </c>
      <c r="BT1074" s="606" t="str">
        <f t="shared" ref="BT1074:BT1137" si="568">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607" t="str">
        <f>IFERROR(IF(BT1074="Ⅱロ有り",ROUNDDOWN(L1074*VLOOKUP(K1074,【参考】数式用!$A$4:$J$42,10,FALSE)*AA1074,0),""),"")</f>
        <v/>
      </c>
      <c r="BV1074" s="606" t="str">
        <f>IFERROR(IF(BT1074="Ⅱロなし",ROUNDDOWN(L1074*VLOOKUP(K1074,【参考】数式用!$A$4:$J$42,8,FALSE)*AA1074,0),""),"")</f>
        <v/>
      </c>
    </row>
    <row r="1075" spans="1:74" ht="110.1" customHeight="1" thickBot="1">
      <c r="A1075" s="333">
        <v>1062</v>
      </c>
      <c r="B1075" s="1008" t="str">
        <f>IF(基本情報入力シート!B1097="","",基本情報入力シート!B1097)</f>
        <v/>
      </c>
      <c r="C1075" s="1009"/>
      <c r="D1075" s="1009"/>
      <c r="E1075" s="1009"/>
      <c r="F1075" s="1010"/>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24" t="str">
        <f>IF('別紙様式2-2（個票（４、５月））'!M1075="","",'別紙様式2-2（個票（４、５月））'!M1075)</f>
        <v/>
      </c>
      <c r="N1075" s="584" t="str">
        <f>IF('別紙様式2-2（個票（４、５月））'!N1075="","",'別紙様式2-2（個票（４、５月））'!N1075)</f>
        <v/>
      </c>
      <c r="O1075" s="336"/>
      <c r="P1075" s="337" t="str">
        <f>IFERROR(VLOOKUP(K1075,【参考】数式用!$A$2:$M$57,MATCH(O1075,【参考】数式用!$G$3:$M$3,0)+6,0),"")</f>
        <v/>
      </c>
      <c r="Q1075" s="338" t="s">
        <v>118</v>
      </c>
      <c r="R1075" s="339"/>
      <c r="S1075" s="340" t="s">
        <v>183</v>
      </c>
      <c r="T1075" s="339"/>
      <c r="U1075" s="340" t="s">
        <v>184</v>
      </c>
      <c r="V1075" s="339"/>
      <c r="W1075" s="340" t="s">
        <v>183</v>
      </c>
      <c r="X1075" s="339"/>
      <c r="Y1075" s="340" t="s">
        <v>185</v>
      </c>
      <c r="Z1075" s="340" t="s">
        <v>186</v>
      </c>
      <c r="AA1075" s="340" t="str">
        <f t="shared" si="540"/>
        <v/>
      </c>
      <c r="AB1075" s="341" t="s">
        <v>187</v>
      </c>
      <c r="AC1075" s="342" t="str">
        <f t="shared" si="541"/>
        <v/>
      </c>
      <c r="AD1075" s="509" t="str">
        <f t="shared" si="542"/>
        <v/>
      </c>
      <c r="AE1075" s="343" t="str">
        <f>IFERROR(ROUNDDOWN(ROUNDDOWN(ROUND(L1075*VLOOKUP(K1075,【参考】数式用!$A$2:$M$57,MATCH("処遇改善加算Ⅳ",【参考】数式用!$G$3:$M$3,0)+6,0),0),0)*AA1075*0.5,0), "")</f>
        <v/>
      </c>
      <c r="AF1075" s="344"/>
      <c r="AG1075" s="345"/>
      <c r="AH1075" s="345"/>
      <c r="AI1075" s="344"/>
      <c r="AJ1075" s="382"/>
      <c r="AK1075" s="346"/>
      <c r="AL1075" s="324" t="str">
        <f t="shared" si="543"/>
        <v/>
      </c>
      <c r="AM1075" s="325" t="str">
        <f t="shared" si="544"/>
        <v/>
      </c>
      <c r="AN1075" s="255"/>
      <c r="AO1075" s="577" t="str">
        <f>IFERROR(VLOOKUP(K1075,【参考】数式用!$A$2:$N$57,14,FALSE),"")</f>
        <v/>
      </c>
      <c r="AP1075" s="577" t="str">
        <f t="shared" si="545"/>
        <v/>
      </c>
      <c r="AQ1075" s="560" t="str">
        <f t="shared" si="546"/>
        <v/>
      </c>
      <c r="AR1075" s="560" t="str">
        <f t="shared" si="547"/>
        <v>キャリアパス要件Ⅰ・Ⅱ_</v>
      </c>
      <c r="AS1075" s="632" t="str">
        <f t="shared" si="548"/>
        <v>入力済</v>
      </c>
      <c r="AT1075" s="577" t="str">
        <f t="shared" si="549"/>
        <v/>
      </c>
      <c r="AU1075" s="632" t="str">
        <f t="shared" si="550"/>
        <v>入力済</v>
      </c>
      <c r="AV1075" s="632" t="str">
        <f t="shared" si="551"/>
        <v/>
      </c>
      <c r="AW1075" s="632" t="str">
        <f t="shared" si="552"/>
        <v/>
      </c>
      <c r="AX1075" s="577" t="str">
        <f t="shared" si="553"/>
        <v/>
      </c>
      <c r="AY1075" s="632" t="str">
        <f>IFERROR(VLOOKUP(K1075,【参考】数式用!$AR$3:$AS$49, 2, FALSE), "")</f>
        <v/>
      </c>
      <c r="AZ1075" s="577" t="str">
        <f t="shared" si="554"/>
        <v/>
      </c>
      <c r="BA1075" s="559" t="str">
        <f t="shared" si="555"/>
        <v>入力済</v>
      </c>
      <c r="BB1075" s="632" t="str">
        <f>IFERROR(VLOOKUP(K1075,【参考】数式用!$AX$3:$AY$59, 2, FALSE), "")</f>
        <v/>
      </c>
      <c r="BC1075" s="577" t="str">
        <f t="shared" si="556"/>
        <v/>
      </c>
      <c r="BD1075" s="559" t="str">
        <f t="shared" si="557"/>
        <v>入力済</v>
      </c>
      <c r="BE1075" s="559" t="str">
        <f t="shared" si="558"/>
        <v/>
      </c>
      <c r="BF1075" s="559" t="str">
        <f t="shared" si="559"/>
        <v/>
      </c>
      <c r="BG1075" s="559" t="str">
        <f t="shared" si="560"/>
        <v/>
      </c>
      <c r="BH1075" s="559" t="str">
        <f t="shared" si="561"/>
        <v/>
      </c>
      <c r="BI1075" s="559" t="str">
        <f t="shared" si="562"/>
        <v/>
      </c>
      <c r="BK1075" s="27"/>
      <c r="BL1075" s="606" t="str">
        <f t="shared" si="563"/>
        <v/>
      </c>
      <c r="BM1075" s="606" t="str">
        <f t="shared" si="564"/>
        <v/>
      </c>
      <c r="BN1075" s="606" t="str">
        <f t="shared" si="565"/>
        <v/>
      </c>
      <c r="BO1075" s="607" t="str">
        <f>IFERROR(IF(BN1075="対象",ROUNDDOWN(L1075*VLOOKUP(K1075,【参考】数式用!$A$4:$J$42,10,FALSE)*AA1075,0),""),"")</f>
        <v/>
      </c>
      <c r="BP1075" s="606" t="str">
        <f t="shared" si="538"/>
        <v/>
      </c>
      <c r="BQ1075" s="606" t="str">
        <f t="shared" si="566"/>
        <v/>
      </c>
      <c r="BR1075" s="608" t="str">
        <f t="shared" si="539"/>
        <v/>
      </c>
      <c r="BS1075" s="608" t="str">
        <f t="shared" si="567"/>
        <v/>
      </c>
      <c r="BT1075" s="606" t="str">
        <f t="shared" si="568"/>
        <v/>
      </c>
      <c r="BU1075" s="607" t="str">
        <f>IFERROR(IF(BT1075="Ⅱロ有り",ROUNDDOWN(L1075*VLOOKUP(K1075,【参考】数式用!$A$4:$J$42,10,FALSE)*AA1075,0),""),"")</f>
        <v/>
      </c>
      <c r="BV1075" s="606" t="str">
        <f>IFERROR(IF(BT1075="Ⅱロなし",ROUNDDOWN(L1075*VLOOKUP(K1075,【参考】数式用!$A$4:$J$42,8,FALSE)*AA1075,0),""),"")</f>
        <v/>
      </c>
    </row>
    <row r="1076" spans="1:74" ht="110.1" customHeight="1" thickBot="1">
      <c r="A1076" s="333">
        <v>1063</v>
      </c>
      <c r="B1076" s="1008" t="str">
        <f>IF(基本情報入力シート!B1098="","",基本情報入力シート!B1098)</f>
        <v/>
      </c>
      <c r="C1076" s="1009"/>
      <c r="D1076" s="1009"/>
      <c r="E1076" s="1009"/>
      <c r="F1076" s="1010"/>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24" t="str">
        <f>IF('別紙様式2-2（個票（４、５月））'!M1076="","",'別紙様式2-2（個票（４、５月））'!M1076)</f>
        <v/>
      </c>
      <c r="N1076" s="584" t="str">
        <f>IF('別紙様式2-2（個票（４、５月））'!N1076="","",'別紙様式2-2（個票（４、５月））'!N1076)</f>
        <v/>
      </c>
      <c r="O1076" s="336"/>
      <c r="P1076" s="337" t="str">
        <f>IFERROR(VLOOKUP(K1076,【参考】数式用!$A$2:$M$57,MATCH(O1076,【参考】数式用!$G$3:$M$3,0)+6,0),"")</f>
        <v/>
      </c>
      <c r="Q1076" s="338" t="s">
        <v>118</v>
      </c>
      <c r="R1076" s="339"/>
      <c r="S1076" s="340" t="s">
        <v>183</v>
      </c>
      <c r="T1076" s="339"/>
      <c r="U1076" s="340" t="s">
        <v>184</v>
      </c>
      <c r="V1076" s="339"/>
      <c r="W1076" s="340" t="s">
        <v>183</v>
      </c>
      <c r="X1076" s="339"/>
      <c r="Y1076" s="340" t="s">
        <v>185</v>
      </c>
      <c r="Z1076" s="340" t="s">
        <v>186</v>
      </c>
      <c r="AA1076" s="340" t="str">
        <f t="shared" si="540"/>
        <v/>
      </c>
      <c r="AB1076" s="341" t="s">
        <v>187</v>
      </c>
      <c r="AC1076" s="342" t="str">
        <f t="shared" si="541"/>
        <v/>
      </c>
      <c r="AD1076" s="509" t="str">
        <f t="shared" si="542"/>
        <v/>
      </c>
      <c r="AE1076" s="343" t="str">
        <f>IFERROR(ROUNDDOWN(ROUNDDOWN(ROUND(L1076*VLOOKUP(K1076,【参考】数式用!$A$2:$M$57,MATCH("処遇改善加算Ⅳ",【参考】数式用!$G$3:$M$3,0)+6,0),0),0)*AA1076*0.5,0), "")</f>
        <v/>
      </c>
      <c r="AF1076" s="344"/>
      <c r="AG1076" s="345"/>
      <c r="AH1076" s="345"/>
      <c r="AI1076" s="344"/>
      <c r="AJ1076" s="382"/>
      <c r="AK1076" s="346"/>
      <c r="AL1076" s="324" t="str">
        <f t="shared" si="543"/>
        <v/>
      </c>
      <c r="AM1076" s="325" t="str">
        <f t="shared" si="544"/>
        <v/>
      </c>
      <c r="AN1076" s="255"/>
      <c r="AO1076" s="577" t="str">
        <f>IFERROR(VLOOKUP(K1076,【参考】数式用!$A$2:$N$57,14,FALSE),"")</f>
        <v/>
      </c>
      <c r="AP1076" s="577" t="str">
        <f t="shared" si="545"/>
        <v/>
      </c>
      <c r="AQ1076" s="560" t="str">
        <f t="shared" si="546"/>
        <v/>
      </c>
      <c r="AR1076" s="560" t="str">
        <f t="shared" si="547"/>
        <v>キャリアパス要件Ⅰ・Ⅱ_</v>
      </c>
      <c r="AS1076" s="632" t="str">
        <f t="shared" si="548"/>
        <v>入力済</v>
      </c>
      <c r="AT1076" s="577" t="str">
        <f t="shared" si="549"/>
        <v/>
      </c>
      <c r="AU1076" s="632" t="str">
        <f t="shared" si="550"/>
        <v>入力済</v>
      </c>
      <c r="AV1076" s="632" t="str">
        <f t="shared" si="551"/>
        <v/>
      </c>
      <c r="AW1076" s="632" t="str">
        <f t="shared" si="552"/>
        <v/>
      </c>
      <c r="AX1076" s="577" t="str">
        <f t="shared" si="553"/>
        <v/>
      </c>
      <c r="AY1076" s="632" t="str">
        <f>IFERROR(VLOOKUP(K1076,【参考】数式用!$AR$3:$AS$49, 2, FALSE), "")</f>
        <v/>
      </c>
      <c r="AZ1076" s="577" t="str">
        <f t="shared" si="554"/>
        <v/>
      </c>
      <c r="BA1076" s="559" t="str">
        <f t="shared" si="555"/>
        <v>入力済</v>
      </c>
      <c r="BB1076" s="632" t="str">
        <f>IFERROR(VLOOKUP(K1076,【参考】数式用!$AX$3:$AY$59, 2, FALSE), "")</f>
        <v/>
      </c>
      <c r="BC1076" s="577" t="str">
        <f t="shared" si="556"/>
        <v/>
      </c>
      <c r="BD1076" s="559" t="str">
        <f t="shared" si="557"/>
        <v>入力済</v>
      </c>
      <c r="BE1076" s="559" t="str">
        <f t="shared" si="558"/>
        <v/>
      </c>
      <c r="BF1076" s="559" t="str">
        <f t="shared" si="559"/>
        <v/>
      </c>
      <c r="BG1076" s="559" t="str">
        <f t="shared" si="560"/>
        <v/>
      </c>
      <c r="BH1076" s="559" t="str">
        <f t="shared" si="561"/>
        <v/>
      </c>
      <c r="BI1076" s="559" t="str">
        <f t="shared" si="562"/>
        <v/>
      </c>
      <c r="BK1076" s="27"/>
      <c r="BL1076" s="606" t="str">
        <f t="shared" si="563"/>
        <v/>
      </c>
      <c r="BM1076" s="606" t="str">
        <f t="shared" si="564"/>
        <v/>
      </c>
      <c r="BN1076" s="606" t="str">
        <f t="shared" si="565"/>
        <v/>
      </c>
      <c r="BO1076" s="607" t="str">
        <f>IFERROR(IF(BN1076="対象",ROUNDDOWN(L1076*VLOOKUP(K1076,【参考】数式用!$A$4:$J$42,10,FALSE)*AA1076,0),""),"")</f>
        <v/>
      </c>
      <c r="BP1076" s="606" t="str">
        <f t="shared" si="538"/>
        <v/>
      </c>
      <c r="BQ1076" s="606" t="str">
        <f t="shared" si="566"/>
        <v/>
      </c>
      <c r="BR1076" s="608" t="str">
        <f t="shared" si="539"/>
        <v/>
      </c>
      <c r="BS1076" s="608" t="str">
        <f t="shared" si="567"/>
        <v/>
      </c>
      <c r="BT1076" s="606" t="str">
        <f t="shared" si="568"/>
        <v/>
      </c>
      <c r="BU1076" s="607" t="str">
        <f>IFERROR(IF(BT1076="Ⅱロ有り",ROUNDDOWN(L1076*VLOOKUP(K1076,【参考】数式用!$A$4:$J$42,10,FALSE)*AA1076,0),""),"")</f>
        <v/>
      </c>
      <c r="BV1076" s="606" t="str">
        <f>IFERROR(IF(BT1076="Ⅱロなし",ROUNDDOWN(L1076*VLOOKUP(K1076,【参考】数式用!$A$4:$J$42,8,FALSE)*AA1076,0),""),"")</f>
        <v/>
      </c>
    </row>
    <row r="1077" spans="1:74" ht="110.1" customHeight="1" thickBot="1">
      <c r="A1077" s="333">
        <v>1064</v>
      </c>
      <c r="B1077" s="1008" t="str">
        <f>IF(基本情報入力シート!B1099="","",基本情報入力シート!B1099)</f>
        <v/>
      </c>
      <c r="C1077" s="1009"/>
      <c r="D1077" s="1009"/>
      <c r="E1077" s="1009"/>
      <c r="F1077" s="1010"/>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24" t="str">
        <f>IF('別紙様式2-2（個票（４、５月））'!M1077="","",'別紙様式2-2（個票（４、５月））'!M1077)</f>
        <v/>
      </c>
      <c r="N1077" s="584" t="str">
        <f>IF('別紙様式2-2（個票（４、５月））'!N1077="","",'別紙様式2-2（個票（４、５月））'!N1077)</f>
        <v/>
      </c>
      <c r="O1077" s="336"/>
      <c r="P1077" s="337" t="str">
        <f>IFERROR(VLOOKUP(K1077,【参考】数式用!$A$2:$M$57,MATCH(O1077,【参考】数式用!$G$3:$M$3,0)+6,0),"")</f>
        <v/>
      </c>
      <c r="Q1077" s="338" t="s">
        <v>118</v>
      </c>
      <c r="R1077" s="339"/>
      <c r="S1077" s="340" t="s">
        <v>183</v>
      </c>
      <c r="T1077" s="339"/>
      <c r="U1077" s="340" t="s">
        <v>184</v>
      </c>
      <c r="V1077" s="339"/>
      <c r="W1077" s="340" t="s">
        <v>183</v>
      </c>
      <c r="X1077" s="339"/>
      <c r="Y1077" s="340" t="s">
        <v>185</v>
      </c>
      <c r="Z1077" s="340" t="s">
        <v>186</v>
      </c>
      <c r="AA1077" s="340" t="str">
        <f t="shared" si="540"/>
        <v/>
      </c>
      <c r="AB1077" s="341" t="s">
        <v>187</v>
      </c>
      <c r="AC1077" s="342" t="str">
        <f t="shared" si="541"/>
        <v/>
      </c>
      <c r="AD1077" s="509" t="str">
        <f t="shared" si="542"/>
        <v/>
      </c>
      <c r="AE1077" s="343" t="str">
        <f>IFERROR(ROUNDDOWN(ROUNDDOWN(ROUND(L1077*VLOOKUP(K1077,【参考】数式用!$A$2:$M$57,MATCH("処遇改善加算Ⅳ",【参考】数式用!$G$3:$M$3,0)+6,0),0),0)*AA1077*0.5,0), "")</f>
        <v/>
      </c>
      <c r="AF1077" s="344"/>
      <c r="AG1077" s="345"/>
      <c r="AH1077" s="345"/>
      <c r="AI1077" s="344"/>
      <c r="AJ1077" s="382"/>
      <c r="AK1077" s="346"/>
      <c r="AL1077" s="324" t="str">
        <f t="shared" si="543"/>
        <v/>
      </c>
      <c r="AM1077" s="325" t="str">
        <f t="shared" si="544"/>
        <v/>
      </c>
      <c r="AN1077" s="255"/>
      <c r="AO1077" s="577" t="str">
        <f>IFERROR(VLOOKUP(K1077,【参考】数式用!$A$2:$N$57,14,FALSE),"")</f>
        <v/>
      </c>
      <c r="AP1077" s="577" t="str">
        <f t="shared" si="545"/>
        <v/>
      </c>
      <c r="AQ1077" s="560" t="str">
        <f t="shared" si="546"/>
        <v/>
      </c>
      <c r="AR1077" s="560" t="str">
        <f t="shared" si="547"/>
        <v>キャリアパス要件Ⅰ・Ⅱ_</v>
      </c>
      <c r="AS1077" s="632" t="str">
        <f t="shared" si="548"/>
        <v>入力済</v>
      </c>
      <c r="AT1077" s="577" t="str">
        <f t="shared" si="549"/>
        <v/>
      </c>
      <c r="AU1077" s="632" t="str">
        <f t="shared" si="550"/>
        <v>入力済</v>
      </c>
      <c r="AV1077" s="632" t="str">
        <f t="shared" si="551"/>
        <v/>
      </c>
      <c r="AW1077" s="632" t="str">
        <f t="shared" si="552"/>
        <v/>
      </c>
      <c r="AX1077" s="577" t="str">
        <f t="shared" si="553"/>
        <v/>
      </c>
      <c r="AY1077" s="632" t="str">
        <f>IFERROR(VLOOKUP(K1077,【参考】数式用!$AR$3:$AS$49, 2, FALSE), "")</f>
        <v/>
      </c>
      <c r="AZ1077" s="577" t="str">
        <f t="shared" si="554"/>
        <v/>
      </c>
      <c r="BA1077" s="559" t="str">
        <f t="shared" si="555"/>
        <v>入力済</v>
      </c>
      <c r="BB1077" s="632" t="str">
        <f>IFERROR(VLOOKUP(K1077,【参考】数式用!$AX$3:$AY$59, 2, FALSE), "")</f>
        <v/>
      </c>
      <c r="BC1077" s="577" t="str">
        <f t="shared" si="556"/>
        <v/>
      </c>
      <c r="BD1077" s="559" t="str">
        <f t="shared" si="557"/>
        <v>入力済</v>
      </c>
      <c r="BE1077" s="559" t="str">
        <f t="shared" si="558"/>
        <v/>
      </c>
      <c r="BF1077" s="559" t="str">
        <f t="shared" si="559"/>
        <v/>
      </c>
      <c r="BG1077" s="559" t="str">
        <f t="shared" si="560"/>
        <v/>
      </c>
      <c r="BH1077" s="559" t="str">
        <f t="shared" si="561"/>
        <v/>
      </c>
      <c r="BI1077" s="559" t="str">
        <f t="shared" si="562"/>
        <v/>
      </c>
      <c r="BK1077" s="27"/>
      <c r="BL1077" s="606" t="str">
        <f t="shared" si="563"/>
        <v/>
      </c>
      <c r="BM1077" s="606" t="str">
        <f t="shared" si="564"/>
        <v/>
      </c>
      <c r="BN1077" s="606" t="str">
        <f t="shared" si="565"/>
        <v/>
      </c>
      <c r="BO1077" s="607" t="str">
        <f>IFERROR(IF(BN1077="対象",ROUNDDOWN(L1077*VLOOKUP(K1077,【参考】数式用!$A$4:$J$42,10,FALSE)*AA1077,0),""),"")</f>
        <v/>
      </c>
      <c r="BP1077" s="606" t="str">
        <f t="shared" si="538"/>
        <v/>
      </c>
      <c r="BQ1077" s="606" t="str">
        <f t="shared" si="566"/>
        <v/>
      </c>
      <c r="BR1077" s="608" t="str">
        <f t="shared" si="539"/>
        <v/>
      </c>
      <c r="BS1077" s="608" t="str">
        <f t="shared" si="567"/>
        <v/>
      </c>
      <c r="BT1077" s="606" t="str">
        <f t="shared" si="568"/>
        <v/>
      </c>
      <c r="BU1077" s="607" t="str">
        <f>IFERROR(IF(BT1077="Ⅱロ有り",ROUNDDOWN(L1077*VLOOKUP(K1077,【参考】数式用!$A$4:$J$42,10,FALSE)*AA1077,0),""),"")</f>
        <v/>
      </c>
      <c r="BV1077" s="606" t="str">
        <f>IFERROR(IF(BT1077="Ⅱロなし",ROUNDDOWN(L1077*VLOOKUP(K1077,【参考】数式用!$A$4:$J$42,8,FALSE)*AA1077,0),""),"")</f>
        <v/>
      </c>
    </row>
    <row r="1078" spans="1:74" ht="110.1" customHeight="1" thickBot="1">
      <c r="A1078" s="333">
        <v>1065</v>
      </c>
      <c r="B1078" s="1008" t="str">
        <f>IF(基本情報入力シート!B1100="","",基本情報入力シート!B1100)</f>
        <v/>
      </c>
      <c r="C1078" s="1009"/>
      <c r="D1078" s="1009"/>
      <c r="E1078" s="1009"/>
      <c r="F1078" s="1010"/>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24" t="str">
        <f>IF('別紙様式2-2（個票（４、５月））'!M1078="","",'別紙様式2-2（個票（４、５月））'!M1078)</f>
        <v/>
      </c>
      <c r="N1078" s="584" t="str">
        <f>IF('別紙様式2-2（個票（４、５月））'!N1078="","",'別紙様式2-2（個票（４、５月））'!N1078)</f>
        <v/>
      </c>
      <c r="O1078" s="336"/>
      <c r="P1078" s="337" t="str">
        <f>IFERROR(VLOOKUP(K1078,【参考】数式用!$A$2:$M$57,MATCH(O1078,【参考】数式用!$G$3:$M$3,0)+6,0),"")</f>
        <v/>
      </c>
      <c r="Q1078" s="338" t="s">
        <v>118</v>
      </c>
      <c r="R1078" s="339"/>
      <c r="S1078" s="340" t="s">
        <v>183</v>
      </c>
      <c r="T1078" s="339"/>
      <c r="U1078" s="340" t="s">
        <v>184</v>
      </c>
      <c r="V1078" s="339"/>
      <c r="W1078" s="340" t="s">
        <v>183</v>
      </c>
      <c r="X1078" s="339"/>
      <c r="Y1078" s="340" t="s">
        <v>185</v>
      </c>
      <c r="Z1078" s="340" t="s">
        <v>186</v>
      </c>
      <c r="AA1078" s="340" t="str">
        <f t="shared" si="540"/>
        <v/>
      </c>
      <c r="AB1078" s="341" t="s">
        <v>187</v>
      </c>
      <c r="AC1078" s="342" t="str">
        <f t="shared" si="541"/>
        <v/>
      </c>
      <c r="AD1078" s="509" t="str">
        <f t="shared" si="542"/>
        <v/>
      </c>
      <c r="AE1078" s="343" t="str">
        <f>IFERROR(ROUNDDOWN(ROUNDDOWN(ROUND(L1078*VLOOKUP(K1078,【参考】数式用!$A$2:$M$57,MATCH("処遇改善加算Ⅳ",【参考】数式用!$G$3:$M$3,0)+6,0),0),0)*AA1078*0.5,0), "")</f>
        <v/>
      </c>
      <c r="AF1078" s="344"/>
      <c r="AG1078" s="345"/>
      <c r="AH1078" s="345"/>
      <c r="AI1078" s="344"/>
      <c r="AJ1078" s="382"/>
      <c r="AK1078" s="346"/>
      <c r="AL1078" s="324" t="str">
        <f t="shared" si="543"/>
        <v/>
      </c>
      <c r="AM1078" s="325" t="str">
        <f t="shared" si="544"/>
        <v/>
      </c>
      <c r="AN1078" s="255"/>
      <c r="AO1078" s="577" t="str">
        <f>IFERROR(VLOOKUP(K1078,【参考】数式用!$A$2:$N$57,14,FALSE),"")</f>
        <v/>
      </c>
      <c r="AP1078" s="577" t="str">
        <f t="shared" si="545"/>
        <v/>
      </c>
      <c r="AQ1078" s="560" t="str">
        <f t="shared" si="546"/>
        <v/>
      </c>
      <c r="AR1078" s="560" t="str">
        <f t="shared" si="547"/>
        <v>キャリアパス要件Ⅰ・Ⅱ_</v>
      </c>
      <c r="AS1078" s="632" t="str">
        <f t="shared" si="548"/>
        <v>入力済</v>
      </c>
      <c r="AT1078" s="577" t="str">
        <f t="shared" si="549"/>
        <v/>
      </c>
      <c r="AU1078" s="632" t="str">
        <f t="shared" si="550"/>
        <v>入力済</v>
      </c>
      <c r="AV1078" s="632" t="str">
        <f t="shared" si="551"/>
        <v/>
      </c>
      <c r="AW1078" s="632" t="str">
        <f t="shared" si="552"/>
        <v/>
      </c>
      <c r="AX1078" s="577" t="str">
        <f t="shared" si="553"/>
        <v/>
      </c>
      <c r="AY1078" s="632" t="str">
        <f>IFERROR(VLOOKUP(K1078,【参考】数式用!$AR$3:$AS$49, 2, FALSE), "")</f>
        <v/>
      </c>
      <c r="AZ1078" s="577" t="str">
        <f t="shared" si="554"/>
        <v/>
      </c>
      <c r="BA1078" s="559" t="str">
        <f t="shared" si="555"/>
        <v>入力済</v>
      </c>
      <c r="BB1078" s="632" t="str">
        <f>IFERROR(VLOOKUP(K1078,【参考】数式用!$AX$3:$AY$59, 2, FALSE), "")</f>
        <v/>
      </c>
      <c r="BC1078" s="577" t="str">
        <f t="shared" si="556"/>
        <v/>
      </c>
      <c r="BD1078" s="559" t="str">
        <f t="shared" si="557"/>
        <v>入力済</v>
      </c>
      <c r="BE1078" s="559" t="str">
        <f t="shared" si="558"/>
        <v/>
      </c>
      <c r="BF1078" s="559" t="str">
        <f t="shared" si="559"/>
        <v/>
      </c>
      <c r="BG1078" s="559" t="str">
        <f t="shared" si="560"/>
        <v/>
      </c>
      <c r="BH1078" s="559" t="str">
        <f t="shared" si="561"/>
        <v/>
      </c>
      <c r="BI1078" s="559" t="str">
        <f t="shared" si="562"/>
        <v/>
      </c>
      <c r="BK1078" s="27"/>
      <c r="BL1078" s="606" t="str">
        <f t="shared" si="563"/>
        <v/>
      </c>
      <c r="BM1078" s="606" t="str">
        <f t="shared" si="564"/>
        <v/>
      </c>
      <c r="BN1078" s="606" t="str">
        <f t="shared" si="565"/>
        <v/>
      </c>
      <c r="BO1078" s="607" t="str">
        <f>IFERROR(IF(BN1078="対象",ROUNDDOWN(L1078*VLOOKUP(K1078,【参考】数式用!$A$4:$J$42,10,FALSE)*AA1078,0),""),"")</f>
        <v/>
      </c>
      <c r="BP1078" s="606" t="str">
        <f t="shared" si="538"/>
        <v/>
      </c>
      <c r="BQ1078" s="606" t="str">
        <f t="shared" si="566"/>
        <v/>
      </c>
      <c r="BR1078" s="608" t="str">
        <f t="shared" si="539"/>
        <v/>
      </c>
      <c r="BS1078" s="608" t="str">
        <f t="shared" si="567"/>
        <v/>
      </c>
      <c r="BT1078" s="606" t="str">
        <f t="shared" si="568"/>
        <v/>
      </c>
      <c r="BU1078" s="607" t="str">
        <f>IFERROR(IF(BT1078="Ⅱロ有り",ROUNDDOWN(L1078*VLOOKUP(K1078,【参考】数式用!$A$4:$J$42,10,FALSE)*AA1078,0),""),"")</f>
        <v/>
      </c>
      <c r="BV1078" s="606" t="str">
        <f>IFERROR(IF(BT1078="Ⅱロなし",ROUNDDOWN(L1078*VLOOKUP(K1078,【参考】数式用!$A$4:$J$42,8,FALSE)*AA1078,0),""),"")</f>
        <v/>
      </c>
    </row>
    <row r="1079" spans="1:74" ht="110.1" customHeight="1" thickBot="1">
      <c r="A1079" s="333">
        <v>1066</v>
      </c>
      <c r="B1079" s="1008" t="str">
        <f>IF(基本情報入力シート!B1101="","",基本情報入力シート!B1101)</f>
        <v/>
      </c>
      <c r="C1079" s="1009"/>
      <c r="D1079" s="1009"/>
      <c r="E1079" s="1009"/>
      <c r="F1079" s="1010"/>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24" t="str">
        <f>IF('別紙様式2-2（個票（４、５月））'!M1079="","",'別紙様式2-2（個票（４、５月））'!M1079)</f>
        <v/>
      </c>
      <c r="N1079" s="584" t="str">
        <f>IF('別紙様式2-2（個票（４、５月））'!N1079="","",'別紙様式2-2（個票（４、５月））'!N1079)</f>
        <v/>
      </c>
      <c r="O1079" s="336"/>
      <c r="P1079" s="337" t="str">
        <f>IFERROR(VLOOKUP(K1079,【参考】数式用!$A$2:$M$57,MATCH(O1079,【参考】数式用!$G$3:$M$3,0)+6,0),"")</f>
        <v/>
      </c>
      <c r="Q1079" s="338" t="s">
        <v>118</v>
      </c>
      <c r="R1079" s="339"/>
      <c r="S1079" s="340" t="s">
        <v>183</v>
      </c>
      <c r="T1079" s="339"/>
      <c r="U1079" s="340" t="s">
        <v>184</v>
      </c>
      <c r="V1079" s="339"/>
      <c r="W1079" s="340" t="s">
        <v>183</v>
      </c>
      <c r="X1079" s="339"/>
      <c r="Y1079" s="340" t="s">
        <v>185</v>
      </c>
      <c r="Z1079" s="340" t="s">
        <v>186</v>
      </c>
      <c r="AA1079" s="340" t="str">
        <f t="shared" si="540"/>
        <v/>
      </c>
      <c r="AB1079" s="341" t="s">
        <v>187</v>
      </c>
      <c r="AC1079" s="342" t="str">
        <f t="shared" si="541"/>
        <v/>
      </c>
      <c r="AD1079" s="509" t="str">
        <f t="shared" si="542"/>
        <v/>
      </c>
      <c r="AE1079" s="343" t="str">
        <f>IFERROR(ROUNDDOWN(ROUNDDOWN(ROUND(L1079*VLOOKUP(K1079,【参考】数式用!$A$2:$M$57,MATCH("処遇改善加算Ⅳ",【参考】数式用!$G$3:$M$3,0)+6,0),0),0)*AA1079*0.5,0), "")</f>
        <v/>
      </c>
      <c r="AF1079" s="344"/>
      <c r="AG1079" s="345"/>
      <c r="AH1079" s="345"/>
      <c r="AI1079" s="344"/>
      <c r="AJ1079" s="382"/>
      <c r="AK1079" s="346"/>
      <c r="AL1079" s="324" t="str">
        <f t="shared" si="543"/>
        <v/>
      </c>
      <c r="AM1079" s="325" t="str">
        <f t="shared" si="544"/>
        <v/>
      </c>
      <c r="AN1079" s="255"/>
      <c r="AO1079" s="577" t="str">
        <f>IFERROR(VLOOKUP(K1079,【参考】数式用!$A$2:$N$57,14,FALSE),"")</f>
        <v/>
      </c>
      <c r="AP1079" s="577" t="str">
        <f t="shared" si="545"/>
        <v/>
      </c>
      <c r="AQ1079" s="560" t="str">
        <f t="shared" si="546"/>
        <v/>
      </c>
      <c r="AR1079" s="560" t="str">
        <f t="shared" si="547"/>
        <v>キャリアパス要件Ⅰ・Ⅱ_</v>
      </c>
      <c r="AS1079" s="632" t="str">
        <f t="shared" si="548"/>
        <v>入力済</v>
      </c>
      <c r="AT1079" s="577" t="str">
        <f t="shared" si="549"/>
        <v/>
      </c>
      <c r="AU1079" s="632" t="str">
        <f t="shared" si="550"/>
        <v>入力済</v>
      </c>
      <c r="AV1079" s="632" t="str">
        <f t="shared" si="551"/>
        <v/>
      </c>
      <c r="AW1079" s="632" t="str">
        <f t="shared" si="552"/>
        <v/>
      </c>
      <c r="AX1079" s="577" t="str">
        <f t="shared" si="553"/>
        <v/>
      </c>
      <c r="AY1079" s="632" t="str">
        <f>IFERROR(VLOOKUP(K1079,【参考】数式用!$AR$3:$AS$49, 2, FALSE), "")</f>
        <v/>
      </c>
      <c r="AZ1079" s="577" t="str">
        <f t="shared" si="554"/>
        <v/>
      </c>
      <c r="BA1079" s="559" t="str">
        <f t="shared" si="555"/>
        <v>入力済</v>
      </c>
      <c r="BB1079" s="632" t="str">
        <f>IFERROR(VLOOKUP(K1079,【参考】数式用!$AX$3:$AY$59, 2, FALSE), "")</f>
        <v/>
      </c>
      <c r="BC1079" s="577" t="str">
        <f t="shared" si="556"/>
        <v/>
      </c>
      <c r="BD1079" s="559" t="str">
        <f t="shared" si="557"/>
        <v>入力済</v>
      </c>
      <c r="BE1079" s="559" t="str">
        <f t="shared" si="558"/>
        <v/>
      </c>
      <c r="BF1079" s="559" t="str">
        <f t="shared" si="559"/>
        <v/>
      </c>
      <c r="BG1079" s="559" t="str">
        <f t="shared" si="560"/>
        <v/>
      </c>
      <c r="BH1079" s="559" t="str">
        <f t="shared" si="561"/>
        <v/>
      </c>
      <c r="BI1079" s="559" t="str">
        <f t="shared" si="562"/>
        <v/>
      </c>
      <c r="BK1079" s="27"/>
      <c r="BL1079" s="606" t="str">
        <f t="shared" si="563"/>
        <v/>
      </c>
      <c r="BM1079" s="606" t="str">
        <f t="shared" si="564"/>
        <v/>
      </c>
      <c r="BN1079" s="606" t="str">
        <f t="shared" si="565"/>
        <v/>
      </c>
      <c r="BO1079" s="607" t="str">
        <f>IFERROR(IF(BN1079="対象",ROUNDDOWN(L1079*VLOOKUP(K1079,【参考】数式用!$A$4:$J$42,10,FALSE)*AA1079,0),""),"")</f>
        <v/>
      </c>
      <c r="BP1079" s="606" t="str">
        <f t="shared" si="538"/>
        <v/>
      </c>
      <c r="BQ1079" s="606" t="str">
        <f t="shared" si="566"/>
        <v/>
      </c>
      <c r="BR1079" s="608" t="str">
        <f t="shared" si="539"/>
        <v/>
      </c>
      <c r="BS1079" s="608" t="str">
        <f t="shared" si="567"/>
        <v/>
      </c>
      <c r="BT1079" s="606" t="str">
        <f t="shared" si="568"/>
        <v/>
      </c>
      <c r="BU1079" s="607" t="str">
        <f>IFERROR(IF(BT1079="Ⅱロ有り",ROUNDDOWN(L1079*VLOOKUP(K1079,【参考】数式用!$A$4:$J$42,10,FALSE)*AA1079,0),""),"")</f>
        <v/>
      </c>
      <c r="BV1079" s="606" t="str">
        <f>IFERROR(IF(BT1079="Ⅱロなし",ROUNDDOWN(L1079*VLOOKUP(K1079,【参考】数式用!$A$4:$J$42,8,FALSE)*AA1079,0),""),"")</f>
        <v/>
      </c>
    </row>
    <row r="1080" spans="1:74" ht="110.1" customHeight="1" thickBot="1">
      <c r="A1080" s="333">
        <v>1067</v>
      </c>
      <c r="B1080" s="1008" t="str">
        <f>IF(基本情報入力シート!B1102="","",基本情報入力シート!B1102)</f>
        <v/>
      </c>
      <c r="C1080" s="1009"/>
      <c r="D1080" s="1009"/>
      <c r="E1080" s="1009"/>
      <c r="F1080" s="1010"/>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24" t="str">
        <f>IF('別紙様式2-2（個票（４、５月））'!M1080="","",'別紙様式2-2（個票（４、５月））'!M1080)</f>
        <v/>
      </c>
      <c r="N1080" s="584" t="str">
        <f>IF('別紙様式2-2（個票（４、５月））'!N1080="","",'別紙様式2-2（個票（４、５月））'!N1080)</f>
        <v/>
      </c>
      <c r="O1080" s="336"/>
      <c r="P1080" s="337" t="str">
        <f>IFERROR(VLOOKUP(K1080,【参考】数式用!$A$2:$M$57,MATCH(O1080,【参考】数式用!$G$3:$M$3,0)+6,0),"")</f>
        <v/>
      </c>
      <c r="Q1080" s="338" t="s">
        <v>118</v>
      </c>
      <c r="R1080" s="339"/>
      <c r="S1080" s="340" t="s">
        <v>183</v>
      </c>
      <c r="T1080" s="339"/>
      <c r="U1080" s="340" t="s">
        <v>184</v>
      </c>
      <c r="V1080" s="339"/>
      <c r="W1080" s="340" t="s">
        <v>183</v>
      </c>
      <c r="X1080" s="339"/>
      <c r="Y1080" s="340" t="s">
        <v>185</v>
      </c>
      <c r="Z1080" s="340" t="s">
        <v>186</v>
      </c>
      <c r="AA1080" s="340" t="str">
        <f t="shared" si="540"/>
        <v/>
      </c>
      <c r="AB1080" s="341" t="s">
        <v>187</v>
      </c>
      <c r="AC1080" s="342" t="str">
        <f t="shared" si="541"/>
        <v/>
      </c>
      <c r="AD1080" s="509" t="str">
        <f t="shared" si="542"/>
        <v/>
      </c>
      <c r="AE1080" s="343" t="str">
        <f>IFERROR(ROUNDDOWN(ROUNDDOWN(ROUND(L1080*VLOOKUP(K1080,【参考】数式用!$A$2:$M$57,MATCH("処遇改善加算Ⅳ",【参考】数式用!$G$3:$M$3,0)+6,0),0),0)*AA1080*0.5,0), "")</f>
        <v/>
      </c>
      <c r="AF1080" s="344"/>
      <c r="AG1080" s="345"/>
      <c r="AH1080" s="345"/>
      <c r="AI1080" s="344"/>
      <c r="AJ1080" s="382"/>
      <c r="AK1080" s="346"/>
      <c r="AL1080" s="324" t="str">
        <f t="shared" si="543"/>
        <v/>
      </c>
      <c r="AM1080" s="325" t="str">
        <f t="shared" si="544"/>
        <v/>
      </c>
      <c r="AN1080" s="255"/>
      <c r="AO1080" s="577" t="str">
        <f>IFERROR(VLOOKUP(K1080,【参考】数式用!$A$2:$N$57,14,FALSE),"")</f>
        <v/>
      </c>
      <c r="AP1080" s="577" t="str">
        <f t="shared" si="545"/>
        <v/>
      </c>
      <c r="AQ1080" s="560" t="str">
        <f t="shared" si="546"/>
        <v/>
      </c>
      <c r="AR1080" s="560" t="str">
        <f t="shared" si="547"/>
        <v>キャリアパス要件Ⅰ・Ⅱ_</v>
      </c>
      <c r="AS1080" s="632" t="str">
        <f t="shared" si="548"/>
        <v>入力済</v>
      </c>
      <c r="AT1080" s="577" t="str">
        <f t="shared" si="549"/>
        <v/>
      </c>
      <c r="AU1080" s="632" t="str">
        <f t="shared" si="550"/>
        <v>入力済</v>
      </c>
      <c r="AV1080" s="632" t="str">
        <f t="shared" si="551"/>
        <v/>
      </c>
      <c r="AW1080" s="632" t="str">
        <f t="shared" si="552"/>
        <v/>
      </c>
      <c r="AX1080" s="577" t="str">
        <f t="shared" si="553"/>
        <v/>
      </c>
      <c r="AY1080" s="632" t="str">
        <f>IFERROR(VLOOKUP(K1080,【参考】数式用!$AR$3:$AS$49, 2, FALSE), "")</f>
        <v/>
      </c>
      <c r="AZ1080" s="577" t="str">
        <f t="shared" si="554"/>
        <v/>
      </c>
      <c r="BA1080" s="559" t="str">
        <f t="shared" si="555"/>
        <v>入力済</v>
      </c>
      <c r="BB1080" s="632" t="str">
        <f>IFERROR(VLOOKUP(K1080,【参考】数式用!$AX$3:$AY$59, 2, FALSE), "")</f>
        <v/>
      </c>
      <c r="BC1080" s="577" t="str">
        <f t="shared" si="556"/>
        <v/>
      </c>
      <c r="BD1080" s="559" t="str">
        <f t="shared" si="557"/>
        <v>入力済</v>
      </c>
      <c r="BE1080" s="559" t="str">
        <f t="shared" si="558"/>
        <v/>
      </c>
      <c r="BF1080" s="559" t="str">
        <f t="shared" si="559"/>
        <v/>
      </c>
      <c r="BG1080" s="559" t="str">
        <f t="shared" si="560"/>
        <v/>
      </c>
      <c r="BH1080" s="559" t="str">
        <f t="shared" si="561"/>
        <v/>
      </c>
      <c r="BI1080" s="559" t="str">
        <f t="shared" si="562"/>
        <v/>
      </c>
      <c r="BK1080" s="27"/>
      <c r="BL1080" s="606" t="str">
        <f t="shared" si="563"/>
        <v/>
      </c>
      <c r="BM1080" s="606" t="str">
        <f t="shared" si="564"/>
        <v/>
      </c>
      <c r="BN1080" s="606" t="str">
        <f t="shared" si="565"/>
        <v/>
      </c>
      <c r="BO1080" s="607" t="str">
        <f>IFERROR(IF(BN1080="対象",ROUNDDOWN(L1080*VLOOKUP(K1080,【参考】数式用!$A$4:$J$42,10,FALSE)*AA1080,0),""),"")</f>
        <v/>
      </c>
      <c r="BP1080" s="606" t="str">
        <f t="shared" si="538"/>
        <v/>
      </c>
      <c r="BQ1080" s="606" t="str">
        <f t="shared" si="566"/>
        <v/>
      </c>
      <c r="BR1080" s="608" t="str">
        <f t="shared" si="539"/>
        <v/>
      </c>
      <c r="BS1080" s="608" t="str">
        <f t="shared" si="567"/>
        <v/>
      </c>
      <c r="BT1080" s="606" t="str">
        <f t="shared" si="568"/>
        <v/>
      </c>
      <c r="BU1080" s="607" t="str">
        <f>IFERROR(IF(BT1080="Ⅱロ有り",ROUNDDOWN(L1080*VLOOKUP(K1080,【参考】数式用!$A$4:$J$42,10,FALSE)*AA1080,0),""),"")</f>
        <v/>
      </c>
      <c r="BV1080" s="606" t="str">
        <f>IFERROR(IF(BT1080="Ⅱロなし",ROUNDDOWN(L1080*VLOOKUP(K1080,【参考】数式用!$A$4:$J$42,8,FALSE)*AA1080,0),""),"")</f>
        <v/>
      </c>
    </row>
    <row r="1081" spans="1:74" ht="110.1" customHeight="1" thickBot="1">
      <c r="A1081" s="333">
        <v>1068</v>
      </c>
      <c r="B1081" s="1008" t="str">
        <f>IF(基本情報入力シート!B1103="","",基本情報入力シート!B1103)</f>
        <v/>
      </c>
      <c r="C1081" s="1009"/>
      <c r="D1081" s="1009"/>
      <c r="E1081" s="1009"/>
      <c r="F1081" s="1010"/>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24" t="str">
        <f>IF('別紙様式2-2（個票（４、５月））'!M1081="","",'別紙様式2-2（個票（４、５月））'!M1081)</f>
        <v/>
      </c>
      <c r="N1081" s="584" t="str">
        <f>IF('別紙様式2-2（個票（４、５月））'!N1081="","",'別紙様式2-2（個票（４、５月））'!N1081)</f>
        <v/>
      </c>
      <c r="O1081" s="336"/>
      <c r="P1081" s="337" t="str">
        <f>IFERROR(VLOOKUP(K1081,【参考】数式用!$A$2:$M$57,MATCH(O1081,【参考】数式用!$G$3:$M$3,0)+6,0),"")</f>
        <v/>
      </c>
      <c r="Q1081" s="338" t="s">
        <v>118</v>
      </c>
      <c r="R1081" s="339"/>
      <c r="S1081" s="340" t="s">
        <v>183</v>
      </c>
      <c r="T1081" s="339"/>
      <c r="U1081" s="340" t="s">
        <v>184</v>
      </c>
      <c r="V1081" s="339"/>
      <c r="W1081" s="340" t="s">
        <v>183</v>
      </c>
      <c r="X1081" s="339"/>
      <c r="Y1081" s="340" t="s">
        <v>185</v>
      </c>
      <c r="Z1081" s="340" t="s">
        <v>186</v>
      </c>
      <c r="AA1081" s="340" t="str">
        <f t="shared" si="540"/>
        <v/>
      </c>
      <c r="AB1081" s="341" t="s">
        <v>187</v>
      </c>
      <c r="AC1081" s="342" t="str">
        <f t="shared" si="541"/>
        <v/>
      </c>
      <c r="AD1081" s="509" t="str">
        <f t="shared" si="542"/>
        <v/>
      </c>
      <c r="AE1081" s="343" t="str">
        <f>IFERROR(ROUNDDOWN(ROUNDDOWN(ROUND(L1081*VLOOKUP(K1081,【参考】数式用!$A$2:$M$57,MATCH("処遇改善加算Ⅳ",【参考】数式用!$G$3:$M$3,0)+6,0),0),0)*AA1081*0.5,0), "")</f>
        <v/>
      </c>
      <c r="AF1081" s="344"/>
      <c r="AG1081" s="345"/>
      <c r="AH1081" s="345"/>
      <c r="AI1081" s="344"/>
      <c r="AJ1081" s="382"/>
      <c r="AK1081" s="346"/>
      <c r="AL1081" s="324" t="str">
        <f t="shared" si="543"/>
        <v/>
      </c>
      <c r="AM1081" s="325" t="str">
        <f t="shared" si="544"/>
        <v/>
      </c>
      <c r="AN1081" s="255"/>
      <c r="AO1081" s="577" t="str">
        <f>IFERROR(VLOOKUP(K1081,【参考】数式用!$A$2:$N$57,14,FALSE),"")</f>
        <v/>
      </c>
      <c r="AP1081" s="577" t="str">
        <f t="shared" si="545"/>
        <v/>
      </c>
      <c r="AQ1081" s="560" t="str">
        <f t="shared" si="546"/>
        <v/>
      </c>
      <c r="AR1081" s="560" t="str">
        <f t="shared" si="547"/>
        <v>キャリアパス要件Ⅰ・Ⅱ_</v>
      </c>
      <c r="AS1081" s="632" t="str">
        <f t="shared" si="548"/>
        <v>入力済</v>
      </c>
      <c r="AT1081" s="577" t="str">
        <f t="shared" si="549"/>
        <v/>
      </c>
      <c r="AU1081" s="632" t="str">
        <f t="shared" si="550"/>
        <v>入力済</v>
      </c>
      <c r="AV1081" s="632" t="str">
        <f t="shared" si="551"/>
        <v/>
      </c>
      <c r="AW1081" s="632" t="str">
        <f t="shared" si="552"/>
        <v/>
      </c>
      <c r="AX1081" s="577" t="str">
        <f t="shared" si="553"/>
        <v/>
      </c>
      <c r="AY1081" s="632" t="str">
        <f>IFERROR(VLOOKUP(K1081,【参考】数式用!$AR$3:$AS$49, 2, FALSE), "")</f>
        <v/>
      </c>
      <c r="AZ1081" s="577" t="str">
        <f t="shared" si="554"/>
        <v/>
      </c>
      <c r="BA1081" s="559" t="str">
        <f t="shared" si="555"/>
        <v>入力済</v>
      </c>
      <c r="BB1081" s="632" t="str">
        <f>IFERROR(VLOOKUP(K1081,【参考】数式用!$AX$3:$AY$59, 2, FALSE), "")</f>
        <v/>
      </c>
      <c r="BC1081" s="577" t="str">
        <f t="shared" si="556"/>
        <v/>
      </c>
      <c r="BD1081" s="559" t="str">
        <f t="shared" si="557"/>
        <v>入力済</v>
      </c>
      <c r="BE1081" s="559" t="str">
        <f t="shared" si="558"/>
        <v/>
      </c>
      <c r="BF1081" s="559" t="str">
        <f t="shared" si="559"/>
        <v/>
      </c>
      <c r="BG1081" s="559" t="str">
        <f t="shared" si="560"/>
        <v/>
      </c>
      <c r="BH1081" s="559" t="str">
        <f t="shared" si="561"/>
        <v/>
      </c>
      <c r="BI1081" s="559" t="str">
        <f t="shared" si="562"/>
        <v/>
      </c>
      <c r="BK1081" s="27"/>
      <c r="BL1081" s="606" t="str">
        <f t="shared" si="563"/>
        <v/>
      </c>
      <c r="BM1081" s="606" t="str">
        <f t="shared" si="564"/>
        <v/>
      </c>
      <c r="BN1081" s="606" t="str">
        <f t="shared" si="565"/>
        <v/>
      </c>
      <c r="BO1081" s="607" t="str">
        <f>IFERROR(IF(BN1081="対象",ROUNDDOWN(L1081*VLOOKUP(K1081,【参考】数式用!$A$4:$J$42,10,FALSE)*AA1081,0),""),"")</f>
        <v/>
      </c>
      <c r="BP1081" s="606" t="str">
        <f t="shared" si="538"/>
        <v/>
      </c>
      <c r="BQ1081" s="606" t="str">
        <f t="shared" si="566"/>
        <v/>
      </c>
      <c r="BR1081" s="608" t="str">
        <f t="shared" si="539"/>
        <v/>
      </c>
      <c r="BS1081" s="608" t="str">
        <f t="shared" si="567"/>
        <v/>
      </c>
      <c r="BT1081" s="606" t="str">
        <f t="shared" si="568"/>
        <v/>
      </c>
      <c r="BU1081" s="607" t="str">
        <f>IFERROR(IF(BT1081="Ⅱロ有り",ROUNDDOWN(L1081*VLOOKUP(K1081,【参考】数式用!$A$4:$J$42,10,FALSE)*AA1081,0),""),"")</f>
        <v/>
      </c>
      <c r="BV1081" s="606" t="str">
        <f>IFERROR(IF(BT1081="Ⅱロなし",ROUNDDOWN(L1081*VLOOKUP(K1081,【参考】数式用!$A$4:$J$42,8,FALSE)*AA1081,0),""),"")</f>
        <v/>
      </c>
    </row>
    <row r="1082" spans="1:74" ht="110.1" customHeight="1" thickBot="1">
      <c r="A1082" s="333">
        <v>1069</v>
      </c>
      <c r="B1082" s="1008" t="str">
        <f>IF(基本情報入力シート!B1104="","",基本情報入力シート!B1104)</f>
        <v/>
      </c>
      <c r="C1082" s="1009"/>
      <c r="D1082" s="1009"/>
      <c r="E1082" s="1009"/>
      <c r="F1082" s="1010"/>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24" t="str">
        <f>IF('別紙様式2-2（個票（４、５月））'!M1082="","",'別紙様式2-2（個票（４、５月））'!M1082)</f>
        <v/>
      </c>
      <c r="N1082" s="584" t="str">
        <f>IF('別紙様式2-2（個票（４、５月））'!N1082="","",'別紙様式2-2（個票（４、５月））'!N1082)</f>
        <v/>
      </c>
      <c r="O1082" s="336"/>
      <c r="P1082" s="337" t="str">
        <f>IFERROR(VLOOKUP(K1082,【参考】数式用!$A$2:$M$57,MATCH(O1082,【参考】数式用!$G$3:$M$3,0)+6,0),"")</f>
        <v/>
      </c>
      <c r="Q1082" s="338" t="s">
        <v>118</v>
      </c>
      <c r="R1082" s="339"/>
      <c r="S1082" s="340" t="s">
        <v>183</v>
      </c>
      <c r="T1082" s="339"/>
      <c r="U1082" s="340" t="s">
        <v>184</v>
      </c>
      <c r="V1082" s="339"/>
      <c r="W1082" s="340" t="s">
        <v>183</v>
      </c>
      <c r="X1082" s="339"/>
      <c r="Y1082" s="340" t="s">
        <v>185</v>
      </c>
      <c r="Z1082" s="340" t="s">
        <v>186</v>
      </c>
      <c r="AA1082" s="340" t="str">
        <f t="shared" si="540"/>
        <v/>
      </c>
      <c r="AB1082" s="341" t="s">
        <v>187</v>
      </c>
      <c r="AC1082" s="342" t="str">
        <f t="shared" si="541"/>
        <v/>
      </c>
      <c r="AD1082" s="509" t="str">
        <f t="shared" si="542"/>
        <v/>
      </c>
      <c r="AE1082" s="343" t="str">
        <f>IFERROR(ROUNDDOWN(ROUNDDOWN(ROUND(L1082*VLOOKUP(K1082,【参考】数式用!$A$2:$M$57,MATCH("処遇改善加算Ⅳ",【参考】数式用!$G$3:$M$3,0)+6,0),0),0)*AA1082*0.5,0), "")</f>
        <v/>
      </c>
      <c r="AF1082" s="344"/>
      <c r="AG1082" s="345"/>
      <c r="AH1082" s="345"/>
      <c r="AI1082" s="344"/>
      <c r="AJ1082" s="382"/>
      <c r="AK1082" s="346"/>
      <c r="AL1082" s="324" t="str">
        <f t="shared" si="543"/>
        <v/>
      </c>
      <c r="AM1082" s="325" t="str">
        <f t="shared" si="544"/>
        <v/>
      </c>
      <c r="AN1082" s="255"/>
      <c r="AO1082" s="577" t="str">
        <f>IFERROR(VLOOKUP(K1082,【参考】数式用!$A$2:$N$57,14,FALSE),"")</f>
        <v/>
      </c>
      <c r="AP1082" s="577" t="str">
        <f t="shared" si="545"/>
        <v/>
      </c>
      <c r="AQ1082" s="560" t="str">
        <f t="shared" si="546"/>
        <v/>
      </c>
      <c r="AR1082" s="560" t="str">
        <f t="shared" si="547"/>
        <v>キャリアパス要件Ⅰ・Ⅱ_</v>
      </c>
      <c r="AS1082" s="632" t="str">
        <f t="shared" si="548"/>
        <v>入力済</v>
      </c>
      <c r="AT1082" s="577" t="str">
        <f t="shared" si="549"/>
        <v/>
      </c>
      <c r="AU1082" s="632" t="str">
        <f t="shared" si="550"/>
        <v>入力済</v>
      </c>
      <c r="AV1082" s="632" t="str">
        <f t="shared" si="551"/>
        <v/>
      </c>
      <c r="AW1082" s="632" t="str">
        <f t="shared" si="552"/>
        <v/>
      </c>
      <c r="AX1082" s="577" t="str">
        <f t="shared" si="553"/>
        <v/>
      </c>
      <c r="AY1082" s="632" t="str">
        <f>IFERROR(VLOOKUP(K1082,【参考】数式用!$AR$3:$AS$49, 2, FALSE), "")</f>
        <v/>
      </c>
      <c r="AZ1082" s="577" t="str">
        <f t="shared" si="554"/>
        <v/>
      </c>
      <c r="BA1082" s="559" t="str">
        <f t="shared" si="555"/>
        <v>入力済</v>
      </c>
      <c r="BB1082" s="632" t="str">
        <f>IFERROR(VLOOKUP(K1082,【参考】数式用!$AX$3:$AY$59, 2, FALSE), "")</f>
        <v/>
      </c>
      <c r="BC1082" s="577" t="str">
        <f t="shared" si="556"/>
        <v/>
      </c>
      <c r="BD1082" s="559" t="str">
        <f t="shared" si="557"/>
        <v>入力済</v>
      </c>
      <c r="BE1082" s="559" t="str">
        <f t="shared" si="558"/>
        <v/>
      </c>
      <c r="BF1082" s="559" t="str">
        <f t="shared" si="559"/>
        <v/>
      </c>
      <c r="BG1082" s="559" t="str">
        <f t="shared" si="560"/>
        <v/>
      </c>
      <c r="BH1082" s="559" t="str">
        <f t="shared" si="561"/>
        <v/>
      </c>
      <c r="BI1082" s="559" t="str">
        <f t="shared" si="562"/>
        <v/>
      </c>
      <c r="BK1082" s="27"/>
      <c r="BL1082" s="606" t="str">
        <f t="shared" si="563"/>
        <v/>
      </c>
      <c r="BM1082" s="606" t="str">
        <f t="shared" si="564"/>
        <v/>
      </c>
      <c r="BN1082" s="606" t="str">
        <f t="shared" si="565"/>
        <v/>
      </c>
      <c r="BO1082" s="607" t="str">
        <f>IFERROR(IF(BN1082="対象",ROUNDDOWN(L1082*VLOOKUP(K1082,【参考】数式用!$A$4:$J$42,10,FALSE)*AA1082,0),""),"")</f>
        <v/>
      </c>
      <c r="BP1082" s="606" t="str">
        <f t="shared" si="538"/>
        <v/>
      </c>
      <c r="BQ1082" s="606" t="str">
        <f t="shared" si="566"/>
        <v/>
      </c>
      <c r="BR1082" s="608" t="str">
        <f t="shared" si="539"/>
        <v/>
      </c>
      <c r="BS1082" s="608" t="str">
        <f t="shared" si="567"/>
        <v/>
      </c>
      <c r="BT1082" s="606" t="str">
        <f t="shared" si="568"/>
        <v/>
      </c>
      <c r="BU1082" s="607" t="str">
        <f>IFERROR(IF(BT1082="Ⅱロ有り",ROUNDDOWN(L1082*VLOOKUP(K1082,【参考】数式用!$A$4:$J$42,10,FALSE)*AA1082,0),""),"")</f>
        <v/>
      </c>
      <c r="BV1082" s="606" t="str">
        <f>IFERROR(IF(BT1082="Ⅱロなし",ROUNDDOWN(L1082*VLOOKUP(K1082,【参考】数式用!$A$4:$J$42,8,FALSE)*AA1082,0),""),"")</f>
        <v/>
      </c>
    </row>
    <row r="1083" spans="1:74" ht="110.1" customHeight="1" thickBot="1">
      <c r="A1083" s="333">
        <v>1070</v>
      </c>
      <c r="B1083" s="1008" t="str">
        <f>IF(基本情報入力シート!B1105="","",基本情報入力シート!B1105)</f>
        <v/>
      </c>
      <c r="C1083" s="1009"/>
      <c r="D1083" s="1009"/>
      <c r="E1083" s="1009"/>
      <c r="F1083" s="1010"/>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24" t="str">
        <f>IF('別紙様式2-2（個票（４、５月））'!M1083="","",'別紙様式2-2（個票（４、５月））'!M1083)</f>
        <v/>
      </c>
      <c r="N1083" s="584" t="str">
        <f>IF('別紙様式2-2（個票（４、５月））'!N1083="","",'別紙様式2-2（個票（４、５月））'!N1083)</f>
        <v/>
      </c>
      <c r="O1083" s="336"/>
      <c r="P1083" s="337" t="str">
        <f>IFERROR(VLOOKUP(K1083,【参考】数式用!$A$2:$M$57,MATCH(O1083,【参考】数式用!$G$3:$M$3,0)+6,0),"")</f>
        <v/>
      </c>
      <c r="Q1083" s="338" t="s">
        <v>118</v>
      </c>
      <c r="R1083" s="339"/>
      <c r="S1083" s="340" t="s">
        <v>183</v>
      </c>
      <c r="T1083" s="339"/>
      <c r="U1083" s="340" t="s">
        <v>184</v>
      </c>
      <c r="V1083" s="339"/>
      <c r="W1083" s="340" t="s">
        <v>183</v>
      </c>
      <c r="X1083" s="339"/>
      <c r="Y1083" s="340" t="s">
        <v>185</v>
      </c>
      <c r="Z1083" s="340" t="s">
        <v>186</v>
      </c>
      <c r="AA1083" s="340" t="str">
        <f t="shared" si="540"/>
        <v/>
      </c>
      <c r="AB1083" s="341" t="s">
        <v>187</v>
      </c>
      <c r="AC1083" s="342" t="str">
        <f t="shared" si="541"/>
        <v/>
      </c>
      <c r="AD1083" s="509" t="str">
        <f t="shared" si="542"/>
        <v/>
      </c>
      <c r="AE1083" s="343" t="str">
        <f>IFERROR(ROUNDDOWN(ROUNDDOWN(ROUND(L1083*VLOOKUP(K1083,【参考】数式用!$A$2:$M$57,MATCH("処遇改善加算Ⅳ",【参考】数式用!$G$3:$M$3,0)+6,0),0),0)*AA1083*0.5,0), "")</f>
        <v/>
      </c>
      <c r="AF1083" s="344"/>
      <c r="AG1083" s="345"/>
      <c r="AH1083" s="345"/>
      <c r="AI1083" s="344"/>
      <c r="AJ1083" s="382"/>
      <c r="AK1083" s="346"/>
      <c r="AL1083" s="324" t="str">
        <f t="shared" si="543"/>
        <v/>
      </c>
      <c r="AM1083" s="325" t="str">
        <f t="shared" si="544"/>
        <v/>
      </c>
      <c r="AN1083" s="255"/>
      <c r="AO1083" s="577" t="str">
        <f>IFERROR(VLOOKUP(K1083,【参考】数式用!$A$2:$N$57,14,FALSE),"")</f>
        <v/>
      </c>
      <c r="AP1083" s="577" t="str">
        <f t="shared" si="545"/>
        <v/>
      </c>
      <c r="AQ1083" s="560" t="str">
        <f t="shared" si="546"/>
        <v/>
      </c>
      <c r="AR1083" s="560" t="str">
        <f t="shared" si="547"/>
        <v>キャリアパス要件Ⅰ・Ⅱ_</v>
      </c>
      <c r="AS1083" s="632" t="str">
        <f t="shared" si="548"/>
        <v>入力済</v>
      </c>
      <c r="AT1083" s="577" t="str">
        <f t="shared" si="549"/>
        <v/>
      </c>
      <c r="AU1083" s="632" t="str">
        <f t="shared" si="550"/>
        <v>入力済</v>
      </c>
      <c r="AV1083" s="632" t="str">
        <f t="shared" si="551"/>
        <v/>
      </c>
      <c r="AW1083" s="632" t="str">
        <f t="shared" si="552"/>
        <v/>
      </c>
      <c r="AX1083" s="577" t="str">
        <f t="shared" si="553"/>
        <v/>
      </c>
      <c r="AY1083" s="632" t="str">
        <f>IFERROR(VLOOKUP(K1083,【参考】数式用!$AR$3:$AS$49, 2, FALSE), "")</f>
        <v/>
      </c>
      <c r="AZ1083" s="577" t="str">
        <f t="shared" si="554"/>
        <v/>
      </c>
      <c r="BA1083" s="559" t="str">
        <f t="shared" si="555"/>
        <v>入力済</v>
      </c>
      <c r="BB1083" s="632" t="str">
        <f>IFERROR(VLOOKUP(K1083,【参考】数式用!$AX$3:$AY$59, 2, FALSE), "")</f>
        <v/>
      </c>
      <c r="BC1083" s="577" t="str">
        <f t="shared" si="556"/>
        <v/>
      </c>
      <c r="BD1083" s="559" t="str">
        <f t="shared" si="557"/>
        <v>入力済</v>
      </c>
      <c r="BE1083" s="559" t="str">
        <f t="shared" si="558"/>
        <v/>
      </c>
      <c r="BF1083" s="559" t="str">
        <f t="shared" si="559"/>
        <v/>
      </c>
      <c r="BG1083" s="559" t="str">
        <f t="shared" si="560"/>
        <v/>
      </c>
      <c r="BH1083" s="559" t="str">
        <f t="shared" si="561"/>
        <v/>
      </c>
      <c r="BI1083" s="559" t="str">
        <f t="shared" si="562"/>
        <v/>
      </c>
      <c r="BK1083" s="27"/>
      <c r="BL1083" s="606" t="str">
        <f t="shared" si="563"/>
        <v/>
      </c>
      <c r="BM1083" s="606" t="str">
        <f t="shared" si="564"/>
        <v/>
      </c>
      <c r="BN1083" s="606" t="str">
        <f t="shared" si="565"/>
        <v/>
      </c>
      <c r="BO1083" s="607" t="str">
        <f>IFERROR(IF(BN1083="対象",ROUNDDOWN(L1083*VLOOKUP(K1083,【参考】数式用!$A$4:$J$42,10,FALSE)*AA1083,0),""),"")</f>
        <v/>
      </c>
      <c r="BP1083" s="606" t="str">
        <f t="shared" si="538"/>
        <v/>
      </c>
      <c r="BQ1083" s="606" t="str">
        <f t="shared" si="566"/>
        <v/>
      </c>
      <c r="BR1083" s="608" t="str">
        <f t="shared" si="539"/>
        <v/>
      </c>
      <c r="BS1083" s="608" t="str">
        <f t="shared" si="567"/>
        <v/>
      </c>
      <c r="BT1083" s="606" t="str">
        <f t="shared" si="568"/>
        <v/>
      </c>
      <c r="BU1083" s="607" t="str">
        <f>IFERROR(IF(BT1083="Ⅱロ有り",ROUNDDOWN(L1083*VLOOKUP(K1083,【参考】数式用!$A$4:$J$42,10,FALSE)*AA1083,0),""),"")</f>
        <v/>
      </c>
      <c r="BV1083" s="606" t="str">
        <f>IFERROR(IF(BT1083="Ⅱロなし",ROUNDDOWN(L1083*VLOOKUP(K1083,【参考】数式用!$A$4:$J$42,8,FALSE)*AA1083,0),""),"")</f>
        <v/>
      </c>
    </row>
    <row r="1084" spans="1:74" ht="110.1" customHeight="1" thickBot="1">
      <c r="A1084" s="333">
        <v>1071</v>
      </c>
      <c r="B1084" s="1008" t="str">
        <f>IF(基本情報入力シート!B1106="","",基本情報入力シート!B1106)</f>
        <v/>
      </c>
      <c r="C1084" s="1009"/>
      <c r="D1084" s="1009"/>
      <c r="E1084" s="1009"/>
      <c r="F1084" s="1010"/>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24" t="str">
        <f>IF('別紙様式2-2（個票（４、５月））'!M1084="","",'別紙様式2-2（個票（４、５月））'!M1084)</f>
        <v/>
      </c>
      <c r="N1084" s="584" t="str">
        <f>IF('別紙様式2-2（個票（４、５月））'!N1084="","",'別紙様式2-2（個票（４、５月））'!N1084)</f>
        <v/>
      </c>
      <c r="O1084" s="336"/>
      <c r="P1084" s="337" t="str">
        <f>IFERROR(VLOOKUP(K1084,【参考】数式用!$A$2:$M$57,MATCH(O1084,【参考】数式用!$G$3:$M$3,0)+6,0),"")</f>
        <v/>
      </c>
      <c r="Q1084" s="338" t="s">
        <v>118</v>
      </c>
      <c r="R1084" s="339"/>
      <c r="S1084" s="340" t="s">
        <v>183</v>
      </c>
      <c r="T1084" s="339"/>
      <c r="U1084" s="340" t="s">
        <v>184</v>
      </c>
      <c r="V1084" s="339"/>
      <c r="W1084" s="340" t="s">
        <v>183</v>
      </c>
      <c r="X1084" s="339"/>
      <c r="Y1084" s="340" t="s">
        <v>185</v>
      </c>
      <c r="Z1084" s="340" t="s">
        <v>186</v>
      </c>
      <c r="AA1084" s="340" t="str">
        <f t="shared" si="540"/>
        <v/>
      </c>
      <c r="AB1084" s="341" t="s">
        <v>187</v>
      </c>
      <c r="AC1084" s="342" t="str">
        <f t="shared" si="541"/>
        <v/>
      </c>
      <c r="AD1084" s="509" t="str">
        <f t="shared" si="542"/>
        <v/>
      </c>
      <c r="AE1084" s="343" t="str">
        <f>IFERROR(ROUNDDOWN(ROUNDDOWN(ROUND(L1084*VLOOKUP(K1084,【参考】数式用!$A$2:$M$57,MATCH("処遇改善加算Ⅳ",【参考】数式用!$G$3:$M$3,0)+6,0),0),0)*AA1084*0.5,0), "")</f>
        <v/>
      </c>
      <c r="AF1084" s="344"/>
      <c r="AG1084" s="345"/>
      <c r="AH1084" s="345"/>
      <c r="AI1084" s="344"/>
      <c r="AJ1084" s="382"/>
      <c r="AK1084" s="346"/>
      <c r="AL1084" s="324" t="str">
        <f t="shared" si="543"/>
        <v/>
      </c>
      <c r="AM1084" s="325" t="str">
        <f t="shared" si="544"/>
        <v/>
      </c>
      <c r="AN1084" s="255"/>
      <c r="AO1084" s="577" t="str">
        <f>IFERROR(VLOOKUP(K1084,【参考】数式用!$A$2:$N$57,14,FALSE),"")</f>
        <v/>
      </c>
      <c r="AP1084" s="577" t="str">
        <f t="shared" si="545"/>
        <v/>
      </c>
      <c r="AQ1084" s="560" t="str">
        <f t="shared" si="546"/>
        <v/>
      </c>
      <c r="AR1084" s="560" t="str">
        <f t="shared" si="547"/>
        <v>キャリアパス要件Ⅰ・Ⅱ_</v>
      </c>
      <c r="AS1084" s="632" t="str">
        <f t="shared" si="548"/>
        <v>入力済</v>
      </c>
      <c r="AT1084" s="577" t="str">
        <f t="shared" si="549"/>
        <v/>
      </c>
      <c r="AU1084" s="632" t="str">
        <f t="shared" si="550"/>
        <v>入力済</v>
      </c>
      <c r="AV1084" s="632" t="str">
        <f t="shared" si="551"/>
        <v/>
      </c>
      <c r="AW1084" s="632" t="str">
        <f t="shared" si="552"/>
        <v/>
      </c>
      <c r="AX1084" s="577" t="str">
        <f t="shared" si="553"/>
        <v/>
      </c>
      <c r="AY1084" s="632" t="str">
        <f>IFERROR(VLOOKUP(K1084,【参考】数式用!$AR$3:$AS$49, 2, FALSE), "")</f>
        <v/>
      </c>
      <c r="AZ1084" s="577" t="str">
        <f t="shared" si="554"/>
        <v/>
      </c>
      <c r="BA1084" s="559" t="str">
        <f t="shared" si="555"/>
        <v>入力済</v>
      </c>
      <c r="BB1084" s="632" t="str">
        <f>IFERROR(VLOOKUP(K1084,【参考】数式用!$AX$3:$AY$59, 2, FALSE), "")</f>
        <v/>
      </c>
      <c r="BC1084" s="577" t="str">
        <f t="shared" si="556"/>
        <v/>
      </c>
      <c r="BD1084" s="559" t="str">
        <f t="shared" si="557"/>
        <v>入力済</v>
      </c>
      <c r="BE1084" s="559" t="str">
        <f t="shared" si="558"/>
        <v/>
      </c>
      <c r="BF1084" s="559" t="str">
        <f t="shared" si="559"/>
        <v/>
      </c>
      <c r="BG1084" s="559" t="str">
        <f t="shared" si="560"/>
        <v/>
      </c>
      <c r="BH1084" s="559" t="str">
        <f t="shared" si="561"/>
        <v/>
      </c>
      <c r="BI1084" s="559" t="str">
        <f t="shared" si="562"/>
        <v/>
      </c>
      <c r="BK1084" s="27"/>
      <c r="BL1084" s="606" t="str">
        <f t="shared" si="563"/>
        <v/>
      </c>
      <c r="BM1084" s="606" t="str">
        <f t="shared" si="564"/>
        <v/>
      </c>
      <c r="BN1084" s="606" t="str">
        <f t="shared" si="565"/>
        <v/>
      </c>
      <c r="BO1084" s="607" t="str">
        <f>IFERROR(IF(BN1084="対象",ROUNDDOWN(L1084*VLOOKUP(K1084,【参考】数式用!$A$4:$J$42,10,FALSE)*AA1084,0),""),"")</f>
        <v/>
      </c>
      <c r="BP1084" s="606" t="str">
        <f t="shared" si="538"/>
        <v/>
      </c>
      <c r="BQ1084" s="606" t="str">
        <f t="shared" si="566"/>
        <v/>
      </c>
      <c r="BR1084" s="608" t="str">
        <f t="shared" si="539"/>
        <v/>
      </c>
      <c r="BS1084" s="608" t="str">
        <f t="shared" si="567"/>
        <v/>
      </c>
      <c r="BT1084" s="606" t="str">
        <f t="shared" si="568"/>
        <v/>
      </c>
      <c r="BU1084" s="607" t="str">
        <f>IFERROR(IF(BT1084="Ⅱロ有り",ROUNDDOWN(L1084*VLOOKUP(K1084,【参考】数式用!$A$4:$J$42,10,FALSE)*AA1084,0),""),"")</f>
        <v/>
      </c>
      <c r="BV1084" s="606" t="str">
        <f>IFERROR(IF(BT1084="Ⅱロなし",ROUNDDOWN(L1084*VLOOKUP(K1084,【参考】数式用!$A$4:$J$42,8,FALSE)*AA1084,0),""),"")</f>
        <v/>
      </c>
    </row>
    <row r="1085" spans="1:74" ht="110.1" customHeight="1" thickBot="1">
      <c r="A1085" s="333">
        <v>1072</v>
      </c>
      <c r="B1085" s="1008" t="str">
        <f>IF(基本情報入力シート!B1107="","",基本情報入力シート!B1107)</f>
        <v/>
      </c>
      <c r="C1085" s="1009"/>
      <c r="D1085" s="1009"/>
      <c r="E1085" s="1009"/>
      <c r="F1085" s="1010"/>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24" t="str">
        <f>IF('別紙様式2-2（個票（４、５月））'!M1085="","",'別紙様式2-2（個票（４、５月））'!M1085)</f>
        <v/>
      </c>
      <c r="N1085" s="584" t="str">
        <f>IF('別紙様式2-2（個票（４、５月））'!N1085="","",'別紙様式2-2（個票（４、５月））'!N1085)</f>
        <v/>
      </c>
      <c r="O1085" s="336"/>
      <c r="P1085" s="337" t="str">
        <f>IFERROR(VLOOKUP(K1085,【参考】数式用!$A$2:$M$57,MATCH(O1085,【参考】数式用!$G$3:$M$3,0)+6,0),"")</f>
        <v/>
      </c>
      <c r="Q1085" s="338" t="s">
        <v>118</v>
      </c>
      <c r="R1085" s="339"/>
      <c r="S1085" s="340" t="s">
        <v>183</v>
      </c>
      <c r="T1085" s="339"/>
      <c r="U1085" s="340" t="s">
        <v>184</v>
      </c>
      <c r="V1085" s="339"/>
      <c r="W1085" s="340" t="s">
        <v>183</v>
      </c>
      <c r="X1085" s="339"/>
      <c r="Y1085" s="340" t="s">
        <v>185</v>
      </c>
      <c r="Z1085" s="340" t="s">
        <v>186</v>
      </c>
      <c r="AA1085" s="340" t="str">
        <f t="shared" si="540"/>
        <v/>
      </c>
      <c r="AB1085" s="341" t="s">
        <v>187</v>
      </c>
      <c r="AC1085" s="342" t="str">
        <f t="shared" si="541"/>
        <v/>
      </c>
      <c r="AD1085" s="509" t="str">
        <f t="shared" si="542"/>
        <v/>
      </c>
      <c r="AE1085" s="343" t="str">
        <f>IFERROR(ROUNDDOWN(ROUNDDOWN(ROUND(L1085*VLOOKUP(K1085,【参考】数式用!$A$2:$M$57,MATCH("処遇改善加算Ⅳ",【参考】数式用!$G$3:$M$3,0)+6,0),0),0)*AA1085*0.5,0), "")</f>
        <v/>
      </c>
      <c r="AF1085" s="344"/>
      <c r="AG1085" s="345"/>
      <c r="AH1085" s="345"/>
      <c r="AI1085" s="344"/>
      <c r="AJ1085" s="382"/>
      <c r="AK1085" s="346"/>
      <c r="AL1085" s="324" t="str">
        <f t="shared" si="543"/>
        <v/>
      </c>
      <c r="AM1085" s="325" t="str">
        <f t="shared" si="544"/>
        <v/>
      </c>
      <c r="AN1085" s="255"/>
      <c r="AO1085" s="577" t="str">
        <f>IFERROR(VLOOKUP(K1085,【参考】数式用!$A$2:$N$57,14,FALSE),"")</f>
        <v/>
      </c>
      <c r="AP1085" s="577" t="str">
        <f t="shared" si="545"/>
        <v/>
      </c>
      <c r="AQ1085" s="560" t="str">
        <f t="shared" si="546"/>
        <v/>
      </c>
      <c r="AR1085" s="560" t="str">
        <f t="shared" si="547"/>
        <v>キャリアパス要件Ⅰ・Ⅱ_</v>
      </c>
      <c r="AS1085" s="632" t="str">
        <f t="shared" si="548"/>
        <v>入力済</v>
      </c>
      <c r="AT1085" s="577" t="str">
        <f t="shared" si="549"/>
        <v/>
      </c>
      <c r="AU1085" s="632" t="str">
        <f t="shared" si="550"/>
        <v>入力済</v>
      </c>
      <c r="AV1085" s="632" t="str">
        <f t="shared" si="551"/>
        <v/>
      </c>
      <c r="AW1085" s="632" t="str">
        <f t="shared" si="552"/>
        <v/>
      </c>
      <c r="AX1085" s="577" t="str">
        <f t="shared" si="553"/>
        <v/>
      </c>
      <c r="AY1085" s="632" t="str">
        <f>IFERROR(VLOOKUP(K1085,【参考】数式用!$AR$3:$AS$49, 2, FALSE), "")</f>
        <v/>
      </c>
      <c r="AZ1085" s="577" t="str">
        <f t="shared" si="554"/>
        <v/>
      </c>
      <c r="BA1085" s="559" t="str">
        <f t="shared" si="555"/>
        <v>入力済</v>
      </c>
      <c r="BB1085" s="632" t="str">
        <f>IFERROR(VLOOKUP(K1085,【参考】数式用!$AX$3:$AY$59, 2, FALSE), "")</f>
        <v/>
      </c>
      <c r="BC1085" s="577" t="str">
        <f t="shared" si="556"/>
        <v/>
      </c>
      <c r="BD1085" s="559" t="str">
        <f t="shared" si="557"/>
        <v>入力済</v>
      </c>
      <c r="BE1085" s="559" t="str">
        <f t="shared" si="558"/>
        <v/>
      </c>
      <c r="BF1085" s="559" t="str">
        <f t="shared" si="559"/>
        <v/>
      </c>
      <c r="BG1085" s="559" t="str">
        <f t="shared" si="560"/>
        <v/>
      </c>
      <c r="BH1085" s="559" t="str">
        <f t="shared" si="561"/>
        <v/>
      </c>
      <c r="BI1085" s="559" t="str">
        <f t="shared" si="562"/>
        <v/>
      </c>
      <c r="BK1085" s="27"/>
      <c r="BL1085" s="606" t="str">
        <f t="shared" si="563"/>
        <v/>
      </c>
      <c r="BM1085" s="606" t="str">
        <f t="shared" si="564"/>
        <v/>
      </c>
      <c r="BN1085" s="606" t="str">
        <f t="shared" si="565"/>
        <v/>
      </c>
      <c r="BO1085" s="607" t="str">
        <f>IFERROR(IF(BN1085="対象",ROUNDDOWN(L1085*VLOOKUP(K1085,【参考】数式用!$A$4:$J$42,10,FALSE)*AA1085,0),""),"")</f>
        <v/>
      </c>
      <c r="BP1085" s="606" t="str">
        <f t="shared" si="538"/>
        <v/>
      </c>
      <c r="BQ1085" s="606" t="str">
        <f t="shared" si="566"/>
        <v/>
      </c>
      <c r="BR1085" s="608" t="str">
        <f t="shared" si="539"/>
        <v/>
      </c>
      <c r="BS1085" s="608" t="str">
        <f t="shared" si="567"/>
        <v/>
      </c>
      <c r="BT1085" s="606" t="str">
        <f t="shared" si="568"/>
        <v/>
      </c>
      <c r="BU1085" s="607" t="str">
        <f>IFERROR(IF(BT1085="Ⅱロ有り",ROUNDDOWN(L1085*VLOOKUP(K1085,【参考】数式用!$A$4:$J$42,10,FALSE)*AA1085,0),""),"")</f>
        <v/>
      </c>
      <c r="BV1085" s="606" t="str">
        <f>IFERROR(IF(BT1085="Ⅱロなし",ROUNDDOWN(L1085*VLOOKUP(K1085,【参考】数式用!$A$4:$J$42,8,FALSE)*AA1085,0),""),"")</f>
        <v/>
      </c>
    </row>
    <row r="1086" spans="1:74" ht="110.1" customHeight="1" thickBot="1">
      <c r="A1086" s="333">
        <v>1073</v>
      </c>
      <c r="B1086" s="1008" t="str">
        <f>IF(基本情報入力シート!B1108="","",基本情報入力シート!B1108)</f>
        <v/>
      </c>
      <c r="C1086" s="1009"/>
      <c r="D1086" s="1009"/>
      <c r="E1086" s="1009"/>
      <c r="F1086" s="1010"/>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24" t="str">
        <f>IF('別紙様式2-2（個票（４、５月））'!M1086="","",'別紙様式2-2（個票（４、５月））'!M1086)</f>
        <v/>
      </c>
      <c r="N1086" s="584" t="str">
        <f>IF('別紙様式2-2（個票（４、５月））'!N1086="","",'別紙様式2-2（個票（４、５月））'!N1086)</f>
        <v/>
      </c>
      <c r="O1086" s="336"/>
      <c r="P1086" s="337" t="str">
        <f>IFERROR(VLOOKUP(K1086,【参考】数式用!$A$2:$M$57,MATCH(O1086,【参考】数式用!$G$3:$M$3,0)+6,0),"")</f>
        <v/>
      </c>
      <c r="Q1086" s="338" t="s">
        <v>118</v>
      </c>
      <c r="R1086" s="339"/>
      <c r="S1086" s="340" t="s">
        <v>183</v>
      </c>
      <c r="T1086" s="339"/>
      <c r="U1086" s="340" t="s">
        <v>184</v>
      </c>
      <c r="V1086" s="339"/>
      <c r="W1086" s="340" t="s">
        <v>183</v>
      </c>
      <c r="X1086" s="339"/>
      <c r="Y1086" s="340" t="s">
        <v>185</v>
      </c>
      <c r="Z1086" s="340" t="s">
        <v>186</v>
      </c>
      <c r="AA1086" s="340" t="str">
        <f t="shared" si="540"/>
        <v/>
      </c>
      <c r="AB1086" s="341" t="s">
        <v>187</v>
      </c>
      <c r="AC1086" s="342" t="str">
        <f t="shared" si="541"/>
        <v/>
      </c>
      <c r="AD1086" s="509" t="str">
        <f t="shared" si="542"/>
        <v/>
      </c>
      <c r="AE1086" s="343" t="str">
        <f>IFERROR(ROUNDDOWN(ROUNDDOWN(ROUND(L1086*VLOOKUP(K1086,【参考】数式用!$A$2:$M$57,MATCH("処遇改善加算Ⅳ",【参考】数式用!$G$3:$M$3,0)+6,0),0),0)*AA1086*0.5,0), "")</f>
        <v/>
      </c>
      <c r="AF1086" s="344"/>
      <c r="AG1086" s="345"/>
      <c r="AH1086" s="345"/>
      <c r="AI1086" s="344"/>
      <c r="AJ1086" s="382"/>
      <c r="AK1086" s="346"/>
      <c r="AL1086" s="324" t="str">
        <f t="shared" si="543"/>
        <v/>
      </c>
      <c r="AM1086" s="325" t="str">
        <f t="shared" si="544"/>
        <v/>
      </c>
      <c r="AN1086" s="255"/>
      <c r="AO1086" s="577" t="str">
        <f>IFERROR(VLOOKUP(K1086,【参考】数式用!$A$2:$N$57,14,FALSE),"")</f>
        <v/>
      </c>
      <c r="AP1086" s="577" t="str">
        <f t="shared" si="545"/>
        <v/>
      </c>
      <c r="AQ1086" s="560" t="str">
        <f t="shared" si="546"/>
        <v/>
      </c>
      <c r="AR1086" s="560" t="str">
        <f t="shared" si="547"/>
        <v>キャリアパス要件Ⅰ・Ⅱ_</v>
      </c>
      <c r="AS1086" s="632" t="str">
        <f t="shared" si="548"/>
        <v>入力済</v>
      </c>
      <c r="AT1086" s="577" t="str">
        <f t="shared" si="549"/>
        <v/>
      </c>
      <c r="AU1086" s="632" t="str">
        <f t="shared" si="550"/>
        <v>入力済</v>
      </c>
      <c r="AV1086" s="632" t="str">
        <f t="shared" si="551"/>
        <v/>
      </c>
      <c r="AW1086" s="632" t="str">
        <f t="shared" si="552"/>
        <v/>
      </c>
      <c r="AX1086" s="577" t="str">
        <f t="shared" si="553"/>
        <v/>
      </c>
      <c r="AY1086" s="632" t="str">
        <f>IFERROR(VLOOKUP(K1086,【参考】数式用!$AR$3:$AS$49, 2, FALSE), "")</f>
        <v/>
      </c>
      <c r="AZ1086" s="577" t="str">
        <f t="shared" si="554"/>
        <v/>
      </c>
      <c r="BA1086" s="559" t="str">
        <f t="shared" si="555"/>
        <v>入力済</v>
      </c>
      <c r="BB1086" s="632" t="str">
        <f>IFERROR(VLOOKUP(K1086,【参考】数式用!$AX$3:$AY$59, 2, FALSE), "")</f>
        <v/>
      </c>
      <c r="BC1086" s="577" t="str">
        <f t="shared" si="556"/>
        <v/>
      </c>
      <c r="BD1086" s="559" t="str">
        <f t="shared" si="557"/>
        <v>入力済</v>
      </c>
      <c r="BE1086" s="559" t="str">
        <f t="shared" si="558"/>
        <v/>
      </c>
      <c r="BF1086" s="559" t="str">
        <f t="shared" si="559"/>
        <v/>
      </c>
      <c r="BG1086" s="559" t="str">
        <f t="shared" si="560"/>
        <v/>
      </c>
      <c r="BH1086" s="559" t="str">
        <f t="shared" si="561"/>
        <v/>
      </c>
      <c r="BI1086" s="559" t="str">
        <f t="shared" si="562"/>
        <v/>
      </c>
      <c r="BK1086" s="27"/>
      <c r="BL1086" s="606" t="str">
        <f t="shared" si="563"/>
        <v/>
      </c>
      <c r="BM1086" s="606" t="str">
        <f t="shared" si="564"/>
        <v/>
      </c>
      <c r="BN1086" s="606" t="str">
        <f t="shared" si="565"/>
        <v/>
      </c>
      <c r="BO1086" s="607" t="str">
        <f>IFERROR(IF(BN1086="対象",ROUNDDOWN(L1086*VLOOKUP(K1086,【参考】数式用!$A$4:$J$42,10,FALSE)*AA1086,0),""),"")</f>
        <v/>
      </c>
      <c r="BP1086" s="606" t="str">
        <f t="shared" si="538"/>
        <v/>
      </c>
      <c r="BQ1086" s="606" t="str">
        <f t="shared" si="566"/>
        <v/>
      </c>
      <c r="BR1086" s="608" t="str">
        <f t="shared" si="539"/>
        <v/>
      </c>
      <c r="BS1086" s="608" t="str">
        <f t="shared" si="567"/>
        <v/>
      </c>
      <c r="BT1086" s="606" t="str">
        <f t="shared" si="568"/>
        <v/>
      </c>
      <c r="BU1086" s="607" t="str">
        <f>IFERROR(IF(BT1086="Ⅱロ有り",ROUNDDOWN(L1086*VLOOKUP(K1086,【参考】数式用!$A$4:$J$42,10,FALSE)*AA1086,0),""),"")</f>
        <v/>
      </c>
      <c r="BV1086" s="606" t="str">
        <f>IFERROR(IF(BT1086="Ⅱロなし",ROUNDDOWN(L1086*VLOOKUP(K1086,【参考】数式用!$A$4:$J$42,8,FALSE)*AA1086,0),""),"")</f>
        <v/>
      </c>
    </row>
    <row r="1087" spans="1:74" ht="110.1" customHeight="1" thickBot="1">
      <c r="A1087" s="333">
        <v>1074</v>
      </c>
      <c r="B1087" s="1008" t="str">
        <f>IF(基本情報入力シート!B1109="","",基本情報入力シート!B1109)</f>
        <v/>
      </c>
      <c r="C1087" s="1009"/>
      <c r="D1087" s="1009"/>
      <c r="E1087" s="1009"/>
      <c r="F1087" s="1010"/>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24" t="str">
        <f>IF('別紙様式2-2（個票（４、５月））'!M1087="","",'別紙様式2-2（個票（４、５月））'!M1087)</f>
        <v/>
      </c>
      <c r="N1087" s="584" t="str">
        <f>IF('別紙様式2-2（個票（４、５月））'!N1087="","",'別紙様式2-2（個票（４、５月））'!N1087)</f>
        <v/>
      </c>
      <c r="O1087" s="336"/>
      <c r="P1087" s="337" t="str">
        <f>IFERROR(VLOOKUP(K1087,【参考】数式用!$A$2:$M$57,MATCH(O1087,【参考】数式用!$G$3:$M$3,0)+6,0),"")</f>
        <v/>
      </c>
      <c r="Q1087" s="338" t="s">
        <v>118</v>
      </c>
      <c r="R1087" s="339"/>
      <c r="S1087" s="340" t="s">
        <v>183</v>
      </c>
      <c r="T1087" s="339"/>
      <c r="U1087" s="340" t="s">
        <v>184</v>
      </c>
      <c r="V1087" s="339"/>
      <c r="W1087" s="340" t="s">
        <v>183</v>
      </c>
      <c r="X1087" s="339"/>
      <c r="Y1087" s="340" t="s">
        <v>185</v>
      </c>
      <c r="Z1087" s="340" t="s">
        <v>186</v>
      </c>
      <c r="AA1087" s="340" t="str">
        <f t="shared" si="540"/>
        <v/>
      </c>
      <c r="AB1087" s="341" t="s">
        <v>187</v>
      </c>
      <c r="AC1087" s="342" t="str">
        <f t="shared" si="541"/>
        <v/>
      </c>
      <c r="AD1087" s="509" t="str">
        <f t="shared" si="542"/>
        <v/>
      </c>
      <c r="AE1087" s="343" t="str">
        <f>IFERROR(ROUNDDOWN(ROUNDDOWN(ROUND(L1087*VLOOKUP(K1087,【参考】数式用!$A$2:$M$57,MATCH("処遇改善加算Ⅳ",【参考】数式用!$G$3:$M$3,0)+6,0),0),0)*AA1087*0.5,0), "")</f>
        <v/>
      </c>
      <c r="AF1087" s="344"/>
      <c r="AG1087" s="345"/>
      <c r="AH1087" s="345"/>
      <c r="AI1087" s="344"/>
      <c r="AJ1087" s="382"/>
      <c r="AK1087" s="346"/>
      <c r="AL1087" s="324" t="str">
        <f t="shared" si="543"/>
        <v/>
      </c>
      <c r="AM1087" s="325" t="str">
        <f t="shared" si="544"/>
        <v/>
      </c>
      <c r="AN1087" s="255"/>
      <c r="AO1087" s="577" t="str">
        <f>IFERROR(VLOOKUP(K1087,【参考】数式用!$A$2:$N$57,14,FALSE),"")</f>
        <v/>
      </c>
      <c r="AP1087" s="577" t="str">
        <f t="shared" si="545"/>
        <v/>
      </c>
      <c r="AQ1087" s="560" t="str">
        <f t="shared" si="546"/>
        <v/>
      </c>
      <c r="AR1087" s="560" t="str">
        <f t="shared" si="547"/>
        <v>キャリアパス要件Ⅰ・Ⅱ_</v>
      </c>
      <c r="AS1087" s="632" t="str">
        <f t="shared" si="548"/>
        <v>入力済</v>
      </c>
      <c r="AT1087" s="577" t="str">
        <f t="shared" si="549"/>
        <v/>
      </c>
      <c r="AU1087" s="632" t="str">
        <f t="shared" si="550"/>
        <v>入力済</v>
      </c>
      <c r="AV1087" s="632" t="str">
        <f t="shared" si="551"/>
        <v/>
      </c>
      <c r="AW1087" s="632" t="str">
        <f t="shared" si="552"/>
        <v/>
      </c>
      <c r="AX1087" s="577" t="str">
        <f t="shared" si="553"/>
        <v/>
      </c>
      <c r="AY1087" s="632" t="str">
        <f>IFERROR(VLOOKUP(K1087,【参考】数式用!$AR$3:$AS$49, 2, FALSE), "")</f>
        <v/>
      </c>
      <c r="AZ1087" s="577" t="str">
        <f t="shared" si="554"/>
        <v/>
      </c>
      <c r="BA1087" s="559" t="str">
        <f t="shared" si="555"/>
        <v>入力済</v>
      </c>
      <c r="BB1087" s="632" t="str">
        <f>IFERROR(VLOOKUP(K1087,【参考】数式用!$AX$3:$AY$59, 2, FALSE), "")</f>
        <v/>
      </c>
      <c r="BC1087" s="577" t="str">
        <f t="shared" si="556"/>
        <v/>
      </c>
      <c r="BD1087" s="559" t="str">
        <f t="shared" si="557"/>
        <v>入力済</v>
      </c>
      <c r="BE1087" s="559" t="str">
        <f t="shared" si="558"/>
        <v/>
      </c>
      <c r="BF1087" s="559" t="str">
        <f t="shared" si="559"/>
        <v/>
      </c>
      <c r="BG1087" s="559" t="str">
        <f t="shared" si="560"/>
        <v/>
      </c>
      <c r="BH1087" s="559" t="str">
        <f t="shared" si="561"/>
        <v/>
      </c>
      <c r="BI1087" s="559" t="str">
        <f t="shared" si="562"/>
        <v/>
      </c>
      <c r="BK1087" s="27"/>
      <c r="BL1087" s="606" t="str">
        <f t="shared" si="563"/>
        <v/>
      </c>
      <c r="BM1087" s="606" t="str">
        <f t="shared" si="564"/>
        <v/>
      </c>
      <c r="BN1087" s="606" t="str">
        <f t="shared" si="565"/>
        <v/>
      </c>
      <c r="BO1087" s="607" t="str">
        <f>IFERROR(IF(BN1087="対象",ROUNDDOWN(L1087*VLOOKUP(K1087,【参考】数式用!$A$4:$J$42,10,FALSE)*AA1087,0),""),"")</f>
        <v/>
      </c>
      <c r="BP1087" s="606" t="str">
        <f t="shared" si="538"/>
        <v/>
      </c>
      <c r="BQ1087" s="606" t="str">
        <f t="shared" si="566"/>
        <v/>
      </c>
      <c r="BR1087" s="608" t="str">
        <f t="shared" si="539"/>
        <v/>
      </c>
      <c r="BS1087" s="608" t="str">
        <f t="shared" si="567"/>
        <v/>
      </c>
      <c r="BT1087" s="606" t="str">
        <f t="shared" si="568"/>
        <v/>
      </c>
      <c r="BU1087" s="607" t="str">
        <f>IFERROR(IF(BT1087="Ⅱロ有り",ROUNDDOWN(L1087*VLOOKUP(K1087,【参考】数式用!$A$4:$J$42,10,FALSE)*AA1087,0),""),"")</f>
        <v/>
      </c>
      <c r="BV1087" s="606" t="str">
        <f>IFERROR(IF(BT1087="Ⅱロなし",ROUNDDOWN(L1087*VLOOKUP(K1087,【参考】数式用!$A$4:$J$42,8,FALSE)*AA1087,0),""),"")</f>
        <v/>
      </c>
    </row>
    <row r="1088" spans="1:74" ht="110.1" customHeight="1" thickBot="1">
      <c r="A1088" s="333">
        <v>1075</v>
      </c>
      <c r="B1088" s="1008" t="str">
        <f>IF(基本情報入力シート!B1110="","",基本情報入力シート!B1110)</f>
        <v/>
      </c>
      <c r="C1088" s="1009"/>
      <c r="D1088" s="1009"/>
      <c r="E1088" s="1009"/>
      <c r="F1088" s="1010"/>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24" t="str">
        <f>IF('別紙様式2-2（個票（４、５月））'!M1088="","",'別紙様式2-2（個票（４、５月））'!M1088)</f>
        <v/>
      </c>
      <c r="N1088" s="584" t="str">
        <f>IF('別紙様式2-2（個票（４、５月））'!N1088="","",'別紙様式2-2（個票（４、５月））'!N1088)</f>
        <v/>
      </c>
      <c r="O1088" s="336"/>
      <c r="P1088" s="337" t="str">
        <f>IFERROR(VLOOKUP(K1088,【参考】数式用!$A$2:$M$57,MATCH(O1088,【参考】数式用!$G$3:$M$3,0)+6,0),"")</f>
        <v/>
      </c>
      <c r="Q1088" s="338" t="s">
        <v>118</v>
      </c>
      <c r="R1088" s="339"/>
      <c r="S1088" s="340" t="s">
        <v>183</v>
      </c>
      <c r="T1088" s="339"/>
      <c r="U1088" s="340" t="s">
        <v>184</v>
      </c>
      <c r="V1088" s="339"/>
      <c r="W1088" s="340" t="s">
        <v>183</v>
      </c>
      <c r="X1088" s="339"/>
      <c r="Y1088" s="340" t="s">
        <v>185</v>
      </c>
      <c r="Z1088" s="340" t="s">
        <v>186</v>
      </c>
      <c r="AA1088" s="340" t="str">
        <f t="shared" si="540"/>
        <v/>
      </c>
      <c r="AB1088" s="341" t="s">
        <v>187</v>
      </c>
      <c r="AC1088" s="342" t="str">
        <f t="shared" si="541"/>
        <v/>
      </c>
      <c r="AD1088" s="509" t="str">
        <f t="shared" si="542"/>
        <v/>
      </c>
      <c r="AE1088" s="343" t="str">
        <f>IFERROR(ROUNDDOWN(ROUNDDOWN(ROUND(L1088*VLOOKUP(K1088,【参考】数式用!$A$2:$M$57,MATCH("処遇改善加算Ⅳ",【参考】数式用!$G$3:$M$3,0)+6,0),0),0)*AA1088*0.5,0), "")</f>
        <v/>
      </c>
      <c r="AF1088" s="344"/>
      <c r="AG1088" s="345"/>
      <c r="AH1088" s="345"/>
      <c r="AI1088" s="344"/>
      <c r="AJ1088" s="382"/>
      <c r="AK1088" s="346"/>
      <c r="AL1088" s="324" t="str">
        <f t="shared" si="543"/>
        <v/>
      </c>
      <c r="AM1088" s="325" t="str">
        <f t="shared" si="544"/>
        <v/>
      </c>
      <c r="AN1088" s="255"/>
      <c r="AO1088" s="577" t="str">
        <f>IFERROR(VLOOKUP(K1088,【参考】数式用!$A$2:$N$57,14,FALSE),"")</f>
        <v/>
      </c>
      <c r="AP1088" s="577" t="str">
        <f t="shared" si="545"/>
        <v/>
      </c>
      <c r="AQ1088" s="560" t="str">
        <f t="shared" si="546"/>
        <v/>
      </c>
      <c r="AR1088" s="560" t="str">
        <f t="shared" si="547"/>
        <v>キャリアパス要件Ⅰ・Ⅱ_</v>
      </c>
      <c r="AS1088" s="632" t="str">
        <f t="shared" si="548"/>
        <v>入力済</v>
      </c>
      <c r="AT1088" s="577" t="str">
        <f t="shared" si="549"/>
        <v/>
      </c>
      <c r="AU1088" s="632" t="str">
        <f t="shared" si="550"/>
        <v>入力済</v>
      </c>
      <c r="AV1088" s="632" t="str">
        <f t="shared" si="551"/>
        <v/>
      </c>
      <c r="AW1088" s="632" t="str">
        <f t="shared" si="552"/>
        <v/>
      </c>
      <c r="AX1088" s="577" t="str">
        <f t="shared" si="553"/>
        <v/>
      </c>
      <c r="AY1088" s="632" t="str">
        <f>IFERROR(VLOOKUP(K1088,【参考】数式用!$AR$3:$AS$49, 2, FALSE), "")</f>
        <v/>
      </c>
      <c r="AZ1088" s="577" t="str">
        <f t="shared" si="554"/>
        <v/>
      </c>
      <c r="BA1088" s="559" t="str">
        <f t="shared" si="555"/>
        <v>入力済</v>
      </c>
      <c r="BB1088" s="632" t="str">
        <f>IFERROR(VLOOKUP(K1088,【参考】数式用!$AX$3:$AY$59, 2, FALSE), "")</f>
        <v/>
      </c>
      <c r="BC1088" s="577" t="str">
        <f t="shared" si="556"/>
        <v/>
      </c>
      <c r="BD1088" s="559" t="str">
        <f t="shared" si="557"/>
        <v>入力済</v>
      </c>
      <c r="BE1088" s="559" t="str">
        <f t="shared" si="558"/>
        <v/>
      </c>
      <c r="BF1088" s="559" t="str">
        <f t="shared" si="559"/>
        <v/>
      </c>
      <c r="BG1088" s="559" t="str">
        <f t="shared" si="560"/>
        <v/>
      </c>
      <c r="BH1088" s="559" t="str">
        <f t="shared" si="561"/>
        <v/>
      </c>
      <c r="BI1088" s="559" t="str">
        <f t="shared" si="562"/>
        <v/>
      </c>
      <c r="BK1088" s="27"/>
      <c r="BL1088" s="606" t="str">
        <f t="shared" si="563"/>
        <v/>
      </c>
      <c r="BM1088" s="606" t="str">
        <f t="shared" si="564"/>
        <v/>
      </c>
      <c r="BN1088" s="606" t="str">
        <f t="shared" si="565"/>
        <v/>
      </c>
      <c r="BO1088" s="607" t="str">
        <f>IFERROR(IF(BN1088="対象",ROUNDDOWN(L1088*VLOOKUP(K1088,【参考】数式用!$A$4:$J$42,10,FALSE)*AA1088,0),""),"")</f>
        <v/>
      </c>
      <c r="BP1088" s="606" t="str">
        <f t="shared" si="538"/>
        <v/>
      </c>
      <c r="BQ1088" s="606" t="str">
        <f t="shared" si="566"/>
        <v/>
      </c>
      <c r="BR1088" s="608" t="str">
        <f t="shared" si="539"/>
        <v/>
      </c>
      <c r="BS1088" s="608" t="str">
        <f t="shared" si="567"/>
        <v/>
      </c>
      <c r="BT1088" s="606" t="str">
        <f t="shared" si="568"/>
        <v/>
      </c>
      <c r="BU1088" s="607" t="str">
        <f>IFERROR(IF(BT1088="Ⅱロ有り",ROUNDDOWN(L1088*VLOOKUP(K1088,【参考】数式用!$A$4:$J$42,10,FALSE)*AA1088,0),""),"")</f>
        <v/>
      </c>
      <c r="BV1088" s="606" t="str">
        <f>IFERROR(IF(BT1088="Ⅱロなし",ROUNDDOWN(L1088*VLOOKUP(K1088,【参考】数式用!$A$4:$J$42,8,FALSE)*AA1088,0),""),"")</f>
        <v/>
      </c>
    </row>
    <row r="1089" spans="1:74" ht="110.1" customHeight="1" thickBot="1">
      <c r="A1089" s="333">
        <v>1076</v>
      </c>
      <c r="B1089" s="1008" t="str">
        <f>IF(基本情報入力シート!B1111="","",基本情報入力シート!B1111)</f>
        <v/>
      </c>
      <c r="C1089" s="1009"/>
      <c r="D1089" s="1009"/>
      <c r="E1089" s="1009"/>
      <c r="F1089" s="1010"/>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24" t="str">
        <f>IF('別紙様式2-2（個票（４、５月））'!M1089="","",'別紙様式2-2（個票（４、５月））'!M1089)</f>
        <v/>
      </c>
      <c r="N1089" s="584" t="str">
        <f>IF('別紙様式2-2（個票（４、５月））'!N1089="","",'別紙様式2-2（個票（４、５月））'!N1089)</f>
        <v/>
      </c>
      <c r="O1089" s="336"/>
      <c r="P1089" s="337" t="str">
        <f>IFERROR(VLOOKUP(K1089,【参考】数式用!$A$2:$M$57,MATCH(O1089,【参考】数式用!$G$3:$M$3,0)+6,0),"")</f>
        <v/>
      </c>
      <c r="Q1089" s="338" t="s">
        <v>118</v>
      </c>
      <c r="R1089" s="339"/>
      <c r="S1089" s="340" t="s">
        <v>183</v>
      </c>
      <c r="T1089" s="339"/>
      <c r="U1089" s="340" t="s">
        <v>184</v>
      </c>
      <c r="V1089" s="339"/>
      <c r="W1089" s="340" t="s">
        <v>183</v>
      </c>
      <c r="X1089" s="339"/>
      <c r="Y1089" s="340" t="s">
        <v>185</v>
      </c>
      <c r="Z1089" s="340" t="s">
        <v>186</v>
      </c>
      <c r="AA1089" s="340" t="str">
        <f t="shared" si="540"/>
        <v/>
      </c>
      <c r="AB1089" s="341" t="s">
        <v>187</v>
      </c>
      <c r="AC1089" s="342" t="str">
        <f t="shared" si="541"/>
        <v/>
      </c>
      <c r="AD1089" s="509" t="str">
        <f t="shared" si="542"/>
        <v/>
      </c>
      <c r="AE1089" s="343" t="str">
        <f>IFERROR(ROUNDDOWN(ROUNDDOWN(ROUND(L1089*VLOOKUP(K1089,【参考】数式用!$A$2:$M$57,MATCH("処遇改善加算Ⅳ",【参考】数式用!$G$3:$M$3,0)+6,0),0),0)*AA1089*0.5,0), "")</f>
        <v/>
      </c>
      <c r="AF1089" s="344"/>
      <c r="AG1089" s="345"/>
      <c r="AH1089" s="345"/>
      <c r="AI1089" s="344"/>
      <c r="AJ1089" s="382"/>
      <c r="AK1089" s="346"/>
      <c r="AL1089" s="324" t="str">
        <f t="shared" si="543"/>
        <v/>
      </c>
      <c r="AM1089" s="325" t="str">
        <f t="shared" si="544"/>
        <v/>
      </c>
      <c r="AN1089" s="255"/>
      <c r="AO1089" s="577" t="str">
        <f>IFERROR(VLOOKUP(K1089,【参考】数式用!$A$2:$N$57,14,FALSE),"")</f>
        <v/>
      </c>
      <c r="AP1089" s="577" t="str">
        <f t="shared" si="545"/>
        <v/>
      </c>
      <c r="AQ1089" s="560" t="str">
        <f t="shared" si="546"/>
        <v/>
      </c>
      <c r="AR1089" s="560" t="str">
        <f t="shared" si="547"/>
        <v>キャリアパス要件Ⅰ・Ⅱ_</v>
      </c>
      <c r="AS1089" s="632" t="str">
        <f t="shared" si="548"/>
        <v>入力済</v>
      </c>
      <c r="AT1089" s="577" t="str">
        <f t="shared" si="549"/>
        <v/>
      </c>
      <c r="AU1089" s="632" t="str">
        <f t="shared" si="550"/>
        <v>入力済</v>
      </c>
      <c r="AV1089" s="632" t="str">
        <f t="shared" si="551"/>
        <v/>
      </c>
      <c r="AW1089" s="632" t="str">
        <f t="shared" si="552"/>
        <v/>
      </c>
      <c r="AX1089" s="577" t="str">
        <f t="shared" si="553"/>
        <v/>
      </c>
      <c r="AY1089" s="632" t="str">
        <f>IFERROR(VLOOKUP(K1089,【参考】数式用!$AR$3:$AS$49, 2, FALSE), "")</f>
        <v/>
      </c>
      <c r="AZ1089" s="577" t="str">
        <f t="shared" si="554"/>
        <v/>
      </c>
      <c r="BA1089" s="559" t="str">
        <f t="shared" si="555"/>
        <v>入力済</v>
      </c>
      <c r="BB1089" s="632" t="str">
        <f>IFERROR(VLOOKUP(K1089,【参考】数式用!$AX$3:$AY$59, 2, FALSE), "")</f>
        <v/>
      </c>
      <c r="BC1089" s="577" t="str">
        <f t="shared" si="556"/>
        <v/>
      </c>
      <c r="BD1089" s="559" t="str">
        <f t="shared" si="557"/>
        <v>入力済</v>
      </c>
      <c r="BE1089" s="559" t="str">
        <f t="shared" si="558"/>
        <v/>
      </c>
      <c r="BF1089" s="559" t="str">
        <f t="shared" si="559"/>
        <v/>
      </c>
      <c r="BG1089" s="559" t="str">
        <f t="shared" si="560"/>
        <v/>
      </c>
      <c r="BH1089" s="559" t="str">
        <f t="shared" si="561"/>
        <v/>
      </c>
      <c r="BI1089" s="559" t="str">
        <f t="shared" si="562"/>
        <v/>
      </c>
      <c r="BK1089" s="27"/>
      <c r="BL1089" s="606" t="str">
        <f t="shared" si="563"/>
        <v/>
      </c>
      <c r="BM1089" s="606" t="str">
        <f t="shared" si="564"/>
        <v/>
      </c>
      <c r="BN1089" s="606" t="str">
        <f t="shared" si="565"/>
        <v/>
      </c>
      <c r="BO1089" s="607" t="str">
        <f>IFERROR(IF(BN1089="対象",ROUNDDOWN(L1089*VLOOKUP(K1089,【参考】数式用!$A$4:$J$42,10,FALSE)*AA1089,0),""),"")</f>
        <v/>
      </c>
      <c r="BP1089" s="606" t="str">
        <f t="shared" si="538"/>
        <v/>
      </c>
      <c r="BQ1089" s="606" t="str">
        <f t="shared" si="566"/>
        <v/>
      </c>
      <c r="BR1089" s="608" t="str">
        <f t="shared" si="539"/>
        <v/>
      </c>
      <c r="BS1089" s="608" t="str">
        <f t="shared" si="567"/>
        <v/>
      </c>
      <c r="BT1089" s="606" t="str">
        <f t="shared" si="568"/>
        <v/>
      </c>
      <c r="BU1089" s="607" t="str">
        <f>IFERROR(IF(BT1089="Ⅱロ有り",ROUNDDOWN(L1089*VLOOKUP(K1089,【参考】数式用!$A$4:$J$42,10,FALSE)*AA1089,0),""),"")</f>
        <v/>
      </c>
      <c r="BV1089" s="606" t="str">
        <f>IFERROR(IF(BT1089="Ⅱロなし",ROUNDDOWN(L1089*VLOOKUP(K1089,【参考】数式用!$A$4:$J$42,8,FALSE)*AA1089,0),""),"")</f>
        <v/>
      </c>
    </row>
    <row r="1090" spans="1:74" ht="110.1" customHeight="1" thickBot="1">
      <c r="A1090" s="333">
        <v>1077</v>
      </c>
      <c r="B1090" s="1008" t="str">
        <f>IF(基本情報入力シート!B1112="","",基本情報入力シート!B1112)</f>
        <v/>
      </c>
      <c r="C1090" s="1009"/>
      <c r="D1090" s="1009"/>
      <c r="E1090" s="1009"/>
      <c r="F1090" s="1010"/>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24" t="str">
        <f>IF('別紙様式2-2（個票（４、５月））'!M1090="","",'別紙様式2-2（個票（４、５月））'!M1090)</f>
        <v/>
      </c>
      <c r="N1090" s="584" t="str">
        <f>IF('別紙様式2-2（個票（４、５月））'!N1090="","",'別紙様式2-2（個票（４、５月））'!N1090)</f>
        <v/>
      </c>
      <c r="O1090" s="336"/>
      <c r="P1090" s="337" t="str">
        <f>IFERROR(VLOOKUP(K1090,【参考】数式用!$A$2:$M$57,MATCH(O1090,【参考】数式用!$G$3:$M$3,0)+6,0),"")</f>
        <v/>
      </c>
      <c r="Q1090" s="338" t="s">
        <v>118</v>
      </c>
      <c r="R1090" s="339"/>
      <c r="S1090" s="340" t="s">
        <v>183</v>
      </c>
      <c r="T1090" s="339"/>
      <c r="U1090" s="340" t="s">
        <v>184</v>
      </c>
      <c r="V1090" s="339"/>
      <c r="W1090" s="340" t="s">
        <v>183</v>
      </c>
      <c r="X1090" s="339"/>
      <c r="Y1090" s="340" t="s">
        <v>185</v>
      </c>
      <c r="Z1090" s="340" t="s">
        <v>186</v>
      </c>
      <c r="AA1090" s="340" t="str">
        <f t="shared" si="540"/>
        <v/>
      </c>
      <c r="AB1090" s="341" t="s">
        <v>187</v>
      </c>
      <c r="AC1090" s="342" t="str">
        <f t="shared" si="541"/>
        <v/>
      </c>
      <c r="AD1090" s="509" t="str">
        <f t="shared" si="542"/>
        <v/>
      </c>
      <c r="AE1090" s="343" t="str">
        <f>IFERROR(ROUNDDOWN(ROUNDDOWN(ROUND(L1090*VLOOKUP(K1090,【参考】数式用!$A$2:$M$57,MATCH("処遇改善加算Ⅳ",【参考】数式用!$G$3:$M$3,0)+6,0),0),0)*AA1090*0.5,0), "")</f>
        <v/>
      </c>
      <c r="AF1090" s="344"/>
      <c r="AG1090" s="345"/>
      <c r="AH1090" s="345"/>
      <c r="AI1090" s="344"/>
      <c r="AJ1090" s="382"/>
      <c r="AK1090" s="346"/>
      <c r="AL1090" s="324" t="str">
        <f t="shared" si="543"/>
        <v/>
      </c>
      <c r="AM1090" s="325" t="str">
        <f t="shared" si="544"/>
        <v/>
      </c>
      <c r="AN1090" s="255"/>
      <c r="AO1090" s="577" t="str">
        <f>IFERROR(VLOOKUP(K1090,【参考】数式用!$A$2:$N$57,14,FALSE),"")</f>
        <v/>
      </c>
      <c r="AP1090" s="577" t="str">
        <f t="shared" si="545"/>
        <v/>
      </c>
      <c r="AQ1090" s="560" t="str">
        <f t="shared" si="546"/>
        <v/>
      </c>
      <c r="AR1090" s="560" t="str">
        <f t="shared" si="547"/>
        <v>キャリアパス要件Ⅰ・Ⅱ_</v>
      </c>
      <c r="AS1090" s="632" t="str">
        <f t="shared" si="548"/>
        <v>入力済</v>
      </c>
      <c r="AT1090" s="577" t="str">
        <f t="shared" si="549"/>
        <v/>
      </c>
      <c r="AU1090" s="632" t="str">
        <f t="shared" si="550"/>
        <v>入力済</v>
      </c>
      <c r="AV1090" s="632" t="str">
        <f t="shared" si="551"/>
        <v/>
      </c>
      <c r="AW1090" s="632" t="str">
        <f t="shared" si="552"/>
        <v/>
      </c>
      <c r="AX1090" s="577" t="str">
        <f t="shared" si="553"/>
        <v/>
      </c>
      <c r="AY1090" s="632" t="str">
        <f>IFERROR(VLOOKUP(K1090,【参考】数式用!$AR$3:$AS$49, 2, FALSE), "")</f>
        <v/>
      </c>
      <c r="AZ1090" s="577" t="str">
        <f t="shared" si="554"/>
        <v/>
      </c>
      <c r="BA1090" s="559" t="str">
        <f t="shared" si="555"/>
        <v>入力済</v>
      </c>
      <c r="BB1090" s="632" t="str">
        <f>IFERROR(VLOOKUP(K1090,【参考】数式用!$AX$3:$AY$59, 2, FALSE), "")</f>
        <v/>
      </c>
      <c r="BC1090" s="577" t="str">
        <f t="shared" si="556"/>
        <v/>
      </c>
      <c r="BD1090" s="559" t="str">
        <f t="shared" si="557"/>
        <v>入力済</v>
      </c>
      <c r="BE1090" s="559" t="str">
        <f t="shared" si="558"/>
        <v/>
      </c>
      <c r="BF1090" s="559" t="str">
        <f t="shared" si="559"/>
        <v/>
      </c>
      <c r="BG1090" s="559" t="str">
        <f t="shared" si="560"/>
        <v/>
      </c>
      <c r="BH1090" s="559" t="str">
        <f t="shared" si="561"/>
        <v/>
      </c>
      <c r="BI1090" s="559" t="str">
        <f t="shared" si="562"/>
        <v/>
      </c>
      <c r="BK1090" s="27"/>
      <c r="BL1090" s="606" t="str">
        <f t="shared" si="563"/>
        <v/>
      </c>
      <c r="BM1090" s="606" t="str">
        <f t="shared" si="564"/>
        <v/>
      </c>
      <c r="BN1090" s="606" t="str">
        <f t="shared" si="565"/>
        <v/>
      </c>
      <c r="BO1090" s="607" t="str">
        <f>IFERROR(IF(BN1090="対象",ROUNDDOWN(L1090*VLOOKUP(K1090,【参考】数式用!$A$4:$J$42,10,FALSE)*AA1090,0),""),"")</f>
        <v/>
      </c>
      <c r="BP1090" s="606" t="str">
        <f t="shared" si="538"/>
        <v/>
      </c>
      <c r="BQ1090" s="606" t="str">
        <f t="shared" si="566"/>
        <v/>
      </c>
      <c r="BR1090" s="608" t="str">
        <f t="shared" si="539"/>
        <v/>
      </c>
      <c r="BS1090" s="608" t="str">
        <f t="shared" si="567"/>
        <v/>
      </c>
      <c r="BT1090" s="606" t="str">
        <f t="shared" si="568"/>
        <v/>
      </c>
      <c r="BU1090" s="607" t="str">
        <f>IFERROR(IF(BT1090="Ⅱロ有り",ROUNDDOWN(L1090*VLOOKUP(K1090,【参考】数式用!$A$4:$J$42,10,FALSE)*AA1090,0),""),"")</f>
        <v/>
      </c>
      <c r="BV1090" s="606" t="str">
        <f>IFERROR(IF(BT1090="Ⅱロなし",ROUNDDOWN(L1090*VLOOKUP(K1090,【参考】数式用!$A$4:$J$42,8,FALSE)*AA1090,0),""),"")</f>
        <v/>
      </c>
    </row>
    <row r="1091" spans="1:74" ht="110.1" customHeight="1" thickBot="1">
      <c r="A1091" s="333">
        <v>1078</v>
      </c>
      <c r="B1091" s="1008" t="str">
        <f>IF(基本情報入力シート!B1113="","",基本情報入力シート!B1113)</f>
        <v/>
      </c>
      <c r="C1091" s="1009"/>
      <c r="D1091" s="1009"/>
      <c r="E1091" s="1009"/>
      <c r="F1091" s="1010"/>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24" t="str">
        <f>IF('別紙様式2-2（個票（４、５月））'!M1091="","",'別紙様式2-2（個票（４、５月））'!M1091)</f>
        <v/>
      </c>
      <c r="N1091" s="584" t="str">
        <f>IF('別紙様式2-2（個票（４、５月））'!N1091="","",'別紙様式2-2（個票（４、５月））'!N1091)</f>
        <v/>
      </c>
      <c r="O1091" s="336"/>
      <c r="P1091" s="337" t="str">
        <f>IFERROR(VLOOKUP(K1091,【参考】数式用!$A$2:$M$57,MATCH(O1091,【参考】数式用!$G$3:$M$3,0)+6,0),"")</f>
        <v/>
      </c>
      <c r="Q1091" s="338" t="s">
        <v>118</v>
      </c>
      <c r="R1091" s="339"/>
      <c r="S1091" s="340" t="s">
        <v>183</v>
      </c>
      <c r="T1091" s="339"/>
      <c r="U1091" s="340" t="s">
        <v>184</v>
      </c>
      <c r="V1091" s="339"/>
      <c r="W1091" s="340" t="s">
        <v>183</v>
      </c>
      <c r="X1091" s="339"/>
      <c r="Y1091" s="340" t="s">
        <v>185</v>
      </c>
      <c r="Z1091" s="340" t="s">
        <v>186</v>
      </c>
      <c r="AA1091" s="340" t="str">
        <f t="shared" si="540"/>
        <v/>
      </c>
      <c r="AB1091" s="341" t="s">
        <v>187</v>
      </c>
      <c r="AC1091" s="342" t="str">
        <f t="shared" si="541"/>
        <v/>
      </c>
      <c r="AD1091" s="509" t="str">
        <f t="shared" si="542"/>
        <v/>
      </c>
      <c r="AE1091" s="343" t="str">
        <f>IFERROR(ROUNDDOWN(ROUNDDOWN(ROUND(L1091*VLOOKUP(K1091,【参考】数式用!$A$2:$M$57,MATCH("処遇改善加算Ⅳ",【参考】数式用!$G$3:$M$3,0)+6,0),0),0)*AA1091*0.5,0), "")</f>
        <v/>
      </c>
      <c r="AF1091" s="344"/>
      <c r="AG1091" s="345"/>
      <c r="AH1091" s="345"/>
      <c r="AI1091" s="344"/>
      <c r="AJ1091" s="382"/>
      <c r="AK1091" s="346"/>
      <c r="AL1091" s="324" t="str">
        <f t="shared" si="543"/>
        <v/>
      </c>
      <c r="AM1091" s="325" t="str">
        <f t="shared" si="544"/>
        <v/>
      </c>
      <c r="AN1091" s="255"/>
      <c r="AO1091" s="577" t="str">
        <f>IFERROR(VLOOKUP(K1091,【参考】数式用!$A$2:$N$57,14,FALSE),"")</f>
        <v/>
      </c>
      <c r="AP1091" s="577" t="str">
        <f t="shared" si="545"/>
        <v/>
      </c>
      <c r="AQ1091" s="560" t="str">
        <f t="shared" si="546"/>
        <v/>
      </c>
      <c r="AR1091" s="560" t="str">
        <f t="shared" si="547"/>
        <v>キャリアパス要件Ⅰ・Ⅱ_</v>
      </c>
      <c r="AS1091" s="632" t="str">
        <f t="shared" si="548"/>
        <v>入力済</v>
      </c>
      <c r="AT1091" s="577" t="str">
        <f t="shared" si="549"/>
        <v/>
      </c>
      <c r="AU1091" s="632" t="str">
        <f t="shared" si="550"/>
        <v>入力済</v>
      </c>
      <c r="AV1091" s="632" t="str">
        <f t="shared" si="551"/>
        <v/>
      </c>
      <c r="AW1091" s="632" t="str">
        <f t="shared" si="552"/>
        <v/>
      </c>
      <c r="AX1091" s="577" t="str">
        <f t="shared" si="553"/>
        <v/>
      </c>
      <c r="AY1091" s="632" t="str">
        <f>IFERROR(VLOOKUP(K1091,【参考】数式用!$AR$3:$AS$49, 2, FALSE), "")</f>
        <v/>
      </c>
      <c r="AZ1091" s="577" t="str">
        <f t="shared" si="554"/>
        <v/>
      </c>
      <c r="BA1091" s="559" t="str">
        <f t="shared" si="555"/>
        <v>入力済</v>
      </c>
      <c r="BB1091" s="632" t="str">
        <f>IFERROR(VLOOKUP(K1091,【参考】数式用!$AX$3:$AY$59, 2, FALSE), "")</f>
        <v/>
      </c>
      <c r="BC1091" s="577" t="str">
        <f t="shared" si="556"/>
        <v/>
      </c>
      <c r="BD1091" s="559" t="str">
        <f t="shared" si="557"/>
        <v>入力済</v>
      </c>
      <c r="BE1091" s="559" t="str">
        <f t="shared" si="558"/>
        <v/>
      </c>
      <c r="BF1091" s="559" t="str">
        <f t="shared" si="559"/>
        <v/>
      </c>
      <c r="BG1091" s="559" t="str">
        <f t="shared" si="560"/>
        <v/>
      </c>
      <c r="BH1091" s="559" t="str">
        <f t="shared" si="561"/>
        <v/>
      </c>
      <c r="BI1091" s="559" t="str">
        <f t="shared" si="562"/>
        <v/>
      </c>
      <c r="BK1091" s="27"/>
      <c r="BL1091" s="606" t="str">
        <f t="shared" si="563"/>
        <v/>
      </c>
      <c r="BM1091" s="606" t="str">
        <f t="shared" si="564"/>
        <v/>
      </c>
      <c r="BN1091" s="606" t="str">
        <f t="shared" si="565"/>
        <v/>
      </c>
      <c r="BO1091" s="607" t="str">
        <f>IFERROR(IF(BN1091="対象",ROUNDDOWN(L1091*VLOOKUP(K1091,【参考】数式用!$A$4:$J$42,10,FALSE)*AA1091,0),""),"")</f>
        <v/>
      </c>
      <c r="BP1091" s="606" t="str">
        <f t="shared" si="538"/>
        <v/>
      </c>
      <c r="BQ1091" s="606" t="str">
        <f t="shared" si="566"/>
        <v/>
      </c>
      <c r="BR1091" s="608" t="str">
        <f t="shared" si="539"/>
        <v/>
      </c>
      <c r="BS1091" s="608" t="str">
        <f t="shared" si="567"/>
        <v/>
      </c>
      <c r="BT1091" s="606" t="str">
        <f t="shared" si="568"/>
        <v/>
      </c>
      <c r="BU1091" s="607" t="str">
        <f>IFERROR(IF(BT1091="Ⅱロ有り",ROUNDDOWN(L1091*VLOOKUP(K1091,【参考】数式用!$A$4:$J$42,10,FALSE)*AA1091,0),""),"")</f>
        <v/>
      </c>
      <c r="BV1091" s="606" t="str">
        <f>IFERROR(IF(BT1091="Ⅱロなし",ROUNDDOWN(L1091*VLOOKUP(K1091,【参考】数式用!$A$4:$J$42,8,FALSE)*AA1091,0),""),"")</f>
        <v/>
      </c>
    </row>
    <row r="1092" spans="1:74" ht="110.1" customHeight="1" thickBot="1">
      <c r="A1092" s="333">
        <v>1079</v>
      </c>
      <c r="B1092" s="1008" t="str">
        <f>IF(基本情報入力シート!B1114="","",基本情報入力シート!B1114)</f>
        <v/>
      </c>
      <c r="C1092" s="1009"/>
      <c r="D1092" s="1009"/>
      <c r="E1092" s="1009"/>
      <c r="F1092" s="1010"/>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24" t="str">
        <f>IF('別紙様式2-2（個票（４、５月））'!M1092="","",'別紙様式2-2（個票（４、５月））'!M1092)</f>
        <v/>
      </c>
      <c r="N1092" s="584" t="str">
        <f>IF('別紙様式2-2（個票（４、５月））'!N1092="","",'別紙様式2-2（個票（４、５月））'!N1092)</f>
        <v/>
      </c>
      <c r="O1092" s="336"/>
      <c r="P1092" s="337" t="str">
        <f>IFERROR(VLOOKUP(K1092,【参考】数式用!$A$2:$M$57,MATCH(O1092,【参考】数式用!$G$3:$M$3,0)+6,0),"")</f>
        <v/>
      </c>
      <c r="Q1092" s="338" t="s">
        <v>118</v>
      </c>
      <c r="R1092" s="339"/>
      <c r="S1092" s="340" t="s">
        <v>183</v>
      </c>
      <c r="T1092" s="339"/>
      <c r="U1092" s="340" t="s">
        <v>184</v>
      </c>
      <c r="V1092" s="339"/>
      <c r="W1092" s="340" t="s">
        <v>183</v>
      </c>
      <c r="X1092" s="339"/>
      <c r="Y1092" s="340" t="s">
        <v>185</v>
      </c>
      <c r="Z1092" s="340" t="s">
        <v>186</v>
      </c>
      <c r="AA1092" s="340" t="str">
        <f t="shared" si="540"/>
        <v/>
      </c>
      <c r="AB1092" s="341" t="s">
        <v>187</v>
      </c>
      <c r="AC1092" s="342" t="str">
        <f t="shared" si="541"/>
        <v/>
      </c>
      <c r="AD1092" s="509" t="str">
        <f t="shared" si="542"/>
        <v/>
      </c>
      <c r="AE1092" s="343" t="str">
        <f>IFERROR(ROUNDDOWN(ROUNDDOWN(ROUND(L1092*VLOOKUP(K1092,【参考】数式用!$A$2:$M$57,MATCH("処遇改善加算Ⅳ",【参考】数式用!$G$3:$M$3,0)+6,0),0),0)*AA1092*0.5,0), "")</f>
        <v/>
      </c>
      <c r="AF1092" s="344"/>
      <c r="AG1092" s="345"/>
      <c r="AH1092" s="345"/>
      <c r="AI1092" s="344"/>
      <c r="AJ1092" s="382"/>
      <c r="AK1092" s="346"/>
      <c r="AL1092" s="324" t="str">
        <f t="shared" si="543"/>
        <v/>
      </c>
      <c r="AM1092" s="325" t="str">
        <f t="shared" si="544"/>
        <v/>
      </c>
      <c r="AN1092" s="255"/>
      <c r="AO1092" s="577" t="str">
        <f>IFERROR(VLOOKUP(K1092,【参考】数式用!$A$2:$N$57,14,FALSE),"")</f>
        <v/>
      </c>
      <c r="AP1092" s="577" t="str">
        <f t="shared" si="545"/>
        <v/>
      </c>
      <c r="AQ1092" s="560" t="str">
        <f t="shared" si="546"/>
        <v/>
      </c>
      <c r="AR1092" s="560" t="str">
        <f t="shared" si="547"/>
        <v>キャリアパス要件Ⅰ・Ⅱ_</v>
      </c>
      <c r="AS1092" s="632" t="str">
        <f t="shared" si="548"/>
        <v>入力済</v>
      </c>
      <c r="AT1092" s="577" t="str">
        <f t="shared" si="549"/>
        <v/>
      </c>
      <c r="AU1092" s="632" t="str">
        <f t="shared" si="550"/>
        <v>入力済</v>
      </c>
      <c r="AV1092" s="632" t="str">
        <f t="shared" si="551"/>
        <v/>
      </c>
      <c r="AW1092" s="632" t="str">
        <f t="shared" si="552"/>
        <v/>
      </c>
      <c r="AX1092" s="577" t="str">
        <f t="shared" si="553"/>
        <v/>
      </c>
      <c r="AY1092" s="632" t="str">
        <f>IFERROR(VLOOKUP(K1092,【参考】数式用!$AR$3:$AS$49, 2, FALSE), "")</f>
        <v/>
      </c>
      <c r="AZ1092" s="577" t="str">
        <f t="shared" si="554"/>
        <v/>
      </c>
      <c r="BA1092" s="559" t="str">
        <f t="shared" si="555"/>
        <v>入力済</v>
      </c>
      <c r="BB1092" s="632" t="str">
        <f>IFERROR(VLOOKUP(K1092,【参考】数式用!$AX$3:$AY$59, 2, FALSE), "")</f>
        <v/>
      </c>
      <c r="BC1092" s="577" t="str">
        <f t="shared" si="556"/>
        <v/>
      </c>
      <c r="BD1092" s="559" t="str">
        <f t="shared" si="557"/>
        <v>入力済</v>
      </c>
      <c r="BE1092" s="559" t="str">
        <f t="shared" si="558"/>
        <v/>
      </c>
      <c r="BF1092" s="559" t="str">
        <f t="shared" si="559"/>
        <v/>
      </c>
      <c r="BG1092" s="559" t="str">
        <f t="shared" si="560"/>
        <v/>
      </c>
      <c r="BH1092" s="559" t="str">
        <f t="shared" si="561"/>
        <v/>
      </c>
      <c r="BI1092" s="559" t="str">
        <f t="shared" si="562"/>
        <v/>
      </c>
      <c r="BK1092" s="27"/>
      <c r="BL1092" s="606" t="str">
        <f t="shared" si="563"/>
        <v/>
      </c>
      <c r="BM1092" s="606" t="str">
        <f t="shared" si="564"/>
        <v/>
      </c>
      <c r="BN1092" s="606" t="str">
        <f t="shared" si="565"/>
        <v/>
      </c>
      <c r="BO1092" s="607" t="str">
        <f>IFERROR(IF(BN1092="対象",ROUNDDOWN(L1092*VLOOKUP(K1092,【参考】数式用!$A$4:$J$42,10,FALSE)*AA1092,0),""),"")</f>
        <v/>
      </c>
      <c r="BP1092" s="606" t="str">
        <f t="shared" si="538"/>
        <v/>
      </c>
      <c r="BQ1092" s="606" t="str">
        <f t="shared" si="566"/>
        <v/>
      </c>
      <c r="BR1092" s="608" t="str">
        <f t="shared" si="539"/>
        <v/>
      </c>
      <c r="BS1092" s="608" t="str">
        <f t="shared" si="567"/>
        <v/>
      </c>
      <c r="BT1092" s="606" t="str">
        <f t="shared" si="568"/>
        <v/>
      </c>
      <c r="BU1092" s="607" t="str">
        <f>IFERROR(IF(BT1092="Ⅱロ有り",ROUNDDOWN(L1092*VLOOKUP(K1092,【参考】数式用!$A$4:$J$42,10,FALSE)*AA1092,0),""),"")</f>
        <v/>
      </c>
      <c r="BV1092" s="606" t="str">
        <f>IFERROR(IF(BT1092="Ⅱロなし",ROUNDDOWN(L1092*VLOOKUP(K1092,【参考】数式用!$A$4:$J$42,8,FALSE)*AA1092,0),""),"")</f>
        <v/>
      </c>
    </row>
    <row r="1093" spans="1:74" ht="110.1" customHeight="1" thickBot="1">
      <c r="A1093" s="333">
        <v>1080</v>
      </c>
      <c r="B1093" s="1008" t="str">
        <f>IF(基本情報入力シート!B1115="","",基本情報入力シート!B1115)</f>
        <v/>
      </c>
      <c r="C1093" s="1009"/>
      <c r="D1093" s="1009"/>
      <c r="E1093" s="1009"/>
      <c r="F1093" s="1010"/>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24" t="str">
        <f>IF('別紙様式2-2（個票（４、５月））'!M1093="","",'別紙様式2-2（個票（４、５月））'!M1093)</f>
        <v/>
      </c>
      <c r="N1093" s="584" t="str">
        <f>IF('別紙様式2-2（個票（４、５月））'!N1093="","",'別紙様式2-2（個票（４、５月））'!N1093)</f>
        <v/>
      </c>
      <c r="O1093" s="336"/>
      <c r="P1093" s="337" t="str">
        <f>IFERROR(VLOOKUP(K1093,【参考】数式用!$A$2:$M$57,MATCH(O1093,【参考】数式用!$G$3:$M$3,0)+6,0),"")</f>
        <v/>
      </c>
      <c r="Q1093" s="338" t="s">
        <v>118</v>
      </c>
      <c r="R1093" s="339"/>
      <c r="S1093" s="340" t="s">
        <v>183</v>
      </c>
      <c r="T1093" s="339"/>
      <c r="U1093" s="340" t="s">
        <v>184</v>
      </c>
      <c r="V1093" s="339"/>
      <c r="W1093" s="340" t="s">
        <v>183</v>
      </c>
      <c r="X1093" s="339"/>
      <c r="Y1093" s="340" t="s">
        <v>185</v>
      </c>
      <c r="Z1093" s="340" t="s">
        <v>186</v>
      </c>
      <c r="AA1093" s="340" t="str">
        <f t="shared" si="540"/>
        <v/>
      </c>
      <c r="AB1093" s="341" t="s">
        <v>187</v>
      </c>
      <c r="AC1093" s="342" t="str">
        <f t="shared" si="541"/>
        <v/>
      </c>
      <c r="AD1093" s="509" t="str">
        <f t="shared" si="542"/>
        <v/>
      </c>
      <c r="AE1093" s="343" t="str">
        <f>IFERROR(ROUNDDOWN(ROUNDDOWN(ROUND(L1093*VLOOKUP(K1093,【参考】数式用!$A$2:$M$57,MATCH("処遇改善加算Ⅳ",【参考】数式用!$G$3:$M$3,0)+6,0),0),0)*AA1093*0.5,0), "")</f>
        <v/>
      </c>
      <c r="AF1093" s="344"/>
      <c r="AG1093" s="345"/>
      <c r="AH1093" s="345"/>
      <c r="AI1093" s="344"/>
      <c r="AJ1093" s="382"/>
      <c r="AK1093" s="346"/>
      <c r="AL1093" s="324" t="str">
        <f t="shared" si="543"/>
        <v/>
      </c>
      <c r="AM1093" s="325" t="str">
        <f t="shared" si="544"/>
        <v/>
      </c>
      <c r="AN1093" s="255"/>
      <c r="AO1093" s="577" t="str">
        <f>IFERROR(VLOOKUP(K1093,【参考】数式用!$A$2:$N$57,14,FALSE),"")</f>
        <v/>
      </c>
      <c r="AP1093" s="577" t="str">
        <f t="shared" si="545"/>
        <v/>
      </c>
      <c r="AQ1093" s="560" t="str">
        <f t="shared" si="546"/>
        <v/>
      </c>
      <c r="AR1093" s="560" t="str">
        <f t="shared" si="547"/>
        <v>キャリアパス要件Ⅰ・Ⅱ_</v>
      </c>
      <c r="AS1093" s="632" t="str">
        <f t="shared" si="548"/>
        <v>入力済</v>
      </c>
      <c r="AT1093" s="577" t="str">
        <f t="shared" si="549"/>
        <v/>
      </c>
      <c r="AU1093" s="632" t="str">
        <f t="shared" si="550"/>
        <v>入力済</v>
      </c>
      <c r="AV1093" s="632" t="str">
        <f t="shared" si="551"/>
        <v/>
      </c>
      <c r="AW1093" s="632" t="str">
        <f t="shared" si="552"/>
        <v/>
      </c>
      <c r="AX1093" s="577" t="str">
        <f t="shared" si="553"/>
        <v/>
      </c>
      <c r="AY1093" s="632" t="str">
        <f>IFERROR(VLOOKUP(K1093,【参考】数式用!$AR$3:$AS$49, 2, FALSE), "")</f>
        <v/>
      </c>
      <c r="AZ1093" s="577" t="str">
        <f t="shared" si="554"/>
        <v/>
      </c>
      <c r="BA1093" s="559" t="str">
        <f t="shared" si="555"/>
        <v>入力済</v>
      </c>
      <c r="BB1093" s="632" t="str">
        <f>IFERROR(VLOOKUP(K1093,【参考】数式用!$AX$3:$AY$59, 2, FALSE), "")</f>
        <v/>
      </c>
      <c r="BC1093" s="577" t="str">
        <f t="shared" si="556"/>
        <v/>
      </c>
      <c r="BD1093" s="559" t="str">
        <f t="shared" si="557"/>
        <v>入力済</v>
      </c>
      <c r="BE1093" s="559" t="str">
        <f t="shared" si="558"/>
        <v/>
      </c>
      <c r="BF1093" s="559" t="str">
        <f t="shared" si="559"/>
        <v/>
      </c>
      <c r="BG1093" s="559" t="str">
        <f t="shared" si="560"/>
        <v/>
      </c>
      <c r="BH1093" s="559" t="str">
        <f t="shared" si="561"/>
        <v/>
      </c>
      <c r="BI1093" s="559" t="str">
        <f t="shared" si="562"/>
        <v/>
      </c>
      <c r="BK1093" s="27"/>
      <c r="BL1093" s="606" t="str">
        <f t="shared" si="563"/>
        <v/>
      </c>
      <c r="BM1093" s="606" t="str">
        <f t="shared" si="564"/>
        <v/>
      </c>
      <c r="BN1093" s="606" t="str">
        <f t="shared" si="565"/>
        <v/>
      </c>
      <c r="BO1093" s="607" t="str">
        <f>IFERROR(IF(BN1093="対象",ROUNDDOWN(L1093*VLOOKUP(K1093,【参考】数式用!$A$4:$J$42,10,FALSE)*AA1093,0),""),"")</f>
        <v/>
      </c>
      <c r="BP1093" s="606" t="str">
        <f t="shared" si="538"/>
        <v/>
      </c>
      <c r="BQ1093" s="606" t="str">
        <f t="shared" si="566"/>
        <v/>
      </c>
      <c r="BR1093" s="608" t="str">
        <f t="shared" si="539"/>
        <v/>
      </c>
      <c r="BS1093" s="608" t="str">
        <f t="shared" si="567"/>
        <v/>
      </c>
      <c r="BT1093" s="606" t="str">
        <f t="shared" si="568"/>
        <v/>
      </c>
      <c r="BU1093" s="607" t="str">
        <f>IFERROR(IF(BT1093="Ⅱロ有り",ROUNDDOWN(L1093*VLOOKUP(K1093,【参考】数式用!$A$4:$J$42,10,FALSE)*AA1093,0),""),"")</f>
        <v/>
      </c>
      <c r="BV1093" s="606" t="str">
        <f>IFERROR(IF(BT1093="Ⅱロなし",ROUNDDOWN(L1093*VLOOKUP(K1093,【参考】数式用!$A$4:$J$42,8,FALSE)*AA1093,0),""),"")</f>
        <v/>
      </c>
    </row>
    <row r="1094" spans="1:74" ht="110.1" customHeight="1" thickBot="1">
      <c r="A1094" s="333">
        <v>1081</v>
      </c>
      <c r="B1094" s="1008" t="str">
        <f>IF(基本情報入力シート!B1116="","",基本情報入力シート!B1116)</f>
        <v/>
      </c>
      <c r="C1094" s="1009"/>
      <c r="D1094" s="1009"/>
      <c r="E1094" s="1009"/>
      <c r="F1094" s="1010"/>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24" t="str">
        <f>IF('別紙様式2-2（個票（４、５月））'!M1094="","",'別紙様式2-2（個票（４、５月））'!M1094)</f>
        <v/>
      </c>
      <c r="N1094" s="584" t="str">
        <f>IF('別紙様式2-2（個票（４、５月））'!N1094="","",'別紙様式2-2（個票（４、５月））'!N1094)</f>
        <v/>
      </c>
      <c r="O1094" s="336"/>
      <c r="P1094" s="337" t="str">
        <f>IFERROR(VLOOKUP(K1094,【参考】数式用!$A$2:$M$57,MATCH(O1094,【参考】数式用!$G$3:$M$3,0)+6,0),"")</f>
        <v/>
      </c>
      <c r="Q1094" s="338" t="s">
        <v>118</v>
      </c>
      <c r="R1094" s="339"/>
      <c r="S1094" s="340" t="s">
        <v>183</v>
      </c>
      <c r="T1094" s="339"/>
      <c r="U1094" s="340" t="s">
        <v>184</v>
      </c>
      <c r="V1094" s="339"/>
      <c r="W1094" s="340" t="s">
        <v>183</v>
      </c>
      <c r="X1094" s="339"/>
      <c r="Y1094" s="340" t="s">
        <v>185</v>
      </c>
      <c r="Z1094" s="340" t="s">
        <v>186</v>
      </c>
      <c r="AA1094" s="340" t="str">
        <f t="shared" si="540"/>
        <v/>
      </c>
      <c r="AB1094" s="341" t="s">
        <v>187</v>
      </c>
      <c r="AC1094" s="342" t="str">
        <f t="shared" si="541"/>
        <v/>
      </c>
      <c r="AD1094" s="509" t="str">
        <f t="shared" si="542"/>
        <v/>
      </c>
      <c r="AE1094" s="343" t="str">
        <f>IFERROR(ROUNDDOWN(ROUNDDOWN(ROUND(L1094*VLOOKUP(K1094,【参考】数式用!$A$2:$M$57,MATCH("処遇改善加算Ⅳ",【参考】数式用!$G$3:$M$3,0)+6,0),0),0)*AA1094*0.5,0), "")</f>
        <v/>
      </c>
      <c r="AF1094" s="344"/>
      <c r="AG1094" s="345"/>
      <c r="AH1094" s="345"/>
      <c r="AI1094" s="344"/>
      <c r="AJ1094" s="382"/>
      <c r="AK1094" s="346"/>
      <c r="AL1094" s="324" t="str">
        <f t="shared" si="543"/>
        <v/>
      </c>
      <c r="AM1094" s="325" t="str">
        <f t="shared" si="544"/>
        <v/>
      </c>
      <c r="AN1094" s="255"/>
      <c r="AO1094" s="577" t="str">
        <f>IFERROR(VLOOKUP(K1094,【参考】数式用!$A$2:$N$57,14,FALSE),"")</f>
        <v/>
      </c>
      <c r="AP1094" s="577" t="str">
        <f t="shared" si="545"/>
        <v/>
      </c>
      <c r="AQ1094" s="560" t="str">
        <f t="shared" si="546"/>
        <v/>
      </c>
      <c r="AR1094" s="560" t="str">
        <f t="shared" si="547"/>
        <v>キャリアパス要件Ⅰ・Ⅱ_</v>
      </c>
      <c r="AS1094" s="632" t="str">
        <f t="shared" si="548"/>
        <v>入力済</v>
      </c>
      <c r="AT1094" s="577" t="str">
        <f t="shared" si="549"/>
        <v/>
      </c>
      <c r="AU1094" s="632" t="str">
        <f t="shared" si="550"/>
        <v>入力済</v>
      </c>
      <c r="AV1094" s="632" t="str">
        <f t="shared" si="551"/>
        <v/>
      </c>
      <c r="AW1094" s="632" t="str">
        <f t="shared" si="552"/>
        <v/>
      </c>
      <c r="AX1094" s="577" t="str">
        <f t="shared" si="553"/>
        <v/>
      </c>
      <c r="AY1094" s="632" t="str">
        <f>IFERROR(VLOOKUP(K1094,【参考】数式用!$AR$3:$AS$49, 2, FALSE), "")</f>
        <v/>
      </c>
      <c r="AZ1094" s="577" t="str">
        <f t="shared" si="554"/>
        <v/>
      </c>
      <c r="BA1094" s="559" t="str">
        <f t="shared" si="555"/>
        <v>入力済</v>
      </c>
      <c r="BB1094" s="632" t="str">
        <f>IFERROR(VLOOKUP(K1094,【参考】数式用!$AX$3:$AY$59, 2, FALSE), "")</f>
        <v/>
      </c>
      <c r="BC1094" s="577" t="str">
        <f t="shared" si="556"/>
        <v/>
      </c>
      <c r="BD1094" s="559" t="str">
        <f t="shared" si="557"/>
        <v>入力済</v>
      </c>
      <c r="BE1094" s="559" t="str">
        <f t="shared" si="558"/>
        <v/>
      </c>
      <c r="BF1094" s="559" t="str">
        <f t="shared" si="559"/>
        <v/>
      </c>
      <c r="BG1094" s="559" t="str">
        <f t="shared" si="560"/>
        <v/>
      </c>
      <c r="BH1094" s="559" t="str">
        <f t="shared" si="561"/>
        <v/>
      </c>
      <c r="BI1094" s="559" t="str">
        <f t="shared" si="562"/>
        <v/>
      </c>
      <c r="BK1094" s="27"/>
      <c r="BL1094" s="606" t="str">
        <f t="shared" si="563"/>
        <v/>
      </c>
      <c r="BM1094" s="606" t="str">
        <f t="shared" si="564"/>
        <v/>
      </c>
      <c r="BN1094" s="606" t="str">
        <f t="shared" si="565"/>
        <v/>
      </c>
      <c r="BO1094" s="607" t="str">
        <f>IFERROR(IF(BN1094="対象",ROUNDDOWN(L1094*VLOOKUP(K1094,【参考】数式用!$A$4:$J$42,10,FALSE)*AA1094,0),""),"")</f>
        <v/>
      </c>
      <c r="BP1094" s="606" t="str">
        <f t="shared" si="538"/>
        <v/>
      </c>
      <c r="BQ1094" s="606" t="str">
        <f t="shared" si="566"/>
        <v/>
      </c>
      <c r="BR1094" s="608" t="str">
        <f t="shared" si="539"/>
        <v/>
      </c>
      <c r="BS1094" s="608" t="str">
        <f t="shared" si="567"/>
        <v/>
      </c>
      <c r="BT1094" s="606" t="str">
        <f t="shared" si="568"/>
        <v/>
      </c>
      <c r="BU1094" s="607" t="str">
        <f>IFERROR(IF(BT1094="Ⅱロ有り",ROUNDDOWN(L1094*VLOOKUP(K1094,【参考】数式用!$A$4:$J$42,10,FALSE)*AA1094,0),""),"")</f>
        <v/>
      </c>
      <c r="BV1094" s="606" t="str">
        <f>IFERROR(IF(BT1094="Ⅱロなし",ROUNDDOWN(L1094*VLOOKUP(K1094,【参考】数式用!$A$4:$J$42,8,FALSE)*AA1094,0),""),"")</f>
        <v/>
      </c>
    </row>
    <row r="1095" spans="1:74" ht="110.1" customHeight="1" thickBot="1">
      <c r="A1095" s="333">
        <v>1082</v>
      </c>
      <c r="B1095" s="1008" t="str">
        <f>IF(基本情報入力シート!B1117="","",基本情報入力シート!B1117)</f>
        <v/>
      </c>
      <c r="C1095" s="1009"/>
      <c r="D1095" s="1009"/>
      <c r="E1095" s="1009"/>
      <c r="F1095" s="1010"/>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24" t="str">
        <f>IF('別紙様式2-2（個票（４、５月））'!M1095="","",'別紙様式2-2（個票（４、５月））'!M1095)</f>
        <v/>
      </c>
      <c r="N1095" s="584" t="str">
        <f>IF('別紙様式2-2（個票（４、５月））'!N1095="","",'別紙様式2-2（個票（４、５月））'!N1095)</f>
        <v/>
      </c>
      <c r="O1095" s="336"/>
      <c r="P1095" s="337" t="str">
        <f>IFERROR(VLOOKUP(K1095,【参考】数式用!$A$2:$M$57,MATCH(O1095,【参考】数式用!$G$3:$M$3,0)+6,0),"")</f>
        <v/>
      </c>
      <c r="Q1095" s="338" t="s">
        <v>118</v>
      </c>
      <c r="R1095" s="339"/>
      <c r="S1095" s="340" t="s">
        <v>183</v>
      </c>
      <c r="T1095" s="339"/>
      <c r="U1095" s="340" t="s">
        <v>184</v>
      </c>
      <c r="V1095" s="339"/>
      <c r="W1095" s="340" t="s">
        <v>183</v>
      </c>
      <c r="X1095" s="339"/>
      <c r="Y1095" s="340" t="s">
        <v>185</v>
      </c>
      <c r="Z1095" s="340" t="s">
        <v>186</v>
      </c>
      <c r="AA1095" s="340" t="str">
        <f t="shared" si="540"/>
        <v/>
      </c>
      <c r="AB1095" s="341" t="s">
        <v>187</v>
      </c>
      <c r="AC1095" s="342" t="str">
        <f t="shared" si="541"/>
        <v/>
      </c>
      <c r="AD1095" s="509" t="str">
        <f t="shared" si="542"/>
        <v/>
      </c>
      <c r="AE1095" s="343" t="str">
        <f>IFERROR(ROUNDDOWN(ROUNDDOWN(ROUND(L1095*VLOOKUP(K1095,【参考】数式用!$A$2:$M$57,MATCH("処遇改善加算Ⅳ",【参考】数式用!$G$3:$M$3,0)+6,0),0),0)*AA1095*0.5,0), "")</f>
        <v/>
      </c>
      <c r="AF1095" s="344"/>
      <c r="AG1095" s="345"/>
      <c r="AH1095" s="345"/>
      <c r="AI1095" s="344"/>
      <c r="AJ1095" s="382"/>
      <c r="AK1095" s="346"/>
      <c r="AL1095" s="324" t="str">
        <f t="shared" si="543"/>
        <v/>
      </c>
      <c r="AM1095" s="325" t="str">
        <f t="shared" si="544"/>
        <v/>
      </c>
      <c r="AN1095" s="255"/>
      <c r="AO1095" s="577" t="str">
        <f>IFERROR(VLOOKUP(K1095,【参考】数式用!$A$2:$N$57,14,FALSE),"")</f>
        <v/>
      </c>
      <c r="AP1095" s="577" t="str">
        <f t="shared" si="545"/>
        <v/>
      </c>
      <c r="AQ1095" s="560" t="str">
        <f t="shared" si="546"/>
        <v/>
      </c>
      <c r="AR1095" s="560" t="str">
        <f t="shared" si="547"/>
        <v>キャリアパス要件Ⅰ・Ⅱ_</v>
      </c>
      <c r="AS1095" s="632" t="str">
        <f t="shared" si="548"/>
        <v>入力済</v>
      </c>
      <c r="AT1095" s="577" t="str">
        <f t="shared" si="549"/>
        <v/>
      </c>
      <c r="AU1095" s="632" t="str">
        <f t="shared" si="550"/>
        <v>入力済</v>
      </c>
      <c r="AV1095" s="632" t="str">
        <f t="shared" si="551"/>
        <v/>
      </c>
      <c r="AW1095" s="632" t="str">
        <f t="shared" si="552"/>
        <v/>
      </c>
      <c r="AX1095" s="577" t="str">
        <f t="shared" si="553"/>
        <v/>
      </c>
      <c r="AY1095" s="632" t="str">
        <f>IFERROR(VLOOKUP(K1095,【参考】数式用!$AR$3:$AS$49, 2, FALSE), "")</f>
        <v/>
      </c>
      <c r="AZ1095" s="577" t="str">
        <f t="shared" si="554"/>
        <v/>
      </c>
      <c r="BA1095" s="559" t="str">
        <f t="shared" si="555"/>
        <v>入力済</v>
      </c>
      <c r="BB1095" s="632" t="str">
        <f>IFERROR(VLOOKUP(K1095,【参考】数式用!$AX$3:$AY$59, 2, FALSE), "")</f>
        <v/>
      </c>
      <c r="BC1095" s="577" t="str">
        <f t="shared" si="556"/>
        <v/>
      </c>
      <c r="BD1095" s="559" t="str">
        <f t="shared" si="557"/>
        <v>入力済</v>
      </c>
      <c r="BE1095" s="559" t="str">
        <f t="shared" si="558"/>
        <v/>
      </c>
      <c r="BF1095" s="559" t="str">
        <f t="shared" si="559"/>
        <v/>
      </c>
      <c r="BG1095" s="559" t="str">
        <f t="shared" si="560"/>
        <v/>
      </c>
      <c r="BH1095" s="559" t="str">
        <f t="shared" si="561"/>
        <v/>
      </c>
      <c r="BI1095" s="559" t="str">
        <f t="shared" si="562"/>
        <v/>
      </c>
      <c r="BK1095" s="27"/>
      <c r="BL1095" s="606" t="str">
        <f t="shared" si="563"/>
        <v/>
      </c>
      <c r="BM1095" s="606" t="str">
        <f t="shared" si="564"/>
        <v/>
      </c>
      <c r="BN1095" s="606" t="str">
        <f t="shared" si="565"/>
        <v/>
      </c>
      <c r="BO1095" s="607" t="str">
        <f>IFERROR(IF(BN1095="対象",ROUNDDOWN(L1095*VLOOKUP(K1095,【参考】数式用!$A$4:$J$42,10,FALSE)*AA1095,0),""),"")</f>
        <v/>
      </c>
      <c r="BP1095" s="606" t="str">
        <f t="shared" si="538"/>
        <v/>
      </c>
      <c r="BQ1095" s="606" t="str">
        <f t="shared" si="566"/>
        <v/>
      </c>
      <c r="BR1095" s="608" t="str">
        <f t="shared" si="539"/>
        <v/>
      </c>
      <c r="BS1095" s="608" t="str">
        <f t="shared" si="567"/>
        <v/>
      </c>
      <c r="BT1095" s="606" t="str">
        <f t="shared" si="568"/>
        <v/>
      </c>
      <c r="BU1095" s="607" t="str">
        <f>IFERROR(IF(BT1095="Ⅱロ有り",ROUNDDOWN(L1095*VLOOKUP(K1095,【参考】数式用!$A$4:$J$42,10,FALSE)*AA1095,0),""),"")</f>
        <v/>
      </c>
      <c r="BV1095" s="606" t="str">
        <f>IFERROR(IF(BT1095="Ⅱロなし",ROUNDDOWN(L1095*VLOOKUP(K1095,【参考】数式用!$A$4:$J$42,8,FALSE)*AA1095,0),""),"")</f>
        <v/>
      </c>
    </row>
    <row r="1096" spans="1:74" ht="110.1" customHeight="1" thickBot="1">
      <c r="A1096" s="333">
        <v>1083</v>
      </c>
      <c r="B1096" s="1008" t="str">
        <f>IF(基本情報入力シート!B1118="","",基本情報入力シート!B1118)</f>
        <v/>
      </c>
      <c r="C1096" s="1009"/>
      <c r="D1096" s="1009"/>
      <c r="E1096" s="1009"/>
      <c r="F1096" s="1010"/>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24" t="str">
        <f>IF('別紙様式2-2（個票（４、５月））'!M1096="","",'別紙様式2-2（個票（４、５月））'!M1096)</f>
        <v/>
      </c>
      <c r="N1096" s="584" t="str">
        <f>IF('別紙様式2-2（個票（４、５月））'!N1096="","",'別紙様式2-2（個票（４、５月））'!N1096)</f>
        <v/>
      </c>
      <c r="O1096" s="336"/>
      <c r="P1096" s="337" t="str">
        <f>IFERROR(VLOOKUP(K1096,【参考】数式用!$A$2:$M$57,MATCH(O1096,【参考】数式用!$G$3:$M$3,0)+6,0),"")</f>
        <v/>
      </c>
      <c r="Q1096" s="338" t="s">
        <v>118</v>
      </c>
      <c r="R1096" s="339"/>
      <c r="S1096" s="340" t="s">
        <v>183</v>
      </c>
      <c r="T1096" s="339"/>
      <c r="U1096" s="340" t="s">
        <v>184</v>
      </c>
      <c r="V1096" s="339"/>
      <c r="W1096" s="340" t="s">
        <v>183</v>
      </c>
      <c r="X1096" s="339"/>
      <c r="Y1096" s="340" t="s">
        <v>185</v>
      </c>
      <c r="Z1096" s="340" t="s">
        <v>186</v>
      </c>
      <c r="AA1096" s="340" t="str">
        <f t="shared" si="540"/>
        <v/>
      </c>
      <c r="AB1096" s="341" t="s">
        <v>187</v>
      </c>
      <c r="AC1096" s="342" t="str">
        <f t="shared" si="541"/>
        <v/>
      </c>
      <c r="AD1096" s="509" t="str">
        <f t="shared" si="542"/>
        <v/>
      </c>
      <c r="AE1096" s="343" t="str">
        <f>IFERROR(ROUNDDOWN(ROUNDDOWN(ROUND(L1096*VLOOKUP(K1096,【参考】数式用!$A$2:$M$57,MATCH("処遇改善加算Ⅳ",【参考】数式用!$G$3:$M$3,0)+6,0),0),0)*AA1096*0.5,0), "")</f>
        <v/>
      </c>
      <c r="AF1096" s="344"/>
      <c r="AG1096" s="345"/>
      <c r="AH1096" s="345"/>
      <c r="AI1096" s="344"/>
      <c r="AJ1096" s="382"/>
      <c r="AK1096" s="346"/>
      <c r="AL1096" s="324" t="str">
        <f t="shared" si="543"/>
        <v/>
      </c>
      <c r="AM1096" s="325" t="str">
        <f t="shared" si="544"/>
        <v/>
      </c>
      <c r="AN1096" s="255"/>
      <c r="AO1096" s="577" t="str">
        <f>IFERROR(VLOOKUP(K1096,【参考】数式用!$A$2:$N$57,14,FALSE),"")</f>
        <v/>
      </c>
      <c r="AP1096" s="577" t="str">
        <f t="shared" si="545"/>
        <v/>
      </c>
      <c r="AQ1096" s="560" t="str">
        <f t="shared" si="546"/>
        <v/>
      </c>
      <c r="AR1096" s="560" t="str">
        <f t="shared" si="547"/>
        <v>キャリアパス要件Ⅰ・Ⅱ_</v>
      </c>
      <c r="AS1096" s="632" t="str">
        <f t="shared" si="548"/>
        <v>入力済</v>
      </c>
      <c r="AT1096" s="577" t="str">
        <f t="shared" si="549"/>
        <v/>
      </c>
      <c r="AU1096" s="632" t="str">
        <f t="shared" si="550"/>
        <v>入力済</v>
      </c>
      <c r="AV1096" s="632" t="str">
        <f t="shared" si="551"/>
        <v/>
      </c>
      <c r="AW1096" s="632" t="str">
        <f t="shared" si="552"/>
        <v/>
      </c>
      <c r="AX1096" s="577" t="str">
        <f t="shared" si="553"/>
        <v/>
      </c>
      <c r="AY1096" s="632" t="str">
        <f>IFERROR(VLOOKUP(K1096,【参考】数式用!$AR$3:$AS$49, 2, FALSE), "")</f>
        <v/>
      </c>
      <c r="AZ1096" s="577" t="str">
        <f t="shared" si="554"/>
        <v/>
      </c>
      <c r="BA1096" s="559" t="str">
        <f t="shared" si="555"/>
        <v>入力済</v>
      </c>
      <c r="BB1096" s="632" t="str">
        <f>IFERROR(VLOOKUP(K1096,【参考】数式用!$AX$3:$AY$59, 2, FALSE), "")</f>
        <v/>
      </c>
      <c r="BC1096" s="577" t="str">
        <f t="shared" si="556"/>
        <v/>
      </c>
      <c r="BD1096" s="559" t="str">
        <f t="shared" si="557"/>
        <v>入力済</v>
      </c>
      <c r="BE1096" s="559" t="str">
        <f t="shared" si="558"/>
        <v/>
      </c>
      <c r="BF1096" s="559" t="str">
        <f t="shared" si="559"/>
        <v/>
      </c>
      <c r="BG1096" s="559" t="str">
        <f t="shared" si="560"/>
        <v/>
      </c>
      <c r="BH1096" s="559" t="str">
        <f t="shared" si="561"/>
        <v/>
      </c>
      <c r="BI1096" s="559" t="str">
        <f t="shared" si="562"/>
        <v/>
      </c>
      <c r="BK1096" s="27"/>
      <c r="BL1096" s="606" t="str">
        <f t="shared" si="563"/>
        <v/>
      </c>
      <c r="BM1096" s="606" t="str">
        <f t="shared" si="564"/>
        <v/>
      </c>
      <c r="BN1096" s="606" t="str">
        <f t="shared" si="565"/>
        <v/>
      </c>
      <c r="BO1096" s="607" t="str">
        <f>IFERROR(IF(BN1096="対象",ROUNDDOWN(L1096*VLOOKUP(K1096,【参考】数式用!$A$4:$J$42,10,FALSE)*AA1096,0),""),"")</f>
        <v/>
      </c>
      <c r="BP1096" s="606" t="str">
        <f t="shared" si="538"/>
        <v/>
      </c>
      <c r="BQ1096" s="606" t="str">
        <f t="shared" si="566"/>
        <v/>
      </c>
      <c r="BR1096" s="608" t="str">
        <f t="shared" si="539"/>
        <v/>
      </c>
      <c r="BS1096" s="608" t="str">
        <f t="shared" si="567"/>
        <v/>
      </c>
      <c r="BT1096" s="606" t="str">
        <f t="shared" si="568"/>
        <v/>
      </c>
      <c r="BU1096" s="607" t="str">
        <f>IFERROR(IF(BT1096="Ⅱロ有り",ROUNDDOWN(L1096*VLOOKUP(K1096,【参考】数式用!$A$4:$J$42,10,FALSE)*AA1096,0),""),"")</f>
        <v/>
      </c>
      <c r="BV1096" s="606" t="str">
        <f>IFERROR(IF(BT1096="Ⅱロなし",ROUNDDOWN(L1096*VLOOKUP(K1096,【参考】数式用!$A$4:$J$42,8,FALSE)*AA1096,0),""),"")</f>
        <v/>
      </c>
    </row>
    <row r="1097" spans="1:74" ht="110.1" customHeight="1" thickBot="1">
      <c r="A1097" s="333">
        <v>1084</v>
      </c>
      <c r="B1097" s="1008" t="str">
        <f>IF(基本情報入力シート!B1119="","",基本情報入力シート!B1119)</f>
        <v/>
      </c>
      <c r="C1097" s="1009"/>
      <c r="D1097" s="1009"/>
      <c r="E1097" s="1009"/>
      <c r="F1097" s="1010"/>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24" t="str">
        <f>IF('別紙様式2-2（個票（４、５月））'!M1097="","",'別紙様式2-2（個票（４、５月））'!M1097)</f>
        <v/>
      </c>
      <c r="N1097" s="584" t="str">
        <f>IF('別紙様式2-2（個票（４、５月））'!N1097="","",'別紙様式2-2（個票（４、５月））'!N1097)</f>
        <v/>
      </c>
      <c r="O1097" s="336"/>
      <c r="P1097" s="337" t="str">
        <f>IFERROR(VLOOKUP(K1097,【参考】数式用!$A$2:$M$57,MATCH(O1097,【参考】数式用!$G$3:$M$3,0)+6,0),"")</f>
        <v/>
      </c>
      <c r="Q1097" s="338" t="s">
        <v>118</v>
      </c>
      <c r="R1097" s="339"/>
      <c r="S1097" s="340" t="s">
        <v>183</v>
      </c>
      <c r="T1097" s="339"/>
      <c r="U1097" s="340" t="s">
        <v>184</v>
      </c>
      <c r="V1097" s="339"/>
      <c r="W1097" s="340" t="s">
        <v>183</v>
      </c>
      <c r="X1097" s="339"/>
      <c r="Y1097" s="340" t="s">
        <v>185</v>
      </c>
      <c r="Z1097" s="340" t="s">
        <v>186</v>
      </c>
      <c r="AA1097" s="340" t="str">
        <f t="shared" si="540"/>
        <v/>
      </c>
      <c r="AB1097" s="341" t="s">
        <v>187</v>
      </c>
      <c r="AC1097" s="342" t="str">
        <f t="shared" si="541"/>
        <v/>
      </c>
      <c r="AD1097" s="509" t="str">
        <f t="shared" si="542"/>
        <v/>
      </c>
      <c r="AE1097" s="343" t="str">
        <f>IFERROR(ROUNDDOWN(ROUNDDOWN(ROUND(L1097*VLOOKUP(K1097,【参考】数式用!$A$2:$M$57,MATCH("処遇改善加算Ⅳ",【参考】数式用!$G$3:$M$3,0)+6,0),0),0)*AA1097*0.5,0), "")</f>
        <v/>
      </c>
      <c r="AF1097" s="344"/>
      <c r="AG1097" s="345"/>
      <c r="AH1097" s="345"/>
      <c r="AI1097" s="344"/>
      <c r="AJ1097" s="382"/>
      <c r="AK1097" s="346"/>
      <c r="AL1097" s="324" t="str">
        <f t="shared" si="543"/>
        <v/>
      </c>
      <c r="AM1097" s="325" t="str">
        <f t="shared" si="544"/>
        <v/>
      </c>
      <c r="AN1097" s="255"/>
      <c r="AO1097" s="577" t="str">
        <f>IFERROR(VLOOKUP(K1097,【参考】数式用!$A$2:$N$57,14,FALSE),"")</f>
        <v/>
      </c>
      <c r="AP1097" s="577" t="str">
        <f t="shared" si="545"/>
        <v/>
      </c>
      <c r="AQ1097" s="560" t="str">
        <f t="shared" si="546"/>
        <v/>
      </c>
      <c r="AR1097" s="560" t="str">
        <f t="shared" si="547"/>
        <v>キャリアパス要件Ⅰ・Ⅱ_</v>
      </c>
      <c r="AS1097" s="632" t="str">
        <f t="shared" si="548"/>
        <v>入力済</v>
      </c>
      <c r="AT1097" s="577" t="str">
        <f t="shared" si="549"/>
        <v/>
      </c>
      <c r="AU1097" s="632" t="str">
        <f t="shared" si="550"/>
        <v>入力済</v>
      </c>
      <c r="AV1097" s="632" t="str">
        <f t="shared" si="551"/>
        <v/>
      </c>
      <c r="AW1097" s="632" t="str">
        <f t="shared" si="552"/>
        <v/>
      </c>
      <c r="AX1097" s="577" t="str">
        <f t="shared" si="553"/>
        <v/>
      </c>
      <c r="AY1097" s="632" t="str">
        <f>IFERROR(VLOOKUP(K1097,【参考】数式用!$AR$3:$AS$49, 2, FALSE), "")</f>
        <v/>
      </c>
      <c r="AZ1097" s="577" t="str">
        <f t="shared" si="554"/>
        <v/>
      </c>
      <c r="BA1097" s="559" t="str">
        <f t="shared" si="555"/>
        <v>入力済</v>
      </c>
      <c r="BB1097" s="632" t="str">
        <f>IFERROR(VLOOKUP(K1097,【参考】数式用!$AX$3:$AY$59, 2, FALSE), "")</f>
        <v/>
      </c>
      <c r="BC1097" s="577" t="str">
        <f t="shared" si="556"/>
        <v/>
      </c>
      <c r="BD1097" s="559" t="str">
        <f t="shared" si="557"/>
        <v>入力済</v>
      </c>
      <c r="BE1097" s="559" t="str">
        <f t="shared" si="558"/>
        <v/>
      </c>
      <c r="BF1097" s="559" t="str">
        <f t="shared" si="559"/>
        <v/>
      </c>
      <c r="BG1097" s="559" t="str">
        <f t="shared" si="560"/>
        <v/>
      </c>
      <c r="BH1097" s="559" t="str">
        <f t="shared" si="561"/>
        <v/>
      </c>
      <c r="BI1097" s="559" t="str">
        <f t="shared" si="562"/>
        <v/>
      </c>
      <c r="BK1097" s="27"/>
      <c r="BL1097" s="606" t="str">
        <f t="shared" si="563"/>
        <v/>
      </c>
      <c r="BM1097" s="606" t="str">
        <f t="shared" si="564"/>
        <v/>
      </c>
      <c r="BN1097" s="606" t="str">
        <f t="shared" si="565"/>
        <v/>
      </c>
      <c r="BO1097" s="607" t="str">
        <f>IFERROR(IF(BN1097="対象",ROUNDDOWN(L1097*VLOOKUP(K1097,【参考】数式用!$A$4:$J$42,10,FALSE)*AA1097,0),""),"")</f>
        <v/>
      </c>
      <c r="BP1097" s="606" t="str">
        <f t="shared" si="538"/>
        <v/>
      </c>
      <c r="BQ1097" s="606" t="str">
        <f t="shared" si="566"/>
        <v/>
      </c>
      <c r="BR1097" s="608" t="str">
        <f t="shared" si="539"/>
        <v/>
      </c>
      <c r="BS1097" s="608" t="str">
        <f t="shared" si="567"/>
        <v/>
      </c>
      <c r="BT1097" s="606" t="str">
        <f t="shared" si="568"/>
        <v/>
      </c>
      <c r="BU1097" s="607" t="str">
        <f>IFERROR(IF(BT1097="Ⅱロ有り",ROUNDDOWN(L1097*VLOOKUP(K1097,【参考】数式用!$A$4:$J$42,10,FALSE)*AA1097,0),""),"")</f>
        <v/>
      </c>
      <c r="BV1097" s="606" t="str">
        <f>IFERROR(IF(BT1097="Ⅱロなし",ROUNDDOWN(L1097*VLOOKUP(K1097,【参考】数式用!$A$4:$J$42,8,FALSE)*AA1097,0),""),"")</f>
        <v/>
      </c>
    </row>
    <row r="1098" spans="1:74" ht="110.1" customHeight="1" thickBot="1">
      <c r="A1098" s="333">
        <v>1085</v>
      </c>
      <c r="B1098" s="1008" t="str">
        <f>IF(基本情報入力シート!B1120="","",基本情報入力シート!B1120)</f>
        <v/>
      </c>
      <c r="C1098" s="1009"/>
      <c r="D1098" s="1009"/>
      <c r="E1098" s="1009"/>
      <c r="F1098" s="1010"/>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24" t="str">
        <f>IF('別紙様式2-2（個票（４、５月））'!M1098="","",'別紙様式2-2（個票（４、５月））'!M1098)</f>
        <v/>
      </c>
      <c r="N1098" s="584" t="str">
        <f>IF('別紙様式2-2（個票（４、５月））'!N1098="","",'別紙様式2-2（個票（４、５月））'!N1098)</f>
        <v/>
      </c>
      <c r="O1098" s="336"/>
      <c r="P1098" s="337" t="str">
        <f>IFERROR(VLOOKUP(K1098,【参考】数式用!$A$2:$M$57,MATCH(O1098,【参考】数式用!$G$3:$M$3,0)+6,0),"")</f>
        <v/>
      </c>
      <c r="Q1098" s="338" t="s">
        <v>118</v>
      </c>
      <c r="R1098" s="339"/>
      <c r="S1098" s="340" t="s">
        <v>183</v>
      </c>
      <c r="T1098" s="339"/>
      <c r="U1098" s="340" t="s">
        <v>184</v>
      </c>
      <c r="V1098" s="339"/>
      <c r="W1098" s="340" t="s">
        <v>183</v>
      </c>
      <c r="X1098" s="339"/>
      <c r="Y1098" s="340" t="s">
        <v>185</v>
      </c>
      <c r="Z1098" s="340" t="s">
        <v>186</v>
      </c>
      <c r="AA1098" s="340" t="str">
        <f t="shared" si="540"/>
        <v/>
      </c>
      <c r="AB1098" s="341" t="s">
        <v>187</v>
      </c>
      <c r="AC1098" s="342" t="str">
        <f t="shared" si="541"/>
        <v/>
      </c>
      <c r="AD1098" s="509" t="str">
        <f t="shared" si="542"/>
        <v/>
      </c>
      <c r="AE1098" s="343" t="str">
        <f>IFERROR(ROUNDDOWN(ROUNDDOWN(ROUND(L1098*VLOOKUP(K1098,【参考】数式用!$A$2:$M$57,MATCH("処遇改善加算Ⅳ",【参考】数式用!$G$3:$M$3,0)+6,0),0),0)*AA1098*0.5,0), "")</f>
        <v/>
      </c>
      <c r="AF1098" s="344"/>
      <c r="AG1098" s="345"/>
      <c r="AH1098" s="345"/>
      <c r="AI1098" s="344"/>
      <c r="AJ1098" s="382"/>
      <c r="AK1098" s="346"/>
      <c r="AL1098" s="324" t="str">
        <f t="shared" si="543"/>
        <v/>
      </c>
      <c r="AM1098" s="325" t="str">
        <f t="shared" si="544"/>
        <v/>
      </c>
      <c r="AN1098" s="255"/>
      <c r="AO1098" s="577" t="str">
        <f>IFERROR(VLOOKUP(K1098,【参考】数式用!$A$2:$N$57,14,FALSE),"")</f>
        <v/>
      </c>
      <c r="AP1098" s="577" t="str">
        <f t="shared" si="545"/>
        <v/>
      </c>
      <c r="AQ1098" s="560" t="str">
        <f t="shared" si="546"/>
        <v/>
      </c>
      <c r="AR1098" s="560" t="str">
        <f t="shared" si="547"/>
        <v>キャリアパス要件Ⅰ・Ⅱ_</v>
      </c>
      <c r="AS1098" s="632" t="str">
        <f t="shared" si="548"/>
        <v>入力済</v>
      </c>
      <c r="AT1098" s="577" t="str">
        <f t="shared" si="549"/>
        <v/>
      </c>
      <c r="AU1098" s="632" t="str">
        <f t="shared" si="550"/>
        <v>入力済</v>
      </c>
      <c r="AV1098" s="632" t="str">
        <f t="shared" si="551"/>
        <v/>
      </c>
      <c r="AW1098" s="632" t="str">
        <f t="shared" si="552"/>
        <v/>
      </c>
      <c r="AX1098" s="577" t="str">
        <f t="shared" si="553"/>
        <v/>
      </c>
      <c r="AY1098" s="632" t="str">
        <f>IFERROR(VLOOKUP(K1098,【参考】数式用!$AR$3:$AS$49, 2, FALSE), "")</f>
        <v/>
      </c>
      <c r="AZ1098" s="577" t="str">
        <f t="shared" si="554"/>
        <v/>
      </c>
      <c r="BA1098" s="559" t="str">
        <f t="shared" si="555"/>
        <v>入力済</v>
      </c>
      <c r="BB1098" s="632" t="str">
        <f>IFERROR(VLOOKUP(K1098,【参考】数式用!$AX$3:$AY$59, 2, FALSE), "")</f>
        <v/>
      </c>
      <c r="BC1098" s="577" t="str">
        <f t="shared" si="556"/>
        <v/>
      </c>
      <c r="BD1098" s="559" t="str">
        <f t="shared" si="557"/>
        <v>入力済</v>
      </c>
      <c r="BE1098" s="559" t="str">
        <f t="shared" si="558"/>
        <v/>
      </c>
      <c r="BF1098" s="559" t="str">
        <f t="shared" si="559"/>
        <v/>
      </c>
      <c r="BG1098" s="559" t="str">
        <f t="shared" si="560"/>
        <v/>
      </c>
      <c r="BH1098" s="559" t="str">
        <f t="shared" si="561"/>
        <v/>
      </c>
      <c r="BI1098" s="559" t="str">
        <f t="shared" si="562"/>
        <v/>
      </c>
      <c r="BK1098" s="27"/>
      <c r="BL1098" s="606" t="str">
        <f t="shared" si="563"/>
        <v/>
      </c>
      <c r="BM1098" s="606" t="str">
        <f t="shared" si="564"/>
        <v/>
      </c>
      <c r="BN1098" s="606" t="str">
        <f t="shared" si="565"/>
        <v/>
      </c>
      <c r="BO1098" s="607" t="str">
        <f>IFERROR(IF(BN1098="対象",ROUNDDOWN(L1098*VLOOKUP(K1098,【参考】数式用!$A$4:$J$42,10,FALSE)*AA1098,0),""),"")</f>
        <v/>
      </c>
      <c r="BP1098" s="606" t="str">
        <f t="shared" si="538"/>
        <v/>
      </c>
      <c r="BQ1098" s="606" t="str">
        <f t="shared" si="566"/>
        <v/>
      </c>
      <c r="BR1098" s="608" t="str">
        <f t="shared" si="539"/>
        <v/>
      </c>
      <c r="BS1098" s="608" t="str">
        <f t="shared" si="567"/>
        <v/>
      </c>
      <c r="BT1098" s="606" t="str">
        <f t="shared" si="568"/>
        <v/>
      </c>
      <c r="BU1098" s="607" t="str">
        <f>IFERROR(IF(BT1098="Ⅱロ有り",ROUNDDOWN(L1098*VLOOKUP(K1098,【参考】数式用!$A$4:$J$42,10,FALSE)*AA1098,0),""),"")</f>
        <v/>
      </c>
      <c r="BV1098" s="606" t="str">
        <f>IFERROR(IF(BT1098="Ⅱロなし",ROUNDDOWN(L1098*VLOOKUP(K1098,【参考】数式用!$A$4:$J$42,8,FALSE)*AA1098,0),""),"")</f>
        <v/>
      </c>
    </row>
    <row r="1099" spans="1:74" ht="110.1" customHeight="1" thickBot="1">
      <c r="A1099" s="333">
        <v>1086</v>
      </c>
      <c r="B1099" s="1008" t="str">
        <f>IF(基本情報入力シート!B1121="","",基本情報入力シート!B1121)</f>
        <v/>
      </c>
      <c r="C1099" s="1009"/>
      <c r="D1099" s="1009"/>
      <c r="E1099" s="1009"/>
      <c r="F1099" s="1010"/>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24" t="str">
        <f>IF('別紙様式2-2（個票（４、５月））'!M1099="","",'別紙様式2-2（個票（４、５月））'!M1099)</f>
        <v/>
      </c>
      <c r="N1099" s="584" t="str">
        <f>IF('別紙様式2-2（個票（４、５月））'!N1099="","",'別紙様式2-2（個票（４、５月））'!N1099)</f>
        <v/>
      </c>
      <c r="O1099" s="336"/>
      <c r="P1099" s="337" t="str">
        <f>IFERROR(VLOOKUP(K1099,【参考】数式用!$A$2:$M$57,MATCH(O1099,【参考】数式用!$G$3:$M$3,0)+6,0),"")</f>
        <v/>
      </c>
      <c r="Q1099" s="338" t="s">
        <v>118</v>
      </c>
      <c r="R1099" s="339"/>
      <c r="S1099" s="340" t="s">
        <v>183</v>
      </c>
      <c r="T1099" s="339"/>
      <c r="U1099" s="340" t="s">
        <v>184</v>
      </c>
      <c r="V1099" s="339"/>
      <c r="W1099" s="340" t="s">
        <v>183</v>
      </c>
      <c r="X1099" s="339"/>
      <c r="Y1099" s="340" t="s">
        <v>185</v>
      </c>
      <c r="Z1099" s="340" t="s">
        <v>186</v>
      </c>
      <c r="AA1099" s="340" t="str">
        <f t="shared" si="540"/>
        <v/>
      </c>
      <c r="AB1099" s="341" t="s">
        <v>187</v>
      </c>
      <c r="AC1099" s="342" t="str">
        <f t="shared" si="541"/>
        <v/>
      </c>
      <c r="AD1099" s="509" t="str">
        <f t="shared" si="542"/>
        <v/>
      </c>
      <c r="AE1099" s="343" t="str">
        <f>IFERROR(ROUNDDOWN(ROUNDDOWN(ROUND(L1099*VLOOKUP(K1099,【参考】数式用!$A$2:$M$57,MATCH("処遇改善加算Ⅳ",【参考】数式用!$G$3:$M$3,0)+6,0),0),0)*AA1099*0.5,0), "")</f>
        <v/>
      </c>
      <c r="AF1099" s="344"/>
      <c r="AG1099" s="345"/>
      <c r="AH1099" s="345"/>
      <c r="AI1099" s="344"/>
      <c r="AJ1099" s="382"/>
      <c r="AK1099" s="346"/>
      <c r="AL1099" s="324" t="str">
        <f t="shared" si="543"/>
        <v/>
      </c>
      <c r="AM1099" s="325" t="str">
        <f t="shared" si="544"/>
        <v/>
      </c>
      <c r="AN1099" s="255"/>
      <c r="AO1099" s="577" t="str">
        <f>IFERROR(VLOOKUP(K1099,【参考】数式用!$A$2:$N$57,14,FALSE),"")</f>
        <v/>
      </c>
      <c r="AP1099" s="577" t="str">
        <f t="shared" si="545"/>
        <v/>
      </c>
      <c r="AQ1099" s="560" t="str">
        <f t="shared" si="546"/>
        <v/>
      </c>
      <c r="AR1099" s="560" t="str">
        <f t="shared" si="547"/>
        <v>キャリアパス要件Ⅰ・Ⅱ_</v>
      </c>
      <c r="AS1099" s="632" t="str">
        <f t="shared" si="548"/>
        <v>入力済</v>
      </c>
      <c r="AT1099" s="577" t="str">
        <f t="shared" si="549"/>
        <v/>
      </c>
      <c r="AU1099" s="632" t="str">
        <f t="shared" si="550"/>
        <v>入力済</v>
      </c>
      <c r="AV1099" s="632" t="str">
        <f t="shared" si="551"/>
        <v/>
      </c>
      <c r="AW1099" s="632" t="str">
        <f t="shared" si="552"/>
        <v/>
      </c>
      <c r="AX1099" s="577" t="str">
        <f t="shared" si="553"/>
        <v/>
      </c>
      <c r="AY1099" s="632" t="str">
        <f>IFERROR(VLOOKUP(K1099,【参考】数式用!$AR$3:$AS$49, 2, FALSE), "")</f>
        <v/>
      </c>
      <c r="AZ1099" s="577" t="str">
        <f t="shared" si="554"/>
        <v/>
      </c>
      <c r="BA1099" s="559" t="str">
        <f t="shared" si="555"/>
        <v>入力済</v>
      </c>
      <c r="BB1099" s="632" t="str">
        <f>IFERROR(VLOOKUP(K1099,【参考】数式用!$AX$3:$AY$59, 2, FALSE), "")</f>
        <v/>
      </c>
      <c r="BC1099" s="577" t="str">
        <f t="shared" si="556"/>
        <v/>
      </c>
      <c r="BD1099" s="559" t="str">
        <f t="shared" si="557"/>
        <v>入力済</v>
      </c>
      <c r="BE1099" s="559" t="str">
        <f t="shared" si="558"/>
        <v/>
      </c>
      <c r="BF1099" s="559" t="str">
        <f t="shared" si="559"/>
        <v/>
      </c>
      <c r="BG1099" s="559" t="str">
        <f t="shared" si="560"/>
        <v/>
      </c>
      <c r="BH1099" s="559" t="str">
        <f t="shared" si="561"/>
        <v/>
      </c>
      <c r="BI1099" s="559" t="str">
        <f t="shared" si="562"/>
        <v/>
      </c>
      <c r="BK1099" s="27"/>
      <c r="BL1099" s="606" t="str">
        <f t="shared" si="563"/>
        <v/>
      </c>
      <c r="BM1099" s="606" t="str">
        <f t="shared" si="564"/>
        <v/>
      </c>
      <c r="BN1099" s="606" t="str">
        <f t="shared" si="565"/>
        <v/>
      </c>
      <c r="BO1099" s="607" t="str">
        <f>IFERROR(IF(BN1099="対象",ROUNDDOWN(L1099*VLOOKUP(K1099,【参考】数式用!$A$4:$J$42,10,FALSE)*AA1099,0),""),"")</f>
        <v/>
      </c>
      <c r="BP1099" s="606" t="str">
        <f t="shared" si="538"/>
        <v/>
      </c>
      <c r="BQ1099" s="606" t="str">
        <f t="shared" si="566"/>
        <v/>
      </c>
      <c r="BR1099" s="608" t="str">
        <f t="shared" si="539"/>
        <v/>
      </c>
      <c r="BS1099" s="608" t="str">
        <f t="shared" si="567"/>
        <v/>
      </c>
      <c r="BT1099" s="606" t="str">
        <f t="shared" si="568"/>
        <v/>
      </c>
      <c r="BU1099" s="607" t="str">
        <f>IFERROR(IF(BT1099="Ⅱロ有り",ROUNDDOWN(L1099*VLOOKUP(K1099,【参考】数式用!$A$4:$J$42,10,FALSE)*AA1099,0),""),"")</f>
        <v/>
      </c>
      <c r="BV1099" s="606" t="str">
        <f>IFERROR(IF(BT1099="Ⅱロなし",ROUNDDOWN(L1099*VLOOKUP(K1099,【参考】数式用!$A$4:$J$42,8,FALSE)*AA1099,0),""),"")</f>
        <v/>
      </c>
    </row>
    <row r="1100" spans="1:74" ht="110.1" customHeight="1" thickBot="1">
      <c r="A1100" s="333">
        <v>1087</v>
      </c>
      <c r="B1100" s="1008" t="str">
        <f>IF(基本情報入力シート!B1122="","",基本情報入力シート!B1122)</f>
        <v/>
      </c>
      <c r="C1100" s="1009"/>
      <c r="D1100" s="1009"/>
      <c r="E1100" s="1009"/>
      <c r="F1100" s="1010"/>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24" t="str">
        <f>IF('別紙様式2-2（個票（４、５月））'!M1100="","",'別紙様式2-2（個票（４、５月））'!M1100)</f>
        <v/>
      </c>
      <c r="N1100" s="584" t="str">
        <f>IF('別紙様式2-2（個票（４、５月））'!N1100="","",'別紙様式2-2（個票（４、５月））'!N1100)</f>
        <v/>
      </c>
      <c r="O1100" s="336"/>
      <c r="P1100" s="337" t="str">
        <f>IFERROR(VLOOKUP(K1100,【参考】数式用!$A$2:$M$57,MATCH(O1100,【参考】数式用!$G$3:$M$3,0)+6,0),"")</f>
        <v/>
      </c>
      <c r="Q1100" s="338" t="s">
        <v>118</v>
      </c>
      <c r="R1100" s="339"/>
      <c r="S1100" s="340" t="s">
        <v>183</v>
      </c>
      <c r="T1100" s="339"/>
      <c r="U1100" s="340" t="s">
        <v>184</v>
      </c>
      <c r="V1100" s="339"/>
      <c r="W1100" s="340" t="s">
        <v>183</v>
      </c>
      <c r="X1100" s="339"/>
      <c r="Y1100" s="340" t="s">
        <v>185</v>
      </c>
      <c r="Z1100" s="340" t="s">
        <v>186</v>
      </c>
      <c r="AA1100" s="340" t="str">
        <f t="shared" si="540"/>
        <v/>
      </c>
      <c r="AB1100" s="341" t="s">
        <v>187</v>
      </c>
      <c r="AC1100" s="342" t="str">
        <f t="shared" si="541"/>
        <v/>
      </c>
      <c r="AD1100" s="509" t="str">
        <f t="shared" si="542"/>
        <v/>
      </c>
      <c r="AE1100" s="343" t="str">
        <f>IFERROR(ROUNDDOWN(ROUNDDOWN(ROUND(L1100*VLOOKUP(K1100,【参考】数式用!$A$2:$M$57,MATCH("処遇改善加算Ⅳ",【参考】数式用!$G$3:$M$3,0)+6,0),0),0)*AA1100*0.5,0), "")</f>
        <v/>
      </c>
      <c r="AF1100" s="344"/>
      <c r="AG1100" s="345"/>
      <c r="AH1100" s="345"/>
      <c r="AI1100" s="344"/>
      <c r="AJ1100" s="382"/>
      <c r="AK1100" s="346"/>
      <c r="AL1100" s="324" t="str">
        <f t="shared" si="543"/>
        <v/>
      </c>
      <c r="AM1100" s="325" t="str">
        <f t="shared" si="544"/>
        <v/>
      </c>
      <c r="AN1100" s="255"/>
      <c r="AO1100" s="577" t="str">
        <f>IFERROR(VLOOKUP(K1100,【参考】数式用!$A$2:$N$57,14,FALSE),"")</f>
        <v/>
      </c>
      <c r="AP1100" s="577" t="str">
        <f t="shared" si="545"/>
        <v/>
      </c>
      <c r="AQ1100" s="560" t="str">
        <f t="shared" si="546"/>
        <v/>
      </c>
      <c r="AR1100" s="560" t="str">
        <f t="shared" si="547"/>
        <v>キャリアパス要件Ⅰ・Ⅱ_</v>
      </c>
      <c r="AS1100" s="632" t="str">
        <f t="shared" si="548"/>
        <v>入力済</v>
      </c>
      <c r="AT1100" s="577" t="str">
        <f t="shared" si="549"/>
        <v/>
      </c>
      <c r="AU1100" s="632" t="str">
        <f t="shared" si="550"/>
        <v>入力済</v>
      </c>
      <c r="AV1100" s="632" t="str">
        <f t="shared" si="551"/>
        <v/>
      </c>
      <c r="AW1100" s="632" t="str">
        <f t="shared" si="552"/>
        <v/>
      </c>
      <c r="AX1100" s="577" t="str">
        <f t="shared" si="553"/>
        <v/>
      </c>
      <c r="AY1100" s="632" t="str">
        <f>IFERROR(VLOOKUP(K1100,【参考】数式用!$AR$3:$AS$49, 2, FALSE), "")</f>
        <v/>
      </c>
      <c r="AZ1100" s="577" t="str">
        <f t="shared" si="554"/>
        <v/>
      </c>
      <c r="BA1100" s="559" t="str">
        <f t="shared" si="555"/>
        <v>入力済</v>
      </c>
      <c r="BB1100" s="632" t="str">
        <f>IFERROR(VLOOKUP(K1100,【参考】数式用!$AX$3:$AY$59, 2, FALSE), "")</f>
        <v/>
      </c>
      <c r="BC1100" s="577" t="str">
        <f t="shared" si="556"/>
        <v/>
      </c>
      <c r="BD1100" s="559" t="str">
        <f t="shared" si="557"/>
        <v>入力済</v>
      </c>
      <c r="BE1100" s="559" t="str">
        <f t="shared" si="558"/>
        <v/>
      </c>
      <c r="BF1100" s="559" t="str">
        <f t="shared" si="559"/>
        <v/>
      </c>
      <c r="BG1100" s="559" t="str">
        <f t="shared" si="560"/>
        <v/>
      </c>
      <c r="BH1100" s="559" t="str">
        <f t="shared" si="561"/>
        <v/>
      </c>
      <c r="BI1100" s="559" t="str">
        <f t="shared" si="562"/>
        <v/>
      </c>
      <c r="BK1100" s="27"/>
      <c r="BL1100" s="606" t="str">
        <f t="shared" si="563"/>
        <v/>
      </c>
      <c r="BM1100" s="606" t="str">
        <f t="shared" si="564"/>
        <v/>
      </c>
      <c r="BN1100" s="606" t="str">
        <f t="shared" si="565"/>
        <v/>
      </c>
      <c r="BO1100" s="607" t="str">
        <f>IFERROR(IF(BN1100="対象",ROUNDDOWN(L1100*VLOOKUP(K1100,【参考】数式用!$A$4:$J$42,10,FALSE)*AA1100,0),""),"")</f>
        <v/>
      </c>
      <c r="BP1100" s="606" t="str">
        <f t="shared" si="538"/>
        <v/>
      </c>
      <c r="BQ1100" s="606" t="str">
        <f t="shared" si="566"/>
        <v/>
      </c>
      <c r="BR1100" s="608" t="str">
        <f t="shared" si="539"/>
        <v/>
      </c>
      <c r="BS1100" s="608" t="str">
        <f t="shared" si="567"/>
        <v/>
      </c>
      <c r="BT1100" s="606" t="str">
        <f t="shared" si="568"/>
        <v/>
      </c>
      <c r="BU1100" s="607" t="str">
        <f>IFERROR(IF(BT1100="Ⅱロ有り",ROUNDDOWN(L1100*VLOOKUP(K1100,【参考】数式用!$A$4:$J$42,10,FALSE)*AA1100,0),""),"")</f>
        <v/>
      </c>
      <c r="BV1100" s="606" t="str">
        <f>IFERROR(IF(BT1100="Ⅱロなし",ROUNDDOWN(L1100*VLOOKUP(K1100,【参考】数式用!$A$4:$J$42,8,FALSE)*AA1100,0),""),"")</f>
        <v/>
      </c>
    </row>
    <row r="1101" spans="1:74" ht="110.1" customHeight="1" thickBot="1">
      <c r="A1101" s="333">
        <v>1088</v>
      </c>
      <c r="B1101" s="1008" t="str">
        <f>IF(基本情報入力シート!B1123="","",基本情報入力シート!B1123)</f>
        <v/>
      </c>
      <c r="C1101" s="1009"/>
      <c r="D1101" s="1009"/>
      <c r="E1101" s="1009"/>
      <c r="F1101" s="1010"/>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24" t="str">
        <f>IF('別紙様式2-2（個票（４、５月））'!M1101="","",'別紙様式2-2（個票（４、５月））'!M1101)</f>
        <v/>
      </c>
      <c r="N1101" s="584" t="str">
        <f>IF('別紙様式2-2（個票（４、５月））'!N1101="","",'別紙様式2-2（個票（４、５月））'!N1101)</f>
        <v/>
      </c>
      <c r="O1101" s="336"/>
      <c r="P1101" s="337" t="str">
        <f>IFERROR(VLOOKUP(K1101,【参考】数式用!$A$2:$M$57,MATCH(O1101,【参考】数式用!$G$3:$M$3,0)+6,0),"")</f>
        <v/>
      </c>
      <c r="Q1101" s="338" t="s">
        <v>118</v>
      </c>
      <c r="R1101" s="339"/>
      <c r="S1101" s="340" t="s">
        <v>183</v>
      </c>
      <c r="T1101" s="339"/>
      <c r="U1101" s="340" t="s">
        <v>184</v>
      </c>
      <c r="V1101" s="339"/>
      <c r="W1101" s="340" t="s">
        <v>183</v>
      </c>
      <c r="X1101" s="339"/>
      <c r="Y1101" s="340" t="s">
        <v>185</v>
      </c>
      <c r="Z1101" s="340" t="s">
        <v>186</v>
      </c>
      <c r="AA1101" s="340" t="str">
        <f t="shared" si="540"/>
        <v/>
      </c>
      <c r="AB1101" s="341" t="s">
        <v>187</v>
      </c>
      <c r="AC1101" s="342" t="str">
        <f t="shared" si="541"/>
        <v/>
      </c>
      <c r="AD1101" s="509" t="str">
        <f t="shared" si="542"/>
        <v/>
      </c>
      <c r="AE1101" s="343" t="str">
        <f>IFERROR(ROUNDDOWN(ROUNDDOWN(ROUND(L1101*VLOOKUP(K1101,【参考】数式用!$A$2:$M$57,MATCH("処遇改善加算Ⅳ",【参考】数式用!$G$3:$M$3,0)+6,0),0),0)*AA1101*0.5,0), "")</f>
        <v/>
      </c>
      <c r="AF1101" s="344"/>
      <c r="AG1101" s="345"/>
      <c r="AH1101" s="345"/>
      <c r="AI1101" s="344"/>
      <c r="AJ1101" s="382"/>
      <c r="AK1101" s="346"/>
      <c r="AL1101" s="324" t="str">
        <f t="shared" si="543"/>
        <v/>
      </c>
      <c r="AM1101" s="325" t="str">
        <f t="shared" si="544"/>
        <v/>
      </c>
      <c r="AN1101" s="255"/>
      <c r="AO1101" s="577" t="str">
        <f>IFERROR(VLOOKUP(K1101,【参考】数式用!$A$2:$N$57,14,FALSE),"")</f>
        <v/>
      </c>
      <c r="AP1101" s="577" t="str">
        <f t="shared" si="545"/>
        <v/>
      </c>
      <c r="AQ1101" s="560" t="str">
        <f t="shared" si="546"/>
        <v/>
      </c>
      <c r="AR1101" s="560" t="str">
        <f t="shared" si="547"/>
        <v>キャリアパス要件Ⅰ・Ⅱ_</v>
      </c>
      <c r="AS1101" s="632" t="str">
        <f t="shared" si="548"/>
        <v>入力済</v>
      </c>
      <c r="AT1101" s="577" t="str">
        <f t="shared" si="549"/>
        <v/>
      </c>
      <c r="AU1101" s="632" t="str">
        <f t="shared" si="550"/>
        <v>入力済</v>
      </c>
      <c r="AV1101" s="632" t="str">
        <f t="shared" si="551"/>
        <v/>
      </c>
      <c r="AW1101" s="632" t="str">
        <f t="shared" si="552"/>
        <v/>
      </c>
      <c r="AX1101" s="577" t="str">
        <f t="shared" si="553"/>
        <v/>
      </c>
      <c r="AY1101" s="632" t="str">
        <f>IFERROR(VLOOKUP(K1101,【参考】数式用!$AR$3:$AS$49, 2, FALSE), "")</f>
        <v/>
      </c>
      <c r="AZ1101" s="577" t="str">
        <f t="shared" si="554"/>
        <v/>
      </c>
      <c r="BA1101" s="559" t="str">
        <f t="shared" si="555"/>
        <v>入力済</v>
      </c>
      <c r="BB1101" s="632" t="str">
        <f>IFERROR(VLOOKUP(K1101,【参考】数式用!$AX$3:$AY$59, 2, FALSE), "")</f>
        <v/>
      </c>
      <c r="BC1101" s="577" t="str">
        <f t="shared" si="556"/>
        <v/>
      </c>
      <c r="BD1101" s="559" t="str">
        <f t="shared" si="557"/>
        <v>入力済</v>
      </c>
      <c r="BE1101" s="559" t="str">
        <f t="shared" si="558"/>
        <v/>
      </c>
      <c r="BF1101" s="559" t="str">
        <f t="shared" si="559"/>
        <v/>
      </c>
      <c r="BG1101" s="559" t="str">
        <f t="shared" si="560"/>
        <v/>
      </c>
      <c r="BH1101" s="559" t="str">
        <f t="shared" si="561"/>
        <v/>
      </c>
      <c r="BI1101" s="559" t="str">
        <f t="shared" si="562"/>
        <v/>
      </c>
      <c r="BK1101" s="27"/>
      <c r="BL1101" s="606" t="str">
        <f t="shared" si="563"/>
        <v/>
      </c>
      <c r="BM1101" s="606" t="str">
        <f t="shared" si="564"/>
        <v/>
      </c>
      <c r="BN1101" s="606" t="str">
        <f t="shared" si="565"/>
        <v/>
      </c>
      <c r="BO1101" s="607" t="str">
        <f>IFERROR(IF(BN1101="対象",ROUNDDOWN(L1101*VLOOKUP(K1101,【参考】数式用!$A$4:$J$42,10,FALSE)*AA1101,0),""),"")</f>
        <v/>
      </c>
      <c r="BP1101" s="606" t="str">
        <f t="shared" si="538"/>
        <v/>
      </c>
      <c r="BQ1101" s="606" t="str">
        <f t="shared" si="566"/>
        <v/>
      </c>
      <c r="BR1101" s="608" t="str">
        <f t="shared" si="539"/>
        <v/>
      </c>
      <c r="BS1101" s="608" t="str">
        <f t="shared" si="567"/>
        <v/>
      </c>
      <c r="BT1101" s="606" t="str">
        <f t="shared" si="568"/>
        <v/>
      </c>
      <c r="BU1101" s="607" t="str">
        <f>IFERROR(IF(BT1101="Ⅱロ有り",ROUNDDOWN(L1101*VLOOKUP(K1101,【参考】数式用!$A$4:$J$42,10,FALSE)*AA1101,0),""),"")</f>
        <v/>
      </c>
      <c r="BV1101" s="606" t="str">
        <f>IFERROR(IF(BT1101="Ⅱロなし",ROUNDDOWN(L1101*VLOOKUP(K1101,【参考】数式用!$A$4:$J$42,8,FALSE)*AA1101,0),""),"")</f>
        <v/>
      </c>
    </row>
    <row r="1102" spans="1:74" ht="110.1" customHeight="1" thickBot="1">
      <c r="A1102" s="333">
        <v>1089</v>
      </c>
      <c r="B1102" s="1008" t="str">
        <f>IF(基本情報入力シート!B1124="","",基本情報入力シート!B1124)</f>
        <v/>
      </c>
      <c r="C1102" s="1009"/>
      <c r="D1102" s="1009"/>
      <c r="E1102" s="1009"/>
      <c r="F1102" s="1010"/>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24" t="str">
        <f>IF('別紙様式2-2（個票（４、５月））'!M1102="","",'別紙様式2-2（個票（４、５月））'!M1102)</f>
        <v/>
      </c>
      <c r="N1102" s="584" t="str">
        <f>IF('別紙様式2-2（個票（４、５月））'!N1102="","",'別紙様式2-2（個票（４、５月））'!N1102)</f>
        <v/>
      </c>
      <c r="O1102" s="336"/>
      <c r="P1102" s="337" t="str">
        <f>IFERROR(VLOOKUP(K1102,【参考】数式用!$A$2:$M$57,MATCH(O1102,【参考】数式用!$G$3:$M$3,0)+6,0),"")</f>
        <v/>
      </c>
      <c r="Q1102" s="338" t="s">
        <v>118</v>
      </c>
      <c r="R1102" s="339"/>
      <c r="S1102" s="340" t="s">
        <v>183</v>
      </c>
      <c r="T1102" s="339"/>
      <c r="U1102" s="340" t="s">
        <v>184</v>
      </c>
      <c r="V1102" s="339"/>
      <c r="W1102" s="340" t="s">
        <v>183</v>
      </c>
      <c r="X1102" s="339"/>
      <c r="Y1102" s="340" t="s">
        <v>185</v>
      </c>
      <c r="Z1102" s="340" t="s">
        <v>186</v>
      </c>
      <c r="AA1102" s="340" t="str">
        <f t="shared" si="540"/>
        <v/>
      </c>
      <c r="AB1102" s="341" t="s">
        <v>187</v>
      </c>
      <c r="AC1102" s="342" t="str">
        <f t="shared" si="541"/>
        <v/>
      </c>
      <c r="AD1102" s="509" t="str">
        <f t="shared" si="542"/>
        <v/>
      </c>
      <c r="AE1102" s="343" t="str">
        <f>IFERROR(ROUNDDOWN(ROUNDDOWN(ROUND(L1102*VLOOKUP(K1102,【参考】数式用!$A$2:$M$57,MATCH("処遇改善加算Ⅳ",【参考】数式用!$G$3:$M$3,0)+6,0),0),0)*AA1102*0.5,0), "")</f>
        <v/>
      </c>
      <c r="AF1102" s="344"/>
      <c r="AG1102" s="345"/>
      <c r="AH1102" s="345"/>
      <c r="AI1102" s="344"/>
      <c r="AJ1102" s="382"/>
      <c r="AK1102" s="346"/>
      <c r="AL1102" s="324" t="str">
        <f t="shared" si="543"/>
        <v/>
      </c>
      <c r="AM1102" s="325" t="str">
        <f t="shared" si="544"/>
        <v/>
      </c>
      <c r="AN1102" s="255"/>
      <c r="AO1102" s="577" t="str">
        <f>IFERROR(VLOOKUP(K1102,【参考】数式用!$A$2:$N$57,14,FALSE),"")</f>
        <v/>
      </c>
      <c r="AP1102" s="577" t="str">
        <f t="shared" si="545"/>
        <v/>
      </c>
      <c r="AQ1102" s="560" t="str">
        <f t="shared" si="546"/>
        <v/>
      </c>
      <c r="AR1102" s="560" t="str">
        <f t="shared" si="547"/>
        <v>キャリアパス要件Ⅰ・Ⅱ_</v>
      </c>
      <c r="AS1102" s="632" t="str">
        <f t="shared" si="548"/>
        <v>入力済</v>
      </c>
      <c r="AT1102" s="577" t="str">
        <f t="shared" si="549"/>
        <v/>
      </c>
      <c r="AU1102" s="632" t="str">
        <f t="shared" si="550"/>
        <v>入力済</v>
      </c>
      <c r="AV1102" s="632" t="str">
        <f t="shared" si="551"/>
        <v/>
      </c>
      <c r="AW1102" s="632" t="str">
        <f t="shared" si="552"/>
        <v/>
      </c>
      <c r="AX1102" s="577" t="str">
        <f t="shared" si="553"/>
        <v/>
      </c>
      <c r="AY1102" s="632" t="str">
        <f>IFERROR(VLOOKUP(K1102,【参考】数式用!$AR$3:$AS$49, 2, FALSE), "")</f>
        <v/>
      </c>
      <c r="AZ1102" s="577" t="str">
        <f t="shared" si="554"/>
        <v/>
      </c>
      <c r="BA1102" s="559" t="str">
        <f t="shared" si="555"/>
        <v>入力済</v>
      </c>
      <c r="BB1102" s="632" t="str">
        <f>IFERROR(VLOOKUP(K1102,【参考】数式用!$AX$3:$AY$59, 2, FALSE), "")</f>
        <v/>
      </c>
      <c r="BC1102" s="577" t="str">
        <f t="shared" si="556"/>
        <v/>
      </c>
      <c r="BD1102" s="559" t="str">
        <f t="shared" si="557"/>
        <v>入力済</v>
      </c>
      <c r="BE1102" s="559" t="str">
        <f t="shared" si="558"/>
        <v/>
      </c>
      <c r="BF1102" s="559" t="str">
        <f t="shared" si="559"/>
        <v/>
      </c>
      <c r="BG1102" s="559" t="str">
        <f t="shared" si="560"/>
        <v/>
      </c>
      <c r="BH1102" s="559" t="str">
        <f t="shared" si="561"/>
        <v/>
      </c>
      <c r="BI1102" s="559" t="str">
        <f t="shared" si="562"/>
        <v/>
      </c>
      <c r="BK1102" s="27"/>
      <c r="BL1102" s="606" t="str">
        <f t="shared" si="563"/>
        <v/>
      </c>
      <c r="BM1102" s="606" t="str">
        <f t="shared" si="564"/>
        <v/>
      </c>
      <c r="BN1102" s="606" t="str">
        <f t="shared" si="565"/>
        <v/>
      </c>
      <c r="BO1102" s="607" t="str">
        <f>IFERROR(IF(BN1102="対象",ROUNDDOWN(L1102*VLOOKUP(K1102,【参考】数式用!$A$4:$J$42,10,FALSE)*AA1102,0),""),"")</f>
        <v/>
      </c>
      <c r="BP1102" s="606" t="str">
        <f t="shared" ref="BP1102:BP1165" si="569">IFERROR(IF(BN1102="特例",AC1102,""),"")</f>
        <v/>
      </c>
      <c r="BQ1102" s="606" t="str">
        <f t="shared" si="566"/>
        <v/>
      </c>
      <c r="BR1102" s="608" t="str">
        <f t="shared" ref="BR1102:BR1165" si="570">IF(BQ1102="","",IF(OR(AG1102="○",AG1102="誓約"),"対象",""))</f>
        <v/>
      </c>
      <c r="BS1102" s="608" t="str">
        <f t="shared" si="567"/>
        <v/>
      </c>
      <c r="BT1102" s="606" t="str">
        <f t="shared" si="568"/>
        <v/>
      </c>
      <c r="BU1102" s="607" t="str">
        <f>IFERROR(IF(BT1102="Ⅱロ有り",ROUNDDOWN(L1102*VLOOKUP(K1102,【参考】数式用!$A$4:$J$42,10,FALSE)*AA1102,0),""),"")</f>
        <v/>
      </c>
      <c r="BV1102" s="606" t="str">
        <f>IFERROR(IF(BT1102="Ⅱロなし",ROUNDDOWN(L1102*VLOOKUP(K1102,【参考】数式用!$A$4:$J$42,8,FALSE)*AA1102,0),""),"")</f>
        <v/>
      </c>
    </row>
    <row r="1103" spans="1:74" ht="110.1" customHeight="1" thickBot="1">
      <c r="A1103" s="333">
        <v>1090</v>
      </c>
      <c r="B1103" s="1008" t="str">
        <f>IF(基本情報入力シート!B1125="","",基本情報入力シート!B1125)</f>
        <v/>
      </c>
      <c r="C1103" s="1009"/>
      <c r="D1103" s="1009"/>
      <c r="E1103" s="1009"/>
      <c r="F1103" s="1010"/>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24" t="str">
        <f>IF('別紙様式2-2（個票（４、５月））'!M1103="","",'別紙様式2-2（個票（４、５月））'!M1103)</f>
        <v/>
      </c>
      <c r="N1103" s="584" t="str">
        <f>IF('別紙様式2-2（個票（４、５月））'!N1103="","",'別紙様式2-2（個票（４、５月））'!N1103)</f>
        <v/>
      </c>
      <c r="O1103" s="336"/>
      <c r="P1103" s="337" t="str">
        <f>IFERROR(VLOOKUP(K1103,【参考】数式用!$A$2:$M$57,MATCH(O1103,【参考】数式用!$G$3:$M$3,0)+6,0),"")</f>
        <v/>
      </c>
      <c r="Q1103" s="338" t="s">
        <v>118</v>
      </c>
      <c r="R1103" s="339"/>
      <c r="S1103" s="340" t="s">
        <v>183</v>
      </c>
      <c r="T1103" s="339"/>
      <c r="U1103" s="340" t="s">
        <v>184</v>
      </c>
      <c r="V1103" s="339"/>
      <c r="W1103" s="340" t="s">
        <v>183</v>
      </c>
      <c r="X1103" s="339"/>
      <c r="Y1103" s="340" t="s">
        <v>185</v>
      </c>
      <c r="Z1103" s="340" t="s">
        <v>186</v>
      </c>
      <c r="AA1103" s="340" t="str">
        <f t="shared" si="540"/>
        <v/>
      </c>
      <c r="AB1103" s="341" t="s">
        <v>187</v>
      </c>
      <c r="AC1103" s="342" t="str">
        <f t="shared" si="541"/>
        <v/>
      </c>
      <c r="AD1103" s="509" t="str">
        <f t="shared" si="542"/>
        <v/>
      </c>
      <c r="AE1103" s="343" t="str">
        <f>IFERROR(ROUNDDOWN(ROUNDDOWN(ROUND(L1103*VLOOKUP(K1103,【参考】数式用!$A$2:$M$57,MATCH("処遇改善加算Ⅳ",【参考】数式用!$G$3:$M$3,0)+6,0),0),0)*AA1103*0.5,0), "")</f>
        <v/>
      </c>
      <c r="AF1103" s="344"/>
      <c r="AG1103" s="345"/>
      <c r="AH1103" s="345"/>
      <c r="AI1103" s="344"/>
      <c r="AJ1103" s="382"/>
      <c r="AK1103" s="346"/>
      <c r="AL1103" s="324" t="str">
        <f t="shared" si="543"/>
        <v/>
      </c>
      <c r="AM1103" s="325" t="str">
        <f t="shared" si="544"/>
        <v/>
      </c>
      <c r="AN1103" s="255"/>
      <c r="AO1103" s="577" t="str">
        <f>IFERROR(VLOOKUP(K1103,【参考】数式用!$A$2:$N$57,14,FALSE),"")</f>
        <v/>
      </c>
      <c r="AP1103" s="577" t="str">
        <f t="shared" si="545"/>
        <v/>
      </c>
      <c r="AQ1103" s="560" t="str">
        <f t="shared" si="546"/>
        <v/>
      </c>
      <c r="AR1103" s="560" t="str">
        <f t="shared" si="547"/>
        <v>キャリアパス要件Ⅰ・Ⅱ_</v>
      </c>
      <c r="AS1103" s="632" t="str">
        <f t="shared" si="548"/>
        <v>入力済</v>
      </c>
      <c r="AT1103" s="577" t="str">
        <f t="shared" si="549"/>
        <v/>
      </c>
      <c r="AU1103" s="632" t="str">
        <f t="shared" si="550"/>
        <v>入力済</v>
      </c>
      <c r="AV1103" s="632" t="str">
        <f t="shared" si="551"/>
        <v/>
      </c>
      <c r="AW1103" s="632" t="str">
        <f t="shared" si="552"/>
        <v/>
      </c>
      <c r="AX1103" s="577" t="str">
        <f t="shared" si="553"/>
        <v/>
      </c>
      <c r="AY1103" s="632" t="str">
        <f>IFERROR(VLOOKUP(K1103,【参考】数式用!$AR$3:$AS$49, 2, FALSE), "")</f>
        <v/>
      </c>
      <c r="AZ1103" s="577" t="str">
        <f t="shared" si="554"/>
        <v/>
      </c>
      <c r="BA1103" s="559" t="str">
        <f t="shared" si="555"/>
        <v>入力済</v>
      </c>
      <c r="BB1103" s="632" t="str">
        <f>IFERROR(VLOOKUP(K1103,【参考】数式用!$AX$3:$AY$59, 2, FALSE), "")</f>
        <v/>
      </c>
      <c r="BC1103" s="577" t="str">
        <f t="shared" si="556"/>
        <v/>
      </c>
      <c r="BD1103" s="559" t="str">
        <f t="shared" si="557"/>
        <v>入力済</v>
      </c>
      <c r="BE1103" s="559" t="str">
        <f t="shared" si="558"/>
        <v/>
      </c>
      <c r="BF1103" s="559" t="str">
        <f t="shared" si="559"/>
        <v/>
      </c>
      <c r="BG1103" s="559" t="str">
        <f t="shared" si="560"/>
        <v/>
      </c>
      <c r="BH1103" s="559" t="str">
        <f t="shared" si="561"/>
        <v/>
      </c>
      <c r="BI1103" s="559" t="str">
        <f t="shared" si="562"/>
        <v/>
      </c>
      <c r="BK1103" s="27"/>
      <c r="BL1103" s="606" t="str">
        <f t="shared" si="563"/>
        <v/>
      </c>
      <c r="BM1103" s="606" t="str">
        <f t="shared" si="564"/>
        <v/>
      </c>
      <c r="BN1103" s="606" t="str">
        <f t="shared" si="565"/>
        <v/>
      </c>
      <c r="BO1103" s="607" t="str">
        <f>IFERROR(IF(BN1103="対象",ROUNDDOWN(L1103*VLOOKUP(K1103,【参考】数式用!$A$4:$J$42,10,FALSE)*AA1103,0),""),"")</f>
        <v/>
      </c>
      <c r="BP1103" s="606" t="str">
        <f t="shared" si="569"/>
        <v/>
      </c>
      <c r="BQ1103" s="606" t="str">
        <f t="shared" si="566"/>
        <v/>
      </c>
      <c r="BR1103" s="608" t="str">
        <f t="shared" si="570"/>
        <v/>
      </c>
      <c r="BS1103" s="608" t="str">
        <f t="shared" si="567"/>
        <v/>
      </c>
      <c r="BT1103" s="606" t="str">
        <f t="shared" si="568"/>
        <v/>
      </c>
      <c r="BU1103" s="607" t="str">
        <f>IFERROR(IF(BT1103="Ⅱロ有り",ROUNDDOWN(L1103*VLOOKUP(K1103,【参考】数式用!$A$4:$J$42,10,FALSE)*AA1103,0),""),"")</f>
        <v/>
      </c>
      <c r="BV1103" s="606" t="str">
        <f>IFERROR(IF(BT1103="Ⅱロなし",ROUNDDOWN(L1103*VLOOKUP(K1103,【参考】数式用!$A$4:$J$42,8,FALSE)*AA1103,0),""),"")</f>
        <v/>
      </c>
    </row>
    <row r="1104" spans="1:74" ht="110.1" customHeight="1" thickBot="1">
      <c r="A1104" s="333">
        <v>1091</v>
      </c>
      <c r="B1104" s="1008" t="str">
        <f>IF(基本情報入力シート!B1126="","",基本情報入力シート!B1126)</f>
        <v/>
      </c>
      <c r="C1104" s="1009"/>
      <c r="D1104" s="1009"/>
      <c r="E1104" s="1009"/>
      <c r="F1104" s="1010"/>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24" t="str">
        <f>IF('別紙様式2-2（個票（４、５月））'!M1104="","",'別紙様式2-2（個票（４、５月））'!M1104)</f>
        <v/>
      </c>
      <c r="N1104" s="584" t="str">
        <f>IF('別紙様式2-2（個票（４、５月））'!N1104="","",'別紙様式2-2（個票（４、５月））'!N1104)</f>
        <v/>
      </c>
      <c r="O1104" s="336"/>
      <c r="P1104" s="337" t="str">
        <f>IFERROR(VLOOKUP(K1104,【参考】数式用!$A$2:$M$57,MATCH(O1104,【参考】数式用!$G$3:$M$3,0)+6,0),"")</f>
        <v/>
      </c>
      <c r="Q1104" s="338" t="s">
        <v>118</v>
      </c>
      <c r="R1104" s="339"/>
      <c r="S1104" s="340" t="s">
        <v>183</v>
      </c>
      <c r="T1104" s="339"/>
      <c r="U1104" s="340" t="s">
        <v>184</v>
      </c>
      <c r="V1104" s="339"/>
      <c r="W1104" s="340" t="s">
        <v>183</v>
      </c>
      <c r="X1104" s="339"/>
      <c r="Y1104" s="340" t="s">
        <v>185</v>
      </c>
      <c r="Z1104" s="340" t="s">
        <v>186</v>
      </c>
      <c r="AA1104" s="340" t="str">
        <f t="shared" si="540"/>
        <v/>
      </c>
      <c r="AB1104" s="341" t="s">
        <v>187</v>
      </c>
      <c r="AC1104" s="342" t="str">
        <f t="shared" si="541"/>
        <v/>
      </c>
      <c r="AD1104" s="509" t="str">
        <f t="shared" si="542"/>
        <v/>
      </c>
      <c r="AE1104" s="343" t="str">
        <f>IFERROR(ROUNDDOWN(ROUNDDOWN(ROUND(L1104*VLOOKUP(K1104,【参考】数式用!$A$2:$M$57,MATCH("処遇改善加算Ⅳ",【参考】数式用!$G$3:$M$3,0)+6,0),0),0)*AA1104*0.5,0), "")</f>
        <v/>
      </c>
      <c r="AF1104" s="344"/>
      <c r="AG1104" s="345"/>
      <c r="AH1104" s="345"/>
      <c r="AI1104" s="344"/>
      <c r="AJ1104" s="382"/>
      <c r="AK1104" s="346"/>
      <c r="AL1104" s="324" t="str">
        <f t="shared" si="543"/>
        <v/>
      </c>
      <c r="AM1104" s="325" t="str">
        <f t="shared" si="544"/>
        <v/>
      </c>
      <c r="AN1104" s="255"/>
      <c r="AO1104" s="577" t="str">
        <f>IFERROR(VLOOKUP(K1104,【参考】数式用!$A$2:$N$57,14,FALSE),"")</f>
        <v/>
      </c>
      <c r="AP1104" s="577" t="str">
        <f t="shared" si="545"/>
        <v/>
      </c>
      <c r="AQ1104" s="560" t="str">
        <f t="shared" si="546"/>
        <v/>
      </c>
      <c r="AR1104" s="560" t="str">
        <f t="shared" si="547"/>
        <v>キャリアパス要件Ⅰ・Ⅱ_</v>
      </c>
      <c r="AS1104" s="632" t="str">
        <f t="shared" si="548"/>
        <v>入力済</v>
      </c>
      <c r="AT1104" s="577" t="str">
        <f t="shared" si="549"/>
        <v/>
      </c>
      <c r="AU1104" s="632" t="str">
        <f t="shared" si="550"/>
        <v>入力済</v>
      </c>
      <c r="AV1104" s="632" t="str">
        <f t="shared" si="551"/>
        <v/>
      </c>
      <c r="AW1104" s="632" t="str">
        <f t="shared" si="552"/>
        <v/>
      </c>
      <c r="AX1104" s="577" t="str">
        <f t="shared" si="553"/>
        <v/>
      </c>
      <c r="AY1104" s="632" t="str">
        <f>IFERROR(VLOOKUP(K1104,【参考】数式用!$AR$3:$AS$49, 2, FALSE), "")</f>
        <v/>
      </c>
      <c r="AZ1104" s="577" t="str">
        <f t="shared" si="554"/>
        <v/>
      </c>
      <c r="BA1104" s="559" t="str">
        <f t="shared" si="555"/>
        <v>入力済</v>
      </c>
      <c r="BB1104" s="632" t="str">
        <f>IFERROR(VLOOKUP(K1104,【参考】数式用!$AX$3:$AY$59, 2, FALSE), "")</f>
        <v/>
      </c>
      <c r="BC1104" s="577" t="str">
        <f t="shared" si="556"/>
        <v/>
      </c>
      <c r="BD1104" s="559" t="str">
        <f t="shared" si="557"/>
        <v>入力済</v>
      </c>
      <c r="BE1104" s="559" t="str">
        <f t="shared" si="558"/>
        <v/>
      </c>
      <c r="BF1104" s="559" t="str">
        <f t="shared" si="559"/>
        <v/>
      </c>
      <c r="BG1104" s="559" t="str">
        <f t="shared" si="560"/>
        <v/>
      </c>
      <c r="BH1104" s="559" t="str">
        <f t="shared" si="561"/>
        <v/>
      </c>
      <c r="BI1104" s="559" t="str">
        <f t="shared" si="562"/>
        <v/>
      </c>
      <c r="BK1104" s="27"/>
      <c r="BL1104" s="606" t="str">
        <f t="shared" si="563"/>
        <v/>
      </c>
      <c r="BM1104" s="606" t="str">
        <f t="shared" si="564"/>
        <v/>
      </c>
      <c r="BN1104" s="606" t="str">
        <f t="shared" si="565"/>
        <v/>
      </c>
      <c r="BO1104" s="607" t="str">
        <f>IFERROR(IF(BN1104="対象",ROUNDDOWN(L1104*VLOOKUP(K1104,【参考】数式用!$A$4:$J$42,10,FALSE)*AA1104,0),""),"")</f>
        <v/>
      </c>
      <c r="BP1104" s="606" t="str">
        <f t="shared" si="569"/>
        <v/>
      </c>
      <c r="BQ1104" s="606" t="str">
        <f t="shared" si="566"/>
        <v/>
      </c>
      <c r="BR1104" s="608" t="str">
        <f t="shared" si="570"/>
        <v/>
      </c>
      <c r="BS1104" s="608" t="str">
        <f t="shared" si="567"/>
        <v/>
      </c>
      <c r="BT1104" s="606" t="str">
        <f t="shared" si="568"/>
        <v/>
      </c>
      <c r="BU1104" s="607" t="str">
        <f>IFERROR(IF(BT1104="Ⅱロ有り",ROUNDDOWN(L1104*VLOOKUP(K1104,【参考】数式用!$A$4:$J$42,10,FALSE)*AA1104,0),""),"")</f>
        <v/>
      </c>
      <c r="BV1104" s="606" t="str">
        <f>IFERROR(IF(BT1104="Ⅱロなし",ROUNDDOWN(L1104*VLOOKUP(K1104,【参考】数式用!$A$4:$J$42,8,FALSE)*AA1104,0),""),"")</f>
        <v/>
      </c>
    </row>
    <row r="1105" spans="1:74" ht="110.1" customHeight="1" thickBot="1">
      <c r="A1105" s="333">
        <v>1092</v>
      </c>
      <c r="B1105" s="1008" t="str">
        <f>IF(基本情報入力シート!B1127="","",基本情報入力シート!B1127)</f>
        <v/>
      </c>
      <c r="C1105" s="1009"/>
      <c r="D1105" s="1009"/>
      <c r="E1105" s="1009"/>
      <c r="F1105" s="1010"/>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24" t="str">
        <f>IF('別紙様式2-2（個票（４、５月））'!M1105="","",'別紙様式2-2（個票（４、５月））'!M1105)</f>
        <v/>
      </c>
      <c r="N1105" s="584" t="str">
        <f>IF('別紙様式2-2（個票（４、５月））'!N1105="","",'別紙様式2-2（個票（４、５月））'!N1105)</f>
        <v/>
      </c>
      <c r="O1105" s="336"/>
      <c r="P1105" s="337" t="str">
        <f>IFERROR(VLOOKUP(K1105,【参考】数式用!$A$2:$M$57,MATCH(O1105,【参考】数式用!$G$3:$M$3,0)+6,0),"")</f>
        <v/>
      </c>
      <c r="Q1105" s="338" t="s">
        <v>118</v>
      </c>
      <c r="R1105" s="339"/>
      <c r="S1105" s="340" t="s">
        <v>183</v>
      </c>
      <c r="T1105" s="339"/>
      <c r="U1105" s="340" t="s">
        <v>184</v>
      </c>
      <c r="V1105" s="339"/>
      <c r="W1105" s="340" t="s">
        <v>183</v>
      </c>
      <c r="X1105" s="339"/>
      <c r="Y1105" s="340" t="s">
        <v>185</v>
      </c>
      <c r="Z1105" s="340" t="s">
        <v>186</v>
      </c>
      <c r="AA1105" s="340" t="str">
        <f t="shared" si="540"/>
        <v/>
      </c>
      <c r="AB1105" s="341" t="s">
        <v>187</v>
      </c>
      <c r="AC1105" s="342" t="str">
        <f t="shared" si="541"/>
        <v/>
      </c>
      <c r="AD1105" s="509" t="str">
        <f t="shared" si="542"/>
        <v/>
      </c>
      <c r="AE1105" s="343" t="str">
        <f>IFERROR(ROUNDDOWN(ROUNDDOWN(ROUND(L1105*VLOOKUP(K1105,【参考】数式用!$A$2:$M$57,MATCH("処遇改善加算Ⅳ",【参考】数式用!$G$3:$M$3,0)+6,0),0),0)*AA1105*0.5,0), "")</f>
        <v/>
      </c>
      <c r="AF1105" s="344"/>
      <c r="AG1105" s="345"/>
      <c r="AH1105" s="345"/>
      <c r="AI1105" s="344"/>
      <c r="AJ1105" s="382"/>
      <c r="AK1105" s="346"/>
      <c r="AL1105" s="324" t="str">
        <f t="shared" si="543"/>
        <v/>
      </c>
      <c r="AM1105" s="325" t="str">
        <f t="shared" si="544"/>
        <v/>
      </c>
      <c r="AN1105" s="255"/>
      <c r="AO1105" s="577" t="str">
        <f>IFERROR(VLOOKUP(K1105,【参考】数式用!$A$2:$N$57,14,FALSE),"")</f>
        <v/>
      </c>
      <c r="AP1105" s="577" t="str">
        <f t="shared" si="545"/>
        <v/>
      </c>
      <c r="AQ1105" s="560" t="str">
        <f t="shared" si="546"/>
        <v/>
      </c>
      <c r="AR1105" s="560" t="str">
        <f t="shared" si="547"/>
        <v>キャリアパス要件Ⅰ・Ⅱ_</v>
      </c>
      <c r="AS1105" s="632" t="str">
        <f t="shared" si="548"/>
        <v>入力済</v>
      </c>
      <c r="AT1105" s="577" t="str">
        <f t="shared" si="549"/>
        <v/>
      </c>
      <c r="AU1105" s="632" t="str">
        <f t="shared" si="550"/>
        <v>入力済</v>
      </c>
      <c r="AV1105" s="632" t="str">
        <f t="shared" si="551"/>
        <v/>
      </c>
      <c r="AW1105" s="632" t="str">
        <f t="shared" si="552"/>
        <v/>
      </c>
      <c r="AX1105" s="577" t="str">
        <f t="shared" si="553"/>
        <v/>
      </c>
      <c r="AY1105" s="632" t="str">
        <f>IFERROR(VLOOKUP(K1105,【参考】数式用!$AR$3:$AS$49, 2, FALSE), "")</f>
        <v/>
      </c>
      <c r="AZ1105" s="577" t="str">
        <f t="shared" si="554"/>
        <v/>
      </c>
      <c r="BA1105" s="559" t="str">
        <f t="shared" si="555"/>
        <v>入力済</v>
      </c>
      <c r="BB1105" s="632" t="str">
        <f>IFERROR(VLOOKUP(K1105,【参考】数式用!$AX$3:$AY$59, 2, FALSE), "")</f>
        <v/>
      </c>
      <c r="BC1105" s="577" t="str">
        <f t="shared" si="556"/>
        <v/>
      </c>
      <c r="BD1105" s="559" t="str">
        <f t="shared" si="557"/>
        <v>入力済</v>
      </c>
      <c r="BE1105" s="559" t="str">
        <f t="shared" si="558"/>
        <v/>
      </c>
      <c r="BF1105" s="559" t="str">
        <f t="shared" si="559"/>
        <v/>
      </c>
      <c r="BG1105" s="559" t="str">
        <f t="shared" si="560"/>
        <v/>
      </c>
      <c r="BH1105" s="559" t="str">
        <f t="shared" si="561"/>
        <v/>
      </c>
      <c r="BI1105" s="559" t="str">
        <f t="shared" si="562"/>
        <v/>
      </c>
      <c r="BK1105" s="27"/>
      <c r="BL1105" s="606" t="str">
        <f t="shared" si="563"/>
        <v/>
      </c>
      <c r="BM1105" s="606" t="str">
        <f t="shared" si="564"/>
        <v/>
      </c>
      <c r="BN1105" s="606" t="str">
        <f t="shared" si="565"/>
        <v/>
      </c>
      <c r="BO1105" s="607" t="str">
        <f>IFERROR(IF(BN1105="対象",ROUNDDOWN(L1105*VLOOKUP(K1105,【参考】数式用!$A$4:$J$42,10,FALSE)*AA1105,0),""),"")</f>
        <v/>
      </c>
      <c r="BP1105" s="606" t="str">
        <f t="shared" si="569"/>
        <v/>
      </c>
      <c r="BQ1105" s="606" t="str">
        <f t="shared" si="566"/>
        <v/>
      </c>
      <c r="BR1105" s="608" t="str">
        <f t="shared" si="570"/>
        <v/>
      </c>
      <c r="BS1105" s="608" t="str">
        <f t="shared" si="567"/>
        <v/>
      </c>
      <c r="BT1105" s="606" t="str">
        <f t="shared" si="568"/>
        <v/>
      </c>
      <c r="BU1105" s="607" t="str">
        <f>IFERROR(IF(BT1105="Ⅱロ有り",ROUNDDOWN(L1105*VLOOKUP(K1105,【参考】数式用!$A$4:$J$42,10,FALSE)*AA1105,0),""),"")</f>
        <v/>
      </c>
      <c r="BV1105" s="606" t="str">
        <f>IFERROR(IF(BT1105="Ⅱロなし",ROUNDDOWN(L1105*VLOOKUP(K1105,【参考】数式用!$A$4:$J$42,8,FALSE)*AA1105,0),""),"")</f>
        <v/>
      </c>
    </row>
    <row r="1106" spans="1:74" ht="110.1" customHeight="1" thickBot="1">
      <c r="A1106" s="333">
        <v>1093</v>
      </c>
      <c r="B1106" s="1008" t="str">
        <f>IF(基本情報入力シート!B1128="","",基本情報入力シート!B1128)</f>
        <v/>
      </c>
      <c r="C1106" s="1009"/>
      <c r="D1106" s="1009"/>
      <c r="E1106" s="1009"/>
      <c r="F1106" s="1010"/>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24" t="str">
        <f>IF('別紙様式2-2（個票（４、５月））'!M1106="","",'別紙様式2-2（個票（４、５月））'!M1106)</f>
        <v/>
      </c>
      <c r="N1106" s="584" t="str">
        <f>IF('別紙様式2-2（個票（４、５月））'!N1106="","",'別紙様式2-2（個票（４、５月））'!N1106)</f>
        <v/>
      </c>
      <c r="O1106" s="336"/>
      <c r="P1106" s="337" t="str">
        <f>IFERROR(VLOOKUP(K1106,【参考】数式用!$A$2:$M$57,MATCH(O1106,【参考】数式用!$G$3:$M$3,0)+6,0),"")</f>
        <v/>
      </c>
      <c r="Q1106" s="338" t="s">
        <v>118</v>
      </c>
      <c r="R1106" s="339"/>
      <c r="S1106" s="340" t="s">
        <v>183</v>
      </c>
      <c r="T1106" s="339"/>
      <c r="U1106" s="340" t="s">
        <v>184</v>
      </c>
      <c r="V1106" s="339"/>
      <c r="W1106" s="340" t="s">
        <v>183</v>
      </c>
      <c r="X1106" s="339"/>
      <c r="Y1106" s="340" t="s">
        <v>185</v>
      </c>
      <c r="Z1106" s="340" t="s">
        <v>186</v>
      </c>
      <c r="AA1106" s="340" t="str">
        <f t="shared" si="540"/>
        <v/>
      </c>
      <c r="AB1106" s="341" t="s">
        <v>187</v>
      </c>
      <c r="AC1106" s="342" t="str">
        <f t="shared" si="541"/>
        <v/>
      </c>
      <c r="AD1106" s="509" t="str">
        <f t="shared" si="542"/>
        <v/>
      </c>
      <c r="AE1106" s="343" t="str">
        <f>IFERROR(ROUNDDOWN(ROUNDDOWN(ROUND(L1106*VLOOKUP(K1106,【参考】数式用!$A$2:$M$57,MATCH("処遇改善加算Ⅳ",【参考】数式用!$G$3:$M$3,0)+6,0),0),0)*AA1106*0.5,0), "")</f>
        <v/>
      </c>
      <c r="AF1106" s="344"/>
      <c r="AG1106" s="345"/>
      <c r="AH1106" s="345"/>
      <c r="AI1106" s="344"/>
      <c r="AJ1106" s="382"/>
      <c r="AK1106" s="346"/>
      <c r="AL1106" s="324" t="str">
        <f t="shared" si="543"/>
        <v/>
      </c>
      <c r="AM1106" s="325" t="str">
        <f t="shared" si="544"/>
        <v/>
      </c>
      <c r="AN1106" s="255"/>
      <c r="AO1106" s="577" t="str">
        <f>IFERROR(VLOOKUP(K1106,【参考】数式用!$A$2:$N$57,14,FALSE),"")</f>
        <v/>
      </c>
      <c r="AP1106" s="577" t="str">
        <f t="shared" si="545"/>
        <v/>
      </c>
      <c r="AQ1106" s="560" t="str">
        <f t="shared" si="546"/>
        <v/>
      </c>
      <c r="AR1106" s="560" t="str">
        <f t="shared" si="547"/>
        <v>キャリアパス要件Ⅰ・Ⅱ_</v>
      </c>
      <c r="AS1106" s="632" t="str">
        <f t="shared" si="548"/>
        <v>入力済</v>
      </c>
      <c r="AT1106" s="577" t="str">
        <f t="shared" si="549"/>
        <v/>
      </c>
      <c r="AU1106" s="632" t="str">
        <f t="shared" si="550"/>
        <v>入力済</v>
      </c>
      <c r="AV1106" s="632" t="str">
        <f t="shared" si="551"/>
        <v/>
      </c>
      <c r="AW1106" s="632" t="str">
        <f t="shared" si="552"/>
        <v/>
      </c>
      <c r="AX1106" s="577" t="str">
        <f t="shared" si="553"/>
        <v/>
      </c>
      <c r="AY1106" s="632" t="str">
        <f>IFERROR(VLOOKUP(K1106,【参考】数式用!$AR$3:$AS$49, 2, FALSE), "")</f>
        <v/>
      </c>
      <c r="AZ1106" s="577" t="str">
        <f t="shared" si="554"/>
        <v/>
      </c>
      <c r="BA1106" s="559" t="str">
        <f t="shared" si="555"/>
        <v>入力済</v>
      </c>
      <c r="BB1106" s="632" t="str">
        <f>IFERROR(VLOOKUP(K1106,【参考】数式用!$AX$3:$AY$59, 2, FALSE), "")</f>
        <v/>
      </c>
      <c r="BC1106" s="577" t="str">
        <f t="shared" si="556"/>
        <v/>
      </c>
      <c r="BD1106" s="559" t="str">
        <f t="shared" si="557"/>
        <v>入力済</v>
      </c>
      <c r="BE1106" s="559" t="str">
        <f t="shared" si="558"/>
        <v/>
      </c>
      <c r="BF1106" s="559" t="str">
        <f t="shared" si="559"/>
        <v/>
      </c>
      <c r="BG1106" s="559" t="str">
        <f t="shared" si="560"/>
        <v/>
      </c>
      <c r="BH1106" s="559" t="str">
        <f t="shared" si="561"/>
        <v/>
      </c>
      <c r="BI1106" s="559" t="str">
        <f t="shared" si="562"/>
        <v/>
      </c>
      <c r="BK1106" s="27"/>
      <c r="BL1106" s="606" t="str">
        <f t="shared" si="563"/>
        <v/>
      </c>
      <c r="BM1106" s="606" t="str">
        <f t="shared" si="564"/>
        <v/>
      </c>
      <c r="BN1106" s="606" t="str">
        <f t="shared" si="565"/>
        <v/>
      </c>
      <c r="BO1106" s="607" t="str">
        <f>IFERROR(IF(BN1106="対象",ROUNDDOWN(L1106*VLOOKUP(K1106,【参考】数式用!$A$4:$J$42,10,FALSE)*AA1106,0),""),"")</f>
        <v/>
      </c>
      <c r="BP1106" s="606" t="str">
        <f t="shared" si="569"/>
        <v/>
      </c>
      <c r="BQ1106" s="606" t="str">
        <f t="shared" si="566"/>
        <v/>
      </c>
      <c r="BR1106" s="608" t="str">
        <f t="shared" si="570"/>
        <v/>
      </c>
      <c r="BS1106" s="608" t="str">
        <f t="shared" si="567"/>
        <v/>
      </c>
      <c r="BT1106" s="606" t="str">
        <f t="shared" si="568"/>
        <v/>
      </c>
      <c r="BU1106" s="607" t="str">
        <f>IFERROR(IF(BT1106="Ⅱロ有り",ROUNDDOWN(L1106*VLOOKUP(K1106,【参考】数式用!$A$4:$J$42,10,FALSE)*AA1106,0),""),"")</f>
        <v/>
      </c>
      <c r="BV1106" s="606" t="str">
        <f>IFERROR(IF(BT1106="Ⅱロなし",ROUNDDOWN(L1106*VLOOKUP(K1106,【参考】数式用!$A$4:$J$42,8,FALSE)*AA1106,0),""),"")</f>
        <v/>
      </c>
    </row>
    <row r="1107" spans="1:74" ht="110.1" customHeight="1" thickBot="1">
      <c r="A1107" s="333">
        <v>1094</v>
      </c>
      <c r="B1107" s="1008" t="str">
        <f>IF(基本情報入力シート!B1129="","",基本情報入力シート!B1129)</f>
        <v/>
      </c>
      <c r="C1107" s="1009"/>
      <c r="D1107" s="1009"/>
      <c r="E1107" s="1009"/>
      <c r="F1107" s="1010"/>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24" t="str">
        <f>IF('別紙様式2-2（個票（４、５月））'!M1107="","",'別紙様式2-2（個票（４、５月））'!M1107)</f>
        <v/>
      </c>
      <c r="N1107" s="584" t="str">
        <f>IF('別紙様式2-2（個票（４、５月））'!N1107="","",'別紙様式2-2（個票（４、５月））'!N1107)</f>
        <v/>
      </c>
      <c r="O1107" s="336"/>
      <c r="P1107" s="337" t="str">
        <f>IFERROR(VLOOKUP(K1107,【参考】数式用!$A$2:$M$57,MATCH(O1107,【参考】数式用!$G$3:$M$3,0)+6,0),"")</f>
        <v/>
      </c>
      <c r="Q1107" s="338" t="s">
        <v>118</v>
      </c>
      <c r="R1107" s="339"/>
      <c r="S1107" s="340" t="s">
        <v>183</v>
      </c>
      <c r="T1107" s="339"/>
      <c r="U1107" s="340" t="s">
        <v>184</v>
      </c>
      <c r="V1107" s="339"/>
      <c r="W1107" s="340" t="s">
        <v>183</v>
      </c>
      <c r="X1107" s="339"/>
      <c r="Y1107" s="340" t="s">
        <v>185</v>
      </c>
      <c r="Z1107" s="340" t="s">
        <v>186</v>
      </c>
      <c r="AA1107" s="340" t="str">
        <f t="shared" si="540"/>
        <v/>
      </c>
      <c r="AB1107" s="341" t="s">
        <v>187</v>
      </c>
      <c r="AC1107" s="342" t="str">
        <f t="shared" si="541"/>
        <v/>
      </c>
      <c r="AD1107" s="509" t="str">
        <f t="shared" si="542"/>
        <v/>
      </c>
      <c r="AE1107" s="343" t="str">
        <f>IFERROR(ROUNDDOWN(ROUNDDOWN(ROUND(L1107*VLOOKUP(K1107,【参考】数式用!$A$2:$M$57,MATCH("処遇改善加算Ⅳ",【参考】数式用!$G$3:$M$3,0)+6,0),0),0)*AA1107*0.5,0), "")</f>
        <v/>
      </c>
      <c r="AF1107" s="344"/>
      <c r="AG1107" s="345"/>
      <c r="AH1107" s="345"/>
      <c r="AI1107" s="344"/>
      <c r="AJ1107" s="382"/>
      <c r="AK1107" s="346"/>
      <c r="AL1107" s="324" t="str">
        <f t="shared" si="543"/>
        <v/>
      </c>
      <c r="AM1107" s="325" t="str">
        <f t="shared" si="544"/>
        <v/>
      </c>
      <c r="AN1107" s="255"/>
      <c r="AO1107" s="577" t="str">
        <f>IFERROR(VLOOKUP(K1107,【参考】数式用!$A$2:$N$57,14,FALSE),"")</f>
        <v/>
      </c>
      <c r="AP1107" s="577" t="str">
        <f t="shared" si="545"/>
        <v/>
      </c>
      <c r="AQ1107" s="560" t="str">
        <f t="shared" si="546"/>
        <v/>
      </c>
      <c r="AR1107" s="560" t="str">
        <f t="shared" si="547"/>
        <v>キャリアパス要件Ⅰ・Ⅱ_</v>
      </c>
      <c r="AS1107" s="632" t="str">
        <f t="shared" si="548"/>
        <v>入力済</v>
      </c>
      <c r="AT1107" s="577" t="str">
        <f t="shared" si="549"/>
        <v/>
      </c>
      <c r="AU1107" s="632" t="str">
        <f t="shared" si="550"/>
        <v>入力済</v>
      </c>
      <c r="AV1107" s="632" t="str">
        <f t="shared" si="551"/>
        <v/>
      </c>
      <c r="AW1107" s="632" t="str">
        <f t="shared" si="552"/>
        <v/>
      </c>
      <c r="AX1107" s="577" t="str">
        <f t="shared" si="553"/>
        <v/>
      </c>
      <c r="AY1107" s="632" t="str">
        <f>IFERROR(VLOOKUP(K1107,【参考】数式用!$AR$3:$AS$49, 2, FALSE), "")</f>
        <v/>
      </c>
      <c r="AZ1107" s="577" t="str">
        <f t="shared" si="554"/>
        <v/>
      </c>
      <c r="BA1107" s="559" t="str">
        <f t="shared" si="555"/>
        <v>入力済</v>
      </c>
      <c r="BB1107" s="632" t="str">
        <f>IFERROR(VLOOKUP(K1107,【参考】数式用!$AX$3:$AY$59, 2, FALSE), "")</f>
        <v/>
      </c>
      <c r="BC1107" s="577" t="str">
        <f t="shared" si="556"/>
        <v/>
      </c>
      <c r="BD1107" s="559" t="str">
        <f t="shared" si="557"/>
        <v>入力済</v>
      </c>
      <c r="BE1107" s="559" t="str">
        <f t="shared" si="558"/>
        <v/>
      </c>
      <c r="BF1107" s="559" t="str">
        <f t="shared" si="559"/>
        <v/>
      </c>
      <c r="BG1107" s="559" t="str">
        <f t="shared" si="560"/>
        <v/>
      </c>
      <c r="BH1107" s="559" t="str">
        <f t="shared" si="561"/>
        <v/>
      </c>
      <c r="BI1107" s="559" t="str">
        <f t="shared" si="562"/>
        <v/>
      </c>
      <c r="BK1107" s="27"/>
      <c r="BL1107" s="606" t="str">
        <f t="shared" si="563"/>
        <v/>
      </c>
      <c r="BM1107" s="606" t="str">
        <f t="shared" si="564"/>
        <v/>
      </c>
      <c r="BN1107" s="606" t="str">
        <f t="shared" si="565"/>
        <v/>
      </c>
      <c r="BO1107" s="607" t="str">
        <f>IFERROR(IF(BN1107="対象",ROUNDDOWN(L1107*VLOOKUP(K1107,【参考】数式用!$A$4:$J$42,10,FALSE)*AA1107,0),""),"")</f>
        <v/>
      </c>
      <c r="BP1107" s="606" t="str">
        <f t="shared" si="569"/>
        <v/>
      </c>
      <c r="BQ1107" s="606" t="str">
        <f t="shared" si="566"/>
        <v/>
      </c>
      <c r="BR1107" s="608" t="str">
        <f t="shared" si="570"/>
        <v/>
      </c>
      <c r="BS1107" s="608" t="str">
        <f t="shared" si="567"/>
        <v/>
      </c>
      <c r="BT1107" s="606" t="str">
        <f t="shared" si="568"/>
        <v/>
      </c>
      <c r="BU1107" s="607" t="str">
        <f>IFERROR(IF(BT1107="Ⅱロ有り",ROUNDDOWN(L1107*VLOOKUP(K1107,【参考】数式用!$A$4:$J$42,10,FALSE)*AA1107,0),""),"")</f>
        <v/>
      </c>
      <c r="BV1107" s="606" t="str">
        <f>IFERROR(IF(BT1107="Ⅱロなし",ROUNDDOWN(L1107*VLOOKUP(K1107,【参考】数式用!$A$4:$J$42,8,FALSE)*AA1107,0),""),"")</f>
        <v/>
      </c>
    </row>
    <row r="1108" spans="1:74" ht="110.1" customHeight="1" thickBot="1">
      <c r="A1108" s="333">
        <v>1095</v>
      </c>
      <c r="B1108" s="1008" t="str">
        <f>IF(基本情報入力シート!B1130="","",基本情報入力シート!B1130)</f>
        <v/>
      </c>
      <c r="C1108" s="1009"/>
      <c r="D1108" s="1009"/>
      <c r="E1108" s="1009"/>
      <c r="F1108" s="1010"/>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24" t="str">
        <f>IF('別紙様式2-2（個票（４、５月））'!M1108="","",'別紙様式2-2（個票（４、５月））'!M1108)</f>
        <v/>
      </c>
      <c r="N1108" s="584" t="str">
        <f>IF('別紙様式2-2（個票（４、５月））'!N1108="","",'別紙様式2-2（個票（４、５月））'!N1108)</f>
        <v/>
      </c>
      <c r="O1108" s="336"/>
      <c r="P1108" s="337" t="str">
        <f>IFERROR(VLOOKUP(K1108,【参考】数式用!$A$2:$M$57,MATCH(O1108,【参考】数式用!$G$3:$M$3,0)+6,0),"")</f>
        <v/>
      </c>
      <c r="Q1108" s="338" t="s">
        <v>118</v>
      </c>
      <c r="R1108" s="339"/>
      <c r="S1108" s="340" t="s">
        <v>183</v>
      </c>
      <c r="T1108" s="339"/>
      <c r="U1108" s="340" t="s">
        <v>184</v>
      </c>
      <c r="V1108" s="339"/>
      <c r="W1108" s="340" t="s">
        <v>183</v>
      </c>
      <c r="X1108" s="339"/>
      <c r="Y1108" s="340" t="s">
        <v>185</v>
      </c>
      <c r="Z1108" s="340" t="s">
        <v>186</v>
      </c>
      <c r="AA1108" s="340" t="str">
        <f t="shared" si="540"/>
        <v/>
      </c>
      <c r="AB1108" s="341" t="s">
        <v>187</v>
      </c>
      <c r="AC1108" s="342" t="str">
        <f t="shared" si="541"/>
        <v/>
      </c>
      <c r="AD1108" s="509" t="str">
        <f t="shared" si="542"/>
        <v/>
      </c>
      <c r="AE1108" s="343" t="str">
        <f>IFERROR(ROUNDDOWN(ROUNDDOWN(ROUND(L1108*VLOOKUP(K1108,【参考】数式用!$A$2:$M$57,MATCH("処遇改善加算Ⅳ",【参考】数式用!$G$3:$M$3,0)+6,0),0),0)*AA1108*0.5,0), "")</f>
        <v/>
      </c>
      <c r="AF1108" s="344"/>
      <c r="AG1108" s="345"/>
      <c r="AH1108" s="345"/>
      <c r="AI1108" s="344"/>
      <c r="AJ1108" s="382"/>
      <c r="AK1108" s="346"/>
      <c r="AL1108" s="324" t="str">
        <f t="shared" si="543"/>
        <v/>
      </c>
      <c r="AM1108" s="325" t="str">
        <f t="shared" si="544"/>
        <v/>
      </c>
      <c r="AN1108" s="255"/>
      <c r="AO1108" s="577" t="str">
        <f>IFERROR(VLOOKUP(K1108,【参考】数式用!$A$2:$N$57,14,FALSE),"")</f>
        <v/>
      </c>
      <c r="AP1108" s="577" t="str">
        <f t="shared" si="545"/>
        <v/>
      </c>
      <c r="AQ1108" s="560" t="str">
        <f t="shared" si="546"/>
        <v/>
      </c>
      <c r="AR1108" s="560" t="str">
        <f t="shared" si="547"/>
        <v>キャリアパス要件Ⅰ・Ⅱ_</v>
      </c>
      <c r="AS1108" s="632" t="str">
        <f t="shared" si="548"/>
        <v>入力済</v>
      </c>
      <c r="AT1108" s="577" t="str">
        <f t="shared" si="549"/>
        <v/>
      </c>
      <c r="AU1108" s="632" t="str">
        <f t="shared" si="550"/>
        <v>入力済</v>
      </c>
      <c r="AV1108" s="632" t="str">
        <f t="shared" si="551"/>
        <v/>
      </c>
      <c r="AW1108" s="632" t="str">
        <f t="shared" si="552"/>
        <v/>
      </c>
      <c r="AX1108" s="577" t="str">
        <f t="shared" si="553"/>
        <v/>
      </c>
      <c r="AY1108" s="632" t="str">
        <f>IFERROR(VLOOKUP(K1108,【参考】数式用!$AR$3:$AS$49, 2, FALSE), "")</f>
        <v/>
      </c>
      <c r="AZ1108" s="577" t="str">
        <f t="shared" si="554"/>
        <v/>
      </c>
      <c r="BA1108" s="559" t="str">
        <f t="shared" si="555"/>
        <v>入力済</v>
      </c>
      <c r="BB1108" s="632" t="str">
        <f>IFERROR(VLOOKUP(K1108,【参考】数式用!$AX$3:$AY$59, 2, FALSE), "")</f>
        <v/>
      </c>
      <c r="BC1108" s="577" t="str">
        <f t="shared" si="556"/>
        <v/>
      </c>
      <c r="BD1108" s="559" t="str">
        <f t="shared" si="557"/>
        <v>入力済</v>
      </c>
      <c r="BE1108" s="559" t="str">
        <f t="shared" si="558"/>
        <v/>
      </c>
      <c r="BF1108" s="559" t="str">
        <f t="shared" si="559"/>
        <v/>
      </c>
      <c r="BG1108" s="559" t="str">
        <f t="shared" si="560"/>
        <v/>
      </c>
      <c r="BH1108" s="559" t="str">
        <f t="shared" si="561"/>
        <v/>
      </c>
      <c r="BI1108" s="559" t="str">
        <f t="shared" si="562"/>
        <v/>
      </c>
      <c r="BK1108" s="27"/>
      <c r="BL1108" s="606" t="str">
        <f t="shared" si="563"/>
        <v/>
      </c>
      <c r="BM1108" s="606" t="str">
        <f t="shared" si="564"/>
        <v/>
      </c>
      <c r="BN1108" s="606" t="str">
        <f t="shared" si="565"/>
        <v/>
      </c>
      <c r="BO1108" s="607" t="str">
        <f>IFERROR(IF(BN1108="対象",ROUNDDOWN(L1108*VLOOKUP(K1108,【参考】数式用!$A$4:$J$42,10,FALSE)*AA1108,0),""),"")</f>
        <v/>
      </c>
      <c r="BP1108" s="606" t="str">
        <f t="shared" si="569"/>
        <v/>
      </c>
      <c r="BQ1108" s="606" t="str">
        <f t="shared" si="566"/>
        <v/>
      </c>
      <c r="BR1108" s="608" t="str">
        <f t="shared" si="570"/>
        <v/>
      </c>
      <c r="BS1108" s="608" t="str">
        <f t="shared" si="567"/>
        <v/>
      </c>
      <c r="BT1108" s="606" t="str">
        <f t="shared" si="568"/>
        <v/>
      </c>
      <c r="BU1108" s="607" t="str">
        <f>IFERROR(IF(BT1108="Ⅱロ有り",ROUNDDOWN(L1108*VLOOKUP(K1108,【参考】数式用!$A$4:$J$42,10,FALSE)*AA1108,0),""),"")</f>
        <v/>
      </c>
      <c r="BV1108" s="606" t="str">
        <f>IFERROR(IF(BT1108="Ⅱロなし",ROUNDDOWN(L1108*VLOOKUP(K1108,【参考】数式用!$A$4:$J$42,8,FALSE)*AA1108,0),""),"")</f>
        <v/>
      </c>
    </row>
    <row r="1109" spans="1:74" ht="110.1" customHeight="1" thickBot="1">
      <c r="A1109" s="333">
        <v>1096</v>
      </c>
      <c r="B1109" s="1008" t="str">
        <f>IF(基本情報入力シート!B1131="","",基本情報入力シート!B1131)</f>
        <v/>
      </c>
      <c r="C1109" s="1009"/>
      <c r="D1109" s="1009"/>
      <c r="E1109" s="1009"/>
      <c r="F1109" s="1010"/>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24" t="str">
        <f>IF('別紙様式2-2（個票（４、５月））'!M1109="","",'別紙様式2-2（個票（４、５月））'!M1109)</f>
        <v/>
      </c>
      <c r="N1109" s="584" t="str">
        <f>IF('別紙様式2-2（個票（４、５月））'!N1109="","",'別紙様式2-2（個票（４、５月））'!N1109)</f>
        <v/>
      </c>
      <c r="O1109" s="336"/>
      <c r="P1109" s="337" t="str">
        <f>IFERROR(VLOOKUP(K1109,【参考】数式用!$A$2:$M$57,MATCH(O1109,【参考】数式用!$G$3:$M$3,0)+6,0),"")</f>
        <v/>
      </c>
      <c r="Q1109" s="338" t="s">
        <v>118</v>
      </c>
      <c r="R1109" s="339"/>
      <c r="S1109" s="340" t="s">
        <v>183</v>
      </c>
      <c r="T1109" s="339"/>
      <c r="U1109" s="340" t="s">
        <v>184</v>
      </c>
      <c r="V1109" s="339"/>
      <c r="W1109" s="340" t="s">
        <v>183</v>
      </c>
      <c r="X1109" s="339"/>
      <c r="Y1109" s="340" t="s">
        <v>185</v>
      </c>
      <c r="Z1109" s="340" t="s">
        <v>186</v>
      </c>
      <c r="AA1109" s="340" t="str">
        <f t="shared" si="540"/>
        <v/>
      </c>
      <c r="AB1109" s="341" t="s">
        <v>187</v>
      </c>
      <c r="AC1109" s="342" t="str">
        <f t="shared" si="541"/>
        <v/>
      </c>
      <c r="AD1109" s="509" t="str">
        <f t="shared" si="542"/>
        <v/>
      </c>
      <c r="AE1109" s="343" t="str">
        <f>IFERROR(ROUNDDOWN(ROUNDDOWN(ROUND(L1109*VLOOKUP(K1109,【参考】数式用!$A$2:$M$57,MATCH("処遇改善加算Ⅳ",【参考】数式用!$G$3:$M$3,0)+6,0),0),0)*AA1109*0.5,0), "")</f>
        <v/>
      </c>
      <c r="AF1109" s="344"/>
      <c r="AG1109" s="345"/>
      <c r="AH1109" s="345"/>
      <c r="AI1109" s="344"/>
      <c r="AJ1109" s="382"/>
      <c r="AK1109" s="346"/>
      <c r="AL1109" s="324" t="str">
        <f t="shared" si="543"/>
        <v/>
      </c>
      <c r="AM1109" s="325" t="str">
        <f t="shared" si="544"/>
        <v/>
      </c>
      <c r="AN1109" s="255"/>
      <c r="AO1109" s="577" t="str">
        <f>IFERROR(VLOOKUP(K1109,【参考】数式用!$A$2:$N$57,14,FALSE),"")</f>
        <v/>
      </c>
      <c r="AP1109" s="577" t="str">
        <f t="shared" si="545"/>
        <v/>
      </c>
      <c r="AQ1109" s="560" t="str">
        <f t="shared" si="546"/>
        <v/>
      </c>
      <c r="AR1109" s="560" t="str">
        <f t="shared" si="547"/>
        <v>キャリアパス要件Ⅰ・Ⅱ_</v>
      </c>
      <c r="AS1109" s="632" t="str">
        <f t="shared" si="548"/>
        <v>入力済</v>
      </c>
      <c r="AT1109" s="577" t="str">
        <f t="shared" si="549"/>
        <v/>
      </c>
      <c r="AU1109" s="632" t="str">
        <f t="shared" si="550"/>
        <v>入力済</v>
      </c>
      <c r="AV1109" s="632" t="str">
        <f t="shared" si="551"/>
        <v/>
      </c>
      <c r="AW1109" s="632" t="str">
        <f t="shared" si="552"/>
        <v/>
      </c>
      <c r="AX1109" s="577" t="str">
        <f t="shared" si="553"/>
        <v/>
      </c>
      <c r="AY1109" s="632" t="str">
        <f>IFERROR(VLOOKUP(K1109,【参考】数式用!$AR$3:$AS$49, 2, FALSE), "")</f>
        <v/>
      </c>
      <c r="AZ1109" s="577" t="str">
        <f t="shared" si="554"/>
        <v/>
      </c>
      <c r="BA1109" s="559" t="str">
        <f t="shared" si="555"/>
        <v>入力済</v>
      </c>
      <c r="BB1109" s="632" t="str">
        <f>IFERROR(VLOOKUP(K1109,【参考】数式用!$AX$3:$AY$59, 2, FALSE), "")</f>
        <v/>
      </c>
      <c r="BC1109" s="577" t="str">
        <f t="shared" si="556"/>
        <v/>
      </c>
      <c r="BD1109" s="559" t="str">
        <f t="shared" si="557"/>
        <v>入力済</v>
      </c>
      <c r="BE1109" s="559" t="str">
        <f t="shared" si="558"/>
        <v/>
      </c>
      <c r="BF1109" s="559" t="str">
        <f t="shared" si="559"/>
        <v/>
      </c>
      <c r="BG1109" s="559" t="str">
        <f t="shared" si="560"/>
        <v/>
      </c>
      <c r="BH1109" s="559" t="str">
        <f t="shared" si="561"/>
        <v/>
      </c>
      <c r="BI1109" s="559" t="str">
        <f t="shared" si="562"/>
        <v/>
      </c>
      <c r="BK1109" s="27"/>
      <c r="BL1109" s="606" t="str">
        <f t="shared" si="563"/>
        <v/>
      </c>
      <c r="BM1109" s="606" t="str">
        <f t="shared" si="564"/>
        <v/>
      </c>
      <c r="BN1109" s="606" t="str">
        <f t="shared" si="565"/>
        <v/>
      </c>
      <c r="BO1109" s="607" t="str">
        <f>IFERROR(IF(BN1109="対象",ROUNDDOWN(L1109*VLOOKUP(K1109,【参考】数式用!$A$4:$J$42,10,FALSE)*AA1109,0),""),"")</f>
        <v/>
      </c>
      <c r="BP1109" s="606" t="str">
        <f t="shared" si="569"/>
        <v/>
      </c>
      <c r="BQ1109" s="606" t="str">
        <f t="shared" si="566"/>
        <v/>
      </c>
      <c r="BR1109" s="608" t="str">
        <f t="shared" si="570"/>
        <v/>
      </c>
      <c r="BS1109" s="608" t="str">
        <f t="shared" si="567"/>
        <v/>
      </c>
      <c r="BT1109" s="606" t="str">
        <f t="shared" si="568"/>
        <v/>
      </c>
      <c r="BU1109" s="607" t="str">
        <f>IFERROR(IF(BT1109="Ⅱロ有り",ROUNDDOWN(L1109*VLOOKUP(K1109,【参考】数式用!$A$4:$J$42,10,FALSE)*AA1109,0),""),"")</f>
        <v/>
      </c>
      <c r="BV1109" s="606" t="str">
        <f>IFERROR(IF(BT1109="Ⅱロなし",ROUNDDOWN(L1109*VLOOKUP(K1109,【参考】数式用!$A$4:$J$42,8,FALSE)*AA1109,0),""),"")</f>
        <v/>
      </c>
    </row>
    <row r="1110" spans="1:74" ht="110.1" customHeight="1" thickBot="1">
      <c r="A1110" s="333">
        <v>1097</v>
      </c>
      <c r="B1110" s="1008" t="str">
        <f>IF(基本情報入力シート!B1132="","",基本情報入力シート!B1132)</f>
        <v/>
      </c>
      <c r="C1110" s="1009"/>
      <c r="D1110" s="1009"/>
      <c r="E1110" s="1009"/>
      <c r="F1110" s="1010"/>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24" t="str">
        <f>IF('別紙様式2-2（個票（４、５月））'!M1110="","",'別紙様式2-2（個票（４、５月））'!M1110)</f>
        <v/>
      </c>
      <c r="N1110" s="584" t="str">
        <f>IF('別紙様式2-2（個票（４、５月））'!N1110="","",'別紙様式2-2（個票（４、５月））'!N1110)</f>
        <v/>
      </c>
      <c r="O1110" s="336"/>
      <c r="P1110" s="337" t="str">
        <f>IFERROR(VLOOKUP(K1110,【参考】数式用!$A$2:$M$57,MATCH(O1110,【参考】数式用!$G$3:$M$3,0)+6,0),"")</f>
        <v/>
      </c>
      <c r="Q1110" s="338" t="s">
        <v>118</v>
      </c>
      <c r="R1110" s="339"/>
      <c r="S1110" s="340" t="s">
        <v>183</v>
      </c>
      <c r="T1110" s="339"/>
      <c r="U1110" s="340" t="s">
        <v>184</v>
      </c>
      <c r="V1110" s="339"/>
      <c r="W1110" s="340" t="s">
        <v>183</v>
      </c>
      <c r="X1110" s="339"/>
      <c r="Y1110" s="340" t="s">
        <v>185</v>
      </c>
      <c r="Z1110" s="340" t="s">
        <v>186</v>
      </c>
      <c r="AA1110" s="340" t="str">
        <f t="shared" si="540"/>
        <v/>
      </c>
      <c r="AB1110" s="341" t="s">
        <v>187</v>
      </c>
      <c r="AC1110" s="342" t="str">
        <f t="shared" si="541"/>
        <v/>
      </c>
      <c r="AD1110" s="509" t="str">
        <f t="shared" si="542"/>
        <v/>
      </c>
      <c r="AE1110" s="343" t="str">
        <f>IFERROR(ROUNDDOWN(ROUNDDOWN(ROUND(L1110*VLOOKUP(K1110,【参考】数式用!$A$2:$M$57,MATCH("処遇改善加算Ⅳ",【参考】数式用!$G$3:$M$3,0)+6,0),0),0)*AA1110*0.5,0), "")</f>
        <v/>
      </c>
      <c r="AF1110" s="344"/>
      <c r="AG1110" s="345"/>
      <c r="AH1110" s="345"/>
      <c r="AI1110" s="344"/>
      <c r="AJ1110" s="382"/>
      <c r="AK1110" s="346"/>
      <c r="AL1110" s="324" t="str">
        <f t="shared" si="543"/>
        <v/>
      </c>
      <c r="AM1110" s="325" t="str">
        <f t="shared" si="544"/>
        <v/>
      </c>
      <c r="AN1110" s="255"/>
      <c r="AO1110" s="577" t="str">
        <f>IFERROR(VLOOKUP(K1110,【参考】数式用!$A$2:$N$57,14,FALSE),"")</f>
        <v/>
      </c>
      <c r="AP1110" s="577" t="str">
        <f t="shared" si="545"/>
        <v/>
      </c>
      <c r="AQ1110" s="560" t="str">
        <f t="shared" si="546"/>
        <v/>
      </c>
      <c r="AR1110" s="560" t="str">
        <f t="shared" si="547"/>
        <v>キャリアパス要件Ⅰ・Ⅱ_</v>
      </c>
      <c r="AS1110" s="632" t="str">
        <f t="shared" si="548"/>
        <v>入力済</v>
      </c>
      <c r="AT1110" s="577" t="str">
        <f t="shared" si="549"/>
        <v/>
      </c>
      <c r="AU1110" s="632" t="str">
        <f t="shared" si="550"/>
        <v>入力済</v>
      </c>
      <c r="AV1110" s="632" t="str">
        <f t="shared" si="551"/>
        <v/>
      </c>
      <c r="AW1110" s="632" t="str">
        <f t="shared" si="552"/>
        <v/>
      </c>
      <c r="AX1110" s="577" t="str">
        <f t="shared" si="553"/>
        <v/>
      </c>
      <c r="AY1110" s="632" t="str">
        <f>IFERROR(VLOOKUP(K1110,【参考】数式用!$AR$3:$AS$49, 2, FALSE), "")</f>
        <v/>
      </c>
      <c r="AZ1110" s="577" t="str">
        <f t="shared" si="554"/>
        <v/>
      </c>
      <c r="BA1110" s="559" t="str">
        <f t="shared" si="555"/>
        <v>入力済</v>
      </c>
      <c r="BB1110" s="632" t="str">
        <f>IFERROR(VLOOKUP(K1110,【参考】数式用!$AX$3:$AY$59, 2, FALSE), "")</f>
        <v/>
      </c>
      <c r="BC1110" s="577" t="str">
        <f t="shared" si="556"/>
        <v/>
      </c>
      <c r="BD1110" s="559" t="str">
        <f t="shared" si="557"/>
        <v>入力済</v>
      </c>
      <c r="BE1110" s="559" t="str">
        <f t="shared" si="558"/>
        <v/>
      </c>
      <c r="BF1110" s="559" t="str">
        <f t="shared" si="559"/>
        <v/>
      </c>
      <c r="BG1110" s="559" t="str">
        <f t="shared" si="560"/>
        <v/>
      </c>
      <c r="BH1110" s="559" t="str">
        <f t="shared" si="561"/>
        <v/>
      </c>
      <c r="BI1110" s="559" t="str">
        <f t="shared" si="562"/>
        <v/>
      </c>
      <c r="BK1110" s="27"/>
      <c r="BL1110" s="606" t="str">
        <f t="shared" si="563"/>
        <v/>
      </c>
      <c r="BM1110" s="606" t="str">
        <f t="shared" si="564"/>
        <v/>
      </c>
      <c r="BN1110" s="606" t="str">
        <f t="shared" si="565"/>
        <v/>
      </c>
      <c r="BO1110" s="607" t="str">
        <f>IFERROR(IF(BN1110="対象",ROUNDDOWN(L1110*VLOOKUP(K1110,【参考】数式用!$A$4:$J$42,10,FALSE)*AA1110,0),""),"")</f>
        <v/>
      </c>
      <c r="BP1110" s="606" t="str">
        <f t="shared" si="569"/>
        <v/>
      </c>
      <c r="BQ1110" s="606" t="str">
        <f t="shared" si="566"/>
        <v/>
      </c>
      <c r="BR1110" s="608" t="str">
        <f t="shared" si="570"/>
        <v/>
      </c>
      <c r="BS1110" s="608" t="str">
        <f t="shared" si="567"/>
        <v/>
      </c>
      <c r="BT1110" s="606" t="str">
        <f t="shared" si="568"/>
        <v/>
      </c>
      <c r="BU1110" s="607" t="str">
        <f>IFERROR(IF(BT1110="Ⅱロ有り",ROUNDDOWN(L1110*VLOOKUP(K1110,【参考】数式用!$A$4:$J$42,10,FALSE)*AA1110,0),""),"")</f>
        <v/>
      </c>
      <c r="BV1110" s="606" t="str">
        <f>IFERROR(IF(BT1110="Ⅱロなし",ROUNDDOWN(L1110*VLOOKUP(K1110,【参考】数式用!$A$4:$J$42,8,FALSE)*AA1110,0),""),"")</f>
        <v/>
      </c>
    </row>
    <row r="1111" spans="1:74" ht="110.1" customHeight="1" thickBot="1">
      <c r="A1111" s="333">
        <v>1098</v>
      </c>
      <c r="B1111" s="1008" t="str">
        <f>IF(基本情報入力シート!B1133="","",基本情報入力シート!B1133)</f>
        <v/>
      </c>
      <c r="C1111" s="1009"/>
      <c r="D1111" s="1009"/>
      <c r="E1111" s="1009"/>
      <c r="F1111" s="1010"/>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24" t="str">
        <f>IF('別紙様式2-2（個票（４、５月））'!M1111="","",'別紙様式2-2（個票（４、５月））'!M1111)</f>
        <v/>
      </c>
      <c r="N1111" s="584" t="str">
        <f>IF('別紙様式2-2（個票（４、５月））'!N1111="","",'別紙様式2-2（個票（４、５月））'!N1111)</f>
        <v/>
      </c>
      <c r="O1111" s="336"/>
      <c r="P1111" s="337" t="str">
        <f>IFERROR(VLOOKUP(K1111,【参考】数式用!$A$2:$M$57,MATCH(O1111,【参考】数式用!$G$3:$M$3,0)+6,0),"")</f>
        <v/>
      </c>
      <c r="Q1111" s="338" t="s">
        <v>118</v>
      </c>
      <c r="R1111" s="339"/>
      <c r="S1111" s="340" t="s">
        <v>183</v>
      </c>
      <c r="T1111" s="339"/>
      <c r="U1111" s="340" t="s">
        <v>184</v>
      </c>
      <c r="V1111" s="339"/>
      <c r="W1111" s="340" t="s">
        <v>183</v>
      </c>
      <c r="X1111" s="339"/>
      <c r="Y1111" s="340" t="s">
        <v>185</v>
      </c>
      <c r="Z1111" s="340" t="s">
        <v>186</v>
      </c>
      <c r="AA1111" s="340" t="str">
        <f t="shared" si="540"/>
        <v/>
      </c>
      <c r="AB1111" s="341" t="s">
        <v>187</v>
      </c>
      <c r="AC1111" s="342" t="str">
        <f t="shared" si="541"/>
        <v/>
      </c>
      <c r="AD1111" s="509" t="str">
        <f t="shared" si="542"/>
        <v/>
      </c>
      <c r="AE1111" s="343" t="str">
        <f>IFERROR(ROUNDDOWN(ROUNDDOWN(ROUND(L1111*VLOOKUP(K1111,【参考】数式用!$A$2:$M$57,MATCH("処遇改善加算Ⅳ",【参考】数式用!$G$3:$M$3,0)+6,0),0),0)*AA1111*0.5,0), "")</f>
        <v/>
      </c>
      <c r="AF1111" s="344"/>
      <c r="AG1111" s="345"/>
      <c r="AH1111" s="345"/>
      <c r="AI1111" s="344"/>
      <c r="AJ1111" s="382"/>
      <c r="AK1111" s="346"/>
      <c r="AL1111" s="324" t="str">
        <f t="shared" si="543"/>
        <v/>
      </c>
      <c r="AM1111" s="325" t="str">
        <f t="shared" si="544"/>
        <v/>
      </c>
      <c r="AN1111" s="255"/>
      <c r="AO1111" s="577" t="str">
        <f>IFERROR(VLOOKUP(K1111,【参考】数式用!$A$2:$N$57,14,FALSE),"")</f>
        <v/>
      </c>
      <c r="AP1111" s="577" t="str">
        <f t="shared" si="545"/>
        <v/>
      </c>
      <c r="AQ1111" s="560" t="str">
        <f t="shared" si="546"/>
        <v/>
      </c>
      <c r="AR1111" s="560" t="str">
        <f t="shared" si="547"/>
        <v>キャリアパス要件Ⅰ・Ⅱ_</v>
      </c>
      <c r="AS1111" s="632" t="str">
        <f t="shared" si="548"/>
        <v>入力済</v>
      </c>
      <c r="AT1111" s="577" t="str">
        <f t="shared" si="549"/>
        <v/>
      </c>
      <c r="AU1111" s="632" t="str">
        <f t="shared" si="550"/>
        <v>入力済</v>
      </c>
      <c r="AV1111" s="632" t="str">
        <f t="shared" si="551"/>
        <v/>
      </c>
      <c r="AW1111" s="632" t="str">
        <f t="shared" si="552"/>
        <v/>
      </c>
      <c r="AX1111" s="577" t="str">
        <f t="shared" si="553"/>
        <v/>
      </c>
      <c r="AY1111" s="632" t="str">
        <f>IFERROR(VLOOKUP(K1111,【参考】数式用!$AR$3:$AS$49, 2, FALSE), "")</f>
        <v/>
      </c>
      <c r="AZ1111" s="577" t="str">
        <f t="shared" si="554"/>
        <v/>
      </c>
      <c r="BA1111" s="559" t="str">
        <f t="shared" si="555"/>
        <v>入力済</v>
      </c>
      <c r="BB1111" s="632" t="str">
        <f>IFERROR(VLOOKUP(K1111,【参考】数式用!$AX$3:$AY$59, 2, FALSE), "")</f>
        <v/>
      </c>
      <c r="BC1111" s="577" t="str">
        <f t="shared" si="556"/>
        <v/>
      </c>
      <c r="BD1111" s="559" t="str">
        <f t="shared" si="557"/>
        <v>入力済</v>
      </c>
      <c r="BE1111" s="559" t="str">
        <f t="shared" si="558"/>
        <v/>
      </c>
      <c r="BF1111" s="559" t="str">
        <f t="shared" si="559"/>
        <v/>
      </c>
      <c r="BG1111" s="559" t="str">
        <f t="shared" si="560"/>
        <v/>
      </c>
      <c r="BH1111" s="559" t="str">
        <f t="shared" si="561"/>
        <v/>
      </c>
      <c r="BI1111" s="559" t="str">
        <f t="shared" si="562"/>
        <v/>
      </c>
      <c r="BK1111" s="27"/>
      <c r="BL1111" s="606" t="str">
        <f t="shared" si="563"/>
        <v/>
      </c>
      <c r="BM1111" s="606" t="str">
        <f t="shared" si="564"/>
        <v/>
      </c>
      <c r="BN1111" s="606" t="str">
        <f t="shared" si="565"/>
        <v/>
      </c>
      <c r="BO1111" s="607" t="str">
        <f>IFERROR(IF(BN1111="対象",ROUNDDOWN(L1111*VLOOKUP(K1111,【参考】数式用!$A$4:$J$42,10,FALSE)*AA1111,0),""),"")</f>
        <v/>
      </c>
      <c r="BP1111" s="606" t="str">
        <f t="shared" si="569"/>
        <v/>
      </c>
      <c r="BQ1111" s="606" t="str">
        <f t="shared" si="566"/>
        <v/>
      </c>
      <c r="BR1111" s="608" t="str">
        <f t="shared" si="570"/>
        <v/>
      </c>
      <c r="BS1111" s="608" t="str">
        <f t="shared" si="567"/>
        <v/>
      </c>
      <c r="BT1111" s="606" t="str">
        <f t="shared" si="568"/>
        <v/>
      </c>
      <c r="BU1111" s="607" t="str">
        <f>IFERROR(IF(BT1111="Ⅱロ有り",ROUNDDOWN(L1111*VLOOKUP(K1111,【参考】数式用!$A$4:$J$42,10,FALSE)*AA1111,0),""),"")</f>
        <v/>
      </c>
      <c r="BV1111" s="606" t="str">
        <f>IFERROR(IF(BT1111="Ⅱロなし",ROUNDDOWN(L1111*VLOOKUP(K1111,【参考】数式用!$A$4:$J$42,8,FALSE)*AA1111,0),""),"")</f>
        <v/>
      </c>
    </row>
    <row r="1112" spans="1:74" ht="110.1" customHeight="1" thickBot="1">
      <c r="A1112" s="333">
        <v>1099</v>
      </c>
      <c r="B1112" s="1008" t="str">
        <f>IF(基本情報入力シート!B1134="","",基本情報入力シート!B1134)</f>
        <v/>
      </c>
      <c r="C1112" s="1009"/>
      <c r="D1112" s="1009"/>
      <c r="E1112" s="1009"/>
      <c r="F1112" s="1010"/>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24" t="str">
        <f>IF('別紙様式2-2（個票（４、５月））'!M1112="","",'別紙様式2-2（個票（４、５月））'!M1112)</f>
        <v/>
      </c>
      <c r="N1112" s="584" t="str">
        <f>IF('別紙様式2-2（個票（４、５月））'!N1112="","",'別紙様式2-2（個票（４、５月））'!N1112)</f>
        <v/>
      </c>
      <c r="O1112" s="336"/>
      <c r="P1112" s="337" t="str">
        <f>IFERROR(VLOOKUP(K1112,【参考】数式用!$A$2:$M$57,MATCH(O1112,【参考】数式用!$G$3:$M$3,0)+6,0),"")</f>
        <v/>
      </c>
      <c r="Q1112" s="338" t="s">
        <v>118</v>
      </c>
      <c r="R1112" s="339"/>
      <c r="S1112" s="340" t="s">
        <v>183</v>
      </c>
      <c r="T1112" s="339"/>
      <c r="U1112" s="340" t="s">
        <v>184</v>
      </c>
      <c r="V1112" s="339"/>
      <c r="W1112" s="340" t="s">
        <v>183</v>
      </c>
      <c r="X1112" s="339"/>
      <c r="Y1112" s="340" t="s">
        <v>185</v>
      </c>
      <c r="Z1112" s="340" t="s">
        <v>186</v>
      </c>
      <c r="AA1112" s="340" t="str">
        <f t="shared" si="540"/>
        <v/>
      </c>
      <c r="AB1112" s="341" t="s">
        <v>187</v>
      </c>
      <c r="AC1112" s="342" t="str">
        <f t="shared" si="541"/>
        <v/>
      </c>
      <c r="AD1112" s="509" t="str">
        <f t="shared" si="542"/>
        <v/>
      </c>
      <c r="AE1112" s="343" t="str">
        <f>IFERROR(ROUNDDOWN(ROUNDDOWN(ROUND(L1112*VLOOKUP(K1112,【参考】数式用!$A$2:$M$57,MATCH("処遇改善加算Ⅳ",【参考】数式用!$G$3:$M$3,0)+6,0),0),0)*AA1112*0.5,0), "")</f>
        <v/>
      </c>
      <c r="AF1112" s="344"/>
      <c r="AG1112" s="345"/>
      <c r="AH1112" s="345"/>
      <c r="AI1112" s="344"/>
      <c r="AJ1112" s="382"/>
      <c r="AK1112" s="346"/>
      <c r="AL1112" s="324" t="str">
        <f t="shared" si="543"/>
        <v/>
      </c>
      <c r="AM1112" s="325" t="str">
        <f t="shared" si="544"/>
        <v/>
      </c>
      <c r="AN1112" s="255"/>
      <c r="AO1112" s="577" t="str">
        <f>IFERROR(VLOOKUP(K1112,【参考】数式用!$A$2:$N$57,14,FALSE),"")</f>
        <v/>
      </c>
      <c r="AP1112" s="577" t="str">
        <f t="shared" si="545"/>
        <v/>
      </c>
      <c r="AQ1112" s="560" t="str">
        <f t="shared" si="546"/>
        <v/>
      </c>
      <c r="AR1112" s="560" t="str">
        <f t="shared" si="547"/>
        <v>キャリアパス要件Ⅰ・Ⅱ_</v>
      </c>
      <c r="AS1112" s="632" t="str">
        <f t="shared" si="548"/>
        <v>入力済</v>
      </c>
      <c r="AT1112" s="577" t="str">
        <f t="shared" si="549"/>
        <v/>
      </c>
      <c r="AU1112" s="632" t="str">
        <f t="shared" si="550"/>
        <v>入力済</v>
      </c>
      <c r="AV1112" s="632" t="str">
        <f t="shared" si="551"/>
        <v/>
      </c>
      <c r="AW1112" s="632" t="str">
        <f t="shared" si="552"/>
        <v/>
      </c>
      <c r="AX1112" s="577" t="str">
        <f t="shared" si="553"/>
        <v/>
      </c>
      <c r="AY1112" s="632" t="str">
        <f>IFERROR(VLOOKUP(K1112,【参考】数式用!$AR$3:$AS$49, 2, FALSE), "")</f>
        <v/>
      </c>
      <c r="AZ1112" s="577" t="str">
        <f t="shared" si="554"/>
        <v/>
      </c>
      <c r="BA1112" s="559" t="str">
        <f t="shared" si="555"/>
        <v>入力済</v>
      </c>
      <c r="BB1112" s="632" t="str">
        <f>IFERROR(VLOOKUP(K1112,【参考】数式用!$AX$3:$AY$59, 2, FALSE), "")</f>
        <v/>
      </c>
      <c r="BC1112" s="577" t="str">
        <f t="shared" si="556"/>
        <v/>
      </c>
      <c r="BD1112" s="559" t="str">
        <f t="shared" si="557"/>
        <v>入力済</v>
      </c>
      <c r="BE1112" s="559" t="str">
        <f t="shared" si="558"/>
        <v/>
      </c>
      <c r="BF1112" s="559" t="str">
        <f t="shared" si="559"/>
        <v/>
      </c>
      <c r="BG1112" s="559" t="str">
        <f t="shared" si="560"/>
        <v/>
      </c>
      <c r="BH1112" s="559" t="str">
        <f t="shared" si="561"/>
        <v/>
      </c>
      <c r="BI1112" s="559" t="str">
        <f t="shared" si="562"/>
        <v/>
      </c>
      <c r="BK1112" s="27"/>
      <c r="BL1112" s="606" t="str">
        <f t="shared" si="563"/>
        <v/>
      </c>
      <c r="BM1112" s="606" t="str">
        <f t="shared" si="564"/>
        <v/>
      </c>
      <c r="BN1112" s="606" t="str">
        <f t="shared" si="565"/>
        <v/>
      </c>
      <c r="BO1112" s="607" t="str">
        <f>IFERROR(IF(BN1112="対象",ROUNDDOWN(L1112*VLOOKUP(K1112,【参考】数式用!$A$4:$J$42,10,FALSE)*AA1112,0),""),"")</f>
        <v/>
      </c>
      <c r="BP1112" s="606" t="str">
        <f t="shared" si="569"/>
        <v/>
      </c>
      <c r="BQ1112" s="606" t="str">
        <f t="shared" si="566"/>
        <v/>
      </c>
      <c r="BR1112" s="608" t="str">
        <f t="shared" si="570"/>
        <v/>
      </c>
      <c r="BS1112" s="608" t="str">
        <f t="shared" si="567"/>
        <v/>
      </c>
      <c r="BT1112" s="606" t="str">
        <f t="shared" si="568"/>
        <v/>
      </c>
      <c r="BU1112" s="607" t="str">
        <f>IFERROR(IF(BT1112="Ⅱロ有り",ROUNDDOWN(L1112*VLOOKUP(K1112,【参考】数式用!$A$4:$J$42,10,FALSE)*AA1112,0),""),"")</f>
        <v/>
      </c>
      <c r="BV1112" s="606" t="str">
        <f>IFERROR(IF(BT1112="Ⅱロなし",ROUNDDOWN(L1112*VLOOKUP(K1112,【参考】数式用!$A$4:$J$42,8,FALSE)*AA1112,0),""),"")</f>
        <v/>
      </c>
    </row>
    <row r="1113" spans="1:74" ht="110.1" customHeight="1" thickBot="1">
      <c r="A1113" s="333">
        <v>1100</v>
      </c>
      <c r="B1113" s="1008" t="str">
        <f>IF(基本情報入力シート!B1135="","",基本情報入力シート!B1135)</f>
        <v/>
      </c>
      <c r="C1113" s="1009"/>
      <c r="D1113" s="1009"/>
      <c r="E1113" s="1009"/>
      <c r="F1113" s="1010"/>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24" t="str">
        <f>IF('別紙様式2-2（個票（４、５月））'!M1113="","",'別紙様式2-2（個票（４、５月））'!M1113)</f>
        <v/>
      </c>
      <c r="N1113" s="584" t="str">
        <f>IF('別紙様式2-2（個票（４、５月））'!N1113="","",'別紙様式2-2（個票（４、５月））'!N1113)</f>
        <v/>
      </c>
      <c r="O1113" s="336"/>
      <c r="P1113" s="337" t="str">
        <f>IFERROR(VLOOKUP(K1113,【参考】数式用!$A$2:$M$57,MATCH(O1113,【参考】数式用!$G$3:$M$3,0)+6,0),"")</f>
        <v/>
      </c>
      <c r="Q1113" s="338" t="s">
        <v>118</v>
      </c>
      <c r="R1113" s="339"/>
      <c r="S1113" s="340" t="s">
        <v>183</v>
      </c>
      <c r="T1113" s="339"/>
      <c r="U1113" s="340" t="s">
        <v>184</v>
      </c>
      <c r="V1113" s="339"/>
      <c r="W1113" s="340" t="s">
        <v>183</v>
      </c>
      <c r="X1113" s="339"/>
      <c r="Y1113" s="340" t="s">
        <v>185</v>
      </c>
      <c r="Z1113" s="340" t="s">
        <v>186</v>
      </c>
      <c r="AA1113" s="340" t="str">
        <f t="shared" si="540"/>
        <v/>
      </c>
      <c r="AB1113" s="341" t="s">
        <v>187</v>
      </c>
      <c r="AC1113" s="342" t="str">
        <f t="shared" si="541"/>
        <v/>
      </c>
      <c r="AD1113" s="509" t="str">
        <f t="shared" si="542"/>
        <v/>
      </c>
      <c r="AE1113" s="343" t="str">
        <f>IFERROR(ROUNDDOWN(ROUNDDOWN(ROUND(L1113*VLOOKUP(K1113,【参考】数式用!$A$2:$M$57,MATCH("処遇改善加算Ⅳ",【参考】数式用!$G$3:$M$3,0)+6,0),0),0)*AA1113*0.5,0), "")</f>
        <v/>
      </c>
      <c r="AF1113" s="344"/>
      <c r="AG1113" s="345"/>
      <c r="AH1113" s="345"/>
      <c r="AI1113" s="344"/>
      <c r="AJ1113" s="382"/>
      <c r="AK1113" s="346"/>
      <c r="AL1113" s="324" t="str">
        <f t="shared" si="543"/>
        <v/>
      </c>
      <c r="AM1113" s="325" t="str">
        <f t="shared" si="544"/>
        <v/>
      </c>
      <c r="AN1113" s="255"/>
      <c r="AO1113" s="577" t="str">
        <f>IFERROR(VLOOKUP(K1113,【参考】数式用!$A$2:$N$57,14,FALSE),"")</f>
        <v/>
      </c>
      <c r="AP1113" s="577" t="str">
        <f t="shared" si="545"/>
        <v/>
      </c>
      <c r="AQ1113" s="560" t="str">
        <f t="shared" si="546"/>
        <v/>
      </c>
      <c r="AR1113" s="560" t="str">
        <f t="shared" si="547"/>
        <v>キャリアパス要件Ⅰ・Ⅱ_</v>
      </c>
      <c r="AS1113" s="632" t="str">
        <f t="shared" si="548"/>
        <v>入力済</v>
      </c>
      <c r="AT1113" s="577" t="str">
        <f t="shared" si="549"/>
        <v/>
      </c>
      <c r="AU1113" s="632" t="str">
        <f t="shared" si="550"/>
        <v>入力済</v>
      </c>
      <c r="AV1113" s="632" t="str">
        <f t="shared" si="551"/>
        <v/>
      </c>
      <c r="AW1113" s="632" t="str">
        <f t="shared" si="552"/>
        <v/>
      </c>
      <c r="AX1113" s="577" t="str">
        <f t="shared" si="553"/>
        <v/>
      </c>
      <c r="AY1113" s="632" t="str">
        <f>IFERROR(VLOOKUP(K1113,【参考】数式用!$AR$3:$AS$49, 2, FALSE), "")</f>
        <v/>
      </c>
      <c r="AZ1113" s="577" t="str">
        <f t="shared" si="554"/>
        <v/>
      </c>
      <c r="BA1113" s="559" t="str">
        <f t="shared" si="555"/>
        <v>入力済</v>
      </c>
      <c r="BB1113" s="632" t="str">
        <f>IFERROR(VLOOKUP(K1113,【参考】数式用!$AX$3:$AY$59, 2, FALSE), "")</f>
        <v/>
      </c>
      <c r="BC1113" s="577" t="str">
        <f t="shared" si="556"/>
        <v/>
      </c>
      <c r="BD1113" s="559" t="str">
        <f t="shared" si="557"/>
        <v>入力済</v>
      </c>
      <c r="BE1113" s="559" t="str">
        <f t="shared" si="558"/>
        <v/>
      </c>
      <c r="BF1113" s="559" t="str">
        <f t="shared" si="559"/>
        <v/>
      </c>
      <c r="BG1113" s="559" t="str">
        <f t="shared" si="560"/>
        <v/>
      </c>
      <c r="BH1113" s="559" t="str">
        <f t="shared" si="561"/>
        <v/>
      </c>
      <c r="BI1113" s="559" t="str">
        <f t="shared" si="562"/>
        <v/>
      </c>
      <c r="BK1113" s="27"/>
      <c r="BL1113" s="606" t="str">
        <f t="shared" si="563"/>
        <v/>
      </c>
      <c r="BM1113" s="606" t="str">
        <f t="shared" si="564"/>
        <v/>
      </c>
      <c r="BN1113" s="606" t="str">
        <f t="shared" si="565"/>
        <v/>
      </c>
      <c r="BO1113" s="607" t="str">
        <f>IFERROR(IF(BN1113="対象",ROUNDDOWN(L1113*VLOOKUP(K1113,【参考】数式用!$A$4:$J$42,10,FALSE)*AA1113,0),""),"")</f>
        <v/>
      </c>
      <c r="BP1113" s="606" t="str">
        <f t="shared" si="569"/>
        <v/>
      </c>
      <c r="BQ1113" s="606" t="str">
        <f t="shared" si="566"/>
        <v/>
      </c>
      <c r="BR1113" s="608" t="str">
        <f t="shared" si="570"/>
        <v/>
      </c>
      <c r="BS1113" s="608" t="str">
        <f t="shared" si="567"/>
        <v/>
      </c>
      <c r="BT1113" s="606" t="str">
        <f t="shared" si="568"/>
        <v/>
      </c>
      <c r="BU1113" s="607" t="str">
        <f>IFERROR(IF(BT1113="Ⅱロ有り",ROUNDDOWN(L1113*VLOOKUP(K1113,【参考】数式用!$A$4:$J$42,10,FALSE)*AA1113,0),""),"")</f>
        <v/>
      </c>
      <c r="BV1113" s="606" t="str">
        <f>IFERROR(IF(BT1113="Ⅱロなし",ROUNDDOWN(L1113*VLOOKUP(K1113,【参考】数式用!$A$4:$J$42,8,FALSE)*AA1113,0),""),"")</f>
        <v/>
      </c>
    </row>
    <row r="1114" spans="1:74" ht="110.1" customHeight="1" thickBot="1">
      <c r="A1114" s="333">
        <v>1101</v>
      </c>
      <c r="B1114" s="1008" t="str">
        <f>IF(基本情報入力シート!B1136="","",基本情報入力シート!B1136)</f>
        <v/>
      </c>
      <c r="C1114" s="1009"/>
      <c r="D1114" s="1009"/>
      <c r="E1114" s="1009"/>
      <c r="F1114" s="1010"/>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24" t="str">
        <f>IF('別紙様式2-2（個票（４、５月））'!M1114="","",'別紙様式2-2（個票（４、５月））'!M1114)</f>
        <v/>
      </c>
      <c r="N1114" s="584" t="str">
        <f>IF('別紙様式2-2（個票（４、５月））'!N1114="","",'別紙様式2-2（個票（４、５月））'!N1114)</f>
        <v/>
      </c>
      <c r="O1114" s="336"/>
      <c r="P1114" s="337" t="str">
        <f>IFERROR(VLOOKUP(K1114,【参考】数式用!$A$2:$M$57,MATCH(O1114,【参考】数式用!$G$3:$M$3,0)+6,0),"")</f>
        <v/>
      </c>
      <c r="Q1114" s="338" t="s">
        <v>118</v>
      </c>
      <c r="R1114" s="339"/>
      <c r="S1114" s="340" t="s">
        <v>183</v>
      </c>
      <c r="T1114" s="339"/>
      <c r="U1114" s="340" t="s">
        <v>184</v>
      </c>
      <c r="V1114" s="339"/>
      <c r="W1114" s="340" t="s">
        <v>183</v>
      </c>
      <c r="X1114" s="339"/>
      <c r="Y1114" s="340" t="s">
        <v>185</v>
      </c>
      <c r="Z1114" s="340" t="s">
        <v>186</v>
      </c>
      <c r="AA1114" s="340" t="str">
        <f t="shared" si="540"/>
        <v/>
      </c>
      <c r="AB1114" s="341" t="s">
        <v>187</v>
      </c>
      <c r="AC1114" s="342" t="str">
        <f t="shared" si="541"/>
        <v/>
      </c>
      <c r="AD1114" s="509" t="str">
        <f t="shared" si="542"/>
        <v/>
      </c>
      <c r="AE1114" s="343" t="str">
        <f>IFERROR(ROUNDDOWN(ROUNDDOWN(ROUND(L1114*VLOOKUP(K1114,【参考】数式用!$A$2:$M$57,MATCH("処遇改善加算Ⅳ",【参考】数式用!$G$3:$M$3,0)+6,0),0),0)*AA1114*0.5,0), "")</f>
        <v/>
      </c>
      <c r="AF1114" s="344"/>
      <c r="AG1114" s="345"/>
      <c r="AH1114" s="345"/>
      <c r="AI1114" s="344"/>
      <c r="AJ1114" s="382"/>
      <c r="AK1114" s="346"/>
      <c r="AL1114" s="324" t="str">
        <f t="shared" si="543"/>
        <v/>
      </c>
      <c r="AM1114" s="325" t="str">
        <f t="shared" si="544"/>
        <v/>
      </c>
      <c r="AN1114" s="255"/>
      <c r="AO1114" s="577" t="str">
        <f>IFERROR(VLOOKUP(K1114,【参考】数式用!$A$2:$N$57,14,FALSE),"")</f>
        <v/>
      </c>
      <c r="AP1114" s="577" t="str">
        <f t="shared" si="545"/>
        <v/>
      </c>
      <c r="AQ1114" s="560" t="str">
        <f t="shared" si="546"/>
        <v/>
      </c>
      <c r="AR1114" s="560" t="str">
        <f t="shared" si="547"/>
        <v>キャリアパス要件Ⅰ・Ⅱ_</v>
      </c>
      <c r="AS1114" s="632" t="str">
        <f t="shared" si="548"/>
        <v>入力済</v>
      </c>
      <c r="AT1114" s="577" t="str">
        <f t="shared" si="549"/>
        <v/>
      </c>
      <c r="AU1114" s="632" t="str">
        <f t="shared" si="550"/>
        <v>入力済</v>
      </c>
      <c r="AV1114" s="632" t="str">
        <f t="shared" si="551"/>
        <v/>
      </c>
      <c r="AW1114" s="632" t="str">
        <f t="shared" si="552"/>
        <v/>
      </c>
      <c r="AX1114" s="577" t="str">
        <f t="shared" si="553"/>
        <v/>
      </c>
      <c r="AY1114" s="632" t="str">
        <f>IFERROR(VLOOKUP(K1114,【参考】数式用!$AR$3:$AS$49, 2, FALSE), "")</f>
        <v/>
      </c>
      <c r="AZ1114" s="577" t="str">
        <f t="shared" si="554"/>
        <v/>
      </c>
      <c r="BA1114" s="559" t="str">
        <f t="shared" si="555"/>
        <v>入力済</v>
      </c>
      <c r="BB1114" s="632" t="str">
        <f>IFERROR(VLOOKUP(K1114,【参考】数式用!$AX$3:$AY$59, 2, FALSE), "")</f>
        <v/>
      </c>
      <c r="BC1114" s="577" t="str">
        <f t="shared" si="556"/>
        <v/>
      </c>
      <c r="BD1114" s="559" t="str">
        <f t="shared" si="557"/>
        <v>入力済</v>
      </c>
      <c r="BE1114" s="559" t="str">
        <f t="shared" si="558"/>
        <v/>
      </c>
      <c r="BF1114" s="559" t="str">
        <f t="shared" si="559"/>
        <v/>
      </c>
      <c r="BG1114" s="559" t="str">
        <f t="shared" si="560"/>
        <v/>
      </c>
      <c r="BH1114" s="559" t="str">
        <f t="shared" si="561"/>
        <v/>
      </c>
      <c r="BI1114" s="559" t="str">
        <f t="shared" si="562"/>
        <v/>
      </c>
      <c r="BK1114" s="27"/>
      <c r="BL1114" s="606" t="str">
        <f t="shared" si="563"/>
        <v/>
      </c>
      <c r="BM1114" s="606" t="str">
        <f t="shared" si="564"/>
        <v/>
      </c>
      <c r="BN1114" s="606" t="str">
        <f t="shared" si="565"/>
        <v/>
      </c>
      <c r="BO1114" s="607" t="str">
        <f>IFERROR(IF(BN1114="対象",ROUNDDOWN(L1114*VLOOKUP(K1114,【参考】数式用!$A$4:$J$42,10,FALSE)*AA1114,0),""),"")</f>
        <v/>
      </c>
      <c r="BP1114" s="606" t="str">
        <f t="shared" si="569"/>
        <v/>
      </c>
      <c r="BQ1114" s="606" t="str">
        <f t="shared" si="566"/>
        <v/>
      </c>
      <c r="BR1114" s="608" t="str">
        <f t="shared" si="570"/>
        <v/>
      </c>
      <c r="BS1114" s="608" t="str">
        <f t="shared" si="567"/>
        <v/>
      </c>
      <c r="BT1114" s="606" t="str">
        <f t="shared" si="568"/>
        <v/>
      </c>
      <c r="BU1114" s="607" t="str">
        <f>IFERROR(IF(BT1114="Ⅱロ有り",ROUNDDOWN(L1114*VLOOKUP(K1114,【参考】数式用!$A$4:$J$42,10,FALSE)*AA1114,0),""),"")</f>
        <v/>
      </c>
      <c r="BV1114" s="606" t="str">
        <f>IFERROR(IF(BT1114="Ⅱロなし",ROUNDDOWN(L1114*VLOOKUP(K1114,【参考】数式用!$A$4:$J$42,8,FALSE)*AA1114,0),""),"")</f>
        <v/>
      </c>
    </row>
    <row r="1115" spans="1:74" ht="110.1" customHeight="1" thickBot="1">
      <c r="A1115" s="333">
        <v>1102</v>
      </c>
      <c r="B1115" s="1008" t="str">
        <f>IF(基本情報入力シート!B1137="","",基本情報入力シート!B1137)</f>
        <v/>
      </c>
      <c r="C1115" s="1009"/>
      <c r="D1115" s="1009"/>
      <c r="E1115" s="1009"/>
      <c r="F1115" s="1010"/>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24" t="str">
        <f>IF('別紙様式2-2（個票（４、５月））'!M1115="","",'別紙様式2-2（個票（４、５月））'!M1115)</f>
        <v/>
      </c>
      <c r="N1115" s="584" t="str">
        <f>IF('別紙様式2-2（個票（４、５月））'!N1115="","",'別紙様式2-2（個票（４、５月））'!N1115)</f>
        <v/>
      </c>
      <c r="O1115" s="336"/>
      <c r="P1115" s="337" t="str">
        <f>IFERROR(VLOOKUP(K1115,【参考】数式用!$A$2:$M$57,MATCH(O1115,【参考】数式用!$G$3:$M$3,0)+6,0),"")</f>
        <v/>
      </c>
      <c r="Q1115" s="338" t="s">
        <v>118</v>
      </c>
      <c r="R1115" s="339"/>
      <c r="S1115" s="340" t="s">
        <v>183</v>
      </c>
      <c r="T1115" s="339"/>
      <c r="U1115" s="340" t="s">
        <v>184</v>
      </c>
      <c r="V1115" s="339"/>
      <c r="W1115" s="340" t="s">
        <v>183</v>
      </c>
      <c r="X1115" s="339"/>
      <c r="Y1115" s="340" t="s">
        <v>185</v>
      </c>
      <c r="Z1115" s="340" t="s">
        <v>186</v>
      </c>
      <c r="AA1115" s="340" t="str">
        <f t="shared" si="540"/>
        <v/>
      </c>
      <c r="AB1115" s="341" t="s">
        <v>187</v>
      </c>
      <c r="AC1115" s="342" t="str">
        <f t="shared" si="541"/>
        <v/>
      </c>
      <c r="AD1115" s="509" t="str">
        <f t="shared" si="542"/>
        <v/>
      </c>
      <c r="AE1115" s="343" t="str">
        <f>IFERROR(ROUNDDOWN(ROUNDDOWN(ROUND(L1115*VLOOKUP(K1115,【参考】数式用!$A$2:$M$57,MATCH("処遇改善加算Ⅳ",【参考】数式用!$G$3:$M$3,0)+6,0),0),0)*AA1115*0.5,0), "")</f>
        <v/>
      </c>
      <c r="AF1115" s="344"/>
      <c r="AG1115" s="345"/>
      <c r="AH1115" s="345"/>
      <c r="AI1115" s="344"/>
      <c r="AJ1115" s="382"/>
      <c r="AK1115" s="346"/>
      <c r="AL1115" s="324" t="str">
        <f t="shared" si="543"/>
        <v/>
      </c>
      <c r="AM1115" s="325" t="str">
        <f t="shared" si="544"/>
        <v/>
      </c>
      <c r="AN1115" s="255"/>
      <c r="AO1115" s="577" t="str">
        <f>IFERROR(VLOOKUP(K1115,【参考】数式用!$A$2:$N$57,14,FALSE),"")</f>
        <v/>
      </c>
      <c r="AP1115" s="577" t="str">
        <f t="shared" si="545"/>
        <v/>
      </c>
      <c r="AQ1115" s="560" t="str">
        <f t="shared" si="546"/>
        <v/>
      </c>
      <c r="AR1115" s="560" t="str">
        <f t="shared" si="547"/>
        <v>キャリアパス要件Ⅰ・Ⅱ_</v>
      </c>
      <c r="AS1115" s="632" t="str">
        <f t="shared" si="548"/>
        <v>入力済</v>
      </c>
      <c r="AT1115" s="577" t="str">
        <f t="shared" si="549"/>
        <v/>
      </c>
      <c r="AU1115" s="632" t="str">
        <f t="shared" si="550"/>
        <v>入力済</v>
      </c>
      <c r="AV1115" s="632" t="str">
        <f t="shared" si="551"/>
        <v/>
      </c>
      <c r="AW1115" s="632" t="str">
        <f t="shared" si="552"/>
        <v/>
      </c>
      <c r="AX1115" s="577" t="str">
        <f t="shared" si="553"/>
        <v/>
      </c>
      <c r="AY1115" s="632" t="str">
        <f>IFERROR(VLOOKUP(K1115,【参考】数式用!$AR$3:$AS$49, 2, FALSE), "")</f>
        <v/>
      </c>
      <c r="AZ1115" s="577" t="str">
        <f t="shared" si="554"/>
        <v/>
      </c>
      <c r="BA1115" s="559" t="str">
        <f t="shared" si="555"/>
        <v>入力済</v>
      </c>
      <c r="BB1115" s="632" t="str">
        <f>IFERROR(VLOOKUP(K1115,【参考】数式用!$AX$3:$AY$59, 2, FALSE), "")</f>
        <v/>
      </c>
      <c r="BC1115" s="577" t="str">
        <f t="shared" si="556"/>
        <v/>
      </c>
      <c r="BD1115" s="559" t="str">
        <f t="shared" si="557"/>
        <v>入力済</v>
      </c>
      <c r="BE1115" s="559" t="str">
        <f t="shared" si="558"/>
        <v/>
      </c>
      <c r="BF1115" s="559" t="str">
        <f t="shared" si="559"/>
        <v/>
      </c>
      <c r="BG1115" s="559" t="str">
        <f t="shared" si="560"/>
        <v/>
      </c>
      <c r="BH1115" s="559" t="str">
        <f t="shared" si="561"/>
        <v/>
      </c>
      <c r="BI1115" s="559" t="str">
        <f t="shared" si="562"/>
        <v/>
      </c>
      <c r="BK1115" s="27"/>
      <c r="BL1115" s="606" t="str">
        <f t="shared" si="563"/>
        <v/>
      </c>
      <c r="BM1115" s="606" t="str">
        <f t="shared" si="564"/>
        <v/>
      </c>
      <c r="BN1115" s="606" t="str">
        <f t="shared" si="565"/>
        <v/>
      </c>
      <c r="BO1115" s="607" t="str">
        <f>IFERROR(IF(BN1115="対象",ROUNDDOWN(L1115*VLOOKUP(K1115,【参考】数式用!$A$4:$J$42,10,FALSE)*AA1115,0),""),"")</f>
        <v/>
      </c>
      <c r="BP1115" s="606" t="str">
        <f t="shared" si="569"/>
        <v/>
      </c>
      <c r="BQ1115" s="606" t="str">
        <f t="shared" si="566"/>
        <v/>
      </c>
      <c r="BR1115" s="608" t="str">
        <f t="shared" si="570"/>
        <v/>
      </c>
      <c r="BS1115" s="608" t="str">
        <f t="shared" si="567"/>
        <v/>
      </c>
      <c r="BT1115" s="606" t="str">
        <f t="shared" si="568"/>
        <v/>
      </c>
      <c r="BU1115" s="607" t="str">
        <f>IFERROR(IF(BT1115="Ⅱロ有り",ROUNDDOWN(L1115*VLOOKUP(K1115,【参考】数式用!$A$4:$J$42,10,FALSE)*AA1115,0),""),"")</f>
        <v/>
      </c>
      <c r="BV1115" s="606" t="str">
        <f>IFERROR(IF(BT1115="Ⅱロなし",ROUNDDOWN(L1115*VLOOKUP(K1115,【参考】数式用!$A$4:$J$42,8,FALSE)*AA1115,0),""),"")</f>
        <v/>
      </c>
    </row>
    <row r="1116" spans="1:74" ht="110.1" customHeight="1" thickBot="1">
      <c r="A1116" s="333">
        <v>1103</v>
      </c>
      <c r="B1116" s="1008" t="str">
        <f>IF(基本情報入力シート!B1138="","",基本情報入力シート!B1138)</f>
        <v/>
      </c>
      <c r="C1116" s="1009"/>
      <c r="D1116" s="1009"/>
      <c r="E1116" s="1009"/>
      <c r="F1116" s="1010"/>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24" t="str">
        <f>IF('別紙様式2-2（個票（４、５月））'!M1116="","",'別紙様式2-2（個票（４、５月））'!M1116)</f>
        <v/>
      </c>
      <c r="N1116" s="584" t="str">
        <f>IF('別紙様式2-2（個票（４、５月））'!N1116="","",'別紙様式2-2（個票（４、５月））'!N1116)</f>
        <v/>
      </c>
      <c r="O1116" s="336"/>
      <c r="P1116" s="337" t="str">
        <f>IFERROR(VLOOKUP(K1116,【参考】数式用!$A$2:$M$57,MATCH(O1116,【参考】数式用!$G$3:$M$3,0)+6,0),"")</f>
        <v/>
      </c>
      <c r="Q1116" s="338" t="s">
        <v>118</v>
      </c>
      <c r="R1116" s="339"/>
      <c r="S1116" s="340" t="s">
        <v>183</v>
      </c>
      <c r="T1116" s="339"/>
      <c r="U1116" s="340" t="s">
        <v>184</v>
      </c>
      <c r="V1116" s="339"/>
      <c r="W1116" s="340" t="s">
        <v>183</v>
      </c>
      <c r="X1116" s="339"/>
      <c r="Y1116" s="340" t="s">
        <v>185</v>
      </c>
      <c r="Z1116" s="340" t="s">
        <v>186</v>
      </c>
      <c r="AA1116" s="340" t="str">
        <f t="shared" si="540"/>
        <v/>
      </c>
      <c r="AB1116" s="341" t="s">
        <v>187</v>
      </c>
      <c r="AC1116" s="342" t="str">
        <f t="shared" si="541"/>
        <v/>
      </c>
      <c r="AD1116" s="509" t="str">
        <f t="shared" si="542"/>
        <v/>
      </c>
      <c r="AE1116" s="343" t="str">
        <f>IFERROR(ROUNDDOWN(ROUNDDOWN(ROUND(L1116*VLOOKUP(K1116,【参考】数式用!$A$2:$M$57,MATCH("処遇改善加算Ⅳ",【参考】数式用!$G$3:$M$3,0)+6,0),0),0)*AA1116*0.5,0), "")</f>
        <v/>
      </c>
      <c r="AF1116" s="344"/>
      <c r="AG1116" s="345"/>
      <c r="AH1116" s="345"/>
      <c r="AI1116" s="344"/>
      <c r="AJ1116" s="382"/>
      <c r="AK1116" s="346"/>
      <c r="AL1116" s="324" t="str">
        <f t="shared" si="543"/>
        <v/>
      </c>
      <c r="AM1116" s="325" t="str">
        <f t="shared" si="544"/>
        <v/>
      </c>
      <c r="AN1116" s="255"/>
      <c r="AO1116" s="577" t="str">
        <f>IFERROR(VLOOKUP(K1116,【参考】数式用!$A$2:$N$57,14,FALSE),"")</f>
        <v/>
      </c>
      <c r="AP1116" s="577" t="str">
        <f t="shared" si="545"/>
        <v/>
      </c>
      <c r="AQ1116" s="560" t="str">
        <f t="shared" si="546"/>
        <v/>
      </c>
      <c r="AR1116" s="560" t="str">
        <f t="shared" si="547"/>
        <v>キャリアパス要件Ⅰ・Ⅱ_</v>
      </c>
      <c r="AS1116" s="632" t="str">
        <f t="shared" si="548"/>
        <v>入力済</v>
      </c>
      <c r="AT1116" s="577" t="str">
        <f t="shared" si="549"/>
        <v/>
      </c>
      <c r="AU1116" s="632" t="str">
        <f t="shared" si="550"/>
        <v>入力済</v>
      </c>
      <c r="AV1116" s="632" t="str">
        <f t="shared" si="551"/>
        <v/>
      </c>
      <c r="AW1116" s="632" t="str">
        <f t="shared" si="552"/>
        <v/>
      </c>
      <c r="AX1116" s="577" t="str">
        <f t="shared" si="553"/>
        <v/>
      </c>
      <c r="AY1116" s="632" t="str">
        <f>IFERROR(VLOOKUP(K1116,【参考】数式用!$AR$3:$AS$49, 2, FALSE), "")</f>
        <v/>
      </c>
      <c r="AZ1116" s="577" t="str">
        <f t="shared" si="554"/>
        <v/>
      </c>
      <c r="BA1116" s="559" t="str">
        <f t="shared" si="555"/>
        <v>入力済</v>
      </c>
      <c r="BB1116" s="632" t="str">
        <f>IFERROR(VLOOKUP(K1116,【参考】数式用!$AX$3:$AY$59, 2, FALSE), "")</f>
        <v/>
      </c>
      <c r="BC1116" s="577" t="str">
        <f t="shared" si="556"/>
        <v/>
      </c>
      <c r="BD1116" s="559" t="str">
        <f t="shared" si="557"/>
        <v>入力済</v>
      </c>
      <c r="BE1116" s="559" t="str">
        <f t="shared" si="558"/>
        <v/>
      </c>
      <c r="BF1116" s="559" t="str">
        <f t="shared" si="559"/>
        <v/>
      </c>
      <c r="BG1116" s="559" t="str">
        <f t="shared" si="560"/>
        <v/>
      </c>
      <c r="BH1116" s="559" t="str">
        <f t="shared" si="561"/>
        <v/>
      </c>
      <c r="BI1116" s="559" t="str">
        <f t="shared" si="562"/>
        <v/>
      </c>
      <c r="BK1116" s="27"/>
      <c r="BL1116" s="606" t="str">
        <f t="shared" si="563"/>
        <v/>
      </c>
      <c r="BM1116" s="606" t="str">
        <f t="shared" si="564"/>
        <v/>
      </c>
      <c r="BN1116" s="606" t="str">
        <f t="shared" si="565"/>
        <v/>
      </c>
      <c r="BO1116" s="607" t="str">
        <f>IFERROR(IF(BN1116="対象",ROUNDDOWN(L1116*VLOOKUP(K1116,【参考】数式用!$A$4:$J$42,10,FALSE)*AA1116,0),""),"")</f>
        <v/>
      </c>
      <c r="BP1116" s="606" t="str">
        <f t="shared" si="569"/>
        <v/>
      </c>
      <c r="BQ1116" s="606" t="str">
        <f t="shared" si="566"/>
        <v/>
      </c>
      <c r="BR1116" s="608" t="str">
        <f t="shared" si="570"/>
        <v/>
      </c>
      <c r="BS1116" s="608" t="str">
        <f t="shared" si="567"/>
        <v/>
      </c>
      <c r="BT1116" s="606" t="str">
        <f t="shared" si="568"/>
        <v/>
      </c>
      <c r="BU1116" s="607" t="str">
        <f>IFERROR(IF(BT1116="Ⅱロ有り",ROUNDDOWN(L1116*VLOOKUP(K1116,【参考】数式用!$A$4:$J$42,10,FALSE)*AA1116,0),""),"")</f>
        <v/>
      </c>
      <c r="BV1116" s="606" t="str">
        <f>IFERROR(IF(BT1116="Ⅱロなし",ROUNDDOWN(L1116*VLOOKUP(K1116,【参考】数式用!$A$4:$J$42,8,FALSE)*AA1116,0),""),"")</f>
        <v/>
      </c>
    </row>
    <row r="1117" spans="1:74" ht="110.1" customHeight="1" thickBot="1">
      <c r="A1117" s="333">
        <v>1104</v>
      </c>
      <c r="B1117" s="1008" t="str">
        <f>IF(基本情報入力シート!B1139="","",基本情報入力シート!B1139)</f>
        <v/>
      </c>
      <c r="C1117" s="1009"/>
      <c r="D1117" s="1009"/>
      <c r="E1117" s="1009"/>
      <c r="F1117" s="1010"/>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24" t="str">
        <f>IF('別紙様式2-2（個票（４、５月））'!M1117="","",'別紙様式2-2（個票（４、５月））'!M1117)</f>
        <v/>
      </c>
      <c r="N1117" s="584" t="str">
        <f>IF('別紙様式2-2（個票（４、５月））'!N1117="","",'別紙様式2-2（個票（４、５月））'!N1117)</f>
        <v/>
      </c>
      <c r="O1117" s="336"/>
      <c r="P1117" s="337" t="str">
        <f>IFERROR(VLOOKUP(K1117,【参考】数式用!$A$2:$M$57,MATCH(O1117,【参考】数式用!$G$3:$M$3,0)+6,0),"")</f>
        <v/>
      </c>
      <c r="Q1117" s="338" t="s">
        <v>118</v>
      </c>
      <c r="R1117" s="339"/>
      <c r="S1117" s="340" t="s">
        <v>183</v>
      </c>
      <c r="T1117" s="339"/>
      <c r="U1117" s="340" t="s">
        <v>184</v>
      </c>
      <c r="V1117" s="339"/>
      <c r="W1117" s="340" t="s">
        <v>183</v>
      </c>
      <c r="X1117" s="339"/>
      <c r="Y1117" s="340" t="s">
        <v>185</v>
      </c>
      <c r="Z1117" s="340" t="s">
        <v>186</v>
      </c>
      <c r="AA1117" s="340" t="str">
        <f t="shared" si="540"/>
        <v/>
      </c>
      <c r="AB1117" s="341" t="s">
        <v>187</v>
      </c>
      <c r="AC1117" s="342" t="str">
        <f t="shared" si="541"/>
        <v/>
      </c>
      <c r="AD1117" s="509" t="str">
        <f t="shared" si="542"/>
        <v/>
      </c>
      <c r="AE1117" s="343" t="str">
        <f>IFERROR(ROUNDDOWN(ROUNDDOWN(ROUND(L1117*VLOOKUP(K1117,【参考】数式用!$A$2:$M$57,MATCH("処遇改善加算Ⅳ",【参考】数式用!$G$3:$M$3,0)+6,0),0),0)*AA1117*0.5,0), "")</f>
        <v/>
      </c>
      <c r="AF1117" s="344"/>
      <c r="AG1117" s="345"/>
      <c r="AH1117" s="345"/>
      <c r="AI1117" s="344"/>
      <c r="AJ1117" s="382"/>
      <c r="AK1117" s="346"/>
      <c r="AL1117" s="324" t="str">
        <f t="shared" si="543"/>
        <v/>
      </c>
      <c r="AM1117" s="325" t="str">
        <f t="shared" si="544"/>
        <v/>
      </c>
      <c r="AN1117" s="255"/>
      <c r="AO1117" s="577" t="str">
        <f>IFERROR(VLOOKUP(K1117,【参考】数式用!$A$2:$N$57,14,FALSE),"")</f>
        <v/>
      </c>
      <c r="AP1117" s="577" t="str">
        <f t="shared" si="545"/>
        <v/>
      </c>
      <c r="AQ1117" s="560" t="str">
        <f t="shared" si="546"/>
        <v/>
      </c>
      <c r="AR1117" s="560" t="str">
        <f t="shared" si="547"/>
        <v>キャリアパス要件Ⅰ・Ⅱ_</v>
      </c>
      <c r="AS1117" s="632" t="str">
        <f t="shared" si="548"/>
        <v>入力済</v>
      </c>
      <c r="AT1117" s="577" t="str">
        <f t="shared" si="549"/>
        <v/>
      </c>
      <c r="AU1117" s="632" t="str">
        <f t="shared" si="550"/>
        <v>入力済</v>
      </c>
      <c r="AV1117" s="632" t="str">
        <f t="shared" si="551"/>
        <v/>
      </c>
      <c r="AW1117" s="632" t="str">
        <f t="shared" si="552"/>
        <v/>
      </c>
      <c r="AX1117" s="577" t="str">
        <f t="shared" si="553"/>
        <v/>
      </c>
      <c r="AY1117" s="632" t="str">
        <f>IFERROR(VLOOKUP(K1117,【参考】数式用!$AR$3:$AS$49, 2, FALSE), "")</f>
        <v/>
      </c>
      <c r="AZ1117" s="577" t="str">
        <f t="shared" si="554"/>
        <v/>
      </c>
      <c r="BA1117" s="559" t="str">
        <f t="shared" si="555"/>
        <v>入力済</v>
      </c>
      <c r="BB1117" s="632" t="str">
        <f>IFERROR(VLOOKUP(K1117,【参考】数式用!$AX$3:$AY$59, 2, FALSE), "")</f>
        <v/>
      </c>
      <c r="BC1117" s="577" t="str">
        <f t="shared" si="556"/>
        <v/>
      </c>
      <c r="BD1117" s="559" t="str">
        <f t="shared" si="557"/>
        <v>入力済</v>
      </c>
      <c r="BE1117" s="559" t="str">
        <f t="shared" si="558"/>
        <v/>
      </c>
      <c r="BF1117" s="559" t="str">
        <f t="shared" si="559"/>
        <v/>
      </c>
      <c r="BG1117" s="559" t="str">
        <f t="shared" si="560"/>
        <v/>
      </c>
      <c r="BH1117" s="559" t="str">
        <f t="shared" si="561"/>
        <v/>
      </c>
      <c r="BI1117" s="559" t="str">
        <f t="shared" si="562"/>
        <v/>
      </c>
      <c r="BK1117" s="27"/>
      <c r="BL1117" s="606" t="str">
        <f t="shared" si="563"/>
        <v/>
      </c>
      <c r="BM1117" s="606" t="str">
        <f t="shared" si="564"/>
        <v/>
      </c>
      <c r="BN1117" s="606" t="str">
        <f t="shared" si="565"/>
        <v/>
      </c>
      <c r="BO1117" s="607" t="str">
        <f>IFERROR(IF(BN1117="対象",ROUNDDOWN(L1117*VLOOKUP(K1117,【参考】数式用!$A$4:$J$42,10,FALSE)*AA1117,0),""),"")</f>
        <v/>
      </c>
      <c r="BP1117" s="606" t="str">
        <f t="shared" si="569"/>
        <v/>
      </c>
      <c r="BQ1117" s="606" t="str">
        <f t="shared" si="566"/>
        <v/>
      </c>
      <c r="BR1117" s="608" t="str">
        <f t="shared" si="570"/>
        <v/>
      </c>
      <c r="BS1117" s="608" t="str">
        <f t="shared" si="567"/>
        <v/>
      </c>
      <c r="BT1117" s="606" t="str">
        <f t="shared" si="568"/>
        <v/>
      </c>
      <c r="BU1117" s="607" t="str">
        <f>IFERROR(IF(BT1117="Ⅱロ有り",ROUNDDOWN(L1117*VLOOKUP(K1117,【参考】数式用!$A$4:$J$42,10,FALSE)*AA1117,0),""),"")</f>
        <v/>
      </c>
      <c r="BV1117" s="606" t="str">
        <f>IFERROR(IF(BT1117="Ⅱロなし",ROUNDDOWN(L1117*VLOOKUP(K1117,【参考】数式用!$A$4:$J$42,8,FALSE)*AA1117,0),""),"")</f>
        <v/>
      </c>
    </row>
    <row r="1118" spans="1:74" ht="110.1" customHeight="1" thickBot="1">
      <c r="A1118" s="333">
        <v>1105</v>
      </c>
      <c r="B1118" s="1008" t="str">
        <f>IF(基本情報入力シート!B1140="","",基本情報入力シート!B1140)</f>
        <v/>
      </c>
      <c r="C1118" s="1009"/>
      <c r="D1118" s="1009"/>
      <c r="E1118" s="1009"/>
      <c r="F1118" s="1010"/>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24" t="str">
        <f>IF('別紙様式2-2（個票（４、５月））'!M1118="","",'別紙様式2-2（個票（４、５月））'!M1118)</f>
        <v/>
      </c>
      <c r="N1118" s="584" t="str">
        <f>IF('別紙様式2-2（個票（４、５月））'!N1118="","",'別紙様式2-2（個票（４、５月））'!N1118)</f>
        <v/>
      </c>
      <c r="O1118" s="336"/>
      <c r="P1118" s="337" t="str">
        <f>IFERROR(VLOOKUP(K1118,【参考】数式用!$A$2:$M$57,MATCH(O1118,【参考】数式用!$G$3:$M$3,0)+6,0),"")</f>
        <v/>
      </c>
      <c r="Q1118" s="338" t="s">
        <v>118</v>
      </c>
      <c r="R1118" s="339"/>
      <c r="S1118" s="340" t="s">
        <v>183</v>
      </c>
      <c r="T1118" s="339"/>
      <c r="U1118" s="340" t="s">
        <v>184</v>
      </c>
      <c r="V1118" s="339"/>
      <c r="W1118" s="340" t="s">
        <v>183</v>
      </c>
      <c r="X1118" s="339"/>
      <c r="Y1118" s="340" t="s">
        <v>185</v>
      </c>
      <c r="Z1118" s="340" t="s">
        <v>186</v>
      </c>
      <c r="AA1118" s="340" t="str">
        <f t="shared" si="540"/>
        <v/>
      </c>
      <c r="AB1118" s="341" t="s">
        <v>187</v>
      </c>
      <c r="AC1118" s="342" t="str">
        <f t="shared" si="541"/>
        <v/>
      </c>
      <c r="AD1118" s="509" t="str">
        <f t="shared" si="542"/>
        <v/>
      </c>
      <c r="AE1118" s="343" t="str">
        <f>IFERROR(ROUNDDOWN(ROUNDDOWN(ROUND(L1118*VLOOKUP(K1118,【参考】数式用!$A$2:$M$57,MATCH("処遇改善加算Ⅳ",【参考】数式用!$G$3:$M$3,0)+6,0),0),0)*AA1118*0.5,0), "")</f>
        <v/>
      </c>
      <c r="AF1118" s="344"/>
      <c r="AG1118" s="345"/>
      <c r="AH1118" s="345"/>
      <c r="AI1118" s="344"/>
      <c r="AJ1118" s="382"/>
      <c r="AK1118" s="346"/>
      <c r="AL1118" s="324" t="str">
        <f t="shared" si="543"/>
        <v/>
      </c>
      <c r="AM1118" s="325" t="str">
        <f t="shared" si="544"/>
        <v/>
      </c>
      <c r="AN1118" s="255"/>
      <c r="AO1118" s="577" t="str">
        <f>IFERROR(VLOOKUP(K1118,【参考】数式用!$A$2:$N$57,14,FALSE),"")</f>
        <v/>
      </c>
      <c r="AP1118" s="577" t="str">
        <f t="shared" si="545"/>
        <v/>
      </c>
      <c r="AQ1118" s="560" t="str">
        <f t="shared" si="546"/>
        <v/>
      </c>
      <c r="AR1118" s="560" t="str">
        <f t="shared" si="547"/>
        <v>キャリアパス要件Ⅰ・Ⅱ_</v>
      </c>
      <c r="AS1118" s="632" t="str">
        <f t="shared" si="548"/>
        <v>入力済</v>
      </c>
      <c r="AT1118" s="577" t="str">
        <f t="shared" si="549"/>
        <v/>
      </c>
      <c r="AU1118" s="632" t="str">
        <f t="shared" si="550"/>
        <v>入力済</v>
      </c>
      <c r="AV1118" s="632" t="str">
        <f t="shared" si="551"/>
        <v/>
      </c>
      <c r="AW1118" s="632" t="str">
        <f t="shared" si="552"/>
        <v/>
      </c>
      <c r="AX1118" s="577" t="str">
        <f t="shared" si="553"/>
        <v/>
      </c>
      <c r="AY1118" s="632" t="str">
        <f>IFERROR(VLOOKUP(K1118,【参考】数式用!$AR$3:$AS$49, 2, FALSE), "")</f>
        <v/>
      </c>
      <c r="AZ1118" s="577" t="str">
        <f t="shared" si="554"/>
        <v/>
      </c>
      <c r="BA1118" s="559" t="str">
        <f t="shared" si="555"/>
        <v>入力済</v>
      </c>
      <c r="BB1118" s="632" t="str">
        <f>IFERROR(VLOOKUP(K1118,【参考】数式用!$AX$3:$AY$59, 2, FALSE), "")</f>
        <v/>
      </c>
      <c r="BC1118" s="577" t="str">
        <f t="shared" si="556"/>
        <v/>
      </c>
      <c r="BD1118" s="559" t="str">
        <f t="shared" si="557"/>
        <v>入力済</v>
      </c>
      <c r="BE1118" s="559" t="str">
        <f t="shared" si="558"/>
        <v/>
      </c>
      <c r="BF1118" s="559" t="str">
        <f t="shared" si="559"/>
        <v/>
      </c>
      <c r="BG1118" s="559" t="str">
        <f t="shared" si="560"/>
        <v/>
      </c>
      <c r="BH1118" s="559" t="str">
        <f t="shared" si="561"/>
        <v/>
      </c>
      <c r="BI1118" s="559" t="str">
        <f t="shared" si="562"/>
        <v/>
      </c>
      <c r="BK1118" s="27"/>
      <c r="BL1118" s="606" t="str">
        <f t="shared" si="563"/>
        <v/>
      </c>
      <c r="BM1118" s="606" t="str">
        <f t="shared" si="564"/>
        <v/>
      </c>
      <c r="BN1118" s="606" t="str">
        <f t="shared" si="565"/>
        <v/>
      </c>
      <c r="BO1118" s="607" t="str">
        <f>IFERROR(IF(BN1118="対象",ROUNDDOWN(L1118*VLOOKUP(K1118,【参考】数式用!$A$4:$J$42,10,FALSE)*AA1118,0),""),"")</f>
        <v/>
      </c>
      <c r="BP1118" s="606" t="str">
        <f t="shared" si="569"/>
        <v/>
      </c>
      <c r="BQ1118" s="606" t="str">
        <f t="shared" si="566"/>
        <v/>
      </c>
      <c r="BR1118" s="608" t="str">
        <f t="shared" si="570"/>
        <v/>
      </c>
      <c r="BS1118" s="608" t="str">
        <f t="shared" si="567"/>
        <v/>
      </c>
      <c r="BT1118" s="606" t="str">
        <f t="shared" si="568"/>
        <v/>
      </c>
      <c r="BU1118" s="607" t="str">
        <f>IFERROR(IF(BT1118="Ⅱロ有り",ROUNDDOWN(L1118*VLOOKUP(K1118,【参考】数式用!$A$4:$J$42,10,FALSE)*AA1118,0),""),"")</f>
        <v/>
      </c>
      <c r="BV1118" s="606" t="str">
        <f>IFERROR(IF(BT1118="Ⅱロなし",ROUNDDOWN(L1118*VLOOKUP(K1118,【参考】数式用!$A$4:$J$42,8,FALSE)*AA1118,0),""),"")</f>
        <v/>
      </c>
    </row>
    <row r="1119" spans="1:74" ht="110.1" customHeight="1" thickBot="1">
      <c r="A1119" s="333">
        <v>1106</v>
      </c>
      <c r="B1119" s="1008" t="str">
        <f>IF(基本情報入力シート!B1141="","",基本情報入力シート!B1141)</f>
        <v/>
      </c>
      <c r="C1119" s="1009"/>
      <c r="D1119" s="1009"/>
      <c r="E1119" s="1009"/>
      <c r="F1119" s="1010"/>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24" t="str">
        <f>IF('別紙様式2-2（個票（４、５月））'!M1119="","",'別紙様式2-2（個票（４、５月））'!M1119)</f>
        <v/>
      </c>
      <c r="N1119" s="584" t="str">
        <f>IF('別紙様式2-2（個票（４、５月））'!N1119="","",'別紙様式2-2（個票（４、５月））'!N1119)</f>
        <v/>
      </c>
      <c r="O1119" s="336"/>
      <c r="P1119" s="337" t="str">
        <f>IFERROR(VLOOKUP(K1119,【参考】数式用!$A$2:$M$57,MATCH(O1119,【参考】数式用!$G$3:$M$3,0)+6,0),"")</f>
        <v/>
      </c>
      <c r="Q1119" s="338" t="s">
        <v>118</v>
      </c>
      <c r="R1119" s="339"/>
      <c r="S1119" s="340" t="s">
        <v>183</v>
      </c>
      <c r="T1119" s="339"/>
      <c r="U1119" s="340" t="s">
        <v>184</v>
      </c>
      <c r="V1119" s="339"/>
      <c r="W1119" s="340" t="s">
        <v>183</v>
      </c>
      <c r="X1119" s="339"/>
      <c r="Y1119" s="340" t="s">
        <v>185</v>
      </c>
      <c r="Z1119" s="340" t="s">
        <v>186</v>
      </c>
      <c r="AA1119" s="340" t="str">
        <f t="shared" si="540"/>
        <v/>
      </c>
      <c r="AB1119" s="341" t="s">
        <v>187</v>
      </c>
      <c r="AC1119" s="342" t="str">
        <f t="shared" si="541"/>
        <v/>
      </c>
      <c r="AD1119" s="509" t="str">
        <f t="shared" si="542"/>
        <v/>
      </c>
      <c r="AE1119" s="343" t="str">
        <f>IFERROR(ROUNDDOWN(ROUNDDOWN(ROUND(L1119*VLOOKUP(K1119,【参考】数式用!$A$2:$M$57,MATCH("処遇改善加算Ⅳ",【参考】数式用!$G$3:$M$3,0)+6,0),0),0)*AA1119*0.5,0), "")</f>
        <v/>
      </c>
      <c r="AF1119" s="344"/>
      <c r="AG1119" s="345"/>
      <c r="AH1119" s="345"/>
      <c r="AI1119" s="344"/>
      <c r="AJ1119" s="382"/>
      <c r="AK1119" s="346"/>
      <c r="AL1119" s="324" t="str">
        <f t="shared" si="543"/>
        <v/>
      </c>
      <c r="AM1119" s="325" t="str">
        <f t="shared" si="544"/>
        <v/>
      </c>
      <c r="AN1119" s="255"/>
      <c r="AO1119" s="577" t="str">
        <f>IFERROR(VLOOKUP(K1119,【参考】数式用!$A$2:$N$57,14,FALSE),"")</f>
        <v/>
      </c>
      <c r="AP1119" s="577" t="str">
        <f t="shared" si="545"/>
        <v/>
      </c>
      <c r="AQ1119" s="560" t="str">
        <f t="shared" si="546"/>
        <v/>
      </c>
      <c r="AR1119" s="560" t="str">
        <f t="shared" si="547"/>
        <v>キャリアパス要件Ⅰ・Ⅱ_</v>
      </c>
      <c r="AS1119" s="632" t="str">
        <f t="shared" si="548"/>
        <v>入力済</v>
      </c>
      <c r="AT1119" s="577" t="str">
        <f t="shared" si="549"/>
        <v/>
      </c>
      <c r="AU1119" s="632" t="str">
        <f t="shared" si="550"/>
        <v>入力済</v>
      </c>
      <c r="AV1119" s="632" t="str">
        <f t="shared" si="551"/>
        <v/>
      </c>
      <c r="AW1119" s="632" t="str">
        <f t="shared" si="552"/>
        <v/>
      </c>
      <c r="AX1119" s="577" t="str">
        <f t="shared" si="553"/>
        <v/>
      </c>
      <c r="AY1119" s="632" t="str">
        <f>IFERROR(VLOOKUP(K1119,【参考】数式用!$AR$3:$AS$49, 2, FALSE), "")</f>
        <v/>
      </c>
      <c r="AZ1119" s="577" t="str">
        <f t="shared" si="554"/>
        <v/>
      </c>
      <c r="BA1119" s="559" t="str">
        <f t="shared" si="555"/>
        <v>入力済</v>
      </c>
      <c r="BB1119" s="632" t="str">
        <f>IFERROR(VLOOKUP(K1119,【参考】数式用!$AX$3:$AY$59, 2, FALSE), "")</f>
        <v/>
      </c>
      <c r="BC1119" s="577" t="str">
        <f t="shared" si="556"/>
        <v/>
      </c>
      <c r="BD1119" s="559" t="str">
        <f t="shared" si="557"/>
        <v>入力済</v>
      </c>
      <c r="BE1119" s="559" t="str">
        <f t="shared" si="558"/>
        <v/>
      </c>
      <c r="BF1119" s="559" t="str">
        <f t="shared" si="559"/>
        <v/>
      </c>
      <c r="BG1119" s="559" t="str">
        <f t="shared" si="560"/>
        <v/>
      </c>
      <c r="BH1119" s="559" t="str">
        <f t="shared" si="561"/>
        <v/>
      </c>
      <c r="BI1119" s="559" t="str">
        <f t="shared" si="562"/>
        <v/>
      </c>
      <c r="BK1119" s="27"/>
      <c r="BL1119" s="606" t="str">
        <f t="shared" si="563"/>
        <v/>
      </c>
      <c r="BM1119" s="606" t="str">
        <f t="shared" si="564"/>
        <v/>
      </c>
      <c r="BN1119" s="606" t="str">
        <f t="shared" si="565"/>
        <v/>
      </c>
      <c r="BO1119" s="607" t="str">
        <f>IFERROR(IF(BN1119="対象",ROUNDDOWN(L1119*VLOOKUP(K1119,【参考】数式用!$A$4:$J$42,10,FALSE)*AA1119,0),""),"")</f>
        <v/>
      </c>
      <c r="BP1119" s="606" t="str">
        <f t="shared" si="569"/>
        <v/>
      </c>
      <c r="BQ1119" s="606" t="str">
        <f t="shared" si="566"/>
        <v/>
      </c>
      <c r="BR1119" s="608" t="str">
        <f t="shared" si="570"/>
        <v/>
      </c>
      <c r="BS1119" s="608" t="str">
        <f t="shared" si="567"/>
        <v/>
      </c>
      <c r="BT1119" s="606" t="str">
        <f t="shared" si="568"/>
        <v/>
      </c>
      <c r="BU1119" s="607" t="str">
        <f>IFERROR(IF(BT1119="Ⅱロ有り",ROUNDDOWN(L1119*VLOOKUP(K1119,【参考】数式用!$A$4:$J$42,10,FALSE)*AA1119,0),""),"")</f>
        <v/>
      </c>
      <c r="BV1119" s="606" t="str">
        <f>IFERROR(IF(BT1119="Ⅱロなし",ROUNDDOWN(L1119*VLOOKUP(K1119,【参考】数式用!$A$4:$J$42,8,FALSE)*AA1119,0),""),"")</f>
        <v/>
      </c>
    </row>
    <row r="1120" spans="1:74" ht="110.1" customHeight="1" thickBot="1">
      <c r="A1120" s="333">
        <v>1107</v>
      </c>
      <c r="B1120" s="1008" t="str">
        <f>IF(基本情報入力シート!B1142="","",基本情報入力シート!B1142)</f>
        <v/>
      </c>
      <c r="C1120" s="1009"/>
      <c r="D1120" s="1009"/>
      <c r="E1120" s="1009"/>
      <c r="F1120" s="1010"/>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24" t="str">
        <f>IF('別紙様式2-2（個票（４、５月））'!M1120="","",'別紙様式2-2（個票（４、５月））'!M1120)</f>
        <v/>
      </c>
      <c r="N1120" s="584" t="str">
        <f>IF('別紙様式2-2（個票（４、５月））'!N1120="","",'別紙様式2-2（個票（４、５月））'!N1120)</f>
        <v/>
      </c>
      <c r="O1120" s="336"/>
      <c r="P1120" s="337" t="str">
        <f>IFERROR(VLOOKUP(K1120,【参考】数式用!$A$2:$M$57,MATCH(O1120,【参考】数式用!$G$3:$M$3,0)+6,0),"")</f>
        <v/>
      </c>
      <c r="Q1120" s="338" t="s">
        <v>118</v>
      </c>
      <c r="R1120" s="339"/>
      <c r="S1120" s="340" t="s">
        <v>183</v>
      </c>
      <c r="T1120" s="339"/>
      <c r="U1120" s="340" t="s">
        <v>184</v>
      </c>
      <c r="V1120" s="339"/>
      <c r="W1120" s="340" t="s">
        <v>183</v>
      </c>
      <c r="X1120" s="339"/>
      <c r="Y1120" s="340" t="s">
        <v>185</v>
      </c>
      <c r="Z1120" s="340" t="s">
        <v>186</v>
      </c>
      <c r="AA1120" s="340" t="str">
        <f t="shared" si="540"/>
        <v/>
      </c>
      <c r="AB1120" s="341" t="s">
        <v>187</v>
      </c>
      <c r="AC1120" s="342" t="str">
        <f t="shared" si="541"/>
        <v/>
      </c>
      <c r="AD1120" s="509" t="str">
        <f t="shared" si="542"/>
        <v/>
      </c>
      <c r="AE1120" s="343" t="str">
        <f>IFERROR(ROUNDDOWN(ROUNDDOWN(ROUND(L1120*VLOOKUP(K1120,【参考】数式用!$A$2:$M$57,MATCH("処遇改善加算Ⅳ",【参考】数式用!$G$3:$M$3,0)+6,0),0),0)*AA1120*0.5,0), "")</f>
        <v/>
      </c>
      <c r="AF1120" s="344"/>
      <c r="AG1120" s="345"/>
      <c r="AH1120" s="345"/>
      <c r="AI1120" s="344"/>
      <c r="AJ1120" s="382"/>
      <c r="AK1120" s="346"/>
      <c r="AL1120" s="324" t="str">
        <f t="shared" si="543"/>
        <v/>
      </c>
      <c r="AM1120" s="325" t="str">
        <f t="shared" si="544"/>
        <v/>
      </c>
      <c r="AN1120" s="255"/>
      <c r="AO1120" s="577" t="str">
        <f>IFERROR(VLOOKUP(K1120,【参考】数式用!$A$2:$N$57,14,FALSE),"")</f>
        <v/>
      </c>
      <c r="AP1120" s="577" t="str">
        <f t="shared" si="545"/>
        <v/>
      </c>
      <c r="AQ1120" s="560" t="str">
        <f t="shared" si="546"/>
        <v/>
      </c>
      <c r="AR1120" s="560" t="str">
        <f t="shared" si="547"/>
        <v>キャリアパス要件Ⅰ・Ⅱ_</v>
      </c>
      <c r="AS1120" s="632" t="str">
        <f t="shared" si="548"/>
        <v>入力済</v>
      </c>
      <c r="AT1120" s="577" t="str">
        <f t="shared" si="549"/>
        <v/>
      </c>
      <c r="AU1120" s="632" t="str">
        <f t="shared" si="550"/>
        <v>入力済</v>
      </c>
      <c r="AV1120" s="632" t="str">
        <f t="shared" si="551"/>
        <v/>
      </c>
      <c r="AW1120" s="632" t="str">
        <f t="shared" si="552"/>
        <v/>
      </c>
      <c r="AX1120" s="577" t="str">
        <f t="shared" si="553"/>
        <v/>
      </c>
      <c r="AY1120" s="632" t="str">
        <f>IFERROR(VLOOKUP(K1120,【参考】数式用!$AR$3:$AS$49, 2, FALSE), "")</f>
        <v/>
      </c>
      <c r="AZ1120" s="577" t="str">
        <f t="shared" si="554"/>
        <v/>
      </c>
      <c r="BA1120" s="559" t="str">
        <f t="shared" si="555"/>
        <v>入力済</v>
      </c>
      <c r="BB1120" s="632" t="str">
        <f>IFERROR(VLOOKUP(K1120,【参考】数式用!$AX$3:$AY$59, 2, FALSE), "")</f>
        <v/>
      </c>
      <c r="BC1120" s="577" t="str">
        <f t="shared" si="556"/>
        <v/>
      </c>
      <c r="BD1120" s="559" t="str">
        <f t="shared" si="557"/>
        <v>入力済</v>
      </c>
      <c r="BE1120" s="559" t="str">
        <f t="shared" si="558"/>
        <v/>
      </c>
      <c r="BF1120" s="559" t="str">
        <f t="shared" si="559"/>
        <v/>
      </c>
      <c r="BG1120" s="559" t="str">
        <f t="shared" si="560"/>
        <v/>
      </c>
      <c r="BH1120" s="559" t="str">
        <f t="shared" si="561"/>
        <v/>
      </c>
      <c r="BI1120" s="559" t="str">
        <f t="shared" si="562"/>
        <v/>
      </c>
      <c r="BK1120" s="27"/>
      <c r="BL1120" s="606" t="str">
        <f t="shared" si="563"/>
        <v/>
      </c>
      <c r="BM1120" s="606" t="str">
        <f t="shared" si="564"/>
        <v/>
      </c>
      <c r="BN1120" s="606" t="str">
        <f t="shared" si="565"/>
        <v/>
      </c>
      <c r="BO1120" s="607" t="str">
        <f>IFERROR(IF(BN1120="対象",ROUNDDOWN(L1120*VLOOKUP(K1120,【参考】数式用!$A$4:$J$42,10,FALSE)*AA1120,0),""),"")</f>
        <v/>
      </c>
      <c r="BP1120" s="606" t="str">
        <f t="shared" si="569"/>
        <v/>
      </c>
      <c r="BQ1120" s="606" t="str">
        <f t="shared" si="566"/>
        <v/>
      </c>
      <c r="BR1120" s="608" t="str">
        <f t="shared" si="570"/>
        <v/>
      </c>
      <c r="BS1120" s="608" t="str">
        <f t="shared" si="567"/>
        <v/>
      </c>
      <c r="BT1120" s="606" t="str">
        <f t="shared" si="568"/>
        <v/>
      </c>
      <c r="BU1120" s="607" t="str">
        <f>IFERROR(IF(BT1120="Ⅱロ有り",ROUNDDOWN(L1120*VLOOKUP(K1120,【参考】数式用!$A$4:$J$42,10,FALSE)*AA1120,0),""),"")</f>
        <v/>
      </c>
      <c r="BV1120" s="606" t="str">
        <f>IFERROR(IF(BT1120="Ⅱロなし",ROUNDDOWN(L1120*VLOOKUP(K1120,【参考】数式用!$A$4:$J$42,8,FALSE)*AA1120,0),""),"")</f>
        <v/>
      </c>
    </row>
    <row r="1121" spans="1:74" ht="110.1" customHeight="1" thickBot="1">
      <c r="A1121" s="333">
        <v>1108</v>
      </c>
      <c r="B1121" s="1008" t="str">
        <f>IF(基本情報入力シート!B1143="","",基本情報入力シート!B1143)</f>
        <v/>
      </c>
      <c r="C1121" s="1009"/>
      <c r="D1121" s="1009"/>
      <c r="E1121" s="1009"/>
      <c r="F1121" s="1010"/>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24" t="str">
        <f>IF('別紙様式2-2（個票（４、５月））'!M1121="","",'別紙様式2-2（個票（４、５月））'!M1121)</f>
        <v/>
      </c>
      <c r="N1121" s="584" t="str">
        <f>IF('別紙様式2-2（個票（４、５月））'!N1121="","",'別紙様式2-2（個票（４、５月））'!N1121)</f>
        <v/>
      </c>
      <c r="O1121" s="336"/>
      <c r="P1121" s="337" t="str">
        <f>IFERROR(VLOOKUP(K1121,【参考】数式用!$A$2:$M$57,MATCH(O1121,【参考】数式用!$G$3:$M$3,0)+6,0),"")</f>
        <v/>
      </c>
      <c r="Q1121" s="338" t="s">
        <v>118</v>
      </c>
      <c r="R1121" s="339"/>
      <c r="S1121" s="340" t="s">
        <v>183</v>
      </c>
      <c r="T1121" s="339"/>
      <c r="U1121" s="340" t="s">
        <v>184</v>
      </c>
      <c r="V1121" s="339"/>
      <c r="W1121" s="340" t="s">
        <v>183</v>
      </c>
      <c r="X1121" s="339"/>
      <c r="Y1121" s="340" t="s">
        <v>185</v>
      </c>
      <c r="Z1121" s="340" t="s">
        <v>186</v>
      </c>
      <c r="AA1121" s="340" t="str">
        <f t="shared" si="540"/>
        <v/>
      </c>
      <c r="AB1121" s="341" t="s">
        <v>187</v>
      </c>
      <c r="AC1121" s="342" t="str">
        <f t="shared" si="541"/>
        <v/>
      </c>
      <c r="AD1121" s="509" t="str">
        <f t="shared" si="542"/>
        <v/>
      </c>
      <c r="AE1121" s="343" t="str">
        <f>IFERROR(ROUNDDOWN(ROUNDDOWN(ROUND(L1121*VLOOKUP(K1121,【参考】数式用!$A$2:$M$57,MATCH("処遇改善加算Ⅳ",【参考】数式用!$G$3:$M$3,0)+6,0),0),0)*AA1121*0.5,0), "")</f>
        <v/>
      </c>
      <c r="AF1121" s="344"/>
      <c r="AG1121" s="345"/>
      <c r="AH1121" s="345"/>
      <c r="AI1121" s="344"/>
      <c r="AJ1121" s="382"/>
      <c r="AK1121" s="346"/>
      <c r="AL1121" s="324" t="str">
        <f t="shared" si="543"/>
        <v/>
      </c>
      <c r="AM1121" s="325" t="str">
        <f t="shared" si="544"/>
        <v/>
      </c>
      <c r="AN1121" s="255"/>
      <c r="AO1121" s="577" t="str">
        <f>IFERROR(VLOOKUP(K1121,【参考】数式用!$A$2:$N$57,14,FALSE),"")</f>
        <v/>
      </c>
      <c r="AP1121" s="577" t="str">
        <f t="shared" si="545"/>
        <v/>
      </c>
      <c r="AQ1121" s="560" t="str">
        <f t="shared" si="546"/>
        <v/>
      </c>
      <c r="AR1121" s="560" t="str">
        <f t="shared" si="547"/>
        <v>キャリアパス要件Ⅰ・Ⅱ_</v>
      </c>
      <c r="AS1121" s="632" t="str">
        <f t="shared" si="548"/>
        <v>入力済</v>
      </c>
      <c r="AT1121" s="577" t="str">
        <f t="shared" si="549"/>
        <v/>
      </c>
      <c r="AU1121" s="632" t="str">
        <f t="shared" si="550"/>
        <v>入力済</v>
      </c>
      <c r="AV1121" s="632" t="str">
        <f t="shared" si="551"/>
        <v/>
      </c>
      <c r="AW1121" s="632" t="str">
        <f t="shared" si="552"/>
        <v/>
      </c>
      <c r="AX1121" s="577" t="str">
        <f t="shared" si="553"/>
        <v/>
      </c>
      <c r="AY1121" s="632" t="str">
        <f>IFERROR(VLOOKUP(K1121,【参考】数式用!$AR$3:$AS$49, 2, FALSE), "")</f>
        <v/>
      </c>
      <c r="AZ1121" s="577" t="str">
        <f t="shared" si="554"/>
        <v/>
      </c>
      <c r="BA1121" s="559" t="str">
        <f t="shared" si="555"/>
        <v>入力済</v>
      </c>
      <c r="BB1121" s="632" t="str">
        <f>IFERROR(VLOOKUP(K1121,【参考】数式用!$AX$3:$AY$59, 2, FALSE), "")</f>
        <v/>
      </c>
      <c r="BC1121" s="577" t="str">
        <f t="shared" si="556"/>
        <v/>
      </c>
      <c r="BD1121" s="559" t="str">
        <f t="shared" si="557"/>
        <v>入力済</v>
      </c>
      <c r="BE1121" s="559" t="str">
        <f t="shared" si="558"/>
        <v/>
      </c>
      <c r="BF1121" s="559" t="str">
        <f t="shared" si="559"/>
        <v/>
      </c>
      <c r="BG1121" s="559" t="str">
        <f t="shared" si="560"/>
        <v/>
      </c>
      <c r="BH1121" s="559" t="str">
        <f t="shared" si="561"/>
        <v/>
      </c>
      <c r="BI1121" s="559" t="str">
        <f t="shared" si="562"/>
        <v/>
      </c>
      <c r="BK1121" s="27"/>
      <c r="BL1121" s="606" t="str">
        <f t="shared" si="563"/>
        <v/>
      </c>
      <c r="BM1121" s="606" t="str">
        <f t="shared" si="564"/>
        <v/>
      </c>
      <c r="BN1121" s="606" t="str">
        <f t="shared" si="565"/>
        <v/>
      </c>
      <c r="BO1121" s="607" t="str">
        <f>IFERROR(IF(BN1121="対象",ROUNDDOWN(L1121*VLOOKUP(K1121,【参考】数式用!$A$4:$J$42,10,FALSE)*AA1121,0),""),"")</f>
        <v/>
      </c>
      <c r="BP1121" s="606" t="str">
        <f t="shared" si="569"/>
        <v/>
      </c>
      <c r="BQ1121" s="606" t="str">
        <f t="shared" si="566"/>
        <v/>
      </c>
      <c r="BR1121" s="608" t="str">
        <f t="shared" si="570"/>
        <v/>
      </c>
      <c r="BS1121" s="608" t="str">
        <f t="shared" si="567"/>
        <v/>
      </c>
      <c r="BT1121" s="606" t="str">
        <f t="shared" si="568"/>
        <v/>
      </c>
      <c r="BU1121" s="607" t="str">
        <f>IFERROR(IF(BT1121="Ⅱロ有り",ROUNDDOWN(L1121*VLOOKUP(K1121,【参考】数式用!$A$4:$J$42,10,FALSE)*AA1121,0),""),"")</f>
        <v/>
      </c>
      <c r="BV1121" s="606" t="str">
        <f>IFERROR(IF(BT1121="Ⅱロなし",ROUNDDOWN(L1121*VLOOKUP(K1121,【参考】数式用!$A$4:$J$42,8,FALSE)*AA1121,0),""),"")</f>
        <v/>
      </c>
    </row>
    <row r="1122" spans="1:74" ht="110.1" customHeight="1" thickBot="1">
      <c r="A1122" s="333">
        <v>1109</v>
      </c>
      <c r="B1122" s="1008" t="str">
        <f>IF(基本情報入力シート!B1144="","",基本情報入力シート!B1144)</f>
        <v/>
      </c>
      <c r="C1122" s="1009"/>
      <c r="D1122" s="1009"/>
      <c r="E1122" s="1009"/>
      <c r="F1122" s="1010"/>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24" t="str">
        <f>IF('別紙様式2-2（個票（４、５月））'!M1122="","",'別紙様式2-2（個票（４、５月））'!M1122)</f>
        <v/>
      </c>
      <c r="N1122" s="584" t="str">
        <f>IF('別紙様式2-2（個票（４、５月））'!N1122="","",'別紙様式2-2（個票（４、５月））'!N1122)</f>
        <v/>
      </c>
      <c r="O1122" s="336"/>
      <c r="P1122" s="337" t="str">
        <f>IFERROR(VLOOKUP(K1122,【参考】数式用!$A$2:$M$57,MATCH(O1122,【参考】数式用!$G$3:$M$3,0)+6,0),"")</f>
        <v/>
      </c>
      <c r="Q1122" s="338" t="s">
        <v>118</v>
      </c>
      <c r="R1122" s="339"/>
      <c r="S1122" s="340" t="s">
        <v>183</v>
      </c>
      <c r="T1122" s="339"/>
      <c r="U1122" s="340" t="s">
        <v>184</v>
      </c>
      <c r="V1122" s="339"/>
      <c r="W1122" s="340" t="s">
        <v>183</v>
      </c>
      <c r="X1122" s="339"/>
      <c r="Y1122" s="340" t="s">
        <v>185</v>
      </c>
      <c r="Z1122" s="340" t="s">
        <v>186</v>
      </c>
      <c r="AA1122" s="340" t="str">
        <f t="shared" si="540"/>
        <v/>
      </c>
      <c r="AB1122" s="341" t="s">
        <v>187</v>
      </c>
      <c r="AC1122" s="342" t="str">
        <f t="shared" si="541"/>
        <v/>
      </c>
      <c r="AD1122" s="509" t="str">
        <f t="shared" si="542"/>
        <v/>
      </c>
      <c r="AE1122" s="343" t="str">
        <f>IFERROR(ROUNDDOWN(ROUNDDOWN(ROUND(L1122*VLOOKUP(K1122,【参考】数式用!$A$2:$M$57,MATCH("処遇改善加算Ⅳ",【参考】数式用!$G$3:$M$3,0)+6,0),0),0)*AA1122*0.5,0), "")</f>
        <v/>
      </c>
      <c r="AF1122" s="344"/>
      <c r="AG1122" s="345"/>
      <c r="AH1122" s="345"/>
      <c r="AI1122" s="344"/>
      <c r="AJ1122" s="382"/>
      <c r="AK1122" s="346"/>
      <c r="AL1122" s="324" t="str">
        <f t="shared" si="543"/>
        <v/>
      </c>
      <c r="AM1122" s="325" t="str">
        <f t="shared" si="544"/>
        <v/>
      </c>
      <c r="AN1122" s="255"/>
      <c r="AO1122" s="577" t="str">
        <f>IFERROR(VLOOKUP(K1122,【参考】数式用!$A$2:$N$57,14,FALSE),"")</f>
        <v/>
      </c>
      <c r="AP1122" s="577" t="str">
        <f t="shared" si="545"/>
        <v/>
      </c>
      <c r="AQ1122" s="560" t="str">
        <f t="shared" si="546"/>
        <v/>
      </c>
      <c r="AR1122" s="560" t="str">
        <f t="shared" si="547"/>
        <v>キャリアパス要件Ⅰ・Ⅱ_</v>
      </c>
      <c r="AS1122" s="632" t="str">
        <f t="shared" si="548"/>
        <v>入力済</v>
      </c>
      <c r="AT1122" s="577" t="str">
        <f t="shared" si="549"/>
        <v/>
      </c>
      <c r="AU1122" s="632" t="str">
        <f t="shared" si="550"/>
        <v>入力済</v>
      </c>
      <c r="AV1122" s="632" t="str">
        <f t="shared" si="551"/>
        <v/>
      </c>
      <c r="AW1122" s="632" t="str">
        <f t="shared" si="552"/>
        <v/>
      </c>
      <c r="AX1122" s="577" t="str">
        <f t="shared" si="553"/>
        <v/>
      </c>
      <c r="AY1122" s="632" t="str">
        <f>IFERROR(VLOOKUP(K1122,【参考】数式用!$AR$3:$AS$49, 2, FALSE), "")</f>
        <v/>
      </c>
      <c r="AZ1122" s="577" t="str">
        <f t="shared" si="554"/>
        <v/>
      </c>
      <c r="BA1122" s="559" t="str">
        <f t="shared" si="555"/>
        <v>入力済</v>
      </c>
      <c r="BB1122" s="632" t="str">
        <f>IFERROR(VLOOKUP(K1122,【参考】数式用!$AX$3:$AY$59, 2, FALSE), "")</f>
        <v/>
      </c>
      <c r="BC1122" s="577" t="str">
        <f t="shared" si="556"/>
        <v/>
      </c>
      <c r="BD1122" s="559" t="str">
        <f t="shared" si="557"/>
        <v>入力済</v>
      </c>
      <c r="BE1122" s="559" t="str">
        <f t="shared" si="558"/>
        <v/>
      </c>
      <c r="BF1122" s="559" t="str">
        <f t="shared" si="559"/>
        <v/>
      </c>
      <c r="BG1122" s="559" t="str">
        <f t="shared" si="560"/>
        <v/>
      </c>
      <c r="BH1122" s="559" t="str">
        <f t="shared" si="561"/>
        <v/>
      </c>
      <c r="BI1122" s="559" t="str">
        <f t="shared" si="562"/>
        <v/>
      </c>
      <c r="BK1122" s="27"/>
      <c r="BL1122" s="606" t="str">
        <f t="shared" si="563"/>
        <v/>
      </c>
      <c r="BM1122" s="606" t="str">
        <f t="shared" si="564"/>
        <v/>
      </c>
      <c r="BN1122" s="606" t="str">
        <f t="shared" si="565"/>
        <v/>
      </c>
      <c r="BO1122" s="607" t="str">
        <f>IFERROR(IF(BN1122="対象",ROUNDDOWN(L1122*VLOOKUP(K1122,【参考】数式用!$A$4:$J$42,10,FALSE)*AA1122,0),""),"")</f>
        <v/>
      </c>
      <c r="BP1122" s="606" t="str">
        <f t="shared" si="569"/>
        <v/>
      </c>
      <c r="BQ1122" s="606" t="str">
        <f t="shared" si="566"/>
        <v/>
      </c>
      <c r="BR1122" s="608" t="str">
        <f t="shared" si="570"/>
        <v/>
      </c>
      <c r="BS1122" s="608" t="str">
        <f t="shared" si="567"/>
        <v/>
      </c>
      <c r="BT1122" s="606" t="str">
        <f t="shared" si="568"/>
        <v/>
      </c>
      <c r="BU1122" s="607" t="str">
        <f>IFERROR(IF(BT1122="Ⅱロ有り",ROUNDDOWN(L1122*VLOOKUP(K1122,【参考】数式用!$A$4:$J$42,10,FALSE)*AA1122,0),""),"")</f>
        <v/>
      </c>
      <c r="BV1122" s="606" t="str">
        <f>IFERROR(IF(BT1122="Ⅱロなし",ROUNDDOWN(L1122*VLOOKUP(K1122,【参考】数式用!$A$4:$J$42,8,FALSE)*AA1122,0),""),"")</f>
        <v/>
      </c>
    </row>
    <row r="1123" spans="1:74" ht="110.1" customHeight="1" thickBot="1">
      <c r="A1123" s="333">
        <v>1110</v>
      </c>
      <c r="B1123" s="1008" t="str">
        <f>IF(基本情報入力シート!B1145="","",基本情報入力シート!B1145)</f>
        <v/>
      </c>
      <c r="C1123" s="1009"/>
      <c r="D1123" s="1009"/>
      <c r="E1123" s="1009"/>
      <c r="F1123" s="1010"/>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24" t="str">
        <f>IF('別紙様式2-2（個票（４、５月））'!M1123="","",'別紙様式2-2（個票（４、５月））'!M1123)</f>
        <v/>
      </c>
      <c r="N1123" s="584" t="str">
        <f>IF('別紙様式2-2（個票（４、５月））'!N1123="","",'別紙様式2-2（個票（４、５月））'!N1123)</f>
        <v/>
      </c>
      <c r="O1123" s="336"/>
      <c r="P1123" s="337" t="str">
        <f>IFERROR(VLOOKUP(K1123,【参考】数式用!$A$2:$M$57,MATCH(O1123,【参考】数式用!$G$3:$M$3,0)+6,0),"")</f>
        <v/>
      </c>
      <c r="Q1123" s="338" t="s">
        <v>118</v>
      </c>
      <c r="R1123" s="339"/>
      <c r="S1123" s="340" t="s">
        <v>183</v>
      </c>
      <c r="T1123" s="339"/>
      <c r="U1123" s="340" t="s">
        <v>184</v>
      </c>
      <c r="V1123" s="339"/>
      <c r="W1123" s="340" t="s">
        <v>183</v>
      </c>
      <c r="X1123" s="339"/>
      <c r="Y1123" s="340" t="s">
        <v>185</v>
      </c>
      <c r="Z1123" s="340" t="s">
        <v>186</v>
      </c>
      <c r="AA1123" s="340" t="str">
        <f t="shared" si="540"/>
        <v/>
      </c>
      <c r="AB1123" s="341" t="s">
        <v>187</v>
      </c>
      <c r="AC1123" s="342" t="str">
        <f t="shared" si="541"/>
        <v/>
      </c>
      <c r="AD1123" s="509" t="str">
        <f t="shared" si="542"/>
        <v/>
      </c>
      <c r="AE1123" s="343" t="str">
        <f>IFERROR(ROUNDDOWN(ROUNDDOWN(ROUND(L1123*VLOOKUP(K1123,【参考】数式用!$A$2:$M$57,MATCH("処遇改善加算Ⅳ",【参考】数式用!$G$3:$M$3,0)+6,0),0),0)*AA1123*0.5,0), "")</f>
        <v/>
      </c>
      <c r="AF1123" s="344"/>
      <c r="AG1123" s="345"/>
      <c r="AH1123" s="345"/>
      <c r="AI1123" s="344"/>
      <c r="AJ1123" s="382"/>
      <c r="AK1123" s="346"/>
      <c r="AL1123" s="324" t="str">
        <f t="shared" si="543"/>
        <v/>
      </c>
      <c r="AM1123" s="325" t="str">
        <f t="shared" si="544"/>
        <v/>
      </c>
      <c r="AN1123" s="255"/>
      <c r="AO1123" s="577" t="str">
        <f>IFERROR(VLOOKUP(K1123,【参考】数式用!$A$2:$N$57,14,FALSE),"")</f>
        <v/>
      </c>
      <c r="AP1123" s="577" t="str">
        <f t="shared" si="545"/>
        <v/>
      </c>
      <c r="AQ1123" s="560" t="str">
        <f t="shared" si="546"/>
        <v/>
      </c>
      <c r="AR1123" s="560" t="str">
        <f t="shared" si="547"/>
        <v>キャリアパス要件Ⅰ・Ⅱ_</v>
      </c>
      <c r="AS1123" s="632" t="str">
        <f t="shared" si="548"/>
        <v>入力済</v>
      </c>
      <c r="AT1123" s="577" t="str">
        <f t="shared" si="549"/>
        <v/>
      </c>
      <c r="AU1123" s="632" t="str">
        <f t="shared" si="550"/>
        <v>入力済</v>
      </c>
      <c r="AV1123" s="632" t="str">
        <f t="shared" si="551"/>
        <v/>
      </c>
      <c r="AW1123" s="632" t="str">
        <f t="shared" si="552"/>
        <v/>
      </c>
      <c r="AX1123" s="577" t="str">
        <f t="shared" si="553"/>
        <v/>
      </c>
      <c r="AY1123" s="632" t="str">
        <f>IFERROR(VLOOKUP(K1123,【参考】数式用!$AR$3:$AS$49, 2, FALSE), "")</f>
        <v/>
      </c>
      <c r="AZ1123" s="577" t="str">
        <f t="shared" si="554"/>
        <v/>
      </c>
      <c r="BA1123" s="559" t="str">
        <f t="shared" si="555"/>
        <v>入力済</v>
      </c>
      <c r="BB1123" s="632" t="str">
        <f>IFERROR(VLOOKUP(K1123,【参考】数式用!$AX$3:$AY$59, 2, FALSE), "")</f>
        <v/>
      </c>
      <c r="BC1123" s="577" t="str">
        <f t="shared" si="556"/>
        <v/>
      </c>
      <c r="BD1123" s="559" t="str">
        <f t="shared" si="557"/>
        <v>入力済</v>
      </c>
      <c r="BE1123" s="559" t="str">
        <f t="shared" si="558"/>
        <v/>
      </c>
      <c r="BF1123" s="559" t="str">
        <f t="shared" si="559"/>
        <v/>
      </c>
      <c r="BG1123" s="559" t="str">
        <f t="shared" si="560"/>
        <v/>
      </c>
      <c r="BH1123" s="559" t="str">
        <f t="shared" si="561"/>
        <v/>
      </c>
      <c r="BI1123" s="559" t="str">
        <f t="shared" si="562"/>
        <v/>
      </c>
      <c r="BK1123" s="27"/>
      <c r="BL1123" s="606" t="str">
        <f t="shared" si="563"/>
        <v/>
      </c>
      <c r="BM1123" s="606" t="str">
        <f t="shared" si="564"/>
        <v/>
      </c>
      <c r="BN1123" s="606" t="str">
        <f t="shared" si="565"/>
        <v/>
      </c>
      <c r="BO1123" s="607" t="str">
        <f>IFERROR(IF(BN1123="対象",ROUNDDOWN(L1123*VLOOKUP(K1123,【参考】数式用!$A$4:$J$42,10,FALSE)*AA1123,0),""),"")</f>
        <v/>
      </c>
      <c r="BP1123" s="606" t="str">
        <f t="shared" si="569"/>
        <v/>
      </c>
      <c r="BQ1123" s="606" t="str">
        <f t="shared" si="566"/>
        <v/>
      </c>
      <c r="BR1123" s="608" t="str">
        <f t="shared" si="570"/>
        <v/>
      </c>
      <c r="BS1123" s="608" t="str">
        <f t="shared" si="567"/>
        <v/>
      </c>
      <c r="BT1123" s="606" t="str">
        <f t="shared" si="568"/>
        <v/>
      </c>
      <c r="BU1123" s="607" t="str">
        <f>IFERROR(IF(BT1123="Ⅱロ有り",ROUNDDOWN(L1123*VLOOKUP(K1123,【参考】数式用!$A$4:$J$42,10,FALSE)*AA1123,0),""),"")</f>
        <v/>
      </c>
      <c r="BV1123" s="606" t="str">
        <f>IFERROR(IF(BT1123="Ⅱロなし",ROUNDDOWN(L1123*VLOOKUP(K1123,【参考】数式用!$A$4:$J$42,8,FALSE)*AA1123,0),""),"")</f>
        <v/>
      </c>
    </row>
    <row r="1124" spans="1:74" ht="110.1" customHeight="1" thickBot="1">
      <c r="A1124" s="333">
        <v>1111</v>
      </c>
      <c r="B1124" s="1008" t="str">
        <f>IF(基本情報入力シート!B1146="","",基本情報入力シート!B1146)</f>
        <v/>
      </c>
      <c r="C1124" s="1009"/>
      <c r="D1124" s="1009"/>
      <c r="E1124" s="1009"/>
      <c r="F1124" s="1010"/>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24" t="str">
        <f>IF('別紙様式2-2（個票（４、５月））'!M1124="","",'別紙様式2-2（個票（４、５月））'!M1124)</f>
        <v/>
      </c>
      <c r="N1124" s="584" t="str">
        <f>IF('別紙様式2-2（個票（４、５月））'!N1124="","",'別紙様式2-2（個票（４、５月））'!N1124)</f>
        <v/>
      </c>
      <c r="O1124" s="336"/>
      <c r="P1124" s="337" t="str">
        <f>IFERROR(VLOOKUP(K1124,【参考】数式用!$A$2:$M$57,MATCH(O1124,【参考】数式用!$G$3:$M$3,0)+6,0),"")</f>
        <v/>
      </c>
      <c r="Q1124" s="338" t="s">
        <v>118</v>
      </c>
      <c r="R1124" s="339"/>
      <c r="S1124" s="340" t="s">
        <v>183</v>
      </c>
      <c r="T1124" s="339"/>
      <c r="U1124" s="340" t="s">
        <v>184</v>
      </c>
      <c r="V1124" s="339"/>
      <c r="W1124" s="340" t="s">
        <v>183</v>
      </c>
      <c r="X1124" s="339"/>
      <c r="Y1124" s="340" t="s">
        <v>185</v>
      </c>
      <c r="Z1124" s="340" t="s">
        <v>186</v>
      </c>
      <c r="AA1124" s="340" t="str">
        <f t="shared" si="540"/>
        <v/>
      </c>
      <c r="AB1124" s="341" t="s">
        <v>187</v>
      </c>
      <c r="AC1124" s="342" t="str">
        <f t="shared" si="541"/>
        <v/>
      </c>
      <c r="AD1124" s="509" t="str">
        <f t="shared" si="542"/>
        <v/>
      </c>
      <c r="AE1124" s="343" t="str">
        <f>IFERROR(ROUNDDOWN(ROUNDDOWN(ROUND(L1124*VLOOKUP(K1124,【参考】数式用!$A$2:$M$57,MATCH("処遇改善加算Ⅳ",【参考】数式用!$G$3:$M$3,0)+6,0),0),0)*AA1124*0.5,0), "")</f>
        <v/>
      </c>
      <c r="AF1124" s="344"/>
      <c r="AG1124" s="345"/>
      <c r="AH1124" s="345"/>
      <c r="AI1124" s="344"/>
      <c r="AJ1124" s="382"/>
      <c r="AK1124" s="346"/>
      <c r="AL1124" s="324" t="str">
        <f t="shared" si="543"/>
        <v/>
      </c>
      <c r="AM1124" s="325" t="str">
        <f t="shared" si="544"/>
        <v/>
      </c>
      <c r="AN1124" s="255"/>
      <c r="AO1124" s="577" t="str">
        <f>IFERROR(VLOOKUP(K1124,【参考】数式用!$A$2:$N$57,14,FALSE),"")</f>
        <v/>
      </c>
      <c r="AP1124" s="577" t="str">
        <f t="shared" si="545"/>
        <v/>
      </c>
      <c r="AQ1124" s="560" t="str">
        <f t="shared" si="546"/>
        <v/>
      </c>
      <c r="AR1124" s="560" t="str">
        <f t="shared" si="547"/>
        <v>キャリアパス要件Ⅰ・Ⅱ_</v>
      </c>
      <c r="AS1124" s="632" t="str">
        <f t="shared" si="548"/>
        <v>入力済</v>
      </c>
      <c r="AT1124" s="577" t="str">
        <f t="shared" si="549"/>
        <v/>
      </c>
      <c r="AU1124" s="632" t="str">
        <f t="shared" si="550"/>
        <v>入力済</v>
      </c>
      <c r="AV1124" s="632" t="str">
        <f t="shared" si="551"/>
        <v/>
      </c>
      <c r="AW1124" s="632" t="str">
        <f t="shared" si="552"/>
        <v/>
      </c>
      <c r="AX1124" s="577" t="str">
        <f t="shared" si="553"/>
        <v/>
      </c>
      <c r="AY1124" s="632" t="str">
        <f>IFERROR(VLOOKUP(K1124,【参考】数式用!$AR$3:$AS$49, 2, FALSE), "")</f>
        <v/>
      </c>
      <c r="AZ1124" s="577" t="str">
        <f t="shared" si="554"/>
        <v/>
      </c>
      <c r="BA1124" s="559" t="str">
        <f t="shared" si="555"/>
        <v>入力済</v>
      </c>
      <c r="BB1124" s="632" t="str">
        <f>IFERROR(VLOOKUP(K1124,【参考】数式用!$AX$3:$AY$59, 2, FALSE), "")</f>
        <v/>
      </c>
      <c r="BC1124" s="577" t="str">
        <f t="shared" si="556"/>
        <v/>
      </c>
      <c r="BD1124" s="559" t="str">
        <f t="shared" si="557"/>
        <v>入力済</v>
      </c>
      <c r="BE1124" s="559" t="str">
        <f t="shared" si="558"/>
        <v/>
      </c>
      <c r="BF1124" s="559" t="str">
        <f t="shared" si="559"/>
        <v/>
      </c>
      <c r="BG1124" s="559" t="str">
        <f t="shared" si="560"/>
        <v/>
      </c>
      <c r="BH1124" s="559" t="str">
        <f t="shared" si="561"/>
        <v/>
      </c>
      <c r="BI1124" s="559" t="str">
        <f t="shared" si="562"/>
        <v/>
      </c>
      <c r="BK1124" s="27"/>
      <c r="BL1124" s="606" t="str">
        <f t="shared" si="563"/>
        <v/>
      </c>
      <c r="BM1124" s="606" t="str">
        <f t="shared" si="564"/>
        <v/>
      </c>
      <c r="BN1124" s="606" t="str">
        <f t="shared" si="565"/>
        <v/>
      </c>
      <c r="BO1124" s="607" t="str">
        <f>IFERROR(IF(BN1124="対象",ROUNDDOWN(L1124*VLOOKUP(K1124,【参考】数式用!$A$4:$J$42,10,FALSE)*AA1124,0),""),"")</f>
        <v/>
      </c>
      <c r="BP1124" s="606" t="str">
        <f t="shared" si="569"/>
        <v/>
      </c>
      <c r="BQ1124" s="606" t="str">
        <f t="shared" si="566"/>
        <v/>
      </c>
      <c r="BR1124" s="608" t="str">
        <f t="shared" si="570"/>
        <v/>
      </c>
      <c r="BS1124" s="608" t="str">
        <f t="shared" si="567"/>
        <v/>
      </c>
      <c r="BT1124" s="606" t="str">
        <f t="shared" si="568"/>
        <v/>
      </c>
      <c r="BU1124" s="607" t="str">
        <f>IFERROR(IF(BT1124="Ⅱロ有り",ROUNDDOWN(L1124*VLOOKUP(K1124,【参考】数式用!$A$4:$J$42,10,FALSE)*AA1124,0),""),"")</f>
        <v/>
      </c>
      <c r="BV1124" s="606" t="str">
        <f>IFERROR(IF(BT1124="Ⅱロなし",ROUNDDOWN(L1124*VLOOKUP(K1124,【参考】数式用!$A$4:$J$42,8,FALSE)*AA1124,0),""),"")</f>
        <v/>
      </c>
    </row>
    <row r="1125" spans="1:74" ht="110.1" customHeight="1" thickBot="1">
      <c r="A1125" s="333">
        <v>1112</v>
      </c>
      <c r="B1125" s="1008" t="str">
        <f>IF(基本情報入力シート!B1147="","",基本情報入力シート!B1147)</f>
        <v/>
      </c>
      <c r="C1125" s="1009"/>
      <c r="D1125" s="1009"/>
      <c r="E1125" s="1009"/>
      <c r="F1125" s="1010"/>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24" t="str">
        <f>IF('別紙様式2-2（個票（４、５月））'!M1125="","",'別紙様式2-2（個票（４、５月））'!M1125)</f>
        <v/>
      </c>
      <c r="N1125" s="584" t="str">
        <f>IF('別紙様式2-2（個票（４、５月））'!N1125="","",'別紙様式2-2（個票（４、５月））'!N1125)</f>
        <v/>
      </c>
      <c r="O1125" s="336"/>
      <c r="P1125" s="337" t="str">
        <f>IFERROR(VLOOKUP(K1125,【参考】数式用!$A$2:$M$57,MATCH(O1125,【参考】数式用!$G$3:$M$3,0)+6,0),"")</f>
        <v/>
      </c>
      <c r="Q1125" s="338" t="s">
        <v>118</v>
      </c>
      <c r="R1125" s="339"/>
      <c r="S1125" s="340" t="s">
        <v>183</v>
      </c>
      <c r="T1125" s="339"/>
      <c r="U1125" s="340" t="s">
        <v>184</v>
      </c>
      <c r="V1125" s="339"/>
      <c r="W1125" s="340" t="s">
        <v>183</v>
      </c>
      <c r="X1125" s="339"/>
      <c r="Y1125" s="340" t="s">
        <v>185</v>
      </c>
      <c r="Z1125" s="340" t="s">
        <v>186</v>
      </c>
      <c r="AA1125" s="340" t="str">
        <f t="shared" si="540"/>
        <v/>
      </c>
      <c r="AB1125" s="341" t="s">
        <v>187</v>
      </c>
      <c r="AC1125" s="342" t="str">
        <f t="shared" si="541"/>
        <v/>
      </c>
      <c r="AD1125" s="509" t="str">
        <f t="shared" si="542"/>
        <v/>
      </c>
      <c r="AE1125" s="343" t="str">
        <f>IFERROR(ROUNDDOWN(ROUNDDOWN(ROUND(L1125*VLOOKUP(K1125,【参考】数式用!$A$2:$M$57,MATCH("処遇改善加算Ⅳ",【参考】数式用!$G$3:$M$3,0)+6,0),0),0)*AA1125*0.5,0), "")</f>
        <v/>
      </c>
      <c r="AF1125" s="344"/>
      <c r="AG1125" s="345"/>
      <c r="AH1125" s="345"/>
      <c r="AI1125" s="344"/>
      <c r="AJ1125" s="382"/>
      <c r="AK1125" s="346"/>
      <c r="AL1125" s="324" t="str">
        <f t="shared" si="543"/>
        <v/>
      </c>
      <c r="AM1125" s="325" t="str">
        <f t="shared" si="544"/>
        <v/>
      </c>
      <c r="AN1125" s="255"/>
      <c r="AO1125" s="577" t="str">
        <f>IFERROR(VLOOKUP(K1125,【参考】数式用!$A$2:$N$57,14,FALSE),"")</f>
        <v/>
      </c>
      <c r="AP1125" s="577" t="str">
        <f t="shared" si="545"/>
        <v/>
      </c>
      <c r="AQ1125" s="560" t="str">
        <f t="shared" si="546"/>
        <v/>
      </c>
      <c r="AR1125" s="560" t="str">
        <f t="shared" si="547"/>
        <v>キャリアパス要件Ⅰ・Ⅱ_</v>
      </c>
      <c r="AS1125" s="632" t="str">
        <f t="shared" si="548"/>
        <v>入力済</v>
      </c>
      <c r="AT1125" s="577" t="str">
        <f t="shared" si="549"/>
        <v/>
      </c>
      <c r="AU1125" s="632" t="str">
        <f t="shared" si="550"/>
        <v>入力済</v>
      </c>
      <c r="AV1125" s="632" t="str">
        <f t="shared" si="551"/>
        <v/>
      </c>
      <c r="AW1125" s="632" t="str">
        <f t="shared" si="552"/>
        <v/>
      </c>
      <c r="AX1125" s="577" t="str">
        <f t="shared" si="553"/>
        <v/>
      </c>
      <c r="AY1125" s="632" t="str">
        <f>IFERROR(VLOOKUP(K1125,【参考】数式用!$AR$3:$AS$49, 2, FALSE), "")</f>
        <v/>
      </c>
      <c r="AZ1125" s="577" t="str">
        <f t="shared" si="554"/>
        <v/>
      </c>
      <c r="BA1125" s="559" t="str">
        <f t="shared" si="555"/>
        <v>入力済</v>
      </c>
      <c r="BB1125" s="632" t="str">
        <f>IFERROR(VLOOKUP(K1125,【参考】数式用!$AX$3:$AY$59, 2, FALSE), "")</f>
        <v/>
      </c>
      <c r="BC1125" s="577" t="str">
        <f t="shared" si="556"/>
        <v/>
      </c>
      <c r="BD1125" s="559" t="str">
        <f t="shared" si="557"/>
        <v>入力済</v>
      </c>
      <c r="BE1125" s="559" t="str">
        <f t="shared" si="558"/>
        <v/>
      </c>
      <c r="BF1125" s="559" t="str">
        <f t="shared" si="559"/>
        <v/>
      </c>
      <c r="BG1125" s="559" t="str">
        <f t="shared" si="560"/>
        <v/>
      </c>
      <c r="BH1125" s="559" t="str">
        <f t="shared" si="561"/>
        <v/>
      </c>
      <c r="BI1125" s="559" t="str">
        <f t="shared" si="562"/>
        <v/>
      </c>
      <c r="BK1125" s="27"/>
      <c r="BL1125" s="606" t="str">
        <f t="shared" si="563"/>
        <v/>
      </c>
      <c r="BM1125" s="606" t="str">
        <f t="shared" si="564"/>
        <v/>
      </c>
      <c r="BN1125" s="606" t="str">
        <f t="shared" si="565"/>
        <v/>
      </c>
      <c r="BO1125" s="607" t="str">
        <f>IFERROR(IF(BN1125="対象",ROUNDDOWN(L1125*VLOOKUP(K1125,【参考】数式用!$A$4:$J$42,10,FALSE)*AA1125,0),""),"")</f>
        <v/>
      </c>
      <c r="BP1125" s="606" t="str">
        <f t="shared" si="569"/>
        <v/>
      </c>
      <c r="BQ1125" s="606" t="str">
        <f t="shared" si="566"/>
        <v/>
      </c>
      <c r="BR1125" s="608" t="str">
        <f t="shared" si="570"/>
        <v/>
      </c>
      <c r="BS1125" s="608" t="str">
        <f t="shared" si="567"/>
        <v/>
      </c>
      <c r="BT1125" s="606" t="str">
        <f t="shared" si="568"/>
        <v/>
      </c>
      <c r="BU1125" s="607" t="str">
        <f>IFERROR(IF(BT1125="Ⅱロ有り",ROUNDDOWN(L1125*VLOOKUP(K1125,【参考】数式用!$A$4:$J$42,10,FALSE)*AA1125,0),""),"")</f>
        <v/>
      </c>
      <c r="BV1125" s="606" t="str">
        <f>IFERROR(IF(BT1125="Ⅱロなし",ROUNDDOWN(L1125*VLOOKUP(K1125,【参考】数式用!$A$4:$J$42,8,FALSE)*AA1125,0),""),"")</f>
        <v/>
      </c>
    </row>
    <row r="1126" spans="1:74" ht="110.1" customHeight="1" thickBot="1">
      <c r="A1126" s="333">
        <v>1113</v>
      </c>
      <c r="B1126" s="1008" t="str">
        <f>IF(基本情報入力シート!B1148="","",基本情報入力シート!B1148)</f>
        <v/>
      </c>
      <c r="C1126" s="1009"/>
      <c r="D1126" s="1009"/>
      <c r="E1126" s="1009"/>
      <c r="F1126" s="1010"/>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24" t="str">
        <f>IF('別紙様式2-2（個票（４、５月））'!M1126="","",'別紙様式2-2（個票（４、５月））'!M1126)</f>
        <v/>
      </c>
      <c r="N1126" s="584" t="str">
        <f>IF('別紙様式2-2（個票（４、５月））'!N1126="","",'別紙様式2-2（個票（４、５月））'!N1126)</f>
        <v/>
      </c>
      <c r="O1126" s="336"/>
      <c r="P1126" s="337" t="str">
        <f>IFERROR(VLOOKUP(K1126,【参考】数式用!$A$2:$M$57,MATCH(O1126,【参考】数式用!$G$3:$M$3,0)+6,0),"")</f>
        <v/>
      </c>
      <c r="Q1126" s="338" t="s">
        <v>118</v>
      </c>
      <c r="R1126" s="339"/>
      <c r="S1126" s="340" t="s">
        <v>183</v>
      </c>
      <c r="T1126" s="339"/>
      <c r="U1126" s="340" t="s">
        <v>184</v>
      </c>
      <c r="V1126" s="339"/>
      <c r="W1126" s="340" t="s">
        <v>183</v>
      </c>
      <c r="X1126" s="339"/>
      <c r="Y1126" s="340" t="s">
        <v>185</v>
      </c>
      <c r="Z1126" s="340" t="s">
        <v>186</v>
      </c>
      <c r="AA1126" s="340" t="str">
        <f t="shared" si="540"/>
        <v/>
      </c>
      <c r="AB1126" s="341" t="s">
        <v>187</v>
      </c>
      <c r="AC1126" s="342" t="str">
        <f t="shared" si="541"/>
        <v/>
      </c>
      <c r="AD1126" s="509" t="str">
        <f t="shared" si="542"/>
        <v/>
      </c>
      <c r="AE1126" s="343" t="str">
        <f>IFERROR(ROUNDDOWN(ROUNDDOWN(ROUND(L1126*VLOOKUP(K1126,【参考】数式用!$A$2:$M$57,MATCH("処遇改善加算Ⅳ",【参考】数式用!$G$3:$M$3,0)+6,0),0),0)*AA1126*0.5,0), "")</f>
        <v/>
      </c>
      <c r="AF1126" s="344"/>
      <c r="AG1126" s="345"/>
      <c r="AH1126" s="345"/>
      <c r="AI1126" s="344"/>
      <c r="AJ1126" s="382"/>
      <c r="AK1126" s="346"/>
      <c r="AL1126" s="324" t="str">
        <f t="shared" si="543"/>
        <v/>
      </c>
      <c r="AM1126" s="325" t="str">
        <f t="shared" si="544"/>
        <v/>
      </c>
      <c r="AN1126" s="255"/>
      <c r="AO1126" s="577" t="str">
        <f>IFERROR(VLOOKUP(K1126,【参考】数式用!$A$2:$N$57,14,FALSE),"")</f>
        <v/>
      </c>
      <c r="AP1126" s="577" t="str">
        <f t="shared" si="545"/>
        <v/>
      </c>
      <c r="AQ1126" s="560" t="str">
        <f t="shared" si="546"/>
        <v/>
      </c>
      <c r="AR1126" s="560" t="str">
        <f t="shared" si="547"/>
        <v>キャリアパス要件Ⅰ・Ⅱ_</v>
      </c>
      <c r="AS1126" s="632" t="str">
        <f t="shared" si="548"/>
        <v>入力済</v>
      </c>
      <c r="AT1126" s="577" t="str">
        <f t="shared" si="549"/>
        <v/>
      </c>
      <c r="AU1126" s="632" t="str">
        <f t="shared" si="550"/>
        <v>入力済</v>
      </c>
      <c r="AV1126" s="632" t="str">
        <f t="shared" si="551"/>
        <v/>
      </c>
      <c r="AW1126" s="632" t="str">
        <f t="shared" si="552"/>
        <v/>
      </c>
      <c r="AX1126" s="577" t="str">
        <f t="shared" si="553"/>
        <v/>
      </c>
      <c r="AY1126" s="632" t="str">
        <f>IFERROR(VLOOKUP(K1126,【参考】数式用!$AR$3:$AS$49, 2, FALSE), "")</f>
        <v/>
      </c>
      <c r="AZ1126" s="577" t="str">
        <f t="shared" si="554"/>
        <v/>
      </c>
      <c r="BA1126" s="559" t="str">
        <f t="shared" si="555"/>
        <v>入力済</v>
      </c>
      <c r="BB1126" s="632" t="str">
        <f>IFERROR(VLOOKUP(K1126,【参考】数式用!$AX$3:$AY$59, 2, FALSE), "")</f>
        <v/>
      </c>
      <c r="BC1126" s="577" t="str">
        <f t="shared" si="556"/>
        <v/>
      </c>
      <c r="BD1126" s="559" t="str">
        <f t="shared" si="557"/>
        <v>入力済</v>
      </c>
      <c r="BE1126" s="559" t="str">
        <f t="shared" si="558"/>
        <v/>
      </c>
      <c r="BF1126" s="559" t="str">
        <f t="shared" si="559"/>
        <v/>
      </c>
      <c r="BG1126" s="559" t="str">
        <f t="shared" si="560"/>
        <v/>
      </c>
      <c r="BH1126" s="559" t="str">
        <f t="shared" si="561"/>
        <v/>
      </c>
      <c r="BI1126" s="559" t="str">
        <f t="shared" si="562"/>
        <v/>
      </c>
      <c r="BK1126" s="27"/>
      <c r="BL1126" s="606" t="str">
        <f t="shared" si="563"/>
        <v/>
      </c>
      <c r="BM1126" s="606" t="str">
        <f t="shared" si="564"/>
        <v/>
      </c>
      <c r="BN1126" s="606" t="str">
        <f t="shared" si="565"/>
        <v/>
      </c>
      <c r="BO1126" s="607" t="str">
        <f>IFERROR(IF(BN1126="対象",ROUNDDOWN(L1126*VLOOKUP(K1126,【参考】数式用!$A$4:$J$42,10,FALSE)*AA1126,0),""),"")</f>
        <v/>
      </c>
      <c r="BP1126" s="606" t="str">
        <f t="shared" si="569"/>
        <v/>
      </c>
      <c r="BQ1126" s="606" t="str">
        <f t="shared" si="566"/>
        <v/>
      </c>
      <c r="BR1126" s="608" t="str">
        <f t="shared" si="570"/>
        <v/>
      </c>
      <c r="BS1126" s="608" t="str">
        <f t="shared" si="567"/>
        <v/>
      </c>
      <c r="BT1126" s="606" t="str">
        <f t="shared" si="568"/>
        <v/>
      </c>
      <c r="BU1126" s="607" t="str">
        <f>IFERROR(IF(BT1126="Ⅱロ有り",ROUNDDOWN(L1126*VLOOKUP(K1126,【参考】数式用!$A$4:$J$42,10,FALSE)*AA1126,0),""),"")</f>
        <v/>
      </c>
      <c r="BV1126" s="606" t="str">
        <f>IFERROR(IF(BT1126="Ⅱロなし",ROUNDDOWN(L1126*VLOOKUP(K1126,【参考】数式用!$A$4:$J$42,8,FALSE)*AA1126,0),""),"")</f>
        <v/>
      </c>
    </row>
    <row r="1127" spans="1:74" ht="110.1" customHeight="1" thickBot="1">
      <c r="A1127" s="333">
        <v>1114</v>
      </c>
      <c r="B1127" s="1008" t="str">
        <f>IF(基本情報入力シート!B1149="","",基本情報入力シート!B1149)</f>
        <v/>
      </c>
      <c r="C1127" s="1009"/>
      <c r="D1127" s="1009"/>
      <c r="E1127" s="1009"/>
      <c r="F1127" s="1010"/>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24" t="str">
        <f>IF('別紙様式2-2（個票（４、５月））'!M1127="","",'別紙様式2-2（個票（４、５月））'!M1127)</f>
        <v/>
      </c>
      <c r="N1127" s="584" t="str">
        <f>IF('別紙様式2-2（個票（４、５月））'!N1127="","",'別紙様式2-2（個票（４、５月））'!N1127)</f>
        <v/>
      </c>
      <c r="O1127" s="336"/>
      <c r="P1127" s="337" t="str">
        <f>IFERROR(VLOOKUP(K1127,【参考】数式用!$A$2:$M$57,MATCH(O1127,【参考】数式用!$G$3:$M$3,0)+6,0),"")</f>
        <v/>
      </c>
      <c r="Q1127" s="338" t="s">
        <v>118</v>
      </c>
      <c r="R1127" s="339"/>
      <c r="S1127" s="340" t="s">
        <v>183</v>
      </c>
      <c r="T1127" s="339"/>
      <c r="U1127" s="340" t="s">
        <v>184</v>
      </c>
      <c r="V1127" s="339"/>
      <c r="W1127" s="340" t="s">
        <v>183</v>
      </c>
      <c r="X1127" s="339"/>
      <c r="Y1127" s="340" t="s">
        <v>185</v>
      </c>
      <c r="Z1127" s="340" t="s">
        <v>186</v>
      </c>
      <c r="AA1127" s="340" t="str">
        <f t="shared" si="540"/>
        <v/>
      </c>
      <c r="AB1127" s="341" t="s">
        <v>187</v>
      </c>
      <c r="AC1127" s="342" t="str">
        <f t="shared" si="541"/>
        <v/>
      </c>
      <c r="AD1127" s="509" t="str">
        <f t="shared" si="542"/>
        <v/>
      </c>
      <c r="AE1127" s="343" t="str">
        <f>IFERROR(ROUNDDOWN(ROUNDDOWN(ROUND(L1127*VLOOKUP(K1127,【参考】数式用!$A$2:$M$57,MATCH("処遇改善加算Ⅳ",【参考】数式用!$G$3:$M$3,0)+6,0),0),0)*AA1127*0.5,0), "")</f>
        <v/>
      </c>
      <c r="AF1127" s="344"/>
      <c r="AG1127" s="345"/>
      <c r="AH1127" s="345"/>
      <c r="AI1127" s="344"/>
      <c r="AJ1127" s="382"/>
      <c r="AK1127" s="346"/>
      <c r="AL1127" s="324" t="str">
        <f t="shared" si="543"/>
        <v/>
      </c>
      <c r="AM1127" s="325" t="str">
        <f t="shared" si="544"/>
        <v/>
      </c>
      <c r="AN1127" s="255"/>
      <c r="AO1127" s="577" t="str">
        <f>IFERROR(VLOOKUP(K1127,【参考】数式用!$A$2:$N$57,14,FALSE),"")</f>
        <v/>
      </c>
      <c r="AP1127" s="577" t="str">
        <f t="shared" si="545"/>
        <v/>
      </c>
      <c r="AQ1127" s="560" t="str">
        <f t="shared" si="546"/>
        <v/>
      </c>
      <c r="AR1127" s="560" t="str">
        <f t="shared" si="547"/>
        <v>キャリアパス要件Ⅰ・Ⅱ_</v>
      </c>
      <c r="AS1127" s="632" t="str">
        <f t="shared" si="548"/>
        <v>入力済</v>
      </c>
      <c r="AT1127" s="577" t="str">
        <f t="shared" si="549"/>
        <v/>
      </c>
      <c r="AU1127" s="632" t="str">
        <f t="shared" si="550"/>
        <v>入力済</v>
      </c>
      <c r="AV1127" s="632" t="str">
        <f t="shared" si="551"/>
        <v/>
      </c>
      <c r="AW1127" s="632" t="str">
        <f t="shared" si="552"/>
        <v/>
      </c>
      <c r="AX1127" s="577" t="str">
        <f t="shared" si="553"/>
        <v/>
      </c>
      <c r="AY1127" s="632" t="str">
        <f>IFERROR(VLOOKUP(K1127,【参考】数式用!$AR$3:$AS$49, 2, FALSE), "")</f>
        <v/>
      </c>
      <c r="AZ1127" s="577" t="str">
        <f t="shared" si="554"/>
        <v/>
      </c>
      <c r="BA1127" s="559" t="str">
        <f t="shared" si="555"/>
        <v>入力済</v>
      </c>
      <c r="BB1127" s="632" t="str">
        <f>IFERROR(VLOOKUP(K1127,【参考】数式用!$AX$3:$AY$59, 2, FALSE), "")</f>
        <v/>
      </c>
      <c r="BC1127" s="577" t="str">
        <f t="shared" si="556"/>
        <v/>
      </c>
      <c r="BD1127" s="559" t="str">
        <f t="shared" si="557"/>
        <v>入力済</v>
      </c>
      <c r="BE1127" s="559" t="str">
        <f t="shared" si="558"/>
        <v/>
      </c>
      <c r="BF1127" s="559" t="str">
        <f t="shared" si="559"/>
        <v/>
      </c>
      <c r="BG1127" s="559" t="str">
        <f t="shared" si="560"/>
        <v/>
      </c>
      <c r="BH1127" s="559" t="str">
        <f t="shared" si="561"/>
        <v/>
      </c>
      <c r="BI1127" s="559" t="str">
        <f t="shared" si="562"/>
        <v/>
      </c>
      <c r="BK1127" s="27"/>
      <c r="BL1127" s="606" t="str">
        <f t="shared" si="563"/>
        <v/>
      </c>
      <c r="BM1127" s="606" t="str">
        <f t="shared" si="564"/>
        <v/>
      </c>
      <c r="BN1127" s="606" t="str">
        <f t="shared" si="565"/>
        <v/>
      </c>
      <c r="BO1127" s="607" t="str">
        <f>IFERROR(IF(BN1127="対象",ROUNDDOWN(L1127*VLOOKUP(K1127,【参考】数式用!$A$4:$J$42,10,FALSE)*AA1127,0),""),"")</f>
        <v/>
      </c>
      <c r="BP1127" s="606" t="str">
        <f t="shared" si="569"/>
        <v/>
      </c>
      <c r="BQ1127" s="606" t="str">
        <f t="shared" si="566"/>
        <v/>
      </c>
      <c r="BR1127" s="608" t="str">
        <f t="shared" si="570"/>
        <v/>
      </c>
      <c r="BS1127" s="608" t="str">
        <f t="shared" si="567"/>
        <v/>
      </c>
      <c r="BT1127" s="606" t="str">
        <f t="shared" si="568"/>
        <v/>
      </c>
      <c r="BU1127" s="607" t="str">
        <f>IFERROR(IF(BT1127="Ⅱロ有り",ROUNDDOWN(L1127*VLOOKUP(K1127,【参考】数式用!$A$4:$J$42,10,FALSE)*AA1127,0),""),"")</f>
        <v/>
      </c>
      <c r="BV1127" s="606" t="str">
        <f>IFERROR(IF(BT1127="Ⅱロなし",ROUNDDOWN(L1127*VLOOKUP(K1127,【参考】数式用!$A$4:$J$42,8,FALSE)*AA1127,0),""),"")</f>
        <v/>
      </c>
    </row>
    <row r="1128" spans="1:74" ht="110.1" customHeight="1" thickBot="1">
      <c r="A1128" s="333">
        <v>1115</v>
      </c>
      <c r="B1128" s="1008" t="str">
        <f>IF(基本情報入力シート!B1150="","",基本情報入力シート!B1150)</f>
        <v/>
      </c>
      <c r="C1128" s="1009"/>
      <c r="D1128" s="1009"/>
      <c r="E1128" s="1009"/>
      <c r="F1128" s="1010"/>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24" t="str">
        <f>IF('別紙様式2-2（個票（４、５月））'!M1128="","",'別紙様式2-2（個票（４、５月））'!M1128)</f>
        <v/>
      </c>
      <c r="N1128" s="584" t="str">
        <f>IF('別紙様式2-2（個票（４、５月））'!N1128="","",'別紙様式2-2（個票（４、５月））'!N1128)</f>
        <v/>
      </c>
      <c r="O1128" s="336"/>
      <c r="P1128" s="337" t="str">
        <f>IFERROR(VLOOKUP(K1128,【参考】数式用!$A$2:$M$57,MATCH(O1128,【参考】数式用!$G$3:$M$3,0)+6,0),"")</f>
        <v/>
      </c>
      <c r="Q1128" s="338" t="s">
        <v>118</v>
      </c>
      <c r="R1128" s="339"/>
      <c r="S1128" s="340" t="s">
        <v>183</v>
      </c>
      <c r="T1128" s="339"/>
      <c r="U1128" s="340" t="s">
        <v>184</v>
      </c>
      <c r="V1128" s="339"/>
      <c r="W1128" s="340" t="s">
        <v>183</v>
      </c>
      <c r="X1128" s="339"/>
      <c r="Y1128" s="340" t="s">
        <v>185</v>
      </c>
      <c r="Z1128" s="340" t="s">
        <v>186</v>
      </c>
      <c r="AA1128" s="340" t="str">
        <f t="shared" si="540"/>
        <v/>
      </c>
      <c r="AB1128" s="341" t="s">
        <v>187</v>
      </c>
      <c r="AC1128" s="342" t="str">
        <f t="shared" si="541"/>
        <v/>
      </c>
      <c r="AD1128" s="509" t="str">
        <f t="shared" si="542"/>
        <v/>
      </c>
      <c r="AE1128" s="343" t="str">
        <f>IFERROR(ROUNDDOWN(ROUNDDOWN(ROUND(L1128*VLOOKUP(K1128,【参考】数式用!$A$2:$M$57,MATCH("処遇改善加算Ⅳ",【参考】数式用!$G$3:$M$3,0)+6,0),0),0)*AA1128*0.5,0), "")</f>
        <v/>
      </c>
      <c r="AF1128" s="344"/>
      <c r="AG1128" s="345"/>
      <c r="AH1128" s="345"/>
      <c r="AI1128" s="344"/>
      <c r="AJ1128" s="382"/>
      <c r="AK1128" s="346"/>
      <c r="AL1128" s="324" t="str">
        <f t="shared" si="543"/>
        <v/>
      </c>
      <c r="AM1128" s="325" t="str">
        <f t="shared" si="544"/>
        <v/>
      </c>
      <c r="AN1128" s="255"/>
      <c r="AO1128" s="577" t="str">
        <f>IFERROR(VLOOKUP(K1128,【参考】数式用!$A$2:$N$57,14,FALSE),"")</f>
        <v/>
      </c>
      <c r="AP1128" s="577" t="str">
        <f t="shared" si="545"/>
        <v/>
      </c>
      <c r="AQ1128" s="560" t="str">
        <f t="shared" si="546"/>
        <v/>
      </c>
      <c r="AR1128" s="560" t="str">
        <f t="shared" si="547"/>
        <v>キャリアパス要件Ⅰ・Ⅱ_</v>
      </c>
      <c r="AS1128" s="632" t="str">
        <f t="shared" si="548"/>
        <v>入力済</v>
      </c>
      <c r="AT1128" s="577" t="str">
        <f t="shared" si="549"/>
        <v/>
      </c>
      <c r="AU1128" s="632" t="str">
        <f t="shared" si="550"/>
        <v>入力済</v>
      </c>
      <c r="AV1128" s="632" t="str">
        <f t="shared" si="551"/>
        <v/>
      </c>
      <c r="AW1128" s="632" t="str">
        <f t="shared" si="552"/>
        <v/>
      </c>
      <c r="AX1128" s="577" t="str">
        <f t="shared" si="553"/>
        <v/>
      </c>
      <c r="AY1128" s="632" t="str">
        <f>IFERROR(VLOOKUP(K1128,【参考】数式用!$AR$3:$AS$49, 2, FALSE), "")</f>
        <v/>
      </c>
      <c r="AZ1128" s="577" t="str">
        <f t="shared" si="554"/>
        <v/>
      </c>
      <c r="BA1128" s="559" t="str">
        <f t="shared" si="555"/>
        <v>入力済</v>
      </c>
      <c r="BB1128" s="632" t="str">
        <f>IFERROR(VLOOKUP(K1128,【参考】数式用!$AX$3:$AY$59, 2, FALSE), "")</f>
        <v/>
      </c>
      <c r="BC1128" s="577" t="str">
        <f t="shared" si="556"/>
        <v/>
      </c>
      <c r="BD1128" s="559" t="str">
        <f t="shared" si="557"/>
        <v>入力済</v>
      </c>
      <c r="BE1128" s="559" t="str">
        <f t="shared" si="558"/>
        <v/>
      </c>
      <c r="BF1128" s="559" t="str">
        <f t="shared" si="559"/>
        <v/>
      </c>
      <c r="BG1128" s="559" t="str">
        <f t="shared" si="560"/>
        <v/>
      </c>
      <c r="BH1128" s="559" t="str">
        <f t="shared" si="561"/>
        <v/>
      </c>
      <c r="BI1128" s="559" t="str">
        <f t="shared" si="562"/>
        <v/>
      </c>
      <c r="BK1128" s="27"/>
      <c r="BL1128" s="606" t="str">
        <f t="shared" si="563"/>
        <v/>
      </c>
      <c r="BM1128" s="606" t="str">
        <f t="shared" si="564"/>
        <v/>
      </c>
      <c r="BN1128" s="606" t="str">
        <f t="shared" si="565"/>
        <v/>
      </c>
      <c r="BO1128" s="607" t="str">
        <f>IFERROR(IF(BN1128="対象",ROUNDDOWN(L1128*VLOOKUP(K1128,【参考】数式用!$A$4:$J$42,10,FALSE)*AA1128,0),""),"")</f>
        <v/>
      </c>
      <c r="BP1128" s="606" t="str">
        <f t="shared" si="569"/>
        <v/>
      </c>
      <c r="BQ1128" s="606" t="str">
        <f t="shared" si="566"/>
        <v/>
      </c>
      <c r="BR1128" s="608" t="str">
        <f t="shared" si="570"/>
        <v/>
      </c>
      <c r="BS1128" s="608" t="str">
        <f t="shared" si="567"/>
        <v/>
      </c>
      <c r="BT1128" s="606" t="str">
        <f t="shared" si="568"/>
        <v/>
      </c>
      <c r="BU1128" s="607" t="str">
        <f>IFERROR(IF(BT1128="Ⅱロ有り",ROUNDDOWN(L1128*VLOOKUP(K1128,【参考】数式用!$A$4:$J$42,10,FALSE)*AA1128,0),""),"")</f>
        <v/>
      </c>
      <c r="BV1128" s="606" t="str">
        <f>IFERROR(IF(BT1128="Ⅱロなし",ROUNDDOWN(L1128*VLOOKUP(K1128,【参考】数式用!$A$4:$J$42,8,FALSE)*AA1128,0),""),"")</f>
        <v/>
      </c>
    </row>
    <row r="1129" spans="1:74" ht="110.1" customHeight="1" thickBot="1">
      <c r="A1129" s="333">
        <v>1116</v>
      </c>
      <c r="B1129" s="1008" t="str">
        <f>IF(基本情報入力シート!B1151="","",基本情報入力シート!B1151)</f>
        <v/>
      </c>
      <c r="C1129" s="1009"/>
      <c r="D1129" s="1009"/>
      <c r="E1129" s="1009"/>
      <c r="F1129" s="1010"/>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24" t="str">
        <f>IF('別紙様式2-2（個票（４、５月））'!M1129="","",'別紙様式2-2（個票（４、５月））'!M1129)</f>
        <v/>
      </c>
      <c r="N1129" s="584" t="str">
        <f>IF('別紙様式2-2（個票（４、５月））'!N1129="","",'別紙様式2-2（個票（４、５月））'!N1129)</f>
        <v/>
      </c>
      <c r="O1129" s="336"/>
      <c r="P1129" s="337" t="str">
        <f>IFERROR(VLOOKUP(K1129,【参考】数式用!$A$2:$M$57,MATCH(O1129,【参考】数式用!$G$3:$M$3,0)+6,0),"")</f>
        <v/>
      </c>
      <c r="Q1129" s="338" t="s">
        <v>118</v>
      </c>
      <c r="R1129" s="339"/>
      <c r="S1129" s="340" t="s">
        <v>183</v>
      </c>
      <c r="T1129" s="339"/>
      <c r="U1129" s="340" t="s">
        <v>184</v>
      </c>
      <c r="V1129" s="339"/>
      <c r="W1129" s="340" t="s">
        <v>183</v>
      </c>
      <c r="X1129" s="339"/>
      <c r="Y1129" s="340" t="s">
        <v>185</v>
      </c>
      <c r="Z1129" s="340" t="s">
        <v>186</v>
      </c>
      <c r="AA1129" s="340" t="str">
        <f t="shared" si="540"/>
        <v/>
      </c>
      <c r="AB1129" s="341" t="s">
        <v>187</v>
      </c>
      <c r="AC1129" s="342" t="str">
        <f t="shared" si="541"/>
        <v/>
      </c>
      <c r="AD1129" s="509" t="str">
        <f t="shared" si="542"/>
        <v/>
      </c>
      <c r="AE1129" s="343" t="str">
        <f>IFERROR(ROUNDDOWN(ROUNDDOWN(ROUND(L1129*VLOOKUP(K1129,【参考】数式用!$A$2:$M$57,MATCH("処遇改善加算Ⅳ",【参考】数式用!$G$3:$M$3,0)+6,0),0),0)*AA1129*0.5,0), "")</f>
        <v/>
      </c>
      <c r="AF1129" s="344"/>
      <c r="AG1129" s="345"/>
      <c r="AH1129" s="345"/>
      <c r="AI1129" s="344"/>
      <c r="AJ1129" s="382"/>
      <c r="AK1129" s="346"/>
      <c r="AL1129" s="324" t="str">
        <f t="shared" si="543"/>
        <v/>
      </c>
      <c r="AM1129" s="325" t="str">
        <f t="shared" si="544"/>
        <v/>
      </c>
      <c r="AN1129" s="255"/>
      <c r="AO1129" s="577" t="str">
        <f>IFERROR(VLOOKUP(K1129,【参考】数式用!$A$2:$N$57,14,FALSE),"")</f>
        <v/>
      </c>
      <c r="AP1129" s="577" t="str">
        <f t="shared" si="545"/>
        <v/>
      </c>
      <c r="AQ1129" s="560" t="str">
        <f t="shared" si="546"/>
        <v/>
      </c>
      <c r="AR1129" s="560" t="str">
        <f t="shared" si="547"/>
        <v>キャリアパス要件Ⅰ・Ⅱ_</v>
      </c>
      <c r="AS1129" s="632" t="str">
        <f t="shared" si="548"/>
        <v>入力済</v>
      </c>
      <c r="AT1129" s="577" t="str">
        <f t="shared" si="549"/>
        <v/>
      </c>
      <c r="AU1129" s="632" t="str">
        <f t="shared" si="550"/>
        <v>入力済</v>
      </c>
      <c r="AV1129" s="632" t="str">
        <f t="shared" si="551"/>
        <v/>
      </c>
      <c r="AW1129" s="632" t="str">
        <f t="shared" si="552"/>
        <v/>
      </c>
      <c r="AX1129" s="577" t="str">
        <f t="shared" si="553"/>
        <v/>
      </c>
      <c r="AY1129" s="632" t="str">
        <f>IFERROR(VLOOKUP(K1129,【参考】数式用!$AR$3:$AS$49, 2, FALSE), "")</f>
        <v/>
      </c>
      <c r="AZ1129" s="577" t="str">
        <f t="shared" si="554"/>
        <v/>
      </c>
      <c r="BA1129" s="559" t="str">
        <f t="shared" si="555"/>
        <v>入力済</v>
      </c>
      <c r="BB1129" s="632" t="str">
        <f>IFERROR(VLOOKUP(K1129,【参考】数式用!$AX$3:$AY$59, 2, FALSE), "")</f>
        <v/>
      </c>
      <c r="BC1129" s="577" t="str">
        <f t="shared" si="556"/>
        <v/>
      </c>
      <c r="BD1129" s="559" t="str">
        <f t="shared" si="557"/>
        <v>入力済</v>
      </c>
      <c r="BE1129" s="559" t="str">
        <f t="shared" si="558"/>
        <v/>
      </c>
      <c r="BF1129" s="559" t="str">
        <f t="shared" si="559"/>
        <v/>
      </c>
      <c r="BG1129" s="559" t="str">
        <f t="shared" si="560"/>
        <v/>
      </c>
      <c r="BH1129" s="559" t="str">
        <f t="shared" si="561"/>
        <v/>
      </c>
      <c r="BI1129" s="559" t="str">
        <f t="shared" si="562"/>
        <v/>
      </c>
      <c r="BK1129" s="27"/>
      <c r="BL1129" s="606" t="str">
        <f t="shared" si="563"/>
        <v/>
      </c>
      <c r="BM1129" s="606" t="str">
        <f t="shared" si="564"/>
        <v/>
      </c>
      <c r="BN1129" s="606" t="str">
        <f t="shared" si="565"/>
        <v/>
      </c>
      <c r="BO1129" s="607" t="str">
        <f>IFERROR(IF(BN1129="対象",ROUNDDOWN(L1129*VLOOKUP(K1129,【参考】数式用!$A$4:$J$42,10,FALSE)*AA1129,0),""),"")</f>
        <v/>
      </c>
      <c r="BP1129" s="606" t="str">
        <f t="shared" si="569"/>
        <v/>
      </c>
      <c r="BQ1129" s="606" t="str">
        <f t="shared" si="566"/>
        <v/>
      </c>
      <c r="BR1129" s="608" t="str">
        <f t="shared" si="570"/>
        <v/>
      </c>
      <c r="BS1129" s="608" t="str">
        <f t="shared" si="567"/>
        <v/>
      </c>
      <c r="BT1129" s="606" t="str">
        <f t="shared" si="568"/>
        <v/>
      </c>
      <c r="BU1129" s="607" t="str">
        <f>IFERROR(IF(BT1129="Ⅱロ有り",ROUNDDOWN(L1129*VLOOKUP(K1129,【参考】数式用!$A$4:$J$42,10,FALSE)*AA1129,0),""),"")</f>
        <v/>
      </c>
      <c r="BV1129" s="606" t="str">
        <f>IFERROR(IF(BT1129="Ⅱロなし",ROUNDDOWN(L1129*VLOOKUP(K1129,【参考】数式用!$A$4:$J$42,8,FALSE)*AA1129,0),""),"")</f>
        <v/>
      </c>
    </row>
    <row r="1130" spans="1:74" ht="110.1" customHeight="1" thickBot="1">
      <c r="A1130" s="333">
        <v>1117</v>
      </c>
      <c r="B1130" s="1008" t="str">
        <f>IF(基本情報入力シート!B1152="","",基本情報入力シート!B1152)</f>
        <v/>
      </c>
      <c r="C1130" s="1009"/>
      <c r="D1130" s="1009"/>
      <c r="E1130" s="1009"/>
      <c r="F1130" s="1010"/>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24" t="str">
        <f>IF('別紙様式2-2（個票（４、５月））'!M1130="","",'別紙様式2-2（個票（４、５月））'!M1130)</f>
        <v/>
      </c>
      <c r="N1130" s="584" t="str">
        <f>IF('別紙様式2-2（個票（４、５月））'!N1130="","",'別紙様式2-2（個票（４、５月））'!N1130)</f>
        <v/>
      </c>
      <c r="O1130" s="336"/>
      <c r="P1130" s="337" t="str">
        <f>IFERROR(VLOOKUP(K1130,【参考】数式用!$A$2:$M$57,MATCH(O1130,【参考】数式用!$G$3:$M$3,0)+6,0),"")</f>
        <v/>
      </c>
      <c r="Q1130" s="338" t="s">
        <v>118</v>
      </c>
      <c r="R1130" s="339"/>
      <c r="S1130" s="340" t="s">
        <v>183</v>
      </c>
      <c r="T1130" s="339"/>
      <c r="U1130" s="340" t="s">
        <v>184</v>
      </c>
      <c r="V1130" s="339"/>
      <c r="W1130" s="340" t="s">
        <v>183</v>
      </c>
      <c r="X1130" s="339"/>
      <c r="Y1130" s="340" t="s">
        <v>185</v>
      </c>
      <c r="Z1130" s="340" t="s">
        <v>186</v>
      </c>
      <c r="AA1130" s="340" t="str">
        <f t="shared" si="540"/>
        <v/>
      </c>
      <c r="AB1130" s="341" t="s">
        <v>187</v>
      </c>
      <c r="AC1130" s="342" t="str">
        <f t="shared" si="541"/>
        <v/>
      </c>
      <c r="AD1130" s="509" t="str">
        <f t="shared" si="542"/>
        <v/>
      </c>
      <c r="AE1130" s="343" t="str">
        <f>IFERROR(ROUNDDOWN(ROUNDDOWN(ROUND(L1130*VLOOKUP(K1130,【参考】数式用!$A$2:$M$57,MATCH("処遇改善加算Ⅳ",【参考】数式用!$G$3:$M$3,0)+6,0),0),0)*AA1130*0.5,0), "")</f>
        <v/>
      </c>
      <c r="AF1130" s="344"/>
      <c r="AG1130" s="345"/>
      <c r="AH1130" s="345"/>
      <c r="AI1130" s="344"/>
      <c r="AJ1130" s="382"/>
      <c r="AK1130" s="346"/>
      <c r="AL1130" s="324" t="str">
        <f t="shared" si="543"/>
        <v/>
      </c>
      <c r="AM1130" s="325" t="str">
        <f t="shared" si="544"/>
        <v/>
      </c>
      <c r="AN1130" s="255"/>
      <c r="AO1130" s="577" t="str">
        <f>IFERROR(VLOOKUP(K1130,【参考】数式用!$A$2:$N$57,14,FALSE),"")</f>
        <v/>
      </c>
      <c r="AP1130" s="577" t="str">
        <f t="shared" si="545"/>
        <v/>
      </c>
      <c r="AQ1130" s="560" t="str">
        <f t="shared" si="546"/>
        <v/>
      </c>
      <c r="AR1130" s="560" t="str">
        <f t="shared" si="547"/>
        <v>キャリアパス要件Ⅰ・Ⅱ_</v>
      </c>
      <c r="AS1130" s="632" t="str">
        <f t="shared" si="548"/>
        <v>入力済</v>
      </c>
      <c r="AT1130" s="577" t="str">
        <f t="shared" si="549"/>
        <v/>
      </c>
      <c r="AU1130" s="632" t="str">
        <f t="shared" si="550"/>
        <v>入力済</v>
      </c>
      <c r="AV1130" s="632" t="str">
        <f t="shared" si="551"/>
        <v/>
      </c>
      <c r="AW1130" s="632" t="str">
        <f t="shared" si="552"/>
        <v/>
      </c>
      <c r="AX1130" s="577" t="str">
        <f t="shared" si="553"/>
        <v/>
      </c>
      <c r="AY1130" s="632" t="str">
        <f>IFERROR(VLOOKUP(K1130,【参考】数式用!$AR$3:$AS$49, 2, FALSE), "")</f>
        <v/>
      </c>
      <c r="AZ1130" s="577" t="str">
        <f t="shared" si="554"/>
        <v/>
      </c>
      <c r="BA1130" s="559" t="str">
        <f t="shared" si="555"/>
        <v>入力済</v>
      </c>
      <c r="BB1130" s="632" t="str">
        <f>IFERROR(VLOOKUP(K1130,【参考】数式用!$AX$3:$AY$59, 2, FALSE), "")</f>
        <v/>
      </c>
      <c r="BC1130" s="577" t="str">
        <f t="shared" si="556"/>
        <v/>
      </c>
      <c r="BD1130" s="559" t="str">
        <f t="shared" si="557"/>
        <v>入力済</v>
      </c>
      <c r="BE1130" s="559" t="str">
        <f t="shared" si="558"/>
        <v/>
      </c>
      <c r="BF1130" s="559" t="str">
        <f t="shared" si="559"/>
        <v/>
      </c>
      <c r="BG1130" s="559" t="str">
        <f t="shared" si="560"/>
        <v/>
      </c>
      <c r="BH1130" s="559" t="str">
        <f t="shared" si="561"/>
        <v/>
      </c>
      <c r="BI1130" s="559" t="str">
        <f t="shared" si="562"/>
        <v/>
      </c>
      <c r="BK1130" s="27"/>
      <c r="BL1130" s="606" t="str">
        <f t="shared" si="563"/>
        <v/>
      </c>
      <c r="BM1130" s="606" t="str">
        <f t="shared" si="564"/>
        <v/>
      </c>
      <c r="BN1130" s="606" t="str">
        <f t="shared" si="565"/>
        <v/>
      </c>
      <c r="BO1130" s="607" t="str">
        <f>IFERROR(IF(BN1130="対象",ROUNDDOWN(L1130*VLOOKUP(K1130,【参考】数式用!$A$4:$J$42,10,FALSE)*AA1130,0),""),"")</f>
        <v/>
      </c>
      <c r="BP1130" s="606" t="str">
        <f t="shared" si="569"/>
        <v/>
      </c>
      <c r="BQ1130" s="606" t="str">
        <f t="shared" si="566"/>
        <v/>
      </c>
      <c r="BR1130" s="608" t="str">
        <f t="shared" si="570"/>
        <v/>
      </c>
      <c r="BS1130" s="608" t="str">
        <f t="shared" si="567"/>
        <v/>
      </c>
      <c r="BT1130" s="606" t="str">
        <f t="shared" si="568"/>
        <v/>
      </c>
      <c r="BU1130" s="607" t="str">
        <f>IFERROR(IF(BT1130="Ⅱロ有り",ROUNDDOWN(L1130*VLOOKUP(K1130,【参考】数式用!$A$4:$J$42,10,FALSE)*AA1130,0),""),"")</f>
        <v/>
      </c>
      <c r="BV1130" s="606" t="str">
        <f>IFERROR(IF(BT1130="Ⅱロなし",ROUNDDOWN(L1130*VLOOKUP(K1130,【参考】数式用!$A$4:$J$42,8,FALSE)*AA1130,0),""),"")</f>
        <v/>
      </c>
    </row>
    <row r="1131" spans="1:74" ht="110.1" customHeight="1" thickBot="1">
      <c r="A1131" s="333">
        <v>1118</v>
      </c>
      <c r="B1131" s="1008" t="str">
        <f>IF(基本情報入力シート!B1153="","",基本情報入力シート!B1153)</f>
        <v/>
      </c>
      <c r="C1131" s="1009"/>
      <c r="D1131" s="1009"/>
      <c r="E1131" s="1009"/>
      <c r="F1131" s="1010"/>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24" t="str">
        <f>IF('別紙様式2-2（個票（４、５月））'!M1131="","",'別紙様式2-2（個票（４、５月））'!M1131)</f>
        <v/>
      </c>
      <c r="N1131" s="584" t="str">
        <f>IF('別紙様式2-2（個票（４、５月））'!N1131="","",'別紙様式2-2（個票（４、５月））'!N1131)</f>
        <v/>
      </c>
      <c r="O1131" s="336"/>
      <c r="P1131" s="337" t="str">
        <f>IFERROR(VLOOKUP(K1131,【参考】数式用!$A$2:$M$57,MATCH(O1131,【参考】数式用!$G$3:$M$3,0)+6,0),"")</f>
        <v/>
      </c>
      <c r="Q1131" s="338" t="s">
        <v>118</v>
      </c>
      <c r="R1131" s="339"/>
      <c r="S1131" s="340" t="s">
        <v>183</v>
      </c>
      <c r="T1131" s="339"/>
      <c r="U1131" s="340" t="s">
        <v>184</v>
      </c>
      <c r="V1131" s="339"/>
      <c r="W1131" s="340" t="s">
        <v>183</v>
      </c>
      <c r="X1131" s="339"/>
      <c r="Y1131" s="340" t="s">
        <v>185</v>
      </c>
      <c r="Z1131" s="340" t="s">
        <v>186</v>
      </c>
      <c r="AA1131" s="340" t="str">
        <f t="shared" si="540"/>
        <v/>
      </c>
      <c r="AB1131" s="341" t="s">
        <v>187</v>
      </c>
      <c r="AC1131" s="342" t="str">
        <f t="shared" si="541"/>
        <v/>
      </c>
      <c r="AD1131" s="509" t="str">
        <f t="shared" si="542"/>
        <v/>
      </c>
      <c r="AE1131" s="343" t="str">
        <f>IFERROR(ROUNDDOWN(ROUNDDOWN(ROUND(L1131*VLOOKUP(K1131,【参考】数式用!$A$2:$M$57,MATCH("処遇改善加算Ⅳ",【参考】数式用!$G$3:$M$3,0)+6,0),0),0)*AA1131*0.5,0), "")</f>
        <v/>
      </c>
      <c r="AF1131" s="344"/>
      <c r="AG1131" s="345"/>
      <c r="AH1131" s="345"/>
      <c r="AI1131" s="344"/>
      <c r="AJ1131" s="382"/>
      <c r="AK1131" s="346"/>
      <c r="AL1131" s="324" t="str">
        <f t="shared" si="543"/>
        <v/>
      </c>
      <c r="AM1131" s="325" t="str">
        <f t="shared" si="544"/>
        <v/>
      </c>
      <c r="AN1131" s="255"/>
      <c r="AO1131" s="577" t="str">
        <f>IFERROR(VLOOKUP(K1131,【参考】数式用!$A$2:$N$57,14,FALSE),"")</f>
        <v/>
      </c>
      <c r="AP1131" s="577" t="str">
        <f t="shared" si="545"/>
        <v/>
      </c>
      <c r="AQ1131" s="560" t="str">
        <f t="shared" si="546"/>
        <v/>
      </c>
      <c r="AR1131" s="560" t="str">
        <f t="shared" si="547"/>
        <v>キャリアパス要件Ⅰ・Ⅱ_</v>
      </c>
      <c r="AS1131" s="632" t="str">
        <f t="shared" si="548"/>
        <v>入力済</v>
      </c>
      <c r="AT1131" s="577" t="str">
        <f t="shared" si="549"/>
        <v/>
      </c>
      <c r="AU1131" s="632" t="str">
        <f t="shared" si="550"/>
        <v>入力済</v>
      </c>
      <c r="AV1131" s="632" t="str">
        <f t="shared" si="551"/>
        <v/>
      </c>
      <c r="AW1131" s="632" t="str">
        <f t="shared" si="552"/>
        <v/>
      </c>
      <c r="AX1131" s="577" t="str">
        <f t="shared" si="553"/>
        <v/>
      </c>
      <c r="AY1131" s="632" t="str">
        <f>IFERROR(VLOOKUP(K1131,【参考】数式用!$AR$3:$AS$49, 2, FALSE), "")</f>
        <v/>
      </c>
      <c r="AZ1131" s="577" t="str">
        <f t="shared" si="554"/>
        <v/>
      </c>
      <c r="BA1131" s="559" t="str">
        <f t="shared" si="555"/>
        <v>入力済</v>
      </c>
      <c r="BB1131" s="632" t="str">
        <f>IFERROR(VLOOKUP(K1131,【参考】数式用!$AX$3:$AY$59, 2, FALSE), "")</f>
        <v/>
      </c>
      <c r="BC1131" s="577" t="str">
        <f t="shared" si="556"/>
        <v/>
      </c>
      <c r="BD1131" s="559" t="str">
        <f t="shared" si="557"/>
        <v>入力済</v>
      </c>
      <c r="BE1131" s="559" t="str">
        <f t="shared" si="558"/>
        <v/>
      </c>
      <c r="BF1131" s="559" t="str">
        <f t="shared" si="559"/>
        <v/>
      </c>
      <c r="BG1131" s="559" t="str">
        <f t="shared" si="560"/>
        <v/>
      </c>
      <c r="BH1131" s="559" t="str">
        <f t="shared" si="561"/>
        <v/>
      </c>
      <c r="BI1131" s="559" t="str">
        <f t="shared" si="562"/>
        <v/>
      </c>
      <c r="BK1131" s="27"/>
      <c r="BL1131" s="606" t="str">
        <f t="shared" si="563"/>
        <v/>
      </c>
      <c r="BM1131" s="606" t="str">
        <f t="shared" si="564"/>
        <v/>
      </c>
      <c r="BN1131" s="606" t="str">
        <f t="shared" si="565"/>
        <v/>
      </c>
      <c r="BO1131" s="607" t="str">
        <f>IFERROR(IF(BN1131="対象",ROUNDDOWN(L1131*VLOOKUP(K1131,【参考】数式用!$A$4:$J$42,10,FALSE)*AA1131,0),""),"")</f>
        <v/>
      </c>
      <c r="BP1131" s="606" t="str">
        <f t="shared" si="569"/>
        <v/>
      </c>
      <c r="BQ1131" s="606" t="str">
        <f t="shared" si="566"/>
        <v/>
      </c>
      <c r="BR1131" s="608" t="str">
        <f t="shared" si="570"/>
        <v/>
      </c>
      <c r="BS1131" s="608" t="str">
        <f t="shared" si="567"/>
        <v/>
      </c>
      <c r="BT1131" s="606" t="str">
        <f t="shared" si="568"/>
        <v/>
      </c>
      <c r="BU1131" s="607" t="str">
        <f>IFERROR(IF(BT1131="Ⅱロ有り",ROUNDDOWN(L1131*VLOOKUP(K1131,【参考】数式用!$A$4:$J$42,10,FALSE)*AA1131,0),""),"")</f>
        <v/>
      </c>
      <c r="BV1131" s="606" t="str">
        <f>IFERROR(IF(BT1131="Ⅱロなし",ROUNDDOWN(L1131*VLOOKUP(K1131,【参考】数式用!$A$4:$J$42,8,FALSE)*AA1131,0),""),"")</f>
        <v/>
      </c>
    </row>
    <row r="1132" spans="1:74" ht="110.1" customHeight="1" thickBot="1">
      <c r="A1132" s="333">
        <v>1119</v>
      </c>
      <c r="B1132" s="1008" t="str">
        <f>IF(基本情報入力シート!B1154="","",基本情報入力シート!B1154)</f>
        <v/>
      </c>
      <c r="C1132" s="1009"/>
      <c r="D1132" s="1009"/>
      <c r="E1132" s="1009"/>
      <c r="F1132" s="1010"/>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24" t="str">
        <f>IF('別紙様式2-2（個票（４、５月））'!M1132="","",'別紙様式2-2（個票（４、５月））'!M1132)</f>
        <v/>
      </c>
      <c r="N1132" s="584" t="str">
        <f>IF('別紙様式2-2（個票（４、５月））'!N1132="","",'別紙様式2-2（個票（４、５月））'!N1132)</f>
        <v/>
      </c>
      <c r="O1132" s="336"/>
      <c r="P1132" s="337" t="str">
        <f>IFERROR(VLOOKUP(K1132,【参考】数式用!$A$2:$M$57,MATCH(O1132,【参考】数式用!$G$3:$M$3,0)+6,0),"")</f>
        <v/>
      </c>
      <c r="Q1132" s="338" t="s">
        <v>118</v>
      </c>
      <c r="R1132" s="339"/>
      <c r="S1132" s="340" t="s">
        <v>183</v>
      </c>
      <c r="T1132" s="339"/>
      <c r="U1132" s="340" t="s">
        <v>184</v>
      </c>
      <c r="V1132" s="339"/>
      <c r="W1132" s="340" t="s">
        <v>183</v>
      </c>
      <c r="X1132" s="339"/>
      <c r="Y1132" s="340" t="s">
        <v>185</v>
      </c>
      <c r="Z1132" s="340" t="s">
        <v>186</v>
      </c>
      <c r="AA1132" s="340" t="str">
        <f t="shared" si="540"/>
        <v/>
      </c>
      <c r="AB1132" s="341" t="s">
        <v>187</v>
      </c>
      <c r="AC1132" s="342" t="str">
        <f t="shared" si="541"/>
        <v/>
      </c>
      <c r="AD1132" s="509" t="str">
        <f t="shared" si="542"/>
        <v/>
      </c>
      <c r="AE1132" s="343" t="str">
        <f>IFERROR(ROUNDDOWN(ROUNDDOWN(ROUND(L1132*VLOOKUP(K1132,【参考】数式用!$A$2:$M$57,MATCH("処遇改善加算Ⅳ",【参考】数式用!$G$3:$M$3,0)+6,0),0),0)*AA1132*0.5,0), "")</f>
        <v/>
      </c>
      <c r="AF1132" s="344"/>
      <c r="AG1132" s="345"/>
      <c r="AH1132" s="345"/>
      <c r="AI1132" s="344"/>
      <c r="AJ1132" s="382"/>
      <c r="AK1132" s="346"/>
      <c r="AL1132" s="324" t="str">
        <f t="shared" si="543"/>
        <v/>
      </c>
      <c r="AM1132" s="325" t="str">
        <f t="shared" si="544"/>
        <v/>
      </c>
      <c r="AN1132" s="255"/>
      <c r="AO1132" s="577" t="str">
        <f>IFERROR(VLOOKUP(K1132,【参考】数式用!$A$2:$N$57,14,FALSE),"")</f>
        <v/>
      </c>
      <c r="AP1132" s="577" t="str">
        <f t="shared" si="545"/>
        <v/>
      </c>
      <c r="AQ1132" s="560" t="str">
        <f t="shared" si="546"/>
        <v/>
      </c>
      <c r="AR1132" s="560" t="str">
        <f t="shared" si="547"/>
        <v>キャリアパス要件Ⅰ・Ⅱ_</v>
      </c>
      <c r="AS1132" s="632" t="str">
        <f t="shared" si="548"/>
        <v>入力済</v>
      </c>
      <c r="AT1132" s="577" t="str">
        <f t="shared" si="549"/>
        <v/>
      </c>
      <c r="AU1132" s="632" t="str">
        <f t="shared" si="550"/>
        <v>入力済</v>
      </c>
      <c r="AV1132" s="632" t="str">
        <f t="shared" si="551"/>
        <v/>
      </c>
      <c r="AW1132" s="632" t="str">
        <f t="shared" si="552"/>
        <v/>
      </c>
      <c r="AX1132" s="577" t="str">
        <f t="shared" si="553"/>
        <v/>
      </c>
      <c r="AY1132" s="632" t="str">
        <f>IFERROR(VLOOKUP(K1132,【参考】数式用!$AR$3:$AS$49, 2, FALSE), "")</f>
        <v/>
      </c>
      <c r="AZ1132" s="577" t="str">
        <f t="shared" si="554"/>
        <v/>
      </c>
      <c r="BA1132" s="559" t="str">
        <f t="shared" si="555"/>
        <v>入力済</v>
      </c>
      <c r="BB1132" s="632" t="str">
        <f>IFERROR(VLOOKUP(K1132,【参考】数式用!$AX$3:$AY$59, 2, FALSE), "")</f>
        <v/>
      </c>
      <c r="BC1132" s="577" t="str">
        <f t="shared" si="556"/>
        <v/>
      </c>
      <c r="BD1132" s="559" t="str">
        <f t="shared" si="557"/>
        <v>入力済</v>
      </c>
      <c r="BE1132" s="559" t="str">
        <f t="shared" si="558"/>
        <v/>
      </c>
      <c r="BF1132" s="559" t="str">
        <f t="shared" si="559"/>
        <v/>
      </c>
      <c r="BG1132" s="559" t="str">
        <f t="shared" si="560"/>
        <v/>
      </c>
      <c r="BH1132" s="559" t="str">
        <f t="shared" si="561"/>
        <v/>
      </c>
      <c r="BI1132" s="559" t="str">
        <f t="shared" si="562"/>
        <v/>
      </c>
      <c r="BK1132" s="27"/>
      <c r="BL1132" s="606" t="str">
        <f t="shared" si="563"/>
        <v/>
      </c>
      <c r="BM1132" s="606" t="str">
        <f t="shared" si="564"/>
        <v/>
      </c>
      <c r="BN1132" s="606" t="str">
        <f t="shared" si="565"/>
        <v/>
      </c>
      <c r="BO1132" s="607" t="str">
        <f>IFERROR(IF(BN1132="対象",ROUNDDOWN(L1132*VLOOKUP(K1132,【参考】数式用!$A$4:$J$42,10,FALSE)*AA1132,0),""),"")</f>
        <v/>
      </c>
      <c r="BP1132" s="606" t="str">
        <f t="shared" si="569"/>
        <v/>
      </c>
      <c r="BQ1132" s="606" t="str">
        <f t="shared" si="566"/>
        <v/>
      </c>
      <c r="BR1132" s="608" t="str">
        <f t="shared" si="570"/>
        <v/>
      </c>
      <c r="BS1132" s="608" t="str">
        <f t="shared" si="567"/>
        <v/>
      </c>
      <c r="BT1132" s="606" t="str">
        <f t="shared" si="568"/>
        <v/>
      </c>
      <c r="BU1132" s="607" t="str">
        <f>IFERROR(IF(BT1132="Ⅱロ有り",ROUNDDOWN(L1132*VLOOKUP(K1132,【参考】数式用!$A$4:$J$42,10,FALSE)*AA1132,0),""),"")</f>
        <v/>
      </c>
      <c r="BV1132" s="606" t="str">
        <f>IFERROR(IF(BT1132="Ⅱロなし",ROUNDDOWN(L1132*VLOOKUP(K1132,【参考】数式用!$A$4:$J$42,8,FALSE)*AA1132,0),""),"")</f>
        <v/>
      </c>
    </row>
    <row r="1133" spans="1:74" ht="110.1" customHeight="1" thickBot="1">
      <c r="A1133" s="333">
        <v>1120</v>
      </c>
      <c r="B1133" s="1008" t="str">
        <f>IF(基本情報入力シート!B1155="","",基本情報入力シート!B1155)</f>
        <v/>
      </c>
      <c r="C1133" s="1009"/>
      <c r="D1133" s="1009"/>
      <c r="E1133" s="1009"/>
      <c r="F1133" s="1010"/>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24" t="str">
        <f>IF('別紙様式2-2（個票（４、５月））'!M1133="","",'別紙様式2-2（個票（４、５月））'!M1133)</f>
        <v/>
      </c>
      <c r="N1133" s="584" t="str">
        <f>IF('別紙様式2-2（個票（４、５月））'!N1133="","",'別紙様式2-2（個票（４、５月））'!N1133)</f>
        <v/>
      </c>
      <c r="O1133" s="336"/>
      <c r="P1133" s="337" t="str">
        <f>IFERROR(VLOOKUP(K1133,【参考】数式用!$A$2:$M$57,MATCH(O1133,【参考】数式用!$G$3:$M$3,0)+6,0),"")</f>
        <v/>
      </c>
      <c r="Q1133" s="338" t="s">
        <v>118</v>
      </c>
      <c r="R1133" s="339"/>
      <c r="S1133" s="340" t="s">
        <v>183</v>
      </c>
      <c r="T1133" s="339"/>
      <c r="U1133" s="340" t="s">
        <v>184</v>
      </c>
      <c r="V1133" s="339"/>
      <c r="W1133" s="340" t="s">
        <v>183</v>
      </c>
      <c r="X1133" s="339"/>
      <c r="Y1133" s="340" t="s">
        <v>185</v>
      </c>
      <c r="Z1133" s="340" t="s">
        <v>186</v>
      </c>
      <c r="AA1133" s="340" t="str">
        <f t="shared" si="540"/>
        <v/>
      </c>
      <c r="AB1133" s="341" t="s">
        <v>187</v>
      </c>
      <c r="AC1133" s="342" t="str">
        <f t="shared" si="541"/>
        <v/>
      </c>
      <c r="AD1133" s="509" t="str">
        <f t="shared" si="542"/>
        <v/>
      </c>
      <c r="AE1133" s="343" t="str">
        <f>IFERROR(ROUNDDOWN(ROUNDDOWN(ROUND(L1133*VLOOKUP(K1133,【参考】数式用!$A$2:$M$57,MATCH("処遇改善加算Ⅳ",【参考】数式用!$G$3:$M$3,0)+6,0),0),0)*AA1133*0.5,0), "")</f>
        <v/>
      </c>
      <c r="AF1133" s="344"/>
      <c r="AG1133" s="345"/>
      <c r="AH1133" s="345"/>
      <c r="AI1133" s="344"/>
      <c r="AJ1133" s="382"/>
      <c r="AK1133" s="346"/>
      <c r="AL1133" s="324" t="str">
        <f t="shared" si="543"/>
        <v/>
      </c>
      <c r="AM1133" s="325" t="str">
        <f t="shared" si="544"/>
        <v/>
      </c>
      <c r="AN1133" s="255"/>
      <c r="AO1133" s="577" t="str">
        <f>IFERROR(VLOOKUP(K1133,【参考】数式用!$A$2:$N$57,14,FALSE),"")</f>
        <v/>
      </c>
      <c r="AP1133" s="577" t="str">
        <f t="shared" si="545"/>
        <v/>
      </c>
      <c r="AQ1133" s="560" t="str">
        <f t="shared" si="546"/>
        <v/>
      </c>
      <c r="AR1133" s="560" t="str">
        <f t="shared" si="547"/>
        <v>キャリアパス要件Ⅰ・Ⅱ_</v>
      </c>
      <c r="AS1133" s="632" t="str">
        <f t="shared" si="548"/>
        <v>入力済</v>
      </c>
      <c r="AT1133" s="577" t="str">
        <f t="shared" si="549"/>
        <v/>
      </c>
      <c r="AU1133" s="632" t="str">
        <f t="shared" si="550"/>
        <v>入力済</v>
      </c>
      <c r="AV1133" s="632" t="str">
        <f t="shared" si="551"/>
        <v/>
      </c>
      <c r="AW1133" s="632" t="str">
        <f t="shared" si="552"/>
        <v/>
      </c>
      <c r="AX1133" s="577" t="str">
        <f t="shared" si="553"/>
        <v/>
      </c>
      <c r="AY1133" s="632" t="str">
        <f>IFERROR(VLOOKUP(K1133,【参考】数式用!$AR$3:$AS$49, 2, FALSE), "")</f>
        <v/>
      </c>
      <c r="AZ1133" s="577" t="str">
        <f t="shared" si="554"/>
        <v/>
      </c>
      <c r="BA1133" s="559" t="str">
        <f t="shared" si="555"/>
        <v>入力済</v>
      </c>
      <c r="BB1133" s="632" t="str">
        <f>IFERROR(VLOOKUP(K1133,【参考】数式用!$AX$3:$AY$59, 2, FALSE), "")</f>
        <v/>
      </c>
      <c r="BC1133" s="577" t="str">
        <f t="shared" si="556"/>
        <v/>
      </c>
      <c r="BD1133" s="559" t="str">
        <f t="shared" si="557"/>
        <v>入力済</v>
      </c>
      <c r="BE1133" s="559" t="str">
        <f t="shared" si="558"/>
        <v/>
      </c>
      <c r="BF1133" s="559" t="str">
        <f t="shared" si="559"/>
        <v/>
      </c>
      <c r="BG1133" s="559" t="str">
        <f t="shared" si="560"/>
        <v/>
      </c>
      <c r="BH1133" s="559" t="str">
        <f t="shared" si="561"/>
        <v/>
      </c>
      <c r="BI1133" s="559" t="str">
        <f t="shared" si="562"/>
        <v/>
      </c>
      <c r="BK1133" s="27"/>
      <c r="BL1133" s="606" t="str">
        <f t="shared" si="563"/>
        <v/>
      </c>
      <c r="BM1133" s="606" t="str">
        <f t="shared" si="564"/>
        <v/>
      </c>
      <c r="BN1133" s="606" t="str">
        <f t="shared" si="565"/>
        <v/>
      </c>
      <c r="BO1133" s="607" t="str">
        <f>IFERROR(IF(BN1133="対象",ROUNDDOWN(L1133*VLOOKUP(K1133,【参考】数式用!$A$4:$J$42,10,FALSE)*AA1133,0),""),"")</f>
        <v/>
      </c>
      <c r="BP1133" s="606" t="str">
        <f t="shared" si="569"/>
        <v/>
      </c>
      <c r="BQ1133" s="606" t="str">
        <f t="shared" si="566"/>
        <v/>
      </c>
      <c r="BR1133" s="608" t="str">
        <f t="shared" si="570"/>
        <v/>
      </c>
      <c r="BS1133" s="608" t="str">
        <f t="shared" si="567"/>
        <v/>
      </c>
      <c r="BT1133" s="606" t="str">
        <f t="shared" si="568"/>
        <v/>
      </c>
      <c r="BU1133" s="607" t="str">
        <f>IFERROR(IF(BT1133="Ⅱロ有り",ROUNDDOWN(L1133*VLOOKUP(K1133,【参考】数式用!$A$4:$J$42,10,FALSE)*AA1133,0),""),"")</f>
        <v/>
      </c>
      <c r="BV1133" s="606" t="str">
        <f>IFERROR(IF(BT1133="Ⅱロなし",ROUNDDOWN(L1133*VLOOKUP(K1133,【参考】数式用!$A$4:$J$42,8,FALSE)*AA1133,0),""),"")</f>
        <v/>
      </c>
    </row>
    <row r="1134" spans="1:74" ht="110.1" customHeight="1" thickBot="1">
      <c r="A1134" s="333">
        <v>1121</v>
      </c>
      <c r="B1134" s="1008" t="str">
        <f>IF(基本情報入力シート!B1156="","",基本情報入力シート!B1156)</f>
        <v/>
      </c>
      <c r="C1134" s="1009"/>
      <c r="D1134" s="1009"/>
      <c r="E1134" s="1009"/>
      <c r="F1134" s="1010"/>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24" t="str">
        <f>IF('別紙様式2-2（個票（４、５月））'!M1134="","",'別紙様式2-2（個票（４、５月））'!M1134)</f>
        <v/>
      </c>
      <c r="N1134" s="584" t="str">
        <f>IF('別紙様式2-2（個票（４、５月））'!N1134="","",'別紙様式2-2（個票（４、５月））'!N1134)</f>
        <v/>
      </c>
      <c r="O1134" s="336"/>
      <c r="P1134" s="337" t="str">
        <f>IFERROR(VLOOKUP(K1134,【参考】数式用!$A$2:$M$57,MATCH(O1134,【参考】数式用!$G$3:$M$3,0)+6,0),"")</f>
        <v/>
      </c>
      <c r="Q1134" s="338" t="s">
        <v>118</v>
      </c>
      <c r="R1134" s="339"/>
      <c r="S1134" s="340" t="s">
        <v>183</v>
      </c>
      <c r="T1134" s="339"/>
      <c r="U1134" s="340" t="s">
        <v>184</v>
      </c>
      <c r="V1134" s="339"/>
      <c r="W1134" s="340" t="s">
        <v>183</v>
      </c>
      <c r="X1134" s="339"/>
      <c r="Y1134" s="340" t="s">
        <v>185</v>
      </c>
      <c r="Z1134" s="340" t="s">
        <v>186</v>
      </c>
      <c r="AA1134" s="340" t="str">
        <f t="shared" si="540"/>
        <v/>
      </c>
      <c r="AB1134" s="341" t="s">
        <v>187</v>
      </c>
      <c r="AC1134" s="342" t="str">
        <f t="shared" si="541"/>
        <v/>
      </c>
      <c r="AD1134" s="509" t="str">
        <f t="shared" si="542"/>
        <v/>
      </c>
      <c r="AE1134" s="343" t="str">
        <f>IFERROR(ROUNDDOWN(ROUNDDOWN(ROUND(L1134*VLOOKUP(K1134,【参考】数式用!$A$2:$M$57,MATCH("処遇改善加算Ⅳ",【参考】数式用!$G$3:$M$3,0)+6,0),0),0)*AA1134*0.5,0), "")</f>
        <v/>
      </c>
      <c r="AF1134" s="344"/>
      <c r="AG1134" s="345"/>
      <c r="AH1134" s="345"/>
      <c r="AI1134" s="344"/>
      <c r="AJ1134" s="382"/>
      <c r="AK1134" s="346"/>
      <c r="AL1134" s="324" t="str">
        <f t="shared" si="543"/>
        <v/>
      </c>
      <c r="AM1134" s="325" t="str">
        <f t="shared" si="544"/>
        <v/>
      </c>
      <c r="AN1134" s="255"/>
      <c r="AO1134" s="577" t="str">
        <f>IFERROR(VLOOKUP(K1134,【参考】数式用!$A$2:$N$57,14,FALSE),"")</f>
        <v/>
      </c>
      <c r="AP1134" s="577" t="str">
        <f t="shared" si="545"/>
        <v/>
      </c>
      <c r="AQ1134" s="560" t="str">
        <f t="shared" si="546"/>
        <v/>
      </c>
      <c r="AR1134" s="560" t="str">
        <f t="shared" si="547"/>
        <v>キャリアパス要件Ⅰ・Ⅱ_</v>
      </c>
      <c r="AS1134" s="632" t="str">
        <f t="shared" si="548"/>
        <v>入力済</v>
      </c>
      <c r="AT1134" s="577" t="str">
        <f t="shared" si="549"/>
        <v/>
      </c>
      <c r="AU1134" s="632" t="str">
        <f t="shared" si="550"/>
        <v>入力済</v>
      </c>
      <c r="AV1134" s="632" t="str">
        <f t="shared" si="551"/>
        <v/>
      </c>
      <c r="AW1134" s="632" t="str">
        <f t="shared" si="552"/>
        <v/>
      </c>
      <c r="AX1134" s="577" t="str">
        <f t="shared" si="553"/>
        <v/>
      </c>
      <c r="AY1134" s="632" t="str">
        <f>IFERROR(VLOOKUP(K1134,【参考】数式用!$AR$3:$AS$49, 2, FALSE), "")</f>
        <v/>
      </c>
      <c r="AZ1134" s="577" t="str">
        <f t="shared" si="554"/>
        <v/>
      </c>
      <c r="BA1134" s="559" t="str">
        <f t="shared" si="555"/>
        <v>入力済</v>
      </c>
      <c r="BB1134" s="632" t="str">
        <f>IFERROR(VLOOKUP(K1134,【参考】数式用!$AX$3:$AY$59, 2, FALSE), "")</f>
        <v/>
      </c>
      <c r="BC1134" s="577" t="str">
        <f t="shared" si="556"/>
        <v/>
      </c>
      <c r="BD1134" s="559" t="str">
        <f t="shared" si="557"/>
        <v>入力済</v>
      </c>
      <c r="BE1134" s="559" t="str">
        <f t="shared" si="558"/>
        <v/>
      </c>
      <c r="BF1134" s="559" t="str">
        <f t="shared" si="559"/>
        <v/>
      </c>
      <c r="BG1134" s="559" t="str">
        <f t="shared" si="560"/>
        <v/>
      </c>
      <c r="BH1134" s="559" t="str">
        <f t="shared" si="561"/>
        <v/>
      </c>
      <c r="BI1134" s="559" t="str">
        <f t="shared" si="562"/>
        <v/>
      </c>
      <c r="BK1134" s="27"/>
      <c r="BL1134" s="606" t="str">
        <f t="shared" si="563"/>
        <v/>
      </c>
      <c r="BM1134" s="606" t="str">
        <f t="shared" si="564"/>
        <v/>
      </c>
      <c r="BN1134" s="606" t="str">
        <f t="shared" si="565"/>
        <v/>
      </c>
      <c r="BO1134" s="607" t="str">
        <f>IFERROR(IF(BN1134="対象",ROUNDDOWN(L1134*VLOOKUP(K1134,【参考】数式用!$A$4:$J$42,10,FALSE)*AA1134,0),""),"")</f>
        <v/>
      </c>
      <c r="BP1134" s="606" t="str">
        <f t="shared" si="569"/>
        <v/>
      </c>
      <c r="BQ1134" s="606" t="str">
        <f t="shared" si="566"/>
        <v/>
      </c>
      <c r="BR1134" s="608" t="str">
        <f t="shared" si="570"/>
        <v/>
      </c>
      <c r="BS1134" s="608" t="str">
        <f t="shared" si="567"/>
        <v/>
      </c>
      <c r="BT1134" s="606" t="str">
        <f t="shared" si="568"/>
        <v/>
      </c>
      <c r="BU1134" s="607" t="str">
        <f>IFERROR(IF(BT1134="Ⅱロ有り",ROUNDDOWN(L1134*VLOOKUP(K1134,【参考】数式用!$A$4:$J$42,10,FALSE)*AA1134,0),""),"")</f>
        <v/>
      </c>
      <c r="BV1134" s="606" t="str">
        <f>IFERROR(IF(BT1134="Ⅱロなし",ROUNDDOWN(L1134*VLOOKUP(K1134,【参考】数式用!$A$4:$J$42,8,FALSE)*AA1134,0),""),"")</f>
        <v/>
      </c>
    </row>
    <row r="1135" spans="1:74" ht="110.1" customHeight="1" thickBot="1">
      <c r="A1135" s="333">
        <v>1122</v>
      </c>
      <c r="B1135" s="1008" t="str">
        <f>IF(基本情報入力シート!B1157="","",基本情報入力シート!B1157)</f>
        <v/>
      </c>
      <c r="C1135" s="1009"/>
      <c r="D1135" s="1009"/>
      <c r="E1135" s="1009"/>
      <c r="F1135" s="1010"/>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24" t="str">
        <f>IF('別紙様式2-2（個票（４、５月））'!M1135="","",'別紙様式2-2（個票（４、５月））'!M1135)</f>
        <v/>
      </c>
      <c r="N1135" s="584" t="str">
        <f>IF('別紙様式2-2（個票（４、５月））'!N1135="","",'別紙様式2-2（個票（４、５月））'!N1135)</f>
        <v/>
      </c>
      <c r="O1135" s="336"/>
      <c r="P1135" s="337" t="str">
        <f>IFERROR(VLOOKUP(K1135,【参考】数式用!$A$2:$M$57,MATCH(O1135,【参考】数式用!$G$3:$M$3,0)+6,0),"")</f>
        <v/>
      </c>
      <c r="Q1135" s="338" t="s">
        <v>118</v>
      </c>
      <c r="R1135" s="339"/>
      <c r="S1135" s="340" t="s">
        <v>183</v>
      </c>
      <c r="T1135" s="339"/>
      <c r="U1135" s="340" t="s">
        <v>184</v>
      </c>
      <c r="V1135" s="339"/>
      <c r="W1135" s="340" t="s">
        <v>183</v>
      </c>
      <c r="X1135" s="339"/>
      <c r="Y1135" s="340" t="s">
        <v>185</v>
      </c>
      <c r="Z1135" s="340" t="s">
        <v>186</v>
      </c>
      <c r="AA1135" s="340" t="str">
        <f t="shared" si="540"/>
        <v/>
      </c>
      <c r="AB1135" s="341" t="s">
        <v>187</v>
      </c>
      <c r="AC1135" s="342" t="str">
        <f t="shared" si="541"/>
        <v/>
      </c>
      <c r="AD1135" s="509" t="str">
        <f t="shared" si="542"/>
        <v/>
      </c>
      <c r="AE1135" s="343" t="str">
        <f>IFERROR(ROUNDDOWN(ROUNDDOWN(ROUND(L1135*VLOOKUP(K1135,【参考】数式用!$A$2:$M$57,MATCH("処遇改善加算Ⅳ",【参考】数式用!$G$3:$M$3,0)+6,0),0),0)*AA1135*0.5,0), "")</f>
        <v/>
      </c>
      <c r="AF1135" s="344"/>
      <c r="AG1135" s="345"/>
      <c r="AH1135" s="345"/>
      <c r="AI1135" s="344"/>
      <c r="AJ1135" s="382"/>
      <c r="AK1135" s="346"/>
      <c r="AL1135" s="324" t="str">
        <f t="shared" si="543"/>
        <v/>
      </c>
      <c r="AM1135" s="325" t="str">
        <f t="shared" si="544"/>
        <v/>
      </c>
      <c r="AN1135" s="255"/>
      <c r="AO1135" s="577" t="str">
        <f>IFERROR(VLOOKUP(K1135,【参考】数式用!$A$2:$N$57,14,FALSE),"")</f>
        <v/>
      </c>
      <c r="AP1135" s="577" t="str">
        <f t="shared" si="545"/>
        <v/>
      </c>
      <c r="AQ1135" s="560" t="str">
        <f t="shared" si="546"/>
        <v/>
      </c>
      <c r="AR1135" s="560" t="str">
        <f t="shared" si="547"/>
        <v>キャリアパス要件Ⅰ・Ⅱ_</v>
      </c>
      <c r="AS1135" s="632" t="str">
        <f t="shared" si="548"/>
        <v>入力済</v>
      </c>
      <c r="AT1135" s="577" t="str">
        <f t="shared" si="549"/>
        <v/>
      </c>
      <c r="AU1135" s="632" t="str">
        <f t="shared" si="550"/>
        <v>入力済</v>
      </c>
      <c r="AV1135" s="632" t="str">
        <f t="shared" si="551"/>
        <v/>
      </c>
      <c r="AW1135" s="632" t="str">
        <f t="shared" si="552"/>
        <v/>
      </c>
      <c r="AX1135" s="577" t="str">
        <f t="shared" si="553"/>
        <v/>
      </c>
      <c r="AY1135" s="632" t="str">
        <f>IFERROR(VLOOKUP(K1135,【参考】数式用!$AR$3:$AS$49, 2, FALSE), "")</f>
        <v/>
      </c>
      <c r="AZ1135" s="577" t="str">
        <f t="shared" si="554"/>
        <v/>
      </c>
      <c r="BA1135" s="559" t="str">
        <f t="shared" si="555"/>
        <v>入力済</v>
      </c>
      <c r="BB1135" s="632" t="str">
        <f>IFERROR(VLOOKUP(K1135,【参考】数式用!$AX$3:$AY$59, 2, FALSE), "")</f>
        <v/>
      </c>
      <c r="BC1135" s="577" t="str">
        <f t="shared" si="556"/>
        <v/>
      </c>
      <c r="BD1135" s="559" t="str">
        <f t="shared" si="557"/>
        <v>入力済</v>
      </c>
      <c r="BE1135" s="559" t="str">
        <f t="shared" si="558"/>
        <v/>
      </c>
      <c r="BF1135" s="559" t="str">
        <f t="shared" si="559"/>
        <v/>
      </c>
      <c r="BG1135" s="559" t="str">
        <f t="shared" si="560"/>
        <v/>
      </c>
      <c r="BH1135" s="559" t="str">
        <f t="shared" si="561"/>
        <v/>
      </c>
      <c r="BI1135" s="559" t="str">
        <f t="shared" si="562"/>
        <v/>
      </c>
      <c r="BK1135" s="27"/>
      <c r="BL1135" s="606" t="str">
        <f t="shared" si="563"/>
        <v/>
      </c>
      <c r="BM1135" s="606" t="str">
        <f t="shared" si="564"/>
        <v/>
      </c>
      <c r="BN1135" s="606" t="str">
        <f t="shared" si="565"/>
        <v/>
      </c>
      <c r="BO1135" s="607" t="str">
        <f>IFERROR(IF(BN1135="対象",ROUNDDOWN(L1135*VLOOKUP(K1135,【参考】数式用!$A$4:$J$42,10,FALSE)*AA1135,0),""),"")</f>
        <v/>
      </c>
      <c r="BP1135" s="606" t="str">
        <f t="shared" si="569"/>
        <v/>
      </c>
      <c r="BQ1135" s="606" t="str">
        <f t="shared" si="566"/>
        <v/>
      </c>
      <c r="BR1135" s="608" t="str">
        <f t="shared" si="570"/>
        <v/>
      </c>
      <c r="BS1135" s="608" t="str">
        <f t="shared" si="567"/>
        <v/>
      </c>
      <c r="BT1135" s="606" t="str">
        <f t="shared" si="568"/>
        <v/>
      </c>
      <c r="BU1135" s="607" t="str">
        <f>IFERROR(IF(BT1135="Ⅱロ有り",ROUNDDOWN(L1135*VLOOKUP(K1135,【参考】数式用!$A$4:$J$42,10,FALSE)*AA1135,0),""),"")</f>
        <v/>
      </c>
      <c r="BV1135" s="606" t="str">
        <f>IFERROR(IF(BT1135="Ⅱロなし",ROUNDDOWN(L1135*VLOOKUP(K1135,【参考】数式用!$A$4:$J$42,8,FALSE)*AA1135,0),""),"")</f>
        <v/>
      </c>
    </row>
    <row r="1136" spans="1:74" ht="110.1" customHeight="1" thickBot="1">
      <c r="A1136" s="333">
        <v>1123</v>
      </c>
      <c r="B1136" s="1008" t="str">
        <f>IF(基本情報入力シート!B1158="","",基本情報入力シート!B1158)</f>
        <v/>
      </c>
      <c r="C1136" s="1009"/>
      <c r="D1136" s="1009"/>
      <c r="E1136" s="1009"/>
      <c r="F1136" s="1010"/>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24" t="str">
        <f>IF('別紙様式2-2（個票（４、５月））'!M1136="","",'別紙様式2-2（個票（４、５月））'!M1136)</f>
        <v/>
      </c>
      <c r="N1136" s="584" t="str">
        <f>IF('別紙様式2-2（個票（４、５月））'!N1136="","",'別紙様式2-2（個票（４、５月））'!N1136)</f>
        <v/>
      </c>
      <c r="O1136" s="336"/>
      <c r="P1136" s="337" t="str">
        <f>IFERROR(VLOOKUP(K1136,【参考】数式用!$A$2:$M$57,MATCH(O1136,【参考】数式用!$G$3:$M$3,0)+6,0),"")</f>
        <v/>
      </c>
      <c r="Q1136" s="338" t="s">
        <v>118</v>
      </c>
      <c r="R1136" s="339"/>
      <c r="S1136" s="340" t="s">
        <v>183</v>
      </c>
      <c r="T1136" s="339"/>
      <c r="U1136" s="340" t="s">
        <v>184</v>
      </c>
      <c r="V1136" s="339"/>
      <c r="W1136" s="340" t="s">
        <v>183</v>
      </c>
      <c r="X1136" s="339"/>
      <c r="Y1136" s="340" t="s">
        <v>185</v>
      </c>
      <c r="Z1136" s="340" t="s">
        <v>186</v>
      </c>
      <c r="AA1136" s="340" t="str">
        <f t="shared" si="540"/>
        <v/>
      </c>
      <c r="AB1136" s="341" t="s">
        <v>187</v>
      </c>
      <c r="AC1136" s="342" t="str">
        <f t="shared" si="541"/>
        <v/>
      </c>
      <c r="AD1136" s="509" t="str">
        <f t="shared" si="542"/>
        <v/>
      </c>
      <c r="AE1136" s="343" t="str">
        <f>IFERROR(ROUNDDOWN(ROUNDDOWN(ROUND(L1136*VLOOKUP(K1136,【参考】数式用!$A$2:$M$57,MATCH("処遇改善加算Ⅳ",【参考】数式用!$G$3:$M$3,0)+6,0),0),0)*AA1136*0.5,0), "")</f>
        <v/>
      </c>
      <c r="AF1136" s="344"/>
      <c r="AG1136" s="345"/>
      <c r="AH1136" s="345"/>
      <c r="AI1136" s="344"/>
      <c r="AJ1136" s="382"/>
      <c r="AK1136" s="346"/>
      <c r="AL1136" s="324" t="str">
        <f t="shared" si="543"/>
        <v/>
      </c>
      <c r="AM1136" s="325" t="str">
        <f t="shared" si="544"/>
        <v/>
      </c>
      <c r="AN1136" s="255"/>
      <c r="AO1136" s="577" t="str">
        <f>IFERROR(VLOOKUP(K1136,【参考】数式用!$A$2:$N$57,14,FALSE),"")</f>
        <v/>
      </c>
      <c r="AP1136" s="577" t="str">
        <f t="shared" si="545"/>
        <v/>
      </c>
      <c r="AQ1136" s="560" t="str">
        <f t="shared" si="546"/>
        <v/>
      </c>
      <c r="AR1136" s="560" t="str">
        <f t="shared" si="547"/>
        <v>キャリアパス要件Ⅰ・Ⅱ_</v>
      </c>
      <c r="AS1136" s="632" t="str">
        <f t="shared" si="548"/>
        <v>入力済</v>
      </c>
      <c r="AT1136" s="577" t="str">
        <f t="shared" si="549"/>
        <v/>
      </c>
      <c r="AU1136" s="632" t="str">
        <f t="shared" si="550"/>
        <v>入力済</v>
      </c>
      <c r="AV1136" s="632" t="str">
        <f t="shared" si="551"/>
        <v/>
      </c>
      <c r="AW1136" s="632" t="str">
        <f t="shared" si="552"/>
        <v/>
      </c>
      <c r="AX1136" s="577" t="str">
        <f t="shared" si="553"/>
        <v/>
      </c>
      <c r="AY1136" s="632" t="str">
        <f>IFERROR(VLOOKUP(K1136,【参考】数式用!$AR$3:$AS$49, 2, FALSE), "")</f>
        <v/>
      </c>
      <c r="AZ1136" s="577" t="str">
        <f t="shared" si="554"/>
        <v/>
      </c>
      <c r="BA1136" s="559" t="str">
        <f t="shared" si="555"/>
        <v>入力済</v>
      </c>
      <c r="BB1136" s="632" t="str">
        <f>IFERROR(VLOOKUP(K1136,【参考】数式用!$AX$3:$AY$59, 2, FALSE), "")</f>
        <v/>
      </c>
      <c r="BC1136" s="577" t="str">
        <f t="shared" si="556"/>
        <v/>
      </c>
      <c r="BD1136" s="559" t="str">
        <f t="shared" si="557"/>
        <v>入力済</v>
      </c>
      <c r="BE1136" s="559" t="str">
        <f t="shared" si="558"/>
        <v/>
      </c>
      <c r="BF1136" s="559" t="str">
        <f t="shared" si="559"/>
        <v/>
      </c>
      <c r="BG1136" s="559" t="str">
        <f t="shared" si="560"/>
        <v/>
      </c>
      <c r="BH1136" s="559" t="str">
        <f t="shared" si="561"/>
        <v/>
      </c>
      <c r="BI1136" s="559" t="str">
        <f t="shared" si="562"/>
        <v/>
      </c>
      <c r="BK1136" s="27"/>
      <c r="BL1136" s="606" t="str">
        <f t="shared" si="563"/>
        <v/>
      </c>
      <c r="BM1136" s="606" t="str">
        <f t="shared" si="564"/>
        <v/>
      </c>
      <c r="BN1136" s="606" t="str">
        <f t="shared" si="565"/>
        <v/>
      </c>
      <c r="BO1136" s="607" t="str">
        <f>IFERROR(IF(BN1136="対象",ROUNDDOWN(L1136*VLOOKUP(K1136,【参考】数式用!$A$4:$J$42,10,FALSE)*AA1136,0),""),"")</f>
        <v/>
      </c>
      <c r="BP1136" s="606" t="str">
        <f t="shared" si="569"/>
        <v/>
      </c>
      <c r="BQ1136" s="606" t="str">
        <f t="shared" si="566"/>
        <v/>
      </c>
      <c r="BR1136" s="608" t="str">
        <f t="shared" si="570"/>
        <v/>
      </c>
      <c r="BS1136" s="608" t="str">
        <f t="shared" si="567"/>
        <v/>
      </c>
      <c r="BT1136" s="606" t="str">
        <f t="shared" si="568"/>
        <v/>
      </c>
      <c r="BU1136" s="607" t="str">
        <f>IFERROR(IF(BT1136="Ⅱロ有り",ROUNDDOWN(L1136*VLOOKUP(K1136,【参考】数式用!$A$4:$J$42,10,FALSE)*AA1136,0),""),"")</f>
        <v/>
      </c>
      <c r="BV1136" s="606" t="str">
        <f>IFERROR(IF(BT1136="Ⅱロなし",ROUNDDOWN(L1136*VLOOKUP(K1136,【参考】数式用!$A$4:$J$42,8,FALSE)*AA1136,0),""),"")</f>
        <v/>
      </c>
    </row>
    <row r="1137" spans="1:74" ht="110.1" customHeight="1" thickBot="1">
      <c r="A1137" s="333">
        <v>1124</v>
      </c>
      <c r="B1137" s="1008" t="str">
        <f>IF(基本情報入力シート!B1159="","",基本情報入力シート!B1159)</f>
        <v/>
      </c>
      <c r="C1137" s="1009"/>
      <c r="D1137" s="1009"/>
      <c r="E1137" s="1009"/>
      <c r="F1137" s="1010"/>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24" t="str">
        <f>IF('別紙様式2-2（個票（４、５月））'!M1137="","",'別紙様式2-2（個票（４、５月））'!M1137)</f>
        <v/>
      </c>
      <c r="N1137" s="584" t="str">
        <f>IF('別紙様式2-2（個票（４、５月））'!N1137="","",'別紙様式2-2（個票（４、５月））'!N1137)</f>
        <v/>
      </c>
      <c r="O1137" s="336"/>
      <c r="P1137" s="337" t="str">
        <f>IFERROR(VLOOKUP(K1137,【参考】数式用!$A$2:$M$57,MATCH(O1137,【参考】数式用!$G$3:$M$3,0)+6,0),"")</f>
        <v/>
      </c>
      <c r="Q1137" s="338" t="s">
        <v>118</v>
      </c>
      <c r="R1137" s="339"/>
      <c r="S1137" s="340" t="s">
        <v>183</v>
      </c>
      <c r="T1137" s="339"/>
      <c r="U1137" s="340" t="s">
        <v>184</v>
      </c>
      <c r="V1137" s="339"/>
      <c r="W1137" s="340" t="s">
        <v>183</v>
      </c>
      <c r="X1137" s="339"/>
      <c r="Y1137" s="340" t="s">
        <v>185</v>
      </c>
      <c r="Z1137" s="340" t="s">
        <v>186</v>
      </c>
      <c r="AA1137" s="340" t="str">
        <f t="shared" si="540"/>
        <v/>
      </c>
      <c r="AB1137" s="341" t="s">
        <v>187</v>
      </c>
      <c r="AC1137" s="342" t="str">
        <f t="shared" si="541"/>
        <v/>
      </c>
      <c r="AD1137" s="509" t="str">
        <f t="shared" si="542"/>
        <v/>
      </c>
      <c r="AE1137" s="343" t="str">
        <f>IFERROR(ROUNDDOWN(ROUNDDOWN(ROUND(L1137*VLOOKUP(K1137,【参考】数式用!$A$2:$M$57,MATCH("処遇改善加算Ⅳ",【参考】数式用!$G$3:$M$3,0)+6,0),0),0)*AA1137*0.5,0), "")</f>
        <v/>
      </c>
      <c r="AF1137" s="344"/>
      <c r="AG1137" s="345"/>
      <c r="AH1137" s="345"/>
      <c r="AI1137" s="344"/>
      <c r="AJ1137" s="382"/>
      <c r="AK1137" s="346"/>
      <c r="AL1137" s="324" t="str">
        <f t="shared" si="543"/>
        <v/>
      </c>
      <c r="AM1137" s="325" t="str">
        <f t="shared" si="544"/>
        <v/>
      </c>
      <c r="AN1137" s="255"/>
      <c r="AO1137" s="577" t="str">
        <f>IFERROR(VLOOKUP(K1137,【参考】数式用!$A$2:$N$57,14,FALSE),"")</f>
        <v/>
      </c>
      <c r="AP1137" s="577" t="str">
        <f t="shared" si="545"/>
        <v/>
      </c>
      <c r="AQ1137" s="560" t="str">
        <f t="shared" si="546"/>
        <v/>
      </c>
      <c r="AR1137" s="560" t="str">
        <f t="shared" si="547"/>
        <v>キャリアパス要件Ⅰ・Ⅱ_</v>
      </c>
      <c r="AS1137" s="632" t="str">
        <f t="shared" si="548"/>
        <v>入力済</v>
      </c>
      <c r="AT1137" s="577" t="str">
        <f t="shared" si="549"/>
        <v/>
      </c>
      <c r="AU1137" s="632" t="str">
        <f t="shared" si="550"/>
        <v>入力済</v>
      </c>
      <c r="AV1137" s="632" t="str">
        <f t="shared" si="551"/>
        <v/>
      </c>
      <c r="AW1137" s="632" t="str">
        <f t="shared" si="552"/>
        <v/>
      </c>
      <c r="AX1137" s="577" t="str">
        <f t="shared" si="553"/>
        <v/>
      </c>
      <c r="AY1137" s="632" t="str">
        <f>IFERROR(VLOOKUP(K1137,【参考】数式用!$AR$3:$AS$49, 2, FALSE), "")</f>
        <v/>
      </c>
      <c r="AZ1137" s="577" t="str">
        <f t="shared" si="554"/>
        <v/>
      </c>
      <c r="BA1137" s="559" t="str">
        <f t="shared" si="555"/>
        <v>入力済</v>
      </c>
      <c r="BB1137" s="632" t="str">
        <f>IFERROR(VLOOKUP(K1137,【参考】数式用!$AX$3:$AY$59, 2, FALSE), "")</f>
        <v/>
      </c>
      <c r="BC1137" s="577" t="str">
        <f t="shared" si="556"/>
        <v/>
      </c>
      <c r="BD1137" s="559" t="str">
        <f t="shared" si="557"/>
        <v>入力済</v>
      </c>
      <c r="BE1137" s="559" t="str">
        <f t="shared" si="558"/>
        <v/>
      </c>
      <c r="BF1137" s="559" t="str">
        <f t="shared" si="559"/>
        <v/>
      </c>
      <c r="BG1137" s="559" t="str">
        <f t="shared" si="560"/>
        <v/>
      </c>
      <c r="BH1137" s="559" t="str">
        <f t="shared" si="561"/>
        <v/>
      </c>
      <c r="BI1137" s="559" t="str">
        <f t="shared" si="562"/>
        <v/>
      </c>
      <c r="BK1137" s="27"/>
      <c r="BL1137" s="606" t="str">
        <f t="shared" si="563"/>
        <v/>
      </c>
      <c r="BM1137" s="606" t="str">
        <f t="shared" si="564"/>
        <v/>
      </c>
      <c r="BN1137" s="606" t="str">
        <f t="shared" si="565"/>
        <v/>
      </c>
      <c r="BO1137" s="607" t="str">
        <f>IFERROR(IF(BN1137="対象",ROUNDDOWN(L1137*VLOOKUP(K1137,【参考】数式用!$A$4:$J$42,10,FALSE)*AA1137,0),""),"")</f>
        <v/>
      </c>
      <c r="BP1137" s="606" t="str">
        <f t="shared" si="569"/>
        <v/>
      </c>
      <c r="BQ1137" s="606" t="str">
        <f t="shared" si="566"/>
        <v/>
      </c>
      <c r="BR1137" s="608" t="str">
        <f t="shared" si="570"/>
        <v/>
      </c>
      <c r="BS1137" s="608" t="str">
        <f t="shared" si="567"/>
        <v/>
      </c>
      <c r="BT1137" s="606" t="str">
        <f t="shared" si="568"/>
        <v/>
      </c>
      <c r="BU1137" s="607" t="str">
        <f>IFERROR(IF(BT1137="Ⅱロ有り",ROUNDDOWN(L1137*VLOOKUP(K1137,【参考】数式用!$A$4:$J$42,10,FALSE)*AA1137,0),""),"")</f>
        <v/>
      </c>
      <c r="BV1137" s="606" t="str">
        <f>IFERROR(IF(BT1137="Ⅱロなし",ROUNDDOWN(L1137*VLOOKUP(K1137,【参考】数式用!$A$4:$J$42,8,FALSE)*AA1137,0),""),"")</f>
        <v/>
      </c>
    </row>
    <row r="1138" spans="1:74" ht="110.1" customHeight="1" thickBot="1">
      <c r="A1138" s="333">
        <v>1125</v>
      </c>
      <c r="B1138" s="1008" t="str">
        <f>IF(基本情報入力シート!B1160="","",基本情報入力シート!B1160)</f>
        <v/>
      </c>
      <c r="C1138" s="1009"/>
      <c r="D1138" s="1009"/>
      <c r="E1138" s="1009"/>
      <c r="F1138" s="1010"/>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24" t="str">
        <f>IF('別紙様式2-2（個票（４、５月））'!M1138="","",'別紙様式2-2（個票（４、５月））'!M1138)</f>
        <v/>
      </c>
      <c r="N1138" s="584" t="str">
        <f>IF('別紙様式2-2（個票（４、５月））'!N1138="","",'別紙様式2-2（個票（４、５月））'!N1138)</f>
        <v/>
      </c>
      <c r="O1138" s="336"/>
      <c r="P1138" s="337" t="str">
        <f>IFERROR(VLOOKUP(K1138,【参考】数式用!$A$2:$M$57,MATCH(O1138,【参考】数式用!$G$3:$M$3,0)+6,0),"")</f>
        <v/>
      </c>
      <c r="Q1138" s="338" t="s">
        <v>118</v>
      </c>
      <c r="R1138" s="339"/>
      <c r="S1138" s="340" t="s">
        <v>183</v>
      </c>
      <c r="T1138" s="339"/>
      <c r="U1138" s="340" t="s">
        <v>184</v>
      </c>
      <c r="V1138" s="339"/>
      <c r="W1138" s="340" t="s">
        <v>183</v>
      </c>
      <c r="X1138" s="339"/>
      <c r="Y1138" s="340" t="s">
        <v>185</v>
      </c>
      <c r="Z1138" s="340" t="s">
        <v>186</v>
      </c>
      <c r="AA1138" s="340" t="str">
        <f t="shared" ref="AA1138:AA1201" si="571">IF(R1138&gt;=1,(V1138*12+X1138)-(R1138*12+T1138)+1,"")</f>
        <v/>
      </c>
      <c r="AB1138" s="341" t="s">
        <v>187</v>
      </c>
      <c r="AC1138" s="342" t="str">
        <f t="shared" ref="AC1138:AC1201" si="572">IFERROR(ROUNDDOWN(ROUND(L1138*P1138,0),0)*AA1138,"")</f>
        <v/>
      </c>
      <c r="AD1138" s="509"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2"/>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77" t="str">
        <f>IFERROR(VLOOKUP(K1138,【参考】数式用!$A$2:$N$57,14,FALSE),"")</f>
        <v/>
      </c>
      <c r="AP1138" s="577" t="str">
        <f t="shared" ref="AP1138:AP1201" si="576">IF(AND(K1138&lt;&gt;""),"O列に色付け","")</f>
        <v/>
      </c>
      <c r="AQ1138" s="560" t="str">
        <f t="shared" ref="AQ1138:AQ1201" si="577">IF(AND(AE1138&lt;&gt;0,AE1138&lt;&gt;"",AO1138="加算対象"),IF(AF1138="○","入力済","未入力"),"")</f>
        <v/>
      </c>
      <c r="AR1138" s="560" t="str">
        <f t="shared" ref="AR1138:AR1201" si="578">"キャリアパス要件Ⅰ・Ⅱ_"&amp;AO1138</f>
        <v>キャリアパス要件Ⅰ・Ⅱ_</v>
      </c>
      <c r="AS1138" s="632" t="str">
        <f t="shared" ref="AS1138:AS1201" si="579">IF(AND(O1138&lt;&gt;"", AG1138=""), "未入力", "入力済")</f>
        <v>入力済</v>
      </c>
      <c r="AT1138" s="577" t="str">
        <f t="shared" ref="AT1138:AT1201" si="580">IF(AND(O1138&lt;&gt;"", O1138&lt;&gt;"処遇改善加算Ⅳ",AO1138="加算対象"),"AH列に色付け","")</f>
        <v/>
      </c>
      <c r="AU1138" s="632" t="str">
        <f t="shared" ref="AU1138:AU1201" si="581">IF(AND(O1138&lt;&gt;"", O1138&lt;&gt;"処遇改善加算Ⅳ",O1138&lt;&gt;"処遇改善加算", AH1138=""), "未入力", "入力済")</f>
        <v>入力済</v>
      </c>
      <c r="AV1138" s="632" t="str">
        <f t="shared" ref="AV1138:AV1201" si="582">IF(OR(ISNUMBER(SEARCH("処遇改善加算Ⅰ",O1138)),ISNUMBER(SEARCH("処遇改善加算Ⅱ",O1138))),"対象","")</f>
        <v/>
      </c>
      <c r="AW1138" s="632" t="str">
        <f t="shared" ref="AW1138:AW1201" si="583">IF(AND(O1138&lt;&gt;"", O1138&lt;&gt;"処遇改善加算Ⅲ", O1138&lt;&gt;"処遇改善加算Ⅳ",O1138&lt;&gt;"処遇改善加算"),"対象", "")</f>
        <v/>
      </c>
      <c r="AX1138" s="577" t="str">
        <f t="shared" ref="AX1138:AX1201" si="584">IF(AND(AW1138=1, OR(AI1138=0,AI1138=""),AO1138="加算対象"),"AH列に色付け","")</f>
        <v/>
      </c>
      <c r="AY1138" s="632" t="str">
        <f>IFERROR(VLOOKUP(K1138,【参考】数式用!$AR$3:$AS$49, 2, FALSE), "")</f>
        <v/>
      </c>
      <c r="AZ1138" s="577" t="str">
        <f t="shared" ref="AZ1138:AZ1201" si="585">IF(AND(AO1138="加算対象",OR(O1138="処遇改善加算Ⅰイ",O1138="処遇改善加算Ⅰロ")),"AJ列に色付け","")</f>
        <v/>
      </c>
      <c r="BA1138" s="559" t="str">
        <f t="shared" ref="BA1138:BA1201" si="586">IF(AND(OR(O1138="処遇改善加算Ⅰイ",O1138="処遇改善加算Ⅰロ"), AJ1138=""), "未入力","入力済")</f>
        <v>入力済</v>
      </c>
      <c r="BB1138" s="632" t="str">
        <f>IFERROR(VLOOKUP(K1138,【参考】数式用!$AX$3:$AY$59, 2, FALSE), "")</f>
        <v/>
      </c>
      <c r="BC1138" s="577" t="str">
        <f t="shared" ref="BC1138:BC1201" si="587">IF(OR(COUNTIF(AG1138:AI1138,"*令和８年度特例要件を*")&gt;0,ISNUMBER(SEARCH("処遇改善加算Ⅰロ",O1138)),ISNUMBER(SEARCH("処遇改善加算Ⅱロ",O1138)),AO1138="加算対象外"),"AK列に色付け","")</f>
        <v/>
      </c>
      <c r="BD1138" s="559" t="str">
        <f t="shared" ref="BD1138:BD1201" si="588">IF(AND(COUNTIF(AG1138:AI1138,"*令和８年度特例要件を*")&gt;0,AK1138=""), "未入力","入力済")</f>
        <v>入力済</v>
      </c>
      <c r="BE1138" s="559" t="str">
        <f t="shared" ref="BE1138:BE1201" si="589">IF(OR(ISNUMBER(SEARCH("処遇改善加算Ⅰロ",O1138)),ISNUMBER(SEARCH("処遇改善加算Ⅱロ",O1138))),"",IF(AND(BC1138="AK列に色付け",OR(AG1138="○",AG1138="誓約"),AH1138="○",AI1138&gt;=1),"AK列色消し",""))</f>
        <v/>
      </c>
      <c r="BF1138" s="559" t="str">
        <f t="shared" ref="BF1138:BF1201" si="590">IF(AND(O1138="処遇改善加算",OR(AG1138="○",AG1138="誓約")),"AK列色消し","")</f>
        <v/>
      </c>
      <c r="BG1138" s="559" t="str">
        <f t="shared" ref="BG1138:BG1201" si="591">IF(OR(TRIM(BC1138)="",BE1138="AK列色消し",BF1138="AK列色消し"),"","入力必要")</f>
        <v/>
      </c>
      <c r="BH1138" s="559" t="str">
        <f t="shared" ref="BH1138:BH1201" si="592">IF(AND(BE1138="",BG1138="入力必要"),IF(AK1138="","未入力","入力済"),"")</f>
        <v/>
      </c>
      <c r="BI1138" s="559" t="str">
        <f t="shared" ref="BI1138:BI1201" si="593">G1138</f>
        <v/>
      </c>
      <c r="BK1138" s="27"/>
      <c r="BL1138" s="606" t="str">
        <f t="shared" ref="BL1138:BL1201" si="594">IF(AND(K1138&lt;&gt;"",K1138&lt;&gt;"計画相談支援",K1138&lt;&gt;"地域相談支援（地域定着支援）",K1138&lt;&gt;"地域相談支援（地域移行支援）",K1138&lt;&gt;"障害児相談支援"),"O列に色付け","")</f>
        <v/>
      </c>
      <c r="BM1138" s="606" t="str">
        <f t="shared" ref="BM1138:BM1201" si="595">IF(OR(O1138="処遇改善加算Ⅰロ",O1138="処遇改善加算Ⅱロ"),"対象","")</f>
        <v/>
      </c>
      <c r="BN1138" s="60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607" t="str">
        <f>IFERROR(IF(BN1138="対象",ROUNDDOWN(L1138*VLOOKUP(K1138,【参考】数式用!$A$4:$J$42,10,FALSE)*AA1138,0),""),"")</f>
        <v/>
      </c>
      <c r="BP1138" s="606" t="str">
        <f t="shared" si="569"/>
        <v/>
      </c>
      <c r="BQ1138" s="606" t="str">
        <f t="shared" ref="BQ1138:BQ1201" si="597">IF(O1138="処遇改善加算","対象","")</f>
        <v/>
      </c>
      <c r="BR1138" s="608" t="str">
        <f t="shared" si="570"/>
        <v/>
      </c>
      <c r="BS1138" s="608" t="str">
        <f t="shared" ref="BS1138:BS1201" si="598">IF(BM1138="対象","",IF(COUNTIF(AF1138:AH1138,"*令和８年度特例要件を*")&gt;0,"特例要件",""))</f>
        <v/>
      </c>
      <c r="BT1138" s="606" t="str">
        <f t="shared" ref="BT1138:BT1201" si="599">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607" t="str">
        <f>IFERROR(IF(BT1138="Ⅱロ有り",ROUNDDOWN(L1138*VLOOKUP(K1138,【参考】数式用!$A$4:$J$42,10,FALSE)*AA1138,0),""),"")</f>
        <v/>
      </c>
      <c r="BV1138" s="606" t="str">
        <f>IFERROR(IF(BT1138="Ⅱロなし",ROUNDDOWN(L1138*VLOOKUP(K1138,【参考】数式用!$A$4:$J$42,8,FALSE)*AA1138,0),""),"")</f>
        <v/>
      </c>
    </row>
    <row r="1139" spans="1:74" ht="110.1" customHeight="1" thickBot="1">
      <c r="A1139" s="333">
        <v>1126</v>
      </c>
      <c r="B1139" s="1008" t="str">
        <f>IF(基本情報入力シート!B1161="","",基本情報入力シート!B1161)</f>
        <v/>
      </c>
      <c r="C1139" s="1009"/>
      <c r="D1139" s="1009"/>
      <c r="E1139" s="1009"/>
      <c r="F1139" s="1010"/>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24" t="str">
        <f>IF('別紙様式2-2（個票（４、５月））'!M1139="","",'別紙様式2-2（個票（４、５月））'!M1139)</f>
        <v/>
      </c>
      <c r="N1139" s="584" t="str">
        <f>IF('別紙様式2-2（個票（４、５月））'!N1139="","",'別紙様式2-2（個票（４、５月））'!N1139)</f>
        <v/>
      </c>
      <c r="O1139" s="336"/>
      <c r="P1139" s="337" t="str">
        <f>IFERROR(VLOOKUP(K1139,【参考】数式用!$A$2:$M$57,MATCH(O1139,【参考】数式用!$G$3:$M$3,0)+6,0),"")</f>
        <v/>
      </c>
      <c r="Q1139" s="338" t="s">
        <v>118</v>
      </c>
      <c r="R1139" s="339"/>
      <c r="S1139" s="340" t="s">
        <v>183</v>
      </c>
      <c r="T1139" s="339"/>
      <c r="U1139" s="340" t="s">
        <v>184</v>
      </c>
      <c r="V1139" s="339"/>
      <c r="W1139" s="340" t="s">
        <v>183</v>
      </c>
      <c r="X1139" s="339"/>
      <c r="Y1139" s="340" t="s">
        <v>185</v>
      </c>
      <c r="Z1139" s="340" t="s">
        <v>186</v>
      </c>
      <c r="AA1139" s="340" t="str">
        <f t="shared" si="571"/>
        <v/>
      </c>
      <c r="AB1139" s="341" t="s">
        <v>187</v>
      </c>
      <c r="AC1139" s="342" t="str">
        <f t="shared" si="572"/>
        <v/>
      </c>
      <c r="AD1139" s="509" t="str">
        <f t="shared" si="573"/>
        <v/>
      </c>
      <c r="AE1139" s="343" t="str">
        <f>IFERROR(ROUNDDOWN(ROUNDDOWN(ROUND(L1139*VLOOKUP(K1139,【参考】数式用!$A$2:$M$57,MATCH("処遇改善加算Ⅳ",【参考】数式用!$G$3:$M$3,0)+6,0),0),0)*AA1139*0.5,0), "")</f>
        <v/>
      </c>
      <c r="AF1139" s="344"/>
      <c r="AG1139" s="345"/>
      <c r="AH1139" s="345"/>
      <c r="AI1139" s="344"/>
      <c r="AJ1139" s="382"/>
      <c r="AK1139" s="346"/>
      <c r="AL1139" s="324" t="str">
        <f t="shared" si="574"/>
        <v/>
      </c>
      <c r="AM1139" s="325" t="str">
        <f t="shared" si="575"/>
        <v/>
      </c>
      <c r="AN1139" s="255"/>
      <c r="AO1139" s="577" t="str">
        <f>IFERROR(VLOOKUP(K1139,【参考】数式用!$A$2:$N$57,14,FALSE),"")</f>
        <v/>
      </c>
      <c r="AP1139" s="577" t="str">
        <f t="shared" si="576"/>
        <v/>
      </c>
      <c r="AQ1139" s="560" t="str">
        <f t="shared" si="577"/>
        <v/>
      </c>
      <c r="AR1139" s="560" t="str">
        <f t="shared" si="578"/>
        <v>キャリアパス要件Ⅰ・Ⅱ_</v>
      </c>
      <c r="AS1139" s="632" t="str">
        <f t="shared" si="579"/>
        <v>入力済</v>
      </c>
      <c r="AT1139" s="577" t="str">
        <f t="shared" si="580"/>
        <v/>
      </c>
      <c r="AU1139" s="632" t="str">
        <f t="shared" si="581"/>
        <v>入力済</v>
      </c>
      <c r="AV1139" s="632" t="str">
        <f t="shared" si="582"/>
        <v/>
      </c>
      <c r="AW1139" s="632" t="str">
        <f t="shared" si="583"/>
        <v/>
      </c>
      <c r="AX1139" s="577" t="str">
        <f t="shared" si="584"/>
        <v/>
      </c>
      <c r="AY1139" s="632" t="str">
        <f>IFERROR(VLOOKUP(K1139,【参考】数式用!$AR$3:$AS$49, 2, FALSE), "")</f>
        <v/>
      </c>
      <c r="AZ1139" s="577" t="str">
        <f t="shared" si="585"/>
        <v/>
      </c>
      <c r="BA1139" s="559" t="str">
        <f t="shared" si="586"/>
        <v>入力済</v>
      </c>
      <c r="BB1139" s="632" t="str">
        <f>IFERROR(VLOOKUP(K1139,【参考】数式用!$AX$3:$AY$59, 2, FALSE), "")</f>
        <v/>
      </c>
      <c r="BC1139" s="577" t="str">
        <f t="shared" si="587"/>
        <v/>
      </c>
      <c r="BD1139" s="559" t="str">
        <f t="shared" si="588"/>
        <v>入力済</v>
      </c>
      <c r="BE1139" s="559" t="str">
        <f t="shared" si="589"/>
        <v/>
      </c>
      <c r="BF1139" s="559" t="str">
        <f t="shared" si="590"/>
        <v/>
      </c>
      <c r="BG1139" s="559" t="str">
        <f t="shared" si="591"/>
        <v/>
      </c>
      <c r="BH1139" s="559" t="str">
        <f t="shared" si="592"/>
        <v/>
      </c>
      <c r="BI1139" s="559" t="str">
        <f t="shared" si="593"/>
        <v/>
      </c>
      <c r="BK1139" s="27"/>
      <c r="BL1139" s="606" t="str">
        <f t="shared" si="594"/>
        <v/>
      </c>
      <c r="BM1139" s="606" t="str">
        <f t="shared" si="595"/>
        <v/>
      </c>
      <c r="BN1139" s="606" t="str">
        <f t="shared" si="596"/>
        <v/>
      </c>
      <c r="BO1139" s="607" t="str">
        <f>IFERROR(IF(BN1139="対象",ROUNDDOWN(L1139*VLOOKUP(K1139,【参考】数式用!$A$4:$J$42,10,FALSE)*AA1139,0),""),"")</f>
        <v/>
      </c>
      <c r="BP1139" s="606" t="str">
        <f t="shared" si="569"/>
        <v/>
      </c>
      <c r="BQ1139" s="606" t="str">
        <f t="shared" si="597"/>
        <v/>
      </c>
      <c r="BR1139" s="608" t="str">
        <f t="shared" si="570"/>
        <v/>
      </c>
      <c r="BS1139" s="608" t="str">
        <f t="shared" si="598"/>
        <v/>
      </c>
      <c r="BT1139" s="606" t="str">
        <f t="shared" si="599"/>
        <v/>
      </c>
      <c r="BU1139" s="607" t="str">
        <f>IFERROR(IF(BT1139="Ⅱロ有り",ROUNDDOWN(L1139*VLOOKUP(K1139,【参考】数式用!$A$4:$J$42,10,FALSE)*AA1139,0),""),"")</f>
        <v/>
      </c>
      <c r="BV1139" s="606" t="str">
        <f>IFERROR(IF(BT1139="Ⅱロなし",ROUNDDOWN(L1139*VLOOKUP(K1139,【参考】数式用!$A$4:$J$42,8,FALSE)*AA1139,0),""),"")</f>
        <v/>
      </c>
    </row>
    <row r="1140" spans="1:74" ht="110.1" customHeight="1" thickBot="1">
      <c r="A1140" s="333">
        <v>1127</v>
      </c>
      <c r="B1140" s="1008" t="str">
        <f>IF(基本情報入力シート!B1162="","",基本情報入力シート!B1162)</f>
        <v/>
      </c>
      <c r="C1140" s="1009"/>
      <c r="D1140" s="1009"/>
      <c r="E1140" s="1009"/>
      <c r="F1140" s="1010"/>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24" t="str">
        <f>IF('別紙様式2-2（個票（４、５月））'!M1140="","",'別紙様式2-2（個票（４、５月））'!M1140)</f>
        <v/>
      </c>
      <c r="N1140" s="584" t="str">
        <f>IF('別紙様式2-2（個票（４、５月））'!N1140="","",'別紙様式2-2（個票（４、５月））'!N1140)</f>
        <v/>
      </c>
      <c r="O1140" s="336"/>
      <c r="P1140" s="337" t="str">
        <f>IFERROR(VLOOKUP(K1140,【参考】数式用!$A$2:$M$57,MATCH(O1140,【参考】数式用!$G$3:$M$3,0)+6,0),"")</f>
        <v/>
      </c>
      <c r="Q1140" s="338" t="s">
        <v>118</v>
      </c>
      <c r="R1140" s="339"/>
      <c r="S1140" s="340" t="s">
        <v>183</v>
      </c>
      <c r="T1140" s="339"/>
      <c r="U1140" s="340" t="s">
        <v>184</v>
      </c>
      <c r="V1140" s="339"/>
      <c r="W1140" s="340" t="s">
        <v>183</v>
      </c>
      <c r="X1140" s="339"/>
      <c r="Y1140" s="340" t="s">
        <v>185</v>
      </c>
      <c r="Z1140" s="340" t="s">
        <v>186</v>
      </c>
      <c r="AA1140" s="340" t="str">
        <f t="shared" si="571"/>
        <v/>
      </c>
      <c r="AB1140" s="341" t="s">
        <v>187</v>
      </c>
      <c r="AC1140" s="342" t="str">
        <f t="shared" si="572"/>
        <v/>
      </c>
      <c r="AD1140" s="509" t="str">
        <f t="shared" si="573"/>
        <v/>
      </c>
      <c r="AE1140" s="343" t="str">
        <f>IFERROR(ROUNDDOWN(ROUNDDOWN(ROUND(L1140*VLOOKUP(K1140,【参考】数式用!$A$2:$M$57,MATCH("処遇改善加算Ⅳ",【参考】数式用!$G$3:$M$3,0)+6,0),0),0)*AA1140*0.5,0), "")</f>
        <v/>
      </c>
      <c r="AF1140" s="344"/>
      <c r="AG1140" s="345"/>
      <c r="AH1140" s="345"/>
      <c r="AI1140" s="344"/>
      <c r="AJ1140" s="382"/>
      <c r="AK1140" s="346"/>
      <c r="AL1140" s="324" t="str">
        <f t="shared" si="574"/>
        <v/>
      </c>
      <c r="AM1140" s="325" t="str">
        <f t="shared" si="575"/>
        <v/>
      </c>
      <c r="AN1140" s="255"/>
      <c r="AO1140" s="577" t="str">
        <f>IFERROR(VLOOKUP(K1140,【参考】数式用!$A$2:$N$57,14,FALSE),"")</f>
        <v/>
      </c>
      <c r="AP1140" s="577" t="str">
        <f t="shared" si="576"/>
        <v/>
      </c>
      <c r="AQ1140" s="560" t="str">
        <f t="shared" si="577"/>
        <v/>
      </c>
      <c r="AR1140" s="560" t="str">
        <f t="shared" si="578"/>
        <v>キャリアパス要件Ⅰ・Ⅱ_</v>
      </c>
      <c r="AS1140" s="632" t="str">
        <f t="shared" si="579"/>
        <v>入力済</v>
      </c>
      <c r="AT1140" s="577" t="str">
        <f t="shared" si="580"/>
        <v/>
      </c>
      <c r="AU1140" s="632" t="str">
        <f t="shared" si="581"/>
        <v>入力済</v>
      </c>
      <c r="AV1140" s="632" t="str">
        <f t="shared" si="582"/>
        <v/>
      </c>
      <c r="AW1140" s="632" t="str">
        <f t="shared" si="583"/>
        <v/>
      </c>
      <c r="AX1140" s="577" t="str">
        <f t="shared" si="584"/>
        <v/>
      </c>
      <c r="AY1140" s="632" t="str">
        <f>IFERROR(VLOOKUP(K1140,【参考】数式用!$AR$3:$AS$49, 2, FALSE), "")</f>
        <v/>
      </c>
      <c r="AZ1140" s="577" t="str">
        <f t="shared" si="585"/>
        <v/>
      </c>
      <c r="BA1140" s="559" t="str">
        <f t="shared" si="586"/>
        <v>入力済</v>
      </c>
      <c r="BB1140" s="632" t="str">
        <f>IFERROR(VLOOKUP(K1140,【参考】数式用!$AX$3:$AY$59, 2, FALSE), "")</f>
        <v/>
      </c>
      <c r="BC1140" s="577" t="str">
        <f t="shared" si="587"/>
        <v/>
      </c>
      <c r="BD1140" s="559" t="str">
        <f t="shared" si="588"/>
        <v>入力済</v>
      </c>
      <c r="BE1140" s="559" t="str">
        <f t="shared" si="589"/>
        <v/>
      </c>
      <c r="BF1140" s="559" t="str">
        <f t="shared" si="590"/>
        <v/>
      </c>
      <c r="BG1140" s="559" t="str">
        <f t="shared" si="591"/>
        <v/>
      </c>
      <c r="BH1140" s="559" t="str">
        <f t="shared" si="592"/>
        <v/>
      </c>
      <c r="BI1140" s="559" t="str">
        <f t="shared" si="593"/>
        <v/>
      </c>
      <c r="BK1140" s="27"/>
      <c r="BL1140" s="606" t="str">
        <f t="shared" si="594"/>
        <v/>
      </c>
      <c r="BM1140" s="606" t="str">
        <f t="shared" si="595"/>
        <v/>
      </c>
      <c r="BN1140" s="606" t="str">
        <f t="shared" si="596"/>
        <v/>
      </c>
      <c r="BO1140" s="607" t="str">
        <f>IFERROR(IF(BN1140="対象",ROUNDDOWN(L1140*VLOOKUP(K1140,【参考】数式用!$A$4:$J$42,10,FALSE)*AA1140,0),""),"")</f>
        <v/>
      </c>
      <c r="BP1140" s="606" t="str">
        <f t="shared" si="569"/>
        <v/>
      </c>
      <c r="BQ1140" s="606" t="str">
        <f t="shared" si="597"/>
        <v/>
      </c>
      <c r="BR1140" s="608" t="str">
        <f t="shared" si="570"/>
        <v/>
      </c>
      <c r="BS1140" s="608" t="str">
        <f t="shared" si="598"/>
        <v/>
      </c>
      <c r="BT1140" s="606" t="str">
        <f t="shared" si="599"/>
        <v/>
      </c>
      <c r="BU1140" s="607" t="str">
        <f>IFERROR(IF(BT1140="Ⅱロ有り",ROUNDDOWN(L1140*VLOOKUP(K1140,【参考】数式用!$A$4:$J$42,10,FALSE)*AA1140,0),""),"")</f>
        <v/>
      </c>
      <c r="BV1140" s="606" t="str">
        <f>IFERROR(IF(BT1140="Ⅱロなし",ROUNDDOWN(L1140*VLOOKUP(K1140,【参考】数式用!$A$4:$J$42,8,FALSE)*AA1140,0),""),"")</f>
        <v/>
      </c>
    </row>
    <row r="1141" spans="1:74" ht="110.1" customHeight="1" thickBot="1">
      <c r="A1141" s="333">
        <v>1128</v>
      </c>
      <c r="B1141" s="1008" t="str">
        <f>IF(基本情報入力シート!B1163="","",基本情報入力シート!B1163)</f>
        <v/>
      </c>
      <c r="C1141" s="1009"/>
      <c r="D1141" s="1009"/>
      <c r="E1141" s="1009"/>
      <c r="F1141" s="1010"/>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24" t="str">
        <f>IF('別紙様式2-2（個票（４、５月））'!M1141="","",'別紙様式2-2（個票（４、５月））'!M1141)</f>
        <v/>
      </c>
      <c r="N1141" s="584" t="str">
        <f>IF('別紙様式2-2（個票（４、５月））'!N1141="","",'別紙様式2-2（個票（４、５月））'!N1141)</f>
        <v/>
      </c>
      <c r="O1141" s="336"/>
      <c r="P1141" s="337" t="str">
        <f>IFERROR(VLOOKUP(K1141,【参考】数式用!$A$2:$M$57,MATCH(O1141,【参考】数式用!$G$3:$M$3,0)+6,0),"")</f>
        <v/>
      </c>
      <c r="Q1141" s="338" t="s">
        <v>118</v>
      </c>
      <c r="R1141" s="339"/>
      <c r="S1141" s="340" t="s">
        <v>183</v>
      </c>
      <c r="T1141" s="339"/>
      <c r="U1141" s="340" t="s">
        <v>184</v>
      </c>
      <c r="V1141" s="339"/>
      <c r="W1141" s="340" t="s">
        <v>183</v>
      </c>
      <c r="X1141" s="339"/>
      <c r="Y1141" s="340" t="s">
        <v>185</v>
      </c>
      <c r="Z1141" s="340" t="s">
        <v>186</v>
      </c>
      <c r="AA1141" s="340" t="str">
        <f t="shared" si="571"/>
        <v/>
      </c>
      <c r="AB1141" s="341" t="s">
        <v>187</v>
      </c>
      <c r="AC1141" s="342" t="str">
        <f t="shared" si="572"/>
        <v/>
      </c>
      <c r="AD1141" s="509" t="str">
        <f t="shared" si="573"/>
        <v/>
      </c>
      <c r="AE1141" s="343" t="str">
        <f>IFERROR(ROUNDDOWN(ROUNDDOWN(ROUND(L1141*VLOOKUP(K1141,【参考】数式用!$A$2:$M$57,MATCH("処遇改善加算Ⅳ",【参考】数式用!$G$3:$M$3,0)+6,0),0),0)*AA1141*0.5,0), "")</f>
        <v/>
      </c>
      <c r="AF1141" s="344"/>
      <c r="AG1141" s="345"/>
      <c r="AH1141" s="345"/>
      <c r="AI1141" s="344"/>
      <c r="AJ1141" s="382"/>
      <c r="AK1141" s="346"/>
      <c r="AL1141" s="324" t="str">
        <f t="shared" si="574"/>
        <v/>
      </c>
      <c r="AM1141" s="325" t="str">
        <f t="shared" si="575"/>
        <v/>
      </c>
      <c r="AN1141" s="255"/>
      <c r="AO1141" s="577" t="str">
        <f>IFERROR(VLOOKUP(K1141,【参考】数式用!$A$2:$N$57,14,FALSE),"")</f>
        <v/>
      </c>
      <c r="AP1141" s="577" t="str">
        <f t="shared" si="576"/>
        <v/>
      </c>
      <c r="AQ1141" s="560" t="str">
        <f t="shared" si="577"/>
        <v/>
      </c>
      <c r="AR1141" s="560" t="str">
        <f t="shared" si="578"/>
        <v>キャリアパス要件Ⅰ・Ⅱ_</v>
      </c>
      <c r="AS1141" s="632" t="str">
        <f t="shared" si="579"/>
        <v>入力済</v>
      </c>
      <c r="AT1141" s="577" t="str">
        <f t="shared" si="580"/>
        <v/>
      </c>
      <c r="AU1141" s="632" t="str">
        <f t="shared" si="581"/>
        <v>入力済</v>
      </c>
      <c r="AV1141" s="632" t="str">
        <f t="shared" si="582"/>
        <v/>
      </c>
      <c r="AW1141" s="632" t="str">
        <f t="shared" si="583"/>
        <v/>
      </c>
      <c r="AX1141" s="577" t="str">
        <f t="shared" si="584"/>
        <v/>
      </c>
      <c r="AY1141" s="632" t="str">
        <f>IFERROR(VLOOKUP(K1141,【参考】数式用!$AR$3:$AS$49, 2, FALSE), "")</f>
        <v/>
      </c>
      <c r="AZ1141" s="577" t="str">
        <f t="shared" si="585"/>
        <v/>
      </c>
      <c r="BA1141" s="559" t="str">
        <f t="shared" si="586"/>
        <v>入力済</v>
      </c>
      <c r="BB1141" s="632" t="str">
        <f>IFERROR(VLOOKUP(K1141,【参考】数式用!$AX$3:$AY$59, 2, FALSE), "")</f>
        <v/>
      </c>
      <c r="BC1141" s="577" t="str">
        <f t="shared" si="587"/>
        <v/>
      </c>
      <c r="BD1141" s="559" t="str">
        <f t="shared" si="588"/>
        <v>入力済</v>
      </c>
      <c r="BE1141" s="559" t="str">
        <f t="shared" si="589"/>
        <v/>
      </c>
      <c r="BF1141" s="559" t="str">
        <f t="shared" si="590"/>
        <v/>
      </c>
      <c r="BG1141" s="559" t="str">
        <f t="shared" si="591"/>
        <v/>
      </c>
      <c r="BH1141" s="559" t="str">
        <f t="shared" si="592"/>
        <v/>
      </c>
      <c r="BI1141" s="559" t="str">
        <f t="shared" si="593"/>
        <v/>
      </c>
      <c r="BK1141" s="27"/>
      <c r="BL1141" s="606" t="str">
        <f t="shared" si="594"/>
        <v/>
      </c>
      <c r="BM1141" s="606" t="str">
        <f t="shared" si="595"/>
        <v/>
      </c>
      <c r="BN1141" s="606" t="str">
        <f t="shared" si="596"/>
        <v/>
      </c>
      <c r="BO1141" s="607" t="str">
        <f>IFERROR(IF(BN1141="対象",ROUNDDOWN(L1141*VLOOKUP(K1141,【参考】数式用!$A$4:$J$42,10,FALSE)*AA1141,0),""),"")</f>
        <v/>
      </c>
      <c r="BP1141" s="606" t="str">
        <f t="shared" si="569"/>
        <v/>
      </c>
      <c r="BQ1141" s="606" t="str">
        <f t="shared" si="597"/>
        <v/>
      </c>
      <c r="BR1141" s="608" t="str">
        <f t="shared" si="570"/>
        <v/>
      </c>
      <c r="BS1141" s="608" t="str">
        <f t="shared" si="598"/>
        <v/>
      </c>
      <c r="BT1141" s="606" t="str">
        <f t="shared" si="599"/>
        <v/>
      </c>
      <c r="BU1141" s="607" t="str">
        <f>IFERROR(IF(BT1141="Ⅱロ有り",ROUNDDOWN(L1141*VLOOKUP(K1141,【参考】数式用!$A$4:$J$42,10,FALSE)*AA1141,0),""),"")</f>
        <v/>
      </c>
      <c r="BV1141" s="606" t="str">
        <f>IFERROR(IF(BT1141="Ⅱロなし",ROUNDDOWN(L1141*VLOOKUP(K1141,【参考】数式用!$A$4:$J$42,8,FALSE)*AA1141,0),""),"")</f>
        <v/>
      </c>
    </row>
    <row r="1142" spans="1:74" ht="110.1" customHeight="1" thickBot="1">
      <c r="A1142" s="333">
        <v>1129</v>
      </c>
      <c r="B1142" s="1008" t="str">
        <f>IF(基本情報入力シート!B1164="","",基本情報入力シート!B1164)</f>
        <v/>
      </c>
      <c r="C1142" s="1009"/>
      <c r="D1142" s="1009"/>
      <c r="E1142" s="1009"/>
      <c r="F1142" s="1010"/>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24" t="str">
        <f>IF('別紙様式2-2（個票（４、５月））'!M1142="","",'別紙様式2-2（個票（４、５月））'!M1142)</f>
        <v/>
      </c>
      <c r="N1142" s="584" t="str">
        <f>IF('別紙様式2-2（個票（４、５月））'!N1142="","",'別紙様式2-2（個票（４、５月））'!N1142)</f>
        <v/>
      </c>
      <c r="O1142" s="336"/>
      <c r="P1142" s="337" t="str">
        <f>IFERROR(VLOOKUP(K1142,【参考】数式用!$A$2:$M$57,MATCH(O1142,【参考】数式用!$G$3:$M$3,0)+6,0),"")</f>
        <v/>
      </c>
      <c r="Q1142" s="338" t="s">
        <v>118</v>
      </c>
      <c r="R1142" s="339"/>
      <c r="S1142" s="340" t="s">
        <v>183</v>
      </c>
      <c r="T1142" s="339"/>
      <c r="U1142" s="340" t="s">
        <v>184</v>
      </c>
      <c r="V1142" s="339"/>
      <c r="W1142" s="340" t="s">
        <v>183</v>
      </c>
      <c r="X1142" s="339"/>
      <c r="Y1142" s="340" t="s">
        <v>185</v>
      </c>
      <c r="Z1142" s="340" t="s">
        <v>186</v>
      </c>
      <c r="AA1142" s="340" t="str">
        <f t="shared" si="571"/>
        <v/>
      </c>
      <c r="AB1142" s="341" t="s">
        <v>187</v>
      </c>
      <c r="AC1142" s="342" t="str">
        <f t="shared" si="572"/>
        <v/>
      </c>
      <c r="AD1142" s="509" t="str">
        <f t="shared" si="573"/>
        <v/>
      </c>
      <c r="AE1142" s="343" t="str">
        <f>IFERROR(ROUNDDOWN(ROUNDDOWN(ROUND(L1142*VLOOKUP(K1142,【参考】数式用!$A$2:$M$57,MATCH("処遇改善加算Ⅳ",【参考】数式用!$G$3:$M$3,0)+6,0),0),0)*AA1142*0.5,0), "")</f>
        <v/>
      </c>
      <c r="AF1142" s="344"/>
      <c r="AG1142" s="345"/>
      <c r="AH1142" s="345"/>
      <c r="AI1142" s="344"/>
      <c r="AJ1142" s="382"/>
      <c r="AK1142" s="346"/>
      <c r="AL1142" s="324" t="str">
        <f t="shared" si="574"/>
        <v/>
      </c>
      <c r="AM1142" s="325" t="str">
        <f t="shared" si="575"/>
        <v/>
      </c>
      <c r="AN1142" s="255"/>
      <c r="AO1142" s="577" t="str">
        <f>IFERROR(VLOOKUP(K1142,【参考】数式用!$A$2:$N$57,14,FALSE),"")</f>
        <v/>
      </c>
      <c r="AP1142" s="577" t="str">
        <f t="shared" si="576"/>
        <v/>
      </c>
      <c r="AQ1142" s="560" t="str">
        <f t="shared" si="577"/>
        <v/>
      </c>
      <c r="AR1142" s="560" t="str">
        <f t="shared" si="578"/>
        <v>キャリアパス要件Ⅰ・Ⅱ_</v>
      </c>
      <c r="AS1142" s="632" t="str">
        <f t="shared" si="579"/>
        <v>入力済</v>
      </c>
      <c r="AT1142" s="577" t="str">
        <f t="shared" si="580"/>
        <v/>
      </c>
      <c r="AU1142" s="632" t="str">
        <f t="shared" si="581"/>
        <v>入力済</v>
      </c>
      <c r="AV1142" s="632" t="str">
        <f t="shared" si="582"/>
        <v/>
      </c>
      <c r="AW1142" s="632" t="str">
        <f t="shared" si="583"/>
        <v/>
      </c>
      <c r="AX1142" s="577" t="str">
        <f t="shared" si="584"/>
        <v/>
      </c>
      <c r="AY1142" s="632" t="str">
        <f>IFERROR(VLOOKUP(K1142,【参考】数式用!$AR$3:$AS$49, 2, FALSE), "")</f>
        <v/>
      </c>
      <c r="AZ1142" s="577" t="str">
        <f t="shared" si="585"/>
        <v/>
      </c>
      <c r="BA1142" s="559" t="str">
        <f t="shared" si="586"/>
        <v>入力済</v>
      </c>
      <c r="BB1142" s="632" t="str">
        <f>IFERROR(VLOOKUP(K1142,【参考】数式用!$AX$3:$AY$59, 2, FALSE), "")</f>
        <v/>
      </c>
      <c r="BC1142" s="577" t="str">
        <f t="shared" si="587"/>
        <v/>
      </c>
      <c r="BD1142" s="559" t="str">
        <f t="shared" si="588"/>
        <v>入力済</v>
      </c>
      <c r="BE1142" s="559" t="str">
        <f t="shared" si="589"/>
        <v/>
      </c>
      <c r="BF1142" s="559" t="str">
        <f t="shared" si="590"/>
        <v/>
      </c>
      <c r="BG1142" s="559" t="str">
        <f t="shared" si="591"/>
        <v/>
      </c>
      <c r="BH1142" s="559" t="str">
        <f t="shared" si="592"/>
        <v/>
      </c>
      <c r="BI1142" s="559" t="str">
        <f t="shared" si="593"/>
        <v/>
      </c>
      <c r="BK1142" s="27"/>
      <c r="BL1142" s="606" t="str">
        <f t="shared" si="594"/>
        <v/>
      </c>
      <c r="BM1142" s="606" t="str">
        <f t="shared" si="595"/>
        <v/>
      </c>
      <c r="BN1142" s="606" t="str">
        <f t="shared" si="596"/>
        <v/>
      </c>
      <c r="BO1142" s="607" t="str">
        <f>IFERROR(IF(BN1142="対象",ROUNDDOWN(L1142*VLOOKUP(K1142,【参考】数式用!$A$4:$J$42,10,FALSE)*AA1142,0),""),"")</f>
        <v/>
      </c>
      <c r="BP1142" s="606" t="str">
        <f t="shared" si="569"/>
        <v/>
      </c>
      <c r="BQ1142" s="606" t="str">
        <f t="shared" si="597"/>
        <v/>
      </c>
      <c r="BR1142" s="608" t="str">
        <f t="shared" si="570"/>
        <v/>
      </c>
      <c r="BS1142" s="608" t="str">
        <f t="shared" si="598"/>
        <v/>
      </c>
      <c r="BT1142" s="606" t="str">
        <f t="shared" si="599"/>
        <v/>
      </c>
      <c r="BU1142" s="607" t="str">
        <f>IFERROR(IF(BT1142="Ⅱロ有り",ROUNDDOWN(L1142*VLOOKUP(K1142,【参考】数式用!$A$4:$J$42,10,FALSE)*AA1142,0),""),"")</f>
        <v/>
      </c>
      <c r="BV1142" s="606" t="str">
        <f>IFERROR(IF(BT1142="Ⅱロなし",ROUNDDOWN(L1142*VLOOKUP(K1142,【参考】数式用!$A$4:$J$42,8,FALSE)*AA1142,0),""),"")</f>
        <v/>
      </c>
    </row>
    <row r="1143" spans="1:74" ht="110.1" customHeight="1" thickBot="1">
      <c r="A1143" s="333">
        <v>1130</v>
      </c>
      <c r="B1143" s="1008" t="str">
        <f>IF(基本情報入力シート!B1165="","",基本情報入力シート!B1165)</f>
        <v/>
      </c>
      <c r="C1143" s="1009"/>
      <c r="D1143" s="1009"/>
      <c r="E1143" s="1009"/>
      <c r="F1143" s="1010"/>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24" t="str">
        <f>IF('別紙様式2-2（個票（４、５月））'!M1143="","",'別紙様式2-2（個票（４、５月））'!M1143)</f>
        <v/>
      </c>
      <c r="N1143" s="584" t="str">
        <f>IF('別紙様式2-2（個票（４、５月））'!N1143="","",'別紙様式2-2（個票（４、５月））'!N1143)</f>
        <v/>
      </c>
      <c r="O1143" s="336"/>
      <c r="P1143" s="337" t="str">
        <f>IFERROR(VLOOKUP(K1143,【参考】数式用!$A$2:$M$57,MATCH(O1143,【参考】数式用!$G$3:$M$3,0)+6,0),"")</f>
        <v/>
      </c>
      <c r="Q1143" s="338" t="s">
        <v>118</v>
      </c>
      <c r="R1143" s="339"/>
      <c r="S1143" s="340" t="s">
        <v>183</v>
      </c>
      <c r="T1143" s="339"/>
      <c r="U1143" s="340" t="s">
        <v>184</v>
      </c>
      <c r="V1143" s="339"/>
      <c r="W1143" s="340" t="s">
        <v>183</v>
      </c>
      <c r="X1143" s="339"/>
      <c r="Y1143" s="340" t="s">
        <v>185</v>
      </c>
      <c r="Z1143" s="340" t="s">
        <v>186</v>
      </c>
      <c r="AA1143" s="340" t="str">
        <f t="shared" si="571"/>
        <v/>
      </c>
      <c r="AB1143" s="341" t="s">
        <v>187</v>
      </c>
      <c r="AC1143" s="342" t="str">
        <f t="shared" si="572"/>
        <v/>
      </c>
      <c r="AD1143" s="509" t="str">
        <f t="shared" si="573"/>
        <v/>
      </c>
      <c r="AE1143" s="343" t="str">
        <f>IFERROR(ROUNDDOWN(ROUNDDOWN(ROUND(L1143*VLOOKUP(K1143,【参考】数式用!$A$2:$M$57,MATCH("処遇改善加算Ⅳ",【参考】数式用!$G$3:$M$3,0)+6,0),0),0)*AA1143*0.5,0), "")</f>
        <v/>
      </c>
      <c r="AF1143" s="344"/>
      <c r="AG1143" s="345"/>
      <c r="AH1143" s="345"/>
      <c r="AI1143" s="344"/>
      <c r="AJ1143" s="382"/>
      <c r="AK1143" s="346"/>
      <c r="AL1143" s="324" t="str">
        <f t="shared" si="574"/>
        <v/>
      </c>
      <c r="AM1143" s="325" t="str">
        <f t="shared" si="575"/>
        <v/>
      </c>
      <c r="AN1143" s="255"/>
      <c r="AO1143" s="577" t="str">
        <f>IFERROR(VLOOKUP(K1143,【参考】数式用!$A$2:$N$57,14,FALSE),"")</f>
        <v/>
      </c>
      <c r="AP1143" s="577" t="str">
        <f t="shared" si="576"/>
        <v/>
      </c>
      <c r="AQ1143" s="560" t="str">
        <f t="shared" si="577"/>
        <v/>
      </c>
      <c r="AR1143" s="560" t="str">
        <f t="shared" si="578"/>
        <v>キャリアパス要件Ⅰ・Ⅱ_</v>
      </c>
      <c r="AS1143" s="632" t="str">
        <f t="shared" si="579"/>
        <v>入力済</v>
      </c>
      <c r="AT1143" s="577" t="str">
        <f t="shared" si="580"/>
        <v/>
      </c>
      <c r="AU1143" s="632" t="str">
        <f t="shared" si="581"/>
        <v>入力済</v>
      </c>
      <c r="AV1143" s="632" t="str">
        <f t="shared" si="582"/>
        <v/>
      </c>
      <c r="AW1143" s="632" t="str">
        <f t="shared" si="583"/>
        <v/>
      </c>
      <c r="AX1143" s="577" t="str">
        <f t="shared" si="584"/>
        <v/>
      </c>
      <c r="AY1143" s="632" t="str">
        <f>IFERROR(VLOOKUP(K1143,【参考】数式用!$AR$3:$AS$49, 2, FALSE), "")</f>
        <v/>
      </c>
      <c r="AZ1143" s="577" t="str">
        <f t="shared" si="585"/>
        <v/>
      </c>
      <c r="BA1143" s="559" t="str">
        <f t="shared" si="586"/>
        <v>入力済</v>
      </c>
      <c r="BB1143" s="632" t="str">
        <f>IFERROR(VLOOKUP(K1143,【参考】数式用!$AX$3:$AY$59, 2, FALSE), "")</f>
        <v/>
      </c>
      <c r="BC1143" s="577" t="str">
        <f t="shared" si="587"/>
        <v/>
      </c>
      <c r="BD1143" s="559" t="str">
        <f t="shared" si="588"/>
        <v>入力済</v>
      </c>
      <c r="BE1143" s="559" t="str">
        <f t="shared" si="589"/>
        <v/>
      </c>
      <c r="BF1143" s="559" t="str">
        <f t="shared" si="590"/>
        <v/>
      </c>
      <c r="BG1143" s="559" t="str">
        <f t="shared" si="591"/>
        <v/>
      </c>
      <c r="BH1143" s="559" t="str">
        <f t="shared" si="592"/>
        <v/>
      </c>
      <c r="BI1143" s="559" t="str">
        <f t="shared" si="593"/>
        <v/>
      </c>
      <c r="BK1143" s="27"/>
      <c r="BL1143" s="606" t="str">
        <f t="shared" si="594"/>
        <v/>
      </c>
      <c r="BM1143" s="606" t="str">
        <f t="shared" si="595"/>
        <v/>
      </c>
      <c r="BN1143" s="606" t="str">
        <f t="shared" si="596"/>
        <v/>
      </c>
      <c r="BO1143" s="607" t="str">
        <f>IFERROR(IF(BN1143="対象",ROUNDDOWN(L1143*VLOOKUP(K1143,【参考】数式用!$A$4:$J$42,10,FALSE)*AA1143,0),""),"")</f>
        <v/>
      </c>
      <c r="BP1143" s="606" t="str">
        <f t="shared" si="569"/>
        <v/>
      </c>
      <c r="BQ1143" s="606" t="str">
        <f t="shared" si="597"/>
        <v/>
      </c>
      <c r="BR1143" s="608" t="str">
        <f t="shared" si="570"/>
        <v/>
      </c>
      <c r="BS1143" s="608" t="str">
        <f t="shared" si="598"/>
        <v/>
      </c>
      <c r="BT1143" s="606" t="str">
        <f t="shared" si="599"/>
        <v/>
      </c>
      <c r="BU1143" s="607" t="str">
        <f>IFERROR(IF(BT1143="Ⅱロ有り",ROUNDDOWN(L1143*VLOOKUP(K1143,【参考】数式用!$A$4:$J$42,10,FALSE)*AA1143,0),""),"")</f>
        <v/>
      </c>
      <c r="BV1143" s="606" t="str">
        <f>IFERROR(IF(BT1143="Ⅱロなし",ROUNDDOWN(L1143*VLOOKUP(K1143,【参考】数式用!$A$4:$J$42,8,FALSE)*AA1143,0),""),"")</f>
        <v/>
      </c>
    </row>
    <row r="1144" spans="1:74" ht="110.1" customHeight="1" thickBot="1">
      <c r="A1144" s="333">
        <v>1131</v>
      </c>
      <c r="B1144" s="1008" t="str">
        <f>IF(基本情報入力シート!B1166="","",基本情報入力シート!B1166)</f>
        <v/>
      </c>
      <c r="C1144" s="1009"/>
      <c r="D1144" s="1009"/>
      <c r="E1144" s="1009"/>
      <c r="F1144" s="1010"/>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24" t="str">
        <f>IF('別紙様式2-2（個票（４、５月））'!M1144="","",'別紙様式2-2（個票（４、５月））'!M1144)</f>
        <v/>
      </c>
      <c r="N1144" s="584" t="str">
        <f>IF('別紙様式2-2（個票（４、５月））'!N1144="","",'別紙様式2-2（個票（４、５月））'!N1144)</f>
        <v/>
      </c>
      <c r="O1144" s="336"/>
      <c r="P1144" s="337" t="str">
        <f>IFERROR(VLOOKUP(K1144,【参考】数式用!$A$2:$M$57,MATCH(O1144,【参考】数式用!$G$3:$M$3,0)+6,0),"")</f>
        <v/>
      </c>
      <c r="Q1144" s="338" t="s">
        <v>118</v>
      </c>
      <c r="R1144" s="339"/>
      <c r="S1144" s="340" t="s">
        <v>183</v>
      </c>
      <c r="T1144" s="339"/>
      <c r="U1144" s="340" t="s">
        <v>184</v>
      </c>
      <c r="V1144" s="339"/>
      <c r="W1144" s="340" t="s">
        <v>183</v>
      </c>
      <c r="X1144" s="339"/>
      <c r="Y1144" s="340" t="s">
        <v>185</v>
      </c>
      <c r="Z1144" s="340" t="s">
        <v>186</v>
      </c>
      <c r="AA1144" s="340" t="str">
        <f t="shared" si="571"/>
        <v/>
      </c>
      <c r="AB1144" s="341" t="s">
        <v>187</v>
      </c>
      <c r="AC1144" s="342" t="str">
        <f t="shared" si="572"/>
        <v/>
      </c>
      <c r="AD1144" s="509" t="str">
        <f t="shared" si="573"/>
        <v/>
      </c>
      <c r="AE1144" s="343" t="str">
        <f>IFERROR(ROUNDDOWN(ROUNDDOWN(ROUND(L1144*VLOOKUP(K1144,【参考】数式用!$A$2:$M$57,MATCH("処遇改善加算Ⅳ",【参考】数式用!$G$3:$M$3,0)+6,0),0),0)*AA1144*0.5,0), "")</f>
        <v/>
      </c>
      <c r="AF1144" s="344"/>
      <c r="AG1144" s="345"/>
      <c r="AH1144" s="345"/>
      <c r="AI1144" s="344"/>
      <c r="AJ1144" s="382"/>
      <c r="AK1144" s="346"/>
      <c r="AL1144" s="324" t="str">
        <f t="shared" si="574"/>
        <v/>
      </c>
      <c r="AM1144" s="325" t="str">
        <f t="shared" si="575"/>
        <v/>
      </c>
      <c r="AN1144" s="255"/>
      <c r="AO1144" s="577" t="str">
        <f>IFERROR(VLOOKUP(K1144,【参考】数式用!$A$2:$N$57,14,FALSE),"")</f>
        <v/>
      </c>
      <c r="AP1144" s="577" t="str">
        <f t="shared" si="576"/>
        <v/>
      </c>
      <c r="AQ1144" s="560" t="str">
        <f t="shared" si="577"/>
        <v/>
      </c>
      <c r="AR1144" s="560" t="str">
        <f t="shared" si="578"/>
        <v>キャリアパス要件Ⅰ・Ⅱ_</v>
      </c>
      <c r="AS1144" s="632" t="str">
        <f t="shared" si="579"/>
        <v>入力済</v>
      </c>
      <c r="AT1144" s="577" t="str">
        <f t="shared" si="580"/>
        <v/>
      </c>
      <c r="AU1144" s="632" t="str">
        <f t="shared" si="581"/>
        <v>入力済</v>
      </c>
      <c r="AV1144" s="632" t="str">
        <f t="shared" si="582"/>
        <v/>
      </c>
      <c r="AW1144" s="632" t="str">
        <f t="shared" si="583"/>
        <v/>
      </c>
      <c r="AX1144" s="577" t="str">
        <f t="shared" si="584"/>
        <v/>
      </c>
      <c r="AY1144" s="632" t="str">
        <f>IFERROR(VLOOKUP(K1144,【参考】数式用!$AR$3:$AS$49, 2, FALSE), "")</f>
        <v/>
      </c>
      <c r="AZ1144" s="577" t="str">
        <f t="shared" si="585"/>
        <v/>
      </c>
      <c r="BA1144" s="559" t="str">
        <f t="shared" si="586"/>
        <v>入力済</v>
      </c>
      <c r="BB1144" s="632" t="str">
        <f>IFERROR(VLOOKUP(K1144,【参考】数式用!$AX$3:$AY$59, 2, FALSE), "")</f>
        <v/>
      </c>
      <c r="BC1144" s="577" t="str">
        <f t="shared" si="587"/>
        <v/>
      </c>
      <c r="BD1144" s="559" t="str">
        <f t="shared" si="588"/>
        <v>入力済</v>
      </c>
      <c r="BE1144" s="559" t="str">
        <f t="shared" si="589"/>
        <v/>
      </c>
      <c r="BF1144" s="559" t="str">
        <f t="shared" si="590"/>
        <v/>
      </c>
      <c r="BG1144" s="559" t="str">
        <f t="shared" si="591"/>
        <v/>
      </c>
      <c r="BH1144" s="559" t="str">
        <f t="shared" si="592"/>
        <v/>
      </c>
      <c r="BI1144" s="559" t="str">
        <f t="shared" si="593"/>
        <v/>
      </c>
      <c r="BK1144" s="27"/>
      <c r="BL1144" s="606" t="str">
        <f t="shared" si="594"/>
        <v/>
      </c>
      <c r="BM1144" s="606" t="str">
        <f t="shared" si="595"/>
        <v/>
      </c>
      <c r="BN1144" s="606" t="str">
        <f t="shared" si="596"/>
        <v/>
      </c>
      <c r="BO1144" s="607" t="str">
        <f>IFERROR(IF(BN1144="対象",ROUNDDOWN(L1144*VLOOKUP(K1144,【参考】数式用!$A$4:$J$42,10,FALSE)*AA1144,0),""),"")</f>
        <v/>
      </c>
      <c r="BP1144" s="606" t="str">
        <f t="shared" si="569"/>
        <v/>
      </c>
      <c r="BQ1144" s="606" t="str">
        <f t="shared" si="597"/>
        <v/>
      </c>
      <c r="BR1144" s="608" t="str">
        <f t="shared" si="570"/>
        <v/>
      </c>
      <c r="BS1144" s="608" t="str">
        <f t="shared" si="598"/>
        <v/>
      </c>
      <c r="BT1144" s="606" t="str">
        <f t="shared" si="599"/>
        <v/>
      </c>
      <c r="BU1144" s="607" t="str">
        <f>IFERROR(IF(BT1144="Ⅱロ有り",ROUNDDOWN(L1144*VLOOKUP(K1144,【参考】数式用!$A$4:$J$42,10,FALSE)*AA1144,0),""),"")</f>
        <v/>
      </c>
      <c r="BV1144" s="606" t="str">
        <f>IFERROR(IF(BT1144="Ⅱロなし",ROUNDDOWN(L1144*VLOOKUP(K1144,【参考】数式用!$A$4:$J$42,8,FALSE)*AA1144,0),""),"")</f>
        <v/>
      </c>
    </row>
    <row r="1145" spans="1:74" ht="110.1" customHeight="1" thickBot="1">
      <c r="A1145" s="333">
        <v>1132</v>
      </c>
      <c r="B1145" s="1008" t="str">
        <f>IF(基本情報入力シート!B1167="","",基本情報入力シート!B1167)</f>
        <v/>
      </c>
      <c r="C1145" s="1009"/>
      <c r="D1145" s="1009"/>
      <c r="E1145" s="1009"/>
      <c r="F1145" s="1010"/>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24" t="str">
        <f>IF('別紙様式2-2（個票（４、５月））'!M1145="","",'別紙様式2-2（個票（４、５月））'!M1145)</f>
        <v/>
      </c>
      <c r="N1145" s="584" t="str">
        <f>IF('別紙様式2-2（個票（４、５月））'!N1145="","",'別紙様式2-2（個票（４、５月））'!N1145)</f>
        <v/>
      </c>
      <c r="O1145" s="336"/>
      <c r="P1145" s="337" t="str">
        <f>IFERROR(VLOOKUP(K1145,【参考】数式用!$A$2:$M$57,MATCH(O1145,【参考】数式用!$G$3:$M$3,0)+6,0),"")</f>
        <v/>
      </c>
      <c r="Q1145" s="338" t="s">
        <v>118</v>
      </c>
      <c r="R1145" s="339"/>
      <c r="S1145" s="340" t="s">
        <v>183</v>
      </c>
      <c r="T1145" s="339"/>
      <c r="U1145" s="340" t="s">
        <v>184</v>
      </c>
      <c r="V1145" s="339"/>
      <c r="W1145" s="340" t="s">
        <v>183</v>
      </c>
      <c r="X1145" s="339"/>
      <c r="Y1145" s="340" t="s">
        <v>185</v>
      </c>
      <c r="Z1145" s="340" t="s">
        <v>186</v>
      </c>
      <c r="AA1145" s="340" t="str">
        <f t="shared" si="571"/>
        <v/>
      </c>
      <c r="AB1145" s="341" t="s">
        <v>187</v>
      </c>
      <c r="AC1145" s="342" t="str">
        <f t="shared" si="572"/>
        <v/>
      </c>
      <c r="AD1145" s="509" t="str">
        <f t="shared" si="573"/>
        <v/>
      </c>
      <c r="AE1145" s="343" t="str">
        <f>IFERROR(ROUNDDOWN(ROUNDDOWN(ROUND(L1145*VLOOKUP(K1145,【参考】数式用!$A$2:$M$57,MATCH("処遇改善加算Ⅳ",【参考】数式用!$G$3:$M$3,0)+6,0),0),0)*AA1145*0.5,0), "")</f>
        <v/>
      </c>
      <c r="AF1145" s="344"/>
      <c r="AG1145" s="345"/>
      <c r="AH1145" s="345"/>
      <c r="AI1145" s="344"/>
      <c r="AJ1145" s="382"/>
      <c r="AK1145" s="346"/>
      <c r="AL1145" s="324" t="str">
        <f t="shared" si="574"/>
        <v/>
      </c>
      <c r="AM1145" s="325" t="str">
        <f t="shared" si="575"/>
        <v/>
      </c>
      <c r="AN1145" s="255"/>
      <c r="AO1145" s="577" t="str">
        <f>IFERROR(VLOOKUP(K1145,【参考】数式用!$A$2:$N$57,14,FALSE),"")</f>
        <v/>
      </c>
      <c r="AP1145" s="577" t="str">
        <f t="shared" si="576"/>
        <v/>
      </c>
      <c r="AQ1145" s="560" t="str">
        <f t="shared" si="577"/>
        <v/>
      </c>
      <c r="AR1145" s="560" t="str">
        <f t="shared" si="578"/>
        <v>キャリアパス要件Ⅰ・Ⅱ_</v>
      </c>
      <c r="AS1145" s="632" t="str">
        <f t="shared" si="579"/>
        <v>入力済</v>
      </c>
      <c r="AT1145" s="577" t="str">
        <f t="shared" si="580"/>
        <v/>
      </c>
      <c r="AU1145" s="632" t="str">
        <f t="shared" si="581"/>
        <v>入力済</v>
      </c>
      <c r="AV1145" s="632" t="str">
        <f t="shared" si="582"/>
        <v/>
      </c>
      <c r="AW1145" s="632" t="str">
        <f t="shared" si="583"/>
        <v/>
      </c>
      <c r="AX1145" s="577" t="str">
        <f t="shared" si="584"/>
        <v/>
      </c>
      <c r="AY1145" s="632" t="str">
        <f>IFERROR(VLOOKUP(K1145,【参考】数式用!$AR$3:$AS$49, 2, FALSE), "")</f>
        <v/>
      </c>
      <c r="AZ1145" s="577" t="str">
        <f t="shared" si="585"/>
        <v/>
      </c>
      <c r="BA1145" s="559" t="str">
        <f t="shared" si="586"/>
        <v>入力済</v>
      </c>
      <c r="BB1145" s="632" t="str">
        <f>IFERROR(VLOOKUP(K1145,【参考】数式用!$AX$3:$AY$59, 2, FALSE), "")</f>
        <v/>
      </c>
      <c r="BC1145" s="577" t="str">
        <f t="shared" si="587"/>
        <v/>
      </c>
      <c r="BD1145" s="559" t="str">
        <f t="shared" si="588"/>
        <v>入力済</v>
      </c>
      <c r="BE1145" s="559" t="str">
        <f t="shared" si="589"/>
        <v/>
      </c>
      <c r="BF1145" s="559" t="str">
        <f t="shared" si="590"/>
        <v/>
      </c>
      <c r="BG1145" s="559" t="str">
        <f t="shared" si="591"/>
        <v/>
      </c>
      <c r="BH1145" s="559" t="str">
        <f t="shared" si="592"/>
        <v/>
      </c>
      <c r="BI1145" s="559" t="str">
        <f t="shared" si="593"/>
        <v/>
      </c>
      <c r="BK1145" s="27"/>
      <c r="BL1145" s="606" t="str">
        <f t="shared" si="594"/>
        <v/>
      </c>
      <c r="BM1145" s="606" t="str">
        <f t="shared" si="595"/>
        <v/>
      </c>
      <c r="BN1145" s="606" t="str">
        <f t="shared" si="596"/>
        <v/>
      </c>
      <c r="BO1145" s="607" t="str">
        <f>IFERROR(IF(BN1145="対象",ROUNDDOWN(L1145*VLOOKUP(K1145,【参考】数式用!$A$4:$J$42,10,FALSE)*AA1145,0),""),"")</f>
        <v/>
      </c>
      <c r="BP1145" s="606" t="str">
        <f t="shared" si="569"/>
        <v/>
      </c>
      <c r="BQ1145" s="606" t="str">
        <f t="shared" si="597"/>
        <v/>
      </c>
      <c r="BR1145" s="608" t="str">
        <f t="shared" si="570"/>
        <v/>
      </c>
      <c r="BS1145" s="608" t="str">
        <f t="shared" si="598"/>
        <v/>
      </c>
      <c r="BT1145" s="606" t="str">
        <f t="shared" si="599"/>
        <v/>
      </c>
      <c r="BU1145" s="607" t="str">
        <f>IFERROR(IF(BT1145="Ⅱロ有り",ROUNDDOWN(L1145*VLOOKUP(K1145,【参考】数式用!$A$4:$J$42,10,FALSE)*AA1145,0),""),"")</f>
        <v/>
      </c>
      <c r="BV1145" s="606" t="str">
        <f>IFERROR(IF(BT1145="Ⅱロなし",ROUNDDOWN(L1145*VLOOKUP(K1145,【参考】数式用!$A$4:$J$42,8,FALSE)*AA1145,0),""),"")</f>
        <v/>
      </c>
    </row>
    <row r="1146" spans="1:74" ht="110.1" customHeight="1" thickBot="1">
      <c r="A1146" s="333">
        <v>1133</v>
      </c>
      <c r="B1146" s="1008" t="str">
        <f>IF(基本情報入力シート!B1168="","",基本情報入力シート!B1168)</f>
        <v/>
      </c>
      <c r="C1146" s="1009"/>
      <c r="D1146" s="1009"/>
      <c r="E1146" s="1009"/>
      <c r="F1146" s="1010"/>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24" t="str">
        <f>IF('別紙様式2-2（個票（４、５月））'!M1146="","",'別紙様式2-2（個票（４、５月））'!M1146)</f>
        <v/>
      </c>
      <c r="N1146" s="584" t="str">
        <f>IF('別紙様式2-2（個票（４、５月））'!N1146="","",'別紙様式2-2（個票（４、５月））'!N1146)</f>
        <v/>
      </c>
      <c r="O1146" s="336"/>
      <c r="P1146" s="337" t="str">
        <f>IFERROR(VLOOKUP(K1146,【参考】数式用!$A$2:$M$57,MATCH(O1146,【参考】数式用!$G$3:$M$3,0)+6,0),"")</f>
        <v/>
      </c>
      <c r="Q1146" s="338" t="s">
        <v>118</v>
      </c>
      <c r="R1146" s="339"/>
      <c r="S1146" s="340" t="s">
        <v>183</v>
      </c>
      <c r="T1146" s="339"/>
      <c r="U1146" s="340" t="s">
        <v>184</v>
      </c>
      <c r="V1146" s="339"/>
      <c r="W1146" s="340" t="s">
        <v>183</v>
      </c>
      <c r="X1146" s="339"/>
      <c r="Y1146" s="340" t="s">
        <v>185</v>
      </c>
      <c r="Z1146" s="340" t="s">
        <v>186</v>
      </c>
      <c r="AA1146" s="340" t="str">
        <f t="shared" si="571"/>
        <v/>
      </c>
      <c r="AB1146" s="341" t="s">
        <v>187</v>
      </c>
      <c r="AC1146" s="342" t="str">
        <f t="shared" si="572"/>
        <v/>
      </c>
      <c r="AD1146" s="509" t="str">
        <f t="shared" si="573"/>
        <v/>
      </c>
      <c r="AE1146" s="343" t="str">
        <f>IFERROR(ROUNDDOWN(ROUNDDOWN(ROUND(L1146*VLOOKUP(K1146,【参考】数式用!$A$2:$M$57,MATCH("処遇改善加算Ⅳ",【参考】数式用!$G$3:$M$3,0)+6,0),0),0)*AA1146*0.5,0), "")</f>
        <v/>
      </c>
      <c r="AF1146" s="344"/>
      <c r="AG1146" s="345"/>
      <c r="AH1146" s="345"/>
      <c r="AI1146" s="344"/>
      <c r="AJ1146" s="382"/>
      <c r="AK1146" s="346"/>
      <c r="AL1146" s="324" t="str">
        <f t="shared" si="574"/>
        <v/>
      </c>
      <c r="AM1146" s="325" t="str">
        <f t="shared" si="575"/>
        <v/>
      </c>
      <c r="AN1146" s="255"/>
      <c r="AO1146" s="577" t="str">
        <f>IFERROR(VLOOKUP(K1146,【参考】数式用!$A$2:$N$57,14,FALSE),"")</f>
        <v/>
      </c>
      <c r="AP1146" s="577" t="str">
        <f t="shared" si="576"/>
        <v/>
      </c>
      <c r="AQ1146" s="560" t="str">
        <f t="shared" si="577"/>
        <v/>
      </c>
      <c r="AR1146" s="560" t="str">
        <f t="shared" si="578"/>
        <v>キャリアパス要件Ⅰ・Ⅱ_</v>
      </c>
      <c r="AS1146" s="632" t="str">
        <f t="shared" si="579"/>
        <v>入力済</v>
      </c>
      <c r="AT1146" s="577" t="str">
        <f t="shared" si="580"/>
        <v/>
      </c>
      <c r="AU1146" s="632" t="str">
        <f t="shared" si="581"/>
        <v>入力済</v>
      </c>
      <c r="AV1146" s="632" t="str">
        <f t="shared" si="582"/>
        <v/>
      </c>
      <c r="AW1146" s="632" t="str">
        <f t="shared" si="583"/>
        <v/>
      </c>
      <c r="AX1146" s="577" t="str">
        <f t="shared" si="584"/>
        <v/>
      </c>
      <c r="AY1146" s="632" t="str">
        <f>IFERROR(VLOOKUP(K1146,【参考】数式用!$AR$3:$AS$49, 2, FALSE), "")</f>
        <v/>
      </c>
      <c r="AZ1146" s="577" t="str">
        <f t="shared" si="585"/>
        <v/>
      </c>
      <c r="BA1146" s="559" t="str">
        <f t="shared" si="586"/>
        <v>入力済</v>
      </c>
      <c r="BB1146" s="632" t="str">
        <f>IFERROR(VLOOKUP(K1146,【参考】数式用!$AX$3:$AY$59, 2, FALSE), "")</f>
        <v/>
      </c>
      <c r="BC1146" s="577" t="str">
        <f t="shared" si="587"/>
        <v/>
      </c>
      <c r="BD1146" s="559" t="str">
        <f t="shared" si="588"/>
        <v>入力済</v>
      </c>
      <c r="BE1146" s="559" t="str">
        <f t="shared" si="589"/>
        <v/>
      </c>
      <c r="BF1146" s="559" t="str">
        <f t="shared" si="590"/>
        <v/>
      </c>
      <c r="BG1146" s="559" t="str">
        <f t="shared" si="591"/>
        <v/>
      </c>
      <c r="BH1146" s="559" t="str">
        <f t="shared" si="592"/>
        <v/>
      </c>
      <c r="BI1146" s="559" t="str">
        <f t="shared" si="593"/>
        <v/>
      </c>
      <c r="BK1146" s="27"/>
      <c r="BL1146" s="606" t="str">
        <f t="shared" si="594"/>
        <v/>
      </c>
      <c r="BM1146" s="606" t="str">
        <f t="shared" si="595"/>
        <v/>
      </c>
      <c r="BN1146" s="606" t="str">
        <f t="shared" si="596"/>
        <v/>
      </c>
      <c r="BO1146" s="607" t="str">
        <f>IFERROR(IF(BN1146="対象",ROUNDDOWN(L1146*VLOOKUP(K1146,【参考】数式用!$A$4:$J$42,10,FALSE)*AA1146,0),""),"")</f>
        <v/>
      </c>
      <c r="BP1146" s="606" t="str">
        <f t="shared" si="569"/>
        <v/>
      </c>
      <c r="BQ1146" s="606" t="str">
        <f t="shared" si="597"/>
        <v/>
      </c>
      <c r="BR1146" s="608" t="str">
        <f t="shared" si="570"/>
        <v/>
      </c>
      <c r="BS1146" s="608" t="str">
        <f t="shared" si="598"/>
        <v/>
      </c>
      <c r="BT1146" s="606" t="str">
        <f t="shared" si="599"/>
        <v/>
      </c>
      <c r="BU1146" s="607" t="str">
        <f>IFERROR(IF(BT1146="Ⅱロ有り",ROUNDDOWN(L1146*VLOOKUP(K1146,【参考】数式用!$A$4:$J$42,10,FALSE)*AA1146,0),""),"")</f>
        <v/>
      </c>
      <c r="BV1146" s="606" t="str">
        <f>IFERROR(IF(BT1146="Ⅱロなし",ROUNDDOWN(L1146*VLOOKUP(K1146,【参考】数式用!$A$4:$J$42,8,FALSE)*AA1146,0),""),"")</f>
        <v/>
      </c>
    </row>
    <row r="1147" spans="1:74" ht="110.1" customHeight="1" thickBot="1">
      <c r="A1147" s="333">
        <v>1134</v>
      </c>
      <c r="B1147" s="1008" t="str">
        <f>IF(基本情報入力シート!B1169="","",基本情報入力シート!B1169)</f>
        <v/>
      </c>
      <c r="C1147" s="1009"/>
      <c r="D1147" s="1009"/>
      <c r="E1147" s="1009"/>
      <c r="F1147" s="1010"/>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24" t="str">
        <f>IF('別紙様式2-2（個票（４、５月））'!M1147="","",'別紙様式2-2（個票（４、５月））'!M1147)</f>
        <v/>
      </c>
      <c r="N1147" s="584" t="str">
        <f>IF('別紙様式2-2（個票（４、５月））'!N1147="","",'別紙様式2-2（個票（４、５月））'!N1147)</f>
        <v/>
      </c>
      <c r="O1147" s="336"/>
      <c r="P1147" s="337" t="str">
        <f>IFERROR(VLOOKUP(K1147,【参考】数式用!$A$2:$M$57,MATCH(O1147,【参考】数式用!$G$3:$M$3,0)+6,0),"")</f>
        <v/>
      </c>
      <c r="Q1147" s="338" t="s">
        <v>118</v>
      </c>
      <c r="R1147" s="339"/>
      <c r="S1147" s="340" t="s">
        <v>183</v>
      </c>
      <c r="T1147" s="339"/>
      <c r="U1147" s="340" t="s">
        <v>184</v>
      </c>
      <c r="V1147" s="339"/>
      <c r="W1147" s="340" t="s">
        <v>183</v>
      </c>
      <c r="X1147" s="339"/>
      <c r="Y1147" s="340" t="s">
        <v>185</v>
      </c>
      <c r="Z1147" s="340" t="s">
        <v>186</v>
      </c>
      <c r="AA1147" s="340" t="str">
        <f t="shared" si="571"/>
        <v/>
      </c>
      <c r="AB1147" s="341" t="s">
        <v>187</v>
      </c>
      <c r="AC1147" s="342" t="str">
        <f t="shared" si="572"/>
        <v/>
      </c>
      <c r="AD1147" s="509" t="str">
        <f t="shared" si="573"/>
        <v/>
      </c>
      <c r="AE1147" s="343" t="str">
        <f>IFERROR(ROUNDDOWN(ROUNDDOWN(ROUND(L1147*VLOOKUP(K1147,【参考】数式用!$A$2:$M$57,MATCH("処遇改善加算Ⅳ",【参考】数式用!$G$3:$M$3,0)+6,0),0),0)*AA1147*0.5,0), "")</f>
        <v/>
      </c>
      <c r="AF1147" s="344"/>
      <c r="AG1147" s="345"/>
      <c r="AH1147" s="345"/>
      <c r="AI1147" s="344"/>
      <c r="AJ1147" s="382"/>
      <c r="AK1147" s="346"/>
      <c r="AL1147" s="324" t="str">
        <f t="shared" si="574"/>
        <v/>
      </c>
      <c r="AM1147" s="325" t="str">
        <f t="shared" si="575"/>
        <v/>
      </c>
      <c r="AN1147" s="255"/>
      <c r="AO1147" s="577" t="str">
        <f>IFERROR(VLOOKUP(K1147,【参考】数式用!$A$2:$N$57,14,FALSE),"")</f>
        <v/>
      </c>
      <c r="AP1147" s="577" t="str">
        <f t="shared" si="576"/>
        <v/>
      </c>
      <c r="AQ1147" s="560" t="str">
        <f t="shared" si="577"/>
        <v/>
      </c>
      <c r="AR1147" s="560" t="str">
        <f t="shared" si="578"/>
        <v>キャリアパス要件Ⅰ・Ⅱ_</v>
      </c>
      <c r="AS1147" s="632" t="str">
        <f t="shared" si="579"/>
        <v>入力済</v>
      </c>
      <c r="AT1147" s="577" t="str">
        <f t="shared" si="580"/>
        <v/>
      </c>
      <c r="AU1147" s="632" t="str">
        <f t="shared" si="581"/>
        <v>入力済</v>
      </c>
      <c r="AV1147" s="632" t="str">
        <f t="shared" si="582"/>
        <v/>
      </c>
      <c r="AW1147" s="632" t="str">
        <f t="shared" si="583"/>
        <v/>
      </c>
      <c r="AX1147" s="577" t="str">
        <f t="shared" si="584"/>
        <v/>
      </c>
      <c r="AY1147" s="632" t="str">
        <f>IFERROR(VLOOKUP(K1147,【参考】数式用!$AR$3:$AS$49, 2, FALSE), "")</f>
        <v/>
      </c>
      <c r="AZ1147" s="577" t="str">
        <f t="shared" si="585"/>
        <v/>
      </c>
      <c r="BA1147" s="559" t="str">
        <f t="shared" si="586"/>
        <v>入力済</v>
      </c>
      <c r="BB1147" s="632" t="str">
        <f>IFERROR(VLOOKUP(K1147,【参考】数式用!$AX$3:$AY$59, 2, FALSE), "")</f>
        <v/>
      </c>
      <c r="BC1147" s="577" t="str">
        <f t="shared" si="587"/>
        <v/>
      </c>
      <c r="BD1147" s="559" t="str">
        <f t="shared" si="588"/>
        <v>入力済</v>
      </c>
      <c r="BE1147" s="559" t="str">
        <f t="shared" si="589"/>
        <v/>
      </c>
      <c r="BF1147" s="559" t="str">
        <f t="shared" si="590"/>
        <v/>
      </c>
      <c r="BG1147" s="559" t="str">
        <f t="shared" si="591"/>
        <v/>
      </c>
      <c r="BH1147" s="559" t="str">
        <f t="shared" si="592"/>
        <v/>
      </c>
      <c r="BI1147" s="559" t="str">
        <f t="shared" si="593"/>
        <v/>
      </c>
      <c r="BK1147" s="27"/>
      <c r="BL1147" s="606" t="str">
        <f t="shared" si="594"/>
        <v/>
      </c>
      <c r="BM1147" s="606" t="str">
        <f t="shared" si="595"/>
        <v/>
      </c>
      <c r="BN1147" s="606" t="str">
        <f t="shared" si="596"/>
        <v/>
      </c>
      <c r="BO1147" s="607" t="str">
        <f>IFERROR(IF(BN1147="対象",ROUNDDOWN(L1147*VLOOKUP(K1147,【参考】数式用!$A$4:$J$42,10,FALSE)*AA1147,0),""),"")</f>
        <v/>
      </c>
      <c r="BP1147" s="606" t="str">
        <f t="shared" si="569"/>
        <v/>
      </c>
      <c r="BQ1147" s="606" t="str">
        <f t="shared" si="597"/>
        <v/>
      </c>
      <c r="BR1147" s="608" t="str">
        <f t="shared" si="570"/>
        <v/>
      </c>
      <c r="BS1147" s="608" t="str">
        <f t="shared" si="598"/>
        <v/>
      </c>
      <c r="BT1147" s="606" t="str">
        <f t="shared" si="599"/>
        <v/>
      </c>
      <c r="BU1147" s="607" t="str">
        <f>IFERROR(IF(BT1147="Ⅱロ有り",ROUNDDOWN(L1147*VLOOKUP(K1147,【参考】数式用!$A$4:$J$42,10,FALSE)*AA1147,0),""),"")</f>
        <v/>
      </c>
      <c r="BV1147" s="606" t="str">
        <f>IFERROR(IF(BT1147="Ⅱロなし",ROUNDDOWN(L1147*VLOOKUP(K1147,【参考】数式用!$A$4:$J$42,8,FALSE)*AA1147,0),""),"")</f>
        <v/>
      </c>
    </row>
    <row r="1148" spans="1:74" ht="110.1" customHeight="1" thickBot="1">
      <c r="A1148" s="333">
        <v>1135</v>
      </c>
      <c r="B1148" s="1008" t="str">
        <f>IF(基本情報入力シート!B1170="","",基本情報入力シート!B1170)</f>
        <v/>
      </c>
      <c r="C1148" s="1009"/>
      <c r="D1148" s="1009"/>
      <c r="E1148" s="1009"/>
      <c r="F1148" s="1010"/>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24" t="str">
        <f>IF('別紙様式2-2（個票（４、５月））'!M1148="","",'別紙様式2-2（個票（４、５月））'!M1148)</f>
        <v/>
      </c>
      <c r="N1148" s="584" t="str">
        <f>IF('別紙様式2-2（個票（４、５月））'!N1148="","",'別紙様式2-2（個票（４、５月））'!N1148)</f>
        <v/>
      </c>
      <c r="O1148" s="336"/>
      <c r="P1148" s="337" t="str">
        <f>IFERROR(VLOOKUP(K1148,【参考】数式用!$A$2:$M$57,MATCH(O1148,【参考】数式用!$G$3:$M$3,0)+6,0),"")</f>
        <v/>
      </c>
      <c r="Q1148" s="338" t="s">
        <v>118</v>
      </c>
      <c r="R1148" s="339"/>
      <c r="S1148" s="340" t="s">
        <v>183</v>
      </c>
      <c r="T1148" s="339"/>
      <c r="U1148" s="340" t="s">
        <v>184</v>
      </c>
      <c r="V1148" s="339"/>
      <c r="W1148" s="340" t="s">
        <v>183</v>
      </c>
      <c r="X1148" s="339"/>
      <c r="Y1148" s="340" t="s">
        <v>185</v>
      </c>
      <c r="Z1148" s="340" t="s">
        <v>186</v>
      </c>
      <c r="AA1148" s="340" t="str">
        <f t="shared" si="571"/>
        <v/>
      </c>
      <c r="AB1148" s="341" t="s">
        <v>187</v>
      </c>
      <c r="AC1148" s="342" t="str">
        <f t="shared" si="572"/>
        <v/>
      </c>
      <c r="AD1148" s="509" t="str">
        <f t="shared" si="573"/>
        <v/>
      </c>
      <c r="AE1148" s="343" t="str">
        <f>IFERROR(ROUNDDOWN(ROUNDDOWN(ROUND(L1148*VLOOKUP(K1148,【参考】数式用!$A$2:$M$57,MATCH("処遇改善加算Ⅳ",【参考】数式用!$G$3:$M$3,0)+6,0),0),0)*AA1148*0.5,0), "")</f>
        <v/>
      </c>
      <c r="AF1148" s="344"/>
      <c r="AG1148" s="345"/>
      <c r="AH1148" s="345"/>
      <c r="AI1148" s="344"/>
      <c r="AJ1148" s="382"/>
      <c r="AK1148" s="346"/>
      <c r="AL1148" s="324" t="str">
        <f t="shared" si="574"/>
        <v/>
      </c>
      <c r="AM1148" s="325" t="str">
        <f t="shared" si="575"/>
        <v/>
      </c>
      <c r="AN1148" s="255"/>
      <c r="AO1148" s="577" t="str">
        <f>IFERROR(VLOOKUP(K1148,【参考】数式用!$A$2:$N$57,14,FALSE),"")</f>
        <v/>
      </c>
      <c r="AP1148" s="577" t="str">
        <f t="shared" si="576"/>
        <v/>
      </c>
      <c r="AQ1148" s="560" t="str">
        <f t="shared" si="577"/>
        <v/>
      </c>
      <c r="AR1148" s="560" t="str">
        <f t="shared" si="578"/>
        <v>キャリアパス要件Ⅰ・Ⅱ_</v>
      </c>
      <c r="AS1148" s="632" t="str">
        <f t="shared" si="579"/>
        <v>入力済</v>
      </c>
      <c r="AT1148" s="577" t="str">
        <f t="shared" si="580"/>
        <v/>
      </c>
      <c r="AU1148" s="632" t="str">
        <f t="shared" si="581"/>
        <v>入力済</v>
      </c>
      <c r="AV1148" s="632" t="str">
        <f t="shared" si="582"/>
        <v/>
      </c>
      <c r="AW1148" s="632" t="str">
        <f t="shared" si="583"/>
        <v/>
      </c>
      <c r="AX1148" s="577" t="str">
        <f t="shared" si="584"/>
        <v/>
      </c>
      <c r="AY1148" s="632" t="str">
        <f>IFERROR(VLOOKUP(K1148,【参考】数式用!$AR$3:$AS$49, 2, FALSE), "")</f>
        <v/>
      </c>
      <c r="AZ1148" s="577" t="str">
        <f t="shared" si="585"/>
        <v/>
      </c>
      <c r="BA1148" s="559" t="str">
        <f t="shared" si="586"/>
        <v>入力済</v>
      </c>
      <c r="BB1148" s="632" t="str">
        <f>IFERROR(VLOOKUP(K1148,【参考】数式用!$AX$3:$AY$59, 2, FALSE), "")</f>
        <v/>
      </c>
      <c r="BC1148" s="577" t="str">
        <f t="shared" si="587"/>
        <v/>
      </c>
      <c r="BD1148" s="559" t="str">
        <f t="shared" si="588"/>
        <v>入力済</v>
      </c>
      <c r="BE1148" s="559" t="str">
        <f t="shared" si="589"/>
        <v/>
      </c>
      <c r="BF1148" s="559" t="str">
        <f t="shared" si="590"/>
        <v/>
      </c>
      <c r="BG1148" s="559" t="str">
        <f t="shared" si="591"/>
        <v/>
      </c>
      <c r="BH1148" s="559" t="str">
        <f t="shared" si="592"/>
        <v/>
      </c>
      <c r="BI1148" s="559" t="str">
        <f t="shared" si="593"/>
        <v/>
      </c>
      <c r="BK1148" s="27"/>
      <c r="BL1148" s="606" t="str">
        <f t="shared" si="594"/>
        <v/>
      </c>
      <c r="BM1148" s="606" t="str">
        <f t="shared" si="595"/>
        <v/>
      </c>
      <c r="BN1148" s="606" t="str">
        <f t="shared" si="596"/>
        <v/>
      </c>
      <c r="BO1148" s="607" t="str">
        <f>IFERROR(IF(BN1148="対象",ROUNDDOWN(L1148*VLOOKUP(K1148,【参考】数式用!$A$4:$J$42,10,FALSE)*AA1148,0),""),"")</f>
        <v/>
      </c>
      <c r="BP1148" s="606" t="str">
        <f t="shared" si="569"/>
        <v/>
      </c>
      <c r="BQ1148" s="606" t="str">
        <f t="shared" si="597"/>
        <v/>
      </c>
      <c r="BR1148" s="608" t="str">
        <f t="shared" si="570"/>
        <v/>
      </c>
      <c r="BS1148" s="608" t="str">
        <f t="shared" si="598"/>
        <v/>
      </c>
      <c r="BT1148" s="606" t="str">
        <f t="shared" si="599"/>
        <v/>
      </c>
      <c r="BU1148" s="607" t="str">
        <f>IFERROR(IF(BT1148="Ⅱロ有り",ROUNDDOWN(L1148*VLOOKUP(K1148,【参考】数式用!$A$4:$J$42,10,FALSE)*AA1148,0),""),"")</f>
        <v/>
      </c>
      <c r="BV1148" s="606" t="str">
        <f>IFERROR(IF(BT1148="Ⅱロなし",ROUNDDOWN(L1148*VLOOKUP(K1148,【参考】数式用!$A$4:$J$42,8,FALSE)*AA1148,0),""),"")</f>
        <v/>
      </c>
    </row>
    <row r="1149" spans="1:74" ht="110.1" customHeight="1" thickBot="1">
      <c r="A1149" s="333">
        <v>1136</v>
      </c>
      <c r="B1149" s="1008" t="str">
        <f>IF(基本情報入力シート!B1171="","",基本情報入力シート!B1171)</f>
        <v/>
      </c>
      <c r="C1149" s="1009"/>
      <c r="D1149" s="1009"/>
      <c r="E1149" s="1009"/>
      <c r="F1149" s="1010"/>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24" t="str">
        <f>IF('別紙様式2-2（個票（４、５月））'!M1149="","",'別紙様式2-2（個票（４、５月））'!M1149)</f>
        <v/>
      </c>
      <c r="N1149" s="584" t="str">
        <f>IF('別紙様式2-2（個票（４、５月））'!N1149="","",'別紙様式2-2（個票（４、５月））'!N1149)</f>
        <v/>
      </c>
      <c r="O1149" s="336"/>
      <c r="P1149" s="337" t="str">
        <f>IFERROR(VLOOKUP(K1149,【参考】数式用!$A$2:$M$57,MATCH(O1149,【参考】数式用!$G$3:$M$3,0)+6,0),"")</f>
        <v/>
      </c>
      <c r="Q1149" s="338" t="s">
        <v>118</v>
      </c>
      <c r="R1149" s="339"/>
      <c r="S1149" s="340" t="s">
        <v>183</v>
      </c>
      <c r="T1149" s="339"/>
      <c r="U1149" s="340" t="s">
        <v>184</v>
      </c>
      <c r="V1149" s="339"/>
      <c r="W1149" s="340" t="s">
        <v>183</v>
      </c>
      <c r="X1149" s="339"/>
      <c r="Y1149" s="340" t="s">
        <v>185</v>
      </c>
      <c r="Z1149" s="340" t="s">
        <v>186</v>
      </c>
      <c r="AA1149" s="340" t="str">
        <f t="shared" si="571"/>
        <v/>
      </c>
      <c r="AB1149" s="341" t="s">
        <v>187</v>
      </c>
      <c r="AC1149" s="342" t="str">
        <f t="shared" si="572"/>
        <v/>
      </c>
      <c r="AD1149" s="509" t="str">
        <f t="shared" si="573"/>
        <v/>
      </c>
      <c r="AE1149" s="343" t="str">
        <f>IFERROR(ROUNDDOWN(ROUNDDOWN(ROUND(L1149*VLOOKUP(K1149,【参考】数式用!$A$2:$M$57,MATCH("処遇改善加算Ⅳ",【参考】数式用!$G$3:$M$3,0)+6,0),0),0)*AA1149*0.5,0), "")</f>
        <v/>
      </c>
      <c r="AF1149" s="344"/>
      <c r="AG1149" s="345"/>
      <c r="AH1149" s="345"/>
      <c r="AI1149" s="344"/>
      <c r="AJ1149" s="382"/>
      <c r="AK1149" s="346"/>
      <c r="AL1149" s="324" t="str">
        <f t="shared" si="574"/>
        <v/>
      </c>
      <c r="AM1149" s="325" t="str">
        <f t="shared" si="575"/>
        <v/>
      </c>
      <c r="AN1149" s="255"/>
      <c r="AO1149" s="577" t="str">
        <f>IFERROR(VLOOKUP(K1149,【参考】数式用!$A$2:$N$57,14,FALSE),"")</f>
        <v/>
      </c>
      <c r="AP1149" s="577" t="str">
        <f t="shared" si="576"/>
        <v/>
      </c>
      <c r="AQ1149" s="560" t="str">
        <f t="shared" si="577"/>
        <v/>
      </c>
      <c r="AR1149" s="560" t="str">
        <f t="shared" si="578"/>
        <v>キャリアパス要件Ⅰ・Ⅱ_</v>
      </c>
      <c r="AS1149" s="632" t="str">
        <f t="shared" si="579"/>
        <v>入力済</v>
      </c>
      <c r="AT1149" s="577" t="str">
        <f t="shared" si="580"/>
        <v/>
      </c>
      <c r="AU1149" s="632" t="str">
        <f t="shared" si="581"/>
        <v>入力済</v>
      </c>
      <c r="AV1149" s="632" t="str">
        <f t="shared" si="582"/>
        <v/>
      </c>
      <c r="AW1149" s="632" t="str">
        <f t="shared" si="583"/>
        <v/>
      </c>
      <c r="AX1149" s="577" t="str">
        <f t="shared" si="584"/>
        <v/>
      </c>
      <c r="AY1149" s="632" t="str">
        <f>IFERROR(VLOOKUP(K1149,【参考】数式用!$AR$3:$AS$49, 2, FALSE), "")</f>
        <v/>
      </c>
      <c r="AZ1149" s="577" t="str">
        <f t="shared" si="585"/>
        <v/>
      </c>
      <c r="BA1149" s="559" t="str">
        <f t="shared" si="586"/>
        <v>入力済</v>
      </c>
      <c r="BB1149" s="632" t="str">
        <f>IFERROR(VLOOKUP(K1149,【参考】数式用!$AX$3:$AY$59, 2, FALSE), "")</f>
        <v/>
      </c>
      <c r="BC1149" s="577" t="str">
        <f t="shared" si="587"/>
        <v/>
      </c>
      <c r="BD1149" s="559" t="str">
        <f t="shared" si="588"/>
        <v>入力済</v>
      </c>
      <c r="BE1149" s="559" t="str">
        <f t="shared" si="589"/>
        <v/>
      </c>
      <c r="BF1149" s="559" t="str">
        <f t="shared" si="590"/>
        <v/>
      </c>
      <c r="BG1149" s="559" t="str">
        <f t="shared" si="591"/>
        <v/>
      </c>
      <c r="BH1149" s="559" t="str">
        <f t="shared" si="592"/>
        <v/>
      </c>
      <c r="BI1149" s="559" t="str">
        <f t="shared" si="593"/>
        <v/>
      </c>
      <c r="BK1149" s="27"/>
      <c r="BL1149" s="606" t="str">
        <f t="shared" si="594"/>
        <v/>
      </c>
      <c r="BM1149" s="606" t="str">
        <f t="shared" si="595"/>
        <v/>
      </c>
      <c r="BN1149" s="606" t="str">
        <f t="shared" si="596"/>
        <v/>
      </c>
      <c r="BO1149" s="607" t="str">
        <f>IFERROR(IF(BN1149="対象",ROUNDDOWN(L1149*VLOOKUP(K1149,【参考】数式用!$A$4:$J$42,10,FALSE)*AA1149,0),""),"")</f>
        <v/>
      </c>
      <c r="BP1149" s="606" t="str">
        <f t="shared" si="569"/>
        <v/>
      </c>
      <c r="BQ1149" s="606" t="str">
        <f t="shared" si="597"/>
        <v/>
      </c>
      <c r="BR1149" s="608" t="str">
        <f t="shared" si="570"/>
        <v/>
      </c>
      <c r="BS1149" s="608" t="str">
        <f t="shared" si="598"/>
        <v/>
      </c>
      <c r="BT1149" s="606" t="str">
        <f t="shared" si="599"/>
        <v/>
      </c>
      <c r="BU1149" s="607" t="str">
        <f>IFERROR(IF(BT1149="Ⅱロ有り",ROUNDDOWN(L1149*VLOOKUP(K1149,【参考】数式用!$A$4:$J$42,10,FALSE)*AA1149,0),""),"")</f>
        <v/>
      </c>
      <c r="BV1149" s="606" t="str">
        <f>IFERROR(IF(BT1149="Ⅱロなし",ROUNDDOWN(L1149*VLOOKUP(K1149,【参考】数式用!$A$4:$J$42,8,FALSE)*AA1149,0),""),"")</f>
        <v/>
      </c>
    </row>
    <row r="1150" spans="1:74" ht="110.1" customHeight="1" thickBot="1">
      <c r="A1150" s="333">
        <v>1137</v>
      </c>
      <c r="B1150" s="1008" t="str">
        <f>IF(基本情報入力シート!B1172="","",基本情報入力シート!B1172)</f>
        <v/>
      </c>
      <c r="C1150" s="1009"/>
      <c r="D1150" s="1009"/>
      <c r="E1150" s="1009"/>
      <c r="F1150" s="1010"/>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24" t="str">
        <f>IF('別紙様式2-2（個票（４、５月））'!M1150="","",'別紙様式2-2（個票（４、５月））'!M1150)</f>
        <v/>
      </c>
      <c r="N1150" s="584" t="str">
        <f>IF('別紙様式2-2（個票（４、５月））'!N1150="","",'別紙様式2-2（個票（４、５月））'!N1150)</f>
        <v/>
      </c>
      <c r="O1150" s="336"/>
      <c r="P1150" s="337" t="str">
        <f>IFERROR(VLOOKUP(K1150,【参考】数式用!$A$2:$M$57,MATCH(O1150,【参考】数式用!$G$3:$M$3,0)+6,0),"")</f>
        <v/>
      </c>
      <c r="Q1150" s="338" t="s">
        <v>118</v>
      </c>
      <c r="R1150" s="339"/>
      <c r="S1150" s="340" t="s">
        <v>183</v>
      </c>
      <c r="T1150" s="339"/>
      <c r="U1150" s="340" t="s">
        <v>184</v>
      </c>
      <c r="V1150" s="339"/>
      <c r="W1150" s="340" t="s">
        <v>183</v>
      </c>
      <c r="X1150" s="339"/>
      <c r="Y1150" s="340" t="s">
        <v>185</v>
      </c>
      <c r="Z1150" s="340" t="s">
        <v>186</v>
      </c>
      <c r="AA1150" s="340" t="str">
        <f t="shared" si="571"/>
        <v/>
      </c>
      <c r="AB1150" s="341" t="s">
        <v>187</v>
      </c>
      <c r="AC1150" s="342" t="str">
        <f t="shared" si="572"/>
        <v/>
      </c>
      <c r="AD1150" s="509" t="str">
        <f t="shared" si="573"/>
        <v/>
      </c>
      <c r="AE1150" s="343" t="str">
        <f>IFERROR(ROUNDDOWN(ROUNDDOWN(ROUND(L1150*VLOOKUP(K1150,【参考】数式用!$A$2:$M$57,MATCH("処遇改善加算Ⅳ",【参考】数式用!$G$3:$M$3,0)+6,0),0),0)*AA1150*0.5,0), "")</f>
        <v/>
      </c>
      <c r="AF1150" s="344"/>
      <c r="AG1150" s="345"/>
      <c r="AH1150" s="345"/>
      <c r="AI1150" s="344"/>
      <c r="AJ1150" s="382"/>
      <c r="AK1150" s="346"/>
      <c r="AL1150" s="324" t="str">
        <f t="shared" si="574"/>
        <v/>
      </c>
      <c r="AM1150" s="325" t="str">
        <f t="shared" si="575"/>
        <v/>
      </c>
      <c r="AN1150" s="255"/>
      <c r="AO1150" s="577" t="str">
        <f>IFERROR(VLOOKUP(K1150,【参考】数式用!$A$2:$N$57,14,FALSE),"")</f>
        <v/>
      </c>
      <c r="AP1150" s="577" t="str">
        <f t="shared" si="576"/>
        <v/>
      </c>
      <c r="AQ1150" s="560" t="str">
        <f t="shared" si="577"/>
        <v/>
      </c>
      <c r="AR1150" s="560" t="str">
        <f t="shared" si="578"/>
        <v>キャリアパス要件Ⅰ・Ⅱ_</v>
      </c>
      <c r="AS1150" s="632" t="str">
        <f t="shared" si="579"/>
        <v>入力済</v>
      </c>
      <c r="AT1150" s="577" t="str">
        <f t="shared" si="580"/>
        <v/>
      </c>
      <c r="AU1150" s="632" t="str">
        <f t="shared" si="581"/>
        <v>入力済</v>
      </c>
      <c r="AV1150" s="632" t="str">
        <f t="shared" si="582"/>
        <v/>
      </c>
      <c r="AW1150" s="632" t="str">
        <f t="shared" si="583"/>
        <v/>
      </c>
      <c r="AX1150" s="577" t="str">
        <f t="shared" si="584"/>
        <v/>
      </c>
      <c r="AY1150" s="632" t="str">
        <f>IFERROR(VLOOKUP(K1150,【参考】数式用!$AR$3:$AS$49, 2, FALSE), "")</f>
        <v/>
      </c>
      <c r="AZ1150" s="577" t="str">
        <f t="shared" si="585"/>
        <v/>
      </c>
      <c r="BA1150" s="559" t="str">
        <f t="shared" si="586"/>
        <v>入力済</v>
      </c>
      <c r="BB1150" s="632" t="str">
        <f>IFERROR(VLOOKUP(K1150,【参考】数式用!$AX$3:$AY$59, 2, FALSE), "")</f>
        <v/>
      </c>
      <c r="BC1150" s="577" t="str">
        <f t="shared" si="587"/>
        <v/>
      </c>
      <c r="BD1150" s="559" t="str">
        <f t="shared" si="588"/>
        <v>入力済</v>
      </c>
      <c r="BE1150" s="559" t="str">
        <f t="shared" si="589"/>
        <v/>
      </c>
      <c r="BF1150" s="559" t="str">
        <f t="shared" si="590"/>
        <v/>
      </c>
      <c r="BG1150" s="559" t="str">
        <f t="shared" si="591"/>
        <v/>
      </c>
      <c r="BH1150" s="559" t="str">
        <f t="shared" si="592"/>
        <v/>
      </c>
      <c r="BI1150" s="559" t="str">
        <f t="shared" si="593"/>
        <v/>
      </c>
      <c r="BK1150" s="27"/>
      <c r="BL1150" s="606" t="str">
        <f t="shared" si="594"/>
        <v/>
      </c>
      <c r="BM1150" s="606" t="str">
        <f t="shared" si="595"/>
        <v/>
      </c>
      <c r="BN1150" s="606" t="str">
        <f t="shared" si="596"/>
        <v/>
      </c>
      <c r="BO1150" s="607" t="str">
        <f>IFERROR(IF(BN1150="対象",ROUNDDOWN(L1150*VLOOKUP(K1150,【参考】数式用!$A$4:$J$42,10,FALSE)*AA1150,0),""),"")</f>
        <v/>
      </c>
      <c r="BP1150" s="606" t="str">
        <f t="shared" si="569"/>
        <v/>
      </c>
      <c r="BQ1150" s="606" t="str">
        <f t="shared" si="597"/>
        <v/>
      </c>
      <c r="BR1150" s="608" t="str">
        <f t="shared" si="570"/>
        <v/>
      </c>
      <c r="BS1150" s="608" t="str">
        <f t="shared" si="598"/>
        <v/>
      </c>
      <c r="BT1150" s="606" t="str">
        <f t="shared" si="599"/>
        <v/>
      </c>
      <c r="BU1150" s="607" t="str">
        <f>IFERROR(IF(BT1150="Ⅱロ有り",ROUNDDOWN(L1150*VLOOKUP(K1150,【参考】数式用!$A$4:$J$42,10,FALSE)*AA1150,0),""),"")</f>
        <v/>
      </c>
      <c r="BV1150" s="606" t="str">
        <f>IFERROR(IF(BT1150="Ⅱロなし",ROUNDDOWN(L1150*VLOOKUP(K1150,【参考】数式用!$A$4:$J$42,8,FALSE)*AA1150,0),""),"")</f>
        <v/>
      </c>
    </row>
    <row r="1151" spans="1:74" ht="110.1" customHeight="1" thickBot="1">
      <c r="A1151" s="333">
        <v>1138</v>
      </c>
      <c r="B1151" s="1008" t="str">
        <f>IF(基本情報入力シート!B1173="","",基本情報入力シート!B1173)</f>
        <v/>
      </c>
      <c r="C1151" s="1009"/>
      <c r="D1151" s="1009"/>
      <c r="E1151" s="1009"/>
      <c r="F1151" s="1010"/>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24" t="str">
        <f>IF('別紙様式2-2（個票（４、５月））'!M1151="","",'別紙様式2-2（個票（４、５月））'!M1151)</f>
        <v/>
      </c>
      <c r="N1151" s="584" t="str">
        <f>IF('別紙様式2-2（個票（４、５月））'!N1151="","",'別紙様式2-2（個票（４、５月））'!N1151)</f>
        <v/>
      </c>
      <c r="O1151" s="336"/>
      <c r="P1151" s="337" t="str">
        <f>IFERROR(VLOOKUP(K1151,【参考】数式用!$A$2:$M$57,MATCH(O1151,【参考】数式用!$G$3:$M$3,0)+6,0),"")</f>
        <v/>
      </c>
      <c r="Q1151" s="338" t="s">
        <v>118</v>
      </c>
      <c r="R1151" s="339"/>
      <c r="S1151" s="340" t="s">
        <v>183</v>
      </c>
      <c r="T1151" s="339"/>
      <c r="U1151" s="340" t="s">
        <v>184</v>
      </c>
      <c r="V1151" s="339"/>
      <c r="W1151" s="340" t="s">
        <v>183</v>
      </c>
      <c r="X1151" s="339"/>
      <c r="Y1151" s="340" t="s">
        <v>185</v>
      </c>
      <c r="Z1151" s="340" t="s">
        <v>186</v>
      </c>
      <c r="AA1151" s="340" t="str">
        <f t="shared" si="571"/>
        <v/>
      </c>
      <c r="AB1151" s="341" t="s">
        <v>187</v>
      </c>
      <c r="AC1151" s="342" t="str">
        <f t="shared" si="572"/>
        <v/>
      </c>
      <c r="AD1151" s="509" t="str">
        <f t="shared" si="573"/>
        <v/>
      </c>
      <c r="AE1151" s="343" t="str">
        <f>IFERROR(ROUNDDOWN(ROUNDDOWN(ROUND(L1151*VLOOKUP(K1151,【参考】数式用!$A$2:$M$57,MATCH("処遇改善加算Ⅳ",【参考】数式用!$G$3:$M$3,0)+6,0),0),0)*AA1151*0.5,0), "")</f>
        <v/>
      </c>
      <c r="AF1151" s="344"/>
      <c r="AG1151" s="345"/>
      <c r="AH1151" s="345"/>
      <c r="AI1151" s="344"/>
      <c r="AJ1151" s="382"/>
      <c r="AK1151" s="346"/>
      <c r="AL1151" s="324" t="str">
        <f t="shared" si="574"/>
        <v/>
      </c>
      <c r="AM1151" s="325" t="str">
        <f t="shared" si="575"/>
        <v/>
      </c>
      <c r="AN1151" s="255"/>
      <c r="AO1151" s="577" t="str">
        <f>IFERROR(VLOOKUP(K1151,【参考】数式用!$A$2:$N$57,14,FALSE),"")</f>
        <v/>
      </c>
      <c r="AP1151" s="577" t="str">
        <f t="shared" si="576"/>
        <v/>
      </c>
      <c r="AQ1151" s="560" t="str">
        <f t="shared" si="577"/>
        <v/>
      </c>
      <c r="AR1151" s="560" t="str">
        <f t="shared" si="578"/>
        <v>キャリアパス要件Ⅰ・Ⅱ_</v>
      </c>
      <c r="AS1151" s="632" t="str">
        <f t="shared" si="579"/>
        <v>入力済</v>
      </c>
      <c r="AT1151" s="577" t="str">
        <f t="shared" si="580"/>
        <v/>
      </c>
      <c r="AU1151" s="632" t="str">
        <f t="shared" si="581"/>
        <v>入力済</v>
      </c>
      <c r="AV1151" s="632" t="str">
        <f t="shared" si="582"/>
        <v/>
      </c>
      <c r="AW1151" s="632" t="str">
        <f t="shared" si="583"/>
        <v/>
      </c>
      <c r="AX1151" s="577" t="str">
        <f t="shared" si="584"/>
        <v/>
      </c>
      <c r="AY1151" s="632" t="str">
        <f>IFERROR(VLOOKUP(K1151,【参考】数式用!$AR$3:$AS$49, 2, FALSE), "")</f>
        <v/>
      </c>
      <c r="AZ1151" s="577" t="str">
        <f t="shared" si="585"/>
        <v/>
      </c>
      <c r="BA1151" s="559" t="str">
        <f t="shared" si="586"/>
        <v>入力済</v>
      </c>
      <c r="BB1151" s="632" t="str">
        <f>IFERROR(VLOOKUP(K1151,【参考】数式用!$AX$3:$AY$59, 2, FALSE), "")</f>
        <v/>
      </c>
      <c r="BC1151" s="577" t="str">
        <f t="shared" si="587"/>
        <v/>
      </c>
      <c r="BD1151" s="559" t="str">
        <f t="shared" si="588"/>
        <v>入力済</v>
      </c>
      <c r="BE1151" s="559" t="str">
        <f t="shared" si="589"/>
        <v/>
      </c>
      <c r="BF1151" s="559" t="str">
        <f t="shared" si="590"/>
        <v/>
      </c>
      <c r="BG1151" s="559" t="str">
        <f t="shared" si="591"/>
        <v/>
      </c>
      <c r="BH1151" s="559" t="str">
        <f t="shared" si="592"/>
        <v/>
      </c>
      <c r="BI1151" s="559" t="str">
        <f t="shared" si="593"/>
        <v/>
      </c>
      <c r="BK1151" s="27"/>
      <c r="BL1151" s="606" t="str">
        <f t="shared" si="594"/>
        <v/>
      </c>
      <c r="BM1151" s="606" t="str">
        <f t="shared" si="595"/>
        <v/>
      </c>
      <c r="BN1151" s="606" t="str">
        <f t="shared" si="596"/>
        <v/>
      </c>
      <c r="BO1151" s="607" t="str">
        <f>IFERROR(IF(BN1151="対象",ROUNDDOWN(L1151*VLOOKUP(K1151,【参考】数式用!$A$4:$J$42,10,FALSE)*AA1151,0),""),"")</f>
        <v/>
      </c>
      <c r="BP1151" s="606" t="str">
        <f t="shared" si="569"/>
        <v/>
      </c>
      <c r="BQ1151" s="606" t="str">
        <f t="shared" si="597"/>
        <v/>
      </c>
      <c r="BR1151" s="608" t="str">
        <f t="shared" si="570"/>
        <v/>
      </c>
      <c r="BS1151" s="608" t="str">
        <f t="shared" si="598"/>
        <v/>
      </c>
      <c r="BT1151" s="606" t="str">
        <f t="shared" si="599"/>
        <v/>
      </c>
      <c r="BU1151" s="607" t="str">
        <f>IFERROR(IF(BT1151="Ⅱロ有り",ROUNDDOWN(L1151*VLOOKUP(K1151,【参考】数式用!$A$4:$J$42,10,FALSE)*AA1151,0),""),"")</f>
        <v/>
      </c>
      <c r="BV1151" s="606" t="str">
        <f>IFERROR(IF(BT1151="Ⅱロなし",ROUNDDOWN(L1151*VLOOKUP(K1151,【参考】数式用!$A$4:$J$42,8,FALSE)*AA1151,0),""),"")</f>
        <v/>
      </c>
    </row>
    <row r="1152" spans="1:74" ht="110.1" customHeight="1" thickBot="1">
      <c r="A1152" s="333">
        <v>1139</v>
      </c>
      <c r="B1152" s="1008" t="str">
        <f>IF(基本情報入力シート!B1174="","",基本情報入力シート!B1174)</f>
        <v/>
      </c>
      <c r="C1152" s="1009"/>
      <c r="D1152" s="1009"/>
      <c r="E1152" s="1009"/>
      <c r="F1152" s="1010"/>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24" t="str">
        <f>IF('別紙様式2-2（個票（４、５月））'!M1152="","",'別紙様式2-2（個票（４、５月））'!M1152)</f>
        <v/>
      </c>
      <c r="N1152" s="584" t="str">
        <f>IF('別紙様式2-2（個票（４、５月））'!N1152="","",'別紙様式2-2（個票（４、５月））'!N1152)</f>
        <v/>
      </c>
      <c r="O1152" s="336"/>
      <c r="P1152" s="337" t="str">
        <f>IFERROR(VLOOKUP(K1152,【参考】数式用!$A$2:$M$57,MATCH(O1152,【参考】数式用!$G$3:$M$3,0)+6,0),"")</f>
        <v/>
      </c>
      <c r="Q1152" s="338" t="s">
        <v>118</v>
      </c>
      <c r="R1152" s="339"/>
      <c r="S1152" s="340" t="s">
        <v>183</v>
      </c>
      <c r="T1152" s="339"/>
      <c r="U1152" s="340" t="s">
        <v>184</v>
      </c>
      <c r="V1152" s="339"/>
      <c r="W1152" s="340" t="s">
        <v>183</v>
      </c>
      <c r="X1152" s="339"/>
      <c r="Y1152" s="340" t="s">
        <v>185</v>
      </c>
      <c r="Z1152" s="340" t="s">
        <v>186</v>
      </c>
      <c r="AA1152" s="340" t="str">
        <f t="shared" si="571"/>
        <v/>
      </c>
      <c r="AB1152" s="341" t="s">
        <v>187</v>
      </c>
      <c r="AC1152" s="342" t="str">
        <f t="shared" si="572"/>
        <v/>
      </c>
      <c r="AD1152" s="509" t="str">
        <f t="shared" si="573"/>
        <v/>
      </c>
      <c r="AE1152" s="343" t="str">
        <f>IFERROR(ROUNDDOWN(ROUNDDOWN(ROUND(L1152*VLOOKUP(K1152,【参考】数式用!$A$2:$M$57,MATCH("処遇改善加算Ⅳ",【参考】数式用!$G$3:$M$3,0)+6,0),0),0)*AA1152*0.5,0), "")</f>
        <v/>
      </c>
      <c r="AF1152" s="344"/>
      <c r="AG1152" s="345"/>
      <c r="AH1152" s="345"/>
      <c r="AI1152" s="344"/>
      <c r="AJ1152" s="382"/>
      <c r="AK1152" s="346"/>
      <c r="AL1152" s="324" t="str">
        <f t="shared" si="574"/>
        <v/>
      </c>
      <c r="AM1152" s="325" t="str">
        <f t="shared" si="575"/>
        <v/>
      </c>
      <c r="AN1152" s="255"/>
      <c r="AO1152" s="577" t="str">
        <f>IFERROR(VLOOKUP(K1152,【参考】数式用!$A$2:$N$57,14,FALSE),"")</f>
        <v/>
      </c>
      <c r="AP1152" s="577" t="str">
        <f t="shared" si="576"/>
        <v/>
      </c>
      <c r="AQ1152" s="560" t="str">
        <f t="shared" si="577"/>
        <v/>
      </c>
      <c r="AR1152" s="560" t="str">
        <f t="shared" si="578"/>
        <v>キャリアパス要件Ⅰ・Ⅱ_</v>
      </c>
      <c r="AS1152" s="632" t="str">
        <f t="shared" si="579"/>
        <v>入力済</v>
      </c>
      <c r="AT1152" s="577" t="str">
        <f t="shared" si="580"/>
        <v/>
      </c>
      <c r="AU1152" s="632" t="str">
        <f t="shared" si="581"/>
        <v>入力済</v>
      </c>
      <c r="AV1152" s="632" t="str">
        <f t="shared" si="582"/>
        <v/>
      </c>
      <c r="AW1152" s="632" t="str">
        <f t="shared" si="583"/>
        <v/>
      </c>
      <c r="AX1152" s="577" t="str">
        <f t="shared" si="584"/>
        <v/>
      </c>
      <c r="AY1152" s="632" t="str">
        <f>IFERROR(VLOOKUP(K1152,【参考】数式用!$AR$3:$AS$49, 2, FALSE), "")</f>
        <v/>
      </c>
      <c r="AZ1152" s="577" t="str">
        <f t="shared" si="585"/>
        <v/>
      </c>
      <c r="BA1152" s="559" t="str">
        <f t="shared" si="586"/>
        <v>入力済</v>
      </c>
      <c r="BB1152" s="632" t="str">
        <f>IFERROR(VLOOKUP(K1152,【参考】数式用!$AX$3:$AY$59, 2, FALSE), "")</f>
        <v/>
      </c>
      <c r="BC1152" s="577" t="str">
        <f t="shared" si="587"/>
        <v/>
      </c>
      <c r="BD1152" s="559" t="str">
        <f t="shared" si="588"/>
        <v>入力済</v>
      </c>
      <c r="BE1152" s="559" t="str">
        <f t="shared" si="589"/>
        <v/>
      </c>
      <c r="BF1152" s="559" t="str">
        <f t="shared" si="590"/>
        <v/>
      </c>
      <c r="BG1152" s="559" t="str">
        <f t="shared" si="591"/>
        <v/>
      </c>
      <c r="BH1152" s="559" t="str">
        <f t="shared" si="592"/>
        <v/>
      </c>
      <c r="BI1152" s="559" t="str">
        <f t="shared" si="593"/>
        <v/>
      </c>
      <c r="BK1152" s="27"/>
      <c r="BL1152" s="606" t="str">
        <f t="shared" si="594"/>
        <v/>
      </c>
      <c r="BM1152" s="606" t="str">
        <f t="shared" si="595"/>
        <v/>
      </c>
      <c r="BN1152" s="606" t="str">
        <f t="shared" si="596"/>
        <v/>
      </c>
      <c r="BO1152" s="607" t="str">
        <f>IFERROR(IF(BN1152="対象",ROUNDDOWN(L1152*VLOOKUP(K1152,【参考】数式用!$A$4:$J$42,10,FALSE)*AA1152,0),""),"")</f>
        <v/>
      </c>
      <c r="BP1152" s="606" t="str">
        <f t="shared" si="569"/>
        <v/>
      </c>
      <c r="BQ1152" s="606" t="str">
        <f t="shared" si="597"/>
        <v/>
      </c>
      <c r="BR1152" s="608" t="str">
        <f t="shared" si="570"/>
        <v/>
      </c>
      <c r="BS1152" s="608" t="str">
        <f t="shared" si="598"/>
        <v/>
      </c>
      <c r="BT1152" s="606" t="str">
        <f t="shared" si="599"/>
        <v/>
      </c>
      <c r="BU1152" s="607" t="str">
        <f>IFERROR(IF(BT1152="Ⅱロ有り",ROUNDDOWN(L1152*VLOOKUP(K1152,【参考】数式用!$A$4:$J$42,10,FALSE)*AA1152,0),""),"")</f>
        <v/>
      </c>
      <c r="BV1152" s="606" t="str">
        <f>IFERROR(IF(BT1152="Ⅱロなし",ROUNDDOWN(L1152*VLOOKUP(K1152,【参考】数式用!$A$4:$J$42,8,FALSE)*AA1152,0),""),"")</f>
        <v/>
      </c>
    </row>
    <row r="1153" spans="1:74" ht="110.1" customHeight="1" thickBot="1">
      <c r="A1153" s="333">
        <v>1140</v>
      </c>
      <c r="B1153" s="1008" t="str">
        <f>IF(基本情報入力シート!B1175="","",基本情報入力シート!B1175)</f>
        <v/>
      </c>
      <c r="C1153" s="1009"/>
      <c r="D1153" s="1009"/>
      <c r="E1153" s="1009"/>
      <c r="F1153" s="1010"/>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24" t="str">
        <f>IF('別紙様式2-2（個票（４、５月））'!M1153="","",'別紙様式2-2（個票（４、５月））'!M1153)</f>
        <v/>
      </c>
      <c r="N1153" s="584" t="str">
        <f>IF('別紙様式2-2（個票（４、５月））'!N1153="","",'別紙様式2-2（個票（４、５月））'!N1153)</f>
        <v/>
      </c>
      <c r="O1153" s="336"/>
      <c r="P1153" s="337" t="str">
        <f>IFERROR(VLOOKUP(K1153,【参考】数式用!$A$2:$M$57,MATCH(O1153,【参考】数式用!$G$3:$M$3,0)+6,0),"")</f>
        <v/>
      </c>
      <c r="Q1153" s="338" t="s">
        <v>118</v>
      </c>
      <c r="R1153" s="339"/>
      <c r="S1153" s="340" t="s">
        <v>183</v>
      </c>
      <c r="T1153" s="339"/>
      <c r="U1153" s="340" t="s">
        <v>184</v>
      </c>
      <c r="V1153" s="339"/>
      <c r="W1153" s="340" t="s">
        <v>183</v>
      </c>
      <c r="X1153" s="339"/>
      <c r="Y1153" s="340" t="s">
        <v>185</v>
      </c>
      <c r="Z1153" s="340" t="s">
        <v>186</v>
      </c>
      <c r="AA1153" s="340" t="str">
        <f t="shared" si="571"/>
        <v/>
      </c>
      <c r="AB1153" s="341" t="s">
        <v>187</v>
      </c>
      <c r="AC1153" s="342" t="str">
        <f t="shared" si="572"/>
        <v/>
      </c>
      <c r="AD1153" s="509" t="str">
        <f t="shared" si="573"/>
        <v/>
      </c>
      <c r="AE1153" s="343" t="str">
        <f>IFERROR(ROUNDDOWN(ROUNDDOWN(ROUND(L1153*VLOOKUP(K1153,【参考】数式用!$A$2:$M$57,MATCH("処遇改善加算Ⅳ",【参考】数式用!$G$3:$M$3,0)+6,0),0),0)*AA1153*0.5,0), "")</f>
        <v/>
      </c>
      <c r="AF1153" s="344"/>
      <c r="AG1153" s="345"/>
      <c r="AH1153" s="345"/>
      <c r="AI1153" s="344"/>
      <c r="AJ1153" s="382"/>
      <c r="AK1153" s="346"/>
      <c r="AL1153" s="324" t="str">
        <f t="shared" si="574"/>
        <v/>
      </c>
      <c r="AM1153" s="325" t="str">
        <f t="shared" si="575"/>
        <v/>
      </c>
      <c r="AN1153" s="255"/>
      <c r="AO1153" s="577" t="str">
        <f>IFERROR(VLOOKUP(K1153,【参考】数式用!$A$2:$N$57,14,FALSE),"")</f>
        <v/>
      </c>
      <c r="AP1153" s="577" t="str">
        <f t="shared" si="576"/>
        <v/>
      </c>
      <c r="AQ1153" s="560" t="str">
        <f t="shared" si="577"/>
        <v/>
      </c>
      <c r="AR1153" s="560" t="str">
        <f t="shared" si="578"/>
        <v>キャリアパス要件Ⅰ・Ⅱ_</v>
      </c>
      <c r="AS1153" s="632" t="str">
        <f t="shared" si="579"/>
        <v>入力済</v>
      </c>
      <c r="AT1153" s="577" t="str">
        <f t="shared" si="580"/>
        <v/>
      </c>
      <c r="AU1153" s="632" t="str">
        <f t="shared" si="581"/>
        <v>入力済</v>
      </c>
      <c r="AV1153" s="632" t="str">
        <f t="shared" si="582"/>
        <v/>
      </c>
      <c r="AW1153" s="632" t="str">
        <f t="shared" si="583"/>
        <v/>
      </c>
      <c r="AX1153" s="577" t="str">
        <f t="shared" si="584"/>
        <v/>
      </c>
      <c r="AY1153" s="632" t="str">
        <f>IFERROR(VLOOKUP(K1153,【参考】数式用!$AR$3:$AS$49, 2, FALSE), "")</f>
        <v/>
      </c>
      <c r="AZ1153" s="577" t="str">
        <f t="shared" si="585"/>
        <v/>
      </c>
      <c r="BA1153" s="559" t="str">
        <f t="shared" si="586"/>
        <v>入力済</v>
      </c>
      <c r="BB1153" s="632" t="str">
        <f>IFERROR(VLOOKUP(K1153,【参考】数式用!$AX$3:$AY$59, 2, FALSE), "")</f>
        <v/>
      </c>
      <c r="BC1153" s="577" t="str">
        <f t="shared" si="587"/>
        <v/>
      </c>
      <c r="BD1153" s="559" t="str">
        <f t="shared" si="588"/>
        <v>入力済</v>
      </c>
      <c r="BE1153" s="559" t="str">
        <f t="shared" si="589"/>
        <v/>
      </c>
      <c r="BF1153" s="559" t="str">
        <f t="shared" si="590"/>
        <v/>
      </c>
      <c r="BG1153" s="559" t="str">
        <f t="shared" si="591"/>
        <v/>
      </c>
      <c r="BH1153" s="559" t="str">
        <f t="shared" si="592"/>
        <v/>
      </c>
      <c r="BI1153" s="559" t="str">
        <f t="shared" si="593"/>
        <v/>
      </c>
      <c r="BK1153" s="27"/>
      <c r="BL1153" s="606" t="str">
        <f t="shared" si="594"/>
        <v/>
      </c>
      <c r="BM1153" s="606" t="str">
        <f t="shared" si="595"/>
        <v/>
      </c>
      <c r="BN1153" s="606" t="str">
        <f t="shared" si="596"/>
        <v/>
      </c>
      <c r="BO1153" s="607" t="str">
        <f>IFERROR(IF(BN1153="対象",ROUNDDOWN(L1153*VLOOKUP(K1153,【参考】数式用!$A$4:$J$42,10,FALSE)*AA1153,0),""),"")</f>
        <v/>
      </c>
      <c r="BP1153" s="606" t="str">
        <f t="shared" si="569"/>
        <v/>
      </c>
      <c r="BQ1153" s="606" t="str">
        <f t="shared" si="597"/>
        <v/>
      </c>
      <c r="BR1153" s="608" t="str">
        <f t="shared" si="570"/>
        <v/>
      </c>
      <c r="BS1153" s="608" t="str">
        <f t="shared" si="598"/>
        <v/>
      </c>
      <c r="BT1153" s="606" t="str">
        <f t="shared" si="599"/>
        <v/>
      </c>
      <c r="BU1153" s="607" t="str">
        <f>IFERROR(IF(BT1153="Ⅱロ有り",ROUNDDOWN(L1153*VLOOKUP(K1153,【参考】数式用!$A$4:$J$42,10,FALSE)*AA1153,0),""),"")</f>
        <v/>
      </c>
      <c r="BV1153" s="606" t="str">
        <f>IFERROR(IF(BT1153="Ⅱロなし",ROUNDDOWN(L1153*VLOOKUP(K1153,【参考】数式用!$A$4:$J$42,8,FALSE)*AA1153,0),""),"")</f>
        <v/>
      </c>
    </row>
    <row r="1154" spans="1:74" ht="110.1" customHeight="1" thickBot="1">
      <c r="A1154" s="333">
        <v>1141</v>
      </c>
      <c r="B1154" s="1008" t="str">
        <f>IF(基本情報入力シート!B1176="","",基本情報入力シート!B1176)</f>
        <v/>
      </c>
      <c r="C1154" s="1009"/>
      <c r="D1154" s="1009"/>
      <c r="E1154" s="1009"/>
      <c r="F1154" s="1010"/>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24" t="str">
        <f>IF('別紙様式2-2（個票（４、５月））'!M1154="","",'別紙様式2-2（個票（４、５月））'!M1154)</f>
        <v/>
      </c>
      <c r="N1154" s="584" t="str">
        <f>IF('別紙様式2-2（個票（４、５月））'!N1154="","",'別紙様式2-2（個票（４、５月））'!N1154)</f>
        <v/>
      </c>
      <c r="O1154" s="336"/>
      <c r="P1154" s="337" t="str">
        <f>IFERROR(VLOOKUP(K1154,【参考】数式用!$A$2:$M$57,MATCH(O1154,【参考】数式用!$G$3:$M$3,0)+6,0),"")</f>
        <v/>
      </c>
      <c r="Q1154" s="338" t="s">
        <v>118</v>
      </c>
      <c r="R1154" s="339"/>
      <c r="S1154" s="340" t="s">
        <v>183</v>
      </c>
      <c r="T1154" s="339"/>
      <c r="U1154" s="340" t="s">
        <v>184</v>
      </c>
      <c r="V1154" s="339"/>
      <c r="W1154" s="340" t="s">
        <v>183</v>
      </c>
      <c r="X1154" s="339"/>
      <c r="Y1154" s="340" t="s">
        <v>185</v>
      </c>
      <c r="Z1154" s="340" t="s">
        <v>186</v>
      </c>
      <c r="AA1154" s="340" t="str">
        <f t="shared" si="571"/>
        <v/>
      </c>
      <c r="AB1154" s="341" t="s">
        <v>187</v>
      </c>
      <c r="AC1154" s="342" t="str">
        <f t="shared" si="572"/>
        <v/>
      </c>
      <c r="AD1154" s="509" t="str">
        <f t="shared" si="573"/>
        <v/>
      </c>
      <c r="AE1154" s="343" t="str">
        <f>IFERROR(ROUNDDOWN(ROUNDDOWN(ROUND(L1154*VLOOKUP(K1154,【参考】数式用!$A$2:$M$57,MATCH("処遇改善加算Ⅳ",【参考】数式用!$G$3:$M$3,0)+6,0),0),0)*AA1154*0.5,0), "")</f>
        <v/>
      </c>
      <c r="AF1154" s="344"/>
      <c r="AG1154" s="345"/>
      <c r="AH1154" s="345"/>
      <c r="AI1154" s="344"/>
      <c r="AJ1154" s="382"/>
      <c r="AK1154" s="346"/>
      <c r="AL1154" s="324" t="str">
        <f t="shared" si="574"/>
        <v/>
      </c>
      <c r="AM1154" s="325" t="str">
        <f t="shared" si="575"/>
        <v/>
      </c>
      <c r="AN1154" s="255"/>
      <c r="AO1154" s="577" t="str">
        <f>IFERROR(VLOOKUP(K1154,【参考】数式用!$A$2:$N$57,14,FALSE),"")</f>
        <v/>
      </c>
      <c r="AP1154" s="577" t="str">
        <f t="shared" si="576"/>
        <v/>
      </c>
      <c r="AQ1154" s="560" t="str">
        <f t="shared" si="577"/>
        <v/>
      </c>
      <c r="AR1154" s="560" t="str">
        <f t="shared" si="578"/>
        <v>キャリアパス要件Ⅰ・Ⅱ_</v>
      </c>
      <c r="AS1154" s="632" t="str">
        <f t="shared" si="579"/>
        <v>入力済</v>
      </c>
      <c r="AT1154" s="577" t="str">
        <f t="shared" si="580"/>
        <v/>
      </c>
      <c r="AU1154" s="632" t="str">
        <f t="shared" si="581"/>
        <v>入力済</v>
      </c>
      <c r="AV1154" s="632" t="str">
        <f t="shared" si="582"/>
        <v/>
      </c>
      <c r="AW1154" s="632" t="str">
        <f t="shared" si="583"/>
        <v/>
      </c>
      <c r="AX1154" s="577" t="str">
        <f t="shared" si="584"/>
        <v/>
      </c>
      <c r="AY1154" s="632" t="str">
        <f>IFERROR(VLOOKUP(K1154,【参考】数式用!$AR$3:$AS$49, 2, FALSE), "")</f>
        <v/>
      </c>
      <c r="AZ1154" s="577" t="str">
        <f t="shared" si="585"/>
        <v/>
      </c>
      <c r="BA1154" s="559" t="str">
        <f t="shared" si="586"/>
        <v>入力済</v>
      </c>
      <c r="BB1154" s="632" t="str">
        <f>IFERROR(VLOOKUP(K1154,【参考】数式用!$AX$3:$AY$59, 2, FALSE), "")</f>
        <v/>
      </c>
      <c r="BC1154" s="577" t="str">
        <f t="shared" si="587"/>
        <v/>
      </c>
      <c r="BD1154" s="559" t="str">
        <f t="shared" si="588"/>
        <v>入力済</v>
      </c>
      <c r="BE1154" s="559" t="str">
        <f t="shared" si="589"/>
        <v/>
      </c>
      <c r="BF1154" s="559" t="str">
        <f t="shared" si="590"/>
        <v/>
      </c>
      <c r="BG1154" s="559" t="str">
        <f t="shared" si="591"/>
        <v/>
      </c>
      <c r="BH1154" s="559" t="str">
        <f t="shared" si="592"/>
        <v/>
      </c>
      <c r="BI1154" s="559" t="str">
        <f t="shared" si="593"/>
        <v/>
      </c>
      <c r="BK1154" s="27"/>
      <c r="BL1154" s="606" t="str">
        <f t="shared" si="594"/>
        <v/>
      </c>
      <c r="BM1154" s="606" t="str">
        <f t="shared" si="595"/>
        <v/>
      </c>
      <c r="BN1154" s="606" t="str">
        <f t="shared" si="596"/>
        <v/>
      </c>
      <c r="BO1154" s="607" t="str">
        <f>IFERROR(IF(BN1154="対象",ROUNDDOWN(L1154*VLOOKUP(K1154,【参考】数式用!$A$4:$J$42,10,FALSE)*AA1154,0),""),"")</f>
        <v/>
      </c>
      <c r="BP1154" s="606" t="str">
        <f t="shared" si="569"/>
        <v/>
      </c>
      <c r="BQ1154" s="606" t="str">
        <f t="shared" si="597"/>
        <v/>
      </c>
      <c r="BR1154" s="608" t="str">
        <f t="shared" si="570"/>
        <v/>
      </c>
      <c r="BS1154" s="608" t="str">
        <f t="shared" si="598"/>
        <v/>
      </c>
      <c r="BT1154" s="606" t="str">
        <f t="shared" si="599"/>
        <v/>
      </c>
      <c r="BU1154" s="607" t="str">
        <f>IFERROR(IF(BT1154="Ⅱロ有り",ROUNDDOWN(L1154*VLOOKUP(K1154,【参考】数式用!$A$4:$J$42,10,FALSE)*AA1154,0),""),"")</f>
        <v/>
      </c>
      <c r="BV1154" s="606" t="str">
        <f>IFERROR(IF(BT1154="Ⅱロなし",ROUNDDOWN(L1154*VLOOKUP(K1154,【参考】数式用!$A$4:$J$42,8,FALSE)*AA1154,0),""),"")</f>
        <v/>
      </c>
    </row>
    <row r="1155" spans="1:74" ht="110.1" customHeight="1" thickBot="1">
      <c r="A1155" s="333">
        <v>1142</v>
      </c>
      <c r="B1155" s="1008" t="str">
        <f>IF(基本情報入力シート!B1177="","",基本情報入力シート!B1177)</f>
        <v/>
      </c>
      <c r="C1155" s="1009"/>
      <c r="D1155" s="1009"/>
      <c r="E1155" s="1009"/>
      <c r="F1155" s="1010"/>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24" t="str">
        <f>IF('別紙様式2-2（個票（４、５月））'!M1155="","",'別紙様式2-2（個票（４、５月））'!M1155)</f>
        <v/>
      </c>
      <c r="N1155" s="584" t="str">
        <f>IF('別紙様式2-2（個票（４、５月））'!N1155="","",'別紙様式2-2（個票（４、５月））'!N1155)</f>
        <v/>
      </c>
      <c r="O1155" s="336"/>
      <c r="P1155" s="337" t="str">
        <f>IFERROR(VLOOKUP(K1155,【参考】数式用!$A$2:$M$57,MATCH(O1155,【参考】数式用!$G$3:$M$3,0)+6,0),"")</f>
        <v/>
      </c>
      <c r="Q1155" s="338" t="s">
        <v>118</v>
      </c>
      <c r="R1155" s="339"/>
      <c r="S1155" s="340" t="s">
        <v>183</v>
      </c>
      <c r="T1155" s="339"/>
      <c r="U1155" s="340" t="s">
        <v>184</v>
      </c>
      <c r="V1155" s="339"/>
      <c r="W1155" s="340" t="s">
        <v>183</v>
      </c>
      <c r="X1155" s="339"/>
      <c r="Y1155" s="340" t="s">
        <v>185</v>
      </c>
      <c r="Z1155" s="340" t="s">
        <v>186</v>
      </c>
      <c r="AA1155" s="340" t="str">
        <f t="shared" si="571"/>
        <v/>
      </c>
      <c r="AB1155" s="341" t="s">
        <v>187</v>
      </c>
      <c r="AC1155" s="342" t="str">
        <f t="shared" si="572"/>
        <v/>
      </c>
      <c r="AD1155" s="509" t="str">
        <f t="shared" si="573"/>
        <v/>
      </c>
      <c r="AE1155" s="343" t="str">
        <f>IFERROR(ROUNDDOWN(ROUNDDOWN(ROUND(L1155*VLOOKUP(K1155,【参考】数式用!$A$2:$M$57,MATCH("処遇改善加算Ⅳ",【参考】数式用!$G$3:$M$3,0)+6,0),0),0)*AA1155*0.5,0), "")</f>
        <v/>
      </c>
      <c r="AF1155" s="344"/>
      <c r="AG1155" s="345"/>
      <c r="AH1155" s="345"/>
      <c r="AI1155" s="344"/>
      <c r="AJ1155" s="382"/>
      <c r="AK1155" s="346"/>
      <c r="AL1155" s="324" t="str">
        <f t="shared" si="574"/>
        <v/>
      </c>
      <c r="AM1155" s="325" t="str">
        <f t="shared" si="575"/>
        <v/>
      </c>
      <c r="AN1155" s="255"/>
      <c r="AO1155" s="577" t="str">
        <f>IFERROR(VLOOKUP(K1155,【参考】数式用!$A$2:$N$57,14,FALSE),"")</f>
        <v/>
      </c>
      <c r="AP1155" s="577" t="str">
        <f t="shared" si="576"/>
        <v/>
      </c>
      <c r="AQ1155" s="560" t="str">
        <f t="shared" si="577"/>
        <v/>
      </c>
      <c r="AR1155" s="560" t="str">
        <f t="shared" si="578"/>
        <v>キャリアパス要件Ⅰ・Ⅱ_</v>
      </c>
      <c r="AS1155" s="632" t="str">
        <f t="shared" si="579"/>
        <v>入力済</v>
      </c>
      <c r="AT1155" s="577" t="str">
        <f t="shared" si="580"/>
        <v/>
      </c>
      <c r="AU1155" s="632" t="str">
        <f t="shared" si="581"/>
        <v>入力済</v>
      </c>
      <c r="AV1155" s="632" t="str">
        <f t="shared" si="582"/>
        <v/>
      </c>
      <c r="AW1155" s="632" t="str">
        <f t="shared" si="583"/>
        <v/>
      </c>
      <c r="AX1155" s="577" t="str">
        <f t="shared" si="584"/>
        <v/>
      </c>
      <c r="AY1155" s="632" t="str">
        <f>IFERROR(VLOOKUP(K1155,【参考】数式用!$AR$3:$AS$49, 2, FALSE), "")</f>
        <v/>
      </c>
      <c r="AZ1155" s="577" t="str">
        <f t="shared" si="585"/>
        <v/>
      </c>
      <c r="BA1155" s="559" t="str">
        <f t="shared" si="586"/>
        <v>入力済</v>
      </c>
      <c r="BB1155" s="632" t="str">
        <f>IFERROR(VLOOKUP(K1155,【参考】数式用!$AX$3:$AY$59, 2, FALSE), "")</f>
        <v/>
      </c>
      <c r="BC1155" s="577" t="str">
        <f t="shared" si="587"/>
        <v/>
      </c>
      <c r="BD1155" s="559" t="str">
        <f t="shared" si="588"/>
        <v>入力済</v>
      </c>
      <c r="BE1155" s="559" t="str">
        <f t="shared" si="589"/>
        <v/>
      </c>
      <c r="BF1155" s="559" t="str">
        <f t="shared" si="590"/>
        <v/>
      </c>
      <c r="BG1155" s="559" t="str">
        <f t="shared" si="591"/>
        <v/>
      </c>
      <c r="BH1155" s="559" t="str">
        <f t="shared" si="592"/>
        <v/>
      </c>
      <c r="BI1155" s="559" t="str">
        <f t="shared" si="593"/>
        <v/>
      </c>
      <c r="BK1155" s="27"/>
      <c r="BL1155" s="606" t="str">
        <f t="shared" si="594"/>
        <v/>
      </c>
      <c r="BM1155" s="606" t="str">
        <f t="shared" si="595"/>
        <v/>
      </c>
      <c r="BN1155" s="606" t="str">
        <f t="shared" si="596"/>
        <v/>
      </c>
      <c r="BO1155" s="607" t="str">
        <f>IFERROR(IF(BN1155="対象",ROUNDDOWN(L1155*VLOOKUP(K1155,【参考】数式用!$A$4:$J$42,10,FALSE)*AA1155,0),""),"")</f>
        <v/>
      </c>
      <c r="BP1155" s="606" t="str">
        <f t="shared" si="569"/>
        <v/>
      </c>
      <c r="BQ1155" s="606" t="str">
        <f t="shared" si="597"/>
        <v/>
      </c>
      <c r="BR1155" s="608" t="str">
        <f t="shared" si="570"/>
        <v/>
      </c>
      <c r="BS1155" s="608" t="str">
        <f t="shared" si="598"/>
        <v/>
      </c>
      <c r="BT1155" s="606" t="str">
        <f t="shared" si="599"/>
        <v/>
      </c>
      <c r="BU1155" s="607" t="str">
        <f>IFERROR(IF(BT1155="Ⅱロ有り",ROUNDDOWN(L1155*VLOOKUP(K1155,【参考】数式用!$A$4:$J$42,10,FALSE)*AA1155,0),""),"")</f>
        <v/>
      </c>
      <c r="BV1155" s="606" t="str">
        <f>IFERROR(IF(BT1155="Ⅱロなし",ROUNDDOWN(L1155*VLOOKUP(K1155,【参考】数式用!$A$4:$J$42,8,FALSE)*AA1155,0),""),"")</f>
        <v/>
      </c>
    </row>
    <row r="1156" spans="1:74" ht="110.1" customHeight="1" thickBot="1">
      <c r="A1156" s="333">
        <v>1143</v>
      </c>
      <c r="B1156" s="1008" t="str">
        <f>IF(基本情報入力シート!B1178="","",基本情報入力シート!B1178)</f>
        <v/>
      </c>
      <c r="C1156" s="1009"/>
      <c r="D1156" s="1009"/>
      <c r="E1156" s="1009"/>
      <c r="F1156" s="1010"/>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24" t="str">
        <f>IF('別紙様式2-2（個票（４、５月））'!M1156="","",'別紙様式2-2（個票（４、５月））'!M1156)</f>
        <v/>
      </c>
      <c r="N1156" s="584" t="str">
        <f>IF('別紙様式2-2（個票（４、５月））'!N1156="","",'別紙様式2-2（個票（４、５月））'!N1156)</f>
        <v/>
      </c>
      <c r="O1156" s="336"/>
      <c r="P1156" s="337" t="str">
        <f>IFERROR(VLOOKUP(K1156,【参考】数式用!$A$2:$M$57,MATCH(O1156,【参考】数式用!$G$3:$M$3,0)+6,0),"")</f>
        <v/>
      </c>
      <c r="Q1156" s="338" t="s">
        <v>118</v>
      </c>
      <c r="R1156" s="339"/>
      <c r="S1156" s="340" t="s">
        <v>183</v>
      </c>
      <c r="T1156" s="339"/>
      <c r="U1156" s="340" t="s">
        <v>184</v>
      </c>
      <c r="V1156" s="339"/>
      <c r="W1156" s="340" t="s">
        <v>183</v>
      </c>
      <c r="X1156" s="339"/>
      <c r="Y1156" s="340" t="s">
        <v>185</v>
      </c>
      <c r="Z1156" s="340" t="s">
        <v>186</v>
      </c>
      <c r="AA1156" s="340" t="str">
        <f t="shared" si="571"/>
        <v/>
      </c>
      <c r="AB1156" s="341" t="s">
        <v>187</v>
      </c>
      <c r="AC1156" s="342" t="str">
        <f t="shared" si="572"/>
        <v/>
      </c>
      <c r="AD1156" s="509" t="str">
        <f t="shared" si="573"/>
        <v/>
      </c>
      <c r="AE1156" s="343" t="str">
        <f>IFERROR(ROUNDDOWN(ROUNDDOWN(ROUND(L1156*VLOOKUP(K1156,【参考】数式用!$A$2:$M$57,MATCH("処遇改善加算Ⅳ",【参考】数式用!$G$3:$M$3,0)+6,0),0),0)*AA1156*0.5,0), "")</f>
        <v/>
      </c>
      <c r="AF1156" s="344"/>
      <c r="AG1156" s="345"/>
      <c r="AH1156" s="345"/>
      <c r="AI1156" s="344"/>
      <c r="AJ1156" s="382"/>
      <c r="AK1156" s="346"/>
      <c r="AL1156" s="324" t="str">
        <f t="shared" si="574"/>
        <v/>
      </c>
      <c r="AM1156" s="325" t="str">
        <f t="shared" si="575"/>
        <v/>
      </c>
      <c r="AN1156" s="255"/>
      <c r="AO1156" s="577" t="str">
        <f>IFERROR(VLOOKUP(K1156,【参考】数式用!$A$2:$N$57,14,FALSE),"")</f>
        <v/>
      </c>
      <c r="AP1156" s="577" t="str">
        <f t="shared" si="576"/>
        <v/>
      </c>
      <c r="AQ1156" s="560" t="str">
        <f t="shared" si="577"/>
        <v/>
      </c>
      <c r="AR1156" s="560" t="str">
        <f t="shared" si="578"/>
        <v>キャリアパス要件Ⅰ・Ⅱ_</v>
      </c>
      <c r="AS1156" s="632" t="str">
        <f t="shared" si="579"/>
        <v>入力済</v>
      </c>
      <c r="AT1156" s="577" t="str">
        <f t="shared" si="580"/>
        <v/>
      </c>
      <c r="AU1156" s="632" t="str">
        <f t="shared" si="581"/>
        <v>入力済</v>
      </c>
      <c r="AV1156" s="632" t="str">
        <f t="shared" si="582"/>
        <v/>
      </c>
      <c r="AW1156" s="632" t="str">
        <f t="shared" si="583"/>
        <v/>
      </c>
      <c r="AX1156" s="577" t="str">
        <f t="shared" si="584"/>
        <v/>
      </c>
      <c r="AY1156" s="632" t="str">
        <f>IFERROR(VLOOKUP(K1156,【参考】数式用!$AR$3:$AS$49, 2, FALSE), "")</f>
        <v/>
      </c>
      <c r="AZ1156" s="577" t="str">
        <f t="shared" si="585"/>
        <v/>
      </c>
      <c r="BA1156" s="559" t="str">
        <f t="shared" si="586"/>
        <v>入力済</v>
      </c>
      <c r="BB1156" s="632" t="str">
        <f>IFERROR(VLOOKUP(K1156,【参考】数式用!$AX$3:$AY$59, 2, FALSE), "")</f>
        <v/>
      </c>
      <c r="BC1156" s="577" t="str">
        <f t="shared" si="587"/>
        <v/>
      </c>
      <c r="BD1156" s="559" t="str">
        <f t="shared" si="588"/>
        <v>入力済</v>
      </c>
      <c r="BE1156" s="559" t="str">
        <f t="shared" si="589"/>
        <v/>
      </c>
      <c r="BF1156" s="559" t="str">
        <f t="shared" si="590"/>
        <v/>
      </c>
      <c r="BG1156" s="559" t="str">
        <f t="shared" si="591"/>
        <v/>
      </c>
      <c r="BH1156" s="559" t="str">
        <f t="shared" si="592"/>
        <v/>
      </c>
      <c r="BI1156" s="559" t="str">
        <f t="shared" si="593"/>
        <v/>
      </c>
      <c r="BK1156" s="27"/>
      <c r="BL1156" s="606" t="str">
        <f t="shared" si="594"/>
        <v/>
      </c>
      <c r="BM1156" s="606" t="str">
        <f t="shared" si="595"/>
        <v/>
      </c>
      <c r="BN1156" s="606" t="str">
        <f t="shared" si="596"/>
        <v/>
      </c>
      <c r="BO1156" s="607" t="str">
        <f>IFERROR(IF(BN1156="対象",ROUNDDOWN(L1156*VLOOKUP(K1156,【参考】数式用!$A$4:$J$42,10,FALSE)*AA1156,0),""),"")</f>
        <v/>
      </c>
      <c r="BP1156" s="606" t="str">
        <f t="shared" si="569"/>
        <v/>
      </c>
      <c r="BQ1156" s="606" t="str">
        <f t="shared" si="597"/>
        <v/>
      </c>
      <c r="BR1156" s="608" t="str">
        <f t="shared" si="570"/>
        <v/>
      </c>
      <c r="BS1156" s="608" t="str">
        <f t="shared" si="598"/>
        <v/>
      </c>
      <c r="BT1156" s="606" t="str">
        <f t="shared" si="599"/>
        <v/>
      </c>
      <c r="BU1156" s="607" t="str">
        <f>IFERROR(IF(BT1156="Ⅱロ有り",ROUNDDOWN(L1156*VLOOKUP(K1156,【参考】数式用!$A$4:$J$42,10,FALSE)*AA1156,0),""),"")</f>
        <v/>
      </c>
      <c r="BV1156" s="606" t="str">
        <f>IFERROR(IF(BT1156="Ⅱロなし",ROUNDDOWN(L1156*VLOOKUP(K1156,【参考】数式用!$A$4:$J$42,8,FALSE)*AA1156,0),""),"")</f>
        <v/>
      </c>
    </row>
    <row r="1157" spans="1:74" ht="110.1" customHeight="1" thickBot="1">
      <c r="A1157" s="333">
        <v>1144</v>
      </c>
      <c r="B1157" s="1008" t="str">
        <f>IF(基本情報入力シート!B1179="","",基本情報入力シート!B1179)</f>
        <v/>
      </c>
      <c r="C1157" s="1009"/>
      <c r="D1157" s="1009"/>
      <c r="E1157" s="1009"/>
      <c r="F1157" s="1010"/>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24" t="str">
        <f>IF('別紙様式2-2（個票（４、５月））'!M1157="","",'別紙様式2-2（個票（４、５月））'!M1157)</f>
        <v/>
      </c>
      <c r="N1157" s="584" t="str">
        <f>IF('別紙様式2-2（個票（４、５月））'!N1157="","",'別紙様式2-2（個票（４、５月））'!N1157)</f>
        <v/>
      </c>
      <c r="O1157" s="336"/>
      <c r="P1157" s="337" t="str">
        <f>IFERROR(VLOOKUP(K1157,【参考】数式用!$A$2:$M$57,MATCH(O1157,【参考】数式用!$G$3:$M$3,0)+6,0),"")</f>
        <v/>
      </c>
      <c r="Q1157" s="338" t="s">
        <v>118</v>
      </c>
      <c r="R1157" s="339"/>
      <c r="S1157" s="340" t="s">
        <v>183</v>
      </c>
      <c r="T1157" s="339"/>
      <c r="U1157" s="340" t="s">
        <v>184</v>
      </c>
      <c r="V1157" s="339"/>
      <c r="W1157" s="340" t="s">
        <v>183</v>
      </c>
      <c r="X1157" s="339"/>
      <c r="Y1157" s="340" t="s">
        <v>185</v>
      </c>
      <c r="Z1157" s="340" t="s">
        <v>186</v>
      </c>
      <c r="AA1157" s="340" t="str">
        <f t="shared" si="571"/>
        <v/>
      </c>
      <c r="AB1157" s="341" t="s">
        <v>187</v>
      </c>
      <c r="AC1157" s="342" t="str">
        <f t="shared" si="572"/>
        <v/>
      </c>
      <c r="AD1157" s="509" t="str">
        <f t="shared" si="573"/>
        <v/>
      </c>
      <c r="AE1157" s="343" t="str">
        <f>IFERROR(ROUNDDOWN(ROUNDDOWN(ROUND(L1157*VLOOKUP(K1157,【参考】数式用!$A$2:$M$57,MATCH("処遇改善加算Ⅳ",【参考】数式用!$G$3:$M$3,0)+6,0),0),0)*AA1157*0.5,0), "")</f>
        <v/>
      </c>
      <c r="AF1157" s="344"/>
      <c r="AG1157" s="345"/>
      <c r="AH1157" s="345"/>
      <c r="AI1157" s="344"/>
      <c r="AJ1157" s="382"/>
      <c r="AK1157" s="346"/>
      <c r="AL1157" s="324" t="str">
        <f t="shared" si="574"/>
        <v/>
      </c>
      <c r="AM1157" s="325" t="str">
        <f t="shared" si="575"/>
        <v/>
      </c>
      <c r="AN1157" s="255"/>
      <c r="AO1157" s="577" t="str">
        <f>IFERROR(VLOOKUP(K1157,【参考】数式用!$A$2:$N$57,14,FALSE),"")</f>
        <v/>
      </c>
      <c r="AP1157" s="577" t="str">
        <f t="shared" si="576"/>
        <v/>
      </c>
      <c r="AQ1157" s="560" t="str">
        <f t="shared" si="577"/>
        <v/>
      </c>
      <c r="AR1157" s="560" t="str">
        <f t="shared" si="578"/>
        <v>キャリアパス要件Ⅰ・Ⅱ_</v>
      </c>
      <c r="AS1157" s="632" t="str">
        <f t="shared" si="579"/>
        <v>入力済</v>
      </c>
      <c r="AT1157" s="577" t="str">
        <f t="shared" si="580"/>
        <v/>
      </c>
      <c r="AU1157" s="632" t="str">
        <f t="shared" si="581"/>
        <v>入力済</v>
      </c>
      <c r="AV1157" s="632" t="str">
        <f t="shared" si="582"/>
        <v/>
      </c>
      <c r="AW1157" s="632" t="str">
        <f t="shared" si="583"/>
        <v/>
      </c>
      <c r="AX1157" s="577" t="str">
        <f t="shared" si="584"/>
        <v/>
      </c>
      <c r="AY1157" s="632" t="str">
        <f>IFERROR(VLOOKUP(K1157,【参考】数式用!$AR$3:$AS$49, 2, FALSE), "")</f>
        <v/>
      </c>
      <c r="AZ1157" s="577" t="str">
        <f t="shared" si="585"/>
        <v/>
      </c>
      <c r="BA1157" s="559" t="str">
        <f t="shared" si="586"/>
        <v>入力済</v>
      </c>
      <c r="BB1157" s="632" t="str">
        <f>IFERROR(VLOOKUP(K1157,【参考】数式用!$AX$3:$AY$59, 2, FALSE), "")</f>
        <v/>
      </c>
      <c r="BC1157" s="577" t="str">
        <f t="shared" si="587"/>
        <v/>
      </c>
      <c r="BD1157" s="559" t="str">
        <f t="shared" si="588"/>
        <v>入力済</v>
      </c>
      <c r="BE1157" s="559" t="str">
        <f t="shared" si="589"/>
        <v/>
      </c>
      <c r="BF1157" s="559" t="str">
        <f t="shared" si="590"/>
        <v/>
      </c>
      <c r="BG1157" s="559" t="str">
        <f t="shared" si="591"/>
        <v/>
      </c>
      <c r="BH1157" s="559" t="str">
        <f t="shared" si="592"/>
        <v/>
      </c>
      <c r="BI1157" s="559" t="str">
        <f t="shared" si="593"/>
        <v/>
      </c>
      <c r="BK1157" s="27"/>
      <c r="BL1157" s="606" t="str">
        <f t="shared" si="594"/>
        <v/>
      </c>
      <c r="BM1157" s="606" t="str">
        <f t="shared" si="595"/>
        <v/>
      </c>
      <c r="BN1157" s="606" t="str">
        <f t="shared" si="596"/>
        <v/>
      </c>
      <c r="BO1157" s="607" t="str">
        <f>IFERROR(IF(BN1157="対象",ROUNDDOWN(L1157*VLOOKUP(K1157,【参考】数式用!$A$4:$J$42,10,FALSE)*AA1157,0),""),"")</f>
        <v/>
      </c>
      <c r="BP1157" s="606" t="str">
        <f t="shared" si="569"/>
        <v/>
      </c>
      <c r="BQ1157" s="606" t="str">
        <f t="shared" si="597"/>
        <v/>
      </c>
      <c r="BR1157" s="608" t="str">
        <f t="shared" si="570"/>
        <v/>
      </c>
      <c r="BS1157" s="608" t="str">
        <f t="shared" si="598"/>
        <v/>
      </c>
      <c r="BT1157" s="606" t="str">
        <f t="shared" si="599"/>
        <v/>
      </c>
      <c r="BU1157" s="607" t="str">
        <f>IFERROR(IF(BT1157="Ⅱロ有り",ROUNDDOWN(L1157*VLOOKUP(K1157,【参考】数式用!$A$4:$J$42,10,FALSE)*AA1157,0),""),"")</f>
        <v/>
      </c>
      <c r="BV1157" s="606" t="str">
        <f>IFERROR(IF(BT1157="Ⅱロなし",ROUNDDOWN(L1157*VLOOKUP(K1157,【参考】数式用!$A$4:$J$42,8,FALSE)*AA1157,0),""),"")</f>
        <v/>
      </c>
    </row>
    <row r="1158" spans="1:74" ht="110.1" customHeight="1" thickBot="1">
      <c r="A1158" s="333">
        <v>1145</v>
      </c>
      <c r="B1158" s="1008" t="str">
        <f>IF(基本情報入力シート!B1180="","",基本情報入力シート!B1180)</f>
        <v/>
      </c>
      <c r="C1158" s="1009"/>
      <c r="D1158" s="1009"/>
      <c r="E1158" s="1009"/>
      <c r="F1158" s="1010"/>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24" t="str">
        <f>IF('別紙様式2-2（個票（４、５月））'!M1158="","",'別紙様式2-2（個票（４、５月））'!M1158)</f>
        <v/>
      </c>
      <c r="N1158" s="584" t="str">
        <f>IF('別紙様式2-2（個票（４、５月））'!N1158="","",'別紙様式2-2（個票（４、５月））'!N1158)</f>
        <v/>
      </c>
      <c r="O1158" s="336"/>
      <c r="P1158" s="337" t="str">
        <f>IFERROR(VLOOKUP(K1158,【参考】数式用!$A$2:$M$57,MATCH(O1158,【参考】数式用!$G$3:$M$3,0)+6,0),"")</f>
        <v/>
      </c>
      <c r="Q1158" s="338" t="s">
        <v>118</v>
      </c>
      <c r="R1158" s="339"/>
      <c r="S1158" s="340" t="s">
        <v>183</v>
      </c>
      <c r="T1158" s="339"/>
      <c r="U1158" s="340" t="s">
        <v>184</v>
      </c>
      <c r="V1158" s="339"/>
      <c r="W1158" s="340" t="s">
        <v>183</v>
      </c>
      <c r="X1158" s="339"/>
      <c r="Y1158" s="340" t="s">
        <v>185</v>
      </c>
      <c r="Z1158" s="340" t="s">
        <v>186</v>
      </c>
      <c r="AA1158" s="340" t="str">
        <f t="shared" si="571"/>
        <v/>
      </c>
      <c r="AB1158" s="341" t="s">
        <v>187</v>
      </c>
      <c r="AC1158" s="342" t="str">
        <f t="shared" si="572"/>
        <v/>
      </c>
      <c r="AD1158" s="509" t="str">
        <f t="shared" si="573"/>
        <v/>
      </c>
      <c r="AE1158" s="343" t="str">
        <f>IFERROR(ROUNDDOWN(ROUNDDOWN(ROUND(L1158*VLOOKUP(K1158,【参考】数式用!$A$2:$M$57,MATCH("処遇改善加算Ⅳ",【参考】数式用!$G$3:$M$3,0)+6,0),0),0)*AA1158*0.5,0), "")</f>
        <v/>
      </c>
      <c r="AF1158" s="344"/>
      <c r="AG1158" s="345"/>
      <c r="AH1158" s="345"/>
      <c r="AI1158" s="344"/>
      <c r="AJ1158" s="382"/>
      <c r="AK1158" s="346"/>
      <c r="AL1158" s="324" t="str">
        <f t="shared" si="574"/>
        <v/>
      </c>
      <c r="AM1158" s="325" t="str">
        <f t="shared" si="575"/>
        <v/>
      </c>
      <c r="AN1158" s="255"/>
      <c r="AO1158" s="577" t="str">
        <f>IFERROR(VLOOKUP(K1158,【参考】数式用!$A$2:$N$57,14,FALSE),"")</f>
        <v/>
      </c>
      <c r="AP1158" s="577" t="str">
        <f t="shared" si="576"/>
        <v/>
      </c>
      <c r="AQ1158" s="560" t="str">
        <f t="shared" si="577"/>
        <v/>
      </c>
      <c r="AR1158" s="560" t="str">
        <f t="shared" si="578"/>
        <v>キャリアパス要件Ⅰ・Ⅱ_</v>
      </c>
      <c r="AS1158" s="632" t="str">
        <f t="shared" si="579"/>
        <v>入力済</v>
      </c>
      <c r="AT1158" s="577" t="str">
        <f t="shared" si="580"/>
        <v/>
      </c>
      <c r="AU1158" s="632" t="str">
        <f t="shared" si="581"/>
        <v>入力済</v>
      </c>
      <c r="AV1158" s="632" t="str">
        <f t="shared" si="582"/>
        <v/>
      </c>
      <c r="AW1158" s="632" t="str">
        <f t="shared" si="583"/>
        <v/>
      </c>
      <c r="AX1158" s="577" t="str">
        <f t="shared" si="584"/>
        <v/>
      </c>
      <c r="AY1158" s="632" t="str">
        <f>IFERROR(VLOOKUP(K1158,【参考】数式用!$AR$3:$AS$49, 2, FALSE), "")</f>
        <v/>
      </c>
      <c r="AZ1158" s="577" t="str">
        <f t="shared" si="585"/>
        <v/>
      </c>
      <c r="BA1158" s="559" t="str">
        <f t="shared" si="586"/>
        <v>入力済</v>
      </c>
      <c r="BB1158" s="632" t="str">
        <f>IFERROR(VLOOKUP(K1158,【参考】数式用!$AX$3:$AY$59, 2, FALSE), "")</f>
        <v/>
      </c>
      <c r="BC1158" s="577" t="str">
        <f t="shared" si="587"/>
        <v/>
      </c>
      <c r="BD1158" s="559" t="str">
        <f t="shared" si="588"/>
        <v>入力済</v>
      </c>
      <c r="BE1158" s="559" t="str">
        <f t="shared" si="589"/>
        <v/>
      </c>
      <c r="BF1158" s="559" t="str">
        <f t="shared" si="590"/>
        <v/>
      </c>
      <c r="BG1158" s="559" t="str">
        <f t="shared" si="591"/>
        <v/>
      </c>
      <c r="BH1158" s="559" t="str">
        <f t="shared" si="592"/>
        <v/>
      </c>
      <c r="BI1158" s="559" t="str">
        <f t="shared" si="593"/>
        <v/>
      </c>
      <c r="BK1158" s="27"/>
      <c r="BL1158" s="606" t="str">
        <f t="shared" si="594"/>
        <v/>
      </c>
      <c r="BM1158" s="606" t="str">
        <f t="shared" si="595"/>
        <v/>
      </c>
      <c r="BN1158" s="606" t="str">
        <f t="shared" si="596"/>
        <v/>
      </c>
      <c r="BO1158" s="607" t="str">
        <f>IFERROR(IF(BN1158="対象",ROUNDDOWN(L1158*VLOOKUP(K1158,【参考】数式用!$A$4:$J$42,10,FALSE)*AA1158,0),""),"")</f>
        <v/>
      </c>
      <c r="BP1158" s="606" t="str">
        <f t="shared" si="569"/>
        <v/>
      </c>
      <c r="BQ1158" s="606" t="str">
        <f t="shared" si="597"/>
        <v/>
      </c>
      <c r="BR1158" s="608" t="str">
        <f t="shared" si="570"/>
        <v/>
      </c>
      <c r="BS1158" s="608" t="str">
        <f t="shared" si="598"/>
        <v/>
      </c>
      <c r="BT1158" s="606" t="str">
        <f t="shared" si="599"/>
        <v/>
      </c>
      <c r="BU1158" s="607" t="str">
        <f>IFERROR(IF(BT1158="Ⅱロ有り",ROUNDDOWN(L1158*VLOOKUP(K1158,【参考】数式用!$A$4:$J$42,10,FALSE)*AA1158,0),""),"")</f>
        <v/>
      </c>
      <c r="BV1158" s="606" t="str">
        <f>IFERROR(IF(BT1158="Ⅱロなし",ROUNDDOWN(L1158*VLOOKUP(K1158,【参考】数式用!$A$4:$J$42,8,FALSE)*AA1158,0),""),"")</f>
        <v/>
      </c>
    </row>
    <row r="1159" spans="1:74" ht="110.1" customHeight="1" thickBot="1">
      <c r="A1159" s="333">
        <v>1146</v>
      </c>
      <c r="B1159" s="1008" t="str">
        <f>IF(基本情報入力シート!B1181="","",基本情報入力シート!B1181)</f>
        <v/>
      </c>
      <c r="C1159" s="1009"/>
      <c r="D1159" s="1009"/>
      <c r="E1159" s="1009"/>
      <c r="F1159" s="1010"/>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24" t="str">
        <f>IF('別紙様式2-2（個票（４、５月））'!M1159="","",'別紙様式2-2（個票（４、５月））'!M1159)</f>
        <v/>
      </c>
      <c r="N1159" s="584" t="str">
        <f>IF('別紙様式2-2（個票（４、５月））'!N1159="","",'別紙様式2-2（個票（４、５月））'!N1159)</f>
        <v/>
      </c>
      <c r="O1159" s="336"/>
      <c r="P1159" s="337" t="str">
        <f>IFERROR(VLOOKUP(K1159,【参考】数式用!$A$2:$M$57,MATCH(O1159,【参考】数式用!$G$3:$M$3,0)+6,0),"")</f>
        <v/>
      </c>
      <c r="Q1159" s="338" t="s">
        <v>118</v>
      </c>
      <c r="R1159" s="339"/>
      <c r="S1159" s="340" t="s">
        <v>183</v>
      </c>
      <c r="T1159" s="339"/>
      <c r="U1159" s="340" t="s">
        <v>184</v>
      </c>
      <c r="V1159" s="339"/>
      <c r="W1159" s="340" t="s">
        <v>183</v>
      </c>
      <c r="X1159" s="339"/>
      <c r="Y1159" s="340" t="s">
        <v>185</v>
      </c>
      <c r="Z1159" s="340" t="s">
        <v>186</v>
      </c>
      <c r="AA1159" s="340" t="str">
        <f t="shared" si="571"/>
        <v/>
      </c>
      <c r="AB1159" s="341" t="s">
        <v>187</v>
      </c>
      <c r="AC1159" s="342" t="str">
        <f t="shared" si="572"/>
        <v/>
      </c>
      <c r="AD1159" s="509" t="str">
        <f t="shared" si="573"/>
        <v/>
      </c>
      <c r="AE1159" s="343" t="str">
        <f>IFERROR(ROUNDDOWN(ROUNDDOWN(ROUND(L1159*VLOOKUP(K1159,【参考】数式用!$A$2:$M$57,MATCH("処遇改善加算Ⅳ",【参考】数式用!$G$3:$M$3,0)+6,0),0),0)*AA1159*0.5,0), "")</f>
        <v/>
      </c>
      <c r="AF1159" s="344"/>
      <c r="AG1159" s="345"/>
      <c r="AH1159" s="345"/>
      <c r="AI1159" s="344"/>
      <c r="AJ1159" s="382"/>
      <c r="AK1159" s="346"/>
      <c r="AL1159" s="324" t="str">
        <f t="shared" si="574"/>
        <v/>
      </c>
      <c r="AM1159" s="325" t="str">
        <f t="shared" si="575"/>
        <v/>
      </c>
      <c r="AN1159" s="255"/>
      <c r="AO1159" s="577" t="str">
        <f>IFERROR(VLOOKUP(K1159,【参考】数式用!$A$2:$N$57,14,FALSE),"")</f>
        <v/>
      </c>
      <c r="AP1159" s="577" t="str">
        <f t="shared" si="576"/>
        <v/>
      </c>
      <c r="AQ1159" s="560" t="str">
        <f t="shared" si="577"/>
        <v/>
      </c>
      <c r="AR1159" s="560" t="str">
        <f t="shared" si="578"/>
        <v>キャリアパス要件Ⅰ・Ⅱ_</v>
      </c>
      <c r="AS1159" s="632" t="str">
        <f t="shared" si="579"/>
        <v>入力済</v>
      </c>
      <c r="AT1159" s="577" t="str">
        <f t="shared" si="580"/>
        <v/>
      </c>
      <c r="AU1159" s="632" t="str">
        <f t="shared" si="581"/>
        <v>入力済</v>
      </c>
      <c r="AV1159" s="632" t="str">
        <f t="shared" si="582"/>
        <v/>
      </c>
      <c r="AW1159" s="632" t="str">
        <f t="shared" si="583"/>
        <v/>
      </c>
      <c r="AX1159" s="577" t="str">
        <f t="shared" si="584"/>
        <v/>
      </c>
      <c r="AY1159" s="632" t="str">
        <f>IFERROR(VLOOKUP(K1159,【参考】数式用!$AR$3:$AS$49, 2, FALSE), "")</f>
        <v/>
      </c>
      <c r="AZ1159" s="577" t="str">
        <f t="shared" si="585"/>
        <v/>
      </c>
      <c r="BA1159" s="559" t="str">
        <f t="shared" si="586"/>
        <v>入力済</v>
      </c>
      <c r="BB1159" s="632" t="str">
        <f>IFERROR(VLOOKUP(K1159,【参考】数式用!$AX$3:$AY$59, 2, FALSE), "")</f>
        <v/>
      </c>
      <c r="BC1159" s="577" t="str">
        <f t="shared" si="587"/>
        <v/>
      </c>
      <c r="BD1159" s="559" t="str">
        <f t="shared" si="588"/>
        <v>入力済</v>
      </c>
      <c r="BE1159" s="559" t="str">
        <f t="shared" si="589"/>
        <v/>
      </c>
      <c r="BF1159" s="559" t="str">
        <f t="shared" si="590"/>
        <v/>
      </c>
      <c r="BG1159" s="559" t="str">
        <f t="shared" si="591"/>
        <v/>
      </c>
      <c r="BH1159" s="559" t="str">
        <f t="shared" si="592"/>
        <v/>
      </c>
      <c r="BI1159" s="559" t="str">
        <f t="shared" si="593"/>
        <v/>
      </c>
      <c r="BK1159" s="27"/>
      <c r="BL1159" s="606" t="str">
        <f t="shared" si="594"/>
        <v/>
      </c>
      <c r="BM1159" s="606" t="str">
        <f t="shared" si="595"/>
        <v/>
      </c>
      <c r="BN1159" s="606" t="str">
        <f t="shared" si="596"/>
        <v/>
      </c>
      <c r="BO1159" s="607" t="str">
        <f>IFERROR(IF(BN1159="対象",ROUNDDOWN(L1159*VLOOKUP(K1159,【参考】数式用!$A$4:$J$42,10,FALSE)*AA1159,0),""),"")</f>
        <v/>
      </c>
      <c r="BP1159" s="606" t="str">
        <f t="shared" si="569"/>
        <v/>
      </c>
      <c r="BQ1159" s="606" t="str">
        <f t="shared" si="597"/>
        <v/>
      </c>
      <c r="BR1159" s="608" t="str">
        <f t="shared" si="570"/>
        <v/>
      </c>
      <c r="BS1159" s="608" t="str">
        <f t="shared" si="598"/>
        <v/>
      </c>
      <c r="BT1159" s="606" t="str">
        <f t="shared" si="599"/>
        <v/>
      </c>
      <c r="BU1159" s="607" t="str">
        <f>IFERROR(IF(BT1159="Ⅱロ有り",ROUNDDOWN(L1159*VLOOKUP(K1159,【参考】数式用!$A$4:$J$42,10,FALSE)*AA1159,0),""),"")</f>
        <v/>
      </c>
      <c r="BV1159" s="606" t="str">
        <f>IFERROR(IF(BT1159="Ⅱロなし",ROUNDDOWN(L1159*VLOOKUP(K1159,【参考】数式用!$A$4:$J$42,8,FALSE)*AA1159,0),""),"")</f>
        <v/>
      </c>
    </row>
    <row r="1160" spans="1:74" ht="110.1" customHeight="1" thickBot="1">
      <c r="A1160" s="333">
        <v>1147</v>
      </c>
      <c r="B1160" s="1008" t="str">
        <f>IF(基本情報入力シート!B1182="","",基本情報入力シート!B1182)</f>
        <v/>
      </c>
      <c r="C1160" s="1009"/>
      <c r="D1160" s="1009"/>
      <c r="E1160" s="1009"/>
      <c r="F1160" s="1010"/>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24" t="str">
        <f>IF('別紙様式2-2（個票（４、５月））'!M1160="","",'別紙様式2-2（個票（４、５月））'!M1160)</f>
        <v/>
      </c>
      <c r="N1160" s="584" t="str">
        <f>IF('別紙様式2-2（個票（４、５月））'!N1160="","",'別紙様式2-2（個票（４、５月））'!N1160)</f>
        <v/>
      </c>
      <c r="O1160" s="336"/>
      <c r="P1160" s="337" t="str">
        <f>IFERROR(VLOOKUP(K1160,【参考】数式用!$A$2:$M$57,MATCH(O1160,【参考】数式用!$G$3:$M$3,0)+6,0),"")</f>
        <v/>
      </c>
      <c r="Q1160" s="338" t="s">
        <v>118</v>
      </c>
      <c r="R1160" s="339"/>
      <c r="S1160" s="340" t="s">
        <v>183</v>
      </c>
      <c r="T1160" s="339"/>
      <c r="U1160" s="340" t="s">
        <v>184</v>
      </c>
      <c r="V1160" s="339"/>
      <c r="W1160" s="340" t="s">
        <v>183</v>
      </c>
      <c r="X1160" s="339"/>
      <c r="Y1160" s="340" t="s">
        <v>185</v>
      </c>
      <c r="Z1160" s="340" t="s">
        <v>186</v>
      </c>
      <c r="AA1160" s="340" t="str">
        <f t="shared" si="571"/>
        <v/>
      </c>
      <c r="AB1160" s="341" t="s">
        <v>187</v>
      </c>
      <c r="AC1160" s="342" t="str">
        <f t="shared" si="572"/>
        <v/>
      </c>
      <c r="AD1160" s="509" t="str">
        <f t="shared" si="573"/>
        <v/>
      </c>
      <c r="AE1160" s="343" t="str">
        <f>IFERROR(ROUNDDOWN(ROUNDDOWN(ROUND(L1160*VLOOKUP(K1160,【参考】数式用!$A$2:$M$57,MATCH("処遇改善加算Ⅳ",【参考】数式用!$G$3:$M$3,0)+6,0),0),0)*AA1160*0.5,0), "")</f>
        <v/>
      </c>
      <c r="AF1160" s="344"/>
      <c r="AG1160" s="345"/>
      <c r="AH1160" s="345"/>
      <c r="AI1160" s="344"/>
      <c r="AJ1160" s="382"/>
      <c r="AK1160" s="346"/>
      <c r="AL1160" s="324" t="str">
        <f t="shared" si="574"/>
        <v/>
      </c>
      <c r="AM1160" s="325" t="str">
        <f t="shared" si="575"/>
        <v/>
      </c>
      <c r="AN1160" s="255"/>
      <c r="AO1160" s="577" t="str">
        <f>IFERROR(VLOOKUP(K1160,【参考】数式用!$A$2:$N$57,14,FALSE),"")</f>
        <v/>
      </c>
      <c r="AP1160" s="577" t="str">
        <f t="shared" si="576"/>
        <v/>
      </c>
      <c r="AQ1160" s="560" t="str">
        <f t="shared" si="577"/>
        <v/>
      </c>
      <c r="AR1160" s="560" t="str">
        <f t="shared" si="578"/>
        <v>キャリアパス要件Ⅰ・Ⅱ_</v>
      </c>
      <c r="AS1160" s="632" t="str">
        <f t="shared" si="579"/>
        <v>入力済</v>
      </c>
      <c r="AT1160" s="577" t="str">
        <f t="shared" si="580"/>
        <v/>
      </c>
      <c r="AU1160" s="632" t="str">
        <f t="shared" si="581"/>
        <v>入力済</v>
      </c>
      <c r="AV1160" s="632" t="str">
        <f t="shared" si="582"/>
        <v/>
      </c>
      <c r="AW1160" s="632" t="str">
        <f t="shared" si="583"/>
        <v/>
      </c>
      <c r="AX1160" s="577" t="str">
        <f t="shared" si="584"/>
        <v/>
      </c>
      <c r="AY1160" s="632" t="str">
        <f>IFERROR(VLOOKUP(K1160,【参考】数式用!$AR$3:$AS$49, 2, FALSE), "")</f>
        <v/>
      </c>
      <c r="AZ1160" s="577" t="str">
        <f t="shared" si="585"/>
        <v/>
      </c>
      <c r="BA1160" s="559" t="str">
        <f t="shared" si="586"/>
        <v>入力済</v>
      </c>
      <c r="BB1160" s="632" t="str">
        <f>IFERROR(VLOOKUP(K1160,【参考】数式用!$AX$3:$AY$59, 2, FALSE), "")</f>
        <v/>
      </c>
      <c r="BC1160" s="577" t="str">
        <f t="shared" si="587"/>
        <v/>
      </c>
      <c r="BD1160" s="559" t="str">
        <f t="shared" si="588"/>
        <v>入力済</v>
      </c>
      <c r="BE1160" s="559" t="str">
        <f t="shared" si="589"/>
        <v/>
      </c>
      <c r="BF1160" s="559" t="str">
        <f t="shared" si="590"/>
        <v/>
      </c>
      <c r="BG1160" s="559" t="str">
        <f t="shared" si="591"/>
        <v/>
      </c>
      <c r="BH1160" s="559" t="str">
        <f t="shared" si="592"/>
        <v/>
      </c>
      <c r="BI1160" s="559" t="str">
        <f t="shared" si="593"/>
        <v/>
      </c>
      <c r="BK1160" s="27"/>
      <c r="BL1160" s="606" t="str">
        <f t="shared" si="594"/>
        <v/>
      </c>
      <c r="BM1160" s="606" t="str">
        <f t="shared" si="595"/>
        <v/>
      </c>
      <c r="BN1160" s="606" t="str">
        <f t="shared" si="596"/>
        <v/>
      </c>
      <c r="BO1160" s="607" t="str">
        <f>IFERROR(IF(BN1160="対象",ROUNDDOWN(L1160*VLOOKUP(K1160,【参考】数式用!$A$4:$J$42,10,FALSE)*AA1160,0),""),"")</f>
        <v/>
      </c>
      <c r="BP1160" s="606" t="str">
        <f t="shared" si="569"/>
        <v/>
      </c>
      <c r="BQ1160" s="606" t="str">
        <f t="shared" si="597"/>
        <v/>
      </c>
      <c r="BR1160" s="608" t="str">
        <f t="shared" si="570"/>
        <v/>
      </c>
      <c r="BS1160" s="608" t="str">
        <f t="shared" si="598"/>
        <v/>
      </c>
      <c r="BT1160" s="606" t="str">
        <f t="shared" si="599"/>
        <v/>
      </c>
      <c r="BU1160" s="607" t="str">
        <f>IFERROR(IF(BT1160="Ⅱロ有り",ROUNDDOWN(L1160*VLOOKUP(K1160,【参考】数式用!$A$4:$J$42,10,FALSE)*AA1160,0),""),"")</f>
        <v/>
      </c>
      <c r="BV1160" s="606" t="str">
        <f>IFERROR(IF(BT1160="Ⅱロなし",ROUNDDOWN(L1160*VLOOKUP(K1160,【参考】数式用!$A$4:$J$42,8,FALSE)*AA1160,0),""),"")</f>
        <v/>
      </c>
    </row>
    <row r="1161" spans="1:74" ht="110.1" customHeight="1" thickBot="1">
      <c r="A1161" s="333">
        <v>1148</v>
      </c>
      <c r="B1161" s="1008" t="str">
        <f>IF(基本情報入力シート!B1183="","",基本情報入力シート!B1183)</f>
        <v/>
      </c>
      <c r="C1161" s="1009"/>
      <c r="D1161" s="1009"/>
      <c r="E1161" s="1009"/>
      <c r="F1161" s="1010"/>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24" t="str">
        <f>IF('別紙様式2-2（個票（４、５月））'!M1161="","",'別紙様式2-2（個票（４、５月））'!M1161)</f>
        <v/>
      </c>
      <c r="N1161" s="584" t="str">
        <f>IF('別紙様式2-2（個票（４、５月））'!N1161="","",'別紙様式2-2（個票（４、５月））'!N1161)</f>
        <v/>
      </c>
      <c r="O1161" s="336"/>
      <c r="P1161" s="337" t="str">
        <f>IFERROR(VLOOKUP(K1161,【参考】数式用!$A$2:$M$57,MATCH(O1161,【参考】数式用!$G$3:$M$3,0)+6,0),"")</f>
        <v/>
      </c>
      <c r="Q1161" s="338" t="s">
        <v>118</v>
      </c>
      <c r="R1161" s="339"/>
      <c r="S1161" s="340" t="s">
        <v>183</v>
      </c>
      <c r="T1161" s="339"/>
      <c r="U1161" s="340" t="s">
        <v>184</v>
      </c>
      <c r="V1161" s="339"/>
      <c r="W1161" s="340" t="s">
        <v>183</v>
      </c>
      <c r="X1161" s="339"/>
      <c r="Y1161" s="340" t="s">
        <v>185</v>
      </c>
      <c r="Z1161" s="340" t="s">
        <v>186</v>
      </c>
      <c r="AA1161" s="340" t="str">
        <f t="shared" si="571"/>
        <v/>
      </c>
      <c r="AB1161" s="341" t="s">
        <v>187</v>
      </c>
      <c r="AC1161" s="342" t="str">
        <f t="shared" si="572"/>
        <v/>
      </c>
      <c r="AD1161" s="509" t="str">
        <f t="shared" si="573"/>
        <v/>
      </c>
      <c r="AE1161" s="343" t="str">
        <f>IFERROR(ROUNDDOWN(ROUNDDOWN(ROUND(L1161*VLOOKUP(K1161,【参考】数式用!$A$2:$M$57,MATCH("処遇改善加算Ⅳ",【参考】数式用!$G$3:$M$3,0)+6,0),0),0)*AA1161*0.5,0), "")</f>
        <v/>
      </c>
      <c r="AF1161" s="344"/>
      <c r="AG1161" s="345"/>
      <c r="AH1161" s="345"/>
      <c r="AI1161" s="344"/>
      <c r="AJ1161" s="382"/>
      <c r="AK1161" s="346"/>
      <c r="AL1161" s="324" t="str">
        <f t="shared" si="574"/>
        <v/>
      </c>
      <c r="AM1161" s="325" t="str">
        <f t="shared" si="575"/>
        <v/>
      </c>
      <c r="AN1161" s="255"/>
      <c r="AO1161" s="577" t="str">
        <f>IFERROR(VLOOKUP(K1161,【参考】数式用!$A$2:$N$57,14,FALSE),"")</f>
        <v/>
      </c>
      <c r="AP1161" s="577" t="str">
        <f t="shared" si="576"/>
        <v/>
      </c>
      <c r="AQ1161" s="560" t="str">
        <f t="shared" si="577"/>
        <v/>
      </c>
      <c r="AR1161" s="560" t="str">
        <f t="shared" si="578"/>
        <v>キャリアパス要件Ⅰ・Ⅱ_</v>
      </c>
      <c r="AS1161" s="632" t="str">
        <f t="shared" si="579"/>
        <v>入力済</v>
      </c>
      <c r="AT1161" s="577" t="str">
        <f t="shared" si="580"/>
        <v/>
      </c>
      <c r="AU1161" s="632" t="str">
        <f t="shared" si="581"/>
        <v>入力済</v>
      </c>
      <c r="AV1161" s="632" t="str">
        <f t="shared" si="582"/>
        <v/>
      </c>
      <c r="AW1161" s="632" t="str">
        <f t="shared" si="583"/>
        <v/>
      </c>
      <c r="AX1161" s="577" t="str">
        <f t="shared" si="584"/>
        <v/>
      </c>
      <c r="AY1161" s="632" t="str">
        <f>IFERROR(VLOOKUP(K1161,【参考】数式用!$AR$3:$AS$49, 2, FALSE), "")</f>
        <v/>
      </c>
      <c r="AZ1161" s="577" t="str">
        <f t="shared" si="585"/>
        <v/>
      </c>
      <c r="BA1161" s="559" t="str">
        <f t="shared" si="586"/>
        <v>入力済</v>
      </c>
      <c r="BB1161" s="632" t="str">
        <f>IFERROR(VLOOKUP(K1161,【参考】数式用!$AX$3:$AY$59, 2, FALSE), "")</f>
        <v/>
      </c>
      <c r="BC1161" s="577" t="str">
        <f t="shared" si="587"/>
        <v/>
      </c>
      <c r="BD1161" s="559" t="str">
        <f t="shared" si="588"/>
        <v>入力済</v>
      </c>
      <c r="BE1161" s="559" t="str">
        <f t="shared" si="589"/>
        <v/>
      </c>
      <c r="BF1161" s="559" t="str">
        <f t="shared" si="590"/>
        <v/>
      </c>
      <c r="BG1161" s="559" t="str">
        <f t="shared" si="591"/>
        <v/>
      </c>
      <c r="BH1161" s="559" t="str">
        <f t="shared" si="592"/>
        <v/>
      </c>
      <c r="BI1161" s="559" t="str">
        <f t="shared" si="593"/>
        <v/>
      </c>
      <c r="BK1161" s="27"/>
      <c r="BL1161" s="606" t="str">
        <f t="shared" si="594"/>
        <v/>
      </c>
      <c r="BM1161" s="606" t="str">
        <f t="shared" si="595"/>
        <v/>
      </c>
      <c r="BN1161" s="606" t="str">
        <f t="shared" si="596"/>
        <v/>
      </c>
      <c r="BO1161" s="607" t="str">
        <f>IFERROR(IF(BN1161="対象",ROUNDDOWN(L1161*VLOOKUP(K1161,【参考】数式用!$A$4:$J$42,10,FALSE)*AA1161,0),""),"")</f>
        <v/>
      </c>
      <c r="BP1161" s="606" t="str">
        <f t="shared" si="569"/>
        <v/>
      </c>
      <c r="BQ1161" s="606" t="str">
        <f t="shared" si="597"/>
        <v/>
      </c>
      <c r="BR1161" s="608" t="str">
        <f t="shared" si="570"/>
        <v/>
      </c>
      <c r="BS1161" s="608" t="str">
        <f t="shared" si="598"/>
        <v/>
      </c>
      <c r="BT1161" s="606" t="str">
        <f t="shared" si="599"/>
        <v/>
      </c>
      <c r="BU1161" s="607" t="str">
        <f>IFERROR(IF(BT1161="Ⅱロ有り",ROUNDDOWN(L1161*VLOOKUP(K1161,【参考】数式用!$A$4:$J$42,10,FALSE)*AA1161,0),""),"")</f>
        <v/>
      </c>
      <c r="BV1161" s="606" t="str">
        <f>IFERROR(IF(BT1161="Ⅱロなし",ROUNDDOWN(L1161*VLOOKUP(K1161,【参考】数式用!$A$4:$J$42,8,FALSE)*AA1161,0),""),"")</f>
        <v/>
      </c>
    </row>
    <row r="1162" spans="1:74" ht="110.1" customHeight="1" thickBot="1">
      <c r="A1162" s="333">
        <v>1149</v>
      </c>
      <c r="B1162" s="1008" t="str">
        <f>IF(基本情報入力シート!B1184="","",基本情報入力シート!B1184)</f>
        <v/>
      </c>
      <c r="C1162" s="1009"/>
      <c r="D1162" s="1009"/>
      <c r="E1162" s="1009"/>
      <c r="F1162" s="1010"/>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24" t="str">
        <f>IF('別紙様式2-2（個票（４、５月））'!M1162="","",'別紙様式2-2（個票（４、５月））'!M1162)</f>
        <v/>
      </c>
      <c r="N1162" s="584" t="str">
        <f>IF('別紙様式2-2（個票（４、５月））'!N1162="","",'別紙様式2-2（個票（４、５月））'!N1162)</f>
        <v/>
      </c>
      <c r="O1162" s="336"/>
      <c r="P1162" s="337" t="str">
        <f>IFERROR(VLOOKUP(K1162,【参考】数式用!$A$2:$M$57,MATCH(O1162,【参考】数式用!$G$3:$M$3,0)+6,0),"")</f>
        <v/>
      </c>
      <c r="Q1162" s="338" t="s">
        <v>118</v>
      </c>
      <c r="R1162" s="339"/>
      <c r="S1162" s="340" t="s">
        <v>183</v>
      </c>
      <c r="T1162" s="339"/>
      <c r="U1162" s="340" t="s">
        <v>184</v>
      </c>
      <c r="V1162" s="339"/>
      <c r="W1162" s="340" t="s">
        <v>183</v>
      </c>
      <c r="X1162" s="339"/>
      <c r="Y1162" s="340" t="s">
        <v>185</v>
      </c>
      <c r="Z1162" s="340" t="s">
        <v>186</v>
      </c>
      <c r="AA1162" s="340" t="str">
        <f t="shared" si="571"/>
        <v/>
      </c>
      <c r="AB1162" s="341" t="s">
        <v>187</v>
      </c>
      <c r="AC1162" s="342" t="str">
        <f t="shared" si="572"/>
        <v/>
      </c>
      <c r="AD1162" s="509" t="str">
        <f t="shared" si="573"/>
        <v/>
      </c>
      <c r="AE1162" s="343" t="str">
        <f>IFERROR(ROUNDDOWN(ROUNDDOWN(ROUND(L1162*VLOOKUP(K1162,【参考】数式用!$A$2:$M$57,MATCH("処遇改善加算Ⅳ",【参考】数式用!$G$3:$M$3,0)+6,0),0),0)*AA1162*0.5,0), "")</f>
        <v/>
      </c>
      <c r="AF1162" s="344"/>
      <c r="AG1162" s="345"/>
      <c r="AH1162" s="345"/>
      <c r="AI1162" s="344"/>
      <c r="AJ1162" s="382"/>
      <c r="AK1162" s="346"/>
      <c r="AL1162" s="324" t="str">
        <f t="shared" si="574"/>
        <v/>
      </c>
      <c r="AM1162" s="325" t="str">
        <f t="shared" si="575"/>
        <v/>
      </c>
      <c r="AN1162" s="255"/>
      <c r="AO1162" s="577" t="str">
        <f>IFERROR(VLOOKUP(K1162,【参考】数式用!$A$2:$N$57,14,FALSE),"")</f>
        <v/>
      </c>
      <c r="AP1162" s="577" t="str">
        <f t="shared" si="576"/>
        <v/>
      </c>
      <c r="AQ1162" s="560" t="str">
        <f t="shared" si="577"/>
        <v/>
      </c>
      <c r="AR1162" s="560" t="str">
        <f t="shared" si="578"/>
        <v>キャリアパス要件Ⅰ・Ⅱ_</v>
      </c>
      <c r="AS1162" s="632" t="str">
        <f t="shared" si="579"/>
        <v>入力済</v>
      </c>
      <c r="AT1162" s="577" t="str">
        <f t="shared" si="580"/>
        <v/>
      </c>
      <c r="AU1162" s="632" t="str">
        <f t="shared" si="581"/>
        <v>入力済</v>
      </c>
      <c r="AV1162" s="632" t="str">
        <f t="shared" si="582"/>
        <v/>
      </c>
      <c r="AW1162" s="632" t="str">
        <f t="shared" si="583"/>
        <v/>
      </c>
      <c r="AX1162" s="577" t="str">
        <f t="shared" si="584"/>
        <v/>
      </c>
      <c r="AY1162" s="632" t="str">
        <f>IFERROR(VLOOKUP(K1162,【参考】数式用!$AR$3:$AS$49, 2, FALSE), "")</f>
        <v/>
      </c>
      <c r="AZ1162" s="577" t="str">
        <f t="shared" si="585"/>
        <v/>
      </c>
      <c r="BA1162" s="559" t="str">
        <f t="shared" si="586"/>
        <v>入力済</v>
      </c>
      <c r="BB1162" s="632" t="str">
        <f>IFERROR(VLOOKUP(K1162,【参考】数式用!$AX$3:$AY$59, 2, FALSE), "")</f>
        <v/>
      </c>
      <c r="BC1162" s="577" t="str">
        <f t="shared" si="587"/>
        <v/>
      </c>
      <c r="BD1162" s="559" t="str">
        <f t="shared" si="588"/>
        <v>入力済</v>
      </c>
      <c r="BE1162" s="559" t="str">
        <f t="shared" si="589"/>
        <v/>
      </c>
      <c r="BF1162" s="559" t="str">
        <f t="shared" si="590"/>
        <v/>
      </c>
      <c r="BG1162" s="559" t="str">
        <f t="shared" si="591"/>
        <v/>
      </c>
      <c r="BH1162" s="559" t="str">
        <f t="shared" si="592"/>
        <v/>
      </c>
      <c r="BI1162" s="559" t="str">
        <f t="shared" si="593"/>
        <v/>
      </c>
      <c r="BK1162" s="27"/>
      <c r="BL1162" s="606" t="str">
        <f t="shared" si="594"/>
        <v/>
      </c>
      <c r="BM1162" s="606" t="str">
        <f t="shared" si="595"/>
        <v/>
      </c>
      <c r="BN1162" s="606" t="str">
        <f t="shared" si="596"/>
        <v/>
      </c>
      <c r="BO1162" s="607" t="str">
        <f>IFERROR(IF(BN1162="対象",ROUNDDOWN(L1162*VLOOKUP(K1162,【参考】数式用!$A$4:$J$42,10,FALSE)*AA1162,0),""),"")</f>
        <v/>
      </c>
      <c r="BP1162" s="606" t="str">
        <f t="shared" si="569"/>
        <v/>
      </c>
      <c r="BQ1162" s="606" t="str">
        <f t="shared" si="597"/>
        <v/>
      </c>
      <c r="BR1162" s="608" t="str">
        <f t="shared" si="570"/>
        <v/>
      </c>
      <c r="BS1162" s="608" t="str">
        <f t="shared" si="598"/>
        <v/>
      </c>
      <c r="BT1162" s="606" t="str">
        <f t="shared" si="599"/>
        <v/>
      </c>
      <c r="BU1162" s="607" t="str">
        <f>IFERROR(IF(BT1162="Ⅱロ有り",ROUNDDOWN(L1162*VLOOKUP(K1162,【参考】数式用!$A$4:$J$42,10,FALSE)*AA1162,0),""),"")</f>
        <v/>
      </c>
      <c r="BV1162" s="606" t="str">
        <f>IFERROR(IF(BT1162="Ⅱロなし",ROUNDDOWN(L1162*VLOOKUP(K1162,【参考】数式用!$A$4:$J$42,8,FALSE)*AA1162,0),""),"")</f>
        <v/>
      </c>
    </row>
    <row r="1163" spans="1:74" ht="110.1" customHeight="1" thickBot="1">
      <c r="A1163" s="333">
        <v>1150</v>
      </c>
      <c r="B1163" s="1008" t="str">
        <f>IF(基本情報入力シート!B1185="","",基本情報入力シート!B1185)</f>
        <v/>
      </c>
      <c r="C1163" s="1009"/>
      <c r="D1163" s="1009"/>
      <c r="E1163" s="1009"/>
      <c r="F1163" s="1010"/>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24" t="str">
        <f>IF('別紙様式2-2（個票（４、５月））'!M1163="","",'別紙様式2-2（個票（４、５月））'!M1163)</f>
        <v/>
      </c>
      <c r="N1163" s="584" t="str">
        <f>IF('別紙様式2-2（個票（４、５月））'!N1163="","",'別紙様式2-2（個票（４、５月））'!N1163)</f>
        <v/>
      </c>
      <c r="O1163" s="336"/>
      <c r="P1163" s="337" t="str">
        <f>IFERROR(VLOOKUP(K1163,【参考】数式用!$A$2:$M$57,MATCH(O1163,【参考】数式用!$G$3:$M$3,0)+6,0),"")</f>
        <v/>
      </c>
      <c r="Q1163" s="338" t="s">
        <v>118</v>
      </c>
      <c r="R1163" s="339"/>
      <c r="S1163" s="340" t="s">
        <v>183</v>
      </c>
      <c r="T1163" s="339"/>
      <c r="U1163" s="340" t="s">
        <v>184</v>
      </c>
      <c r="V1163" s="339"/>
      <c r="W1163" s="340" t="s">
        <v>183</v>
      </c>
      <c r="X1163" s="339"/>
      <c r="Y1163" s="340" t="s">
        <v>185</v>
      </c>
      <c r="Z1163" s="340" t="s">
        <v>186</v>
      </c>
      <c r="AA1163" s="340" t="str">
        <f t="shared" si="571"/>
        <v/>
      </c>
      <c r="AB1163" s="341" t="s">
        <v>187</v>
      </c>
      <c r="AC1163" s="342" t="str">
        <f t="shared" si="572"/>
        <v/>
      </c>
      <c r="AD1163" s="509" t="str">
        <f t="shared" si="573"/>
        <v/>
      </c>
      <c r="AE1163" s="343" t="str">
        <f>IFERROR(ROUNDDOWN(ROUNDDOWN(ROUND(L1163*VLOOKUP(K1163,【参考】数式用!$A$2:$M$57,MATCH("処遇改善加算Ⅳ",【参考】数式用!$G$3:$M$3,0)+6,0),0),0)*AA1163*0.5,0), "")</f>
        <v/>
      </c>
      <c r="AF1163" s="344"/>
      <c r="AG1163" s="345"/>
      <c r="AH1163" s="345"/>
      <c r="AI1163" s="344"/>
      <c r="AJ1163" s="382"/>
      <c r="AK1163" s="346"/>
      <c r="AL1163" s="324" t="str">
        <f t="shared" si="574"/>
        <v/>
      </c>
      <c r="AM1163" s="325" t="str">
        <f t="shared" si="575"/>
        <v/>
      </c>
      <c r="AN1163" s="255"/>
      <c r="AO1163" s="577" t="str">
        <f>IFERROR(VLOOKUP(K1163,【参考】数式用!$A$2:$N$57,14,FALSE),"")</f>
        <v/>
      </c>
      <c r="AP1163" s="577" t="str">
        <f t="shared" si="576"/>
        <v/>
      </c>
      <c r="AQ1163" s="560" t="str">
        <f t="shared" si="577"/>
        <v/>
      </c>
      <c r="AR1163" s="560" t="str">
        <f t="shared" si="578"/>
        <v>キャリアパス要件Ⅰ・Ⅱ_</v>
      </c>
      <c r="AS1163" s="632" t="str">
        <f t="shared" si="579"/>
        <v>入力済</v>
      </c>
      <c r="AT1163" s="577" t="str">
        <f t="shared" si="580"/>
        <v/>
      </c>
      <c r="AU1163" s="632" t="str">
        <f t="shared" si="581"/>
        <v>入力済</v>
      </c>
      <c r="AV1163" s="632" t="str">
        <f t="shared" si="582"/>
        <v/>
      </c>
      <c r="AW1163" s="632" t="str">
        <f t="shared" si="583"/>
        <v/>
      </c>
      <c r="AX1163" s="577" t="str">
        <f t="shared" si="584"/>
        <v/>
      </c>
      <c r="AY1163" s="632" t="str">
        <f>IFERROR(VLOOKUP(K1163,【参考】数式用!$AR$3:$AS$49, 2, FALSE), "")</f>
        <v/>
      </c>
      <c r="AZ1163" s="577" t="str">
        <f t="shared" si="585"/>
        <v/>
      </c>
      <c r="BA1163" s="559" t="str">
        <f t="shared" si="586"/>
        <v>入力済</v>
      </c>
      <c r="BB1163" s="632" t="str">
        <f>IFERROR(VLOOKUP(K1163,【参考】数式用!$AX$3:$AY$59, 2, FALSE), "")</f>
        <v/>
      </c>
      <c r="BC1163" s="577" t="str">
        <f t="shared" si="587"/>
        <v/>
      </c>
      <c r="BD1163" s="559" t="str">
        <f t="shared" si="588"/>
        <v>入力済</v>
      </c>
      <c r="BE1163" s="559" t="str">
        <f t="shared" si="589"/>
        <v/>
      </c>
      <c r="BF1163" s="559" t="str">
        <f t="shared" si="590"/>
        <v/>
      </c>
      <c r="BG1163" s="559" t="str">
        <f t="shared" si="591"/>
        <v/>
      </c>
      <c r="BH1163" s="559" t="str">
        <f t="shared" si="592"/>
        <v/>
      </c>
      <c r="BI1163" s="559" t="str">
        <f t="shared" si="593"/>
        <v/>
      </c>
      <c r="BK1163" s="27"/>
      <c r="BL1163" s="606" t="str">
        <f t="shared" si="594"/>
        <v/>
      </c>
      <c r="BM1163" s="606" t="str">
        <f t="shared" si="595"/>
        <v/>
      </c>
      <c r="BN1163" s="606" t="str">
        <f t="shared" si="596"/>
        <v/>
      </c>
      <c r="BO1163" s="607" t="str">
        <f>IFERROR(IF(BN1163="対象",ROUNDDOWN(L1163*VLOOKUP(K1163,【参考】数式用!$A$4:$J$42,10,FALSE)*AA1163,0),""),"")</f>
        <v/>
      </c>
      <c r="BP1163" s="606" t="str">
        <f t="shared" si="569"/>
        <v/>
      </c>
      <c r="BQ1163" s="606" t="str">
        <f t="shared" si="597"/>
        <v/>
      </c>
      <c r="BR1163" s="608" t="str">
        <f t="shared" si="570"/>
        <v/>
      </c>
      <c r="BS1163" s="608" t="str">
        <f t="shared" si="598"/>
        <v/>
      </c>
      <c r="BT1163" s="606" t="str">
        <f t="shared" si="599"/>
        <v/>
      </c>
      <c r="BU1163" s="607" t="str">
        <f>IFERROR(IF(BT1163="Ⅱロ有り",ROUNDDOWN(L1163*VLOOKUP(K1163,【参考】数式用!$A$4:$J$42,10,FALSE)*AA1163,0),""),"")</f>
        <v/>
      </c>
      <c r="BV1163" s="606" t="str">
        <f>IFERROR(IF(BT1163="Ⅱロなし",ROUNDDOWN(L1163*VLOOKUP(K1163,【参考】数式用!$A$4:$J$42,8,FALSE)*AA1163,0),""),"")</f>
        <v/>
      </c>
    </row>
    <row r="1164" spans="1:74" ht="110.1" customHeight="1" thickBot="1">
      <c r="A1164" s="333">
        <v>1151</v>
      </c>
      <c r="B1164" s="1008" t="str">
        <f>IF(基本情報入力シート!B1186="","",基本情報入力シート!B1186)</f>
        <v/>
      </c>
      <c r="C1164" s="1009"/>
      <c r="D1164" s="1009"/>
      <c r="E1164" s="1009"/>
      <c r="F1164" s="1010"/>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24" t="str">
        <f>IF('別紙様式2-2（個票（４、５月））'!M1164="","",'別紙様式2-2（個票（４、５月））'!M1164)</f>
        <v/>
      </c>
      <c r="N1164" s="584" t="str">
        <f>IF('別紙様式2-2（個票（４、５月））'!N1164="","",'別紙様式2-2（個票（４、５月））'!N1164)</f>
        <v/>
      </c>
      <c r="O1164" s="336"/>
      <c r="P1164" s="337" t="str">
        <f>IFERROR(VLOOKUP(K1164,【参考】数式用!$A$2:$M$57,MATCH(O1164,【参考】数式用!$G$3:$M$3,0)+6,0),"")</f>
        <v/>
      </c>
      <c r="Q1164" s="338" t="s">
        <v>118</v>
      </c>
      <c r="R1164" s="339"/>
      <c r="S1164" s="340" t="s">
        <v>183</v>
      </c>
      <c r="T1164" s="339"/>
      <c r="U1164" s="340" t="s">
        <v>184</v>
      </c>
      <c r="V1164" s="339"/>
      <c r="W1164" s="340" t="s">
        <v>183</v>
      </c>
      <c r="X1164" s="339"/>
      <c r="Y1164" s="340" t="s">
        <v>185</v>
      </c>
      <c r="Z1164" s="340" t="s">
        <v>186</v>
      </c>
      <c r="AA1164" s="340" t="str">
        <f t="shared" si="571"/>
        <v/>
      </c>
      <c r="AB1164" s="341" t="s">
        <v>187</v>
      </c>
      <c r="AC1164" s="342" t="str">
        <f t="shared" si="572"/>
        <v/>
      </c>
      <c r="AD1164" s="509" t="str">
        <f t="shared" si="573"/>
        <v/>
      </c>
      <c r="AE1164" s="343" t="str">
        <f>IFERROR(ROUNDDOWN(ROUNDDOWN(ROUND(L1164*VLOOKUP(K1164,【参考】数式用!$A$2:$M$57,MATCH("処遇改善加算Ⅳ",【参考】数式用!$G$3:$M$3,0)+6,0),0),0)*AA1164*0.5,0), "")</f>
        <v/>
      </c>
      <c r="AF1164" s="344"/>
      <c r="AG1164" s="345"/>
      <c r="AH1164" s="345"/>
      <c r="AI1164" s="344"/>
      <c r="AJ1164" s="382"/>
      <c r="AK1164" s="346"/>
      <c r="AL1164" s="324" t="str">
        <f t="shared" si="574"/>
        <v/>
      </c>
      <c r="AM1164" s="325" t="str">
        <f t="shared" si="575"/>
        <v/>
      </c>
      <c r="AN1164" s="255"/>
      <c r="AO1164" s="577" t="str">
        <f>IFERROR(VLOOKUP(K1164,【参考】数式用!$A$2:$N$57,14,FALSE),"")</f>
        <v/>
      </c>
      <c r="AP1164" s="577" t="str">
        <f t="shared" si="576"/>
        <v/>
      </c>
      <c r="AQ1164" s="560" t="str">
        <f t="shared" si="577"/>
        <v/>
      </c>
      <c r="AR1164" s="560" t="str">
        <f t="shared" si="578"/>
        <v>キャリアパス要件Ⅰ・Ⅱ_</v>
      </c>
      <c r="AS1164" s="632" t="str">
        <f t="shared" si="579"/>
        <v>入力済</v>
      </c>
      <c r="AT1164" s="577" t="str">
        <f t="shared" si="580"/>
        <v/>
      </c>
      <c r="AU1164" s="632" t="str">
        <f t="shared" si="581"/>
        <v>入力済</v>
      </c>
      <c r="AV1164" s="632" t="str">
        <f t="shared" si="582"/>
        <v/>
      </c>
      <c r="AW1164" s="632" t="str">
        <f t="shared" si="583"/>
        <v/>
      </c>
      <c r="AX1164" s="577" t="str">
        <f t="shared" si="584"/>
        <v/>
      </c>
      <c r="AY1164" s="632" t="str">
        <f>IFERROR(VLOOKUP(K1164,【参考】数式用!$AR$3:$AS$49, 2, FALSE), "")</f>
        <v/>
      </c>
      <c r="AZ1164" s="577" t="str">
        <f t="shared" si="585"/>
        <v/>
      </c>
      <c r="BA1164" s="559" t="str">
        <f t="shared" si="586"/>
        <v>入力済</v>
      </c>
      <c r="BB1164" s="632" t="str">
        <f>IFERROR(VLOOKUP(K1164,【参考】数式用!$AX$3:$AY$59, 2, FALSE), "")</f>
        <v/>
      </c>
      <c r="BC1164" s="577" t="str">
        <f t="shared" si="587"/>
        <v/>
      </c>
      <c r="BD1164" s="559" t="str">
        <f t="shared" si="588"/>
        <v>入力済</v>
      </c>
      <c r="BE1164" s="559" t="str">
        <f t="shared" si="589"/>
        <v/>
      </c>
      <c r="BF1164" s="559" t="str">
        <f t="shared" si="590"/>
        <v/>
      </c>
      <c r="BG1164" s="559" t="str">
        <f t="shared" si="591"/>
        <v/>
      </c>
      <c r="BH1164" s="559" t="str">
        <f t="shared" si="592"/>
        <v/>
      </c>
      <c r="BI1164" s="559" t="str">
        <f t="shared" si="593"/>
        <v/>
      </c>
      <c r="BK1164" s="27"/>
      <c r="BL1164" s="606" t="str">
        <f t="shared" si="594"/>
        <v/>
      </c>
      <c r="BM1164" s="606" t="str">
        <f t="shared" si="595"/>
        <v/>
      </c>
      <c r="BN1164" s="606" t="str">
        <f t="shared" si="596"/>
        <v/>
      </c>
      <c r="BO1164" s="607" t="str">
        <f>IFERROR(IF(BN1164="対象",ROUNDDOWN(L1164*VLOOKUP(K1164,【参考】数式用!$A$4:$J$42,10,FALSE)*AA1164,0),""),"")</f>
        <v/>
      </c>
      <c r="BP1164" s="606" t="str">
        <f t="shared" si="569"/>
        <v/>
      </c>
      <c r="BQ1164" s="606" t="str">
        <f t="shared" si="597"/>
        <v/>
      </c>
      <c r="BR1164" s="608" t="str">
        <f t="shared" si="570"/>
        <v/>
      </c>
      <c r="BS1164" s="608" t="str">
        <f t="shared" si="598"/>
        <v/>
      </c>
      <c r="BT1164" s="606" t="str">
        <f t="shared" si="599"/>
        <v/>
      </c>
      <c r="BU1164" s="607" t="str">
        <f>IFERROR(IF(BT1164="Ⅱロ有り",ROUNDDOWN(L1164*VLOOKUP(K1164,【参考】数式用!$A$4:$J$42,10,FALSE)*AA1164,0),""),"")</f>
        <v/>
      </c>
      <c r="BV1164" s="606" t="str">
        <f>IFERROR(IF(BT1164="Ⅱロなし",ROUNDDOWN(L1164*VLOOKUP(K1164,【参考】数式用!$A$4:$J$42,8,FALSE)*AA1164,0),""),"")</f>
        <v/>
      </c>
    </row>
    <row r="1165" spans="1:74" ht="110.1" customHeight="1" thickBot="1">
      <c r="A1165" s="333">
        <v>1152</v>
      </c>
      <c r="B1165" s="1008" t="str">
        <f>IF(基本情報入力シート!B1187="","",基本情報入力シート!B1187)</f>
        <v/>
      </c>
      <c r="C1165" s="1009"/>
      <c r="D1165" s="1009"/>
      <c r="E1165" s="1009"/>
      <c r="F1165" s="1010"/>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24" t="str">
        <f>IF('別紙様式2-2（個票（４、５月））'!M1165="","",'別紙様式2-2（個票（４、５月））'!M1165)</f>
        <v/>
      </c>
      <c r="N1165" s="584" t="str">
        <f>IF('別紙様式2-2（個票（４、５月））'!N1165="","",'別紙様式2-2（個票（４、５月））'!N1165)</f>
        <v/>
      </c>
      <c r="O1165" s="336"/>
      <c r="P1165" s="337" t="str">
        <f>IFERROR(VLOOKUP(K1165,【参考】数式用!$A$2:$M$57,MATCH(O1165,【参考】数式用!$G$3:$M$3,0)+6,0),"")</f>
        <v/>
      </c>
      <c r="Q1165" s="338" t="s">
        <v>118</v>
      </c>
      <c r="R1165" s="339"/>
      <c r="S1165" s="340" t="s">
        <v>183</v>
      </c>
      <c r="T1165" s="339"/>
      <c r="U1165" s="340" t="s">
        <v>184</v>
      </c>
      <c r="V1165" s="339"/>
      <c r="W1165" s="340" t="s">
        <v>183</v>
      </c>
      <c r="X1165" s="339"/>
      <c r="Y1165" s="340" t="s">
        <v>185</v>
      </c>
      <c r="Z1165" s="340" t="s">
        <v>186</v>
      </c>
      <c r="AA1165" s="340" t="str">
        <f t="shared" si="571"/>
        <v/>
      </c>
      <c r="AB1165" s="341" t="s">
        <v>187</v>
      </c>
      <c r="AC1165" s="342" t="str">
        <f t="shared" si="572"/>
        <v/>
      </c>
      <c r="AD1165" s="509" t="str">
        <f t="shared" si="573"/>
        <v/>
      </c>
      <c r="AE1165" s="343" t="str">
        <f>IFERROR(ROUNDDOWN(ROUNDDOWN(ROUND(L1165*VLOOKUP(K1165,【参考】数式用!$A$2:$M$57,MATCH("処遇改善加算Ⅳ",【参考】数式用!$G$3:$M$3,0)+6,0),0),0)*AA1165*0.5,0), "")</f>
        <v/>
      </c>
      <c r="AF1165" s="344"/>
      <c r="AG1165" s="345"/>
      <c r="AH1165" s="345"/>
      <c r="AI1165" s="344"/>
      <c r="AJ1165" s="382"/>
      <c r="AK1165" s="346"/>
      <c r="AL1165" s="324" t="str">
        <f t="shared" si="574"/>
        <v/>
      </c>
      <c r="AM1165" s="325" t="str">
        <f t="shared" si="575"/>
        <v/>
      </c>
      <c r="AN1165" s="255"/>
      <c r="AO1165" s="577" t="str">
        <f>IFERROR(VLOOKUP(K1165,【参考】数式用!$A$2:$N$57,14,FALSE),"")</f>
        <v/>
      </c>
      <c r="AP1165" s="577" t="str">
        <f t="shared" si="576"/>
        <v/>
      </c>
      <c r="AQ1165" s="560" t="str">
        <f t="shared" si="577"/>
        <v/>
      </c>
      <c r="AR1165" s="560" t="str">
        <f t="shared" si="578"/>
        <v>キャリアパス要件Ⅰ・Ⅱ_</v>
      </c>
      <c r="AS1165" s="632" t="str">
        <f t="shared" si="579"/>
        <v>入力済</v>
      </c>
      <c r="AT1165" s="577" t="str">
        <f t="shared" si="580"/>
        <v/>
      </c>
      <c r="AU1165" s="632" t="str">
        <f t="shared" si="581"/>
        <v>入力済</v>
      </c>
      <c r="AV1165" s="632" t="str">
        <f t="shared" si="582"/>
        <v/>
      </c>
      <c r="AW1165" s="632" t="str">
        <f t="shared" si="583"/>
        <v/>
      </c>
      <c r="AX1165" s="577" t="str">
        <f t="shared" si="584"/>
        <v/>
      </c>
      <c r="AY1165" s="632" t="str">
        <f>IFERROR(VLOOKUP(K1165,【参考】数式用!$AR$3:$AS$49, 2, FALSE), "")</f>
        <v/>
      </c>
      <c r="AZ1165" s="577" t="str">
        <f t="shared" si="585"/>
        <v/>
      </c>
      <c r="BA1165" s="559" t="str">
        <f t="shared" si="586"/>
        <v>入力済</v>
      </c>
      <c r="BB1165" s="632" t="str">
        <f>IFERROR(VLOOKUP(K1165,【参考】数式用!$AX$3:$AY$59, 2, FALSE), "")</f>
        <v/>
      </c>
      <c r="BC1165" s="577" t="str">
        <f t="shared" si="587"/>
        <v/>
      </c>
      <c r="BD1165" s="559" t="str">
        <f t="shared" si="588"/>
        <v>入力済</v>
      </c>
      <c r="BE1165" s="559" t="str">
        <f t="shared" si="589"/>
        <v/>
      </c>
      <c r="BF1165" s="559" t="str">
        <f t="shared" si="590"/>
        <v/>
      </c>
      <c r="BG1165" s="559" t="str">
        <f t="shared" si="591"/>
        <v/>
      </c>
      <c r="BH1165" s="559" t="str">
        <f t="shared" si="592"/>
        <v/>
      </c>
      <c r="BI1165" s="559" t="str">
        <f t="shared" si="593"/>
        <v/>
      </c>
      <c r="BK1165" s="27"/>
      <c r="BL1165" s="606" t="str">
        <f t="shared" si="594"/>
        <v/>
      </c>
      <c r="BM1165" s="606" t="str">
        <f t="shared" si="595"/>
        <v/>
      </c>
      <c r="BN1165" s="606" t="str">
        <f t="shared" si="596"/>
        <v/>
      </c>
      <c r="BO1165" s="607" t="str">
        <f>IFERROR(IF(BN1165="対象",ROUNDDOWN(L1165*VLOOKUP(K1165,【参考】数式用!$A$4:$J$42,10,FALSE)*AA1165,0),""),"")</f>
        <v/>
      </c>
      <c r="BP1165" s="606" t="str">
        <f t="shared" si="569"/>
        <v/>
      </c>
      <c r="BQ1165" s="606" t="str">
        <f t="shared" si="597"/>
        <v/>
      </c>
      <c r="BR1165" s="608" t="str">
        <f t="shared" si="570"/>
        <v/>
      </c>
      <c r="BS1165" s="608" t="str">
        <f t="shared" si="598"/>
        <v/>
      </c>
      <c r="BT1165" s="606" t="str">
        <f t="shared" si="599"/>
        <v/>
      </c>
      <c r="BU1165" s="607" t="str">
        <f>IFERROR(IF(BT1165="Ⅱロ有り",ROUNDDOWN(L1165*VLOOKUP(K1165,【参考】数式用!$A$4:$J$42,10,FALSE)*AA1165,0),""),"")</f>
        <v/>
      </c>
      <c r="BV1165" s="606" t="str">
        <f>IFERROR(IF(BT1165="Ⅱロなし",ROUNDDOWN(L1165*VLOOKUP(K1165,【参考】数式用!$A$4:$J$42,8,FALSE)*AA1165,0),""),"")</f>
        <v/>
      </c>
    </row>
    <row r="1166" spans="1:74" ht="110.1" customHeight="1" thickBot="1">
      <c r="A1166" s="333">
        <v>1153</v>
      </c>
      <c r="B1166" s="1008" t="str">
        <f>IF(基本情報入力シート!B1188="","",基本情報入力シート!B1188)</f>
        <v/>
      </c>
      <c r="C1166" s="1009"/>
      <c r="D1166" s="1009"/>
      <c r="E1166" s="1009"/>
      <c r="F1166" s="1010"/>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24" t="str">
        <f>IF('別紙様式2-2（個票（４、５月））'!M1166="","",'別紙様式2-2（個票（４、５月））'!M1166)</f>
        <v/>
      </c>
      <c r="N1166" s="584" t="str">
        <f>IF('別紙様式2-2（個票（４、５月））'!N1166="","",'別紙様式2-2（個票（４、５月））'!N1166)</f>
        <v/>
      </c>
      <c r="O1166" s="336"/>
      <c r="P1166" s="337" t="str">
        <f>IFERROR(VLOOKUP(K1166,【参考】数式用!$A$2:$M$57,MATCH(O1166,【参考】数式用!$G$3:$M$3,0)+6,0),"")</f>
        <v/>
      </c>
      <c r="Q1166" s="338" t="s">
        <v>118</v>
      </c>
      <c r="R1166" s="339"/>
      <c r="S1166" s="340" t="s">
        <v>183</v>
      </c>
      <c r="T1166" s="339"/>
      <c r="U1166" s="340" t="s">
        <v>184</v>
      </c>
      <c r="V1166" s="339"/>
      <c r="W1166" s="340" t="s">
        <v>183</v>
      </c>
      <c r="X1166" s="339"/>
      <c r="Y1166" s="340" t="s">
        <v>185</v>
      </c>
      <c r="Z1166" s="340" t="s">
        <v>186</v>
      </c>
      <c r="AA1166" s="340" t="str">
        <f t="shared" si="571"/>
        <v/>
      </c>
      <c r="AB1166" s="341" t="s">
        <v>187</v>
      </c>
      <c r="AC1166" s="342" t="str">
        <f t="shared" si="572"/>
        <v/>
      </c>
      <c r="AD1166" s="509" t="str">
        <f t="shared" si="573"/>
        <v/>
      </c>
      <c r="AE1166" s="343" t="str">
        <f>IFERROR(ROUNDDOWN(ROUNDDOWN(ROUND(L1166*VLOOKUP(K1166,【参考】数式用!$A$2:$M$57,MATCH("処遇改善加算Ⅳ",【参考】数式用!$G$3:$M$3,0)+6,0),0),0)*AA1166*0.5,0), "")</f>
        <v/>
      </c>
      <c r="AF1166" s="344"/>
      <c r="AG1166" s="345"/>
      <c r="AH1166" s="345"/>
      <c r="AI1166" s="344"/>
      <c r="AJ1166" s="382"/>
      <c r="AK1166" s="346"/>
      <c r="AL1166" s="324" t="str">
        <f t="shared" si="574"/>
        <v/>
      </c>
      <c r="AM1166" s="325" t="str">
        <f t="shared" si="575"/>
        <v/>
      </c>
      <c r="AN1166" s="255"/>
      <c r="AO1166" s="577" t="str">
        <f>IFERROR(VLOOKUP(K1166,【参考】数式用!$A$2:$N$57,14,FALSE),"")</f>
        <v/>
      </c>
      <c r="AP1166" s="577" t="str">
        <f t="shared" si="576"/>
        <v/>
      </c>
      <c r="AQ1166" s="560" t="str">
        <f t="shared" si="577"/>
        <v/>
      </c>
      <c r="AR1166" s="560" t="str">
        <f t="shared" si="578"/>
        <v>キャリアパス要件Ⅰ・Ⅱ_</v>
      </c>
      <c r="AS1166" s="632" t="str">
        <f t="shared" si="579"/>
        <v>入力済</v>
      </c>
      <c r="AT1166" s="577" t="str">
        <f t="shared" si="580"/>
        <v/>
      </c>
      <c r="AU1166" s="632" t="str">
        <f t="shared" si="581"/>
        <v>入力済</v>
      </c>
      <c r="AV1166" s="632" t="str">
        <f t="shared" si="582"/>
        <v/>
      </c>
      <c r="AW1166" s="632" t="str">
        <f t="shared" si="583"/>
        <v/>
      </c>
      <c r="AX1166" s="577" t="str">
        <f t="shared" si="584"/>
        <v/>
      </c>
      <c r="AY1166" s="632" t="str">
        <f>IFERROR(VLOOKUP(K1166,【参考】数式用!$AR$3:$AS$49, 2, FALSE), "")</f>
        <v/>
      </c>
      <c r="AZ1166" s="577" t="str">
        <f t="shared" si="585"/>
        <v/>
      </c>
      <c r="BA1166" s="559" t="str">
        <f t="shared" si="586"/>
        <v>入力済</v>
      </c>
      <c r="BB1166" s="632" t="str">
        <f>IFERROR(VLOOKUP(K1166,【参考】数式用!$AX$3:$AY$59, 2, FALSE), "")</f>
        <v/>
      </c>
      <c r="BC1166" s="577" t="str">
        <f t="shared" si="587"/>
        <v/>
      </c>
      <c r="BD1166" s="559" t="str">
        <f t="shared" si="588"/>
        <v>入力済</v>
      </c>
      <c r="BE1166" s="559" t="str">
        <f t="shared" si="589"/>
        <v/>
      </c>
      <c r="BF1166" s="559" t="str">
        <f t="shared" si="590"/>
        <v/>
      </c>
      <c r="BG1166" s="559" t="str">
        <f t="shared" si="591"/>
        <v/>
      </c>
      <c r="BH1166" s="559" t="str">
        <f t="shared" si="592"/>
        <v/>
      </c>
      <c r="BI1166" s="559" t="str">
        <f t="shared" si="593"/>
        <v/>
      </c>
      <c r="BK1166" s="27"/>
      <c r="BL1166" s="606" t="str">
        <f t="shared" si="594"/>
        <v/>
      </c>
      <c r="BM1166" s="606" t="str">
        <f t="shared" si="595"/>
        <v/>
      </c>
      <c r="BN1166" s="606" t="str">
        <f t="shared" si="596"/>
        <v/>
      </c>
      <c r="BO1166" s="607" t="str">
        <f>IFERROR(IF(BN1166="対象",ROUNDDOWN(L1166*VLOOKUP(K1166,【参考】数式用!$A$4:$J$42,10,FALSE)*AA1166,0),""),"")</f>
        <v/>
      </c>
      <c r="BP1166" s="606" t="str">
        <f t="shared" ref="BP1166:BP1213" si="600">IFERROR(IF(BN1166="特例",AC1166,""),"")</f>
        <v/>
      </c>
      <c r="BQ1166" s="606" t="str">
        <f t="shared" si="597"/>
        <v/>
      </c>
      <c r="BR1166" s="608" t="str">
        <f t="shared" ref="BR1166:BR1213" si="601">IF(BQ1166="","",IF(OR(AG1166="○",AG1166="誓約"),"対象",""))</f>
        <v/>
      </c>
      <c r="BS1166" s="608" t="str">
        <f t="shared" si="598"/>
        <v/>
      </c>
      <c r="BT1166" s="606" t="str">
        <f t="shared" si="599"/>
        <v/>
      </c>
      <c r="BU1166" s="607" t="str">
        <f>IFERROR(IF(BT1166="Ⅱロ有り",ROUNDDOWN(L1166*VLOOKUP(K1166,【参考】数式用!$A$4:$J$42,10,FALSE)*AA1166,0),""),"")</f>
        <v/>
      </c>
      <c r="BV1166" s="606" t="str">
        <f>IFERROR(IF(BT1166="Ⅱロなし",ROUNDDOWN(L1166*VLOOKUP(K1166,【参考】数式用!$A$4:$J$42,8,FALSE)*AA1166,0),""),"")</f>
        <v/>
      </c>
    </row>
    <row r="1167" spans="1:74" ht="110.1" customHeight="1" thickBot="1">
      <c r="A1167" s="333">
        <v>1154</v>
      </c>
      <c r="B1167" s="1008" t="str">
        <f>IF(基本情報入力シート!B1189="","",基本情報入力シート!B1189)</f>
        <v/>
      </c>
      <c r="C1167" s="1009"/>
      <c r="D1167" s="1009"/>
      <c r="E1167" s="1009"/>
      <c r="F1167" s="1010"/>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24" t="str">
        <f>IF('別紙様式2-2（個票（４、５月））'!M1167="","",'別紙様式2-2（個票（４、５月））'!M1167)</f>
        <v/>
      </c>
      <c r="N1167" s="584" t="str">
        <f>IF('別紙様式2-2（個票（４、５月））'!N1167="","",'別紙様式2-2（個票（４、５月））'!N1167)</f>
        <v/>
      </c>
      <c r="O1167" s="336"/>
      <c r="P1167" s="337" t="str">
        <f>IFERROR(VLOOKUP(K1167,【参考】数式用!$A$2:$M$57,MATCH(O1167,【参考】数式用!$G$3:$M$3,0)+6,0),"")</f>
        <v/>
      </c>
      <c r="Q1167" s="338" t="s">
        <v>118</v>
      </c>
      <c r="R1167" s="339"/>
      <c r="S1167" s="340" t="s">
        <v>183</v>
      </c>
      <c r="T1167" s="339"/>
      <c r="U1167" s="340" t="s">
        <v>184</v>
      </c>
      <c r="V1167" s="339"/>
      <c r="W1167" s="340" t="s">
        <v>183</v>
      </c>
      <c r="X1167" s="339"/>
      <c r="Y1167" s="340" t="s">
        <v>185</v>
      </c>
      <c r="Z1167" s="340" t="s">
        <v>186</v>
      </c>
      <c r="AA1167" s="340" t="str">
        <f t="shared" si="571"/>
        <v/>
      </c>
      <c r="AB1167" s="341" t="s">
        <v>187</v>
      </c>
      <c r="AC1167" s="342" t="str">
        <f t="shared" si="572"/>
        <v/>
      </c>
      <c r="AD1167" s="509" t="str">
        <f t="shared" si="573"/>
        <v/>
      </c>
      <c r="AE1167" s="343" t="str">
        <f>IFERROR(ROUNDDOWN(ROUNDDOWN(ROUND(L1167*VLOOKUP(K1167,【参考】数式用!$A$2:$M$57,MATCH("処遇改善加算Ⅳ",【参考】数式用!$G$3:$M$3,0)+6,0),0),0)*AA1167*0.5,0), "")</f>
        <v/>
      </c>
      <c r="AF1167" s="344"/>
      <c r="AG1167" s="345"/>
      <c r="AH1167" s="345"/>
      <c r="AI1167" s="344"/>
      <c r="AJ1167" s="382"/>
      <c r="AK1167" s="346"/>
      <c r="AL1167" s="324" t="str">
        <f t="shared" si="574"/>
        <v/>
      </c>
      <c r="AM1167" s="325" t="str">
        <f t="shared" si="575"/>
        <v/>
      </c>
      <c r="AN1167" s="255"/>
      <c r="AO1167" s="577" t="str">
        <f>IFERROR(VLOOKUP(K1167,【参考】数式用!$A$2:$N$57,14,FALSE),"")</f>
        <v/>
      </c>
      <c r="AP1167" s="577" t="str">
        <f t="shared" si="576"/>
        <v/>
      </c>
      <c r="AQ1167" s="560" t="str">
        <f t="shared" si="577"/>
        <v/>
      </c>
      <c r="AR1167" s="560" t="str">
        <f t="shared" si="578"/>
        <v>キャリアパス要件Ⅰ・Ⅱ_</v>
      </c>
      <c r="AS1167" s="632" t="str">
        <f t="shared" si="579"/>
        <v>入力済</v>
      </c>
      <c r="AT1167" s="577" t="str">
        <f t="shared" si="580"/>
        <v/>
      </c>
      <c r="AU1167" s="632" t="str">
        <f t="shared" si="581"/>
        <v>入力済</v>
      </c>
      <c r="AV1167" s="632" t="str">
        <f t="shared" si="582"/>
        <v/>
      </c>
      <c r="AW1167" s="632" t="str">
        <f t="shared" si="583"/>
        <v/>
      </c>
      <c r="AX1167" s="577" t="str">
        <f t="shared" si="584"/>
        <v/>
      </c>
      <c r="AY1167" s="632" t="str">
        <f>IFERROR(VLOOKUP(K1167,【参考】数式用!$AR$3:$AS$49, 2, FALSE), "")</f>
        <v/>
      </c>
      <c r="AZ1167" s="577" t="str">
        <f t="shared" si="585"/>
        <v/>
      </c>
      <c r="BA1167" s="559" t="str">
        <f t="shared" si="586"/>
        <v>入力済</v>
      </c>
      <c r="BB1167" s="632" t="str">
        <f>IFERROR(VLOOKUP(K1167,【参考】数式用!$AX$3:$AY$59, 2, FALSE), "")</f>
        <v/>
      </c>
      <c r="BC1167" s="577" t="str">
        <f t="shared" si="587"/>
        <v/>
      </c>
      <c r="BD1167" s="559" t="str">
        <f t="shared" si="588"/>
        <v>入力済</v>
      </c>
      <c r="BE1167" s="559" t="str">
        <f t="shared" si="589"/>
        <v/>
      </c>
      <c r="BF1167" s="559" t="str">
        <f t="shared" si="590"/>
        <v/>
      </c>
      <c r="BG1167" s="559" t="str">
        <f t="shared" si="591"/>
        <v/>
      </c>
      <c r="BH1167" s="559" t="str">
        <f t="shared" si="592"/>
        <v/>
      </c>
      <c r="BI1167" s="559" t="str">
        <f t="shared" si="593"/>
        <v/>
      </c>
      <c r="BK1167" s="27"/>
      <c r="BL1167" s="606" t="str">
        <f t="shared" si="594"/>
        <v/>
      </c>
      <c r="BM1167" s="606" t="str">
        <f t="shared" si="595"/>
        <v/>
      </c>
      <c r="BN1167" s="606" t="str">
        <f t="shared" si="596"/>
        <v/>
      </c>
      <c r="BO1167" s="607" t="str">
        <f>IFERROR(IF(BN1167="対象",ROUNDDOWN(L1167*VLOOKUP(K1167,【参考】数式用!$A$4:$J$42,10,FALSE)*AA1167,0),""),"")</f>
        <v/>
      </c>
      <c r="BP1167" s="606" t="str">
        <f t="shared" si="600"/>
        <v/>
      </c>
      <c r="BQ1167" s="606" t="str">
        <f t="shared" si="597"/>
        <v/>
      </c>
      <c r="BR1167" s="608" t="str">
        <f t="shared" si="601"/>
        <v/>
      </c>
      <c r="BS1167" s="608" t="str">
        <f t="shared" si="598"/>
        <v/>
      </c>
      <c r="BT1167" s="606" t="str">
        <f t="shared" si="599"/>
        <v/>
      </c>
      <c r="BU1167" s="607" t="str">
        <f>IFERROR(IF(BT1167="Ⅱロ有り",ROUNDDOWN(L1167*VLOOKUP(K1167,【参考】数式用!$A$4:$J$42,10,FALSE)*AA1167,0),""),"")</f>
        <v/>
      </c>
      <c r="BV1167" s="606" t="str">
        <f>IFERROR(IF(BT1167="Ⅱロなし",ROUNDDOWN(L1167*VLOOKUP(K1167,【参考】数式用!$A$4:$J$42,8,FALSE)*AA1167,0),""),"")</f>
        <v/>
      </c>
    </row>
    <row r="1168" spans="1:74" ht="110.1" customHeight="1" thickBot="1">
      <c r="A1168" s="333">
        <v>1155</v>
      </c>
      <c r="B1168" s="1008" t="str">
        <f>IF(基本情報入力シート!B1190="","",基本情報入力シート!B1190)</f>
        <v/>
      </c>
      <c r="C1168" s="1009"/>
      <c r="D1168" s="1009"/>
      <c r="E1168" s="1009"/>
      <c r="F1168" s="1010"/>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24" t="str">
        <f>IF('別紙様式2-2（個票（４、５月））'!M1168="","",'別紙様式2-2（個票（４、５月））'!M1168)</f>
        <v/>
      </c>
      <c r="N1168" s="584" t="str">
        <f>IF('別紙様式2-2（個票（４、５月））'!N1168="","",'別紙様式2-2（個票（４、５月））'!N1168)</f>
        <v/>
      </c>
      <c r="O1168" s="336"/>
      <c r="P1168" s="337" t="str">
        <f>IFERROR(VLOOKUP(K1168,【参考】数式用!$A$2:$M$57,MATCH(O1168,【参考】数式用!$G$3:$M$3,0)+6,0),"")</f>
        <v/>
      </c>
      <c r="Q1168" s="338" t="s">
        <v>118</v>
      </c>
      <c r="R1168" s="339"/>
      <c r="S1168" s="340" t="s">
        <v>183</v>
      </c>
      <c r="T1168" s="339"/>
      <c r="U1168" s="340" t="s">
        <v>184</v>
      </c>
      <c r="V1168" s="339"/>
      <c r="W1168" s="340" t="s">
        <v>183</v>
      </c>
      <c r="X1168" s="339"/>
      <c r="Y1168" s="340" t="s">
        <v>185</v>
      </c>
      <c r="Z1168" s="340" t="s">
        <v>186</v>
      </c>
      <c r="AA1168" s="340" t="str">
        <f t="shared" si="571"/>
        <v/>
      </c>
      <c r="AB1168" s="341" t="s">
        <v>187</v>
      </c>
      <c r="AC1168" s="342" t="str">
        <f t="shared" si="572"/>
        <v/>
      </c>
      <c r="AD1168" s="509" t="str">
        <f t="shared" si="573"/>
        <v/>
      </c>
      <c r="AE1168" s="343" t="str">
        <f>IFERROR(ROUNDDOWN(ROUNDDOWN(ROUND(L1168*VLOOKUP(K1168,【参考】数式用!$A$2:$M$57,MATCH("処遇改善加算Ⅳ",【参考】数式用!$G$3:$M$3,0)+6,0),0),0)*AA1168*0.5,0), "")</f>
        <v/>
      </c>
      <c r="AF1168" s="344"/>
      <c r="AG1168" s="345"/>
      <c r="AH1168" s="345"/>
      <c r="AI1168" s="344"/>
      <c r="AJ1168" s="382"/>
      <c r="AK1168" s="346"/>
      <c r="AL1168" s="324" t="str">
        <f t="shared" si="574"/>
        <v/>
      </c>
      <c r="AM1168" s="325" t="str">
        <f t="shared" si="575"/>
        <v/>
      </c>
      <c r="AN1168" s="255"/>
      <c r="AO1168" s="577" t="str">
        <f>IFERROR(VLOOKUP(K1168,【参考】数式用!$A$2:$N$57,14,FALSE),"")</f>
        <v/>
      </c>
      <c r="AP1168" s="577" t="str">
        <f t="shared" si="576"/>
        <v/>
      </c>
      <c r="AQ1168" s="560" t="str">
        <f t="shared" si="577"/>
        <v/>
      </c>
      <c r="AR1168" s="560" t="str">
        <f t="shared" si="578"/>
        <v>キャリアパス要件Ⅰ・Ⅱ_</v>
      </c>
      <c r="AS1168" s="632" t="str">
        <f t="shared" si="579"/>
        <v>入力済</v>
      </c>
      <c r="AT1168" s="577" t="str">
        <f t="shared" si="580"/>
        <v/>
      </c>
      <c r="AU1168" s="632" t="str">
        <f t="shared" si="581"/>
        <v>入力済</v>
      </c>
      <c r="AV1168" s="632" t="str">
        <f t="shared" si="582"/>
        <v/>
      </c>
      <c r="AW1168" s="632" t="str">
        <f t="shared" si="583"/>
        <v/>
      </c>
      <c r="AX1168" s="577" t="str">
        <f t="shared" si="584"/>
        <v/>
      </c>
      <c r="AY1168" s="632" t="str">
        <f>IFERROR(VLOOKUP(K1168,【参考】数式用!$AR$3:$AS$49, 2, FALSE), "")</f>
        <v/>
      </c>
      <c r="AZ1168" s="577" t="str">
        <f t="shared" si="585"/>
        <v/>
      </c>
      <c r="BA1168" s="559" t="str">
        <f t="shared" si="586"/>
        <v>入力済</v>
      </c>
      <c r="BB1168" s="632" t="str">
        <f>IFERROR(VLOOKUP(K1168,【参考】数式用!$AX$3:$AY$59, 2, FALSE), "")</f>
        <v/>
      </c>
      <c r="BC1168" s="577" t="str">
        <f t="shared" si="587"/>
        <v/>
      </c>
      <c r="BD1168" s="559" t="str">
        <f t="shared" si="588"/>
        <v>入力済</v>
      </c>
      <c r="BE1168" s="559" t="str">
        <f t="shared" si="589"/>
        <v/>
      </c>
      <c r="BF1168" s="559" t="str">
        <f t="shared" si="590"/>
        <v/>
      </c>
      <c r="BG1168" s="559" t="str">
        <f t="shared" si="591"/>
        <v/>
      </c>
      <c r="BH1168" s="559" t="str">
        <f t="shared" si="592"/>
        <v/>
      </c>
      <c r="BI1168" s="559" t="str">
        <f t="shared" si="593"/>
        <v/>
      </c>
      <c r="BK1168" s="27"/>
      <c r="BL1168" s="606" t="str">
        <f t="shared" si="594"/>
        <v/>
      </c>
      <c r="BM1168" s="606" t="str">
        <f t="shared" si="595"/>
        <v/>
      </c>
      <c r="BN1168" s="606" t="str">
        <f t="shared" si="596"/>
        <v/>
      </c>
      <c r="BO1168" s="607" t="str">
        <f>IFERROR(IF(BN1168="対象",ROUNDDOWN(L1168*VLOOKUP(K1168,【参考】数式用!$A$4:$J$42,10,FALSE)*AA1168,0),""),"")</f>
        <v/>
      </c>
      <c r="BP1168" s="606" t="str">
        <f t="shared" si="600"/>
        <v/>
      </c>
      <c r="BQ1168" s="606" t="str">
        <f t="shared" si="597"/>
        <v/>
      </c>
      <c r="BR1168" s="608" t="str">
        <f t="shared" si="601"/>
        <v/>
      </c>
      <c r="BS1168" s="608" t="str">
        <f t="shared" si="598"/>
        <v/>
      </c>
      <c r="BT1168" s="606" t="str">
        <f t="shared" si="599"/>
        <v/>
      </c>
      <c r="BU1168" s="607" t="str">
        <f>IFERROR(IF(BT1168="Ⅱロ有り",ROUNDDOWN(L1168*VLOOKUP(K1168,【参考】数式用!$A$4:$J$42,10,FALSE)*AA1168,0),""),"")</f>
        <v/>
      </c>
      <c r="BV1168" s="606" t="str">
        <f>IFERROR(IF(BT1168="Ⅱロなし",ROUNDDOWN(L1168*VLOOKUP(K1168,【参考】数式用!$A$4:$J$42,8,FALSE)*AA1168,0),""),"")</f>
        <v/>
      </c>
    </row>
    <row r="1169" spans="1:74" ht="110.1" customHeight="1" thickBot="1">
      <c r="A1169" s="333">
        <v>1156</v>
      </c>
      <c r="B1169" s="1008" t="str">
        <f>IF(基本情報入力シート!B1191="","",基本情報入力シート!B1191)</f>
        <v/>
      </c>
      <c r="C1169" s="1009"/>
      <c r="D1169" s="1009"/>
      <c r="E1169" s="1009"/>
      <c r="F1169" s="1010"/>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24" t="str">
        <f>IF('別紙様式2-2（個票（４、５月））'!M1169="","",'別紙様式2-2（個票（４、５月））'!M1169)</f>
        <v/>
      </c>
      <c r="N1169" s="584" t="str">
        <f>IF('別紙様式2-2（個票（４、５月））'!N1169="","",'別紙様式2-2（個票（４、５月））'!N1169)</f>
        <v/>
      </c>
      <c r="O1169" s="336"/>
      <c r="P1169" s="337" t="str">
        <f>IFERROR(VLOOKUP(K1169,【参考】数式用!$A$2:$M$57,MATCH(O1169,【参考】数式用!$G$3:$M$3,0)+6,0),"")</f>
        <v/>
      </c>
      <c r="Q1169" s="338" t="s">
        <v>118</v>
      </c>
      <c r="R1169" s="339"/>
      <c r="S1169" s="340" t="s">
        <v>183</v>
      </c>
      <c r="T1169" s="339"/>
      <c r="U1169" s="340" t="s">
        <v>184</v>
      </c>
      <c r="V1169" s="339"/>
      <c r="W1169" s="340" t="s">
        <v>183</v>
      </c>
      <c r="X1169" s="339"/>
      <c r="Y1169" s="340" t="s">
        <v>185</v>
      </c>
      <c r="Z1169" s="340" t="s">
        <v>186</v>
      </c>
      <c r="AA1169" s="340" t="str">
        <f t="shared" si="571"/>
        <v/>
      </c>
      <c r="AB1169" s="341" t="s">
        <v>187</v>
      </c>
      <c r="AC1169" s="342" t="str">
        <f t="shared" si="572"/>
        <v/>
      </c>
      <c r="AD1169" s="509" t="str">
        <f t="shared" si="573"/>
        <v/>
      </c>
      <c r="AE1169" s="343" t="str">
        <f>IFERROR(ROUNDDOWN(ROUNDDOWN(ROUND(L1169*VLOOKUP(K1169,【参考】数式用!$A$2:$M$57,MATCH("処遇改善加算Ⅳ",【参考】数式用!$G$3:$M$3,0)+6,0),0),0)*AA1169*0.5,0), "")</f>
        <v/>
      </c>
      <c r="AF1169" s="344"/>
      <c r="AG1169" s="345"/>
      <c r="AH1169" s="345"/>
      <c r="AI1169" s="344"/>
      <c r="AJ1169" s="382"/>
      <c r="AK1169" s="346"/>
      <c r="AL1169" s="324" t="str">
        <f t="shared" si="574"/>
        <v/>
      </c>
      <c r="AM1169" s="325" t="str">
        <f t="shared" si="575"/>
        <v/>
      </c>
      <c r="AN1169" s="255"/>
      <c r="AO1169" s="577" t="str">
        <f>IFERROR(VLOOKUP(K1169,【参考】数式用!$A$2:$N$57,14,FALSE),"")</f>
        <v/>
      </c>
      <c r="AP1169" s="577" t="str">
        <f t="shared" si="576"/>
        <v/>
      </c>
      <c r="AQ1169" s="560" t="str">
        <f t="shared" si="577"/>
        <v/>
      </c>
      <c r="AR1169" s="560" t="str">
        <f t="shared" si="578"/>
        <v>キャリアパス要件Ⅰ・Ⅱ_</v>
      </c>
      <c r="AS1169" s="632" t="str">
        <f t="shared" si="579"/>
        <v>入力済</v>
      </c>
      <c r="AT1169" s="577" t="str">
        <f t="shared" si="580"/>
        <v/>
      </c>
      <c r="AU1169" s="632" t="str">
        <f t="shared" si="581"/>
        <v>入力済</v>
      </c>
      <c r="AV1169" s="632" t="str">
        <f t="shared" si="582"/>
        <v/>
      </c>
      <c r="AW1169" s="632" t="str">
        <f t="shared" si="583"/>
        <v/>
      </c>
      <c r="AX1169" s="577" t="str">
        <f t="shared" si="584"/>
        <v/>
      </c>
      <c r="AY1169" s="632" t="str">
        <f>IFERROR(VLOOKUP(K1169,【参考】数式用!$AR$3:$AS$49, 2, FALSE), "")</f>
        <v/>
      </c>
      <c r="AZ1169" s="577" t="str">
        <f t="shared" si="585"/>
        <v/>
      </c>
      <c r="BA1169" s="559" t="str">
        <f t="shared" si="586"/>
        <v>入力済</v>
      </c>
      <c r="BB1169" s="632" t="str">
        <f>IFERROR(VLOOKUP(K1169,【参考】数式用!$AX$3:$AY$59, 2, FALSE), "")</f>
        <v/>
      </c>
      <c r="BC1169" s="577" t="str">
        <f t="shared" si="587"/>
        <v/>
      </c>
      <c r="BD1169" s="559" t="str">
        <f t="shared" si="588"/>
        <v>入力済</v>
      </c>
      <c r="BE1169" s="559" t="str">
        <f t="shared" si="589"/>
        <v/>
      </c>
      <c r="BF1169" s="559" t="str">
        <f t="shared" si="590"/>
        <v/>
      </c>
      <c r="BG1169" s="559" t="str">
        <f t="shared" si="591"/>
        <v/>
      </c>
      <c r="BH1169" s="559" t="str">
        <f t="shared" si="592"/>
        <v/>
      </c>
      <c r="BI1169" s="559" t="str">
        <f t="shared" si="593"/>
        <v/>
      </c>
      <c r="BK1169" s="27"/>
      <c r="BL1169" s="606" t="str">
        <f t="shared" si="594"/>
        <v/>
      </c>
      <c r="BM1169" s="606" t="str">
        <f t="shared" si="595"/>
        <v/>
      </c>
      <c r="BN1169" s="606" t="str">
        <f t="shared" si="596"/>
        <v/>
      </c>
      <c r="BO1169" s="607" t="str">
        <f>IFERROR(IF(BN1169="対象",ROUNDDOWN(L1169*VLOOKUP(K1169,【参考】数式用!$A$4:$J$42,10,FALSE)*AA1169,0),""),"")</f>
        <v/>
      </c>
      <c r="BP1169" s="606" t="str">
        <f t="shared" si="600"/>
        <v/>
      </c>
      <c r="BQ1169" s="606" t="str">
        <f t="shared" si="597"/>
        <v/>
      </c>
      <c r="BR1169" s="608" t="str">
        <f t="shared" si="601"/>
        <v/>
      </c>
      <c r="BS1169" s="608" t="str">
        <f t="shared" si="598"/>
        <v/>
      </c>
      <c r="BT1169" s="606" t="str">
        <f t="shared" si="599"/>
        <v/>
      </c>
      <c r="BU1169" s="607" t="str">
        <f>IFERROR(IF(BT1169="Ⅱロ有り",ROUNDDOWN(L1169*VLOOKUP(K1169,【参考】数式用!$A$4:$J$42,10,FALSE)*AA1169,0),""),"")</f>
        <v/>
      </c>
      <c r="BV1169" s="606" t="str">
        <f>IFERROR(IF(BT1169="Ⅱロなし",ROUNDDOWN(L1169*VLOOKUP(K1169,【参考】数式用!$A$4:$J$42,8,FALSE)*AA1169,0),""),"")</f>
        <v/>
      </c>
    </row>
    <row r="1170" spans="1:74" ht="110.1" customHeight="1" thickBot="1">
      <c r="A1170" s="333">
        <v>1157</v>
      </c>
      <c r="B1170" s="1008" t="str">
        <f>IF(基本情報入力シート!B1192="","",基本情報入力シート!B1192)</f>
        <v/>
      </c>
      <c r="C1170" s="1009"/>
      <c r="D1170" s="1009"/>
      <c r="E1170" s="1009"/>
      <c r="F1170" s="1010"/>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24" t="str">
        <f>IF('別紙様式2-2（個票（４、５月））'!M1170="","",'別紙様式2-2（個票（４、５月））'!M1170)</f>
        <v/>
      </c>
      <c r="N1170" s="584" t="str">
        <f>IF('別紙様式2-2（個票（４、５月））'!N1170="","",'別紙様式2-2（個票（４、５月））'!N1170)</f>
        <v/>
      </c>
      <c r="O1170" s="336"/>
      <c r="P1170" s="337" t="str">
        <f>IFERROR(VLOOKUP(K1170,【参考】数式用!$A$2:$M$57,MATCH(O1170,【参考】数式用!$G$3:$M$3,0)+6,0),"")</f>
        <v/>
      </c>
      <c r="Q1170" s="338" t="s">
        <v>118</v>
      </c>
      <c r="R1170" s="339"/>
      <c r="S1170" s="340" t="s">
        <v>183</v>
      </c>
      <c r="T1170" s="339"/>
      <c r="U1170" s="340" t="s">
        <v>184</v>
      </c>
      <c r="V1170" s="339"/>
      <c r="W1170" s="340" t="s">
        <v>183</v>
      </c>
      <c r="X1170" s="339"/>
      <c r="Y1170" s="340" t="s">
        <v>185</v>
      </c>
      <c r="Z1170" s="340" t="s">
        <v>186</v>
      </c>
      <c r="AA1170" s="340" t="str">
        <f t="shared" si="571"/>
        <v/>
      </c>
      <c r="AB1170" s="341" t="s">
        <v>187</v>
      </c>
      <c r="AC1170" s="342" t="str">
        <f t="shared" si="572"/>
        <v/>
      </c>
      <c r="AD1170" s="509" t="str">
        <f t="shared" si="573"/>
        <v/>
      </c>
      <c r="AE1170" s="343" t="str">
        <f>IFERROR(ROUNDDOWN(ROUNDDOWN(ROUND(L1170*VLOOKUP(K1170,【参考】数式用!$A$2:$M$57,MATCH("処遇改善加算Ⅳ",【参考】数式用!$G$3:$M$3,0)+6,0),0),0)*AA1170*0.5,0), "")</f>
        <v/>
      </c>
      <c r="AF1170" s="344"/>
      <c r="AG1170" s="345"/>
      <c r="AH1170" s="345"/>
      <c r="AI1170" s="344"/>
      <c r="AJ1170" s="382"/>
      <c r="AK1170" s="346"/>
      <c r="AL1170" s="324" t="str">
        <f t="shared" si="574"/>
        <v/>
      </c>
      <c r="AM1170" s="325" t="str">
        <f t="shared" si="575"/>
        <v/>
      </c>
      <c r="AN1170" s="255"/>
      <c r="AO1170" s="577" t="str">
        <f>IFERROR(VLOOKUP(K1170,【参考】数式用!$A$2:$N$57,14,FALSE),"")</f>
        <v/>
      </c>
      <c r="AP1170" s="577" t="str">
        <f t="shared" si="576"/>
        <v/>
      </c>
      <c r="AQ1170" s="560" t="str">
        <f t="shared" si="577"/>
        <v/>
      </c>
      <c r="AR1170" s="560" t="str">
        <f t="shared" si="578"/>
        <v>キャリアパス要件Ⅰ・Ⅱ_</v>
      </c>
      <c r="AS1170" s="632" t="str">
        <f t="shared" si="579"/>
        <v>入力済</v>
      </c>
      <c r="AT1170" s="577" t="str">
        <f t="shared" si="580"/>
        <v/>
      </c>
      <c r="AU1170" s="632" t="str">
        <f t="shared" si="581"/>
        <v>入力済</v>
      </c>
      <c r="AV1170" s="632" t="str">
        <f t="shared" si="582"/>
        <v/>
      </c>
      <c r="AW1170" s="632" t="str">
        <f t="shared" si="583"/>
        <v/>
      </c>
      <c r="AX1170" s="577" t="str">
        <f t="shared" si="584"/>
        <v/>
      </c>
      <c r="AY1170" s="632" t="str">
        <f>IFERROR(VLOOKUP(K1170,【参考】数式用!$AR$3:$AS$49, 2, FALSE), "")</f>
        <v/>
      </c>
      <c r="AZ1170" s="577" t="str">
        <f t="shared" si="585"/>
        <v/>
      </c>
      <c r="BA1170" s="559" t="str">
        <f t="shared" si="586"/>
        <v>入力済</v>
      </c>
      <c r="BB1170" s="632" t="str">
        <f>IFERROR(VLOOKUP(K1170,【参考】数式用!$AX$3:$AY$59, 2, FALSE), "")</f>
        <v/>
      </c>
      <c r="BC1170" s="577" t="str">
        <f t="shared" si="587"/>
        <v/>
      </c>
      <c r="BD1170" s="559" t="str">
        <f t="shared" si="588"/>
        <v>入力済</v>
      </c>
      <c r="BE1170" s="559" t="str">
        <f t="shared" si="589"/>
        <v/>
      </c>
      <c r="BF1170" s="559" t="str">
        <f t="shared" si="590"/>
        <v/>
      </c>
      <c r="BG1170" s="559" t="str">
        <f t="shared" si="591"/>
        <v/>
      </c>
      <c r="BH1170" s="559" t="str">
        <f t="shared" si="592"/>
        <v/>
      </c>
      <c r="BI1170" s="559" t="str">
        <f t="shared" si="593"/>
        <v/>
      </c>
      <c r="BK1170" s="27"/>
      <c r="BL1170" s="606" t="str">
        <f t="shared" si="594"/>
        <v/>
      </c>
      <c r="BM1170" s="606" t="str">
        <f t="shared" si="595"/>
        <v/>
      </c>
      <c r="BN1170" s="606" t="str">
        <f t="shared" si="596"/>
        <v/>
      </c>
      <c r="BO1170" s="607" t="str">
        <f>IFERROR(IF(BN1170="対象",ROUNDDOWN(L1170*VLOOKUP(K1170,【参考】数式用!$A$4:$J$42,10,FALSE)*AA1170,0),""),"")</f>
        <v/>
      </c>
      <c r="BP1170" s="606" t="str">
        <f t="shared" si="600"/>
        <v/>
      </c>
      <c r="BQ1170" s="606" t="str">
        <f t="shared" si="597"/>
        <v/>
      </c>
      <c r="BR1170" s="608" t="str">
        <f t="shared" si="601"/>
        <v/>
      </c>
      <c r="BS1170" s="608" t="str">
        <f t="shared" si="598"/>
        <v/>
      </c>
      <c r="BT1170" s="606" t="str">
        <f t="shared" si="599"/>
        <v/>
      </c>
      <c r="BU1170" s="607" t="str">
        <f>IFERROR(IF(BT1170="Ⅱロ有り",ROUNDDOWN(L1170*VLOOKUP(K1170,【参考】数式用!$A$4:$J$42,10,FALSE)*AA1170,0),""),"")</f>
        <v/>
      </c>
      <c r="BV1170" s="606" t="str">
        <f>IFERROR(IF(BT1170="Ⅱロなし",ROUNDDOWN(L1170*VLOOKUP(K1170,【参考】数式用!$A$4:$J$42,8,FALSE)*AA1170,0),""),"")</f>
        <v/>
      </c>
    </row>
    <row r="1171" spans="1:74" ht="110.1" customHeight="1" thickBot="1">
      <c r="A1171" s="333">
        <v>1158</v>
      </c>
      <c r="B1171" s="1008" t="str">
        <f>IF(基本情報入力シート!B1193="","",基本情報入力シート!B1193)</f>
        <v/>
      </c>
      <c r="C1171" s="1009"/>
      <c r="D1171" s="1009"/>
      <c r="E1171" s="1009"/>
      <c r="F1171" s="1010"/>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24" t="str">
        <f>IF('別紙様式2-2（個票（４、５月））'!M1171="","",'別紙様式2-2（個票（４、５月））'!M1171)</f>
        <v/>
      </c>
      <c r="N1171" s="584" t="str">
        <f>IF('別紙様式2-2（個票（４、５月））'!N1171="","",'別紙様式2-2（個票（４、５月））'!N1171)</f>
        <v/>
      </c>
      <c r="O1171" s="336"/>
      <c r="P1171" s="337" t="str">
        <f>IFERROR(VLOOKUP(K1171,【参考】数式用!$A$2:$M$57,MATCH(O1171,【参考】数式用!$G$3:$M$3,0)+6,0),"")</f>
        <v/>
      </c>
      <c r="Q1171" s="338" t="s">
        <v>118</v>
      </c>
      <c r="R1171" s="339"/>
      <c r="S1171" s="340" t="s">
        <v>183</v>
      </c>
      <c r="T1171" s="339"/>
      <c r="U1171" s="340" t="s">
        <v>184</v>
      </c>
      <c r="V1171" s="339"/>
      <c r="W1171" s="340" t="s">
        <v>183</v>
      </c>
      <c r="X1171" s="339"/>
      <c r="Y1171" s="340" t="s">
        <v>185</v>
      </c>
      <c r="Z1171" s="340" t="s">
        <v>186</v>
      </c>
      <c r="AA1171" s="340" t="str">
        <f t="shared" si="571"/>
        <v/>
      </c>
      <c r="AB1171" s="341" t="s">
        <v>187</v>
      </c>
      <c r="AC1171" s="342" t="str">
        <f t="shared" si="572"/>
        <v/>
      </c>
      <c r="AD1171" s="509" t="str">
        <f t="shared" si="573"/>
        <v/>
      </c>
      <c r="AE1171" s="343" t="str">
        <f>IFERROR(ROUNDDOWN(ROUNDDOWN(ROUND(L1171*VLOOKUP(K1171,【参考】数式用!$A$2:$M$57,MATCH("処遇改善加算Ⅳ",【参考】数式用!$G$3:$M$3,0)+6,0),0),0)*AA1171*0.5,0), "")</f>
        <v/>
      </c>
      <c r="AF1171" s="344"/>
      <c r="AG1171" s="345"/>
      <c r="AH1171" s="345"/>
      <c r="AI1171" s="344"/>
      <c r="AJ1171" s="382"/>
      <c r="AK1171" s="346"/>
      <c r="AL1171" s="324" t="str">
        <f t="shared" si="574"/>
        <v/>
      </c>
      <c r="AM1171" s="325" t="str">
        <f t="shared" si="575"/>
        <v/>
      </c>
      <c r="AN1171" s="255"/>
      <c r="AO1171" s="577" t="str">
        <f>IFERROR(VLOOKUP(K1171,【参考】数式用!$A$2:$N$57,14,FALSE),"")</f>
        <v/>
      </c>
      <c r="AP1171" s="577" t="str">
        <f t="shared" si="576"/>
        <v/>
      </c>
      <c r="AQ1171" s="560" t="str">
        <f t="shared" si="577"/>
        <v/>
      </c>
      <c r="AR1171" s="560" t="str">
        <f t="shared" si="578"/>
        <v>キャリアパス要件Ⅰ・Ⅱ_</v>
      </c>
      <c r="AS1171" s="632" t="str">
        <f t="shared" si="579"/>
        <v>入力済</v>
      </c>
      <c r="AT1171" s="577" t="str">
        <f t="shared" si="580"/>
        <v/>
      </c>
      <c r="AU1171" s="632" t="str">
        <f t="shared" si="581"/>
        <v>入力済</v>
      </c>
      <c r="AV1171" s="632" t="str">
        <f t="shared" si="582"/>
        <v/>
      </c>
      <c r="AW1171" s="632" t="str">
        <f t="shared" si="583"/>
        <v/>
      </c>
      <c r="AX1171" s="577" t="str">
        <f t="shared" si="584"/>
        <v/>
      </c>
      <c r="AY1171" s="632" t="str">
        <f>IFERROR(VLOOKUP(K1171,【参考】数式用!$AR$3:$AS$49, 2, FALSE), "")</f>
        <v/>
      </c>
      <c r="AZ1171" s="577" t="str">
        <f t="shared" si="585"/>
        <v/>
      </c>
      <c r="BA1171" s="559" t="str">
        <f t="shared" si="586"/>
        <v>入力済</v>
      </c>
      <c r="BB1171" s="632" t="str">
        <f>IFERROR(VLOOKUP(K1171,【参考】数式用!$AX$3:$AY$59, 2, FALSE), "")</f>
        <v/>
      </c>
      <c r="BC1171" s="577" t="str">
        <f t="shared" si="587"/>
        <v/>
      </c>
      <c r="BD1171" s="559" t="str">
        <f t="shared" si="588"/>
        <v>入力済</v>
      </c>
      <c r="BE1171" s="559" t="str">
        <f t="shared" si="589"/>
        <v/>
      </c>
      <c r="BF1171" s="559" t="str">
        <f t="shared" si="590"/>
        <v/>
      </c>
      <c r="BG1171" s="559" t="str">
        <f t="shared" si="591"/>
        <v/>
      </c>
      <c r="BH1171" s="559" t="str">
        <f t="shared" si="592"/>
        <v/>
      </c>
      <c r="BI1171" s="559" t="str">
        <f t="shared" si="593"/>
        <v/>
      </c>
      <c r="BK1171" s="27"/>
      <c r="BL1171" s="606" t="str">
        <f t="shared" si="594"/>
        <v/>
      </c>
      <c r="BM1171" s="606" t="str">
        <f t="shared" si="595"/>
        <v/>
      </c>
      <c r="BN1171" s="606" t="str">
        <f t="shared" si="596"/>
        <v/>
      </c>
      <c r="BO1171" s="607" t="str">
        <f>IFERROR(IF(BN1171="対象",ROUNDDOWN(L1171*VLOOKUP(K1171,【参考】数式用!$A$4:$J$42,10,FALSE)*AA1171,0),""),"")</f>
        <v/>
      </c>
      <c r="BP1171" s="606" t="str">
        <f t="shared" si="600"/>
        <v/>
      </c>
      <c r="BQ1171" s="606" t="str">
        <f t="shared" si="597"/>
        <v/>
      </c>
      <c r="BR1171" s="608" t="str">
        <f t="shared" si="601"/>
        <v/>
      </c>
      <c r="BS1171" s="608" t="str">
        <f t="shared" si="598"/>
        <v/>
      </c>
      <c r="BT1171" s="606" t="str">
        <f t="shared" si="599"/>
        <v/>
      </c>
      <c r="BU1171" s="607" t="str">
        <f>IFERROR(IF(BT1171="Ⅱロ有り",ROUNDDOWN(L1171*VLOOKUP(K1171,【参考】数式用!$A$4:$J$42,10,FALSE)*AA1171,0),""),"")</f>
        <v/>
      </c>
      <c r="BV1171" s="606" t="str">
        <f>IFERROR(IF(BT1171="Ⅱロなし",ROUNDDOWN(L1171*VLOOKUP(K1171,【参考】数式用!$A$4:$J$42,8,FALSE)*AA1171,0),""),"")</f>
        <v/>
      </c>
    </row>
    <row r="1172" spans="1:74" ht="110.1" customHeight="1" thickBot="1">
      <c r="A1172" s="333">
        <v>1159</v>
      </c>
      <c r="B1172" s="1008" t="str">
        <f>IF(基本情報入力シート!B1194="","",基本情報入力シート!B1194)</f>
        <v/>
      </c>
      <c r="C1172" s="1009"/>
      <c r="D1172" s="1009"/>
      <c r="E1172" s="1009"/>
      <c r="F1172" s="1010"/>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24" t="str">
        <f>IF('別紙様式2-2（個票（４、５月））'!M1172="","",'別紙様式2-2（個票（４、５月））'!M1172)</f>
        <v/>
      </c>
      <c r="N1172" s="584" t="str">
        <f>IF('別紙様式2-2（個票（４、５月））'!N1172="","",'別紙様式2-2（個票（４、５月））'!N1172)</f>
        <v/>
      </c>
      <c r="O1172" s="336"/>
      <c r="P1172" s="337" t="str">
        <f>IFERROR(VLOOKUP(K1172,【参考】数式用!$A$2:$M$57,MATCH(O1172,【参考】数式用!$G$3:$M$3,0)+6,0),"")</f>
        <v/>
      </c>
      <c r="Q1172" s="338" t="s">
        <v>118</v>
      </c>
      <c r="R1172" s="339"/>
      <c r="S1172" s="340" t="s">
        <v>183</v>
      </c>
      <c r="T1172" s="339"/>
      <c r="U1172" s="340" t="s">
        <v>184</v>
      </c>
      <c r="V1172" s="339"/>
      <c r="W1172" s="340" t="s">
        <v>183</v>
      </c>
      <c r="X1172" s="339"/>
      <c r="Y1172" s="340" t="s">
        <v>185</v>
      </c>
      <c r="Z1172" s="340" t="s">
        <v>186</v>
      </c>
      <c r="AA1172" s="340" t="str">
        <f t="shared" si="571"/>
        <v/>
      </c>
      <c r="AB1172" s="341" t="s">
        <v>187</v>
      </c>
      <c r="AC1172" s="342" t="str">
        <f t="shared" si="572"/>
        <v/>
      </c>
      <c r="AD1172" s="509" t="str">
        <f t="shared" si="573"/>
        <v/>
      </c>
      <c r="AE1172" s="343" t="str">
        <f>IFERROR(ROUNDDOWN(ROUNDDOWN(ROUND(L1172*VLOOKUP(K1172,【参考】数式用!$A$2:$M$57,MATCH("処遇改善加算Ⅳ",【参考】数式用!$G$3:$M$3,0)+6,0),0),0)*AA1172*0.5,0), "")</f>
        <v/>
      </c>
      <c r="AF1172" s="344"/>
      <c r="AG1172" s="345"/>
      <c r="AH1172" s="345"/>
      <c r="AI1172" s="344"/>
      <c r="AJ1172" s="382"/>
      <c r="AK1172" s="346"/>
      <c r="AL1172" s="324" t="str">
        <f t="shared" si="574"/>
        <v/>
      </c>
      <c r="AM1172" s="325" t="str">
        <f t="shared" si="575"/>
        <v/>
      </c>
      <c r="AN1172" s="255"/>
      <c r="AO1172" s="577" t="str">
        <f>IFERROR(VLOOKUP(K1172,【参考】数式用!$A$2:$N$57,14,FALSE),"")</f>
        <v/>
      </c>
      <c r="AP1172" s="577" t="str">
        <f t="shared" si="576"/>
        <v/>
      </c>
      <c r="AQ1172" s="560" t="str">
        <f t="shared" si="577"/>
        <v/>
      </c>
      <c r="AR1172" s="560" t="str">
        <f t="shared" si="578"/>
        <v>キャリアパス要件Ⅰ・Ⅱ_</v>
      </c>
      <c r="AS1172" s="632" t="str">
        <f t="shared" si="579"/>
        <v>入力済</v>
      </c>
      <c r="AT1172" s="577" t="str">
        <f t="shared" si="580"/>
        <v/>
      </c>
      <c r="AU1172" s="632" t="str">
        <f t="shared" si="581"/>
        <v>入力済</v>
      </c>
      <c r="AV1172" s="632" t="str">
        <f t="shared" si="582"/>
        <v/>
      </c>
      <c r="AW1172" s="632" t="str">
        <f t="shared" si="583"/>
        <v/>
      </c>
      <c r="AX1172" s="577" t="str">
        <f t="shared" si="584"/>
        <v/>
      </c>
      <c r="AY1172" s="632" t="str">
        <f>IFERROR(VLOOKUP(K1172,【参考】数式用!$AR$3:$AS$49, 2, FALSE), "")</f>
        <v/>
      </c>
      <c r="AZ1172" s="577" t="str">
        <f t="shared" si="585"/>
        <v/>
      </c>
      <c r="BA1172" s="559" t="str">
        <f t="shared" si="586"/>
        <v>入力済</v>
      </c>
      <c r="BB1172" s="632" t="str">
        <f>IFERROR(VLOOKUP(K1172,【参考】数式用!$AX$3:$AY$59, 2, FALSE), "")</f>
        <v/>
      </c>
      <c r="BC1172" s="577" t="str">
        <f t="shared" si="587"/>
        <v/>
      </c>
      <c r="BD1172" s="559" t="str">
        <f t="shared" si="588"/>
        <v>入力済</v>
      </c>
      <c r="BE1172" s="559" t="str">
        <f t="shared" si="589"/>
        <v/>
      </c>
      <c r="BF1172" s="559" t="str">
        <f t="shared" si="590"/>
        <v/>
      </c>
      <c r="BG1172" s="559" t="str">
        <f t="shared" si="591"/>
        <v/>
      </c>
      <c r="BH1172" s="559" t="str">
        <f t="shared" si="592"/>
        <v/>
      </c>
      <c r="BI1172" s="559" t="str">
        <f t="shared" si="593"/>
        <v/>
      </c>
      <c r="BK1172" s="27"/>
      <c r="BL1172" s="606" t="str">
        <f t="shared" si="594"/>
        <v/>
      </c>
      <c r="BM1172" s="606" t="str">
        <f t="shared" si="595"/>
        <v/>
      </c>
      <c r="BN1172" s="606" t="str">
        <f t="shared" si="596"/>
        <v/>
      </c>
      <c r="BO1172" s="607" t="str">
        <f>IFERROR(IF(BN1172="対象",ROUNDDOWN(L1172*VLOOKUP(K1172,【参考】数式用!$A$4:$J$42,10,FALSE)*AA1172,0),""),"")</f>
        <v/>
      </c>
      <c r="BP1172" s="606" t="str">
        <f t="shared" si="600"/>
        <v/>
      </c>
      <c r="BQ1172" s="606" t="str">
        <f t="shared" si="597"/>
        <v/>
      </c>
      <c r="BR1172" s="608" t="str">
        <f t="shared" si="601"/>
        <v/>
      </c>
      <c r="BS1172" s="608" t="str">
        <f t="shared" si="598"/>
        <v/>
      </c>
      <c r="BT1172" s="606" t="str">
        <f t="shared" si="599"/>
        <v/>
      </c>
      <c r="BU1172" s="607" t="str">
        <f>IFERROR(IF(BT1172="Ⅱロ有り",ROUNDDOWN(L1172*VLOOKUP(K1172,【参考】数式用!$A$4:$J$42,10,FALSE)*AA1172,0),""),"")</f>
        <v/>
      </c>
      <c r="BV1172" s="606" t="str">
        <f>IFERROR(IF(BT1172="Ⅱロなし",ROUNDDOWN(L1172*VLOOKUP(K1172,【参考】数式用!$A$4:$J$42,8,FALSE)*AA1172,0),""),"")</f>
        <v/>
      </c>
    </row>
    <row r="1173" spans="1:74" ht="110.1" customHeight="1" thickBot="1">
      <c r="A1173" s="333">
        <v>1160</v>
      </c>
      <c r="B1173" s="1008" t="str">
        <f>IF(基本情報入力シート!B1195="","",基本情報入力シート!B1195)</f>
        <v/>
      </c>
      <c r="C1173" s="1009"/>
      <c r="D1173" s="1009"/>
      <c r="E1173" s="1009"/>
      <c r="F1173" s="1010"/>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24" t="str">
        <f>IF('別紙様式2-2（個票（４、５月））'!M1173="","",'別紙様式2-2（個票（４、５月））'!M1173)</f>
        <v/>
      </c>
      <c r="N1173" s="584" t="str">
        <f>IF('別紙様式2-2（個票（４、５月））'!N1173="","",'別紙様式2-2（個票（４、５月））'!N1173)</f>
        <v/>
      </c>
      <c r="O1173" s="336"/>
      <c r="P1173" s="337" t="str">
        <f>IFERROR(VLOOKUP(K1173,【参考】数式用!$A$2:$M$57,MATCH(O1173,【参考】数式用!$G$3:$M$3,0)+6,0),"")</f>
        <v/>
      </c>
      <c r="Q1173" s="338" t="s">
        <v>118</v>
      </c>
      <c r="R1173" s="339"/>
      <c r="S1173" s="340" t="s">
        <v>183</v>
      </c>
      <c r="T1173" s="339"/>
      <c r="U1173" s="340" t="s">
        <v>184</v>
      </c>
      <c r="V1173" s="339"/>
      <c r="W1173" s="340" t="s">
        <v>183</v>
      </c>
      <c r="X1173" s="339"/>
      <c r="Y1173" s="340" t="s">
        <v>185</v>
      </c>
      <c r="Z1173" s="340" t="s">
        <v>186</v>
      </c>
      <c r="AA1173" s="340" t="str">
        <f t="shared" si="571"/>
        <v/>
      </c>
      <c r="AB1173" s="341" t="s">
        <v>187</v>
      </c>
      <c r="AC1173" s="342" t="str">
        <f t="shared" si="572"/>
        <v/>
      </c>
      <c r="AD1173" s="509" t="str">
        <f t="shared" si="573"/>
        <v/>
      </c>
      <c r="AE1173" s="343" t="str">
        <f>IFERROR(ROUNDDOWN(ROUNDDOWN(ROUND(L1173*VLOOKUP(K1173,【参考】数式用!$A$2:$M$57,MATCH("処遇改善加算Ⅳ",【参考】数式用!$G$3:$M$3,0)+6,0),0),0)*AA1173*0.5,0), "")</f>
        <v/>
      </c>
      <c r="AF1173" s="344"/>
      <c r="AG1173" s="345"/>
      <c r="AH1173" s="345"/>
      <c r="AI1173" s="344"/>
      <c r="AJ1173" s="382"/>
      <c r="AK1173" s="346"/>
      <c r="AL1173" s="324" t="str">
        <f t="shared" si="574"/>
        <v/>
      </c>
      <c r="AM1173" s="325" t="str">
        <f t="shared" si="575"/>
        <v/>
      </c>
      <c r="AN1173" s="255"/>
      <c r="AO1173" s="577" t="str">
        <f>IFERROR(VLOOKUP(K1173,【参考】数式用!$A$2:$N$57,14,FALSE),"")</f>
        <v/>
      </c>
      <c r="AP1173" s="577" t="str">
        <f t="shared" si="576"/>
        <v/>
      </c>
      <c r="AQ1173" s="560" t="str">
        <f t="shared" si="577"/>
        <v/>
      </c>
      <c r="AR1173" s="560" t="str">
        <f t="shared" si="578"/>
        <v>キャリアパス要件Ⅰ・Ⅱ_</v>
      </c>
      <c r="AS1173" s="632" t="str">
        <f t="shared" si="579"/>
        <v>入力済</v>
      </c>
      <c r="AT1173" s="577" t="str">
        <f t="shared" si="580"/>
        <v/>
      </c>
      <c r="AU1173" s="632" t="str">
        <f t="shared" si="581"/>
        <v>入力済</v>
      </c>
      <c r="AV1173" s="632" t="str">
        <f t="shared" si="582"/>
        <v/>
      </c>
      <c r="AW1173" s="632" t="str">
        <f t="shared" si="583"/>
        <v/>
      </c>
      <c r="AX1173" s="577" t="str">
        <f t="shared" si="584"/>
        <v/>
      </c>
      <c r="AY1173" s="632" t="str">
        <f>IFERROR(VLOOKUP(K1173,【参考】数式用!$AR$3:$AS$49, 2, FALSE), "")</f>
        <v/>
      </c>
      <c r="AZ1173" s="577" t="str">
        <f t="shared" si="585"/>
        <v/>
      </c>
      <c r="BA1173" s="559" t="str">
        <f t="shared" si="586"/>
        <v>入力済</v>
      </c>
      <c r="BB1173" s="632" t="str">
        <f>IFERROR(VLOOKUP(K1173,【参考】数式用!$AX$3:$AY$59, 2, FALSE), "")</f>
        <v/>
      </c>
      <c r="BC1173" s="577" t="str">
        <f t="shared" si="587"/>
        <v/>
      </c>
      <c r="BD1173" s="559" t="str">
        <f t="shared" si="588"/>
        <v>入力済</v>
      </c>
      <c r="BE1173" s="559" t="str">
        <f t="shared" si="589"/>
        <v/>
      </c>
      <c r="BF1173" s="559" t="str">
        <f t="shared" si="590"/>
        <v/>
      </c>
      <c r="BG1173" s="559" t="str">
        <f t="shared" si="591"/>
        <v/>
      </c>
      <c r="BH1173" s="559" t="str">
        <f t="shared" si="592"/>
        <v/>
      </c>
      <c r="BI1173" s="559" t="str">
        <f t="shared" si="593"/>
        <v/>
      </c>
      <c r="BK1173" s="27"/>
      <c r="BL1173" s="606" t="str">
        <f t="shared" si="594"/>
        <v/>
      </c>
      <c r="BM1173" s="606" t="str">
        <f t="shared" si="595"/>
        <v/>
      </c>
      <c r="BN1173" s="606" t="str">
        <f t="shared" si="596"/>
        <v/>
      </c>
      <c r="BO1173" s="607" t="str">
        <f>IFERROR(IF(BN1173="対象",ROUNDDOWN(L1173*VLOOKUP(K1173,【参考】数式用!$A$4:$J$42,10,FALSE)*AA1173,0),""),"")</f>
        <v/>
      </c>
      <c r="BP1173" s="606" t="str">
        <f t="shared" si="600"/>
        <v/>
      </c>
      <c r="BQ1173" s="606" t="str">
        <f t="shared" si="597"/>
        <v/>
      </c>
      <c r="BR1173" s="608" t="str">
        <f t="shared" si="601"/>
        <v/>
      </c>
      <c r="BS1173" s="608" t="str">
        <f t="shared" si="598"/>
        <v/>
      </c>
      <c r="BT1173" s="606" t="str">
        <f t="shared" si="599"/>
        <v/>
      </c>
      <c r="BU1173" s="607" t="str">
        <f>IFERROR(IF(BT1173="Ⅱロ有り",ROUNDDOWN(L1173*VLOOKUP(K1173,【参考】数式用!$A$4:$J$42,10,FALSE)*AA1173,0),""),"")</f>
        <v/>
      </c>
      <c r="BV1173" s="606" t="str">
        <f>IFERROR(IF(BT1173="Ⅱロなし",ROUNDDOWN(L1173*VLOOKUP(K1173,【参考】数式用!$A$4:$J$42,8,FALSE)*AA1173,0),""),"")</f>
        <v/>
      </c>
    </row>
    <row r="1174" spans="1:74" ht="110.1" customHeight="1" thickBot="1">
      <c r="A1174" s="333">
        <v>1161</v>
      </c>
      <c r="B1174" s="1008" t="str">
        <f>IF(基本情報入力シート!B1196="","",基本情報入力シート!B1196)</f>
        <v/>
      </c>
      <c r="C1174" s="1009"/>
      <c r="D1174" s="1009"/>
      <c r="E1174" s="1009"/>
      <c r="F1174" s="1010"/>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24" t="str">
        <f>IF('別紙様式2-2（個票（４、５月））'!M1174="","",'別紙様式2-2（個票（４、５月））'!M1174)</f>
        <v/>
      </c>
      <c r="N1174" s="584" t="str">
        <f>IF('別紙様式2-2（個票（４、５月））'!N1174="","",'別紙様式2-2（個票（４、５月））'!N1174)</f>
        <v/>
      </c>
      <c r="O1174" s="336"/>
      <c r="P1174" s="337" t="str">
        <f>IFERROR(VLOOKUP(K1174,【参考】数式用!$A$2:$M$57,MATCH(O1174,【参考】数式用!$G$3:$M$3,0)+6,0),"")</f>
        <v/>
      </c>
      <c r="Q1174" s="338" t="s">
        <v>118</v>
      </c>
      <c r="R1174" s="339"/>
      <c r="S1174" s="340" t="s">
        <v>183</v>
      </c>
      <c r="T1174" s="339"/>
      <c r="U1174" s="340" t="s">
        <v>184</v>
      </c>
      <c r="V1174" s="339"/>
      <c r="W1174" s="340" t="s">
        <v>183</v>
      </c>
      <c r="X1174" s="339"/>
      <c r="Y1174" s="340" t="s">
        <v>185</v>
      </c>
      <c r="Z1174" s="340" t="s">
        <v>186</v>
      </c>
      <c r="AA1174" s="340" t="str">
        <f t="shared" si="571"/>
        <v/>
      </c>
      <c r="AB1174" s="341" t="s">
        <v>187</v>
      </c>
      <c r="AC1174" s="342" t="str">
        <f t="shared" si="572"/>
        <v/>
      </c>
      <c r="AD1174" s="509" t="str">
        <f t="shared" si="573"/>
        <v/>
      </c>
      <c r="AE1174" s="343" t="str">
        <f>IFERROR(ROUNDDOWN(ROUNDDOWN(ROUND(L1174*VLOOKUP(K1174,【参考】数式用!$A$2:$M$57,MATCH("処遇改善加算Ⅳ",【参考】数式用!$G$3:$M$3,0)+6,0),0),0)*AA1174*0.5,0), "")</f>
        <v/>
      </c>
      <c r="AF1174" s="344"/>
      <c r="AG1174" s="345"/>
      <c r="AH1174" s="345"/>
      <c r="AI1174" s="344"/>
      <c r="AJ1174" s="382"/>
      <c r="AK1174" s="346"/>
      <c r="AL1174" s="324" t="str">
        <f t="shared" si="574"/>
        <v/>
      </c>
      <c r="AM1174" s="325" t="str">
        <f t="shared" si="575"/>
        <v/>
      </c>
      <c r="AN1174" s="255"/>
      <c r="AO1174" s="577" t="str">
        <f>IFERROR(VLOOKUP(K1174,【参考】数式用!$A$2:$N$57,14,FALSE),"")</f>
        <v/>
      </c>
      <c r="AP1174" s="577" t="str">
        <f t="shared" si="576"/>
        <v/>
      </c>
      <c r="AQ1174" s="560" t="str">
        <f t="shared" si="577"/>
        <v/>
      </c>
      <c r="AR1174" s="560" t="str">
        <f t="shared" si="578"/>
        <v>キャリアパス要件Ⅰ・Ⅱ_</v>
      </c>
      <c r="AS1174" s="632" t="str">
        <f t="shared" si="579"/>
        <v>入力済</v>
      </c>
      <c r="AT1174" s="577" t="str">
        <f t="shared" si="580"/>
        <v/>
      </c>
      <c r="AU1174" s="632" t="str">
        <f t="shared" si="581"/>
        <v>入力済</v>
      </c>
      <c r="AV1174" s="632" t="str">
        <f t="shared" si="582"/>
        <v/>
      </c>
      <c r="AW1174" s="632" t="str">
        <f t="shared" si="583"/>
        <v/>
      </c>
      <c r="AX1174" s="577" t="str">
        <f t="shared" si="584"/>
        <v/>
      </c>
      <c r="AY1174" s="632" t="str">
        <f>IFERROR(VLOOKUP(K1174,【参考】数式用!$AR$3:$AS$49, 2, FALSE), "")</f>
        <v/>
      </c>
      <c r="AZ1174" s="577" t="str">
        <f t="shared" si="585"/>
        <v/>
      </c>
      <c r="BA1174" s="559" t="str">
        <f t="shared" si="586"/>
        <v>入力済</v>
      </c>
      <c r="BB1174" s="632" t="str">
        <f>IFERROR(VLOOKUP(K1174,【参考】数式用!$AX$3:$AY$59, 2, FALSE), "")</f>
        <v/>
      </c>
      <c r="BC1174" s="577" t="str">
        <f t="shared" si="587"/>
        <v/>
      </c>
      <c r="BD1174" s="559" t="str">
        <f t="shared" si="588"/>
        <v>入力済</v>
      </c>
      <c r="BE1174" s="559" t="str">
        <f t="shared" si="589"/>
        <v/>
      </c>
      <c r="BF1174" s="559" t="str">
        <f t="shared" si="590"/>
        <v/>
      </c>
      <c r="BG1174" s="559" t="str">
        <f t="shared" si="591"/>
        <v/>
      </c>
      <c r="BH1174" s="559" t="str">
        <f t="shared" si="592"/>
        <v/>
      </c>
      <c r="BI1174" s="559" t="str">
        <f t="shared" si="593"/>
        <v/>
      </c>
      <c r="BK1174" s="27"/>
      <c r="BL1174" s="606" t="str">
        <f t="shared" si="594"/>
        <v/>
      </c>
      <c r="BM1174" s="606" t="str">
        <f t="shared" si="595"/>
        <v/>
      </c>
      <c r="BN1174" s="606" t="str">
        <f t="shared" si="596"/>
        <v/>
      </c>
      <c r="BO1174" s="607" t="str">
        <f>IFERROR(IF(BN1174="対象",ROUNDDOWN(L1174*VLOOKUP(K1174,【参考】数式用!$A$4:$J$42,10,FALSE)*AA1174,0),""),"")</f>
        <v/>
      </c>
      <c r="BP1174" s="606" t="str">
        <f t="shared" si="600"/>
        <v/>
      </c>
      <c r="BQ1174" s="606" t="str">
        <f t="shared" si="597"/>
        <v/>
      </c>
      <c r="BR1174" s="608" t="str">
        <f t="shared" si="601"/>
        <v/>
      </c>
      <c r="BS1174" s="608" t="str">
        <f t="shared" si="598"/>
        <v/>
      </c>
      <c r="BT1174" s="606" t="str">
        <f t="shared" si="599"/>
        <v/>
      </c>
      <c r="BU1174" s="607" t="str">
        <f>IFERROR(IF(BT1174="Ⅱロ有り",ROUNDDOWN(L1174*VLOOKUP(K1174,【参考】数式用!$A$4:$J$42,10,FALSE)*AA1174,0),""),"")</f>
        <v/>
      </c>
      <c r="BV1174" s="606" t="str">
        <f>IFERROR(IF(BT1174="Ⅱロなし",ROUNDDOWN(L1174*VLOOKUP(K1174,【参考】数式用!$A$4:$J$42,8,FALSE)*AA1174,0),""),"")</f>
        <v/>
      </c>
    </row>
    <row r="1175" spans="1:74" ht="110.1" customHeight="1" thickBot="1">
      <c r="A1175" s="333">
        <v>1162</v>
      </c>
      <c r="B1175" s="1008" t="str">
        <f>IF(基本情報入力シート!B1197="","",基本情報入力シート!B1197)</f>
        <v/>
      </c>
      <c r="C1175" s="1009"/>
      <c r="D1175" s="1009"/>
      <c r="E1175" s="1009"/>
      <c r="F1175" s="1010"/>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24" t="str">
        <f>IF('別紙様式2-2（個票（４、５月））'!M1175="","",'別紙様式2-2（個票（４、５月））'!M1175)</f>
        <v/>
      </c>
      <c r="N1175" s="584" t="str">
        <f>IF('別紙様式2-2（個票（４、５月））'!N1175="","",'別紙様式2-2（個票（４、５月））'!N1175)</f>
        <v/>
      </c>
      <c r="O1175" s="336"/>
      <c r="P1175" s="337" t="str">
        <f>IFERROR(VLOOKUP(K1175,【参考】数式用!$A$2:$M$57,MATCH(O1175,【参考】数式用!$G$3:$M$3,0)+6,0),"")</f>
        <v/>
      </c>
      <c r="Q1175" s="338" t="s">
        <v>118</v>
      </c>
      <c r="R1175" s="339"/>
      <c r="S1175" s="340" t="s">
        <v>183</v>
      </c>
      <c r="T1175" s="339"/>
      <c r="U1175" s="340" t="s">
        <v>184</v>
      </c>
      <c r="V1175" s="339"/>
      <c r="W1175" s="340" t="s">
        <v>183</v>
      </c>
      <c r="X1175" s="339"/>
      <c r="Y1175" s="340" t="s">
        <v>185</v>
      </c>
      <c r="Z1175" s="340" t="s">
        <v>186</v>
      </c>
      <c r="AA1175" s="340" t="str">
        <f t="shared" si="571"/>
        <v/>
      </c>
      <c r="AB1175" s="341" t="s">
        <v>187</v>
      </c>
      <c r="AC1175" s="342" t="str">
        <f t="shared" si="572"/>
        <v/>
      </c>
      <c r="AD1175" s="509" t="str">
        <f t="shared" si="573"/>
        <v/>
      </c>
      <c r="AE1175" s="343" t="str">
        <f>IFERROR(ROUNDDOWN(ROUNDDOWN(ROUND(L1175*VLOOKUP(K1175,【参考】数式用!$A$2:$M$57,MATCH("処遇改善加算Ⅳ",【参考】数式用!$G$3:$M$3,0)+6,0),0),0)*AA1175*0.5,0), "")</f>
        <v/>
      </c>
      <c r="AF1175" s="344"/>
      <c r="AG1175" s="345"/>
      <c r="AH1175" s="345"/>
      <c r="AI1175" s="344"/>
      <c r="AJ1175" s="382"/>
      <c r="AK1175" s="346"/>
      <c r="AL1175" s="324" t="str">
        <f t="shared" si="574"/>
        <v/>
      </c>
      <c r="AM1175" s="325" t="str">
        <f t="shared" si="575"/>
        <v/>
      </c>
      <c r="AN1175" s="255"/>
      <c r="AO1175" s="577" t="str">
        <f>IFERROR(VLOOKUP(K1175,【参考】数式用!$A$2:$N$57,14,FALSE),"")</f>
        <v/>
      </c>
      <c r="AP1175" s="577" t="str">
        <f t="shared" si="576"/>
        <v/>
      </c>
      <c r="AQ1175" s="560" t="str">
        <f t="shared" si="577"/>
        <v/>
      </c>
      <c r="AR1175" s="560" t="str">
        <f t="shared" si="578"/>
        <v>キャリアパス要件Ⅰ・Ⅱ_</v>
      </c>
      <c r="AS1175" s="632" t="str">
        <f t="shared" si="579"/>
        <v>入力済</v>
      </c>
      <c r="AT1175" s="577" t="str">
        <f t="shared" si="580"/>
        <v/>
      </c>
      <c r="AU1175" s="632" t="str">
        <f t="shared" si="581"/>
        <v>入力済</v>
      </c>
      <c r="AV1175" s="632" t="str">
        <f t="shared" si="582"/>
        <v/>
      </c>
      <c r="AW1175" s="632" t="str">
        <f t="shared" si="583"/>
        <v/>
      </c>
      <c r="AX1175" s="577" t="str">
        <f t="shared" si="584"/>
        <v/>
      </c>
      <c r="AY1175" s="632" t="str">
        <f>IFERROR(VLOOKUP(K1175,【参考】数式用!$AR$3:$AS$49, 2, FALSE), "")</f>
        <v/>
      </c>
      <c r="AZ1175" s="577" t="str">
        <f t="shared" si="585"/>
        <v/>
      </c>
      <c r="BA1175" s="559" t="str">
        <f t="shared" si="586"/>
        <v>入力済</v>
      </c>
      <c r="BB1175" s="632" t="str">
        <f>IFERROR(VLOOKUP(K1175,【参考】数式用!$AX$3:$AY$59, 2, FALSE), "")</f>
        <v/>
      </c>
      <c r="BC1175" s="577" t="str">
        <f t="shared" si="587"/>
        <v/>
      </c>
      <c r="BD1175" s="559" t="str">
        <f t="shared" si="588"/>
        <v>入力済</v>
      </c>
      <c r="BE1175" s="559" t="str">
        <f t="shared" si="589"/>
        <v/>
      </c>
      <c r="BF1175" s="559" t="str">
        <f t="shared" si="590"/>
        <v/>
      </c>
      <c r="BG1175" s="559" t="str">
        <f t="shared" si="591"/>
        <v/>
      </c>
      <c r="BH1175" s="559" t="str">
        <f t="shared" si="592"/>
        <v/>
      </c>
      <c r="BI1175" s="559" t="str">
        <f t="shared" si="593"/>
        <v/>
      </c>
      <c r="BK1175" s="27"/>
      <c r="BL1175" s="606" t="str">
        <f t="shared" si="594"/>
        <v/>
      </c>
      <c r="BM1175" s="606" t="str">
        <f t="shared" si="595"/>
        <v/>
      </c>
      <c r="BN1175" s="606" t="str">
        <f t="shared" si="596"/>
        <v/>
      </c>
      <c r="BO1175" s="607" t="str">
        <f>IFERROR(IF(BN1175="対象",ROUNDDOWN(L1175*VLOOKUP(K1175,【参考】数式用!$A$4:$J$42,10,FALSE)*AA1175,0),""),"")</f>
        <v/>
      </c>
      <c r="BP1175" s="606" t="str">
        <f t="shared" si="600"/>
        <v/>
      </c>
      <c r="BQ1175" s="606" t="str">
        <f t="shared" si="597"/>
        <v/>
      </c>
      <c r="BR1175" s="608" t="str">
        <f t="shared" si="601"/>
        <v/>
      </c>
      <c r="BS1175" s="608" t="str">
        <f t="shared" si="598"/>
        <v/>
      </c>
      <c r="BT1175" s="606" t="str">
        <f t="shared" si="599"/>
        <v/>
      </c>
      <c r="BU1175" s="607" t="str">
        <f>IFERROR(IF(BT1175="Ⅱロ有り",ROUNDDOWN(L1175*VLOOKUP(K1175,【参考】数式用!$A$4:$J$42,10,FALSE)*AA1175,0),""),"")</f>
        <v/>
      </c>
      <c r="BV1175" s="606" t="str">
        <f>IFERROR(IF(BT1175="Ⅱロなし",ROUNDDOWN(L1175*VLOOKUP(K1175,【参考】数式用!$A$4:$J$42,8,FALSE)*AA1175,0),""),"")</f>
        <v/>
      </c>
    </row>
    <row r="1176" spans="1:74" ht="110.1" customHeight="1" thickBot="1">
      <c r="A1176" s="333">
        <v>1163</v>
      </c>
      <c r="B1176" s="1008" t="str">
        <f>IF(基本情報入力シート!B1198="","",基本情報入力シート!B1198)</f>
        <v/>
      </c>
      <c r="C1176" s="1009"/>
      <c r="D1176" s="1009"/>
      <c r="E1176" s="1009"/>
      <c r="F1176" s="1010"/>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24" t="str">
        <f>IF('別紙様式2-2（個票（４、５月））'!M1176="","",'別紙様式2-2（個票（４、５月））'!M1176)</f>
        <v/>
      </c>
      <c r="N1176" s="584" t="str">
        <f>IF('別紙様式2-2（個票（４、５月））'!N1176="","",'別紙様式2-2（個票（４、５月））'!N1176)</f>
        <v/>
      </c>
      <c r="O1176" s="336"/>
      <c r="P1176" s="337" t="str">
        <f>IFERROR(VLOOKUP(K1176,【参考】数式用!$A$2:$M$57,MATCH(O1176,【参考】数式用!$G$3:$M$3,0)+6,0),"")</f>
        <v/>
      </c>
      <c r="Q1176" s="338" t="s">
        <v>118</v>
      </c>
      <c r="R1176" s="339"/>
      <c r="S1176" s="340" t="s">
        <v>183</v>
      </c>
      <c r="T1176" s="339"/>
      <c r="U1176" s="340" t="s">
        <v>184</v>
      </c>
      <c r="V1176" s="339"/>
      <c r="W1176" s="340" t="s">
        <v>183</v>
      </c>
      <c r="X1176" s="339"/>
      <c r="Y1176" s="340" t="s">
        <v>185</v>
      </c>
      <c r="Z1176" s="340" t="s">
        <v>186</v>
      </c>
      <c r="AA1176" s="340" t="str">
        <f t="shared" si="571"/>
        <v/>
      </c>
      <c r="AB1176" s="341" t="s">
        <v>187</v>
      </c>
      <c r="AC1176" s="342" t="str">
        <f t="shared" si="572"/>
        <v/>
      </c>
      <c r="AD1176" s="509" t="str">
        <f t="shared" si="573"/>
        <v/>
      </c>
      <c r="AE1176" s="343" t="str">
        <f>IFERROR(ROUNDDOWN(ROUNDDOWN(ROUND(L1176*VLOOKUP(K1176,【参考】数式用!$A$2:$M$57,MATCH("処遇改善加算Ⅳ",【参考】数式用!$G$3:$M$3,0)+6,0),0),0)*AA1176*0.5,0), "")</f>
        <v/>
      </c>
      <c r="AF1176" s="344"/>
      <c r="AG1176" s="345"/>
      <c r="AH1176" s="345"/>
      <c r="AI1176" s="344"/>
      <c r="AJ1176" s="382"/>
      <c r="AK1176" s="346"/>
      <c r="AL1176" s="324" t="str">
        <f t="shared" si="574"/>
        <v/>
      </c>
      <c r="AM1176" s="325" t="str">
        <f t="shared" si="575"/>
        <v/>
      </c>
      <c r="AN1176" s="255"/>
      <c r="AO1176" s="577" t="str">
        <f>IFERROR(VLOOKUP(K1176,【参考】数式用!$A$2:$N$57,14,FALSE),"")</f>
        <v/>
      </c>
      <c r="AP1176" s="577" t="str">
        <f t="shared" si="576"/>
        <v/>
      </c>
      <c r="AQ1176" s="560" t="str">
        <f t="shared" si="577"/>
        <v/>
      </c>
      <c r="AR1176" s="560" t="str">
        <f t="shared" si="578"/>
        <v>キャリアパス要件Ⅰ・Ⅱ_</v>
      </c>
      <c r="AS1176" s="632" t="str">
        <f t="shared" si="579"/>
        <v>入力済</v>
      </c>
      <c r="AT1176" s="577" t="str">
        <f t="shared" si="580"/>
        <v/>
      </c>
      <c r="AU1176" s="632" t="str">
        <f t="shared" si="581"/>
        <v>入力済</v>
      </c>
      <c r="AV1176" s="632" t="str">
        <f t="shared" si="582"/>
        <v/>
      </c>
      <c r="AW1176" s="632" t="str">
        <f t="shared" si="583"/>
        <v/>
      </c>
      <c r="AX1176" s="577" t="str">
        <f t="shared" si="584"/>
        <v/>
      </c>
      <c r="AY1176" s="632" t="str">
        <f>IFERROR(VLOOKUP(K1176,【参考】数式用!$AR$3:$AS$49, 2, FALSE), "")</f>
        <v/>
      </c>
      <c r="AZ1176" s="577" t="str">
        <f t="shared" si="585"/>
        <v/>
      </c>
      <c r="BA1176" s="559" t="str">
        <f t="shared" si="586"/>
        <v>入力済</v>
      </c>
      <c r="BB1176" s="632" t="str">
        <f>IFERROR(VLOOKUP(K1176,【参考】数式用!$AX$3:$AY$59, 2, FALSE), "")</f>
        <v/>
      </c>
      <c r="BC1176" s="577" t="str">
        <f t="shared" si="587"/>
        <v/>
      </c>
      <c r="BD1176" s="559" t="str">
        <f t="shared" si="588"/>
        <v>入力済</v>
      </c>
      <c r="BE1176" s="559" t="str">
        <f t="shared" si="589"/>
        <v/>
      </c>
      <c r="BF1176" s="559" t="str">
        <f t="shared" si="590"/>
        <v/>
      </c>
      <c r="BG1176" s="559" t="str">
        <f t="shared" si="591"/>
        <v/>
      </c>
      <c r="BH1176" s="559" t="str">
        <f t="shared" si="592"/>
        <v/>
      </c>
      <c r="BI1176" s="559" t="str">
        <f t="shared" si="593"/>
        <v/>
      </c>
      <c r="BK1176" s="27"/>
      <c r="BL1176" s="606" t="str">
        <f t="shared" si="594"/>
        <v/>
      </c>
      <c r="BM1176" s="606" t="str">
        <f t="shared" si="595"/>
        <v/>
      </c>
      <c r="BN1176" s="606" t="str">
        <f t="shared" si="596"/>
        <v/>
      </c>
      <c r="BO1176" s="607" t="str">
        <f>IFERROR(IF(BN1176="対象",ROUNDDOWN(L1176*VLOOKUP(K1176,【参考】数式用!$A$4:$J$42,10,FALSE)*AA1176,0),""),"")</f>
        <v/>
      </c>
      <c r="BP1176" s="606" t="str">
        <f t="shared" si="600"/>
        <v/>
      </c>
      <c r="BQ1176" s="606" t="str">
        <f t="shared" si="597"/>
        <v/>
      </c>
      <c r="BR1176" s="608" t="str">
        <f t="shared" si="601"/>
        <v/>
      </c>
      <c r="BS1176" s="608" t="str">
        <f t="shared" si="598"/>
        <v/>
      </c>
      <c r="BT1176" s="606" t="str">
        <f t="shared" si="599"/>
        <v/>
      </c>
      <c r="BU1176" s="607" t="str">
        <f>IFERROR(IF(BT1176="Ⅱロ有り",ROUNDDOWN(L1176*VLOOKUP(K1176,【参考】数式用!$A$4:$J$42,10,FALSE)*AA1176,0),""),"")</f>
        <v/>
      </c>
      <c r="BV1176" s="606" t="str">
        <f>IFERROR(IF(BT1176="Ⅱロなし",ROUNDDOWN(L1176*VLOOKUP(K1176,【参考】数式用!$A$4:$J$42,8,FALSE)*AA1176,0),""),"")</f>
        <v/>
      </c>
    </row>
    <row r="1177" spans="1:74" ht="110.1" customHeight="1" thickBot="1">
      <c r="A1177" s="333">
        <v>1164</v>
      </c>
      <c r="B1177" s="1008" t="str">
        <f>IF(基本情報入力シート!B1199="","",基本情報入力シート!B1199)</f>
        <v/>
      </c>
      <c r="C1177" s="1009"/>
      <c r="D1177" s="1009"/>
      <c r="E1177" s="1009"/>
      <c r="F1177" s="1010"/>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24" t="str">
        <f>IF('別紙様式2-2（個票（４、５月））'!M1177="","",'別紙様式2-2（個票（４、５月））'!M1177)</f>
        <v/>
      </c>
      <c r="N1177" s="584" t="str">
        <f>IF('別紙様式2-2（個票（４、５月））'!N1177="","",'別紙様式2-2（個票（４、５月））'!N1177)</f>
        <v/>
      </c>
      <c r="O1177" s="336"/>
      <c r="P1177" s="337" t="str">
        <f>IFERROR(VLOOKUP(K1177,【参考】数式用!$A$2:$M$57,MATCH(O1177,【参考】数式用!$G$3:$M$3,0)+6,0),"")</f>
        <v/>
      </c>
      <c r="Q1177" s="338" t="s">
        <v>118</v>
      </c>
      <c r="R1177" s="339"/>
      <c r="S1177" s="340" t="s">
        <v>183</v>
      </c>
      <c r="T1177" s="339"/>
      <c r="U1177" s="340" t="s">
        <v>184</v>
      </c>
      <c r="V1177" s="339"/>
      <c r="W1177" s="340" t="s">
        <v>183</v>
      </c>
      <c r="X1177" s="339"/>
      <c r="Y1177" s="340" t="s">
        <v>185</v>
      </c>
      <c r="Z1177" s="340" t="s">
        <v>186</v>
      </c>
      <c r="AA1177" s="340" t="str">
        <f t="shared" si="571"/>
        <v/>
      </c>
      <c r="AB1177" s="341" t="s">
        <v>187</v>
      </c>
      <c r="AC1177" s="342" t="str">
        <f t="shared" si="572"/>
        <v/>
      </c>
      <c r="AD1177" s="509" t="str">
        <f t="shared" si="573"/>
        <v/>
      </c>
      <c r="AE1177" s="343" t="str">
        <f>IFERROR(ROUNDDOWN(ROUNDDOWN(ROUND(L1177*VLOOKUP(K1177,【参考】数式用!$A$2:$M$57,MATCH("処遇改善加算Ⅳ",【参考】数式用!$G$3:$M$3,0)+6,0),0),0)*AA1177*0.5,0), "")</f>
        <v/>
      </c>
      <c r="AF1177" s="344"/>
      <c r="AG1177" s="345"/>
      <c r="AH1177" s="345"/>
      <c r="AI1177" s="344"/>
      <c r="AJ1177" s="382"/>
      <c r="AK1177" s="346"/>
      <c r="AL1177" s="324" t="str">
        <f t="shared" si="574"/>
        <v/>
      </c>
      <c r="AM1177" s="325" t="str">
        <f t="shared" si="575"/>
        <v/>
      </c>
      <c r="AN1177" s="255"/>
      <c r="AO1177" s="577" t="str">
        <f>IFERROR(VLOOKUP(K1177,【参考】数式用!$A$2:$N$57,14,FALSE),"")</f>
        <v/>
      </c>
      <c r="AP1177" s="577" t="str">
        <f t="shared" si="576"/>
        <v/>
      </c>
      <c r="AQ1177" s="560" t="str">
        <f t="shared" si="577"/>
        <v/>
      </c>
      <c r="AR1177" s="560" t="str">
        <f t="shared" si="578"/>
        <v>キャリアパス要件Ⅰ・Ⅱ_</v>
      </c>
      <c r="AS1177" s="632" t="str">
        <f t="shared" si="579"/>
        <v>入力済</v>
      </c>
      <c r="AT1177" s="577" t="str">
        <f t="shared" si="580"/>
        <v/>
      </c>
      <c r="AU1177" s="632" t="str">
        <f t="shared" si="581"/>
        <v>入力済</v>
      </c>
      <c r="AV1177" s="632" t="str">
        <f t="shared" si="582"/>
        <v/>
      </c>
      <c r="AW1177" s="632" t="str">
        <f t="shared" si="583"/>
        <v/>
      </c>
      <c r="AX1177" s="577" t="str">
        <f t="shared" si="584"/>
        <v/>
      </c>
      <c r="AY1177" s="632" t="str">
        <f>IFERROR(VLOOKUP(K1177,【参考】数式用!$AR$3:$AS$49, 2, FALSE), "")</f>
        <v/>
      </c>
      <c r="AZ1177" s="577" t="str">
        <f t="shared" si="585"/>
        <v/>
      </c>
      <c r="BA1177" s="559" t="str">
        <f t="shared" si="586"/>
        <v>入力済</v>
      </c>
      <c r="BB1177" s="632" t="str">
        <f>IFERROR(VLOOKUP(K1177,【参考】数式用!$AX$3:$AY$59, 2, FALSE), "")</f>
        <v/>
      </c>
      <c r="BC1177" s="577" t="str">
        <f t="shared" si="587"/>
        <v/>
      </c>
      <c r="BD1177" s="559" t="str">
        <f t="shared" si="588"/>
        <v>入力済</v>
      </c>
      <c r="BE1177" s="559" t="str">
        <f t="shared" si="589"/>
        <v/>
      </c>
      <c r="BF1177" s="559" t="str">
        <f t="shared" si="590"/>
        <v/>
      </c>
      <c r="BG1177" s="559" t="str">
        <f t="shared" si="591"/>
        <v/>
      </c>
      <c r="BH1177" s="559" t="str">
        <f t="shared" si="592"/>
        <v/>
      </c>
      <c r="BI1177" s="559" t="str">
        <f t="shared" si="593"/>
        <v/>
      </c>
      <c r="BK1177" s="27"/>
      <c r="BL1177" s="606" t="str">
        <f t="shared" si="594"/>
        <v/>
      </c>
      <c r="BM1177" s="606" t="str">
        <f t="shared" si="595"/>
        <v/>
      </c>
      <c r="BN1177" s="606" t="str">
        <f t="shared" si="596"/>
        <v/>
      </c>
      <c r="BO1177" s="607" t="str">
        <f>IFERROR(IF(BN1177="対象",ROUNDDOWN(L1177*VLOOKUP(K1177,【参考】数式用!$A$4:$J$42,10,FALSE)*AA1177,0),""),"")</f>
        <v/>
      </c>
      <c r="BP1177" s="606" t="str">
        <f t="shared" si="600"/>
        <v/>
      </c>
      <c r="BQ1177" s="606" t="str">
        <f t="shared" si="597"/>
        <v/>
      </c>
      <c r="BR1177" s="608" t="str">
        <f t="shared" si="601"/>
        <v/>
      </c>
      <c r="BS1177" s="608" t="str">
        <f t="shared" si="598"/>
        <v/>
      </c>
      <c r="BT1177" s="606" t="str">
        <f t="shared" si="599"/>
        <v/>
      </c>
      <c r="BU1177" s="607" t="str">
        <f>IFERROR(IF(BT1177="Ⅱロ有り",ROUNDDOWN(L1177*VLOOKUP(K1177,【参考】数式用!$A$4:$J$42,10,FALSE)*AA1177,0),""),"")</f>
        <v/>
      </c>
      <c r="BV1177" s="606" t="str">
        <f>IFERROR(IF(BT1177="Ⅱロなし",ROUNDDOWN(L1177*VLOOKUP(K1177,【参考】数式用!$A$4:$J$42,8,FALSE)*AA1177,0),""),"")</f>
        <v/>
      </c>
    </row>
    <row r="1178" spans="1:74" ht="110.1" customHeight="1" thickBot="1">
      <c r="A1178" s="333">
        <v>1165</v>
      </c>
      <c r="B1178" s="1008" t="str">
        <f>IF(基本情報入力シート!B1200="","",基本情報入力シート!B1200)</f>
        <v/>
      </c>
      <c r="C1178" s="1009"/>
      <c r="D1178" s="1009"/>
      <c r="E1178" s="1009"/>
      <c r="F1178" s="1010"/>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24" t="str">
        <f>IF('別紙様式2-2（個票（４、５月））'!M1178="","",'別紙様式2-2（個票（４、５月））'!M1178)</f>
        <v/>
      </c>
      <c r="N1178" s="584" t="str">
        <f>IF('別紙様式2-2（個票（４、５月））'!N1178="","",'別紙様式2-2（個票（４、５月））'!N1178)</f>
        <v/>
      </c>
      <c r="O1178" s="336"/>
      <c r="P1178" s="337" t="str">
        <f>IFERROR(VLOOKUP(K1178,【参考】数式用!$A$2:$M$57,MATCH(O1178,【参考】数式用!$G$3:$M$3,0)+6,0),"")</f>
        <v/>
      </c>
      <c r="Q1178" s="338" t="s">
        <v>118</v>
      </c>
      <c r="R1178" s="339"/>
      <c r="S1178" s="340" t="s">
        <v>183</v>
      </c>
      <c r="T1178" s="339"/>
      <c r="U1178" s="340" t="s">
        <v>184</v>
      </c>
      <c r="V1178" s="339"/>
      <c r="W1178" s="340" t="s">
        <v>183</v>
      </c>
      <c r="X1178" s="339"/>
      <c r="Y1178" s="340" t="s">
        <v>185</v>
      </c>
      <c r="Z1178" s="340" t="s">
        <v>186</v>
      </c>
      <c r="AA1178" s="340" t="str">
        <f t="shared" si="571"/>
        <v/>
      </c>
      <c r="AB1178" s="341" t="s">
        <v>187</v>
      </c>
      <c r="AC1178" s="342" t="str">
        <f t="shared" si="572"/>
        <v/>
      </c>
      <c r="AD1178" s="509" t="str">
        <f t="shared" si="573"/>
        <v/>
      </c>
      <c r="AE1178" s="343" t="str">
        <f>IFERROR(ROUNDDOWN(ROUNDDOWN(ROUND(L1178*VLOOKUP(K1178,【参考】数式用!$A$2:$M$57,MATCH("処遇改善加算Ⅳ",【参考】数式用!$G$3:$M$3,0)+6,0),0),0)*AA1178*0.5,0), "")</f>
        <v/>
      </c>
      <c r="AF1178" s="344"/>
      <c r="AG1178" s="345"/>
      <c r="AH1178" s="345"/>
      <c r="AI1178" s="344"/>
      <c r="AJ1178" s="382"/>
      <c r="AK1178" s="346"/>
      <c r="AL1178" s="324" t="str">
        <f t="shared" si="574"/>
        <v/>
      </c>
      <c r="AM1178" s="325" t="str">
        <f t="shared" si="575"/>
        <v/>
      </c>
      <c r="AN1178" s="255"/>
      <c r="AO1178" s="577" t="str">
        <f>IFERROR(VLOOKUP(K1178,【参考】数式用!$A$2:$N$57,14,FALSE),"")</f>
        <v/>
      </c>
      <c r="AP1178" s="577" t="str">
        <f t="shared" si="576"/>
        <v/>
      </c>
      <c r="AQ1178" s="560" t="str">
        <f t="shared" si="577"/>
        <v/>
      </c>
      <c r="AR1178" s="560" t="str">
        <f t="shared" si="578"/>
        <v>キャリアパス要件Ⅰ・Ⅱ_</v>
      </c>
      <c r="AS1178" s="632" t="str">
        <f t="shared" si="579"/>
        <v>入力済</v>
      </c>
      <c r="AT1178" s="577" t="str">
        <f t="shared" si="580"/>
        <v/>
      </c>
      <c r="AU1178" s="632" t="str">
        <f t="shared" si="581"/>
        <v>入力済</v>
      </c>
      <c r="AV1178" s="632" t="str">
        <f t="shared" si="582"/>
        <v/>
      </c>
      <c r="AW1178" s="632" t="str">
        <f t="shared" si="583"/>
        <v/>
      </c>
      <c r="AX1178" s="577" t="str">
        <f t="shared" si="584"/>
        <v/>
      </c>
      <c r="AY1178" s="632" t="str">
        <f>IFERROR(VLOOKUP(K1178,【参考】数式用!$AR$3:$AS$49, 2, FALSE), "")</f>
        <v/>
      </c>
      <c r="AZ1178" s="577" t="str">
        <f t="shared" si="585"/>
        <v/>
      </c>
      <c r="BA1178" s="559" t="str">
        <f t="shared" si="586"/>
        <v>入力済</v>
      </c>
      <c r="BB1178" s="632" t="str">
        <f>IFERROR(VLOOKUP(K1178,【参考】数式用!$AX$3:$AY$59, 2, FALSE), "")</f>
        <v/>
      </c>
      <c r="BC1178" s="577" t="str">
        <f t="shared" si="587"/>
        <v/>
      </c>
      <c r="BD1178" s="559" t="str">
        <f t="shared" si="588"/>
        <v>入力済</v>
      </c>
      <c r="BE1178" s="559" t="str">
        <f t="shared" si="589"/>
        <v/>
      </c>
      <c r="BF1178" s="559" t="str">
        <f t="shared" si="590"/>
        <v/>
      </c>
      <c r="BG1178" s="559" t="str">
        <f t="shared" si="591"/>
        <v/>
      </c>
      <c r="BH1178" s="559" t="str">
        <f t="shared" si="592"/>
        <v/>
      </c>
      <c r="BI1178" s="559" t="str">
        <f t="shared" si="593"/>
        <v/>
      </c>
      <c r="BK1178" s="27"/>
      <c r="BL1178" s="606" t="str">
        <f t="shared" si="594"/>
        <v/>
      </c>
      <c r="BM1178" s="606" t="str">
        <f t="shared" si="595"/>
        <v/>
      </c>
      <c r="BN1178" s="606" t="str">
        <f t="shared" si="596"/>
        <v/>
      </c>
      <c r="BO1178" s="607" t="str">
        <f>IFERROR(IF(BN1178="対象",ROUNDDOWN(L1178*VLOOKUP(K1178,【参考】数式用!$A$4:$J$42,10,FALSE)*AA1178,0),""),"")</f>
        <v/>
      </c>
      <c r="BP1178" s="606" t="str">
        <f t="shared" si="600"/>
        <v/>
      </c>
      <c r="BQ1178" s="606" t="str">
        <f t="shared" si="597"/>
        <v/>
      </c>
      <c r="BR1178" s="608" t="str">
        <f t="shared" si="601"/>
        <v/>
      </c>
      <c r="BS1178" s="608" t="str">
        <f t="shared" si="598"/>
        <v/>
      </c>
      <c r="BT1178" s="606" t="str">
        <f t="shared" si="599"/>
        <v/>
      </c>
      <c r="BU1178" s="607" t="str">
        <f>IFERROR(IF(BT1178="Ⅱロ有り",ROUNDDOWN(L1178*VLOOKUP(K1178,【参考】数式用!$A$4:$J$42,10,FALSE)*AA1178,0),""),"")</f>
        <v/>
      </c>
      <c r="BV1178" s="606" t="str">
        <f>IFERROR(IF(BT1178="Ⅱロなし",ROUNDDOWN(L1178*VLOOKUP(K1178,【参考】数式用!$A$4:$J$42,8,FALSE)*AA1178,0),""),"")</f>
        <v/>
      </c>
    </row>
    <row r="1179" spans="1:74" ht="110.1" customHeight="1" thickBot="1">
      <c r="A1179" s="333">
        <v>1166</v>
      </c>
      <c r="B1179" s="1008" t="str">
        <f>IF(基本情報入力シート!B1201="","",基本情報入力シート!B1201)</f>
        <v/>
      </c>
      <c r="C1179" s="1009"/>
      <c r="D1179" s="1009"/>
      <c r="E1179" s="1009"/>
      <c r="F1179" s="1010"/>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24" t="str">
        <f>IF('別紙様式2-2（個票（４、５月））'!M1179="","",'別紙様式2-2（個票（４、５月））'!M1179)</f>
        <v/>
      </c>
      <c r="N1179" s="584" t="str">
        <f>IF('別紙様式2-2（個票（４、５月））'!N1179="","",'別紙様式2-2（個票（４、５月））'!N1179)</f>
        <v/>
      </c>
      <c r="O1179" s="336"/>
      <c r="P1179" s="337" t="str">
        <f>IFERROR(VLOOKUP(K1179,【参考】数式用!$A$2:$M$57,MATCH(O1179,【参考】数式用!$G$3:$M$3,0)+6,0),"")</f>
        <v/>
      </c>
      <c r="Q1179" s="338" t="s">
        <v>118</v>
      </c>
      <c r="R1179" s="339"/>
      <c r="S1179" s="340" t="s">
        <v>183</v>
      </c>
      <c r="T1179" s="339"/>
      <c r="U1179" s="340" t="s">
        <v>184</v>
      </c>
      <c r="V1179" s="339"/>
      <c r="W1179" s="340" t="s">
        <v>183</v>
      </c>
      <c r="X1179" s="339"/>
      <c r="Y1179" s="340" t="s">
        <v>185</v>
      </c>
      <c r="Z1179" s="340" t="s">
        <v>186</v>
      </c>
      <c r="AA1179" s="340" t="str">
        <f t="shared" si="571"/>
        <v/>
      </c>
      <c r="AB1179" s="341" t="s">
        <v>187</v>
      </c>
      <c r="AC1179" s="342" t="str">
        <f t="shared" si="572"/>
        <v/>
      </c>
      <c r="AD1179" s="509" t="str">
        <f t="shared" si="573"/>
        <v/>
      </c>
      <c r="AE1179" s="343" t="str">
        <f>IFERROR(ROUNDDOWN(ROUNDDOWN(ROUND(L1179*VLOOKUP(K1179,【参考】数式用!$A$2:$M$57,MATCH("処遇改善加算Ⅳ",【参考】数式用!$G$3:$M$3,0)+6,0),0),0)*AA1179*0.5,0), "")</f>
        <v/>
      </c>
      <c r="AF1179" s="344"/>
      <c r="AG1179" s="345"/>
      <c r="AH1179" s="345"/>
      <c r="AI1179" s="344"/>
      <c r="AJ1179" s="382"/>
      <c r="AK1179" s="346"/>
      <c r="AL1179" s="324" t="str">
        <f t="shared" si="574"/>
        <v/>
      </c>
      <c r="AM1179" s="325" t="str">
        <f t="shared" si="575"/>
        <v/>
      </c>
      <c r="AN1179" s="255"/>
      <c r="AO1179" s="577" t="str">
        <f>IFERROR(VLOOKUP(K1179,【参考】数式用!$A$2:$N$57,14,FALSE),"")</f>
        <v/>
      </c>
      <c r="AP1179" s="577" t="str">
        <f t="shared" si="576"/>
        <v/>
      </c>
      <c r="AQ1179" s="560" t="str">
        <f t="shared" si="577"/>
        <v/>
      </c>
      <c r="AR1179" s="560" t="str">
        <f t="shared" si="578"/>
        <v>キャリアパス要件Ⅰ・Ⅱ_</v>
      </c>
      <c r="AS1179" s="632" t="str">
        <f t="shared" si="579"/>
        <v>入力済</v>
      </c>
      <c r="AT1179" s="577" t="str">
        <f t="shared" si="580"/>
        <v/>
      </c>
      <c r="AU1179" s="632" t="str">
        <f t="shared" si="581"/>
        <v>入力済</v>
      </c>
      <c r="AV1179" s="632" t="str">
        <f t="shared" si="582"/>
        <v/>
      </c>
      <c r="AW1179" s="632" t="str">
        <f t="shared" si="583"/>
        <v/>
      </c>
      <c r="AX1179" s="577" t="str">
        <f t="shared" si="584"/>
        <v/>
      </c>
      <c r="AY1179" s="632" t="str">
        <f>IFERROR(VLOOKUP(K1179,【参考】数式用!$AR$3:$AS$49, 2, FALSE), "")</f>
        <v/>
      </c>
      <c r="AZ1179" s="577" t="str">
        <f t="shared" si="585"/>
        <v/>
      </c>
      <c r="BA1179" s="559" t="str">
        <f t="shared" si="586"/>
        <v>入力済</v>
      </c>
      <c r="BB1179" s="632" t="str">
        <f>IFERROR(VLOOKUP(K1179,【参考】数式用!$AX$3:$AY$59, 2, FALSE), "")</f>
        <v/>
      </c>
      <c r="BC1179" s="577" t="str">
        <f t="shared" si="587"/>
        <v/>
      </c>
      <c r="BD1179" s="559" t="str">
        <f t="shared" si="588"/>
        <v>入力済</v>
      </c>
      <c r="BE1179" s="559" t="str">
        <f t="shared" si="589"/>
        <v/>
      </c>
      <c r="BF1179" s="559" t="str">
        <f t="shared" si="590"/>
        <v/>
      </c>
      <c r="BG1179" s="559" t="str">
        <f t="shared" si="591"/>
        <v/>
      </c>
      <c r="BH1179" s="559" t="str">
        <f t="shared" si="592"/>
        <v/>
      </c>
      <c r="BI1179" s="559" t="str">
        <f t="shared" si="593"/>
        <v/>
      </c>
      <c r="BK1179" s="27"/>
      <c r="BL1179" s="606" t="str">
        <f t="shared" si="594"/>
        <v/>
      </c>
      <c r="BM1179" s="606" t="str">
        <f t="shared" si="595"/>
        <v/>
      </c>
      <c r="BN1179" s="606" t="str">
        <f t="shared" si="596"/>
        <v/>
      </c>
      <c r="BO1179" s="607" t="str">
        <f>IFERROR(IF(BN1179="対象",ROUNDDOWN(L1179*VLOOKUP(K1179,【参考】数式用!$A$4:$J$42,10,FALSE)*AA1179,0),""),"")</f>
        <v/>
      </c>
      <c r="BP1179" s="606" t="str">
        <f t="shared" si="600"/>
        <v/>
      </c>
      <c r="BQ1179" s="606" t="str">
        <f t="shared" si="597"/>
        <v/>
      </c>
      <c r="BR1179" s="608" t="str">
        <f t="shared" si="601"/>
        <v/>
      </c>
      <c r="BS1179" s="608" t="str">
        <f t="shared" si="598"/>
        <v/>
      </c>
      <c r="BT1179" s="606" t="str">
        <f t="shared" si="599"/>
        <v/>
      </c>
      <c r="BU1179" s="607" t="str">
        <f>IFERROR(IF(BT1179="Ⅱロ有り",ROUNDDOWN(L1179*VLOOKUP(K1179,【参考】数式用!$A$4:$J$42,10,FALSE)*AA1179,0),""),"")</f>
        <v/>
      </c>
      <c r="BV1179" s="606" t="str">
        <f>IFERROR(IF(BT1179="Ⅱロなし",ROUNDDOWN(L1179*VLOOKUP(K1179,【参考】数式用!$A$4:$J$42,8,FALSE)*AA1179,0),""),"")</f>
        <v/>
      </c>
    </row>
    <row r="1180" spans="1:74" ht="110.1" customHeight="1" thickBot="1">
      <c r="A1180" s="333">
        <v>1167</v>
      </c>
      <c r="B1180" s="1008" t="str">
        <f>IF(基本情報入力シート!B1202="","",基本情報入力シート!B1202)</f>
        <v/>
      </c>
      <c r="C1180" s="1009"/>
      <c r="D1180" s="1009"/>
      <c r="E1180" s="1009"/>
      <c r="F1180" s="1010"/>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24" t="str">
        <f>IF('別紙様式2-2（個票（４、５月））'!M1180="","",'別紙様式2-2（個票（４、５月））'!M1180)</f>
        <v/>
      </c>
      <c r="N1180" s="584" t="str">
        <f>IF('別紙様式2-2（個票（４、５月））'!N1180="","",'別紙様式2-2（個票（４、５月））'!N1180)</f>
        <v/>
      </c>
      <c r="O1180" s="336"/>
      <c r="P1180" s="337" t="str">
        <f>IFERROR(VLOOKUP(K1180,【参考】数式用!$A$2:$M$57,MATCH(O1180,【参考】数式用!$G$3:$M$3,0)+6,0),"")</f>
        <v/>
      </c>
      <c r="Q1180" s="338" t="s">
        <v>118</v>
      </c>
      <c r="R1180" s="339"/>
      <c r="S1180" s="340" t="s">
        <v>183</v>
      </c>
      <c r="T1180" s="339"/>
      <c r="U1180" s="340" t="s">
        <v>184</v>
      </c>
      <c r="V1180" s="339"/>
      <c r="W1180" s="340" t="s">
        <v>183</v>
      </c>
      <c r="X1180" s="339"/>
      <c r="Y1180" s="340" t="s">
        <v>185</v>
      </c>
      <c r="Z1180" s="340" t="s">
        <v>186</v>
      </c>
      <c r="AA1180" s="340" t="str">
        <f t="shared" si="571"/>
        <v/>
      </c>
      <c r="AB1180" s="341" t="s">
        <v>187</v>
      </c>
      <c r="AC1180" s="342" t="str">
        <f t="shared" si="572"/>
        <v/>
      </c>
      <c r="AD1180" s="509" t="str">
        <f t="shared" si="573"/>
        <v/>
      </c>
      <c r="AE1180" s="343" t="str">
        <f>IFERROR(ROUNDDOWN(ROUNDDOWN(ROUND(L1180*VLOOKUP(K1180,【参考】数式用!$A$2:$M$57,MATCH("処遇改善加算Ⅳ",【参考】数式用!$G$3:$M$3,0)+6,0),0),0)*AA1180*0.5,0), "")</f>
        <v/>
      </c>
      <c r="AF1180" s="344"/>
      <c r="AG1180" s="345"/>
      <c r="AH1180" s="345"/>
      <c r="AI1180" s="344"/>
      <c r="AJ1180" s="382"/>
      <c r="AK1180" s="346"/>
      <c r="AL1180" s="324" t="str">
        <f t="shared" si="574"/>
        <v/>
      </c>
      <c r="AM1180" s="325" t="str">
        <f t="shared" si="575"/>
        <v/>
      </c>
      <c r="AN1180" s="255"/>
      <c r="AO1180" s="577" t="str">
        <f>IFERROR(VLOOKUP(K1180,【参考】数式用!$A$2:$N$57,14,FALSE),"")</f>
        <v/>
      </c>
      <c r="AP1180" s="577" t="str">
        <f t="shared" si="576"/>
        <v/>
      </c>
      <c r="AQ1180" s="560" t="str">
        <f t="shared" si="577"/>
        <v/>
      </c>
      <c r="AR1180" s="560" t="str">
        <f t="shared" si="578"/>
        <v>キャリアパス要件Ⅰ・Ⅱ_</v>
      </c>
      <c r="AS1180" s="632" t="str">
        <f t="shared" si="579"/>
        <v>入力済</v>
      </c>
      <c r="AT1180" s="577" t="str">
        <f t="shared" si="580"/>
        <v/>
      </c>
      <c r="AU1180" s="632" t="str">
        <f t="shared" si="581"/>
        <v>入力済</v>
      </c>
      <c r="AV1180" s="632" t="str">
        <f t="shared" si="582"/>
        <v/>
      </c>
      <c r="AW1180" s="632" t="str">
        <f t="shared" si="583"/>
        <v/>
      </c>
      <c r="AX1180" s="577" t="str">
        <f t="shared" si="584"/>
        <v/>
      </c>
      <c r="AY1180" s="632" t="str">
        <f>IFERROR(VLOOKUP(K1180,【参考】数式用!$AR$3:$AS$49, 2, FALSE), "")</f>
        <v/>
      </c>
      <c r="AZ1180" s="577" t="str">
        <f t="shared" si="585"/>
        <v/>
      </c>
      <c r="BA1180" s="559" t="str">
        <f t="shared" si="586"/>
        <v>入力済</v>
      </c>
      <c r="BB1180" s="632" t="str">
        <f>IFERROR(VLOOKUP(K1180,【参考】数式用!$AX$3:$AY$59, 2, FALSE), "")</f>
        <v/>
      </c>
      <c r="BC1180" s="577" t="str">
        <f t="shared" si="587"/>
        <v/>
      </c>
      <c r="BD1180" s="559" t="str">
        <f t="shared" si="588"/>
        <v>入力済</v>
      </c>
      <c r="BE1180" s="559" t="str">
        <f t="shared" si="589"/>
        <v/>
      </c>
      <c r="BF1180" s="559" t="str">
        <f t="shared" si="590"/>
        <v/>
      </c>
      <c r="BG1180" s="559" t="str">
        <f t="shared" si="591"/>
        <v/>
      </c>
      <c r="BH1180" s="559" t="str">
        <f t="shared" si="592"/>
        <v/>
      </c>
      <c r="BI1180" s="559" t="str">
        <f t="shared" si="593"/>
        <v/>
      </c>
      <c r="BK1180" s="27"/>
      <c r="BL1180" s="606" t="str">
        <f t="shared" si="594"/>
        <v/>
      </c>
      <c r="BM1180" s="606" t="str">
        <f t="shared" si="595"/>
        <v/>
      </c>
      <c r="BN1180" s="606" t="str">
        <f t="shared" si="596"/>
        <v/>
      </c>
      <c r="BO1180" s="607" t="str">
        <f>IFERROR(IF(BN1180="対象",ROUNDDOWN(L1180*VLOOKUP(K1180,【参考】数式用!$A$4:$J$42,10,FALSE)*AA1180,0),""),"")</f>
        <v/>
      </c>
      <c r="BP1180" s="606" t="str">
        <f t="shared" si="600"/>
        <v/>
      </c>
      <c r="BQ1180" s="606" t="str">
        <f t="shared" si="597"/>
        <v/>
      </c>
      <c r="BR1180" s="608" t="str">
        <f t="shared" si="601"/>
        <v/>
      </c>
      <c r="BS1180" s="608" t="str">
        <f t="shared" si="598"/>
        <v/>
      </c>
      <c r="BT1180" s="606" t="str">
        <f t="shared" si="599"/>
        <v/>
      </c>
      <c r="BU1180" s="607" t="str">
        <f>IFERROR(IF(BT1180="Ⅱロ有り",ROUNDDOWN(L1180*VLOOKUP(K1180,【参考】数式用!$A$4:$J$42,10,FALSE)*AA1180,0),""),"")</f>
        <v/>
      </c>
      <c r="BV1180" s="606" t="str">
        <f>IFERROR(IF(BT1180="Ⅱロなし",ROUNDDOWN(L1180*VLOOKUP(K1180,【参考】数式用!$A$4:$J$42,8,FALSE)*AA1180,0),""),"")</f>
        <v/>
      </c>
    </row>
    <row r="1181" spans="1:74" ht="110.1" customHeight="1" thickBot="1">
      <c r="A1181" s="333">
        <v>1168</v>
      </c>
      <c r="B1181" s="1008" t="str">
        <f>IF(基本情報入力シート!B1203="","",基本情報入力シート!B1203)</f>
        <v/>
      </c>
      <c r="C1181" s="1009"/>
      <c r="D1181" s="1009"/>
      <c r="E1181" s="1009"/>
      <c r="F1181" s="1010"/>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24" t="str">
        <f>IF('別紙様式2-2（個票（４、５月））'!M1181="","",'別紙様式2-2（個票（４、５月））'!M1181)</f>
        <v/>
      </c>
      <c r="N1181" s="584" t="str">
        <f>IF('別紙様式2-2（個票（４、５月））'!N1181="","",'別紙様式2-2（個票（４、５月））'!N1181)</f>
        <v/>
      </c>
      <c r="O1181" s="336"/>
      <c r="P1181" s="337" t="str">
        <f>IFERROR(VLOOKUP(K1181,【参考】数式用!$A$2:$M$57,MATCH(O1181,【参考】数式用!$G$3:$M$3,0)+6,0),"")</f>
        <v/>
      </c>
      <c r="Q1181" s="338" t="s">
        <v>118</v>
      </c>
      <c r="R1181" s="339"/>
      <c r="S1181" s="340" t="s">
        <v>183</v>
      </c>
      <c r="T1181" s="339"/>
      <c r="U1181" s="340" t="s">
        <v>184</v>
      </c>
      <c r="V1181" s="339"/>
      <c r="W1181" s="340" t="s">
        <v>183</v>
      </c>
      <c r="X1181" s="339"/>
      <c r="Y1181" s="340" t="s">
        <v>185</v>
      </c>
      <c r="Z1181" s="340" t="s">
        <v>186</v>
      </c>
      <c r="AA1181" s="340" t="str">
        <f t="shared" si="571"/>
        <v/>
      </c>
      <c r="AB1181" s="341" t="s">
        <v>187</v>
      </c>
      <c r="AC1181" s="342" t="str">
        <f t="shared" si="572"/>
        <v/>
      </c>
      <c r="AD1181" s="509" t="str">
        <f t="shared" si="573"/>
        <v/>
      </c>
      <c r="AE1181" s="343" t="str">
        <f>IFERROR(ROUNDDOWN(ROUNDDOWN(ROUND(L1181*VLOOKUP(K1181,【参考】数式用!$A$2:$M$57,MATCH("処遇改善加算Ⅳ",【参考】数式用!$G$3:$M$3,0)+6,0),0),0)*AA1181*0.5,0), "")</f>
        <v/>
      </c>
      <c r="AF1181" s="344"/>
      <c r="AG1181" s="345"/>
      <c r="AH1181" s="345"/>
      <c r="AI1181" s="344"/>
      <c r="AJ1181" s="382"/>
      <c r="AK1181" s="346"/>
      <c r="AL1181" s="324" t="str">
        <f t="shared" si="574"/>
        <v/>
      </c>
      <c r="AM1181" s="325" t="str">
        <f t="shared" si="575"/>
        <v/>
      </c>
      <c r="AN1181" s="255"/>
      <c r="AO1181" s="577" t="str">
        <f>IFERROR(VLOOKUP(K1181,【参考】数式用!$A$2:$N$57,14,FALSE),"")</f>
        <v/>
      </c>
      <c r="AP1181" s="577" t="str">
        <f t="shared" si="576"/>
        <v/>
      </c>
      <c r="AQ1181" s="560" t="str">
        <f t="shared" si="577"/>
        <v/>
      </c>
      <c r="AR1181" s="560" t="str">
        <f t="shared" si="578"/>
        <v>キャリアパス要件Ⅰ・Ⅱ_</v>
      </c>
      <c r="AS1181" s="632" t="str">
        <f t="shared" si="579"/>
        <v>入力済</v>
      </c>
      <c r="AT1181" s="577" t="str">
        <f t="shared" si="580"/>
        <v/>
      </c>
      <c r="AU1181" s="632" t="str">
        <f t="shared" si="581"/>
        <v>入力済</v>
      </c>
      <c r="AV1181" s="632" t="str">
        <f t="shared" si="582"/>
        <v/>
      </c>
      <c r="AW1181" s="632" t="str">
        <f t="shared" si="583"/>
        <v/>
      </c>
      <c r="AX1181" s="577" t="str">
        <f t="shared" si="584"/>
        <v/>
      </c>
      <c r="AY1181" s="632" t="str">
        <f>IFERROR(VLOOKUP(K1181,【参考】数式用!$AR$3:$AS$49, 2, FALSE), "")</f>
        <v/>
      </c>
      <c r="AZ1181" s="577" t="str">
        <f t="shared" si="585"/>
        <v/>
      </c>
      <c r="BA1181" s="559" t="str">
        <f t="shared" si="586"/>
        <v>入力済</v>
      </c>
      <c r="BB1181" s="632" t="str">
        <f>IFERROR(VLOOKUP(K1181,【参考】数式用!$AX$3:$AY$59, 2, FALSE), "")</f>
        <v/>
      </c>
      <c r="BC1181" s="577" t="str">
        <f t="shared" si="587"/>
        <v/>
      </c>
      <c r="BD1181" s="559" t="str">
        <f t="shared" si="588"/>
        <v>入力済</v>
      </c>
      <c r="BE1181" s="559" t="str">
        <f t="shared" si="589"/>
        <v/>
      </c>
      <c r="BF1181" s="559" t="str">
        <f t="shared" si="590"/>
        <v/>
      </c>
      <c r="BG1181" s="559" t="str">
        <f t="shared" si="591"/>
        <v/>
      </c>
      <c r="BH1181" s="559" t="str">
        <f t="shared" si="592"/>
        <v/>
      </c>
      <c r="BI1181" s="559" t="str">
        <f t="shared" si="593"/>
        <v/>
      </c>
      <c r="BK1181" s="27"/>
      <c r="BL1181" s="606" t="str">
        <f t="shared" si="594"/>
        <v/>
      </c>
      <c r="BM1181" s="606" t="str">
        <f t="shared" si="595"/>
        <v/>
      </c>
      <c r="BN1181" s="606" t="str">
        <f t="shared" si="596"/>
        <v/>
      </c>
      <c r="BO1181" s="607" t="str">
        <f>IFERROR(IF(BN1181="対象",ROUNDDOWN(L1181*VLOOKUP(K1181,【参考】数式用!$A$4:$J$42,10,FALSE)*AA1181,0),""),"")</f>
        <v/>
      </c>
      <c r="BP1181" s="606" t="str">
        <f t="shared" si="600"/>
        <v/>
      </c>
      <c r="BQ1181" s="606" t="str">
        <f t="shared" si="597"/>
        <v/>
      </c>
      <c r="BR1181" s="608" t="str">
        <f t="shared" si="601"/>
        <v/>
      </c>
      <c r="BS1181" s="608" t="str">
        <f t="shared" si="598"/>
        <v/>
      </c>
      <c r="BT1181" s="606" t="str">
        <f t="shared" si="599"/>
        <v/>
      </c>
      <c r="BU1181" s="607" t="str">
        <f>IFERROR(IF(BT1181="Ⅱロ有り",ROUNDDOWN(L1181*VLOOKUP(K1181,【参考】数式用!$A$4:$J$42,10,FALSE)*AA1181,0),""),"")</f>
        <v/>
      </c>
      <c r="BV1181" s="606" t="str">
        <f>IFERROR(IF(BT1181="Ⅱロなし",ROUNDDOWN(L1181*VLOOKUP(K1181,【参考】数式用!$A$4:$J$42,8,FALSE)*AA1181,0),""),"")</f>
        <v/>
      </c>
    </row>
    <row r="1182" spans="1:74" ht="110.1" customHeight="1" thickBot="1">
      <c r="A1182" s="333">
        <v>1169</v>
      </c>
      <c r="B1182" s="1008" t="str">
        <f>IF(基本情報入力シート!B1204="","",基本情報入力シート!B1204)</f>
        <v/>
      </c>
      <c r="C1182" s="1009"/>
      <c r="D1182" s="1009"/>
      <c r="E1182" s="1009"/>
      <c r="F1182" s="1010"/>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24" t="str">
        <f>IF('別紙様式2-2（個票（４、５月））'!M1182="","",'別紙様式2-2（個票（４、５月））'!M1182)</f>
        <v/>
      </c>
      <c r="N1182" s="584" t="str">
        <f>IF('別紙様式2-2（個票（４、５月））'!N1182="","",'別紙様式2-2（個票（４、５月））'!N1182)</f>
        <v/>
      </c>
      <c r="O1182" s="336"/>
      <c r="P1182" s="337" t="str">
        <f>IFERROR(VLOOKUP(K1182,【参考】数式用!$A$2:$M$57,MATCH(O1182,【参考】数式用!$G$3:$M$3,0)+6,0),"")</f>
        <v/>
      </c>
      <c r="Q1182" s="338" t="s">
        <v>118</v>
      </c>
      <c r="R1182" s="339"/>
      <c r="S1182" s="340" t="s">
        <v>183</v>
      </c>
      <c r="T1182" s="339"/>
      <c r="U1182" s="340" t="s">
        <v>184</v>
      </c>
      <c r="V1182" s="339"/>
      <c r="W1182" s="340" t="s">
        <v>183</v>
      </c>
      <c r="X1182" s="339"/>
      <c r="Y1182" s="340" t="s">
        <v>185</v>
      </c>
      <c r="Z1182" s="340" t="s">
        <v>186</v>
      </c>
      <c r="AA1182" s="340" t="str">
        <f t="shared" si="571"/>
        <v/>
      </c>
      <c r="AB1182" s="341" t="s">
        <v>187</v>
      </c>
      <c r="AC1182" s="342" t="str">
        <f t="shared" si="572"/>
        <v/>
      </c>
      <c r="AD1182" s="509" t="str">
        <f t="shared" si="573"/>
        <v/>
      </c>
      <c r="AE1182" s="343" t="str">
        <f>IFERROR(ROUNDDOWN(ROUNDDOWN(ROUND(L1182*VLOOKUP(K1182,【参考】数式用!$A$2:$M$57,MATCH("処遇改善加算Ⅳ",【参考】数式用!$G$3:$M$3,0)+6,0),0),0)*AA1182*0.5,0), "")</f>
        <v/>
      </c>
      <c r="AF1182" s="344"/>
      <c r="AG1182" s="345"/>
      <c r="AH1182" s="345"/>
      <c r="AI1182" s="344"/>
      <c r="AJ1182" s="382"/>
      <c r="AK1182" s="346"/>
      <c r="AL1182" s="324" t="str">
        <f t="shared" si="574"/>
        <v/>
      </c>
      <c r="AM1182" s="325" t="str">
        <f t="shared" si="575"/>
        <v/>
      </c>
      <c r="AN1182" s="255"/>
      <c r="AO1182" s="577" t="str">
        <f>IFERROR(VLOOKUP(K1182,【参考】数式用!$A$2:$N$57,14,FALSE),"")</f>
        <v/>
      </c>
      <c r="AP1182" s="577" t="str">
        <f t="shared" si="576"/>
        <v/>
      </c>
      <c r="AQ1182" s="560" t="str">
        <f t="shared" si="577"/>
        <v/>
      </c>
      <c r="AR1182" s="560" t="str">
        <f t="shared" si="578"/>
        <v>キャリアパス要件Ⅰ・Ⅱ_</v>
      </c>
      <c r="AS1182" s="632" t="str">
        <f t="shared" si="579"/>
        <v>入力済</v>
      </c>
      <c r="AT1182" s="577" t="str">
        <f t="shared" si="580"/>
        <v/>
      </c>
      <c r="AU1182" s="632" t="str">
        <f t="shared" si="581"/>
        <v>入力済</v>
      </c>
      <c r="AV1182" s="632" t="str">
        <f t="shared" si="582"/>
        <v/>
      </c>
      <c r="AW1182" s="632" t="str">
        <f t="shared" si="583"/>
        <v/>
      </c>
      <c r="AX1182" s="577" t="str">
        <f t="shared" si="584"/>
        <v/>
      </c>
      <c r="AY1182" s="632" t="str">
        <f>IFERROR(VLOOKUP(K1182,【参考】数式用!$AR$3:$AS$49, 2, FALSE), "")</f>
        <v/>
      </c>
      <c r="AZ1182" s="577" t="str">
        <f t="shared" si="585"/>
        <v/>
      </c>
      <c r="BA1182" s="559" t="str">
        <f t="shared" si="586"/>
        <v>入力済</v>
      </c>
      <c r="BB1182" s="632" t="str">
        <f>IFERROR(VLOOKUP(K1182,【参考】数式用!$AX$3:$AY$59, 2, FALSE), "")</f>
        <v/>
      </c>
      <c r="BC1182" s="577" t="str">
        <f t="shared" si="587"/>
        <v/>
      </c>
      <c r="BD1182" s="559" t="str">
        <f t="shared" si="588"/>
        <v>入力済</v>
      </c>
      <c r="BE1182" s="559" t="str">
        <f t="shared" si="589"/>
        <v/>
      </c>
      <c r="BF1182" s="559" t="str">
        <f t="shared" si="590"/>
        <v/>
      </c>
      <c r="BG1182" s="559" t="str">
        <f t="shared" si="591"/>
        <v/>
      </c>
      <c r="BH1182" s="559" t="str">
        <f t="shared" si="592"/>
        <v/>
      </c>
      <c r="BI1182" s="559" t="str">
        <f t="shared" si="593"/>
        <v/>
      </c>
      <c r="BK1182" s="27"/>
      <c r="BL1182" s="606" t="str">
        <f t="shared" si="594"/>
        <v/>
      </c>
      <c r="BM1182" s="606" t="str">
        <f t="shared" si="595"/>
        <v/>
      </c>
      <c r="BN1182" s="606" t="str">
        <f t="shared" si="596"/>
        <v/>
      </c>
      <c r="BO1182" s="607" t="str">
        <f>IFERROR(IF(BN1182="対象",ROUNDDOWN(L1182*VLOOKUP(K1182,【参考】数式用!$A$4:$J$42,10,FALSE)*AA1182,0),""),"")</f>
        <v/>
      </c>
      <c r="BP1182" s="606" t="str">
        <f t="shared" si="600"/>
        <v/>
      </c>
      <c r="BQ1182" s="606" t="str">
        <f t="shared" si="597"/>
        <v/>
      </c>
      <c r="BR1182" s="608" t="str">
        <f t="shared" si="601"/>
        <v/>
      </c>
      <c r="BS1182" s="608" t="str">
        <f t="shared" si="598"/>
        <v/>
      </c>
      <c r="BT1182" s="606" t="str">
        <f t="shared" si="599"/>
        <v/>
      </c>
      <c r="BU1182" s="607" t="str">
        <f>IFERROR(IF(BT1182="Ⅱロ有り",ROUNDDOWN(L1182*VLOOKUP(K1182,【参考】数式用!$A$4:$J$42,10,FALSE)*AA1182,0),""),"")</f>
        <v/>
      </c>
      <c r="BV1182" s="606" t="str">
        <f>IFERROR(IF(BT1182="Ⅱロなし",ROUNDDOWN(L1182*VLOOKUP(K1182,【参考】数式用!$A$4:$J$42,8,FALSE)*AA1182,0),""),"")</f>
        <v/>
      </c>
    </row>
    <row r="1183" spans="1:74" ht="110.1" customHeight="1" thickBot="1">
      <c r="A1183" s="333">
        <v>1170</v>
      </c>
      <c r="B1183" s="1008" t="str">
        <f>IF(基本情報入力シート!B1205="","",基本情報入力シート!B1205)</f>
        <v/>
      </c>
      <c r="C1183" s="1009"/>
      <c r="D1183" s="1009"/>
      <c r="E1183" s="1009"/>
      <c r="F1183" s="1010"/>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24" t="str">
        <f>IF('別紙様式2-2（個票（４、５月））'!M1183="","",'別紙様式2-2（個票（４、５月））'!M1183)</f>
        <v/>
      </c>
      <c r="N1183" s="584" t="str">
        <f>IF('別紙様式2-2（個票（４、５月））'!N1183="","",'別紙様式2-2（個票（４、５月））'!N1183)</f>
        <v/>
      </c>
      <c r="O1183" s="336"/>
      <c r="P1183" s="337" t="str">
        <f>IFERROR(VLOOKUP(K1183,【参考】数式用!$A$2:$M$57,MATCH(O1183,【参考】数式用!$G$3:$M$3,0)+6,0),"")</f>
        <v/>
      </c>
      <c r="Q1183" s="338" t="s">
        <v>118</v>
      </c>
      <c r="R1183" s="339"/>
      <c r="S1183" s="340" t="s">
        <v>183</v>
      </c>
      <c r="T1183" s="339"/>
      <c r="U1183" s="340" t="s">
        <v>184</v>
      </c>
      <c r="V1183" s="339"/>
      <c r="W1183" s="340" t="s">
        <v>183</v>
      </c>
      <c r="X1183" s="339"/>
      <c r="Y1183" s="340" t="s">
        <v>185</v>
      </c>
      <c r="Z1183" s="340" t="s">
        <v>186</v>
      </c>
      <c r="AA1183" s="340" t="str">
        <f t="shared" si="571"/>
        <v/>
      </c>
      <c r="AB1183" s="341" t="s">
        <v>187</v>
      </c>
      <c r="AC1183" s="342" t="str">
        <f t="shared" si="572"/>
        <v/>
      </c>
      <c r="AD1183" s="509" t="str">
        <f t="shared" si="573"/>
        <v/>
      </c>
      <c r="AE1183" s="343" t="str">
        <f>IFERROR(ROUNDDOWN(ROUNDDOWN(ROUND(L1183*VLOOKUP(K1183,【参考】数式用!$A$2:$M$57,MATCH("処遇改善加算Ⅳ",【参考】数式用!$G$3:$M$3,0)+6,0),0),0)*AA1183*0.5,0), "")</f>
        <v/>
      </c>
      <c r="AF1183" s="344"/>
      <c r="AG1183" s="345"/>
      <c r="AH1183" s="345"/>
      <c r="AI1183" s="344"/>
      <c r="AJ1183" s="382"/>
      <c r="AK1183" s="346"/>
      <c r="AL1183" s="324" t="str">
        <f t="shared" si="574"/>
        <v/>
      </c>
      <c r="AM1183" s="325" t="str">
        <f t="shared" si="575"/>
        <v/>
      </c>
      <c r="AN1183" s="255"/>
      <c r="AO1183" s="577" t="str">
        <f>IFERROR(VLOOKUP(K1183,【参考】数式用!$A$2:$N$57,14,FALSE),"")</f>
        <v/>
      </c>
      <c r="AP1183" s="577" t="str">
        <f t="shared" si="576"/>
        <v/>
      </c>
      <c r="AQ1183" s="560" t="str">
        <f t="shared" si="577"/>
        <v/>
      </c>
      <c r="AR1183" s="560" t="str">
        <f t="shared" si="578"/>
        <v>キャリアパス要件Ⅰ・Ⅱ_</v>
      </c>
      <c r="AS1183" s="632" t="str">
        <f t="shared" si="579"/>
        <v>入力済</v>
      </c>
      <c r="AT1183" s="577" t="str">
        <f t="shared" si="580"/>
        <v/>
      </c>
      <c r="AU1183" s="632" t="str">
        <f t="shared" si="581"/>
        <v>入力済</v>
      </c>
      <c r="AV1183" s="632" t="str">
        <f t="shared" si="582"/>
        <v/>
      </c>
      <c r="AW1183" s="632" t="str">
        <f t="shared" si="583"/>
        <v/>
      </c>
      <c r="AX1183" s="577" t="str">
        <f t="shared" si="584"/>
        <v/>
      </c>
      <c r="AY1183" s="632" t="str">
        <f>IFERROR(VLOOKUP(K1183,【参考】数式用!$AR$3:$AS$49, 2, FALSE), "")</f>
        <v/>
      </c>
      <c r="AZ1183" s="577" t="str">
        <f t="shared" si="585"/>
        <v/>
      </c>
      <c r="BA1183" s="559" t="str">
        <f t="shared" si="586"/>
        <v>入力済</v>
      </c>
      <c r="BB1183" s="632" t="str">
        <f>IFERROR(VLOOKUP(K1183,【参考】数式用!$AX$3:$AY$59, 2, FALSE), "")</f>
        <v/>
      </c>
      <c r="BC1183" s="577" t="str">
        <f t="shared" si="587"/>
        <v/>
      </c>
      <c r="BD1183" s="559" t="str">
        <f t="shared" si="588"/>
        <v>入力済</v>
      </c>
      <c r="BE1183" s="559" t="str">
        <f t="shared" si="589"/>
        <v/>
      </c>
      <c r="BF1183" s="559" t="str">
        <f t="shared" si="590"/>
        <v/>
      </c>
      <c r="BG1183" s="559" t="str">
        <f t="shared" si="591"/>
        <v/>
      </c>
      <c r="BH1183" s="559" t="str">
        <f t="shared" si="592"/>
        <v/>
      </c>
      <c r="BI1183" s="559" t="str">
        <f t="shared" si="593"/>
        <v/>
      </c>
      <c r="BK1183" s="27"/>
      <c r="BL1183" s="606" t="str">
        <f t="shared" si="594"/>
        <v/>
      </c>
      <c r="BM1183" s="606" t="str">
        <f t="shared" si="595"/>
        <v/>
      </c>
      <c r="BN1183" s="606" t="str">
        <f t="shared" si="596"/>
        <v/>
      </c>
      <c r="BO1183" s="607" t="str">
        <f>IFERROR(IF(BN1183="対象",ROUNDDOWN(L1183*VLOOKUP(K1183,【参考】数式用!$A$4:$J$42,10,FALSE)*AA1183,0),""),"")</f>
        <v/>
      </c>
      <c r="BP1183" s="606" t="str">
        <f t="shared" si="600"/>
        <v/>
      </c>
      <c r="BQ1183" s="606" t="str">
        <f t="shared" si="597"/>
        <v/>
      </c>
      <c r="BR1183" s="608" t="str">
        <f t="shared" si="601"/>
        <v/>
      </c>
      <c r="BS1183" s="608" t="str">
        <f t="shared" si="598"/>
        <v/>
      </c>
      <c r="BT1183" s="606" t="str">
        <f t="shared" si="599"/>
        <v/>
      </c>
      <c r="BU1183" s="607" t="str">
        <f>IFERROR(IF(BT1183="Ⅱロ有り",ROUNDDOWN(L1183*VLOOKUP(K1183,【参考】数式用!$A$4:$J$42,10,FALSE)*AA1183,0),""),"")</f>
        <v/>
      </c>
      <c r="BV1183" s="606" t="str">
        <f>IFERROR(IF(BT1183="Ⅱロなし",ROUNDDOWN(L1183*VLOOKUP(K1183,【参考】数式用!$A$4:$J$42,8,FALSE)*AA1183,0),""),"")</f>
        <v/>
      </c>
    </row>
    <row r="1184" spans="1:74" ht="110.1" customHeight="1" thickBot="1">
      <c r="A1184" s="333">
        <v>1171</v>
      </c>
      <c r="B1184" s="1008" t="str">
        <f>IF(基本情報入力シート!B1206="","",基本情報入力シート!B1206)</f>
        <v/>
      </c>
      <c r="C1184" s="1009"/>
      <c r="D1184" s="1009"/>
      <c r="E1184" s="1009"/>
      <c r="F1184" s="1010"/>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24" t="str">
        <f>IF('別紙様式2-2（個票（４、５月））'!M1184="","",'別紙様式2-2（個票（４、５月））'!M1184)</f>
        <v/>
      </c>
      <c r="N1184" s="584" t="str">
        <f>IF('別紙様式2-2（個票（４、５月））'!N1184="","",'別紙様式2-2（個票（４、５月））'!N1184)</f>
        <v/>
      </c>
      <c r="O1184" s="336"/>
      <c r="P1184" s="337" t="str">
        <f>IFERROR(VLOOKUP(K1184,【参考】数式用!$A$2:$M$57,MATCH(O1184,【参考】数式用!$G$3:$M$3,0)+6,0),"")</f>
        <v/>
      </c>
      <c r="Q1184" s="338" t="s">
        <v>118</v>
      </c>
      <c r="R1184" s="339"/>
      <c r="S1184" s="340" t="s">
        <v>183</v>
      </c>
      <c r="T1184" s="339"/>
      <c r="U1184" s="340" t="s">
        <v>184</v>
      </c>
      <c r="V1184" s="339"/>
      <c r="W1184" s="340" t="s">
        <v>183</v>
      </c>
      <c r="X1184" s="339"/>
      <c r="Y1184" s="340" t="s">
        <v>185</v>
      </c>
      <c r="Z1184" s="340" t="s">
        <v>186</v>
      </c>
      <c r="AA1184" s="340" t="str">
        <f t="shared" si="571"/>
        <v/>
      </c>
      <c r="AB1184" s="341" t="s">
        <v>187</v>
      </c>
      <c r="AC1184" s="342" t="str">
        <f t="shared" si="572"/>
        <v/>
      </c>
      <c r="AD1184" s="509" t="str">
        <f t="shared" si="573"/>
        <v/>
      </c>
      <c r="AE1184" s="343" t="str">
        <f>IFERROR(ROUNDDOWN(ROUNDDOWN(ROUND(L1184*VLOOKUP(K1184,【参考】数式用!$A$2:$M$57,MATCH("処遇改善加算Ⅳ",【参考】数式用!$G$3:$M$3,0)+6,0),0),0)*AA1184*0.5,0), "")</f>
        <v/>
      </c>
      <c r="AF1184" s="344"/>
      <c r="AG1184" s="345"/>
      <c r="AH1184" s="345"/>
      <c r="AI1184" s="344"/>
      <c r="AJ1184" s="382"/>
      <c r="AK1184" s="346"/>
      <c r="AL1184" s="324" t="str">
        <f t="shared" si="574"/>
        <v/>
      </c>
      <c r="AM1184" s="325" t="str">
        <f t="shared" si="575"/>
        <v/>
      </c>
      <c r="AN1184" s="255"/>
      <c r="AO1184" s="577" t="str">
        <f>IFERROR(VLOOKUP(K1184,【参考】数式用!$A$2:$N$57,14,FALSE),"")</f>
        <v/>
      </c>
      <c r="AP1184" s="577" t="str">
        <f t="shared" si="576"/>
        <v/>
      </c>
      <c r="AQ1184" s="560" t="str">
        <f t="shared" si="577"/>
        <v/>
      </c>
      <c r="AR1184" s="560" t="str">
        <f t="shared" si="578"/>
        <v>キャリアパス要件Ⅰ・Ⅱ_</v>
      </c>
      <c r="AS1184" s="632" t="str">
        <f t="shared" si="579"/>
        <v>入力済</v>
      </c>
      <c r="AT1184" s="577" t="str">
        <f t="shared" si="580"/>
        <v/>
      </c>
      <c r="AU1184" s="632" t="str">
        <f t="shared" si="581"/>
        <v>入力済</v>
      </c>
      <c r="AV1184" s="632" t="str">
        <f t="shared" si="582"/>
        <v/>
      </c>
      <c r="AW1184" s="632" t="str">
        <f t="shared" si="583"/>
        <v/>
      </c>
      <c r="AX1184" s="577" t="str">
        <f t="shared" si="584"/>
        <v/>
      </c>
      <c r="AY1184" s="632" t="str">
        <f>IFERROR(VLOOKUP(K1184,【参考】数式用!$AR$3:$AS$49, 2, FALSE), "")</f>
        <v/>
      </c>
      <c r="AZ1184" s="577" t="str">
        <f t="shared" si="585"/>
        <v/>
      </c>
      <c r="BA1184" s="559" t="str">
        <f t="shared" si="586"/>
        <v>入力済</v>
      </c>
      <c r="BB1184" s="632" t="str">
        <f>IFERROR(VLOOKUP(K1184,【参考】数式用!$AX$3:$AY$59, 2, FALSE), "")</f>
        <v/>
      </c>
      <c r="BC1184" s="577" t="str">
        <f t="shared" si="587"/>
        <v/>
      </c>
      <c r="BD1184" s="559" t="str">
        <f t="shared" si="588"/>
        <v>入力済</v>
      </c>
      <c r="BE1184" s="559" t="str">
        <f t="shared" si="589"/>
        <v/>
      </c>
      <c r="BF1184" s="559" t="str">
        <f t="shared" si="590"/>
        <v/>
      </c>
      <c r="BG1184" s="559" t="str">
        <f t="shared" si="591"/>
        <v/>
      </c>
      <c r="BH1184" s="559" t="str">
        <f t="shared" si="592"/>
        <v/>
      </c>
      <c r="BI1184" s="559" t="str">
        <f t="shared" si="593"/>
        <v/>
      </c>
      <c r="BK1184" s="27"/>
      <c r="BL1184" s="606" t="str">
        <f t="shared" si="594"/>
        <v/>
      </c>
      <c r="BM1184" s="606" t="str">
        <f t="shared" si="595"/>
        <v/>
      </c>
      <c r="BN1184" s="606" t="str">
        <f t="shared" si="596"/>
        <v/>
      </c>
      <c r="BO1184" s="607" t="str">
        <f>IFERROR(IF(BN1184="対象",ROUNDDOWN(L1184*VLOOKUP(K1184,【参考】数式用!$A$4:$J$42,10,FALSE)*AA1184,0),""),"")</f>
        <v/>
      </c>
      <c r="BP1184" s="606" t="str">
        <f t="shared" si="600"/>
        <v/>
      </c>
      <c r="BQ1184" s="606" t="str">
        <f t="shared" si="597"/>
        <v/>
      </c>
      <c r="BR1184" s="608" t="str">
        <f t="shared" si="601"/>
        <v/>
      </c>
      <c r="BS1184" s="608" t="str">
        <f t="shared" si="598"/>
        <v/>
      </c>
      <c r="BT1184" s="606" t="str">
        <f t="shared" si="599"/>
        <v/>
      </c>
      <c r="BU1184" s="607" t="str">
        <f>IFERROR(IF(BT1184="Ⅱロ有り",ROUNDDOWN(L1184*VLOOKUP(K1184,【参考】数式用!$A$4:$J$42,10,FALSE)*AA1184,0),""),"")</f>
        <v/>
      </c>
      <c r="BV1184" s="606" t="str">
        <f>IFERROR(IF(BT1184="Ⅱロなし",ROUNDDOWN(L1184*VLOOKUP(K1184,【参考】数式用!$A$4:$J$42,8,FALSE)*AA1184,0),""),"")</f>
        <v/>
      </c>
    </row>
    <row r="1185" spans="1:74" ht="110.1" customHeight="1" thickBot="1">
      <c r="A1185" s="333">
        <v>1172</v>
      </c>
      <c r="B1185" s="1008" t="str">
        <f>IF(基本情報入力シート!B1207="","",基本情報入力シート!B1207)</f>
        <v/>
      </c>
      <c r="C1185" s="1009"/>
      <c r="D1185" s="1009"/>
      <c r="E1185" s="1009"/>
      <c r="F1185" s="1010"/>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24" t="str">
        <f>IF('別紙様式2-2（個票（４、５月））'!M1185="","",'別紙様式2-2（個票（４、５月））'!M1185)</f>
        <v/>
      </c>
      <c r="N1185" s="584" t="str">
        <f>IF('別紙様式2-2（個票（４、５月））'!N1185="","",'別紙様式2-2（個票（４、５月））'!N1185)</f>
        <v/>
      </c>
      <c r="O1185" s="336"/>
      <c r="P1185" s="337" t="str">
        <f>IFERROR(VLOOKUP(K1185,【参考】数式用!$A$2:$M$57,MATCH(O1185,【参考】数式用!$G$3:$M$3,0)+6,0),"")</f>
        <v/>
      </c>
      <c r="Q1185" s="338" t="s">
        <v>118</v>
      </c>
      <c r="R1185" s="339"/>
      <c r="S1185" s="340" t="s">
        <v>183</v>
      </c>
      <c r="T1185" s="339"/>
      <c r="U1185" s="340" t="s">
        <v>184</v>
      </c>
      <c r="V1185" s="339"/>
      <c r="W1185" s="340" t="s">
        <v>183</v>
      </c>
      <c r="X1185" s="339"/>
      <c r="Y1185" s="340" t="s">
        <v>185</v>
      </c>
      <c r="Z1185" s="340" t="s">
        <v>186</v>
      </c>
      <c r="AA1185" s="340" t="str">
        <f t="shared" si="571"/>
        <v/>
      </c>
      <c r="AB1185" s="341" t="s">
        <v>187</v>
      </c>
      <c r="AC1185" s="342" t="str">
        <f t="shared" si="572"/>
        <v/>
      </c>
      <c r="AD1185" s="509" t="str">
        <f t="shared" si="573"/>
        <v/>
      </c>
      <c r="AE1185" s="343" t="str">
        <f>IFERROR(ROUNDDOWN(ROUNDDOWN(ROUND(L1185*VLOOKUP(K1185,【参考】数式用!$A$2:$M$57,MATCH("処遇改善加算Ⅳ",【参考】数式用!$G$3:$M$3,0)+6,0),0),0)*AA1185*0.5,0), "")</f>
        <v/>
      </c>
      <c r="AF1185" s="344"/>
      <c r="AG1185" s="345"/>
      <c r="AH1185" s="345"/>
      <c r="AI1185" s="344"/>
      <c r="AJ1185" s="382"/>
      <c r="AK1185" s="346"/>
      <c r="AL1185" s="324" t="str">
        <f t="shared" si="574"/>
        <v/>
      </c>
      <c r="AM1185" s="325" t="str">
        <f t="shared" si="575"/>
        <v/>
      </c>
      <c r="AN1185" s="255"/>
      <c r="AO1185" s="577" t="str">
        <f>IFERROR(VLOOKUP(K1185,【参考】数式用!$A$2:$N$57,14,FALSE),"")</f>
        <v/>
      </c>
      <c r="AP1185" s="577" t="str">
        <f t="shared" si="576"/>
        <v/>
      </c>
      <c r="AQ1185" s="560" t="str">
        <f t="shared" si="577"/>
        <v/>
      </c>
      <c r="AR1185" s="560" t="str">
        <f t="shared" si="578"/>
        <v>キャリアパス要件Ⅰ・Ⅱ_</v>
      </c>
      <c r="AS1185" s="632" t="str">
        <f t="shared" si="579"/>
        <v>入力済</v>
      </c>
      <c r="AT1185" s="577" t="str">
        <f t="shared" si="580"/>
        <v/>
      </c>
      <c r="AU1185" s="632" t="str">
        <f t="shared" si="581"/>
        <v>入力済</v>
      </c>
      <c r="AV1185" s="632" t="str">
        <f t="shared" si="582"/>
        <v/>
      </c>
      <c r="AW1185" s="632" t="str">
        <f t="shared" si="583"/>
        <v/>
      </c>
      <c r="AX1185" s="577" t="str">
        <f t="shared" si="584"/>
        <v/>
      </c>
      <c r="AY1185" s="632" t="str">
        <f>IFERROR(VLOOKUP(K1185,【参考】数式用!$AR$3:$AS$49, 2, FALSE), "")</f>
        <v/>
      </c>
      <c r="AZ1185" s="577" t="str">
        <f t="shared" si="585"/>
        <v/>
      </c>
      <c r="BA1185" s="559" t="str">
        <f t="shared" si="586"/>
        <v>入力済</v>
      </c>
      <c r="BB1185" s="632" t="str">
        <f>IFERROR(VLOOKUP(K1185,【参考】数式用!$AX$3:$AY$59, 2, FALSE), "")</f>
        <v/>
      </c>
      <c r="BC1185" s="577" t="str">
        <f t="shared" si="587"/>
        <v/>
      </c>
      <c r="BD1185" s="559" t="str">
        <f t="shared" si="588"/>
        <v>入力済</v>
      </c>
      <c r="BE1185" s="559" t="str">
        <f t="shared" si="589"/>
        <v/>
      </c>
      <c r="BF1185" s="559" t="str">
        <f t="shared" si="590"/>
        <v/>
      </c>
      <c r="BG1185" s="559" t="str">
        <f t="shared" si="591"/>
        <v/>
      </c>
      <c r="BH1185" s="559" t="str">
        <f t="shared" si="592"/>
        <v/>
      </c>
      <c r="BI1185" s="559" t="str">
        <f t="shared" si="593"/>
        <v/>
      </c>
      <c r="BK1185" s="27"/>
      <c r="BL1185" s="606" t="str">
        <f t="shared" si="594"/>
        <v/>
      </c>
      <c r="BM1185" s="606" t="str">
        <f t="shared" si="595"/>
        <v/>
      </c>
      <c r="BN1185" s="606" t="str">
        <f t="shared" si="596"/>
        <v/>
      </c>
      <c r="BO1185" s="607" t="str">
        <f>IFERROR(IF(BN1185="対象",ROUNDDOWN(L1185*VLOOKUP(K1185,【参考】数式用!$A$4:$J$42,10,FALSE)*AA1185,0),""),"")</f>
        <v/>
      </c>
      <c r="BP1185" s="606" t="str">
        <f t="shared" si="600"/>
        <v/>
      </c>
      <c r="BQ1185" s="606" t="str">
        <f t="shared" si="597"/>
        <v/>
      </c>
      <c r="BR1185" s="608" t="str">
        <f t="shared" si="601"/>
        <v/>
      </c>
      <c r="BS1185" s="608" t="str">
        <f t="shared" si="598"/>
        <v/>
      </c>
      <c r="BT1185" s="606" t="str">
        <f t="shared" si="599"/>
        <v/>
      </c>
      <c r="BU1185" s="607" t="str">
        <f>IFERROR(IF(BT1185="Ⅱロ有り",ROUNDDOWN(L1185*VLOOKUP(K1185,【参考】数式用!$A$4:$J$42,10,FALSE)*AA1185,0),""),"")</f>
        <v/>
      </c>
      <c r="BV1185" s="606" t="str">
        <f>IFERROR(IF(BT1185="Ⅱロなし",ROUNDDOWN(L1185*VLOOKUP(K1185,【参考】数式用!$A$4:$J$42,8,FALSE)*AA1185,0),""),"")</f>
        <v/>
      </c>
    </row>
    <row r="1186" spans="1:74" ht="110.1" customHeight="1" thickBot="1">
      <c r="A1186" s="333">
        <v>1173</v>
      </c>
      <c r="B1186" s="1008" t="str">
        <f>IF(基本情報入力シート!B1208="","",基本情報入力シート!B1208)</f>
        <v/>
      </c>
      <c r="C1186" s="1009"/>
      <c r="D1186" s="1009"/>
      <c r="E1186" s="1009"/>
      <c r="F1186" s="1010"/>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24" t="str">
        <f>IF('別紙様式2-2（個票（４、５月））'!M1186="","",'別紙様式2-2（個票（４、５月））'!M1186)</f>
        <v/>
      </c>
      <c r="N1186" s="584" t="str">
        <f>IF('別紙様式2-2（個票（４、５月））'!N1186="","",'別紙様式2-2（個票（４、５月））'!N1186)</f>
        <v/>
      </c>
      <c r="O1186" s="336"/>
      <c r="P1186" s="337" t="str">
        <f>IFERROR(VLOOKUP(K1186,【参考】数式用!$A$2:$M$57,MATCH(O1186,【参考】数式用!$G$3:$M$3,0)+6,0),"")</f>
        <v/>
      </c>
      <c r="Q1186" s="338" t="s">
        <v>118</v>
      </c>
      <c r="R1186" s="339"/>
      <c r="S1186" s="340" t="s">
        <v>183</v>
      </c>
      <c r="T1186" s="339"/>
      <c r="U1186" s="340" t="s">
        <v>184</v>
      </c>
      <c r="V1186" s="339"/>
      <c r="W1186" s="340" t="s">
        <v>183</v>
      </c>
      <c r="X1186" s="339"/>
      <c r="Y1186" s="340" t="s">
        <v>185</v>
      </c>
      <c r="Z1186" s="340" t="s">
        <v>186</v>
      </c>
      <c r="AA1186" s="340" t="str">
        <f t="shared" si="571"/>
        <v/>
      </c>
      <c r="AB1186" s="341" t="s">
        <v>187</v>
      </c>
      <c r="AC1186" s="342" t="str">
        <f t="shared" si="572"/>
        <v/>
      </c>
      <c r="AD1186" s="509" t="str">
        <f t="shared" si="573"/>
        <v/>
      </c>
      <c r="AE1186" s="343" t="str">
        <f>IFERROR(ROUNDDOWN(ROUNDDOWN(ROUND(L1186*VLOOKUP(K1186,【参考】数式用!$A$2:$M$57,MATCH("処遇改善加算Ⅳ",【参考】数式用!$G$3:$M$3,0)+6,0),0),0)*AA1186*0.5,0), "")</f>
        <v/>
      </c>
      <c r="AF1186" s="344"/>
      <c r="AG1186" s="345"/>
      <c r="AH1186" s="345"/>
      <c r="AI1186" s="344"/>
      <c r="AJ1186" s="382"/>
      <c r="AK1186" s="346"/>
      <c r="AL1186" s="324" t="str">
        <f t="shared" si="574"/>
        <v/>
      </c>
      <c r="AM1186" s="325" t="str">
        <f t="shared" si="575"/>
        <v/>
      </c>
      <c r="AN1186" s="255"/>
      <c r="AO1186" s="577" t="str">
        <f>IFERROR(VLOOKUP(K1186,【参考】数式用!$A$2:$N$57,14,FALSE),"")</f>
        <v/>
      </c>
      <c r="AP1186" s="577" t="str">
        <f t="shared" si="576"/>
        <v/>
      </c>
      <c r="AQ1186" s="560" t="str">
        <f t="shared" si="577"/>
        <v/>
      </c>
      <c r="AR1186" s="560" t="str">
        <f t="shared" si="578"/>
        <v>キャリアパス要件Ⅰ・Ⅱ_</v>
      </c>
      <c r="AS1186" s="632" t="str">
        <f t="shared" si="579"/>
        <v>入力済</v>
      </c>
      <c r="AT1186" s="577" t="str">
        <f t="shared" si="580"/>
        <v/>
      </c>
      <c r="AU1186" s="632" t="str">
        <f t="shared" si="581"/>
        <v>入力済</v>
      </c>
      <c r="AV1186" s="632" t="str">
        <f t="shared" si="582"/>
        <v/>
      </c>
      <c r="AW1186" s="632" t="str">
        <f t="shared" si="583"/>
        <v/>
      </c>
      <c r="AX1186" s="577" t="str">
        <f t="shared" si="584"/>
        <v/>
      </c>
      <c r="AY1186" s="632" t="str">
        <f>IFERROR(VLOOKUP(K1186,【参考】数式用!$AR$3:$AS$49, 2, FALSE), "")</f>
        <v/>
      </c>
      <c r="AZ1186" s="577" t="str">
        <f t="shared" si="585"/>
        <v/>
      </c>
      <c r="BA1186" s="559" t="str">
        <f t="shared" si="586"/>
        <v>入力済</v>
      </c>
      <c r="BB1186" s="632" t="str">
        <f>IFERROR(VLOOKUP(K1186,【参考】数式用!$AX$3:$AY$59, 2, FALSE), "")</f>
        <v/>
      </c>
      <c r="BC1186" s="577" t="str">
        <f t="shared" si="587"/>
        <v/>
      </c>
      <c r="BD1186" s="559" t="str">
        <f t="shared" si="588"/>
        <v>入力済</v>
      </c>
      <c r="BE1186" s="559" t="str">
        <f t="shared" si="589"/>
        <v/>
      </c>
      <c r="BF1186" s="559" t="str">
        <f t="shared" si="590"/>
        <v/>
      </c>
      <c r="BG1186" s="559" t="str">
        <f t="shared" si="591"/>
        <v/>
      </c>
      <c r="BH1186" s="559" t="str">
        <f t="shared" si="592"/>
        <v/>
      </c>
      <c r="BI1186" s="559" t="str">
        <f t="shared" si="593"/>
        <v/>
      </c>
      <c r="BK1186" s="27"/>
      <c r="BL1186" s="606" t="str">
        <f t="shared" si="594"/>
        <v/>
      </c>
      <c r="BM1186" s="606" t="str">
        <f t="shared" si="595"/>
        <v/>
      </c>
      <c r="BN1186" s="606" t="str">
        <f t="shared" si="596"/>
        <v/>
      </c>
      <c r="BO1186" s="607" t="str">
        <f>IFERROR(IF(BN1186="対象",ROUNDDOWN(L1186*VLOOKUP(K1186,【参考】数式用!$A$4:$J$42,10,FALSE)*AA1186,0),""),"")</f>
        <v/>
      </c>
      <c r="BP1186" s="606" t="str">
        <f t="shared" si="600"/>
        <v/>
      </c>
      <c r="BQ1186" s="606" t="str">
        <f t="shared" si="597"/>
        <v/>
      </c>
      <c r="BR1186" s="608" t="str">
        <f t="shared" si="601"/>
        <v/>
      </c>
      <c r="BS1186" s="608" t="str">
        <f t="shared" si="598"/>
        <v/>
      </c>
      <c r="BT1186" s="606" t="str">
        <f t="shared" si="599"/>
        <v/>
      </c>
      <c r="BU1186" s="607" t="str">
        <f>IFERROR(IF(BT1186="Ⅱロ有り",ROUNDDOWN(L1186*VLOOKUP(K1186,【参考】数式用!$A$4:$J$42,10,FALSE)*AA1186,0),""),"")</f>
        <v/>
      </c>
      <c r="BV1186" s="606" t="str">
        <f>IFERROR(IF(BT1186="Ⅱロなし",ROUNDDOWN(L1186*VLOOKUP(K1186,【参考】数式用!$A$4:$J$42,8,FALSE)*AA1186,0),""),"")</f>
        <v/>
      </c>
    </row>
    <row r="1187" spans="1:74" ht="110.1" customHeight="1" thickBot="1">
      <c r="A1187" s="333">
        <v>1174</v>
      </c>
      <c r="B1187" s="1008" t="str">
        <f>IF(基本情報入力シート!B1209="","",基本情報入力シート!B1209)</f>
        <v/>
      </c>
      <c r="C1187" s="1009"/>
      <c r="D1187" s="1009"/>
      <c r="E1187" s="1009"/>
      <c r="F1187" s="1010"/>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24" t="str">
        <f>IF('別紙様式2-2（個票（４、５月））'!M1187="","",'別紙様式2-2（個票（４、５月））'!M1187)</f>
        <v/>
      </c>
      <c r="N1187" s="584" t="str">
        <f>IF('別紙様式2-2（個票（４、５月））'!N1187="","",'別紙様式2-2（個票（４、５月））'!N1187)</f>
        <v/>
      </c>
      <c r="O1187" s="336"/>
      <c r="P1187" s="337" t="str">
        <f>IFERROR(VLOOKUP(K1187,【参考】数式用!$A$2:$M$57,MATCH(O1187,【参考】数式用!$G$3:$M$3,0)+6,0),"")</f>
        <v/>
      </c>
      <c r="Q1187" s="338" t="s">
        <v>118</v>
      </c>
      <c r="R1187" s="339"/>
      <c r="S1187" s="340" t="s">
        <v>183</v>
      </c>
      <c r="T1187" s="339"/>
      <c r="U1187" s="340" t="s">
        <v>184</v>
      </c>
      <c r="V1187" s="339"/>
      <c r="W1187" s="340" t="s">
        <v>183</v>
      </c>
      <c r="X1187" s="339"/>
      <c r="Y1187" s="340" t="s">
        <v>185</v>
      </c>
      <c r="Z1187" s="340" t="s">
        <v>186</v>
      </c>
      <c r="AA1187" s="340" t="str">
        <f t="shared" si="571"/>
        <v/>
      </c>
      <c r="AB1187" s="341" t="s">
        <v>187</v>
      </c>
      <c r="AC1187" s="342" t="str">
        <f t="shared" si="572"/>
        <v/>
      </c>
      <c r="AD1187" s="509" t="str">
        <f t="shared" si="573"/>
        <v/>
      </c>
      <c r="AE1187" s="343" t="str">
        <f>IFERROR(ROUNDDOWN(ROUNDDOWN(ROUND(L1187*VLOOKUP(K1187,【参考】数式用!$A$2:$M$57,MATCH("処遇改善加算Ⅳ",【参考】数式用!$G$3:$M$3,0)+6,0),0),0)*AA1187*0.5,0), "")</f>
        <v/>
      </c>
      <c r="AF1187" s="344"/>
      <c r="AG1187" s="345"/>
      <c r="AH1187" s="345"/>
      <c r="AI1187" s="344"/>
      <c r="AJ1187" s="382"/>
      <c r="AK1187" s="346"/>
      <c r="AL1187" s="324" t="str">
        <f t="shared" si="574"/>
        <v/>
      </c>
      <c r="AM1187" s="325" t="str">
        <f t="shared" si="575"/>
        <v/>
      </c>
      <c r="AN1187" s="255"/>
      <c r="AO1187" s="577" t="str">
        <f>IFERROR(VLOOKUP(K1187,【参考】数式用!$A$2:$N$57,14,FALSE),"")</f>
        <v/>
      </c>
      <c r="AP1187" s="577" t="str">
        <f t="shared" si="576"/>
        <v/>
      </c>
      <c r="AQ1187" s="560" t="str">
        <f t="shared" si="577"/>
        <v/>
      </c>
      <c r="AR1187" s="560" t="str">
        <f t="shared" si="578"/>
        <v>キャリアパス要件Ⅰ・Ⅱ_</v>
      </c>
      <c r="AS1187" s="632" t="str">
        <f t="shared" si="579"/>
        <v>入力済</v>
      </c>
      <c r="AT1187" s="577" t="str">
        <f t="shared" si="580"/>
        <v/>
      </c>
      <c r="AU1187" s="632" t="str">
        <f t="shared" si="581"/>
        <v>入力済</v>
      </c>
      <c r="AV1187" s="632" t="str">
        <f t="shared" si="582"/>
        <v/>
      </c>
      <c r="AW1187" s="632" t="str">
        <f t="shared" si="583"/>
        <v/>
      </c>
      <c r="AX1187" s="577" t="str">
        <f t="shared" si="584"/>
        <v/>
      </c>
      <c r="AY1187" s="632" t="str">
        <f>IFERROR(VLOOKUP(K1187,【参考】数式用!$AR$3:$AS$49, 2, FALSE), "")</f>
        <v/>
      </c>
      <c r="AZ1187" s="577" t="str">
        <f t="shared" si="585"/>
        <v/>
      </c>
      <c r="BA1187" s="559" t="str">
        <f t="shared" si="586"/>
        <v>入力済</v>
      </c>
      <c r="BB1187" s="632" t="str">
        <f>IFERROR(VLOOKUP(K1187,【参考】数式用!$AX$3:$AY$59, 2, FALSE), "")</f>
        <v/>
      </c>
      <c r="BC1187" s="577" t="str">
        <f t="shared" si="587"/>
        <v/>
      </c>
      <c r="BD1187" s="559" t="str">
        <f t="shared" si="588"/>
        <v>入力済</v>
      </c>
      <c r="BE1187" s="559" t="str">
        <f t="shared" si="589"/>
        <v/>
      </c>
      <c r="BF1187" s="559" t="str">
        <f t="shared" si="590"/>
        <v/>
      </c>
      <c r="BG1187" s="559" t="str">
        <f t="shared" si="591"/>
        <v/>
      </c>
      <c r="BH1187" s="559" t="str">
        <f t="shared" si="592"/>
        <v/>
      </c>
      <c r="BI1187" s="559" t="str">
        <f t="shared" si="593"/>
        <v/>
      </c>
      <c r="BK1187" s="27"/>
      <c r="BL1187" s="606" t="str">
        <f t="shared" si="594"/>
        <v/>
      </c>
      <c r="BM1187" s="606" t="str">
        <f t="shared" si="595"/>
        <v/>
      </c>
      <c r="BN1187" s="606" t="str">
        <f t="shared" si="596"/>
        <v/>
      </c>
      <c r="BO1187" s="607" t="str">
        <f>IFERROR(IF(BN1187="対象",ROUNDDOWN(L1187*VLOOKUP(K1187,【参考】数式用!$A$4:$J$42,10,FALSE)*AA1187,0),""),"")</f>
        <v/>
      </c>
      <c r="BP1187" s="606" t="str">
        <f t="shared" si="600"/>
        <v/>
      </c>
      <c r="BQ1187" s="606" t="str">
        <f t="shared" si="597"/>
        <v/>
      </c>
      <c r="BR1187" s="608" t="str">
        <f t="shared" si="601"/>
        <v/>
      </c>
      <c r="BS1187" s="608" t="str">
        <f t="shared" si="598"/>
        <v/>
      </c>
      <c r="BT1187" s="606" t="str">
        <f t="shared" si="599"/>
        <v/>
      </c>
      <c r="BU1187" s="607" t="str">
        <f>IFERROR(IF(BT1187="Ⅱロ有り",ROUNDDOWN(L1187*VLOOKUP(K1187,【参考】数式用!$A$4:$J$42,10,FALSE)*AA1187,0),""),"")</f>
        <v/>
      </c>
      <c r="BV1187" s="606" t="str">
        <f>IFERROR(IF(BT1187="Ⅱロなし",ROUNDDOWN(L1187*VLOOKUP(K1187,【参考】数式用!$A$4:$J$42,8,FALSE)*AA1187,0),""),"")</f>
        <v/>
      </c>
    </row>
    <row r="1188" spans="1:74" ht="110.1" customHeight="1" thickBot="1">
      <c r="A1188" s="333">
        <v>1175</v>
      </c>
      <c r="B1188" s="1008" t="str">
        <f>IF(基本情報入力シート!B1210="","",基本情報入力シート!B1210)</f>
        <v/>
      </c>
      <c r="C1188" s="1009"/>
      <c r="D1188" s="1009"/>
      <c r="E1188" s="1009"/>
      <c r="F1188" s="1010"/>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24" t="str">
        <f>IF('別紙様式2-2（個票（４、５月））'!M1188="","",'別紙様式2-2（個票（４、５月））'!M1188)</f>
        <v/>
      </c>
      <c r="N1188" s="584" t="str">
        <f>IF('別紙様式2-2（個票（４、５月））'!N1188="","",'別紙様式2-2（個票（４、５月））'!N1188)</f>
        <v/>
      </c>
      <c r="O1188" s="336"/>
      <c r="P1188" s="337" t="str">
        <f>IFERROR(VLOOKUP(K1188,【参考】数式用!$A$2:$M$57,MATCH(O1188,【参考】数式用!$G$3:$M$3,0)+6,0),"")</f>
        <v/>
      </c>
      <c r="Q1188" s="338" t="s">
        <v>118</v>
      </c>
      <c r="R1188" s="339"/>
      <c r="S1188" s="340" t="s">
        <v>183</v>
      </c>
      <c r="T1188" s="339"/>
      <c r="U1188" s="340" t="s">
        <v>184</v>
      </c>
      <c r="V1188" s="339"/>
      <c r="W1188" s="340" t="s">
        <v>183</v>
      </c>
      <c r="X1188" s="339"/>
      <c r="Y1188" s="340" t="s">
        <v>185</v>
      </c>
      <c r="Z1188" s="340" t="s">
        <v>186</v>
      </c>
      <c r="AA1188" s="340" t="str">
        <f t="shared" si="571"/>
        <v/>
      </c>
      <c r="AB1188" s="341" t="s">
        <v>187</v>
      </c>
      <c r="AC1188" s="342" t="str">
        <f t="shared" si="572"/>
        <v/>
      </c>
      <c r="AD1188" s="509" t="str">
        <f t="shared" si="573"/>
        <v/>
      </c>
      <c r="AE1188" s="343" t="str">
        <f>IFERROR(ROUNDDOWN(ROUNDDOWN(ROUND(L1188*VLOOKUP(K1188,【参考】数式用!$A$2:$M$57,MATCH("処遇改善加算Ⅳ",【参考】数式用!$G$3:$M$3,0)+6,0),0),0)*AA1188*0.5,0), "")</f>
        <v/>
      </c>
      <c r="AF1188" s="344"/>
      <c r="AG1188" s="345"/>
      <c r="AH1188" s="345"/>
      <c r="AI1188" s="344"/>
      <c r="AJ1188" s="382"/>
      <c r="AK1188" s="346"/>
      <c r="AL1188" s="324" t="str">
        <f t="shared" si="574"/>
        <v/>
      </c>
      <c r="AM1188" s="325" t="str">
        <f t="shared" si="575"/>
        <v/>
      </c>
      <c r="AN1188" s="255"/>
      <c r="AO1188" s="577" t="str">
        <f>IFERROR(VLOOKUP(K1188,【参考】数式用!$A$2:$N$57,14,FALSE),"")</f>
        <v/>
      </c>
      <c r="AP1188" s="577" t="str">
        <f t="shared" si="576"/>
        <v/>
      </c>
      <c r="AQ1188" s="560" t="str">
        <f t="shared" si="577"/>
        <v/>
      </c>
      <c r="AR1188" s="560" t="str">
        <f t="shared" si="578"/>
        <v>キャリアパス要件Ⅰ・Ⅱ_</v>
      </c>
      <c r="AS1188" s="632" t="str">
        <f t="shared" si="579"/>
        <v>入力済</v>
      </c>
      <c r="AT1188" s="577" t="str">
        <f t="shared" si="580"/>
        <v/>
      </c>
      <c r="AU1188" s="632" t="str">
        <f t="shared" si="581"/>
        <v>入力済</v>
      </c>
      <c r="AV1188" s="632" t="str">
        <f t="shared" si="582"/>
        <v/>
      </c>
      <c r="AW1188" s="632" t="str">
        <f t="shared" si="583"/>
        <v/>
      </c>
      <c r="AX1188" s="577" t="str">
        <f t="shared" si="584"/>
        <v/>
      </c>
      <c r="AY1188" s="632" t="str">
        <f>IFERROR(VLOOKUP(K1188,【参考】数式用!$AR$3:$AS$49, 2, FALSE), "")</f>
        <v/>
      </c>
      <c r="AZ1188" s="577" t="str">
        <f t="shared" si="585"/>
        <v/>
      </c>
      <c r="BA1188" s="559" t="str">
        <f t="shared" si="586"/>
        <v>入力済</v>
      </c>
      <c r="BB1188" s="632" t="str">
        <f>IFERROR(VLOOKUP(K1188,【参考】数式用!$AX$3:$AY$59, 2, FALSE), "")</f>
        <v/>
      </c>
      <c r="BC1188" s="577" t="str">
        <f t="shared" si="587"/>
        <v/>
      </c>
      <c r="BD1188" s="559" t="str">
        <f t="shared" si="588"/>
        <v>入力済</v>
      </c>
      <c r="BE1188" s="559" t="str">
        <f t="shared" si="589"/>
        <v/>
      </c>
      <c r="BF1188" s="559" t="str">
        <f t="shared" si="590"/>
        <v/>
      </c>
      <c r="BG1188" s="559" t="str">
        <f t="shared" si="591"/>
        <v/>
      </c>
      <c r="BH1188" s="559" t="str">
        <f t="shared" si="592"/>
        <v/>
      </c>
      <c r="BI1188" s="559" t="str">
        <f t="shared" si="593"/>
        <v/>
      </c>
      <c r="BK1188" s="27"/>
      <c r="BL1188" s="606" t="str">
        <f t="shared" si="594"/>
        <v/>
      </c>
      <c r="BM1188" s="606" t="str">
        <f t="shared" si="595"/>
        <v/>
      </c>
      <c r="BN1188" s="606" t="str">
        <f t="shared" si="596"/>
        <v/>
      </c>
      <c r="BO1188" s="607" t="str">
        <f>IFERROR(IF(BN1188="対象",ROUNDDOWN(L1188*VLOOKUP(K1188,【参考】数式用!$A$4:$J$42,10,FALSE)*AA1188,0),""),"")</f>
        <v/>
      </c>
      <c r="BP1188" s="606" t="str">
        <f t="shared" si="600"/>
        <v/>
      </c>
      <c r="BQ1188" s="606" t="str">
        <f t="shared" si="597"/>
        <v/>
      </c>
      <c r="BR1188" s="608" t="str">
        <f t="shared" si="601"/>
        <v/>
      </c>
      <c r="BS1188" s="608" t="str">
        <f t="shared" si="598"/>
        <v/>
      </c>
      <c r="BT1188" s="606" t="str">
        <f t="shared" si="599"/>
        <v/>
      </c>
      <c r="BU1188" s="607" t="str">
        <f>IFERROR(IF(BT1188="Ⅱロ有り",ROUNDDOWN(L1188*VLOOKUP(K1188,【参考】数式用!$A$4:$J$42,10,FALSE)*AA1188,0),""),"")</f>
        <v/>
      </c>
      <c r="BV1188" s="606" t="str">
        <f>IFERROR(IF(BT1188="Ⅱロなし",ROUNDDOWN(L1188*VLOOKUP(K1188,【参考】数式用!$A$4:$J$42,8,FALSE)*AA1188,0),""),"")</f>
        <v/>
      </c>
    </row>
    <row r="1189" spans="1:74" ht="110.1" customHeight="1" thickBot="1">
      <c r="A1189" s="333">
        <v>1176</v>
      </c>
      <c r="B1189" s="1008" t="str">
        <f>IF(基本情報入力シート!B1211="","",基本情報入力シート!B1211)</f>
        <v/>
      </c>
      <c r="C1189" s="1009"/>
      <c r="D1189" s="1009"/>
      <c r="E1189" s="1009"/>
      <c r="F1189" s="1010"/>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24" t="str">
        <f>IF('別紙様式2-2（個票（４、５月））'!M1189="","",'別紙様式2-2（個票（４、５月））'!M1189)</f>
        <v/>
      </c>
      <c r="N1189" s="584" t="str">
        <f>IF('別紙様式2-2（個票（４、５月））'!N1189="","",'別紙様式2-2（個票（４、５月））'!N1189)</f>
        <v/>
      </c>
      <c r="O1189" s="336"/>
      <c r="P1189" s="337" t="str">
        <f>IFERROR(VLOOKUP(K1189,【参考】数式用!$A$2:$M$57,MATCH(O1189,【参考】数式用!$G$3:$M$3,0)+6,0),"")</f>
        <v/>
      </c>
      <c r="Q1189" s="338" t="s">
        <v>118</v>
      </c>
      <c r="R1189" s="339"/>
      <c r="S1189" s="340" t="s">
        <v>183</v>
      </c>
      <c r="T1189" s="339"/>
      <c r="U1189" s="340" t="s">
        <v>184</v>
      </c>
      <c r="V1189" s="339"/>
      <c r="W1189" s="340" t="s">
        <v>183</v>
      </c>
      <c r="X1189" s="339"/>
      <c r="Y1189" s="340" t="s">
        <v>185</v>
      </c>
      <c r="Z1189" s="340" t="s">
        <v>186</v>
      </c>
      <c r="AA1189" s="340" t="str">
        <f t="shared" si="571"/>
        <v/>
      </c>
      <c r="AB1189" s="341" t="s">
        <v>187</v>
      </c>
      <c r="AC1189" s="342" t="str">
        <f t="shared" si="572"/>
        <v/>
      </c>
      <c r="AD1189" s="509" t="str">
        <f t="shared" si="573"/>
        <v/>
      </c>
      <c r="AE1189" s="343" t="str">
        <f>IFERROR(ROUNDDOWN(ROUNDDOWN(ROUND(L1189*VLOOKUP(K1189,【参考】数式用!$A$2:$M$57,MATCH("処遇改善加算Ⅳ",【参考】数式用!$G$3:$M$3,0)+6,0),0),0)*AA1189*0.5,0), "")</f>
        <v/>
      </c>
      <c r="AF1189" s="344"/>
      <c r="AG1189" s="345"/>
      <c r="AH1189" s="345"/>
      <c r="AI1189" s="344"/>
      <c r="AJ1189" s="382"/>
      <c r="AK1189" s="346"/>
      <c r="AL1189" s="324" t="str">
        <f t="shared" si="574"/>
        <v/>
      </c>
      <c r="AM1189" s="325" t="str">
        <f t="shared" si="575"/>
        <v/>
      </c>
      <c r="AN1189" s="255"/>
      <c r="AO1189" s="577" t="str">
        <f>IFERROR(VLOOKUP(K1189,【参考】数式用!$A$2:$N$57,14,FALSE),"")</f>
        <v/>
      </c>
      <c r="AP1189" s="577" t="str">
        <f t="shared" si="576"/>
        <v/>
      </c>
      <c r="AQ1189" s="560" t="str">
        <f t="shared" si="577"/>
        <v/>
      </c>
      <c r="AR1189" s="560" t="str">
        <f t="shared" si="578"/>
        <v>キャリアパス要件Ⅰ・Ⅱ_</v>
      </c>
      <c r="AS1189" s="632" t="str">
        <f t="shared" si="579"/>
        <v>入力済</v>
      </c>
      <c r="AT1189" s="577" t="str">
        <f t="shared" si="580"/>
        <v/>
      </c>
      <c r="AU1189" s="632" t="str">
        <f t="shared" si="581"/>
        <v>入力済</v>
      </c>
      <c r="AV1189" s="632" t="str">
        <f t="shared" si="582"/>
        <v/>
      </c>
      <c r="AW1189" s="632" t="str">
        <f t="shared" si="583"/>
        <v/>
      </c>
      <c r="AX1189" s="577" t="str">
        <f t="shared" si="584"/>
        <v/>
      </c>
      <c r="AY1189" s="632" t="str">
        <f>IFERROR(VLOOKUP(K1189,【参考】数式用!$AR$3:$AS$49, 2, FALSE), "")</f>
        <v/>
      </c>
      <c r="AZ1189" s="577" t="str">
        <f t="shared" si="585"/>
        <v/>
      </c>
      <c r="BA1189" s="559" t="str">
        <f t="shared" si="586"/>
        <v>入力済</v>
      </c>
      <c r="BB1189" s="632" t="str">
        <f>IFERROR(VLOOKUP(K1189,【参考】数式用!$AX$3:$AY$59, 2, FALSE), "")</f>
        <v/>
      </c>
      <c r="BC1189" s="577" t="str">
        <f t="shared" si="587"/>
        <v/>
      </c>
      <c r="BD1189" s="559" t="str">
        <f t="shared" si="588"/>
        <v>入力済</v>
      </c>
      <c r="BE1189" s="559" t="str">
        <f t="shared" si="589"/>
        <v/>
      </c>
      <c r="BF1189" s="559" t="str">
        <f t="shared" si="590"/>
        <v/>
      </c>
      <c r="BG1189" s="559" t="str">
        <f t="shared" si="591"/>
        <v/>
      </c>
      <c r="BH1189" s="559" t="str">
        <f t="shared" si="592"/>
        <v/>
      </c>
      <c r="BI1189" s="559" t="str">
        <f t="shared" si="593"/>
        <v/>
      </c>
      <c r="BK1189" s="27"/>
      <c r="BL1189" s="606" t="str">
        <f t="shared" si="594"/>
        <v/>
      </c>
      <c r="BM1189" s="606" t="str">
        <f t="shared" si="595"/>
        <v/>
      </c>
      <c r="BN1189" s="606" t="str">
        <f t="shared" si="596"/>
        <v/>
      </c>
      <c r="BO1189" s="607" t="str">
        <f>IFERROR(IF(BN1189="対象",ROUNDDOWN(L1189*VLOOKUP(K1189,【参考】数式用!$A$4:$J$42,10,FALSE)*AA1189,0),""),"")</f>
        <v/>
      </c>
      <c r="BP1189" s="606" t="str">
        <f t="shared" si="600"/>
        <v/>
      </c>
      <c r="BQ1189" s="606" t="str">
        <f t="shared" si="597"/>
        <v/>
      </c>
      <c r="BR1189" s="608" t="str">
        <f t="shared" si="601"/>
        <v/>
      </c>
      <c r="BS1189" s="608" t="str">
        <f t="shared" si="598"/>
        <v/>
      </c>
      <c r="BT1189" s="606" t="str">
        <f t="shared" si="599"/>
        <v/>
      </c>
      <c r="BU1189" s="607" t="str">
        <f>IFERROR(IF(BT1189="Ⅱロ有り",ROUNDDOWN(L1189*VLOOKUP(K1189,【参考】数式用!$A$4:$J$42,10,FALSE)*AA1189,0),""),"")</f>
        <v/>
      </c>
      <c r="BV1189" s="606" t="str">
        <f>IFERROR(IF(BT1189="Ⅱロなし",ROUNDDOWN(L1189*VLOOKUP(K1189,【参考】数式用!$A$4:$J$42,8,FALSE)*AA1189,0),""),"")</f>
        <v/>
      </c>
    </row>
    <row r="1190" spans="1:74" ht="110.1" customHeight="1" thickBot="1">
      <c r="A1190" s="333">
        <v>1177</v>
      </c>
      <c r="B1190" s="1008" t="str">
        <f>IF(基本情報入力シート!B1212="","",基本情報入力シート!B1212)</f>
        <v/>
      </c>
      <c r="C1190" s="1009"/>
      <c r="D1190" s="1009"/>
      <c r="E1190" s="1009"/>
      <c r="F1190" s="1010"/>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24" t="str">
        <f>IF('別紙様式2-2（個票（４、５月））'!M1190="","",'別紙様式2-2（個票（４、５月））'!M1190)</f>
        <v/>
      </c>
      <c r="N1190" s="584" t="str">
        <f>IF('別紙様式2-2（個票（４、５月））'!N1190="","",'別紙様式2-2（個票（４、５月））'!N1190)</f>
        <v/>
      </c>
      <c r="O1190" s="336"/>
      <c r="P1190" s="337" t="str">
        <f>IFERROR(VLOOKUP(K1190,【参考】数式用!$A$2:$M$57,MATCH(O1190,【参考】数式用!$G$3:$M$3,0)+6,0),"")</f>
        <v/>
      </c>
      <c r="Q1190" s="338" t="s">
        <v>118</v>
      </c>
      <c r="R1190" s="339"/>
      <c r="S1190" s="340" t="s">
        <v>183</v>
      </c>
      <c r="T1190" s="339"/>
      <c r="U1190" s="340" t="s">
        <v>184</v>
      </c>
      <c r="V1190" s="339"/>
      <c r="W1190" s="340" t="s">
        <v>183</v>
      </c>
      <c r="X1190" s="339"/>
      <c r="Y1190" s="340" t="s">
        <v>185</v>
      </c>
      <c r="Z1190" s="340" t="s">
        <v>186</v>
      </c>
      <c r="AA1190" s="340" t="str">
        <f t="shared" si="571"/>
        <v/>
      </c>
      <c r="AB1190" s="341" t="s">
        <v>187</v>
      </c>
      <c r="AC1190" s="342" t="str">
        <f t="shared" si="572"/>
        <v/>
      </c>
      <c r="AD1190" s="509" t="str">
        <f t="shared" si="573"/>
        <v/>
      </c>
      <c r="AE1190" s="343" t="str">
        <f>IFERROR(ROUNDDOWN(ROUNDDOWN(ROUND(L1190*VLOOKUP(K1190,【参考】数式用!$A$2:$M$57,MATCH("処遇改善加算Ⅳ",【参考】数式用!$G$3:$M$3,0)+6,0),0),0)*AA1190*0.5,0), "")</f>
        <v/>
      </c>
      <c r="AF1190" s="344"/>
      <c r="AG1190" s="345"/>
      <c r="AH1190" s="345"/>
      <c r="AI1190" s="344"/>
      <c r="AJ1190" s="382"/>
      <c r="AK1190" s="346"/>
      <c r="AL1190" s="324" t="str">
        <f t="shared" si="574"/>
        <v/>
      </c>
      <c r="AM1190" s="325" t="str">
        <f t="shared" si="575"/>
        <v/>
      </c>
      <c r="AN1190" s="255"/>
      <c r="AO1190" s="577" t="str">
        <f>IFERROR(VLOOKUP(K1190,【参考】数式用!$A$2:$N$57,14,FALSE),"")</f>
        <v/>
      </c>
      <c r="AP1190" s="577" t="str">
        <f t="shared" si="576"/>
        <v/>
      </c>
      <c r="AQ1190" s="560" t="str">
        <f t="shared" si="577"/>
        <v/>
      </c>
      <c r="AR1190" s="560" t="str">
        <f t="shared" si="578"/>
        <v>キャリアパス要件Ⅰ・Ⅱ_</v>
      </c>
      <c r="AS1190" s="632" t="str">
        <f t="shared" si="579"/>
        <v>入力済</v>
      </c>
      <c r="AT1190" s="577" t="str">
        <f t="shared" si="580"/>
        <v/>
      </c>
      <c r="AU1190" s="632" t="str">
        <f t="shared" si="581"/>
        <v>入力済</v>
      </c>
      <c r="AV1190" s="632" t="str">
        <f t="shared" si="582"/>
        <v/>
      </c>
      <c r="AW1190" s="632" t="str">
        <f t="shared" si="583"/>
        <v/>
      </c>
      <c r="AX1190" s="577" t="str">
        <f t="shared" si="584"/>
        <v/>
      </c>
      <c r="AY1190" s="632" t="str">
        <f>IFERROR(VLOOKUP(K1190,【参考】数式用!$AR$3:$AS$49, 2, FALSE), "")</f>
        <v/>
      </c>
      <c r="AZ1190" s="577" t="str">
        <f t="shared" si="585"/>
        <v/>
      </c>
      <c r="BA1190" s="559" t="str">
        <f t="shared" si="586"/>
        <v>入力済</v>
      </c>
      <c r="BB1190" s="632" t="str">
        <f>IFERROR(VLOOKUP(K1190,【参考】数式用!$AX$3:$AY$59, 2, FALSE), "")</f>
        <v/>
      </c>
      <c r="BC1190" s="577" t="str">
        <f t="shared" si="587"/>
        <v/>
      </c>
      <c r="BD1190" s="559" t="str">
        <f t="shared" si="588"/>
        <v>入力済</v>
      </c>
      <c r="BE1190" s="559" t="str">
        <f t="shared" si="589"/>
        <v/>
      </c>
      <c r="BF1190" s="559" t="str">
        <f t="shared" si="590"/>
        <v/>
      </c>
      <c r="BG1190" s="559" t="str">
        <f t="shared" si="591"/>
        <v/>
      </c>
      <c r="BH1190" s="559" t="str">
        <f t="shared" si="592"/>
        <v/>
      </c>
      <c r="BI1190" s="559" t="str">
        <f t="shared" si="593"/>
        <v/>
      </c>
      <c r="BK1190" s="27"/>
      <c r="BL1190" s="606" t="str">
        <f t="shared" si="594"/>
        <v/>
      </c>
      <c r="BM1190" s="606" t="str">
        <f t="shared" si="595"/>
        <v/>
      </c>
      <c r="BN1190" s="606" t="str">
        <f t="shared" si="596"/>
        <v/>
      </c>
      <c r="BO1190" s="607" t="str">
        <f>IFERROR(IF(BN1190="対象",ROUNDDOWN(L1190*VLOOKUP(K1190,【参考】数式用!$A$4:$J$42,10,FALSE)*AA1190,0),""),"")</f>
        <v/>
      </c>
      <c r="BP1190" s="606" t="str">
        <f t="shared" si="600"/>
        <v/>
      </c>
      <c r="BQ1190" s="606" t="str">
        <f t="shared" si="597"/>
        <v/>
      </c>
      <c r="BR1190" s="608" t="str">
        <f t="shared" si="601"/>
        <v/>
      </c>
      <c r="BS1190" s="608" t="str">
        <f t="shared" si="598"/>
        <v/>
      </c>
      <c r="BT1190" s="606" t="str">
        <f t="shared" si="599"/>
        <v/>
      </c>
      <c r="BU1190" s="607" t="str">
        <f>IFERROR(IF(BT1190="Ⅱロ有り",ROUNDDOWN(L1190*VLOOKUP(K1190,【参考】数式用!$A$4:$J$42,10,FALSE)*AA1190,0),""),"")</f>
        <v/>
      </c>
      <c r="BV1190" s="606" t="str">
        <f>IFERROR(IF(BT1190="Ⅱロなし",ROUNDDOWN(L1190*VLOOKUP(K1190,【参考】数式用!$A$4:$J$42,8,FALSE)*AA1190,0),""),"")</f>
        <v/>
      </c>
    </row>
    <row r="1191" spans="1:74" ht="110.1" customHeight="1" thickBot="1">
      <c r="A1191" s="333">
        <v>1178</v>
      </c>
      <c r="B1191" s="1008" t="str">
        <f>IF(基本情報入力シート!B1213="","",基本情報入力シート!B1213)</f>
        <v/>
      </c>
      <c r="C1191" s="1009"/>
      <c r="D1191" s="1009"/>
      <c r="E1191" s="1009"/>
      <c r="F1191" s="1010"/>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24" t="str">
        <f>IF('別紙様式2-2（個票（４、５月））'!M1191="","",'別紙様式2-2（個票（４、５月））'!M1191)</f>
        <v/>
      </c>
      <c r="N1191" s="584" t="str">
        <f>IF('別紙様式2-2（個票（４、５月））'!N1191="","",'別紙様式2-2（個票（４、５月））'!N1191)</f>
        <v/>
      </c>
      <c r="O1191" s="336"/>
      <c r="P1191" s="337" t="str">
        <f>IFERROR(VLOOKUP(K1191,【参考】数式用!$A$2:$M$57,MATCH(O1191,【参考】数式用!$G$3:$M$3,0)+6,0),"")</f>
        <v/>
      </c>
      <c r="Q1191" s="338" t="s">
        <v>118</v>
      </c>
      <c r="R1191" s="339"/>
      <c r="S1191" s="340" t="s">
        <v>183</v>
      </c>
      <c r="T1191" s="339"/>
      <c r="U1191" s="340" t="s">
        <v>184</v>
      </c>
      <c r="V1191" s="339"/>
      <c r="W1191" s="340" t="s">
        <v>183</v>
      </c>
      <c r="X1191" s="339"/>
      <c r="Y1191" s="340" t="s">
        <v>185</v>
      </c>
      <c r="Z1191" s="340" t="s">
        <v>186</v>
      </c>
      <c r="AA1191" s="340" t="str">
        <f t="shared" si="571"/>
        <v/>
      </c>
      <c r="AB1191" s="341" t="s">
        <v>187</v>
      </c>
      <c r="AC1191" s="342" t="str">
        <f t="shared" si="572"/>
        <v/>
      </c>
      <c r="AD1191" s="509" t="str">
        <f t="shared" si="573"/>
        <v/>
      </c>
      <c r="AE1191" s="343" t="str">
        <f>IFERROR(ROUNDDOWN(ROUNDDOWN(ROUND(L1191*VLOOKUP(K1191,【参考】数式用!$A$2:$M$57,MATCH("処遇改善加算Ⅳ",【参考】数式用!$G$3:$M$3,0)+6,0),0),0)*AA1191*0.5,0), "")</f>
        <v/>
      </c>
      <c r="AF1191" s="344"/>
      <c r="AG1191" s="345"/>
      <c r="AH1191" s="345"/>
      <c r="AI1191" s="344"/>
      <c r="AJ1191" s="382"/>
      <c r="AK1191" s="346"/>
      <c r="AL1191" s="324" t="str">
        <f t="shared" si="574"/>
        <v/>
      </c>
      <c r="AM1191" s="325" t="str">
        <f t="shared" si="575"/>
        <v/>
      </c>
      <c r="AN1191" s="255"/>
      <c r="AO1191" s="577" t="str">
        <f>IFERROR(VLOOKUP(K1191,【参考】数式用!$A$2:$N$57,14,FALSE),"")</f>
        <v/>
      </c>
      <c r="AP1191" s="577" t="str">
        <f t="shared" si="576"/>
        <v/>
      </c>
      <c r="AQ1191" s="560" t="str">
        <f t="shared" si="577"/>
        <v/>
      </c>
      <c r="AR1191" s="560" t="str">
        <f t="shared" si="578"/>
        <v>キャリアパス要件Ⅰ・Ⅱ_</v>
      </c>
      <c r="AS1191" s="632" t="str">
        <f t="shared" si="579"/>
        <v>入力済</v>
      </c>
      <c r="AT1191" s="577" t="str">
        <f t="shared" si="580"/>
        <v/>
      </c>
      <c r="AU1191" s="632" t="str">
        <f t="shared" si="581"/>
        <v>入力済</v>
      </c>
      <c r="AV1191" s="632" t="str">
        <f t="shared" si="582"/>
        <v/>
      </c>
      <c r="AW1191" s="632" t="str">
        <f t="shared" si="583"/>
        <v/>
      </c>
      <c r="AX1191" s="577" t="str">
        <f t="shared" si="584"/>
        <v/>
      </c>
      <c r="AY1191" s="632" t="str">
        <f>IFERROR(VLOOKUP(K1191,【参考】数式用!$AR$3:$AS$49, 2, FALSE), "")</f>
        <v/>
      </c>
      <c r="AZ1191" s="577" t="str">
        <f t="shared" si="585"/>
        <v/>
      </c>
      <c r="BA1191" s="559" t="str">
        <f t="shared" si="586"/>
        <v>入力済</v>
      </c>
      <c r="BB1191" s="632" t="str">
        <f>IFERROR(VLOOKUP(K1191,【参考】数式用!$AX$3:$AY$59, 2, FALSE), "")</f>
        <v/>
      </c>
      <c r="BC1191" s="577" t="str">
        <f t="shared" si="587"/>
        <v/>
      </c>
      <c r="BD1191" s="559" t="str">
        <f t="shared" si="588"/>
        <v>入力済</v>
      </c>
      <c r="BE1191" s="559" t="str">
        <f t="shared" si="589"/>
        <v/>
      </c>
      <c r="BF1191" s="559" t="str">
        <f t="shared" si="590"/>
        <v/>
      </c>
      <c r="BG1191" s="559" t="str">
        <f t="shared" si="591"/>
        <v/>
      </c>
      <c r="BH1191" s="559" t="str">
        <f t="shared" si="592"/>
        <v/>
      </c>
      <c r="BI1191" s="559" t="str">
        <f t="shared" si="593"/>
        <v/>
      </c>
      <c r="BK1191" s="27"/>
      <c r="BL1191" s="606" t="str">
        <f t="shared" si="594"/>
        <v/>
      </c>
      <c r="BM1191" s="606" t="str">
        <f t="shared" si="595"/>
        <v/>
      </c>
      <c r="BN1191" s="606" t="str">
        <f t="shared" si="596"/>
        <v/>
      </c>
      <c r="BO1191" s="607" t="str">
        <f>IFERROR(IF(BN1191="対象",ROUNDDOWN(L1191*VLOOKUP(K1191,【参考】数式用!$A$4:$J$42,10,FALSE)*AA1191,0),""),"")</f>
        <v/>
      </c>
      <c r="BP1191" s="606" t="str">
        <f t="shared" si="600"/>
        <v/>
      </c>
      <c r="BQ1191" s="606" t="str">
        <f t="shared" si="597"/>
        <v/>
      </c>
      <c r="BR1191" s="608" t="str">
        <f t="shared" si="601"/>
        <v/>
      </c>
      <c r="BS1191" s="608" t="str">
        <f t="shared" si="598"/>
        <v/>
      </c>
      <c r="BT1191" s="606" t="str">
        <f t="shared" si="599"/>
        <v/>
      </c>
      <c r="BU1191" s="607" t="str">
        <f>IFERROR(IF(BT1191="Ⅱロ有り",ROUNDDOWN(L1191*VLOOKUP(K1191,【参考】数式用!$A$4:$J$42,10,FALSE)*AA1191,0),""),"")</f>
        <v/>
      </c>
      <c r="BV1191" s="606" t="str">
        <f>IFERROR(IF(BT1191="Ⅱロなし",ROUNDDOWN(L1191*VLOOKUP(K1191,【参考】数式用!$A$4:$J$42,8,FALSE)*AA1191,0),""),"")</f>
        <v/>
      </c>
    </row>
    <row r="1192" spans="1:74" ht="110.1" customHeight="1" thickBot="1">
      <c r="A1192" s="333">
        <v>1179</v>
      </c>
      <c r="B1192" s="1008" t="str">
        <f>IF(基本情報入力シート!B1214="","",基本情報入力シート!B1214)</f>
        <v/>
      </c>
      <c r="C1192" s="1009"/>
      <c r="D1192" s="1009"/>
      <c r="E1192" s="1009"/>
      <c r="F1192" s="1010"/>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24" t="str">
        <f>IF('別紙様式2-2（個票（４、５月））'!M1192="","",'別紙様式2-2（個票（４、５月））'!M1192)</f>
        <v/>
      </c>
      <c r="N1192" s="584" t="str">
        <f>IF('別紙様式2-2（個票（４、５月））'!N1192="","",'別紙様式2-2（個票（４、５月））'!N1192)</f>
        <v/>
      </c>
      <c r="O1192" s="336"/>
      <c r="P1192" s="337" t="str">
        <f>IFERROR(VLOOKUP(K1192,【参考】数式用!$A$2:$M$57,MATCH(O1192,【参考】数式用!$G$3:$M$3,0)+6,0),"")</f>
        <v/>
      </c>
      <c r="Q1192" s="338" t="s">
        <v>118</v>
      </c>
      <c r="R1192" s="339"/>
      <c r="S1192" s="340" t="s">
        <v>183</v>
      </c>
      <c r="T1192" s="339"/>
      <c r="U1192" s="340" t="s">
        <v>184</v>
      </c>
      <c r="V1192" s="339"/>
      <c r="W1192" s="340" t="s">
        <v>183</v>
      </c>
      <c r="X1192" s="339"/>
      <c r="Y1192" s="340" t="s">
        <v>185</v>
      </c>
      <c r="Z1192" s="340" t="s">
        <v>186</v>
      </c>
      <c r="AA1192" s="340" t="str">
        <f t="shared" si="571"/>
        <v/>
      </c>
      <c r="AB1192" s="341" t="s">
        <v>187</v>
      </c>
      <c r="AC1192" s="342" t="str">
        <f t="shared" si="572"/>
        <v/>
      </c>
      <c r="AD1192" s="509" t="str">
        <f t="shared" si="573"/>
        <v/>
      </c>
      <c r="AE1192" s="343" t="str">
        <f>IFERROR(ROUNDDOWN(ROUNDDOWN(ROUND(L1192*VLOOKUP(K1192,【参考】数式用!$A$2:$M$57,MATCH("処遇改善加算Ⅳ",【参考】数式用!$G$3:$M$3,0)+6,0),0),0)*AA1192*0.5,0), "")</f>
        <v/>
      </c>
      <c r="AF1192" s="344"/>
      <c r="AG1192" s="345"/>
      <c r="AH1192" s="345"/>
      <c r="AI1192" s="344"/>
      <c r="AJ1192" s="382"/>
      <c r="AK1192" s="346"/>
      <c r="AL1192" s="324" t="str">
        <f t="shared" si="574"/>
        <v/>
      </c>
      <c r="AM1192" s="325" t="str">
        <f t="shared" si="575"/>
        <v/>
      </c>
      <c r="AN1192" s="255"/>
      <c r="AO1192" s="577" t="str">
        <f>IFERROR(VLOOKUP(K1192,【参考】数式用!$A$2:$N$57,14,FALSE),"")</f>
        <v/>
      </c>
      <c r="AP1192" s="577" t="str">
        <f t="shared" si="576"/>
        <v/>
      </c>
      <c r="AQ1192" s="560" t="str">
        <f t="shared" si="577"/>
        <v/>
      </c>
      <c r="AR1192" s="560" t="str">
        <f t="shared" si="578"/>
        <v>キャリアパス要件Ⅰ・Ⅱ_</v>
      </c>
      <c r="AS1192" s="632" t="str">
        <f t="shared" si="579"/>
        <v>入力済</v>
      </c>
      <c r="AT1192" s="577" t="str">
        <f t="shared" si="580"/>
        <v/>
      </c>
      <c r="AU1192" s="632" t="str">
        <f t="shared" si="581"/>
        <v>入力済</v>
      </c>
      <c r="AV1192" s="632" t="str">
        <f t="shared" si="582"/>
        <v/>
      </c>
      <c r="AW1192" s="632" t="str">
        <f t="shared" si="583"/>
        <v/>
      </c>
      <c r="AX1192" s="577" t="str">
        <f t="shared" si="584"/>
        <v/>
      </c>
      <c r="AY1192" s="632" t="str">
        <f>IFERROR(VLOOKUP(K1192,【参考】数式用!$AR$3:$AS$49, 2, FALSE), "")</f>
        <v/>
      </c>
      <c r="AZ1192" s="577" t="str">
        <f t="shared" si="585"/>
        <v/>
      </c>
      <c r="BA1192" s="559" t="str">
        <f t="shared" si="586"/>
        <v>入力済</v>
      </c>
      <c r="BB1192" s="632" t="str">
        <f>IFERROR(VLOOKUP(K1192,【参考】数式用!$AX$3:$AY$59, 2, FALSE), "")</f>
        <v/>
      </c>
      <c r="BC1192" s="577" t="str">
        <f t="shared" si="587"/>
        <v/>
      </c>
      <c r="BD1192" s="559" t="str">
        <f t="shared" si="588"/>
        <v>入力済</v>
      </c>
      <c r="BE1192" s="559" t="str">
        <f t="shared" si="589"/>
        <v/>
      </c>
      <c r="BF1192" s="559" t="str">
        <f t="shared" si="590"/>
        <v/>
      </c>
      <c r="BG1192" s="559" t="str">
        <f t="shared" si="591"/>
        <v/>
      </c>
      <c r="BH1192" s="559" t="str">
        <f t="shared" si="592"/>
        <v/>
      </c>
      <c r="BI1192" s="559" t="str">
        <f t="shared" si="593"/>
        <v/>
      </c>
      <c r="BK1192" s="27"/>
      <c r="BL1192" s="606" t="str">
        <f t="shared" si="594"/>
        <v/>
      </c>
      <c r="BM1192" s="606" t="str">
        <f t="shared" si="595"/>
        <v/>
      </c>
      <c r="BN1192" s="606" t="str">
        <f t="shared" si="596"/>
        <v/>
      </c>
      <c r="BO1192" s="607" t="str">
        <f>IFERROR(IF(BN1192="対象",ROUNDDOWN(L1192*VLOOKUP(K1192,【参考】数式用!$A$4:$J$42,10,FALSE)*AA1192,0),""),"")</f>
        <v/>
      </c>
      <c r="BP1192" s="606" t="str">
        <f t="shared" si="600"/>
        <v/>
      </c>
      <c r="BQ1192" s="606" t="str">
        <f t="shared" si="597"/>
        <v/>
      </c>
      <c r="BR1192" s="608" t="str">
        <f t="shared" si="601"/>
        <v/>
      </c>
      <c r="BS1192" s="608" t="str">
        <f t="shared" si="598"/>
        <v/>
      </c>
      <c r="BT1192" s="606" t="str">
        <f t="shared" si="599"/>
        <v/>
      </c>
      <c r="BU1192" s="607" t="str">
        <f>IFERROR(IF(BT1192="Ⅱロ有り",ROUNDDOWN(L1192*VLOOKUP(K1192,【参考】数式用!$A$4:$J$42,10,FALSE)*AA1192,0),""),"")</f>
        <v/>
      </c>
      <c r="BV1192" s="606" t="str">
        <f>IFERROR(IF(BT1192="Ⅱロなし",ROUNDDOWN(L1192*VLOOKUP(K1192,【参考】数式用!$A$4:$J$42,8,FALSE)*AA1192,0),""),"")</f>
        <v/>
      </c>
    </row>
    <row r="1193" spans="1:74" ht="110.1" customHeight="1" thickBot="1">
      <c r="A1193" s="333">
        <v>1180</v>
      </c>
      <c r="B1193" s="1008" t="str">
        <f>IF(基本情報入力シート!B1215="","",基本情報入力シート!B1215)</f>
        <v/>
      </c>
      <c r="C1193" s="1009"/>
      <c r="D1193" s="1009"/>
      <c r="E1193" s="1009"/>
      <c r="F1193" s="1010"/>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24" t="str">
        <f>IF('別紙様式2-2（個票（４、５月））'!M1193="","",'別紙様式2-2（個票（４、５月））'!M1193)</f>
        <v/>
      </c>
      <c r="N1193" s="584" t="str">
        <f>IF('別紙様式2-2（個票（４、５月））'!N1193="","",'別紙様式2-2（個票（４、５月））'!N1193)</f>
        <v/>
      </c>
      <c r="O1193" s="336"/>
      <c r="P1193" s="337" t="str">
        <f>IFERROR(VLOOKUP(K1193,【参考】数式用!$A$2:$M$57,MATCH(O1193,【参考】数式用!$G$3:$M$3,0)+6,0),"")</f>
        <v/>
      </c>
      <c r="Q1193" s="338" t="s">
        <v>118</v>
      </c>
      <c r="R1193" s="339"/>
      <c r="S1193" s="340" t="s">
        <v>183</v>
      </c>
      <c r="T1193" s="339"/>
      <c r="U1193" s="340" t="s">
        <v>184</v>
      </c>
      <c r="V1193" s="339"/>
      <c r="W1193" s="340" t="s">
        <v>183</v>
      </c>
      <c r="X1193" s="339"/>
      <c r="Y1193" s="340" t="s">
        <v>185</v>
      </c>
      <c r="Z1193" s="340" t="s">
        <v>186</v>
      </c>
      <c r="AA1193" s="340" t="str">
        <f t="shared" si="571"/>
        <v/>
      </c>
      <c r="AB1193" s="341" t="s">
        <v>187</v>
      </c>
      <c r="AC1193" s="342" t="str">
        <f t="shared" si="572"/>
        <v/>
      </c>
      <c r="AD1193" s="509" t="str">
        <f t="shared" si="573"/>
        <v/>
      </c>
      <c r="AE1193" s="343" t="str">
        <f>IFERROR(ROUNDDOWN(ROUNDDOWN(ROUND(L1193*VLOOKUP(K1193,【参考】数式用!$A$2:$M$57,MATCH("処遇改善加算Ⅳ",【参考】数式用!$G$3:$M$3,0)+6,0),0),0)*AA1193*0.5,0), "")</f>
        <v/>
      </c>
      <c r="AF1193" s="344"/>
      <c r="AG1193" s="345"/>
      <c r="AH1193" s="345"/>
      <c r="AI1193" s="344"/>
      <c r="AJ1193" s="382"/>
      <c r="AK1193" s="346"/>
      <c r="AL1193" s="324" t="str">
        <f t="shared" si="574"/>
        <v/>
      </c>
      <c r="AM1193" s="325" t="str">
        <f t="shared" si="575"/>
        <v/>
      </c>
      <c r="AN1193" s="255"/>
      <c r="AO1193" s="577" t="str">
        <f>IFERROR(VLOOKUP(K1193,【参考】数式用!$A$2:$N$57,14,FALSE),"")</f>
        <v/>
      </c>
      <c r="AP1193" s="577" t="str">
        <f t="shared" si="576"/>
        <v/>
      </c>
      <c r="AQ1193" s="560" t="str">
        <f t="shared" si="577"/>
        <v/>
      </c>
      <c r="AR1193" s="560" t="str">
        <f t="shared" si="578"/>
        <v>キャリアパス要件Ⅰ・Ⅱ_</v>
      </c>
      <c r="AS1193" s="632" t="str">
        <f t="shared" si="579"/>
        <v>入力済</v>
      </c>
      <c r="AT1193" s="577" t="str">
        <f t="shared" si="580"/>
        <v/>
      </c>
      <c r="AU1193" s="632" t="str">
        <f t="shared" si="581"/>
        <v>入力済</v>
      </c>
      <c r="AV1193" s="632" t="str">
        <f t="shared" si="582"/>
        <v/>
      </c>
      <c r="AW1193" s="632" t="str">
        <f t="shared" si="583"/>
        <v/>
      </c>
      <c r="AX1193" s="577" t="str">
        <f t="shared" si="584"/>
        <v/>
      </c>
      <c r="AY1193" s="632" t="str">
        <f>IFERROR(VLOOKUP(K1193,【参考】数式用!$AR$3:$AS$49, 2, FALSE), "")</f>
        <v/>
      </c>
      <c r="AZ1193" s="577" t="str">
        <f t="shared" si="585"/>
        <v/>
      </c>
      <c r="BA1193" s="559" t="str">
        <f t="shared" si="586"/>
        <v>入力済</v>
      </c>
      <c r="BB1193" s="632" t="str">
        <f>IFERROR(VLOOKUP(K1193,【参考】数式用!$AX$3:$AY$59, 2, FALSE), "")</f>
        <v/>
      </c>
      <c r="BC1193" s="577" t="str">
        <f t="shared" si="587"/>
        <v/>
      </c>
      <c r="BD1193" s="559" t="str">
        <f t="shared" si="588"/>
        <v>入力済</v>
      </c>
      <c r="BE1193" s="559" t="str">
        <f t="shared" si="589"/>
        <v/>
      </c>
      <c r="BF1193" s="559" t="str">
        <f t="shared" si="590"/>
        <v/>
      </c>
      <c r="BG1193" s="559" t="str">
        <f t="shared" si="591"/>
        <v/>
      </c>
      <c r="BH1193" s="559" t="str">
        <f t="shared" si="592"/>
        <v/>
      </c>
      <c r="BI1193" s="559" t="str">
        <f t="shared" si="593"/>
        <v/>
      </c>
      <c r="BK1193" s="27"/>
      <c r="BL1193" s="606" t="str">
        <f t="shared" si="594"/>
        <v/>
      </c>
      <c r="BM1193" s="606" t="str">
        <f t="shared" si="595"/>
        <v/>
      </c>
      <c r="BN1193" s="606" t="str">
        <f t="shared" si="596"/>
        <v/>
      </c>
      <c r="BO1193" s="607" t="str">
        <f>IFERROR(IF(BN1193="対象",ROUNDDOWN(L1193*VLOOKUP(K1193,【参考】数式用!$A$4:$J$42,10,FALSE)*AA1193,0),""),"")</f>
        <v/>
      </c>
      <c r="BP1193" s="606" t="str">
        <f t="shared" si="600"/>
        <v/>
      </c>
      <c r="BQ1193" s="606" t="str">
        <f t="shared" si="597"/>
        <v/>
      </c>
      <c r="BR1193" s="608" t="str">
        <f t="shared" si="601"/>
        <v/>
      </c>
      <c r="BS1193" s="608" t="str">
        <f t="shared" si="598"/>
        <v/>
      </c>
      <c r="BT1193" s="606" t="str">
        <f t="shared" si="599"/>
        <v/>
      </c>
      <c r="BU1193" s="607" t="str">
        <f>IFERROR(IF(BT1193="Ⅱロ有り",ROUNDDOWN(L1193*VLOOKUP(K1193,【参考】数式用!$A$4:$J$42,10,FALSE)*AA1193,0),""),"")</f>
        <v/>
      </c>
      <c r="BV1193" s="606" t="str">
        <f>IFERROR(IF(BT1193="Ⅱロなし",ROUNDDOWN(L1193*VLOOKUP(K1193,【参考】数式用!$A$4:$J$42,8,FALSE)*AA1193,0),""),"")</f>
        <v/>
      </c>
    </row>
    <row r="1194" spans="1:74" ht="110.1" customHeight="1" thickBot="1">
      <c r="A1194" s="333">
        <v>1181</v>
      </c>
      <c r="B1194" s="1008" t="str">
        <f>IF(基本情報入力シート!B1216="","",基本情報入力シート!B1216)</f>
        <v/>
      </c>
      <c r="C1194" s="1009"/>
      <c r="D1194" s="1009"/>
      <c r="E1194" s="1009"/>
      <c r="F1194" s="1010"/>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24" t="str">
        <f>IF('別紙様式2-2（個票（４、５月））'!M1194="","",'別紙様式2-2（個票（４、５月））'!M1194)</f>
        <v/>
      </c>
      <c r="N1194" s="584" t="str">
        <f>IF('別紙様式2-2（個票（４、５月））'!N1194="","",'別紙様式2-2（個票（４、５月））'!N1194)</f>
        <v/>
      </c>
      <c r="O1194" s="336"/>
      <c r="P1194" s="337" t="str">
        <f>IFERROR(VLOOKUP(K1194,【参考】数式用!$A$2:$M$57,MATCH(O1194,【参考】数式用!$G$3:$M$3,0)+6,0),"")</f>
        <v/>
      </c>
      <c r="Q1194" s="338" t="s">
        <v>118</v>
      </c>
      <c r="R1194" s="339"/>
      <c r="S1194" s="340" t="s">
        <v>183</v>
      </c>
      <c r="T1194" s="339"/>
      <c r="U1194" s="340" t="s">
        <v>184</v>
      </c>
      <c r="V1194" s="339"/>
      <c r="W1194" s="340" t="s">
        <v>183</v>
      </c>
      <c r="X1194" s="339"/>
      <c r="Y1194" s="340" t="s">
        <v>185</v>
      </c>
      <c r="Z1194" s="340" t="s">
        <v>186</v>
      </c>
      <c r="AA1194" s="340" t="str">
        <f t="shared" si="571"/>
        <v/>
      </c>
      <c r="AB1194" s="341" t="s">
        <v>187</v>
      </c>
      <c r="AC1194" s="342" t="str">
        <f t="shared" si="572"/>
        <v/>
      </c>
      <c r="AD1194" s="509" t="str">
        <f t="shared" si="573"/>
        <v/>
      </c>
      <c r="AE1194" s="343" t="str">
        <f>IFERROR(ROUNDDOWN(ROUNDDOWN(ROUND(L1194*VLOOKUP(K1194,【参考】数式用!$A$2:$M$57,MATCH("処遇改善加算Ⅳ",【参考】数式用!$G$3:$M$3,0)+6,0),0),0)*AA1194*0.5,0), "")</f>
        <v/>
      </c>
      <c r="AF1194" s="344"/>
      <c r="AG1194" s="345"/>
      <c r="AH1194" s="345"/>
      <c r="AI1194" s="344"/>
      <c r="AJ1194" s="382"/>
      <c r="AK1194" s="346"/>
      <c r="AL1194" s="324" t="str">
        <f t="shared" si="574"/>
        <v/>
      </c>
      <c r="AM1194" s="325" t="str">
        <f t="shared" si="575"/>
        <v/>
      </c>
      <c r="AN1194" s="255"/>
      <c r="AO1194" s="577" t="str">
        <f>IFERROR(VLOOKUP(K1194,【参考】数式用!$A$2:$N$57,14,FALSE),"")</f>
        <v/>
      </c>
      <c r="AP1194" s="577" t="str">
        <f t="shared" si="576"/>
        <v/>
      </c>
      <c r="AQ1194" s="560" t="str">
        <f t="shared" si="577"/>
        <v/>
      </c>
      <c r="AR1194" s="560" t="str">
        <f t="shared" si="578"/>
        <v>キャリアパス要件Ⅰ・Ⅱ_</v>
      </c>
      <c r="AS1194" s="632" t="str">
        <f t="shared" si="579"/>
        <v>入力済</v>
      </c>
      <c r="AT1194" s="577" t="str">
        <f t="shared" si="580"/>
        <v/>
      </c>
      <c r="AU1194" s="632" t="str">
        <f t="shared" si="581"/>
        <v>入力済</v>
      </c>
      <c r="AV1194" s="632" t="str">
        <f t="shared" si="582"/>
        <v/>
      </c>
      <c r="AW1194" s="632" t="str">
        <f t="shared" si="583"/>
        <v/>
      </c>
      <c r="AX1194" s="577" t="str">
        <f t="shared" si="584"/>
        <v/>
      </c>
      <c r="AY1194" s="632" t="str">
        <f>IFERROR(VLOOKUP(K1194,【参考】数式用!$AR$3:$AS$49, 2, FALSE), "")</f>
        <v/>
      </c>
      <c r="AZ1194" s="577" t="str">
        <f t="shared" si="585"/>
        <v/>
      </c>
      <c r="BA1194" s="559" t="str">
        <f t="shared" si="586"/>
        <v>入力済</v>
      </c>
      <c r="BB1194" s="632" t="str">
        <f>IFERROR(VLOOKUP(K1194,【参考】数式用!$AX$3:$AY$59, 2, FALSE), "")</f>
        <v/>
      </c>
      <c r="BC1194" s="577" t="str">
        <f t="shared" si="587"/>
        <v/>
      </c>
      <c r="BD1194" s="559" t="str">
        <f t="shared" si="588"/>
        <v>入力済</v>
      </c>
      <c r="BE1194" s="559" t="str">
        <f t="shared" si="589"/>
        <v/>
      </c>
      <c r="BF1194" s="559" t="str">
        <f t="shared" si="590"/>
        <v/>
      </c>
      <c r="BG1194" s="559" t="str">
        <f t="shared" si="591"/>
        <v/>
      </c>
      <c r="BH1194" s="559" t="str">
        <f t="shared" si="592"/>
        <v/>
      </c>
      <c r="BI1194" s="559" t="str">
        <f t="shared" si="593"/>
        <v/>
      </c>
      <c r="BK1194" s="27"/>
      <c r="BL1194" s="606" t="str">
        <f t="shared" si="594"/>
        <v/>
      </c>
      <c r="BM1194" s="606" t="str">
        <f t="shared" si="595"/>
        <v/>
      </c>
      <c r="BN1194" s="606" t="str">
        <f t="shared" si="596"/>
        <v/>
      </c>
      <c r="BO1194" s="607" t="str">
        <f>IFERROR(IF(BN1194="対象",ROUNDDOWN(L1194*VLOOKUP(K1194,【参考】数式用!$A$4:$J$42,10,FALSE)*AA1194,0),""),"")</f>
        <v/>
      </c>
      <c r="BP1194" s="606" t="str">
        <f t="shared" si="600"/>
        <v/>
      </c>
      <c r="BQ1194" s="606" t="str">
        <f t="shared" si="597"/>
        <v/>
      </c>
      <c r="BR1194" s="608" t="str">
        <f t="shared" si="601"/>
        <v/>
      </c>
      <c r="BS1194" s="608" t="str">
        <f t="shared" si="598"/>
        <v/>
      </c>
      <c r="BT1194" s="606" t="str">
        <f t="shared" si="599"/>
        <v/>
      </c>
      <c r="BU1194" s="607" t="str">
        <f>IFERROR(IF(BT1194="Ⅱロ有り",ROUNDDOWN(L1194*VLOOKUP(K1194,【参考】数式用!$A$4:$J$42,10,FALSE)*AA1194,0),""),"")</f>
        <v/>
      </c>
      <c r="BV1194" s="606" t="str">
        <f>IFERROR(IF(BT1194="Ⅱロなし",ROUNDDOWN(L1194*VLOOKUP(K1194,【参考】数式用!$A$4:$J$42,8,FALSE)*AA1194,0),""),"")</f>
        <v/>
      </c>
    </row>
    <row r="1195" spans="1:74" ht="110.1" customHeight="1" thickBot="1">
      <c r="A1195" s="333">
        <v>1182</v>
      </c>
      <c r="B1195" s="1008" t="str">
        <f>IF(基本情報入力シート!B1217="","",基本情報入力シート!B1217)</f>
        <v/>
      </c>
      <c r="C1195" s="1009"/>
      <c r="D1195" s="1009"/>
      <c r="E1195" s="1009"/>
      <c r="F1195" s="1010"/>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24" t="str">
        <f>IF('別紙様式2-2（個票（４、５月））'!M1195="","",'別紙様式2-2（個票（４、５月））'!M1195)</f>
        <v/>
      </c>
      <c r="N1195" s="584" t="str">
        <f>IF('別紙様式2-2（個票（４、５月））'!N1195="","",'別紙様式2-2（個票（４、５月））'!N1195)</f>
        <v/>
      </c>
      <c r="O1195" s="336"/>
      <c r="P1195" s="337" t="str">
        <f>IFERROR(VLOOKUP(K1195,【参考】数式用!$A$2:$M$57,MATCH(O1195,【参考】数式用!$G$3:$M$3,0)+6,0),"")</f>
        <v/>
      </c>
      <c r="Q1195" s="338" t="s">
        <v>118</v>
      </c>
      <c r="R1195" s="339"/>
      <c r="S1195" s="340" t="s">
        <v>183</v>
      </c>
      <c r="T1195" s="339"/>
      <c r="U1195" s="340" t="s">
        <v>184</v>
      </c>
      <c r="V1195" s="339"/>
      <c r="W1195" s="340" t="s">
        <v>183</v>
      </c>
      <c r="X1195" s="339"/>
      <c r="Y1195" s="340" t="s">
        <v>185</v>
      </c>
      <c r="Z1195" s="340" t="s">
        <v>186</v>
      </c>
      <c r="AA1195" s="340" t="str">
        <f t="shared" si="571"/>
        <v/>
      </c>
      <c r="AB1195" s="341" t="s">
        <v>187</v>
      </c>
      <c r="AC1195" s="342" t="str">
        <f t="shared" si="572"/>
        <v/>
      </c>
      <c r="AD1195" s="509" t="str">
        <f t="shared" si="573"/>
        <v/>
      </c>
      <c r="AE1195" s="343" t="str">
        <f>IFERROR(ROUNDDOWN(ROUNDDOWN(ROUND(L1195*VLOOKUP(K1195,【参考】数式用!$A$2:$M$57,MATCH("処遇改善加算Ⅳ",【参考】数式用!$G$3:$M$3,0)+6,0),0),0)*AA1195*0.5,0), "")</f>
        <v/>
      </c>
      <c r="AF1195" s="344"/>
      <c r="AG1195" s="345"/>
      <c r="AH1195" s="345"/>
      <c r="AI1195" s="344"/>
      <c r="AJ1195" s="382"/>
      <c r="AK1195" s="346"/>
      <c r="AL1195" s="324" t="str">
        <f t="shared" si="574"/>
        <v/>
      </c>
      <c r="AM1195" s="325" t="str">
        <f t="shared" si="575"/>
        <v/>
      </c>
      <c r="AN1195" s="255"/>
      <c r="AO1195" s="577" t="str">
        <f>IFERROR(VLOOKUP(K1195,【参考】数式用!$A$2:$N$57,14,FALSE),"")</f>
        <v/>
      </c>
      <c r="AP1195" s="577" t="str">
        <f t="shared" si="576"/>
        <v/>
      </c>
      <c r="AQ1195" s="560" t="str">
        <f t="shared" si="577"/>
        <v/>
      </c>
      <c r="AR1195" s="560" t="str">
        <f t="shared" si="578"/>
        <v>キャリアパス要件Ⅰ・Ⅱ_</v>
      </c>
      <c r="AS1195" s="632" t="str">
        <f t="shared" si="579"/>
        <v>入力済</v>
      </c>
      <c r="AT1195" s="577" t="str">
        <f t="shared" si="580"/>
        <v/>
      </c>
      <c r="AU1195" s="632" t="str">
        <f t="shared" si="581"/>
        <v>入力済</v>
      </c>
      <c r="AV1195" s="632" t="str">
        <f t="shared" si="582"/>
        <v/>
      </c>
      <c r="AW1195" s="632" t="str">
        <f t="shared" si="583"/>
        <v/>
      </c>
      <c r="AX1195" s="577" t="str">
        <f t="shared" si="584"/>
        <v/>
      </c>
      <c r="AY1195" s="632" t="str">
        <f>IFERROR(VLOOKUP(K1195,【参考】数式用!$AR$3:$AS$49, 2, FALSE), "")</f>
        <v/>
      </c>
      <c r="AZ1195" s="577" t="str">
        <f t="shared" si="585"/>
        <v/>
      </c>
      <c r="BA1195" s="559" t="str">
        <f t="shared" si="586"/>
        <v>入力済</v>
      </c>
      <c r="BB1195" s="632" t="str">
        <f>IFERROR(VLOOKUP(K1195,【参考】数式用!$AX$3:$AY$59, 2, FALSE), "")</f>
        <v/>
      </c>
      <c r="BC1195" s="577" t="str">
        <f t="shared" si="587"/>
        <v/>
      </c>
      <c r="BD1195" s="559" t="str">
        <f t="shared" si="588"/>
        <v>入力済</v>
      </c>
      <c r="BE1195" s="559" t="str">
        <f t="shared" si="589"/>
        <v/>
      </c>
      <c r="BF1195" s="559" t="str">
        <f t="shared" si="590"/>
        <v/>
      </c>
      <c r="BG1195" s="559" t="str">
        <f t="shared" si="591"/>
        <v/>
      </c>
      <c r="BH1195" s="559" t="str">
        <f t="shared" si="592"/>
        <v/>
      </c>
      <c r="BI1195" s="559" t="str">
        <f t="shared" si="593"/>
        <v/>
      </c>
      <c r="BK1195" s="27"/>
      <c r="BL1195" s="606" t="str">
        <f t="shared" si="594"/>
        <v/>
      </c>
      <c r="BM1195" s="606" t="str">
        <f t="shared" si="595"/>
        <v/>
      </c>
      <c r="BN1195" s="606" t="str">
        <f t="shared" si="596"/>
        <v/>
      </c>
      <c r="BO1195" s="607" t="str">
        <f>IFERROR(IF(BN1195="対象",ROUNDDOWN(L1195*VLOOKUP(K1195,【参考】数式用!$A$4:$J$42,10,FALSE)*AA1195,0),""),"")</f>
        <v/>
      </c>
      <c r="BP1195" s="606" t="str">
        <f t="shared" si="600"/>
        <v/>
      </c>
      <c r="BQ1195" s="606" t="str">
        <f t="shared" si="597"/>
        <v/>
      </c>
      <c r="BR1195" s="608" t="str">
        <f t="shared" si="601"/>
        <v/>
      </c>
      <c r="BS1195" s="608" t="str">
        <f t="shared" si="598"/>
        <v/>
      </c>
      <c r="BT1195" s="606" t="str">
        <f t="shared" si="599"/>
        <v/>
      </c>
      <c r="BU1195" s="607" t="str">
        <f>IFERROR(IF(BT1195="Ⅱロ有り",ROUNDDOWN(L1195*VLOOKUP(K1195,【参考】数式用!$A$4:$J$42,10,FALSE)*AA1195,0),""),"")</f>
        <v/>
      </c>
      <c r="BV1195" s="606" t="str">
        <f>IFERROR(IF(BT1195="Ⅱロなし",ROUNDDOWN(L1195*VLOOKUP(K1195,【参考】数式用!$A$4:$J$42,8,FALSE)*AA1195,0),""),"")</f>
        <v/>
      </c>
    </row>
    <row r="1196" spans="1:74" ht="110.1" customHeight="1" thickBot="1">
      <c r="A1196" s="333">
        <v>1183</v>
      </c>
      <c r="B1196" s="1008" t="str">
        <f>IF(基本情報入力シート!B1218="","",基本情報入力シート!B1218)</f>
        <v/>
      </c>
      <c r="C1196" s="1009"/>
      <c r="D1196" s="1009"/>
      <c r="E1196" s="1009"/>
      <c r="F1196" s="1010"/>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24" t="str">
        <f>IF('別紙様式2-2（個票（４、５月））'!M1196="","",'別紙様式2-2（個票（４、５月））'!M1196)</f>
        <v/>
      </c>
      <c r="N1196" s="584" t="str">
        <f>IF('別紙様式2-2（個票（４、５月））'!N1196="","",'別紙様式2-2（個票（４、５月））'!N1196)</f>
        <v/>
      </c>
      <c r="O1196" s="336"/>
      <c r="P1196" s="337" t="str">
        <f>IFERROR(VLOOKUP(K1196,【参考】数式用!$A$2:$M$57,MATCH(O1196,【参考】数式用!$G$3:$M$3,0)+6,0),"")</f>
        <v/>
      </c>
      <c r="Q1196" s="338" t="s">
        <v>118</v>
      </c>
      <c r="R1196" s="339"/>
      <c r="S1196" s="340" t="s">
        <v>183</v>
      </c>
      <c r="T1196" s="339"/>
      <c r="U1196" s="340" t="s">
        <v>184</v>
      </c>
      <c r="V1196" s="339"/>
      <c r="W1196" s="340" t="s">
        <v>183</v>
      </c>
      <c r="X1196" s="339"/>
      <c r="Y1196" s="340" t="s">
        <v>185</v>
      </c>
      <c r="Z1196" s="340" t="s">
        <v>186</v>
      </c>
      <c r="AA1196" s="340" t="str">
        <f t="shared" si="571"/>
        <v/>
      </c>
      <c r="AB1196" s="341" t="s">
        <v>187</v>
      </c>
      <c r="AC1196" s="342" t="str">
        <f t="shared" si="572"/>
        <v/>
      </c>
      <c r="AD1196" s="509" t="str">
        <f t="shared" si="573"/>
        <v/>
      </c>
      <c r="AE1196" s="343" t="str">
        <f>IFERROR(ROUNDDOWN(ROUNDDOWN(ROUND(L1196*VLOOKUP(K1196,【参考】数式用!$A$2:$M$57,MATCH("処遇改善加算Ⅳ",【参考】数式用!$G$3:$M$3,0)+6,0),0),0)*AA1196*0.5,0), "")</f>
        <v/>
      </c>
      <c r="AF1196" s="344"/>
      <c r="AG1196" s="345"/>
      <c r="AH1196" s="345"/>
      <c r="AI1196" s="344"/>
      <c r="AJ1196" s="382"/>
      <c r="AK1196" s="346"/>
      <c r="AL1196" s="324" t="str">
        <f t="shared" si="574"/>
        <v/>
      </c>
      <c r="AM1196" s="325" t="str">
        <f t="shared" si="575"/>
        <v/>
      </c>
      <c r="AN1196" s="255"/>
      <c r="AO1196" s="577" t="str">
        <f>IFERROR(VLOOKUP(K1196,【参考】数式用!$A$2:$N$57,14,FALSE),"")</f>
        <v/>
      </c>
      <c r="AP1196" s="577" t="str">
        <f t="shared" si="576"/>
        <v/>
      </c>
      <c r="AQ1196" s="560" t="str">
        <f t="shared" si="577"/>
        <v/>
      </c>
      <c r="AR1196" s="560" t="str">
        <f t="shared" si="578"/>
        <v>キャリアパス要件Ⅰ・Ⅱ_</v>
      </c>
      <c r="AS1196" s="632" t="str">
        <f t="shared" si="579"/>
        <v>入力済</v>
      </c>
      <c r="AT1196" s="577" t="str">
        <f t="shared" si="580"/>
        <v/>
      </c>
      <c r="AU1196" s="632" t="str">
        <f t="shared" si="581"/>
        <v>入力済</v>
      </c>
      <c r="AV1196" s="632" t="str">
        <f t="shared" si="582"/>
        <v/>
      </c>
      <c r="AW1196" s="632" t="str">
        <f t="shared" si="583"/>
        <v/>
      </c>
      <c r="AX1196" s="577" t="str">
        <f t="shared" si="584"/>
        <v/>
      </c>
      <c r="AY1196" s="632" t="str">
        <f>IFERROR(VLOOKUP(K1196,【参考】数式用!$AR$3:$AS$49, 2, FALSE), "")</f>
        <v/>
      </c>
      <c r="AZ1196" s="577" t="str">
        <f t="shared" si="585"/>
        <v/>
      </c>
      <c r="BA1196" s="559" t="str">
        <f t="shared" si="586"/>
        <v>入力済</v>
      </c>
      <c r="BB1196" s="632" t="str">
        <f>IFERROR(VLOOKUP(K1196,【参考】数式用!$AX$3:$AY$59, 2, FALSE), "")</f>
        <v/>
      </c>
      <c r="BC1196" s="577" t="str">
        <f t="shared" si="587"/>
        <v/>
      </c>
      <c r="BD1196" s="559" t="str">
        <f t="shared" si="588"/>
        <v>入力済</v>
      </c>
      <c r="BE1196" s="559" t="str">
        <f t="shared" si="589"/>
        <v/>
      </c>
      <c r="BF1196" s="559" t="str">
        <f t="shared" si="590"/>
        <v/>
      </c>
      <c r="BG1196" s="559" t="str">
        <f t="shared" si="591"/>
        <v/>
      </c>
      <c r="BH1196" s="559" t="str">
        <f t="shared" si="592"/>
        <v/>
      </c>
      <c r="BI1196" s="559" t="str">
        <f t="shared" si="593"/>
        <v/>
      </c>
      <c r="BK1196" s="27"/>
      <c r="BL1196" s="606" t="str">
        <f t="shared" si="594"/>
        <v/>
      </c>
      <c r="BM1196" s="606" t="str">
        <f t="shared" si="595"/>
        <v/>
      </c>
      <c r="BN1196" s="606" t="str">
        <f t="shared" si="596"/>
        <v/>
      </c>
      <c r="BO1196" s="607" t="str">
        <f>IFERROR(IF(BN1196="対象",ROUNDDOWN(L1196*VLOOKUP(K1196,【参考】数式用!$A$4:$J$42,10,FALSE)*AA1196,0),""),"")</f>
        <v/>
      </c>
      <c r="BP1196" s="606" t="str">
        <f t="shared" si="600"/>
        <v/>
      </c>
      <c r="BQ1196" s="606" t="str">
        <f t="shared" si="597"/>
        <v/>
      </c>
      <c r="BR1196" s="608" t="str">
        <f t="shared" si="601"/>
        <v/>
      </c>
      <c r="BS1196" s="608" t="str">
        <f t="shared" si="598"/>
        <v/>
      </c>
      <c r="BT1196" s="606" t="str">
        <f t="shared" si="599"/>
        <v/>
      </c>
      <c r="BU1196" s="607" t="str">
        <f>IFERROR(IF(BT1196="Ⅱロ有り",ROUNDDOWN(L1196*VLOOKUP(K1196,【参考】数式用!$A$4:$J$42,10,FALSE)*AA1196,0),""),"")</f>
        <v/>
      </c>
      <c r="BV1196" s="606" t="str">
        <f>IFERROR(IF(BT1196="Ⅱロなし",ROUNDDOWN(L1196*VLOOKUP(K1196,【参考】数式用!$A$4:$J$42,8,FALSE)*AA1196,0),""),"")</f>
        <v/>
      </c>
    </row>
    <row r="1197" spans="1:74" ht="110.1" customHeight="1" thickBot="1">
      <c r="A1197" s="333">
        <v>1184</v>
      </c>
      <c r="B1197" s="1008" t="str">
        <f>IF(基本情報入力シート!B1219="","",基本情報入力シート!B1219)</f>
        <v/>
      </c>
      <c r="C1197" s="1009"/>
      <c r="D1197" s="1009"/>
      <c r="E1197" s="1009"/>
      <c r="F1197" s="1010"/>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24" t="str">
        <f>IF('別紙様式2-2（個票（４、５月））'!M1197="","",'別紙様式2-2（個票（４、５月））'!M1197)</f>
        <v/>
      </c>
      <c r="N1197" s="584" t="str">
        <f>IF('別紙様式2-2（個票（４、５月））'!N1197="","",'別紙様式2-2（個票（４、５月））'!N1197)</f>
        <v/>
      </c>
      <c r="O1197" s="336"/>
      <c r="P1197" s="337" t="str">
        <f>IFERROR(VLOOKUP(K1197,【参考】数式用!$A$2:$M$57,MATCH(O1197,【参考】数式用!$G$3:$M$3,0)+6,0),"")</f>
        <v/>
      </c>
      <c r="Q1197" s="338" t="s">
        <v>118</v>
      </c>
      <c r="R1197" s="339"/>
      <c r="S1197" s="340" t="s">
        <v>183</v>
      </c>
      <c r="T1197" s="339"/>
      <c r="U1197" s="340" t="s">
        <v>184</v>
      </c>
      <c r="V1197" s="339"/>
      <c r="W1197" s="340" t="s">
        <v>183</v>
      </c>
      <c r="X1197" s="339"/>
      <c r="Y1197" s="340" t="s">
        <v>185</v>
      </c>
      <c r="Z1197" s="340" t="s">
        <v>186</v>
      </c>
      <c r="AA1197" s="340" t="str">
        <f t="shared" si="571"/>
        <v/>
      </c>
      <c r="AB1197" s="341" t="s">
        <v>187</v>
      </c>
      <c r="AC1197" s="342" t="str">
        <f t="shared" si="572"/>
        <v/>
      </c>
      <c r="AD1197" s="509" t="str">
        <f t="shared" si="573"/>
        <v/>
      </c>
      <c r="AE1197" s="343" t="str">
        <f>IFERROR(ROUNDDOWN(ROUNDDOWN(ROUND(L1197*VLOOKUP(K1197,【参考】数式用!$A$2:$M$57,MATCH("処遇改善加算Ⅳ",【参考】数式用!$G$3:$M$3,0)+6,0),0),0)*AA1197*0.5,0), "")</f>
        <v/>
      </c>
      <c r="AF1197" s="344"/>
      <c r="AG1197" s="345"/>
      <c r="AH1197" s="345"/>
      <c r="AI1197" s="344"/>
      <c r="AJ1197" s="382"/>
      <c r="AK1197" s="346"/>
      <c r="AL1197" s="324" t="str">
        <f t="shared" si="574"/>
        <v/>
      </c>
      <c r="AM1197" s="325" t="str">
        <f t="shared" si="575"/>
        <v/>
      </c>
      <c r="AN1197" s="255"/>
      <c r="AO1197" s="577" t="str">
        <f>IFERROR(VLOOKUP(K1197,【参考】数式用!$A$2:$N$57,14,FALSE),"")</f>
        <v/>
      </c>
      <c r="AP1197" s="577" t="str">
        <f t="shared" si="576"/>
        <v/>
      </c>
      <c r="AQ1197" s="560" t="str">
        <f t="shared" si="577"/>
        <v/>
      </c>
      <c r="AR1197" s="560" t="str">
        <f t="shared" si="578"/>
        <v>キャリアパス要件Ⅰ・Ⅱ_</v>
      </c>
      <c r="AS1197" s="632" t="str">
        <f t="shared" si="579"/>
        <v>入力済</v>
      </c>
      <c r="AT1197" s="577" t="str">
        <f t="shared" si="580"/>
        <v/>
      </c>
      <c r="AU1197" s="632" t="str">
        <f t="shared" si="581"/>
        <v>入力済</v>
      </c>
      <c r="AV1197" s="632" t="str">
        <f t="shared" si="582"/>
        <v/>
      </c>
      <c r="AW1197" s="632" t="str">
        <f t="shared" si="583"/>
        <v/>
      </c>
      <c r="AX1197" s="577" t="str">
        <f t="shared" si="584"/>
        <v/>
      </c>
      <c r="AY1197" s="632" t="str">
        <f>IFERROR(VLOOKUP(K1197,【参考】数式用!$AR$3:$AS$49, 2, FALSE), "")</f>
        <v/>
      </c>
      <c r="AZ1197" s="577" t="str">
        <f t="shared" si="585"/>
        <v/>
      </c>
      <c r="BA1197" s="559" t="str">
        <f t="shared" si="586"/>
        <v>入力済</v>
      </c>
      <c r="BB1197" s="632" t="str">
        <f>IFERROR(VLOOKUP(K1197,【参考】数式用!$AX$3:$AY$59, 2, FALSE), "")</f>
        <v/>
      </c>
      <c r="BC1197" s="577" t="str">
        <f t="shared" si="587"/>
        <v/>
      </c>
      <c r="BD1197" s="559" t="str">
        <f t="shared" si="588"/>
        <v>入力済</v>
      </c>
      <c r="BE1197" s="559" t="str">
        <f t="shared" si="589"/>
        <v/>
      </c>
      <c r="BF1197" s="559" t="str">
        <f t="shared" si="590"/>
        <v/>
      </c>
      <c r="BG1197" s="559" t="str">
        <f t="shared" si="591"/>
        <v/>
      </c>
      <c r="BH1197" s="559" t="str">
        <f t="shared" si="592"/>
        <v/>
      </c>
      <c r="BI1197" s="559" t="str">
        <f t="shared" si="593"/>
        <v/>
      </c>
      <c r="BK1197" s="27"/>
      <c r="BL1197" s="606" t="str">
        <f t="shared" si="594"/>
        <v/>
      </c>
      <c r="BM1197" s="606" t="str">
        <f t="shared" si="595"/>
        <v/>
      </c>
      <c r="BN1197" s="606" t="str">
        <f t="shared" si="596"/>
        <v/>
      </c>
      <c r="BO1197" s="607" t="str">
        <f>IFERROR(IF(BN1197="対象",ROUNDDOWN(L1197*VLOOKUP(K1197,【参考】数式用!$A$4:$J$42,10,FALSE)*AA1197,0),""),"")</f>
        <v/>
      </c>
      <c r="BP1197" s="606" t="str">
        <f t="shared" si="600"/>
        <v/>
      </c>
      <c r="BQ1197" s="606" t="str">
        <f t="shared" si="597"/>
        <v/>
      </c>
      <c r="BR1197" s="608" t="str">
        <f t="shared" si="601"/>
        <v/>
      </c>
      <c r="BS1197" s="608" t="str">
        <f t="shared" si="598"/>
        <v/>
      </c>
      <c r="BT1197" s="606" t="str">
        <f t="shared" si="599"/>
        <v/>
      </c>
      <c r="BU1197" s="607" t="str">
        <f>IFERROR(IF(BT1197="Ⅱロ有り",ROUNDDOWN(L1197*VLOOKUP(K1197,【参考】数式用!$A$4:$J$42,10,FALSE)*AA1197,0),""),"")</f>
        <v/>
      </c>
      <c r="BV1197" s="606" t="str">
        <f>IFERROR(IF(BT1197="Ⅱロなし",ROUNDDOWN(L1197*VLOOKUP(K1197,【参考】数式用!$A$4:$J$42,8,FALSE)*AA1197,0),""),"")</f>
        <v/>
      </c>
    </row>
    <row r="1198" spans="1:74" ht="110.1" customHeight="1" thickBot="1">
      <c r="A1198" s="333">
        <v>1185</v>
      </c>
      <c r="B1198" s="1008" t="str">
        <f>IF(基本情報入力シート!B1220="","",基本情報入力シート!B1220)</f>
        <v/>
      </c>
      <c r="C1198" s="1009"/>
      <c r="D1198" s="1009"/>
      <c r="E1198" s="1009"/>
      <c r="F1198" s="1010"/>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24" t="str">
        <f>IF('別紙様式2-2（個票（４、５月））'!M1198="","",'別紙様式2-2（個票（４、５月））'!M1198)</f>
        <v/>
      </c>
      <c r="N1198" s="584" t="str">
        <f>IF('別紙様式2-2（個票（４、５月））'!N1198="","",'別紙様式2-2（個票（４、５月））'!N1198)</f>
        <v/>
      </c>
      <c r="O1198" s="336"/>
      <c r="P1198" s="337" t="str">
        <f>IFERROR(VLOOKUP(K1198,【参考】数式用!$A$2:$M$57,MATCH(O1198,【参考】数式用!$G$3:$M$3,0)+6,0),"")</f>
        <v/>
      </c>
      <c r="Q1198" s="338" t="s">
        <v>118</v>
      </c>
      <c r="R1198" s="339"/>
      <c r="S1198" s="340" t="s">
        <v>183</v>
      </c>
      <c r="T1198" s="339"/>
      <c r="U1198" s="340" t="s">
        <v>184</v>
      </c>
      <c r="V1198" s="339"/>
      <c r="W1198" s="340" t="s">
        <v>183</v>
      </c>
      <c r="X1198" s="339"/>
      <c r="Y1198" s="340" t="s">
        <v>185</v>
      </c>
      <c r="Z1198" s="340" t="s">
        <v>186</v>
      </c>
      <c r="AA1198" s="340" t="str">
        <f t="shared" si="571"/>
        <v/>
      </c>
      <c r="AB1198" s="341" t="s">
        <v>187</v>
      </c>
      <c r="AC1198" s="342" t="str">
        <f t="shared" si="572"/>
        <v/>
      </c>
      <c r="AD1198" s="509" t="str">
        <f t="shared" si="573"/>
        <v/>
      </c>
      <c r="AE1198" s="343" t="str">
        <f>IFERROR(ROUNDDOWN(ROUNDDOWN(ROUND(L1198*VLOOKUP(K1198,【参考】数式用!$A$2:$M$57,MATCH("処遇改善加算Ⅳ",【参考】数式用!$G$3:$M$3,0)+6,0),0),0)*AA1198*0.5,0), "")</f>
        <v/>
      </c>
      <c r="AF1198" s="344"/>
      <c r="AG1198" s="345"/>
      <c r="AH1198" s="345"/>
      <c r="AI1198" s="344"/>
      <c r="AJ1198" s="382"/>
      <c r="AK1198" s="346"/>
      <c r="AL1198" s="324" t="str">
        <f t="shared" si="574"/>
        <v/>
      </c>
      <c r="AM1198" s="325" t="str">
        <f t="shared" si="575"/>
        <v/>
      </c>
      <c r="AN1198" s="255"/>
      <c r="AO1198" s="577" t="str">
        <f>IFERROR(VLOOKUP(K1198,【参考】数式用!$A$2:$N$57,14,FALSE),"")</f>
        <v/>
      </c>
      <c r="AP1198" s="577" t="str">
        <f t="shared" si="576"/>
        <v/>
      </c>
      <c r="AQ1198" s="560" t="str">
        <f t="shared" si="577"/>
        <v/>
      </c>
      <c r="AR1198" s="560" t="str">
        <f t="shared" si="578"/>
        <v>キャリアパス要件Ⅰ・Ⅱ_</v>
      </c>
      <c r="AS1198" s="632" t="str">
        <f t="shared" si="579"/>
        <v>入力済</v>
      </c>
      <c r="AT1198" s="577" t="str">
        <f t="shared" si="580"/>
        <v/>
      </c>
      <c r="AU1198" s="632" t="str">
        <f t="shared" si="581"/>
        <v>入力済</v>
      </c>
      <c r="AV1198" s="632" t="str">
        <f t="shared" si="582"/>
        <v/>
      </c>
      <c r="AW1198" s="632" t="str">
        <f t="shared" si="583"/>
        <v/>
      </c>
      <c r="AX1198" s="577" t="str">
        <f t="shared" si="584"/>
        <v/>
      </c>
      <c r="AY1198" s="632" t="str">
        <f>IFERROR(VLOOKUP(K1198,【参考】数式用!$AR$3:$AS$49, 2, FALSE), "")</f>
        <v/>
      </c>
      <c r="AZ1198" s="577" t="str">
        <f t="shared" si="585"/>
        <v/>
      </c>
      <c r="BA1198" s="559" t="str">
        <f t="shared" si="586"/>
        <v>入力済</v>
      </c>
      <c r="BB1198" s="632" t="str">
        <f>IFERROR(VLOOKUP(K1198,【参考】数式用!$AX$3:$AY$59, 2, FALSE), "")</f>
        <v/>
      </c>
      <c r="BC1198" s="577" t="str">
        <f t="shared" si="587"/>
        <v/>
      </c>
      <c r="BD1198" s="559" t="str">
        <f t="shared" si="588"/>
        <v>入力済</v>
      </c>
      <c r="BE1198" s="559" t="str">
        <f t="shared" si="589"/>
        <v/>
      </c>
      <c r="BF1198" s="559" t="str">
        <f t="shared" si="590"/>
        <v/>
      </c>
      <c r="BG1198" s="559" t="str">
        <f t="shared" si="591"/>
        <v/>
      </c>
      <c r="BH1198" s="559" t="str">
        <f t="shared" si="592"/>
        <v/>
      </c>
      <c r="BI1198" s="559" t="str">
        <f t="shared" si="593"/>
        <v/>
      </c>
      <c r="BK1198" s="27"/>
      <c r="BL1198" s="606" t="str">
        <f t="shared" si="594"/>
        <v/>
      </c>
      <c r="BM1198" s="606" t="str">
        <f t="shared" si="595"/>
        <v/>
      </c>
      <c r="BN1198" s="606" t="str">
        <f t="shared" si="596"/>
        <v/>
      </c>
      <c r="BO1198" s="607" t="str">
        <f>IFERROR(IF(BN1198="対象",ROUNDDOWN(L1198*VLOOKUP(K1198,【参考】数式用!$A$4:$J$42,10,FALSE)*AA1198,0),""),"")</f>
        <v/>
      </c>
      <c r="BP1198" s="606" t="str">
        <f t="shared" si="600"/>
        <v/>
      </c>
      <c r="BQ1198" s="606" t="str">
        <f t="shared" si="597"/>
        <v/>
      </c>
      <c r="BR1198" s="608" t="str">
        <f t="shared" si="601"/>
        <v/>
      </c>
      <c r="BS1198" s="608" t="str">
        <f t="shared" si="598"/>
        <v/>
      </c>
      <c r="BT1198" s="606" t="str">
        <f t="shared" si="599"/>
        <v/>
      </c>
      <c r="BU1198" s="607" t="str">
        <f>IFERROR(IF(BT1198="Ⅱロ有り",ROUNDDOWN(L1198*VLOOKUP(K1198,【参考】数式用!$A$4:$J$42,10,FALSE)*AA1198,0),""),"")</f>
        <v/>
      </c>
      <c r="BV1198" s="606" t="str">
        <f>IFERROR(IF(BT1198="Ⅱロなし",ROUNDDOWN(L1198*VLOOKUP(K1198,【参考】数式用!$A$4:$J$42,8,FALSE)*AA1198,0),""),"")</f>
        <v/>
      </c>
    </row>
    <row r="1199" spans="1:74" ht="110.1" customHeight="1" thickBot="1">
      <c r="A1199" s="333">
        <v>1186</v>
      </c>
      <c r="B1199" s="1008" t="str">
        <f>IF(基本情報入力シート!B1221="","",基本情報入力シート!B1221)</f>
        <v/>
      </c>
      <c r="C1199" s="1009"/>
      <c r="D1199" s="1009"/>
      <c r="E1199" s="1009"/>
      <c r="F1199" s="1010"/>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24" t="str">
        <f>IF('別紙様式2-2（個票（４、５月））'!M1199="","",'別紙様式2-2（個票（４、５月））'!M1199)</f>
        <v/>
      </c>
      <c r="N1199" s="584" t="str">
        <f>IF('別紙様式2-2（個票（４、５月））'!N1199="","",'別紙様式2-2（個票（４、５月））'!N1199)</f>
        <v/>
      </c>
      <c r="O1199" s="336"/>
      <c r="P1199" s="337" t="str">
        <f>IFERROR(VLOOKUP(K1199,【参考】数式用!$A$2:$M$57,MATCH(O1199,【参考】数式用!$G$3:$M$3,0)+6,0),"")</f>
        <v/>
      </c>
      <c r="Q1199" s="338" t="s">
        <v>118</v>
      </c>
      <c r="R1199" s="339"/>
      <c r="S1199" s="340" t="s">
        <v>183</v>
      </c>
      <c r="T1199" s="339"/>
      <c r="U1199" s="340" t="s">
        <v>184</v>
      </c>
      <c r="V1199" s="339"/>
      <c r="W1199" s="340" t="s">
        <v>183</v>
      </c>
      <c r="X1199" s="339"/>
      <c r="Y1199" s="340" t="s">
        <v>185</v>
      </c>
      <c r="Z1199" s="340" t="s">
        <v>186</v>
      </c>
      <c r="AA1199" s="340" t="str">
        <f t="shared" si="571"/>
        <v/>
      </c>
      <c r="AB1199" s="341" t="s">
        <v>187</v>
      </c>
      <c r="AC1199" s="342" t="str">
        <f t="shared" si="572"/>
        <v/>
      </c>
      <c r="AD1199" s="509" t="str">
        <f t="shared" si="573"/>
        <v/>
      </c>
      <c r="AE1199" s="343" t="str">
        <f>IFERROR(ROUNDDOWN(ROUNDDOWN(ROUND(L1199*VLOOKUP(K1199,【参考】数式用!$A$2:$M$57,MATCH("処遇改善加算Ⅳ",【参考】数式用!$G$3:$M$3,0)+6,0),0),0)*AA1199*0.5,0), "")</f>
        <v/>
      </c>
      <c r="AF1199" s="344"/>
      <c r="AG1199" s="345"/>
      <c r="AH1199" s="345"/>
      <c r="AI1199" s="344"/>
      <c r="AJ1199" s="382"/>
      <c r="AK1199" s="346"/>
      <c r="AL1199" s="324" t="str">
        <f t="shared" si="574"/>
        <v/>
      </c>
      <c r="AM1199" s="325" t="str">
        <f t="shared" si="575"/>
        <v/>
      </c>
      <c r="AN1199" s="255"/>
      <c r="AO1199" s="577" t="str">
        <f>IFERROR(VLOOKUP(K1199,【参考】数式用!$A$2:$N$57,14,FALSE),"")</f>
        <v/>
      </c>
      <c r="AP1199" s="577" t="str">
        <f t="shared" si="576"/>
        <v/>
      </c>
      <c r="AQ1199" s="560" t="str">
        <f t="shared" si="577"/>
        <v/>
      </c>
      <c r="AR1199" s="560" t="str">
        <f t="shared" si="578"/>
        <v>キャリアパス要件Ⅰ・Ⅱ_</v>
      </c>
      <c r="AS1199" s="632" t="str">
        <f t="shared" si="579"/>
        <v>入力済</v>
      </c>
      <c r="AT1199" s="577" t="str">
        <f t="shared" si="580"/>
        <v/>
      </c>
      <c r="AU1199" s="632" t="str">
        <f t="shared" si="581"/>
        <v>入力済</v>
      </c>
      <c r="AV1199" s="632" t="str">
        <f t="shared" si="582"/>
        <v/>
      </c>
      <c r="AW1199" s="632" t="str">
        <f t="shared" si="583"/>
        <v/>
      </c>
      <c r="AX1199" s="577" t="str">
        <f t="shared" si="584"/>
        <v/>
      </c>
      <c r="AY1199" s="632" t="str">
        <f>IFERROR(VLOOKUP(K1199,【参考】数式用!$AR$3:$AS$49, 2, FALSE), "")</f>
        <v/>
      </c>
      <c r="AZ1199" s="577" t="str">
        <f t="shared" si="585"/>
        <v/>
      </c>
      <c r="BA1199" s="559" t="str">
        <f t="shared" si="586"/>
        <v>入力済</v>
      </c>
      <c r="BB1199" s="632" t="str">
        <f>IFERROR(VLOOKUP(K1199,【参考】数式用!$AX$3:$AY$59, 2, FALSE), "")</f>
        <v/>
      </c>
      <c r="BC1199" s="577" t="str">
        <f t="shared" si="587"/>
        <v/>
      </c>
      <c r="BD1199" s="559" t="str">
        <f t="shared" si="588"/>
        <v>入力済</v>
      </c>
      <c r="BE1199" s="559" t="str">
        <f t="shared" si="589"/>
        <v/>
      </c>
      <c r="BF1199" s="559" t="str">
        <f t="shared" si="590"/>
        <v/>
      </c>
      <c r="BG1199" s="559" t="str">
        <f t="shared" si="591"/>
        <v/>
      </c>
      <c r="BH1199" s="559" t="str">
        <f t="shared" si="592"/>
        <v/>
      </c>
      <c r="BI1199" s="559" t="str">
        <f t="shared" si="593"/>
        <v/>
      </c>
      <c r="BK1199" s="27"/>
      <c r="BL1199" s="606" t="str">
        <f t="shared" si="594"/>
        <v/>
      </c>
      <c r="BM1199" s="606" t="str">
        <f t="shared" si="595"/>
        <v/>
      </c>
      <c r="BN1199" s="606" t="str">
        <f t="shared" si="596"/>
        <v/>
      </c>
      <c r="BO1199" s="607" t="str">
        <f>IFERROR(IF(BN1199="対象",ROUNDDOWN(L1199*VLOOKUP(K1199,【参考】数式用!$A$4:$J$42,10,FALSE)*AA1199,0),""),"")</f>
        <v/>
      </c>
      <c r="BP1199" s="606" t="str">
        <f t="shared" si="600"/>
        <v/>
      </c>
      <c r="BQ1199" s="606" t="str">
        <f t="shared" si="597"/>
        <v/>
      </c>
      <c r="BR1199" s="608" t="str">
        <f t="shared" si="601"/>
        <v/>
      </c>
      <c r="BS1199" s="608" t="str">
        <f t="shared" si="598"/>
        <v/>
      </c>
      <c r="BT1199" s="606" t="str">
        <f t="shared" si="599"/>
        <v/>
      </c>
      <c r="BU1199" s="607" t="str">
        <f>IFERROR(IF(BT1199="Ⅱロ有り",ROUNDDOWN(L1199*VLOOKUP(K1199,【参考】数式用!$A$4:$J$42,10,FALSE)*AA1199,0),""),"")</f>
        <v/>
      </c>
      <c r="BV1199" s="606" t="str">
        <f>IFERROR(IF(BT1199="Ⅱロなし",ROUNDDOWN(L1199*VLOOKUP(K1199,【参考】数式用!$A$4:$J$42,8,FALSE)*AA1199,0),""),"")</f>
        <v/>
      </c>
    </row>
    <row r="1200" spans="1:74" ht="110.1" customHeight="1" thickBot="1">
      <c r="A1200" s="333">
        <v>1187</v>
      </c>
      <c r="B1200" s="1008" t="str">
        <f>IF(基本情報入力シート!B1222="","",基本情報入力シート!B1222)</f>
        <v/>
      </c>
      <c r="C1200" s="1009"/>
      <c r="D1200" s="1009"/>
      <c r="E1200" s="1009"/>
      <c r="F1200" s="1010"/>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24" t="str">
        <f>IF('別紙様式2-2（個票（４、５月））'!M1200="","",'別紙様式2-2（個票（４、５月））'!M1200)</f>
        <v/>
      </c>
      <c r="N1200" s="584" t="str">
        <f>IF('別紙様式2-2（個票（４、５月））'!N1200="","",'別紙様式2-2（個票（４、５月））'!N1200)</f>
        <v/>
      </c>
      <c r="O1200" s="336"/>
      <c r="P1200" s="337" t="str">
        <f>IFERROR(VLOOKUP(K1200,【参考】数式用!$A$2:$M$57,MATCH(O1200,【参考】数式用!$G$3:$M$3,0)+6,0),"")</f>
        <v/>
      </c>
      <c r="Q1200" s="338" t="s">
        <v>118</v>
      </c>
      <c r="R1200" s="339"/>
      <c r="S1200" s="340" t="s">
        <v>183</v>
      </c>
      <c r="T1200" s="339"/>
      <c r="U1200" s="340" t="s">
        <v>184</v>
      </c>
      <c r="V1200" s="339"/>
      <c r="W1200" s="340" t="s">
        <v>183</v>
      </c>
      <c r="X1200" s="339"/>
      <c r="Y1200" s="340" t="s">
        <v>185</v>
      </c>
      <c r="Z1200" s="340" t="s">
        <v>186</v>
      </c>
      <c r="AA1200" s="340" t="str">
        <f t="shared" si="571"/>
        <v/>
      </c>
      <c r="AB1200" s="341" t="s">
        <v>187</v>
      </c>
      <c r="AC1200" s="342" t="str">
        <f t="shared" si="572"/>
        <v/>
      </c>
      <c r="AD1200" s="509" t="str">
        <f t="shared" si="573"/>
        <v/>
      </c>
      <c r="AE1200" s="343" t="str">
        <f>IFERROR(ROUNDDOWN(ROUNDDOWN(ROUND(L1200*VLOOKUP(K1200,【参考】数式用!$A$2:$M$57,MATCH("処遇改善加算Ⅳ",【参考】数式用!$G$3:$M$3,0)+6,0),0),0)*AA1200*0.5,0), "")</f>
        <v/>
      </c>
      <c r="AF1200" s="344"/>
      <c r="AG1200" s="345"/>
      <c r="AH1200" s="345"/>
      <c r="AI1200" s="344"/>
      <c r="AJ1200" s="382"/>
      <c r="AK1200" s="346"/>
      <c r="AL1200" s="324" t="str">
        <f t="shared" si="574"/>
        <v/>
      </c>
      <c r="AM1200" s="325" t="str">
        <f t="shared" si="575"/>
        <v/>
      </c>
      <c r="AN1200" s="255"/>
      <c r="AO1200" s="577" t="str">
        <f>IFERROR(VLOOKUP(K1200,【参考】数式用!$A$2:$N$57,14,FALSE),"")</f>
        <v/>
      </c>
      <c r="AP1200" s="577" t="str">
        <f t="shared" si="576"/>
        <v/>
      </c>
      <c r="AQ1200" s="560" t="str">
        <f t="shared" si="577"/>
        <v/>
      </c>
      <c r="AR1200" s="560" t="str">
        <f t="shared" si="578"/>
        <v>キャリアパス要件Ⅰ・Ⅱ_</v>
      </c>
      <c r="AS1200" s="632" t="str">
        <f t="shared" si="579"/>
        <v>入力済</v>
      </c>
      <c r="AT1200" s="577" t="str">
        <f t="shared" si="580"/>
        <v/>
      </c>
      <c r="AU1200" s="632" t="str">
        <f t="shared" si="581"/>
        <v>入力済</v>
      </c>
      <c r="AV1200" s="632" t="str">
        <f t="shared" si="582"/>
        <v/>
      </c>
      <c r="AW1200" s="632" t="str">
        <f t="shared" si="583"/>
        <v/>
      </c>
      <c r="AX1200" s="577" t="str">
        <f t="shared" si="584"/>
        <v/>
      </c>
      <c r="AY1200" s="632" t="str">
        <f>IFERROR(VLOOKUP(K1200,【参考】数式用!$AR$3:$AS$49, 2, FALSE), "")</f>
        <v/>
      </c>
      <c r="AZ1200" s="577" t="str">
        <f t="shared" si="585"/>
        <v/>
      </c>
      <c r="BA1200" s="559" t="str">
        <f t="shared" si="586"/>
        <v>入力済</v>
      </c>
      <c r="BB1200" s="632" t="str">
        <f>IFERROR(VLOOKUP(K1200,【参考】数式用!$AX$3:$AY$59, 2, FALSE), "")</f>
        <v/>
      </c>
      <c r="BC1200" s="577" t="str">
        <f t="shared" si="587"/>
        <v/>
      </c>
      <c r="BD1200" s="559" t="str">
        <f t="shared" si="588"/>
        <v>入力済</v>
      </c>
      <c r="BE1200" s="559" t="str">
        <f t="shared" si="589"/>
        <v/>
      </c>
      <c r="BF1200" s="559" t="str">
        <f t="shared" si="590"/>
        <v/>
      </c>
      <c r="BG1200" s="559" t="str">
        <f t="shared" si="591"/>
        <v/>
      </c>
      <c r="BH1200" s="559" t="str">
        <f t="shared" si="592"/>
        <v/>
      </c>
      <c r="BI1200" s="559" t="str">
        <f t="shared" si="593"/>
        <v/>
      </c>
      <c r="BK1200" s="27"/>
      <c r="BL1200" s="606" t="str">
        <f t="shared" si="594"/>
        <v/>
      </c>
      <c r="BM1200" s="606" t="str">
        <f t="shared" si="595"/>
        <v/>
      </c>
      <c r="BN1200" s="606" t="str">
        <f t="shared" si="596"/>
        <v/>
      </c>
      <c r="BO1200" s="607" t="str">
        <f>IFERROR(IF(BN1200="対象",ROUNDDOWN(L1200*VLOOKUP(K1200,【参考】数式用!$A$4:$J$42,10,FALSE)*AA1200,0),""),"")</f>
        <v/>
      </c>
      <c r="BP1200" s="606" t="str">
        <f t="shared" si="600"/>
        <v/>
      </c>
      <c r="BQ1200" s="606" t="str">
        <f t="shared" si="597"/>
        <v/>
      </c>
      <c r="BR1200" s="608" t="str">
        <f t="shared" si="601"/>
        <v/>
      </c>
      <c r="BS1200" s="608" t="str">
        <f t="shared" si="598"/>
        <v/>
      </c>
      <c r="BT1200" s="606" t="str">
        <f t="shared" si="599"/>
        <v/>
      </c>
      <c r="BU1200" s="607" t="str">
        <f>IFERROR(IF(BT1200="Ⅱロ有り",ROUNDDOWN(L1200*VLOOKUP(K1200,【参考】数式用!$A$4:$J$42,10,FALSE)*AA1200,0),""),"")</f>
        <v/>
      </c>
      <c r="BV1200" s="606" t="str">
        <f>IFERROR(IF(BT1200="Ⅱロなし",ROUNDDOWN(L1200*VLOOKUP(K1200,【参考】数式用!$A$4:$J$42,8,FALSE)*AA1200,0),""),"")</f>
        <v/>
      </c>
    </row>
    <row r="1201" spans="1:74" ht="110.1" customHeight="1" thickBot="1">
      <c r="A1201" s="333">
        <v>1188</v>
      </c>
      <c r="B1201" s="1008" t="str">
        <f>IF(基本情報入力シート!B1223="","",基本情報入力シート!B1223)</f>
        <v/>
      </c>
      <c r="C1201" s="1009"/>
      <c r="D1201" s="1009"/>
      <c r="E1201" s="1009"/>
      <c r="F1201" s="1010"/>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24" t="str">
        <f>IF('別紙様式2-2（個票（４、５月））'!M1201="","",'別紙様式2-2（個票（４、５月））'!M1201)</f>
        <v/>
      </c>
      <c r="N1201" s="584" t="str">
        <f>IF('別紙様式2-2（個票（４、５月））'!N1201="","",'別紙様式2-2（個票（４、５月））'!N1201)</f>
        <v/>
      </c>
      <c r="O1201" s="336"/>
      <c r="P1201" s="337" t="str">
        <f>IFERROR(VLOOKUP(K1201,【参考】数式用!$A$2:$M$57,MATCH(O1201,【参考】数式用!$G$3:$M$3,0)+6,0),"")</f>
        <v/>
      </c>
      <c r="Q1201" s="338" t="s">
        <v>118</v>
      </c>
      <c r="R1201" s="339"/>
      <c r="S1201" s="340" t="s">
        <v>183</v>
      </c>
      <c r="T1201" s="339"/>
      <c r="U1201" s="340" t="s">
        <v>184</v>
      </c>
      <c r="V1201" s="339"/>
      <c r="W1201" s="340" t="s">
        <v>183</v>
      </c>
      <c r="X1201" s="339"/>
      <c r="Y1201" s="340" t="s">
        <v>185</v>
      </c>
      <c r="Z1201" s="340" t="s">
        <v>186</v>
      </c>
      <c r="AA1201" s="340" t="str">
        <f t="shared" si="571"/>
        <v/>
      </c>
      <c r="AB1201" s="341" t="s">
        <v>187</v>
      </c>
      <c r="AC1201" s="342" t="str">
        <f t="shared" si="572"/>
        <v/>
      </c>
      <c r="AD1201" s="509" t="str">
        <f t="shared" si="573"/>
        <v/>
      </c>
      <c r="AE1201" s="343" t="str">
        <f>IFERROR(ROUNDDOWN(ROUNDDOWN(ROUND(L1201*VLOOKUP(K1201,【参考】数式用!$A$2:$M$57,MATCH("処遇改善加算Ⅳ",【参考】数式用!$G$3:$M$3,0)+6,0),0),0)*AA1201*0.5,0), "")</f>
        <v/>
      </c>
      <c r="AF1201" s="344"/>
      <c r="AG1201" s="345"/>
      <c r="AH1201" s="345"/>
      <c r="AI1201" s="344"/>
      <c r="AJ1201" s="382"/>
      <c r="AK1201" s="346"/>
      <c r="AL1201" s="324" t="str">
        <f t="shared" si="574"/>
        <v/>
      </c>
      <c r="AM1201" s="325" t="str">
        <f t="shared" si="575"/>
        <v/>
      </c>
      <c r="AN1201" s="255"/>
      <c r="AO1201" s="577" t="str">
        <f>IFERROR(VLOOKUP(K1201,【参考】数式用!$A$2:$N$57,14,FALSE),"")</f>
        <v/>
      </c>
      <c r="AP1201" s="577" t="str">
        <f t="shared" si="576"/>
        <v/>
      </c>
      <c r="AQ1201" s="560" t="str">
        <f t="shared" si="577"/>
        <v/>
      </c>
      <c r="AR1201" s="560" t="str">
        <f t="shared" si="578"/>
        <v>キャリアパス要件Ⅰ・Ⅱ_</v>
      </c>
      <c r="AS1201" s="632" t="str">
        <f t="shared" si="579"/>
        <v>入力済</v>
      </c>
      <c r="AT1201" s="577" t="str">
        <f t="shared" si="580"/>
        <v/>
      </c>
      <c r="AU1201" s="632" t="str">
        <f t="shared" si="581"/>
        <v>入力済</v>
      </c>
      <c r="AV1201" s="632" t="str">
        <f t="shared" si="582"/>
        <v/>
      </c>
      <c r="AW1201" s="632" t="str">
        <f t="shared" si="583"/>
        <v/>
      </c>
      <c r="AX1201" s="577" t="str">
        <f t="shared" si="584"/>
        <v/>
      </c>
      <c r="AY1201" s="632" t="str">
        <f>IFERROR(VLOOKUP(K1201,【参考】数式用!$AR$3:$AS$49, 2, FALSE), "")</f>
        <v/>
      </c>
      <c r="AZ1201" s="577" t="str">
        <f t="shared" si="585"/>
        <v/>
      </c>
      <c r="BA1201" s="559" t="str">
        <f t="shared" si="586"/>
        <v>入力済</v>
      </c>
      <c r="BB1201" s="632" t="str">
        <f>IFERROR(VLOOKUP(K1201,【参考】数式用!$AX$3:$AY$59, 2, FALSE), "")</f>
        <v/>
      </c>
      <c r="BC1201" s="577" t="str">
        <f t="shared" si="587"/>
        <v/>
      </c>
      <c r="BD1201" s="559" t="str">
        <f t="shared" si="588"/>
        <v>入力済</v>
      </c>
      <c r="BE1201" s="559" t="str">
        <f t="shared" si="589"/>
        <v/>
      </c>
      <c r="BF1201" s="559" t="str">
        <f t="shared" si="590"/>
        <v/>
      </c>
      <c r="BG1201" s="559" t="str">
        <f t="shared" si="591"/>
        <v/>
      </c>
      <c r="BH1201" s="559" t="str">
        <f t="shared" si="592"/>
        <v/>
      </c>
      <c r="BI1201" s="559" t="str">
        <f t="shared" si="593"/>
        <v/>
      </c>
      <c r="BK1201" s="27"/>
      <c r="BL1201" s="606" t="str">
        <f t="shared" si="594"/>
        <v/>
      </c>
      <c r="BM1201" s="606" t="str">
        <f t="shared" si="595"/>
        <v/>
      </c>
      <c r="BN1201" s="606" t="str">
        <f t="shared" si="596"/>
        <v/>
      </c>
      <c r="BO1201" s="607" t="str">
        <f>IFERROR(IF(BN1201="対象",ROUNDDOWN(L1201*VLOOKUP(K1201,【参考】数式用!$A$4:$J$42,10,FALSE)*AA1201,0),""),"")</f>
        <v/>
      </c>
      <c r="BP1201" s="606" t="str">
        <f t="shared" si="600"/>
        <v/>
      </c>
      <c r="BQ1201" s="606" t="str">
        <f t="shared" si="597"/>
        <v/>
      </c>
      <c r="BR1201" s="608" t="str">
        <f t="shared" si="601"/>
        <v/>
      </c>
      <c r="BS1201" s="608" t="str">
        <f t="shared" si="598"/>
        <v/>
      </c>
      <c r="BT1201" s="606" t="str">
        <f t="shared" si="599"/>
        <v/>
      </c>
      <c r="BU1201" s="607" t="str">
        <f>IFERROR(IF(BT1201="Ⅱロ有り",ROUNDDOWN(L1201*VLOOKUP(K1201,【参考】数式用!$A$4:$J$42,10,FALSE)*AA1201,0),""),"")</f>
        <v/>
      </c>
      <c r="BV1201" s="606" t="str">
        <f>IFERROR(IF(BT1201="Ⅱロなし",ROUNDDOWN(L1201*VLOOKUP(K1201,【参考】数式用!$A$4:$J$42,8,FALSE)*AA1201,0),""),"")</f>
        <v/>
      </c>
    </row>
    <row r="1202" spans="1:74" ht="110.1" customHeight="1" thickBot="1">
      <c r="A1202" s="333">
        <v>1189</v>
      </c>
      <c r="B1202" s="1008" t="str">
        <f>IF(基本情報入力シート!B1224="","",基本情報入力シート!B1224)</f>
        <v/>
      </c>
      <c r="C1202" s="1009"/>
      <c r="D1202" s="1009"/>
      <c r="E1202" s="1009"/>
      <c r="F1202" s="1010"/>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24" t="str">
        <f>IF('別紙様式2-2（個票（４、５月））'!M1202="","",'別紙様式2-2（個票（４、５月））'!M1202)</f>
        <v/>
      </c>
      <c r="N1202" s="584" t="str">
        <f>IF('別紙様式2-2（個票（４、５月））'!N1202="","",'別紙様式2-2（個票（４、５月））'!N1202)</f>
        <v/>
      </c>
      <c r="O1202" s="336"/>
      <c r="P1202" s="337" t="str">
        <f>IFERROR(VLOOKUP(K1202,【参考】数式用!$A$2:$M$57,MATCH(O1202,【参考】数式用!$G$3:$M$3,0)+6,0),"")</f>
        <v/>
      </c>
      <c r="Q1202" s="338" t="s">
        <v>118</v>
      </c>
      <c r="R1202" s="339"/>
      <c r="S1202" s="340" t="s">
        <v>183</v>
      </c>
      <c r="T1202" s="339"/>
      <c r="U1202" s="340" t="s">
        <v>184</v>
      </c>
      <c r="V1202" s="339"/>
      <c r="W1202" s="340" t="s">
        <v>183</v>
      </c>
      <c r="X1202" s="339"/>
      <c r="Y1202" s="340" t="s">
        <v>185</v>
      </c>
      <c r="Z1202" s="340" t="s">
        <v>186</v>
      </c>
      <c r="AA1202" s="340" t="str">
        <f t="shared" ref="AA1202:AA1213" si="602">IF(R1202&gt;=1,(V1202*12+X1202)-(R1202*12+T1202)+1,"")</f>
        <v/>
      </c>
      <c r="AB1202" s="341" t="s">
        <v>187</v>
      </c>
      <c r="AC1202" s="342" t="str">
        <f t="shared" ref="AC1202:AC1213" si="603">IFERROR(ROUNDDOWN(ROUND(L1202*P1202,0),0)*AA1202,"")</f>
        <v/>
      </c>
      <c r="AD1202" s="509"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2"/>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77" t="str">
        <f>IFERROR(VLOOKUP(K1202,【参考】数式用!$A$2:$N$57,14,FALSE),"")</f>
        <v/>
      </c>
      <c r="AP1202" s="577" t="str">
        <f t="shared" ref="AP1202:AP1213" si="607">IF(AND(K1202&lt;&gt;""),"O列に色付け","")</f>
        <v/>
      </c>
      <c r="AQ1202" s="560" t="str">
        <f t="shared" ref="AQ1202:AQ1213" si="608">IF(AND(AE1202&lt;&gt;0,AE1202&lt;&gt;"",AO1202="加算対象"),IF(AF1202="○","入力済","未入力"),"")</f>
        <v/>
      </c>
      <c r="AR1202" s="560" t="str">
        <f t="shared" ref="AR1202:AR1213" si="609">"キャリアパス要件Ⅰ・Ⅱ_"&amp;AO1202</f>
        <v>キャリアパス要件Ⅰ・Ⅱ_</v>
      </c>
      <c r="AS1202" s="632" t="str">
        <f t="shared" ref="AS1202:AS1213" si="610">IF(AND(O1202&lt;&gt;"", AG1202=""), "未入力", "入力済")</f>
        <v>入力済</v>
      </c>
      <c r="AT1202" s="577" t="str">
        <f t="shared" ref="AT1202:AT1213" si="611">IF(AND(O1202&lt;&gt;"", O1202&lt;&gt;"処遇改善加算Ⅳ",AO1202="加算対象"),"AH列に色付け","")</f>
        <v/>
      </c>
      <c r="AU1202" s="632" t="str">
        <f t="shared" ref="AU1202:AU1213" si="612">IF(AND(O1202&lt;&gt;"", O1202&lt;&gt;"処遇改善加算Ⅳ",O1202&lt;&gt;"処遇改善加算", AH1202=""), "未入力", "入力済")</f>
        <v>入力済</v>
      </c>
      <c r="AV1202" s="632" t="str">
        <f t="shared" ref="AV1202:AV1213" si="613">IF(OR(ISNUMBER(SEARCH("処遇改善加算Ⅰ",O1202)),ISNUMBER(SEARCH("処遇改善加算Ⅱ",O1202))),"対象","")</f>
        <v/>
      </c>
      <c r="AW1202" s="632" t="str">
        <f t="shared" ref="AW1202:AW1213" si="614">IF(AND(O1202&lt;&gt;"", O1202&lt;&gt;"処遇改善加算Ⅲ", O1202&lt;&gt;"処遇改善加算Ⅳ",O1202&lt;&gt;"処遇改善加算"),"対象", "")</f>
        <v/>
      </c>
      <c r="AX1202" s="577" t="str">
        <f t="shared" ref="AX1202:AX1213" si="615">IF(AND(AW1202=1, OR(AI1202=0,AI1202=""),AO1202="加算対象"),"AH列に色付け","")</f>
        <v/>
      </c>
      <c r="AY1202" s="632" t="str">
        <f>IFERROR(VLOOKUP(K1202,【参考】数式用!$AR$3:$AS$49, 2, FALSE), "")</f>
        <v/>
      </c>
      <c r="AZ1202" s="577" t="str">
        <f t="shared" ref="AZ1202:AZ1213" si="616">IF(AND(AO1202="加算対象",OR(O1202="処遇改善加算Ⅰイ",O1202="処遇改善加算Ⅰロ")),"AJ列に色付け","")</f>
        <v/>
      </c>
      <c r="BA1202" s="559" t="str">
        <f t="shared" ref="BA1202:BA1213" si="617">IF(AND(OR(O1202="処遇改善加算Ⅰイ",O1202="処遇改善加算Ⅰロ"), AJ1202=""), "未入力","入力済")</f>
        <v>入力済</v>
      </c>
      <c r="BB1202" s="632" t="str">
        <f>IFERROR(VLOOKUP(K1202,【参考】数式用!$AX$3:$AY$59, 2, FALSE), "")</f>
        <v/>
      </c>
      <c r="BC1202" s="577" t="str">
        <f t="shared" ref="BC1202:BC1213" si="618">IF(OR(COUNTIF(AG1202:AI1202,"*令和８年度特例要件を*")&gt;0,ISNUMBER(SEARCH("処遇改善加算Ⅰロ",O1202)),ISNUMBER(SEARCH("処遇改善加算Ⅱロ",O1202)),AO1202="加算対象外"),"AK列に色付け","")</f>
        <v/>
      </c>
      <c r="BD1202" s="559" t="str">
        <f t="shared" ref="BD1202:BD1213" si="619">IF(AND(COUNTIF(AG1202:AI1202,"*令和８年度特例要件を*")&gt;0,AK1202=""), "未入力","入力済")</f>
        <v>入力済</v>
      </c>
      <c r="BE1202" s="559" t="str">
        <f t="shared" ref="BE1202:BE1213" si="620">IF(OR(ISNUMBER(SEARCH("処遇改善加算Ⅰロ",O1202)),ISNUMBER(SEARCH("処遇改善加算Ⅱロ",O1202))),"",IF(AND(BC1202="AK列に色付け",OR(AG1202="○",AG1202="誓約"),AH1202="○",AI1202&gt;=1),"AK列色消し",""))</f>
        <v/>
      </c>
      <c r="BF1202" s="559" t="str">
        <f t="shared" ref="BF1202:BF1213" si="621">IF(AND(O1202="処遇改善加算",OR(AG1202="○",AG1202="誓約")),"AK列色消し","")</f>
        <v/>
      </c>
      <c r="BG1202" s="559" t="str">
        <f t="shared" ref="BG1202:BG1213" si="622">IF(OR(TRIM(BC1202)="",BE1202="AK列色消し",BF1202="AK列色消し"),"","入力必要")</f>
        <v/>
      </c>
      <c r="BH1202" s="559" t="str">
        <f t="shared" ref="BH1202:BH1213" si="623">IF(AND(BE1202="",BG1202="入力必要"),IF(AK1202="","未入力","入力済"),"")</f>
        <v/>
      </c>
      <c r="BI1202" s="559" t="str">
        <f t="shared" ref="BI1202:BI1213" si="624">G1202</f>
        <v/>
      </c>
      <c r="BK1202" s="27"/>
      <c r="BL1202" s="606" t="str">
        <f t="shared" ref="BL1202:BL1213" si="625">IF(AND(K1202&lt;&gt;"",K1202&lt;&gt;"計画相談支援",K1202&lt;&gt;"地域相談支援（地域定着支援）",K1202&lt;&gt;"地域相談支援（地域移行支援）",K1202&lt;&gt;"障害児相談支援"),"O列に色付け","")</f>
        <v/>
      </c>
      <c r="BM1202" s="606" t="str">
        <f t="shared" ref="BM1202:BM1213" si="626">IF(OR(O1202="処遇改善加算Ⅰロ",O1202="処遇改善加算Ⅱロ"),"対象","")</f>
        <v/>
      </c>
      <c r="BN1202" s="60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607" t="str">
        <f>IFERROR(IF(BN1202="対象",ROUNDDOWN(L1202*VLOOKUP(K1202,【参考】数式用!$A$4:$J$42,10,FALSE)*AA1202,0),""),"")</f>
        <v/>
      </c>
      <c r="BP1202" s="606" t="str">
        <f t="shared" si="600"/>
        <v/>
      </c>
      <c r="BQ1202" s="606" t="str">
        <f t="shared" ref="BQ1202:BQ1213" si="628">IF(O1202="処遇改善加算","対象","")</f>
        <v/>
      </c>
      <c r="BR1202" s="608" t="str">
        <f t="shared" si="601"/>
        <v/>
      </c>
      <c r="BS1202" s="608" t="str">
        <f t="shared" ref="BS1202:BS1213" si="629">IF(BM1202="対象","",IF(COUNTIF(AF1202:AH1202,"*令和８年度特例要件を*")&gt;0,"特例要件",""))</f>
        <v/>
      </c>
      <c r="BT1202" s="606" t="str">
        <f t="shared" ref="BT1202:BT1213" si="630">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607" t="str">
        <f>IFERROR(IF(BT1202="Ⅱロ有り",ROUNDDOWN(L1202*VLOOKUP(K1202,【参考】数式用!$A$4:$J$42,10,FALSE)*AA1202,0),""),"")</f>
        <v/>
      </c>
      <c r="BV1202" s="606" t="str">
        <f>IFERROR(IF(BT1202="Ⅱロなし",ROUNDDOWN(L1202*VLOOKUP(K1202,【参考】数式用!$A$4:$J$42,8,FALSE)*AA1202,0),""),"")</f>
        <v/>
      </c>
    </row>
    <row r="1203" spans="1:74" ht="110.1" customHeight="1" thickBot="1">
      <c r="A1203" s="333">
        <v>1190</v>
      </c>
      <c r="B1203" s="1008" t="str">
        <f>IF(基本情報入力シート!B1225="","",基本情報入力シート!B1225)</f>
        <v/>
      </c>
      <c r="C1203" s="1009"/>
      <c r="D1203" s="1009"/>
      <c r="E1203" s="1009"/>
      <c r="F1203" s="1010"/>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24" t="str">
        <f>IF('別紙様式2-2（個票（４、５月））'!M1203="","",'別紙様式2-2（個票（４、５月））'!M1203)</f>
        <v/>
      </c>
      <c r="N1203" s="584" t="str">
        <f>IF('別紙様式2-2（個票（４、５月））'!N1203="","",'別紙様式2-2（個票（４、５月））'!N1203)</f>
        <v/>
      </c>
      <c r="O1203" s="336"/>
      <c r="P1203" s="337" t="str">
        <f>IFERROR(VLOOKUP(K1203,【参考】数式用!$A$2:$M$57,MATCH(O1203,【参考】数式用!$G$3:$M$3,0)+6,0),"")</f>
        <v/>
      </c>
      <c r="Q1203" s="338" t="s">
        <v>118</v>
      </c>
      <c r="R1203" s="339"/>
      <c r="S1203" s="340" t="s">
        <v>183</v>
      </c>
      <c r="T1203" s="339"/>
      <c r="U1203" s="340" t="s">
        <v>184</v>
      </c>
      <c r="V1203" s="339"/>
      <c r="W1203" s="340" t="s">
        <v>183</v>
      </c>
      <c r="X1203" s="339"/>
      <c r="Y1203" s="340" t="s">
        <v>185</v>
      </c>
      <c r="Z1203" s="340" t="s">
        <v>186</v>
      </c>
      <c r="AA1203" s="340" t="str">
        <f t="shared" si="602"/>
        <v/>
      </c>
      <c r="AB1203" s="341" t="s">
        <v>187</v>
      </c>
      <c r="AC1203" s="342" t="str">
        <f t="shared" si="603"/>
        <v/>
      </c>
      <c r="AD1203" s="509" t="str">
        <f t="shared" si="604"/>
        <v/>
      </c>
      <c r="AE1203" s="343" t="str">
        <f>IFERROR(ROUNDDOWN(ROUNDDOWN(ROUND(L1203*VLOOKUP(K1203,【参考】数式用!$A$2:$M$57,MATCH("処遇改善加算Ⅳ",【参考】数式用!$G$3:$M$3,0)+6,0),0),0)*AA1203*0.5,0), "")</f>
        <v/>
      </c>
      <c r="AF1203" s="344"/>
      <c r="AG1203" s="345"/>
      <c r="AH1203" s="345"/>
      <c r="AI1203" s="344"/>
      <c r="AJ1203" s="382"/>
      <c r="AK1203" s="346"/>
      <c r="AL1203" s="324" t="str">
        <f t="shared" si="605"/>
        <v/>
      </c>
      <c r="AM1203" s="325" t="str">
        <f t="shared" si="606"/>
        <v/>
      </c>
      <c r="AN1203" s="255"/>
      <c r="AO1203" s="577" t="str">
        <f>IFERROR(VLOOKUP(K1203,【参考】数式用!$A$2:$N$57,14,FALSE),"")</f>
        <v/>
      </c>
      <c r="AP1203" s="577" t="str">
        <f t="shared" si="607"/>
        <v/>
      </c>
      <c r="AQ1203" s="560" t="str">
        <f t="shared" si="608"/>
        <v/>
      </c>
      <c r="AR1203" s="560" t="str">
        <f t="shared" si="609"/>
        <v>キャリアパス要件Ⅰ・Ⅱ_</v>
      </c>
      <c r="AS1203" s="632" t="str">
        <f t="shared" si="610"/>
        <v>入力済</v>
      </c>
      <c r="AT1203" s="577" t="str">
        <f t="shared" si="611"/>
        <v/>
      </c>
      <c r="AU1203" s="632" t="str">
        <f t="shared" si="612"/>
        <v>入力済</v>
      </c>
      <c r="AV1203" s="632" t="str">
        <f t="shared" si="613"/>
        <v/>
      </c>
      <c r="AW1203" s="632" t="str">
        <f t="shared" si="614"/>
        <v/>
      </c>
      <c r="AX1203" s="577" t="str">
        <f t="shared" si="615"/>
        <v/>
      </c>
      <c r="AY1203" s="632" t="str">
        <f>IFERROR(VLOOKUP(K1203,【参考】数式用!$AR$3:$AS$49, 2, FALSE), "")</f>
        <v/>
      </c>
      <c r="AZ1203" s="577" t="str">
        <f t="shared" si="616"/>
        <v/>
      </c>
      <c r="BA1203" s="559" t="str">
        <f t="shared" si="617"/>
        <v>入力済</v>
      </c>
      <c r="BB1203" s="632" t="str">
        <f>IFERROR(VLOOKUP(K1203,【参考】数式用!$AX$3:$AY$59, 2, FALSE), "")</f>
        <v/>
      </c>
      <c r="BC1203" s="577" t="str">
        <f t="shared" si="618"/>
        <v/>
      </c>
      <c r="BD1203" s="559" t="str">
        <f t="shared" si="619"/>
        <v>入力済</v>
      </c>
      <c r="BE1203" s="559" t="str">
        <f t="shared" si="620"/>
        <v/>
      </c>
      <c r="BF1203" s="559" t="str">
        <f t="shared" si="621"/>
        <v/>
      </c>
      <c r="BG1203" s="559" t="str">
        <f t="shared" si="622"/>
        <v/>
      </c>
      <c r="BH1203" s="559" t="str">
        <f t="shared" si="623"/>
        <v/>
      </c>
      <c r="BI1203" s="559" t="str">
        <f t="shared" si="624"/>
        <v/>
      </c>
      <c r="BK1203" s="27"/>
      <c r="BL1203" s="606" t="str">
        <f t="shared" si="625"/>
        <v/>
      </c>
      <c r="BM1203" s="606" t="str">
        <f t="shared" si="626"/>
        <v/>
      </c>
      <c r="BN1203" s="606" t="str">
        <f t="shared" si="627"/>
        <v/>
      </c>
      <c r="BO1203" s="607" t="str">
        <f>IFERROR(IF(BN1203="対象",ROUNDDOWN(L1203*VLOOKUP(K1203,【参考】数式用!$A$4:$J$42,10,FALSE)*AA1203,0),""),"")</f>
        <v/>
      </c>
      <c r="BP1203" s="606" t="str">
        <f t="shared" si="600"/>
        <v/>
      </c>
      <c r="BQ1203" s="606" t="str">
        <f t="shared" si="628"/>
        <v/>
      </c>
      <c r="BR1203" s="608" t="str">
        <f t="shared" si="601"/>
        <v/>
      </c>
      <c r="BS1203" s="608" t="str">
        <f t="shared" si="629"/>
        <v/>
      </c>
      <c r="BT1203" s="606" t="str">
        <f t="shared" si="630"/>
        <v/>
      </c>
      <c r="BU1203" s="607" t="str">
        <f>IFERROR(IF(BT1203="Ⅱロ有り",ROUNDDOWN(L1203*VLOOKUP(K1203,【参考】数式用!$A$4:$J$42,10,FALSE)*AA1203,0),""),"")</f>
        <v/>
      </c>
      <c r="BV1203" s="606" t="str">
        <f>IFERROR(IF(BT1203="Ⅱロなし",ROUNDDOWN(L1203*VLOOKUP(K1203,【参考】数式用!$A$4:$J$42,8,FALSE)*AA1203,0),""),"")</f>
        <v/>
      </c>
    </row>
    <row r="1204" spans="1:74" ht="110.1" customHeight="1" thickBot="1">
      <c r="A1204" s="333">
        <v>1191</v>
      </c>
      <c r="B1204" s="1008" t="str">
        <f>IF(基本情報入力シート!B1226="","",基本情報入力シート!B1226)</f>
        <v/>
      </c>
      <c r="C1204" s="1009"/>
      <c r="D1204" s="1009"/>
      <c r="E1204" s="1009"/>
      <c r="F1204" s="1010"/>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24" t="str">
        <f>IF('別紙様式2-2（個票（４、５月））'!M1204="","",'別紙様式2-2（個票（４、５月））'!M1204)</f>
        <v/>
      </c>
      <c r="N1204" s="584" t="str">
        <f>IF('別紙様式2-2（個票（４、５月））'!N1204="","",'別紙様式2-2（個票（４、５月））'!N1204)</f>
        <v/>
      </c>
      <c r="O1204" s="336"/>
      <c r="P1204" s="337" t="str">
        <f>IFERROR(VLOOKUP(K1204,【参考】数式用!$A$2:$M$57,MATCH(O1204,【参考】数式用!$G$3:$M$3,0)+6,0),"")</f>
        <v/>
      </c>
      <c r="Q1204" s="338" t="s">
        <v>118</v>
      </c>
      <c r="R1204" s="339"/>
      <c r="S1204" s="340" t="s">
        <v>183</v>
      </c>
      <c r="T1204" s="339"/>
      <c r="U1204" s="340" t="s">
        <v>184</v>
      </c>
      <c r="V1204" s="339"/>
      <c r="W1204" s="340" t="s">
        <v>183</v>
      </c>
      <c r="X1204" s="339"/>
      <c r="Y1204" s="340" t="s">
        <v>185</v>
      </c>
      <c r="Z1204" s="340" t="s">
        <v>186</v>
      </c>
      <c r="AA1204" s="340" t="str">
        <f t="shared" si="602"/>
        <v/>
      </c>
      <c r="AB1204" s="341" t="s">
        <v>187</v>
      </c>
      <c r="AC1204" s="342" t="str">
        <f t="shared" si="603"/>
        <v/>
      </c>
      <c r="AD1204" s="509" t="str">
        <f t="shared" si="604"/>
        <v/>
      </c>
      <c r="AE1204" s="343" t="str">
        <f>IFERROR(ROUNDDOWN(ROUNDDOWN(ROUND(L1204*VLOOKUP(K1204,【参考】数式用!$A$2:$M$57,MATCH("処遇改善加算Ⅳ",【参考】数式用!$G$3:$M$3,0)+6,0),0),0)*AA1204*0.5,0), "")</f>
        <v/>
      </c>
      <c r="AF1204" s="344"/>
      <c r="AG1204" s="345"/>
      <c r="AH1204" s="345"/>
      <c r="AI1204" s="344"/>
      <c r="AJ1204" s="382"/>
      <c r="AK1204" s="346"/>
      <c r="AL1204" s="324" t="str">
        <f t="shared" si="605"/>
        <v/>
      </c>
      <c r="AM1204" s="325" t="str">
        <f t="shared" si="606"/>
        <v/>
      </c>
      <c r="AN1204" s="255"/>
      <c r="AO1204" s="577" t="str">
        <f>IFERROR(VLOOKUP(K1204,【参考】数式用!$A$2:$N$57,14,FALSE),"")</f>
        <v/>
      </c>
      <c r="AP1204" s="577" t="str">
        <f t="shared" si="607"/>
        <v/>
      </c>
      <c r="AQ1204" s="560" t="str">
        <f t="shared" si="608"/>
        <v/>
      </c>
      <c r="AR1204" s="560" t="str">
        <f t="shared" si="609"/>
        <v>キャリアパス要件Ⅰ・Ⅱ_</v>
      </c>
      <c r="AS1204" s="632" t="str">
        <f t="shared" si="610"/>
        <v>入力済</v>
      </c>
      <c r="AT1204" s="577" t="str">
        <f t="shared" si="611"/>
        <v/>
      </c>
      <c r="AU1204" s="632" t="str">
        <f t="shared" si="612"/>
        <v>入力済</v>
      </c>
      <c r="AV1204" s="632" t="str">
        <f t="shared" si="613"/>
        <v/>
      </c>
      <c r="AW1204" s="632" t="str">
        <f t="shared" si="614"/>
        <v/>
      </c>
      <c r="AX1204" s="577" t="str">
        <f t="shared" si="615"/>
        <v/>
      </c>
      <c r="AY1204" s="632" t="str">
        <f>IFERROR(VLOOKUP(K1204,【参考】数式用!$AR$3:$AS$49, 2, FALSE), "")</f>
        <v/>
      </c>
      <c r="AZ1204" s="577" t="str">
        <f t="shared" si="616"/>
        <v/>
      </c>
      <c r="BA1204" s="559" t="str">
        <f t="shared" si="617"/>
        <v>入力済</v>
      </c>
      <c r="BB1204" s="632" t="str">
        <f>IFERROR(VLOOKUP(K1204,【参考】数式用!$AX$3:$AY$59, 2, FALSE), "")</f>
        <v/>
      </c>
      <c r="BC1204" s="577" t="str">
        <f t="shared" si="618"/>
        <v/>
      </c>
      <c r="BD1204" s="559" t="str">
        <f t="shared" si="619"/>
        <v>入力済</v>
      </c>
      <c r="BE1204" s="559" t="str">
        <f t="shared" si="620"/>
        <v/>
      </c>
      <c r="BF1204" s="559" t="str">
        <f t="shared" si="621"/>
        <v/>
      </c>
      <c r="BG1204" s="559" t="str">
        <f t="shared" si="622"/>
        <v/>
      </c>
      <c r="BH1204" s="559" t="str">
        <f t="shared" si="623"/>
        <v/>
      </c>
      <c r="BI1204" s="559" t="str">
        <f t="shared" si="624"/>
        <v/>
      </c>
      <c r="BK1204" s="27"/>
      <c r="BL1204" s="606" t="str">
        <f t="shared" si="625"/>
        <v/>
      </c>
      <c r="BM1204" s="606" t="str">
        <f t="shared" si="626"/>
        <v/>
      </c>
      <c r="BN1204" s="606" t="str">
        <f t="shared" si="627"/>
        <v/>
      </c>
      <c r="BO1204" s="607" t="str">
        <f>IFERROR(IF(BN1204="対象",ROUNDDOWN(L1204*VLOOKUP(K1204,【参考】数式用!$A$4:$J$42,10,FALSE)*AA1204,0),""),"")</f>
        <v/>
      </c>
      <c r="BP1204" s="606" t="str">
        <f t="shared" si="600"/>
        <v/>
      </c>
      <c r="BQ1204" s="606" t="str">
        <f t="shared" si="628"/>
        <v/>
      </c>
      <c r="BR1204" s="608" t="str">
        <f t="shared" si="601"/>
        <v/>
      </c>
      <c r="BS1204" s="608" t="str">
        <f t="shared" si="629"/>
        <v/>
      </c>
      <c r="BT1204" s="606" t="str">
        <f t="shared" si="630"/>
        <v/>
      </c>
      <c r="BU1204" s="607" t="str">
        <f>IFERROR(IF(BT1204="Ⅱロ有り",ROUNDDOWN(L1204*VLOOKUP(K1204,【参考】数式用!$A$4:$J$42,10,FALSE)*AA1204,0),""),"")</f>
        <v/>
      </c>
      <c r="BV1204" s="606" t="str">
        <f>IFERROR(IF(BT1204="Ⅱロなし",ROUNDDOWN(L1204*VLOOKUP(K1204,【参考】数式用!$A$4:$J$42,8,FALSE)*AA1204,0),""),"")</f>
        <v/>
      </c>
    </row>
    <row r="1205" spans="1:74" ht="110.1" customHeight="1" thickBot="1">
      <c r="A1205" s="333">
        <v>1192</v>
      </c>
      <c r="B1205" s="1008" t="str">
        <f>IF(基本情報入力シート!B1227="","",基本情報入力シート!B1227)</f>
        <v/>
      </c>
      <c r="C1205" s="1009"/>
      <c r="D1205" s="1009"/>
      <c r="E1205" s="1009"/>
      <c r="F1205" s="1010"/>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24" t="str">
        <f>IF('別紙様式2-2（個票（４、５月））'!M1205="","",'別紙様式2-2（個票（４、５月））'!M1205)</f>
        <v/>
      </c>
      <c r="N1205" s="584" t="str">
        <f>IF('別紙様式2-2（個票（４、５月））'!N1205="","",'別紙様式2-2（個票（４、５月））'!N1205)</f>
        <v/>
      </c>
      <c r="O1205" s="336"/>
      <c r="P1205" s="337" t="str">
        <f>IFERROR(VLOOKUP(K1205,【参考】数式用!$A$2:$M$57,MATCH(O1205,【参考】数式用!$G$3:$M$3,0)+6,0),"")</f>
        <v/>
      </c>
      <c r="Q1205" s="338" t="s">
        <v>118</v>
      </c>
      <c r="R1205" s="339"/>
      <c r="S1205" s="340" t="s">
        <v>183</v>
      </c>
      <c r="T1205" s="339"/>
      <c r="U1205" s="340" t="s">
        <v>184</v>
      </c>
      <c r="V1205" s="339"/>
      <c r="W1205" s="340" t="s">
        <v>183</v>
      </c>
      <c r="X1205" s="339"/>
      <c r="Y1205" s="340" t="s">
        <v>185</v>
      </c>
      <c r="Z1205" s="340" t="s">
        <v>186</v>
      </c>
      <c r="AA1205" s="340" t="str">
        <f t="shared" si="602"/>
        <v/>
      </c>
      <c r="AB1205" s="341" t="s">
        <v>187</v>
      </c>
      <c r="AC1205" s="342" t="str">
        <f t="shared" si="603"/>
        <v/>
      </c>
      <c r="AD1205" s="509" t="str">
        <f t="shared" si="604"/>
        <v/>
      </c>
      <c r="AE1205" s="343" t="str">
        <f>IFERROR(ROUNDDOWN(ROUNDDOWN(ROUND(L1205*VLOOKUP(K1205,【参考】数式用!$A$2:$M$57,MATCH("処遇改善加算Ⅳ",【参考】数式用!$G$3:$M$3,0)+6,0),0),0)*AA1205*0.5,0), "")</f>
        <v/>
      </c>
      <c r="AF1205" s="344"/>
      <c r="AG1205" s="345"/>
      <c r="AH1205" s="345"/>
      <c r="AI1205" s="344"/>
      <c r="AJ1205" s="382"/>
      <c r="AK1205" s="346"/>
      <c r="AL1205" s="324" t="str">
        <f t="shared" si="605"/>
        <v/>
      </c>
      <c r="AM1205" s="325" t="str">
        <f t="shared" si="606"/>
        <v/>
      </c>
      <c r="AN1205" s="255"/>
      <c r="AO1205" s="577" t="str">
        <f>IFERROR(VLOOKUP(K1205,【参考】数式用!$A$2:$N$57,14,FALSE),"")</f>
        <v/>
      </c>
      <c r="AP1205" s="577" t="str">
        <f t="shared" si="607"/>
        <v/>
      </c>
      <c r="AQ1205" s="560" t="str">
        <f t="shared" si="608"/>
        <v/>
      </c>
      <c r="AR1205" s="560" t="str">
        <f t="shared" si="609"/>
        <v>キャリアパス要件Ⅰ・Ⅱ_</v>
      </c>
      <c r="AS1205" s="632" t="str">
        <f t="shared" si="610"/>
        <v>入力済</v>
      </c>
      <c r="AT1205" s="577" t="str">
        <f t="shared" si="611"/>
        <v/>
      </c>
      <c r="AU1205" s="632" t="str">
        <f t="shared" si="612"/>
        <v>入力済</v>
      </c>
      <c r="AV1205" s="632" t="str">
        <f t="shared" si="613"/>
        <v/>
      </c>
      <c r="AW1205" s="632" t="str">
        <f t="shared" si="614"/>
        <v/>
      </c>
      <c r="AX1205" s="577" t="str">
        <f t="shared" si="615"/>
        <v/>
      </c>
      <c r="AY1205" s="632" t="str">
        <f>IFERROR(VLOOKUP(K1205,【参考】数式用!$AR$3:$AS$49, 2, FALSE), "")</f>
        <v/>
      </c>
      <c r="AZ1205" s="577" t="str">
        <f t="shared" si="616"/>
        <v/>
      </c>
      <c r="BA1205" s="559" t="str">
        <f t="shared" si="617"/>
        <v>入力済</v>
      </c>
      <c r="BB1205" s="632" t="str">
        <f>IFERROR(VLOOKUP(K1205,【参考】数式用!$AX$3:$AY$59, 2, FALSE), "")</f>
        <v/>
      </c>
      <c r="BC1205" s="577" t="str">
        <f t="shared" si="618"/>
        <v/>
      </c>
      <c r="BD1205" s="559" t="str">
        <f t="shared" si="619"/>
        <v>入力済</v>
      </c>
      <c r="BE1205" s="559" t="str">
        <f t="shared" si="620"/>
        <v/>
      </c>
      <c r="BF1205" s="559" t="str">
        <f t="shared" si="621"/>
        <v/>
      </c>
      <c r="BG1205" s="559" t="str">
        <f t="shared" si="622"/>
        <v/>
      </c>
      <c r="BH1205" s="559" t="str">
        <f t="shared" si="623"/>
        <v/>
      </c>
      <c r="BI1205" s="559" t="str">
        <f t="shared" si="624"/>
        <v/>
      </c>
      <c r="BK1205" s="27"/>
      <c r="BL1205" s="606" t="str">
        <f t="shared" si="625"/>
        <v/>
      </c>
      <c r="BM1205" s="606" t="str">
        <f t="shared" si="626"/>
        <v/>
      </c>
      <c r="BN1205" s="606" t="str">
        <f t="shared" si="627"/>
        <v/>
      </c>
      <c r="BO1205" s="607" t="str">
        <f>IFERROR(IF(BN1205="対象",ROUNDDOWN(L1205*VLOOKUP(K1205,【参考】数式用!$A$4:$J$42,10,FALSE)*AA1205,0),""),"")</f>
        <v/>
      </c>
      <c r="BP1205" s="606" t="str">
        <f t="shared" si="600"/>
        <v/>
      </c>
      <c r="BQ1205" s="606" t="str">
        <f t="shared" si="628"/>
        <v/>
      </c>
      <c r="BR1205" s="608" t="str">
        <f t="shared" si="601"/>
        <v/>
      </c>
      <c r="BS1205" s="608" t="str">
        <f t="shared" si="629"/>
        <v/>
      </c>
      <c r="BT1205" s="606" t="str">
        <f t="shared" si="630"/>
        <v/>
      </c>
      <c r="BU1205" s="607" t="str">
        <f>IFERROR(IF(BT1205="Ⅱロ有り",ROUNDDOWN(L1205*VLOOKUP(K1205,【参考】数式用!$A$4:$J$42,10,FALSE)*AA1205,0),""),"")</f>
        <v/>
      </c>
      <c r="BV1205" s="606" t="str">
        <f>IFERROR(IF(BT1205="Ⅱロなし",ROUNDDOWN(L1205*VLOOKUP(K1205,【参考】数式用!$A$4:$J$42,8,FALSE)*AA1205,0),""),"")</f>
        <v/>
      </c>
    </row>
    <row r="1206" spans="1:74" ht="110.1" customHeight="1" thickBot="1">
      <c r="A1206" s="333">
        <v>1193</v>
      </c>
      <c r="B1206" s="1008" t="str">
        <f>IF(基本情報入力シート!B1228="","",基本情報入力シート!B1228)</f>
        <v/>
      </c>
      <c r="C1206" s="1009"/>
      <c r="D1206" s="1009"/>
      <c r="E1206" s="1009"/>
      <c r="F1206" s="1010"/>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24" t="str">
        <f>IF('別紙様式2-2（個票（４、５月））'!M1206="","",'別紙様式2-2（個票（４、５月））'!M1206)</f>
        <v/>
      </c>
      <c r="N1206" s="584" t="str">
        <f>IF('別紙様式2-2（個票（４、５月））'!N1206="","",'別紙様式2-2（個票（４、５月））'!N1206)</f>
        <v/>
      </c>
      <c r="O1206" s="336"/>
      <c r="P1206" s="337" t="str">
        <f>IFERROR(VLOOKUP(K1206,【参考】数式用!$A$2:$M$57,MATCH(O1206,【参考】数式用!$G$3:$M$3,0)+6,0),"")</f>
        <v/>
      </c>
      <c r="Q1206" s="338" t="s">
        <v>118</v>
      </c>
      <c r="R1206" s="339"/>
      <c r="S1206" s="340" t="s">
        <v>183</v>
      </c>
      <c r="T1206" s="339"/>
      <c r="U1206" s="340" t="s">
        <v>184</v>
      </c>
      <c r="V1206" s="339"/>
      <c r="W1206" s="340" t="s">
        <v>183</v>
      </c>
      <c r="X1206" s="339"/>
      <c r="Y1206" s="340" t="s">
        <v>185</v>
      </c>
      <c r="Z1206" s="340" t="s">
        <v>186</v>
      </c>
      <c r="AA1206" s="340" t="str">
        <f t="shared" si="602"/>
        <v/>
      </c>
      <c r="AB1206" s="341" t="s">
        <v>187</v>
      </c>
      <c r="AC1206" s="342" t="str">
        <f t="shared" si="603"/>
        <v/>
      </c>
      <c r="AD1206" s="509" t="str">
        <f t="shared" si="604"/>
        <v/>
      </c>
      <c r="AE1206" s="343" t="str">
        <f>IFERROR(ROUNDDOWN(ROUNDDOWN(ROUND(L1206*VLOOKUP(K1206,【参考】数式用!$A$2:$M$57,MATCH("処遇改善加算Ⅳ",【参考】数式用!$G$3:$M$3,0)+6,0),0),0)*AA1206*0.5,0), "")</f>
        <v/>
      </c>
      <c r="AF1206" s="344"/>
      <c r="AG1206" s="345"/>
      <c r="AH1206" s="345"/>
      <c r="AI1206" s="344"/>
      <c r="AJ1206" s="382"/>
      <c r="AK1206" s="346"/>
      <c r="AL1206" s="324" t="str">
        <f t="shared" si="605"/>
        <v/>
      </c>
      <c r="AM1206" s="325" t="str">
        <f t="shared" si="606"/>
        <v/>
      </c>
      <c r="AN1206" s="255"/>
      <c r="AO1206" s="577" t="str">
        <f>IFERROR(VLOOKUP(K1206,【参考】数式用!$A$2:$N$57,14,FALSE),"")</f>
        <v/>
      </c>
      <c r="AP1206" s="577" t="str">
        <f t="shared" si="607"/>
        <v/>
      </c>
      <c r="AQ1206" s="560" t="str">
        <f t="shared" si="608"/>
        <v/>
      </c>
      <c r="AR1206" s="560" t="str">
        <f t="shared" si="609"/>
        <v>キャリアパス要件Ⅰ・Ⅱ_</v>
      </c>
      <c r="AS1206" s="632" t="str">
        <f t="shared" si="610"/>
        <v>入力済</v>
      </c>
      <c r="AT1206" s="577" t="str">
        <f t="shared" si="611"/>
        <v/>
      </c>
      <c r="AU1206" s="632" t="str">
        <f t="shared" si="612"/>
        <v>入力済</v>
      </c>
      <c r="AV1206" s="632" t="str">
        <f t="shared" si="613"/>
        <v/>
      </c>
      <c r="AW1206" s="632" t="str">
        <f t="shared" si="614"/>
        <v/>
      </c>
      <c r="AX1206" s="577" t="str">
        <f t="shared" si="615"/>
        <v/>
      </c>
      <c r="AY1206" s="632" t="str">
        <f>IFERROR(VLOOKUP(K1206,【参考】数式用!$AR$3:$AS$49, 2, FALSE), "")</f>
        <v/>
      </c>
      <c r="AZ1206" s="577" t="str">
        <f t="shared" si="616"/>
        <v/>
      </c>
      <c r="BA1206" s="559" t="str">
        <f t="shared" si="617"/>
        <v>入力済</v>
      </c>
      <c r="BB1206" s="632" t="str">
        <f>IFERROR(VLOOKUP(K1206,【参考】数式用!$AX$3:$AY$59, 2, FALSE), "")</f>
        <v/>
      </c>
      <c r="BC1206" s="577" t="str">
        <f t="shared" si="618"/>
        <v/>
      </c>
      <c r="BD1206" s="559" t="str">
        <f t="shared" si="619"/>
        <v>入力済</v>
      </c>
      <c r="BE1206" s="559" t="str">
        <f t="shared" si="620"/>
        <v/>
      </c>
      <c r="BF1206" s="559" t="str">
        <f t="shared" si="621"/>
        <v/>
      </c>
      <c r="BG1206" s="559" t="str">
        <f t="shared" si="622"/>
        <v/>
      </c>
      <c r="BH1206" s="559" t="str">
        <f t="shared" si="623"/>
        <v/>
      </c>
      <c r="BI1206" s="559" t="str">
        <f t="shared" si="624"/>
        <v/>
      </c>
      <c r="BK1206" s="27"/>
      <c r="BL1206" s="606" t="str">
        <f t="shared" si="625"/>
        <v/>
      </c>
      <c r="BM1206" s="606" t="str">
        <f t="shared" si="626"/>
        <v/>
      </c>
      <c r="BN1206" s="606" t="str">
        <f t="shared" si="627"/>
        <v/>
      </c>
      <c r="BO1206" s="607" t="str">
        <f>IFERROR(IF(BN1206="対象",ROUNDDOWN(L1206*VLOOKUP(K1206,【参考】数式用!$A$4:$J$42,10,FALSE)*AA1206,0),""),"")</f>
        <v/>
      </c>
      <c r="BP1206" s="606" t="str">
        <f t="shared" si="600"/>
        <v/>
      </c>
      <c r="BQ1206" s="606" t="str">
        <f t="shared" si="628"/>
        <v/>
      </c>
      <c r="BR1206" s="608" t="str">
        <f t="shared" si="601"/>
        <v/>
      </c>
      <c r="BS1206" s="608" t="str">
        <f t="shared" si="629"/>
        <v/>
      </c>
      <c r="BT1206" s="606" t="str">
        <f t="shared" si="630"/>
        <v/>
      </c>
      <c r="BU1206" s="607" t="str">
        <f>IFERROR(IF(BT1206="Ⅱロ有り",ROUNDDOWN(L1206*VLOOKUP(K1206,【参考】数式用!$A$4:$J$42,10,FALSE)*AA1206,0),""),"")</f>
        <v/>
      </c>
      <c r="BV1206" s="606" t="str">
        <f>IFERROR(IF(BT1206="Ⅱロなし",ROUNDDOWN(L1206*VLOOKUP(K1206,【参考】数式用!$A$4:$J$42,8,FALSE)*AA1206,0),""),"")</f>
        <v/>
      </c>
    </row>
    <row r="1207" spans="1:74" ht="110.1" customHeight="1" thickBot="1">
      <c r="A1207" s="333">
        <v>1194</v>
      </c>
      <c r="B1207" s="1008" t="str">
        <f>IF(基本情報入力シート!B1229="","",基本情報入力シート!B1229)</f>
        <v/>
      </c>
      <c r="C1207" s="1009"/>
      <c r="D1207" s="1009"/>
      <c r="E1207" s="1009"/>
      <c r="F1207" s="1010"/>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24" t="str">
        <f>IF('別紙様式2-2（個票（４、５月））'!M1207="","",'別紙様式2-2（個票（４、５月））'!M1207)</f>
        <v/>
      </c>
      <c r="N1207" s="584" t="str">
        <f>IF('別紙様式2-2（個票（４、５月））'!N1207="","",'別紙様式2-2（個票（４、５月））'!N1207)</f>
        <v/>
      </c>
      <c r="O1207" s="336"/>
      <c r="P1207" s="337" t="str">
        <f>IFERROR(VLOOKUP(K1207,【参考】数式用!$A$2:$M$57,MATCH(O1207,【参考】数式用!$G$3:$M$3,0)+6,0),"")</f>
        <v/>
      </c>
      <c r="Q1207" s="338" t="s">
        <v>118</v>
      </c>
      <c r="R1207" s="339"/>
      <c r="S1207" s="340" t="s">
        <v>183</v>
      </c>
      <c r="T1207" s="339"/>
      <c r="U1207" s="340" t="s">
        <v>184</v>
      </c>
      <c r="V1207" s="339"/>
      <c r="W1207" s="340" t="s">
        <v>183</v>
      </c>
      <c r="X1207" s="339"/>
      <c r="Y1207" s="340" t="s">
        <v>185</v>
      </c>
      <c r="Z1207" s="340" t="s">
        <v>186</v>
      </c>
      <c r="AA1207" s="340" t="str">
        <f t="shared" si="602"/>
        <v/>
      </c>
      <c r="AB1207" s="341" t="s">
        <v>187</v>
      </c>
      <c r="AC1207" s="342" t="str">
        <f t="shared" si="603"/>
        <v/>
      </c>
      <c r="AD1207" s="509" t="str">
        <f t="shared" si="604"/>
        <v/>
      </c>
      <c r="AE1207" s="343" t="str">
        <f>IFERROR(ROUNDDOWN(ROUNDDOWN(ROUND(L1207*VLOOKUP(K1207,【参考】数式用!$A$2:$M$57,MATCH("処遇改善加算Ⅳ",【参考】数式用!$G$3:$M$3,0)+6,0),0),0)*AA1207*0.5,0), "")</f>
        <v/>
      </c>
      <c r="AF1207" s="344"/>
      <c r="AG1207" s="345"/>
      <c r="AH1207" s="345"/>
      <c r="AI1207" s="344"/>
      <c r="AJ1207" s="382"/>
      <c r="AK1207" s="346"/>
      <c r="AL1207" s="324" t="str">
        <f t="shared" si="605"/>
        <v/>
      </c>
      <c r="AM1207" s="325" t="str">
        <f t="shared" si="606"/>
        <v/>
      </c>
      <c r="AN1207" s="255"/>
      <c r="AO1207" s="577" t="str">
        <f>IFERROR(VLOOKUP(K1207,【参考】数式用!$A$2:$N$57,14,FALSE),"")</f>
        <v/>
      </c>
      <c r="AP1207" s="577" t="str">
        <f t="shared" si="607"/>
        <v/>
      </c>
      <c r="AQ1207" s="560" t="str">
        <f t="shared" si="608"/>
        <v/>
      </c>
      <c r="AR1207" s="560" t="str">
        <f t="shared" si="609"/>
        <v>キャリアパス要件Ⅰ・Ⅱ_</v>
      </c>
      <c r="AS1207" s="632" t="str">
        <f t="shared" si="610"/>
        <v>入力済</v>
      </c>
      <c r="AT1207" s="577" t="str">
        <f t="shared" si="611"/>
        <v/>
      </c>
      <c r="AU1207" s="632" t="str">
        <f t="shared" si="612"/>
        <v>入力済</v>
      </c>
      <c r="AV1207" s="632" t="str">
        <f t="shared" si="613"/>
        <v/>
      </c>
      <c r="AW1207" s="632" t="str">
        <f t="shared" si="614"/>
        <v/>
      </c>
      <c r="AX1207" s="577" t="str">
        <f t="shared" si="615"/>
        <v/>
      </c>
      <c r="AY1207" s="632" t="str">
        <f>IFERROR(VLOOKUP(K1207,【参考】数式用!$AR$3:$AS$49, 2, FALSE), "")</f>
        <v/>
      </c>
      <c r="AZ1207" s="577" t="str">
        <f t="shared" si="616"/>
        <v/>
      </c>
      <c r="BA1207" s="559" t="str">
        <f t="shared" si="617"/>
        <v>入力済</v>
      </c>
      <c r="BB1207" s="632" t="str">
        <f>IFERROR(VLOOKUP(K1207,【参考】数式用!$AX$3:$AY$59, 2, FALSE), "")</f>
        <v/>
      </c>
      <c r="BC1207" s="577" t="str">
        <f t="shared" si="618"/>
        <v/>
      </c>
      <c r="BD1207" s="559" t="str">
        <f t="shared" si="619"/>
        <v>入力済</v>
      </c>
      <c r="BE1207" s="559" t="str">
        <f t="shared" si="620"/>
        <v/>
      </c>
      <c r="BF1207" s="559" t="str">
        <f t="shared" si="621"/>
        <v/>
      </c>
      <c r="BG1207" s="559" t="str">
        <f t="shared" si="622"/>
        <v/>
      </c>
      <c r="BH1207" s="559" t="str">
        <f t="shared" si="623"/>
        <v/>
      </c>
      <c r="BI1207" s="559" t="str">
        <f t="shared" si="624"/>
        <v/>
      </c>
      <c r="BK1207" s="27"/>
      <c r="BL1207" s="606" t="str">
        <f t="shared" si="625"/>
        <v/>
      </c>
      <c r="BM1207" s="606" t="str">
        <f t="shared" si="626"/>
        <v/>
      </c>
      <c r="BN1207" s="606" t="str">
        <f t="shared" si="627"/>
        <v/>
      </c>
      <c r="BO1207" s="607" t="str">
        <f>IFERROR(IF(BN1207="対象",ROUNDDOWN(L1207*VLOOKUP(K1207,【参考】数式用!$A$4:$J$42,10,FALSE)*AA1207,0),""),"")</f>
        <v/>
      </c>
      <c r="BP1207" s="606" t="str">
        <f t="shared" si="600"/>
        <v/>
      </c>
      <c r="BQ1207" s="606" t="str">
        <f t="shared" si="628"/>
        <v/>
      </c>
      <c r="BR1207" s="608" t="str">
        <f t="shared" si="601"/>
        <v/>
      </c>
      <c r="BS1207" s="608" t="str">
        <f t="shared" si="629"/>
        <v/>
      </c>
      <c r="BT1207" s="606" t="str">
        <f t="shared" si="630"/>
        <v/>
      </c>
      <c r="BU1207" s="607" t="str">
        <f>IFERROR(IF(BT1207="Ⅱロ有り",ROUNDDOWN(L1207*VLOOKUP(K1207,【参考】数式用!$A$4:$J$42,10,FALSE)*AA1207,0),""),"")</f>
        <v/>
      </c>
      <c r="BV1207" s="606" t="str">
        <f>IFERROR(IF(BT1207="Ⅱロなし",ROUNDDOWN(L1207*VLOOKUP(K1207,【参考】数式用!$A$4:$J$42,8,FALSE)*AA1207,0),""),"")</f>
        <v/>
      </c>
    </row>
    <row r="1208" spans="1:74" ht="110.1" customHeight="1" thickBot="1">
      <c r="A1208" s="333">
        <v>1195</v>
      </c>
      <c r="B1208" s="1008" t="str">
        <f>IF(基本情報入力シート!B1230="","",基本情報入力シート!B1230)</f>
        <v/>
      </c>
      <c r="C1208" s="1009"/>
      <c r="D1208" s="1009"/>
      <c r="E1208" s="1009"/>
      <c r="F1208" s="1010"/>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24" t="str">
        <f>IF('別紙様式2-2（個票（４、５月））'!M1208="","",'別紙様式2-2（個票（４、５月））'!M1208)</f>
        <v/>
      </c>
      <c r="N1208" s="584" t="str">
        <f>IF('別紙様式2-2（個票（４、５月））'!N1208="","",'別紙様式2-2（個票（４、５月））'!N1208)</f>
        <v/>
      </c>
      <c r="O1208" s="336"/>
      <c r="P1208" s="337" t="str">
        <f>IFERROR(VLOOKUP(K1208,【参考】数式用!$A$2:$M$57,MATCH(O1208,【参考】数式用!$G$3:$M$3,0)+6,0),"")</f>
        <v/>
      </c>
      <c r="Q1208" s="338" t="s">
        <v>118</v>
      </c>
      <c r="R1208" s="339"/>
      <c r="S1208" s="340" t="s">
        <v>183</v>
      </c>
      <c r="T1208" s="339"/>
      <c r="U1208" s="340" t="s">
        <v>184</v>
      </c>
      <c r="V1208" s="339"/>
      <c r="W1208" s="340" t="s">
        <v>183</v>
      </c>
      <c r="X1208" s="339"/>
      <c r="Y1208" s="340" t="s">
        <v>185</v>
      </c>
      <c r="Z1208" s="340" t="s">
        <v>186</v>
      </c>
      <c r="AA1208" s="340" t="str">
        <f t="shared" si="602"/>
        <v/>
      </c>
      <c r="AB1208" s="341" t="s">
        <v>187</v>
      </c>
      <c r="AC1208" s="342" t="str">
        <f t="shared" si="603"/>
        <v/>
      </c>
      <c r="AD1208" s="509" t="str">
        <f t="shared" si="604"/>
        <v/>
      </c>
      <c r="AE1208" s="343" t="str">
        <f>IFERROR(ROUNDDOWN(ROUNDDOWN(ROUND(L1208*VLOOKUP(K1208,【参考】数式用!$A$2:$M$57,MATCH("処遇改善加算Ⅳ",【参考】数式用!$G$3:$M$3,0)+6,0),0),0)*AA1208*0.5,0), "")</f>
        <v/>
      </c>
      <c r="AF1208" s="344"/>
      <c r="AG1208" s="345"/>
      <c r="AH1208" s="345"/>
      <c r="AI1208" s="344"/>
      <c r="AJ1208" s="382"/>
      <c r="AK1208" s="346"/>
      <c r="AL1208" s="324" t="str">
        <f t="shared" si="605"/>
        <v/>
      </c>
      <c r="AM1208" s="325" t="str">
        <f t="shared" si="606"/>
        <v/>
      </c>
      <c r="AN1208" s="255"/>
      <c r="AO1208" s="577" t="str">
        <f>IFERROR(VLOOKUP(K1208,【参考】数式用!$A$2:$N$57,14,FALSE),"")</f>
        <v/>
      </c>
      <c r="AP1208" s="577" t="str">
        <f t="shared" si="607"/>
        <v/>
      </c>
      <c r="AQ1208" s="560" t="str">
        <f t="shared" si="608"/>
        <v/>
      </c>
      <c r="AR1208" s="560" t="str">
        <f t="shared" si="609"/>
        <v>キャリアパス要件Ⅰ・Ⅱ_</v>
      </c>
      <c r="AS1208" s="632" t="str">
        <f t="shared" si="610"/>
        <v>入力済</v>
      </c>
      <c r="AT1208" s="577" t="str">
        <f t="shared" si="611"/>
        <v/>
      </c>
      <c r="AU1208" s="632" t="str">
        <f t="shared" si="612"/>
        <v>入力済</v>
      </c>
      <c r="AV1208" s="632" t="str">
        <f t="shared" si="613"/>
        <v/>
      </c>
      <c r="AW1208" s="632" t="str">
        <f t="shared" si="614"/>
        <v/>
      </c>
      <c r="AX1208" s="577" t="str">
        <f t="shared" si="615"/>
        <v/>
      </c>
      <c r="AY1208" s="632" t="str">
        <f>IFERROR(VLOOKUP(K1208,【参考】数式用!$AR$3:$AS$49, 2, FALSE), "")</f>
        <v/>
      </c>
      <c r="AZ1208" s="577" t="str">
        <f t="shared" si="616"/>
        <v/>
      </c>
      <c r="BA1208" s="559" t="str">
        <f t="shared" si="617"/>
        <v>入力済</v>
      </c>
      <c r="BB1208" s="632" t="str">
        <f>IFERROR(VLOOKUP(K1208,【参考】数式用!$AX$3:$AY$59, 2, FALSE), "")</f>
        <v/>
      </c>
      <c r="BC1208" s="577" t="str">
        <f t="shared" si="618"/>
        <v/>
      </c>
      <c r="BD1208" s="559" t="str">
        <f t="shared" si="619"/>
        <v>入力済</v>
      </c>
      <c r="BE1208" s="559" t="str">
        <f t="shared" si="620"/>
        <v/>
      </c>
      <c r="BF1208" s="559" t="str">
        <f t="shared" si="621"/>
        <v/>
      </c>
      <c r="BG1208" s="559" t="str">
        <f t="shared" si="622"/>
        <v/>
      </c>
      <c r="BH1208" s="559" t="str">
        <f t="shared" si="623"/>
        <v/>
      </c>
      <c r="BI1208" s="559" t="str">
        <f t="shared" si="624"/>
        <v/>
      </c>
      <c r="BK1208" s="27"/>
      <c r="BL1208" s="606" t="str">
        <f t="shared" si="625"/>
        <v/>
      </c>
      <c r="BM1208" s="606" t="str">
        <f t="shared" si="626"/>
        <v/>
      </c>
      <c r="BN1208" s="606" t="str">
        <f t="shared" si="627"/>
        <v/>
      </c>
      <c r="BO1208" s="607" t="str">
        <f>IFERROR(IF(BN1208="対象",ROUNDDOWN(L1208*VLOOKUP(K1208,【参考】数式用!$A$4:$J$42,10,FALSE)*AA1208,0),""),"")</f>
        <v/>
      </c>
      <c r="BP1208" s="606" t="str">
        <f t="shared" si="600"/>
        <v/>
      </c>
      <c r="BQ1208" s="606" t="str">
        <f t="shared" si="628"/>
        <v/>
      </c>
      <c r="BR1208" s="608" t="str">
        <f t="shared" si="601"/>
        <v/>
      </c>
      <c r="BS1208" s="608" t="str">
        <f t="shared" si="629"/>
        <v/>
      </c>
      <c r="BT1208" s="606" t="str">
        <f t="shared" si="630"/>
        <v/>
      </c>
      <c r="BU1208" s="607" t="str">
        <f>IFERROR(IF(BT1208="Ⅱロ有り",ROUNDDOWN(L1208*VLOOKUP(K1208,【参考】数式用!$A$4:$J$42,10,FALSE)*AA1208,0),""),"")</f>
        <v/>
      </c>
      <c r="BV1208" s="606" t="str">
        <f>IFERROR(IF(BT1208="Ⅱロなし",ROUNDDOWN(L1208*VLOOKUP(K1208,【参考】数式用!$A$4:$J$42,8,FALSE)*AA1208,0),""),"")</f>
        <v/>
      </c>
    </row>
    <row r="1209" spans="1:74" ht="110.1" customHeight="1" thickBot="1">
      <c r="A1209" s="333">
        <v>1196</v>
      </c>
      <c r="B1209" s="1008" t="str">
        <f>IF(基本情報入力シート!B1231="","",基本情報入力シート!B1231)</f>
        <v/>
      </c>
      <c r="C1209" s="1009"/>
      <c r="D1209" s="1009"/>
      <c r="E1209" s="1009"/>
      <c r="F1209" s="1010"/>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24" t="str">
        <f>IF('別紙様式2-2（個票（４、５月））'!M1209="","",'別紙様式2-2（個票（４、５月））'!M1209)</f>
        <v/>
      </c>
      <c r="N1209" s="584" t="str">
        <f>IF('別紙様式2-2（個票（４、５月））'!N1209="","",'別紙様式2-2（個票（４、５月））'!N1209)</f>
        <v/>
      </c>
      <c r="O1209" s="336"/>
      <c r="P1209" s="337" t="str">
        <f>IFERROR(VLOOKUP(K1209,【参考】数式用!$A$2:$M$57,MATCH(O1209,【参考】数式用!$G$3:$M$3,0)+6,0),"")</f>
        <v/>
      </c>
      <c r="Q1209" s="338" t="s">
        <v>118</v>
      </c>
      <c r="R1209" s="339"/>
      <c r="S1209" s="340" t="s">
        <v>183</v>
      </c>
      <c r="T1209" s="339"/>
      <c r="U1209" s="340" t="s">
        <v>184</v>
      </c>
      <c r="V1209" s="339"/>
      <c r="W1209" s="340" t="s">
        <v>183</v>
      </c>
      <c r="X1209" s="339"/>
      <c r="Y1209" s="340" t="s">
        <v>185</v>
      </c>
      <c r="Z1209" s="340" t="s">
        <v>186</v>
      </c>
      <c r="AA1209" s="340" t="str">
        <f t="shared" si="602"/>
        <v/>
      </c>
      <c r="AB1209" s="341" t="s">
        <v>187</v>
      </c>
      <c r="AC1209" s="342" t="str">
        <f t="shared" si="603"/>
        <v/>
      </c>
      <c r="AD1209" s="509" t="str">
        <f t="shared" si="604"/>
        <v/>
      </c>
      <c r="AE1209" s="343" t="str">
        <f>IFERROR(ROUNDDOWN(ROUNDDOWN(ROUND(L1209*VLOOKUP(K1209,【参考】数式用!$A$2:$M$57,MATCH("処遇改善加算Ⅳ",【参考】数式用!$G$3:$M$3,0)+6,0),0),0)*AA1209*0.5,0), "")</f>
        <v/>
      </c>
      <c r="AF1209" s="344"/>
      <c r="AG1209" s="345"/>
      <c r="AH1209" s="345"/>
      <c r="AI1209" s="344"/>
      <c r="AJ1209" s="382"/>
      <c r="AK1209" s="346"/>
      <c r="AL1209" s="324" t="str">
        <f t="shared" si="605"/>
        <v/>
      </c>
      <c r="AM1209" s="325" t="str">
        <f t="shared" si="606"/>
        <v/>
      </c>
      <c r="AN1209" s="255"/>
      <c r="AO1209" s="577" t="str">
        <f>IFERROR(VLOOKUP(K1209,【参考】数式用!$A$2:$N$57,14,FALSE),"")</f>
        <v/>
      </c>
      <c r="AP1209" s="577" t="str">
        <f t="shared" si="607"/>
        <v/>
      </c>
      <c r="AQ1209" s="560" t="str">
        <f t="shared" si="608"/>
        <v/>
      </c>
      <c r="AR1209" s="560" t="str">
        <f t="shared" si="609"/>
        <v>キャリアパス要件Ⅰ・Ⅱ_</v>
      </c>
      <c r="AS1209" s="632" t="str">
        <f t="shared" si="610"/>
        <v>入力済</v>
      </c>
      <c r="AT1209" s="577" t="str">
        <f t="shared" si="611"/>
        <v/>
      </c>
      <c r="AU1209" s="632" t="str">
        <f t="shared" si="612"/>
        <v>入力済</v>
      </c>
      <c r="AV1209" s="632" t="str">
        <f t="shared" si="613"/>
        <v/>
      </c>
      <c r="AW1209" s="632" t="str">
        <f t="shared" si="614"/>
        <v/>
      </c>
      <c r="AX1209" s="577" t="str">
        <f t="shared" si="615"/>
        <v/>
      </c>
      <c r="AY1209" s="632" t="str">
        <f>IFERROR(VLOOKUP(K1209,【参考】数式用!$AR$3:$AS$49, 2, FALSE), "")</f>
        <v/>
      </c>
      <c r="AZ1209" s="577" t="str">
        <f t="shared" si="616"/>
        <v/>
      </c>
      <c r="BA1209" s="559" t="str">
        <f t="shared" si="617"/>
        <v>入力済</v>
      </c>
      <c r="BB1209" s="632" t="str">
        <f>IFERROR(VLOOKUP(K1209,【参考】数式用!$AX$3:$AY$59, 2, FALSE), "")</f>
        <v/>
      </c>
      <c r="BC1209" s="577" t="str">
        <f t="shared" si="618"/>
        <v/>
      </c>
      <c r="BD1209" s="559" t="str">
        <f t="shared" si="619"/>
        <v>入力済</v>
      </c>
      <c r="BE1209" s="559" t="str">
        <f t="shared" si="620"/>
        <v/>
      </c>
      <c r="BF1209" s="559" t="str">
        <f t="shared" si="621"/>
        <v/>
      </c>
      <c r="BG1209" s="559" t="str">
        <f t="shared" si="622"/>
        <v/>
      </c>
      <c r="BH1209" s="559" t="str">
        <f t="shared" si="623"/>
        <v/>
      </c>
      <c r="BI1209" s="559" t="str">
        <f t="shared" si="624"/>
        <v/>
      </c>
      <c r="BK1209" s="27"/>
      <c r="BL1209" s="606" t="str">
        <f t="shared" si="625"/>
        <v/>
      </c>
      <c r="BM1209" s="606" t="str">
        <f t="shared" si="626"/>
        <v/>
      </c>
      <c r="BN1209" s="606" t="str">
        <f t="shared" si="627"/>
        <v/>
      </c>
      <c r="BO1209" s="607" t="str">
        <f>IFERROR(IF(BN1209="対象",ROUNDDOWN(L1209*VLOOKUP(K1209,【参考】数式用!$A$4:$J$42,10,FALSE)*AA1209,0),""),"")</f>
        <v/>
      </c>
      <c r="BP1209" s="606" t="str">
        <f t="shared" si="600"/>
        <v/>
      </c>
      <c r="BQ1209" s="606" t="str">
        <f t="shared" si="628"/>
        <v/>
      </c>
      <c r="BR1209" s="608" t="str">
        <f t="shared" si="601"/>
        <v/>
      </c>
      <c r="BS1209" s="608" t="str">
        <f t="shared" si="629"/>
        <v/>
      </c>
      <c r="BT1209" s="606" t="str">
        <f t="shared" si="630"/>
        <v/>
      </c>
      <c r="BU1209" s="607" t="str">
        <f>IFERROR(IF(BT1209="Ⅱロ有り",ROUNDDOWN(L1209*VLOOKUP(K1209,【参考】数式用!$A$4:$J$42,10,FALSE)*AA1209,0),""),"")</f>
        <v/>
      </c>
      <c r="BV1209" s="606" t="str">
        <f>IFERROR(IF(BT1209="Ⅱロなし",ROUNDDOWN(L1209*VLOOKUP(K1209,【参考】数式用!$A$4:$J$42,8,FALSE)*AA1209,0),""),"")</f>
        <v/>
      </c>
    </row>
    <row r="1210" spans="1:74" ht="110.1" customHeight="1" thickBot="1">
      <c r="A1210" s="333">
        <v>1197</v>
      </c>
      <c r="B1210" s="1008" t="str">
        <f>IF(基本情報入力シート!B1232="","",基本情報入力シート!B1232)</f>
        <v/>
      </c>
      <c r="C1210" s="1009"/>
      <c r="D1210" s="1009"/>
      <c r="E1210" s="1009"/>
      <c r="F1210" s="1010"/>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24" t="str">
        <f>IF('別紙様式2-2（個票（４、５月））'!M1210="","",'別紙様式2-2（個票（４、５月））'!M1210)</f>
        <v/>
      </c>
      <c r="N1210" s="584" t="str">
        <f>IF('別紙様式2-2（個票（４、５月））'!N1210="","",'別紙様式2-2（個票（４、５月））'!N1210)</f>
        <v/>
      </c>
      <c r="O1210" s="336"/>
      <c r="P1210" s="337" t="str">
        <f>IFERROR(VLOOKUP(K1210,【参考】数式用!$A$2:$M$57,MATCH(O1210,【参考】数式用!$G$3:$M$3,0)+6,0),"")</f>
        <v/>
      </c>
      <c r="Q1210" s="338" t="s">
        <v>118</v>
      </c>
      <c r="R1210" s="339"/>
      <c r="S1210" s="340" t="s">
        <v>183</v>
      </c>
      <c r="T1210" s="339"/>
      <c r="U1210" s="340" t="s">
        <v>184</v>
      </c>
      <c r="V1210" s="339"/>
      <c r="W1210" s="340" t="s">
        <v>183</v>
      </c>
      <c r="X1210" s="339"/>
      <c r="Y1210" s="340" t="s">
        <v>185</v>
      </c>
      <c r="Z1210" s="340" t="s">
        <v>186</v>
      </c>
      <c r="AA1210" s="340" t="str">
        <f t="shared" si="602"/>
        <v/>
      </c>
      <c r="AB1210" s="341" t="s">
        <v>187</v>
      </c>
      <c r="AC1210" s="342" t="str">
        <f t="shared" si="603"/>
        <v/>
      </c>
      <c r="AD1210" s="509" t="str">
        <f t="shared" si="604"/>
        <v/>
      </c>
      <c r="AE1210" s="343" t="str">
        <f>IFERROR(ROUNDDOWN(ROUNDDOWN(ROUND(L1210*VLOOKUP(K1210,【参考】数式用!$A$2:$M$57,MATCH("処遇改善加算Ⅳ",【参考】数式用!$G$3:$M$3,0)+6,0),0),0)*AA1210*0.5,0), "")</f>
        <v/>
      </c>
      <c r="AF1210" s="344"/>
      <c r="AG1210" s="345"/>
      <c r="AH1210" s="345"/>
      <c r="AI1210" s="344"/>
      <c r="AJ1210" s="382"/>
      <c r="AK1210" s="346"/>
      <c r="AL1210" s="324" t="str">
        <f t="shared" si="605"/>
        <v/>
      </c>
      <c r="AM1210" s="325" t="str">
        <f t="shared" si="606"/>
        <v/>
      </c>
      <c r="AN1210" s="255"/>
      <c r="AO1210" s="577" t="str">
        <f>IFERROR(VLOOKUP(K1210,【参考】数式用!$A$2:$N$57,14,FALSE),"")</f>
        <v/>
      </c>
      <c r="AP1210" s="577" t="str">
        <f t="shared" si="607"/>
        <v/>
      </c>
      <c r="AQ1210" s="560" t="str">
        <f t="shared" si="608"/>
        <v/>
      </c>
      <c r="AR1210" s="560" t="str">
        <f t="shared" si="609"/>
        <v>キャリアパス要件Ⅰ・Ⅱ_</v>
      </c>
      <c r="AS1210" s="632" t="str">
        <f t="shared" si="610"/>
        <v>入力済</v>
      </c>
      <c r="AT1210" s="577" t="str">
        <f t="shared" si="611"/>
        <v/>
      </c>
      <c r="AU1210" s="632" t="str">
        <f t="shared" si="612"/>
        <v>入力済</v>
      </c>
      <c r="AV1210" s="632" t="str">
        <f t="shared" si="613"/>
        <v/>
      </c>
      <c r="AW1210" s="632" t="str">
        <f t="shared" si="614"/>
        <v/>
      </c>
      <c r="AX1210" s="577" t="str">
        <f t="shared" si="615"/>
        <v/>
      </c>
      <c r="AY1210" s="632" t="str">
        <f>IFERROR(VLOOKUP(K1210,【参考】数式用!$AR$3:$AS$49, 2, FALSE), "")</f>
        <v/>
      </c>
      <c r="AZ1210" s="577" t="str">
        <f t="shared" si="616"/>
        <v/>
      </c>
      <c r="BA1210" s="559" t="str">
        <f t="shared" si="617"/>
        <v>入力済</v>
      </c>
      <c r="BB1210" s="632" t="str">
        <f>IFERROR(VLOOKUP(K1210,【参考】数式用!$AX$3:$AY$59, 2, FALSE), "")</f>
        <v/>
      </c>
      <c r="BC1210" s="577" t="str">
        <f t="shared" si="618"/>
        <v/>
      </c>
      <c r="BD1210" s="559" t="str">
        <f t="shared" si="619"/>
        <v>入力済</v>
      </c>
      <c r="BE1210" s="559" t="str">
        <f t="shared" si="620"/>
        <v/>
      </c>
      <c r="BF1210" s="559" t="str">
        <f t="shared" si="621"/>
        <v/>
      </c>
      <c r="BG1210" s="559" t="str">
        <f t="shared" si="622"/>
        <v/>
      </c>
      <c r="BH1210" s="559" t="str">
        <f t="shared" si="623"/>
        <v/>
      </c>
      <c r="BI1210" s="559" t="str">
        <f t="shared" si="624"/>
        <v/>
      </c>
      <c r="BK1210" s="27"/>
      <c r="BL1210" s="606" t="str">
        <f t="shared" si="625"/>
        <v/>
      </c>
      <c r="BM1210" s="606" t="str">
        <f t="shared" si="626"/>
        <v/>
      </c>
      <c r="BN1210" s="606" t="str">
        <f t="shared" si="627"/>
        <v/>
      </c>
      <c r="BO1210" s="607" t="str">
        <f>IFERROR(IF(BN1210="対象",ROUNDDOWN(L1210*VLOOKUP(K1210,【参考】数式用!$A$4:$J$42,10,FALSE)*AA1210,0),""),"")</f>
        <v/>
      </c>
      <c r="BP1210" s="606" t="str">
        <f t="shared" si="600"/>
        <v/>
      </c>
      <c r="BQ1210" s="606" t="str">
        <f t="shared" si="628"/>
        <v/>
      </c>
      <c r="BR1210" s="608" t="str">
        <f t="shared" si="601"/>
        <v/>
      </c>
      <c r="BS1210" s="608" t="str">
        <f t="shared" si="629"/>
        <v/>
      </c>
      <c r="BT1210" s="606" t="str">
        <f t="shared" si="630"/>
        <v/>
      </c>
      <c r="BU1210" s="607" t="str">
        <f>IFERROR(IF(BT1210="Ⅱロ有り",ROUNDDOWN(L1210*VLOOKUP(K1210,【参考】数式用!$A$4:$J$42,10,FALSE)*AA1210,0),""),"")</f>
        <v/>
      </c>
      <c r="BV1210" s="606" t="str">
        <f>IFERROR(IF(BT1210="Ⅱロなし",ROUNDDOWN(L1210*VLOOKUP(K1210,【参考】数式用!$A$4:$J$42,8,FALSE)*AA1210,0),""),"")</f>
        <v/>
      </c>
    </row>
    <row r="1211" spans="1:74" ht="110.1" customHeight="1" thickBot="1">
      <c r="A1211" s="333">
        <v>1198</v>
      </c>
      <c r="B1211" s="1008" t="str">
        <f>IF(基本情報入力シート!B1233="","",基本情報入力シート!B1233)</f>
        <v/>
      </c>
      <c r="C1211" s="1009"/>
      <c r="D1211" s="1009"/>
      <c r="E1211" s="1009"/>
      <c r="F1211" s="1010"/>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24" t="str">
        <f>IF('別紙様式2-2（個票（４、５月））'!M1211="","",'別紙様式2-2（個票（４、５月））'!M1211)</f>
        <v/>
      </c>
      <c r="N1211" s="584" t="str">
        <f>IF('別紙様式2-2（個票（４、５月））'!N1211="","",'別紙様式2-2（個票（４、５月））'!N1211)</f>
        <v/>
      </c>
      <c r="O1211" s="336"/>
      <c r="P1211" s="337" t="str">
        <f>IFERROR(VLOOKUP(K1211,【参考】数式用!$A$2:$M$57,MATCH(O1211,【参考】数式用!$G$3:$M$3,0)+6,0),"")</f>
        <v/>
      </c>
      <c r="Q1211" s="338" t="s">
        <v>118</v>
      </c>
      <c r="R1211" s="339"/>
      <c r="S1211" s="340" t="s">
        <v>183</v>
      </c>
      <c r="T1211" s="339"/>
      <c r="U1211" s="340" t="s">
        <v>184</v>
      </c>
      <c r="V1211" s="339"/>
      <c r="W1211" s="340" t="s">
        <v>183</v>
      </c>
      <c r="X1211" s="339"/>
      <c r="Y1211" s="340" t="s">
        <v>185</v>
      </c>
      <c r="Z1211" s="340" t="s">
        <v>186</v>
      </c>
      <c r="AA1211" s="340" t="str">
        <f t="shared" si="602"/>
        <v/>
      </c>
      <c r="AB1211" s="341" t="s">
        <v>187</v>
      </c>
      <c r="AC1211" s="342" t="str">
        <f t="shared" si="603"/>
        <v/>
      </c>
      <c r="AD1211" s="509" t="str">
        <f t="shared" si="604"/>
        <v/>
      </c>
      <c r="AE1211" s="343" t="str">
        <f>IFERROR(ROUNDDOWN(ROUNDDOWN(ROUND(L1211*VLOOKUP(K1211,【参考】数式用!$A$2:$M$57,MATCH("処遇改善加算Ⅳ",【参考】数式用!$G$3:$M$3,0)+6,0),0),0)*AA1211*0.5,0), "")</f>
        <v/>
      </c>
      <c r="AF1211" s="344"/>
      <c r="AG1211" s="345"/>
      <c r="AH1211" s="345"/>
      <c r="AI1211" s="344"/>
      <c r="AJ1211" s="382"/>
      <c r="AK1211" s="346"/>
      <c r="AL1211" s="324" t="str">
        <f t="shared" si="605"/>
        <v/>
      </c>
      <c r="AM1211" s="325" t="str">
        <f t="shared" si="606"/>
        <v/>
      </c>
      <c r="AN1211" s="255"/>
      <c r="AO1211" s="577" t="str">
        <f>IFERROR(VLOOKUP(K1211,【参考】数式用!$A$2:$N$57,14,FALSE),"")</f>
        <v/>
      </c>
      <c r="AP1211" s="577" t="str">
        <f t="shared" si="607"/>
        <v/>
      </c>
      <c r="AQ1211" s="560" t="str">
        <f t="shared" si="608"/>
        <v/>
      </c>
      <c r="AR1211" s="560" t="str">
        <f t="shared" si="609"/>
        <v>キャリアパス要件Ⅰ・Ⅱ_</v>
      </c>
      <c r="AS1211" s="632" t="str">
        <f t="shared" si="610"/>
        <v>入力済</v>
      </c>
      <c r="AT1211" s="577" t="str">
        <f t="shared" si="611"/>
        <v/>
      </c>
      <c r="AU1211" s="632" t="str">
        <f t="shared" si="612"/>
        <v>入力済</v>
      </c>
      <c r="AV1211" s="632" t="str">
        <f t="shared" si="613"/>
        <v/>
      </c>
      <c r="AW1211" s="632" t="str">
        <f t="shared" si="614"/>
        <v/>
      </c>
      <c r="AX1211" s="577" t="str">
        <f t="shared" si="615"/>
        <v/>
      </c>
      <c r="AY1211" s="632" t="str">
        <f>IFERROR(VLOOKUP(K1211,【参考】数式用!$AR$3:$AS$49, 2, FALSE), "")</f>
        <v/>
      </c>
      <c r="AZ1211" s="577" t="str">
        <f t="shared" si="616"/>
        <v/>
      </c>
      <c r="BA1211" s="559" t="str">
        <f t="shared" si="617"/>
        <v>入力済</v>
      </c>
      <c r="BB1211" s="632" t="str">
        <f>IFERROR(VLOOKUP(K1211,【参考】数式用!$AX$3:$AY$59, 2, FALSE), "")</f>
        <v/>
      </c>
      <c r="BC1211" s="577" t="str">
        <f t="shared" si="618"/>
        <v/>
      </c>
      <c r="BD1211" s="559" t="str">
        <f t="shared" si="619"/>
        <v>入力済</v>
      </c>
      <c r="BE1211" s="559" t="str">
        <f t="shared" si="620"/>
        <v/>
      </c>
      <c r="BF1211" s="559" t="str">
        <f t="shared" si="621"/>
        <v/>
      </c>
      <c r="BG1211" s="559" t="str">
        <f t="shared" si="622"/>
        <v/>
      </c>
      <c r="BH1211" s="559" t="str">
        <f t="shared" si="623"/>
        <v/>
      </c>
      <c r="BI1211" s="559" t="str">
        <f t="shared" si="624"/>
        <v/>
      </c>
      <c r="BK1211" s="27"/>
      <c r="BL1211" s="606" t="str">
        <f t="shared" si="625"/>
        <v/>
      </c>
      <c r="BM1211" s="606" t="str">
        <f t="shared" si="626"/>
        <v/>
      </c>
      <c r="BN1211" s="606" t="str">
        <f t="shared" si="627"/>
        <v/>
      </c>
      <c r="BO1211" s="607" t="str">
        <f>IFERROR(IF(BN1211="対象",ROUNDDOWN(L1211*VLOOKUP(K1211,【参考】数式用!$A$4:$J$42,10,FALSE)*AA1211,0),""),"")</f>
        <v/>
      </c>
      <c r="BP1211" s="606" t="str">
        <f t="shared" si="600"/>
        <v/>
      </c>
      <c r="BQ1211" s="606" t="str">
        <f t="shared" si="628"/>
        <v/>
      </c>
      <c r="BR1211" s="608" t="str">
        <f t="shared" si="601"/>
        <v/>
      </c>
      <c r="BS1211" s="608" t="str">
        <f t="shared" si="629"/>
        <v/>
      </c>
      <c r="BT1211" s="606" t="str">
        <f t="shared" si="630"/>
        <v/>
      </c>
      <c r="BU1211" s="607" t="str">
        <f>IFERROR(IF(BT1211="Ⅱロ有り",ROUNDDOWN(L1211*VLOOKUP(K1211,【参考】数式用!$A$4:$J$42,10,FALSE)*AA1211,0),""),"")</f>
        <v/>
      </c>
      <c r="BV1211" s="606" t="str">
        <f>IFERROR(IF(BT1211="Ⅱロなし",ROUNDDOWN(L1211*VLOOKUP(K1211,【参考】数式用!$A$4:$J$42,8,FALSE)*AA1211,0),""),"")</f>
        <v/>
      </c>
    </row>
    <row r="1212" spans="1:74" ht="110.1" customHeight="1" thickBot="1">
      <c r="A1212" s="333">
        <v>1199</v>
      </c>
      <c r="B1212" s="1008" t="str">
        <f>IF(基本情報入力シート!B1234="","",基本情報入力シート!B1234)</f>
        <v/>
      </c>
      <c r="C1212" s="1009"/>
      <c r="D1212" s="1009"/>
      <c r="E1212" s="1009"/>
      <c r="F1212" s="1010"/>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24" t="str">
        <f>IF('別紙様式2-2（個票（４、５月））'!M1212="","",'別紙様式2-2（個票（４、５月））'!M1212)</f>
        <v/>
      </c>
      <c r="N1212" s="584" t="str">
        <f>IF('別紙様式2-2（個票（４、５月））'!N1212="","",'別紙様式2-2（個票（４、５月））'!N1212)</f>
        <v/>
      </c>
      <c r="O1212" s="336"/>
      <c r="P1212" s="337" t="str">
        <f>IFERROR(VLOOKUP(K1212,【参考】数式用!$A$2:$M$57,MATCH(O1212,【参考】数式用!$G$3:$M$3,0)+6,0),"")</f>
        <v/>
      </c>
      <c r="Q1212" s="338" t="s">
        <v>118</v>
      </c>
      <c r="R1212" s="339"/>
      <c r="S1212" s="340" t="s">
        <v>183</v>
      </c>
      <c r="T1212" s="339"/>
      <c r="U1212" s="340" t="s">
        <v>184</v>
      </c>
      <c r="V1212" s="339"/>
      <c r="W1212" s="340" t="s">
        <v>183</v>
      </c>
      <c r="X1212" s="339"/>
      <c r="Y1212" s="340" t="s">
        <v>185</v>
      </c>
      <c r="Z1212" s="340" t="s">
        <v>186</v>
      </c>
      <c r="AA1212" s="340" t="str">
        <f t="shared" si="602"/>
        <v/>
      </c>
      <c r="AB1212" s="341" t="s">
        <v>187</v>
      </c>
      <c r="AC1212" s="342" t="str">
        <f t="shared" si="603"/>
        <v/>
      </c>
      <c r="AD1212" s="509" t="str">
        <f t="shared" si="604"/>
        <v/>
      </c>
      <c r="AE1212" s="343" t="str">
        <f>IFERROR(ROUNDDOWN(ROUNDDOWN(ROUND(L1212*VLOOKUP(K1212,【参考】数式用!$A$2:$M$57,MATCH("処遇改善加算Ⅳ",【参考】数式用!$G$3:$M$3,0)+6,0),0),0)*AA1212*0.5,0), "")</f>
        <v/>
      </c>
      <c r="AF1212" s="344"/>
      <c r="AG1212" s="345"/>
      <c r="AH1212" s="345"/>
      <c r="AI1212" s="344"/>
      <c r="AJ1212" s="382"/>
      <c r="AK1212" s="346"/>
      <c r="AL1212" s="324" t="str">
        <f t="shared" si="605"/>
        <v/>
      </c>
      <c r="AM1212" s="325" t="str">
        <f t="shared" si="606"/>
        <v/>
      </c>
      <c r="AN1212" s="255"/>
      <c r="AO1212" s="577" t="str">
        <f>IFERROR(VLOOKUP(K1212,【参考】数式用!$A$2:$N$57,14,FALSE),"")</f>
        <v/>
      </c>
      <c r="AP1212" s="577" t="str">
        <f t="shared" si="607"/>
        <v/>
      </c>
      <c r="AQ1212" s="560" t="str">
        <f t="shared" si="608"/>
        <v/>
      </c>
      <c r="AR1212" s="560" t="str">
        <f t="shared" si="609"/>
        <v>キャリアパス要件Ⅰ・Ⅱ_</v>
      </c>
      <c r="AS1212" s="632" t="str">
        <f t="shared" si="610"/>
        <v>入力済</v>
      </c>
      <c r="AT1212" s="577" t="str">
        <f t="shared" si="611"/>
        <v/>
      </c>
      <c r="AU1212" s="632" t="str">
        <f t="shared" si="612"/>
        <v>入力済</v>
      </c>
      <c r="AV1212" s="632" t="str">
        <f t="shared" si="613"/>
        <v/>
      </c>
      <c r="AW1212" s="632" t="str">
        <f t="shared" si="614"/>
        <v/>
      </c>
      <c r="AX1212" s="577" t="str">
        <f t="shared" si="615"/>
        <v/>
      </c>
      <c r="AY1212" s="632" t="str">
        <f>IFERROR(VLOOKUP(K1212,【参考】数式用!$AR$3:$AS$49, 2, FALSE), "")</f>
        <v/>
      </c>
      <c r="AZ1212" s="577" t="str">
        <f t="shared" si="616"/>
        <v/>
      </c>
      <c r="BA1212" s="559" t="str">
        <f t="shared" si="617"/>
        <v>入力済</v>
      </c>
      <c r="BB1212" s="632" t="str">
        <f>IFERROR(VLOOKUP(K1212,【参考】数式用!$AX$3:$AY$59, 2, FALSE), "")</f>
        <v/>
      </c>
      <c r="BC1212" s="577" t="str">
        <f t="shared" si="618"/>
        <v/>
      </c>
      <c r="BD1212" s="559" t="str">
        <f t="shared" si="619"/>
        <v>入力済</v>
      </c>
      <c r="BE1212" s="559" t="str">
        <f t="shared" si="620"/>
        <v/>
      </c>
      <c r="BF1212" s="559" t="str">
        <f t="shared" si="621"/>
        <v/>
      </c>
      <c r="BG1212" s="559" t="str">
        <f t="shared" si="622"/>
        <v/>
      </c>
      <c r="BH1212" s="559" t="str">
        <f t="shared" si="623"/>
        <v/>
      </c>
      <c r="BI1212" s="559" t="str">
        <f t="shared" si="624"/>
        <v/>
      </c>
      <c r="BK1212" s="27"/>
      <c r="BL1212" s="606" t="str">
        <f t="shared" si="625"/>
        <v/>
      </c>
      <c r="BM1212" s="606" t="str">
        <f t="shared" si="626"/>
        <v/>
      </c>
      <c r="BN1212" s="606" t="str">
        <f t="shared" si="627"/>
        <v/>
      </c>
      <c r="BO1212" s="607" t="str">
        <f>IFERROR(IF(BN1212="対象",ROUNDDOWN(L1212*VLOOKUP(K1212,【参考】数式用!$A$4:$J$42,10,FALSE)*AA1212,0),""),"")</f>
        <v/>
      </c>
      <c r="BP1212" s="606" t="str">
        <f t="shared" si="600"/>
        <v/>
      </c>
      <c r="BQ1212" s="606" t="str">
        <f t="shared" si="628"/>
        <v/>
      </c>
      <c r="BR1212" s="608" t="str">
        <f t="shared" si="601"/>
        <v/>
      </c>
      <c r="BS1212" s="608" t="str">
        <f t="shared" si="629"/>
        <v/>
      </c>
      <c r="BT1212" s="606" t="str">
        <f t="shared" si="630"/>
        <v/>
      </c>
      <c r="BU1212" s="607" t="str">
        <f>IFERROR(IF(BT1212="Ⅱロ有り",ROUNDDOWN(L1212*VLOOKUP(K1212,【参考】数式用!$A$4:$J$42,10,FALSE)*AA1212,0),""),"")</f>
        <v/>
      </c>
      <c r="BV1212" s="606" t="str">
        <f>IFERROR(IF(BT1212="Ⅱロなし",ROUNDDOWN(L1212*VLOOKUP(K1212,【参考】数式用!$A$4:$J$42,8,FALSE)*AA1212,0),""),"")</f>
        <v/>
      </c>
    </row>
    <row r="1213" spans="1:74" ht="110.1" customHeight="1" thickBot="1">
      <c r="A1213" s="333">
        <v>1200</v>
      </c>
      <c r="B1213" s="1008" t="str">
        <f>IF(基本情報入力シート!B1235="","",基本情報入力シート!B1235)</f>
        <v/>
      </c>
      <c r="C1213" s="1009"/>
      <c r="D1213" s="1009"/>
      <c r="E1213" s="1009"/>
      <c r="F1213" s="101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24" t="str">
        <f>IF('別紙様式2-2（個票（４、５月））'!M1213="","",'別紙様式2-2（個票（４、５月））'!M1213)</f>
        <v/>
      </c>
      <c r="N1213" s="584" t="str">
        <f>IF('別紙様式2-2（個票（４、５月））'!N1213="","",'別紙様式2-2（個票（４、５月））'!N1213)</f>
        <v/>
      </c>
      <c r="O1213" s="336"/>
      <c r="P1213" s="337" t="str">
        <f>IFERROR(VLOOKUP(K1213,【参考】数式用!$A$2:$M$57,MATCH(O1213,【参考】数式用!$G$3:$M$3,0)+6,0),"")</f>
        <v/>
      </c>
      <c r="Q1213" s="338" t="s">
        <v>118</v>
      </c>
      <c r="R1213" s="339"/>
      <c r="S1213" s="340" t="s">
        <v>183</v>
      </c>
      <c r="T1213" s="339"/>
      <c r="U1213" s="340" t="s">
        <v>184</v>
      </c>
      <c r="V1213" s="339"/>
      <c r="W1213" s="340" t="s">
        <v>183</v>
      </c>
      <c r="X1213" s="339"/>
      <c r="Y1213" s="340" t="s">
        <v>185</v>
      </c>
      <c r="Z1213" s="340" t="s">
        <v>186</v>
      </c>
      <c r="AA1213" s="340" t="str">
        <f t="shared" si="602"/>
        <v/>
      </c>
      <c r="AB1213" s="341" t="s">
        <v>187</v>
      </c>
      <c r="AC1213" s="342" t="str">
        <f t="shared" si="603"/>
        <v/>
      </c>
      <c r="AD1213" s="509" t="str">
        <f t="shared" si="604"/>
        <v/>
      </c>
      <c r="AE1213" s="343" t="str">
        <f>IFERROR(ROUNDDOWN(ROUNDDOWN(ROUND(L1213*VLOOKUP(K1213,【参考】数式用!$A$2:$M$57,MATCH("処遇改善加算Ⅳ",【参考】数式用!$G$3:$M$3,0)+6,0),0),0)*AA1213*0.5,0), "")</f>
        <v/>
      </c>
      <c r="AF1213" s="344"/>
      <c r="AG1213" s="345"/>
      <c r="AH1213" s="345"/>
      <c r="AI1213" s="344"/>
      <c r="AJ1213" s="382"/>
      <c r="AK1213" s="346"/>
      <c r="AL1213" s="324" t="str">
        <f t="shared" si="605"/>
        <v/>
      </c>
      <c r="AM1213" s="325" t="str">
        <f t="shared" si="606"/>
        <v/>
      </c>
      <c r="AN1213" s="255"/>
      <c r="AO1213" s="559" t="str">
        <f>IFERROR(VLOOKUP(K1213,【参考】数式用!$A$2:$N$57,14,FALSE),"")</f>
        <v/>
      </c>
      <c r="AP1213" s="559" t="str">
        <f t="shared" si="607"/>
        <v/>
      </c>
      <c r="AQ1213" s="560" t="str">
        <f t="shared" si="608"/>
        <v/>
      </c>
      <c r="AR1213" s="560" t="str">
        <f t="shared" si="609"/>
        <v>キャリアパス要件Ⅰ・Ⅱ_</v>
      </c>
      <c r="AS1213" s="632" t="str">
        <f t="shared" si="610"/>
        <v>入力済</v>
      </c>
      <c r="AT1213" s="559" t="str">
        <f t="shared" si="611"/>
        <v/>
      </c>
      <c r="AU1213" s="632" t="str">
        <f t="shared" si="612"/>
        <v>入力済</v>
      </c>
      <c r="AV1213" s="632" t="str">
        <f t="shared" si="613"/>
        <v/>
      </c>
      <c r="AW1213" s="632" t="str">
        <f t="shared" si="614"/>
        <v/>
      </c>
      <c r="AX1213" s="559" t="str">
        <f t="shared" si="615"/>
        <v/>
      </c>
      <c r="AY1213" s="632" t="str">
        <f>IFERROR(VLOOKUP(K1213,【参考】数式用!$AR$3:$AS$49, 2, FALSE), "")</f>
        <v/>
      </c>
      <c r="AZ1213" s="559" t="str">
        <f t="shared" si="616"/>
        <v/>
      </c>
      <c r="BA1213" s="559" t="str">
        <f t="shared" si="617"/>
        <v>入力済</v>
      </c>
      <c r="BB1213" s="632" t="str">
        <f>IFERROR(VLOOKUP(K1213,【参考】数式用!$AX$3:$AY$59, 2, FALSE), "")</f>
        <v/>
      </c>
      <c r="BC1213" s="559" t="str">
        <f t="shared" si="618"/>
        <v/>
      </c>
      <c r="BD1213" s="559" t="str">
        <f t="shared" si="619"/>
        <v>入力済</v>
      </c>
      <c r="BE1213" s="559" t="str">
        <f t="shared" si="620"/>
        <v/>
      </c>
      <c r="BF1213" s="559" t="str">
        <f t="shared" si="621"/>
        <v/>
      </c>
      <c r="BG1213" s="559" t="str">
        <f t="shared" si="622"/>
        <v/>
      </c>
      <c r="BH1213" s="559" t="str">
        <f t="shared" si="623"/>
        <v/>
      </c>
      <c r="BI1213" s="559" t="str">
        <f t="shared" si="624"/>
        <v/>
      </c>
      <c r="BK1213" s="27"/>
      <c r="BL1213" s="606" t="str">
        <f t="shared" si="625"/>
        <v/>
      </c>
      <c r="BM1213" s="606" t="str">
        <f t="shared" si="626"/>
        <v/>
      </c>
      <c r="BN1213" s="606" t="str">
        <f t="shared" si="627"/>
        <v/>
      </c>
      <c r="BO1213" s="607" t="str">
        <f>IFERROR(IF(BN1213="対象",ROUNDDOWN(L1213*VLOOKUP(K1213,【参考】数式用!$A$4:$J$42,10,FALSE)*AA1213,0),""),"")</f>
        <v/>
      </c>
      <c r="BP1213" s="606" t="str">
        <f t="shared" si="600"/>
        <v/>
      </c>
      <c r="BQ1213" s="606" t="str">
        <f t="shared" si="628"/>
        <v/>
      </c>
      <c r="BR1213" s="608" t="str">
        <f t="shared" si="601"/>
        <v/>
      </c>
      <c r="BS1213" s="608" t="str">
        <f t="shared" si="629"/>
        <v/>
      </c>
      <c r="BT1213" s="606" t="str">
        <f t="shared" si="630"/>
        <v/>
      </c>
      <c r="BU1213" s="607" t="str">
        <f>IFERROR(IF(BT1213="Ⅱロ有り",ROUNDDOWN(L1213*VLOOKUP(K1213,【参考】数式用!$A$4:$J$42,10,FALSE)*AA1213,0),""),"")</f>
        <v/>
      </c>
      <c r="BV1213" s="606" t="str">
        <f>IFERROR(IF(BT1213="Ⅱロなし",ROUNDDOWN(L1213*VLOOKUP(K1213,【参考】数式用!$A$4:$J$42,8,FALSE)*AA1213,0),""),"")</f>
        <v/>
      </c>
    </row>
    <row r="1214" spans="1:74" ht="24">
      <c r="A1214" s="642"/>
      <c r="B1214" s="1004"/>
      <c r="C1214" s="1004"/>
      <c r="D1214" s="1004"/>
      <c r="E1214" s="1004"/>
      <c r="F1214" s="1004"/>
      <c r="G1214" s="643"/>
      <c r="H1214" s="643"/>
      <c r="I1214" s="643"/>
      <c r="J1214" s="643"/>
      <c r="K1214" s="643"/>
      <c r="L1214" s="644"/>
      <c r="M1214" s="662"/>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9"/>
      <c r="AT1214" s="658"/>
      <c r="AU1214" s="659"/>
      <c r="AV1214" s="659"/>
      <c r="AW1214" s="659"/>
      <c r="AX1214" s="658"/>
      <c r="AY1214" s="659"/>
      <c r="AZ1214" s="658"/>
      <c r="BA1214" s="658"/>
      <c r="BB1214" s="659"/>
      <c r="BC1214" s="658"/>
      <c r="BD1214" s="658"/>
      <c r="BE1214" s="658"/>
      <c r="BF1214" s="658"/>
      <c r="BG1214" s="658"/>
      <c r="BH1214" s="658"/>
      <c r="BI1214" s="658"/>
      <c r="BJ1214" s="663"/>
      <c r="BK1214" s="660"/>
      <c r="BL1214" s="660"/>
      <c r="BM1214" s="660"/>
      <c r="BN1214" s="660"/>
      <c r="BO1214" s="661"/>
      <c r="BP1214" s="660"/>
      <c r="BQ1214" s="660"/>
      <c r="BR1214" s="664"/>
      <c r="BS1214" s="664"/>
      <c r="BT1214" s="660"/>
      <c r="BU1214" s="661"/>
      <c r="BV1214" s="660"/>
    </row>
    <row r="1215" spans="1:74" ht="24">
      <c r="A1215" s="642"/>
      <c r="B1215" s="1004"/>
      <c r="C1215" s="1004"/>
      <c r="D1215" s="1004"/>
      <c r="E1215" s="1004"/>
      <c r="F1215" s="1004"/>
      <c r="G1215" s="643"/>
      <c r="H1215" s="643"/>
      <c r="I1215" s="643"/>
      <c r="J1215" s="643"/>
      <c r="K1215" s="643"/>
      <c r="L1215" s="644"/>
      <c r="M1215" s="662"/>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9"/>
      <c r="AT1215" s="658"/>
      <c r="AU1215" s="659"/>
      <c r="AV1215" s="659"/>
      <c r="AW1215" s="659"/>
      <c r="AX1215" s="658"/>
      <c r="AY1215" s="659"/>
      <c r="AZ1215" s="658"/>
      <c r="BA1215" s="658"/>
      <c r="BB1215" s="659"/>
      <c r="BC1215" s="658"/>
      <c r="BD1215" s="658"/>
      <c r="BE1215" s="658"/>
      <c r="BF1215" s="658"/>
      <c r="BG1215" s="658"/>
      <c r="BH1215" s="658"/>
      <c r="BI1215" s="658"/>
      <c r="BJ1215" s="663"/>
      <c r="BK1215" s="660"/>
      <c r="BL1215" s="660"/>
      <c r="BM1215" s="660"/>
      <c r="BN1215" s="660"/>
      <c r="BO1215" s="661"/>
      <c r="BP1215" s="660"/>
      <c r="BQ1215" s="660"/>
      <c r="BR1215" s="664"/>
      <c r="BS1215" s="664"/>
      <c r="BT1215" s="660"/>
      <c r="BU1215" s="661"/>
      <c r="BV1215" s="660"/>
    </row>
    <row r="1216" spans="1:74" ht="24">
      <c r="A1216" s="642"/>
      <c r="B1216" s="1004"/>
      <c r="C1216" s="1004"/>
      <c r="D1216" s="1004"/>
      <c r="E1216" s="1004"/>
      <c r="F1216" s="1004"/>
      <c r="G1216" s="643"/>
      <c r="H1216" s="643"/>
      <c r="I1216" s="643"/>
      <c r="J1216" s="643"/>
      <c r="K1216" s="643"/>
      <c r="L1216" s="644"/>
      <c r="M1216" s="662"/>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9"/>
      <c r="AT1216" s="658"/>
      <c r="AU1216" s="659"/>
      <c r="AV1216" s="659"/>
      <c r="AW1216" s="659"/>
      <c r="AX1216" s="658"/>
      <c r="AY1216" s="659"/>
      <c r="AZ1216" s="658"/>
      <c r="BA1216" s="658"/>
      <c r="BB1216" s="659"/>
      <c r="BC1216" s="658"/>
      <c r="BD1216" s="658"/>
      <c r="BE1216" s="658"/>
      <c r="BF1216" s="658"/>
      <c r="BG1216" s="658"/>
      <c r="BH1216" s="658"/>
      <c r="BI1216" s="658"/>
      <c r="BJ1216" s="663"/>
      <c r="BK1216" s="660"/>
      <c r="BL1216" s="660"/>
      <c r="BM1216" s="660"/>
      <c r="BN1216" s="660"/>
      <c r="BO1216" s="661"/>
      <c r="BP1216" s="660"/>
      <c r="BQ1216" s="660"/>
      <c r="BR1216" s="664"/>
      <c r="BS1216" s="664"/>
      <c r="BT1216" s="660"/>
      <c r="BU1216" s="661"/>
      <c r="BV1216" s="660"/>
    </row>
    <row r="1217" spans="1:74" ht="24">
      <c r="A1217" s="642"/>
      <c r="B1217" s="1004"/>
      <c r="C1217" s="1004"/>
      <c r="D1217" s="1004"/>
      <c r="E1217" s="1004"/>
      <c r="F1217" s="1004"/>
      <c r="G1217" s="643"/>
      <c r="H1217" s="643"/>
      <c r="I1217" s="643"/>
      <c r="J1217" s="643"/>
      <c r="K1217" s="643"/>
      <c r="L1217" s="644"/>
      <c r="M1217" s="662"/>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9"/>
      <c r="AT1217" s="658"/>
      <c r="AU1217" s="659"/>
      <c r="AV1217" s="659"/>
      <c r="AW1217" s="659"/>
      <c r="AX1217" s="658"/>
      <c r="AY1217" s="659"/>
      <c r="AZ1217" s="658"/>
      <c r="BA1217" s="658"/>
      <c r="BB1217" s="659"/>
      <c r="BC1217" s="658"/>
      <c r="BD1217" s="658"/>
      <c r="BE1217" s="658"/>
      <c r="BF1217" s="658"/>
      <c r="BG1217" s="658"/>
      <c r="BH1217" s="658"/>
      <c r="BI1217" s="658"/>
      <c r="BJ1217" s="663"/>
      <c r="BK1217" s="660"/>
      <c r="BL1217" s="660"/>
      <c r="BM1217" s="660"/>
      <c r="BN1217" s="660"/>
      <c r="BO1217" s="661"/>
      <c r="BP1217" s="660"/>
      <c r="BQ1217" s="660"/>
      <c r="BR1217" s="664"/>
      <c r="BS1217" s="664"/>
      <c r="BT1217" s="660"/>
      <c r="BU1217" s="661"/>
      <c r="BV1217" s="660"/>
    </row>
    <row r="1218" spans="1:74" ht="24">
      <c r="A1218" s="642"/>
      <c r="B1218" s="1004"/>
      <c r="C1218" s="1004"/>
      <c r="D1218" s="1004"/>
      <c r="E1218" s="1004"/>
      <c r="F1218" s="1004"/>
      <c r="G1218" s="643"/>
      <c r="H1218" s="643"/>
      <c r="I1218" s="643"/>
      <c r="J1218" s="643"/>
      <c r="K1218" s="643"/>
      <c r="L1218" s="644"/>
      <c r="M1218" s="662"/>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9"/>
      <c r="AT1218" s="658"/>
      <c r="AU1218" s="659"/>
      <c r="AV1218" s="659"/>
      <c r="AW1218" s="659"/>
      <c r="AX1218" s="658"/>
      <c r="AY1218" s="659"/>
      <c r="AZ1218" s="658"/>
      <c r="BA1218" s="658"/>
      <c r="BB1218" s="659"/>
      <c r="BC1218" s="658"/>
      <c r="BD1218" s="658"/>
      <c r="BE1218" s="658"/>
      <c r="BF1218" s="658"/>
      <c r="BG1218" s="658"/>
      <c r="BH1218" s="658"/>
      <c r="BI1218" s="658"/>
      <c r="BJ1218" s="663"/>
      <c r="BK1218" s="660"/>
      <c r="BL1218" s="660"/>
      <c r="BM1218" s="660"/>
      <c r="BN1218" s="660"/>
      <c r="BO1218" s="661"/>
      <c r="BP1218" s="660"/>
      <c r="BQ1218" s="660"/>
      <c r="BR1218" s="664"/>
      <c r="BS1218" s="664"/>
      <c r="BT1218" s="660"/>
      <c r="BU1218" s="661"/>
      <c r="BV1218" s="660"/>
    </row>
    <row r="1219" spans="1:74" ht="24">
      <c r="A1219" s="642"/>
      <c r="B1219" s="1004"/>
      <c r="C1219" s="1004"/>
      <c r="D1219" s="1004"/>
      <c r="E1219" s="1004"/>
      <c r="F1219" s="1004"/>
      <c r="G1219" s="643"/>
      <c r="H1219" s="643"/>
      <c r="I1219" s="643"/>
      <c r="J1219" s="643"/>
      <c r="K1219" s="643"/>
      <c r="L1219" s="644"/>
      <c r="M1219" s="662"/>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9"/>
      <c r="AT1219" s="658"/>
      <c r="AU1219" s="659"/>
      <c r="AV1219" s="659"/>
      <c r="AW1219" s="659"/>
      <c r="AX1219" s="658"/>
      <c r="AY1219" s="659"/>
      <c r="AZ1219" s="658"/>
      <c r="BA1219" s="658"/>
      <c r="BB1219" s="659"/>
      <c r="BC1219" s="658"/>
      <c r="BD1219" s="658"/>
      <c r="BE1219" s="658"/>
      <c r="BF1219" s="658"/>
      <c r="BG1219" s="658"/>
      <c r="BH1219" s="658"/>
      <c r="BI1219" s="658"/>
      <c r="BJ1219" s="663"/>
      <c r="BK1219" s="660"/>
      <c r="BL1219" s="660"/>
      <c r="BM1219" s="660"/>
      <c r="BN1219" s="660"/>
      <c r="BO1219" s="661"/>
      <c r="BP1219" s="660"/>
      <c r="BQ1219" s="660"/>
      <c r="BR1219" s="664"/>
      <c r="BS1219" s="664"/>
      <c r="BT1219" s="660"/>
      <c r="BU1219" s="661"/>
      <c r="BV1219" s="660"/>
    </row>
    <row r="1220" spans="1:74" ht="24">
      <c r="A1220" s="642"/>
      <c r="B1220" s="1004"/>
      <c r="C1220" s="1004"/>
      <c r="D1220" s="1004"/>
      <c r="E1220" s="1004"/>
      <c r="F1220" s="1004"/>
      <c r="G1220" s="643"/>
      <c r="H1220" s="643"/>
      <c r="I1220" s="643"/>
      <c r="J1220" s="643"/>
      <c r="K1220" s="643"/>
      <c r="L1220" s="644"/>
      <c r="M1220" s="662"/>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9"/>
      <c r="AT1220" s="658"/>
      <c r="AU1220" s="659"/>
      <c r="AV1220" s="659"/>
      <c r="AW1220" s="659"/>
      <c r="AX1220" s="658"/>
      <c r="AY1220" s="659"/>
      <c r="AZ1220" s="658"/>
      <c r="BA1220" s="658"/>
      <c r="BB1220" s="659"/>
      <c r="BC1220" s="658"/>
      <c r="BD1220" s="658"/>
      <c r="BE1220" s="658"/>
      <c r="BF1220" s="658"/>
      <c r="BG1220" s="658"/>
      <c r="BH1220" s="658"/>
      <c r="BI1220" s="658"/>
      <c r="BJ1220" s="663"/>
      <c r="BK1220" s="660"/>
      <c r="BL1220" s="660"/>
      <c r="BM1220" s="660"/>
      <c r="BN1220" s="660"/>
      <c r="BO1220" s="661"/>
      <c r="BP1220" s="660"/>
      <c r="BQ1220" s="660"/>
      <c r="BR1220" s="664"/>
      <c r="BS1220" s="664"/>
      <c r="BT1220" s="660"/>
      <c r="BU1220" s="661"/>
      <c r="BV1220" s="660"/>
    </row>
    <row r="1221" spans="1:74" ht="24">
      <c r="A1221" s="642"/>
      <c r="B1221" s="1004"/>
      <c r="C1221" s="1004"/>
      <c r="D1221" s="1004"/>
      <c r="E1221" s="1004"/>
      <c r="F1221" s="1004"/>
      <c r="G1221" s="643"/>
      <c r="H1221" s="643"/>
      <c r="I1221" s="643"/>
      <c r="J1221" s="643"/>
      <c r="K1221" s="643"/>
      <c r="L1221" s="644"/>
      <c r="M1221" s="662"/>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9"/>
      <c r="AT1221" s="658"/>
      <c r="AU1221" s="659"/>
      <c r="AV1221" s="659"/>
      <c r="AW1221" s="659"/>
      <c r="AX1221" s="658"/>
      <c r="AY1221" s="659"/>
      <c r="AZ1221" s="658"/>
      <c r="BA1221" s="658"/>
      <c r="BB1221" s="659"/>
      <c r="BC1221" s="658"/>
      <c r="BD1221" s="658"/>
      <c r="BE1221" s="658"/>
      <c r="BF1221" s="658"/>
      <c r="BG1221" s="658"/>
      <c r="BH1221" s="658"/>
      <c r="BI1221" s="658"/>
      <c r="BJ1221" s="663"/>
      <c r="BK1221" s="660"/>
      <c r="BL1221" s="660"/>
      <c r="BM1221" s="660"/>
      <c r="BN1221" s="660"/>
      <c r="BO1221" s="661"/>
      <c r="BP1221" s="660"/>
      <c r="BQ1221" s="660"/>
      <c r="BR1221" s="664"/>
      <c r="BS1221" s="664"/>
      <c r="BT1221" s="660"/>
      <c r="BU1221" s="661"/>
      <c r="BV1221" s="660"/>
    </row>
    <row r="1222" spans="1:74" ht="24">
      <c r="A1222" s="642"/>
      <c r="B1222" s="1004"/>
      <c r="C1222" s="1004"/>
      <c r="D1222" s="1004"/>
      <c r="E1222" s="1004"/>
      <c r="F1222" s="1004"/>
      <c r="G1222" s="643"/>
      <c r="H1222" s="643"/>
      <c r="I1222" s="643"/>
      <c r="J1222" s="643"/>
      <c r="K1222" s="643"/>
      <c r="L1222" s="644"/>
      <c r="M1222" s="662"/>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9"/>
      <c r="AT1222" s="658"/>
      <c r="AU1222" s="659"/>
      <c r="AV1222" s="659"/>
      <c r="AW1222" s="659"/>
      <c r="AX1222" s="658"/>
      <c r="AY1222" s="659"/>
      <c r="AZ1222" s="658"/>
      <c r="BA1222" s="658"/>
      <c r="BB1222" s="659"/>
      <c r="BC1222" s="658"/>
      <c r="BD1222" s="658"/>
      <c r="BE1222" s="658"/>
      <c r="BF1222" s="658"/>
      <c r="BG1222" s="658"/>
      <c r="BH1222" s="658"/>
      <c r="BI1222" s="658"/>
      <c r="BJ1222" s="663"/>
      <c r="BK1222" s="660"/>
      <c r="BL1222" s="660"/>
      <c r="BM1222" s="660"/>
      <c r="BN1222" s="660"/>
      <c r="BO1222" s="661"/>
      <c r="BP1222" s="660"/>
      <c r="BQ1222" s="660"/>
      <c r="BR1222" s="664"/>
      <c r="BS1222" s="664"/>
      <c r="BT1222" s="660"/>
      <c r="BU1222" s="661"/>
      <c r="BV1222" s="660"/>
    </row>
    <row r="1223" spans="1:74" ht="24">
      <c r="A1223" s="642"/>
      <c r="B1223" s="1004"/>
      <c r="C1223" s="1004"/>
      <c r="D1223" s="1004"/>
      <c r="E1223" s="1004"/>
      <c r="F1223" s="1004"/>
      <c r="G1223" s="643"/>
      <c r="H1223" s="643"/>
      <c r="I1223" s="643"/>
      <c r="J1223" s="643"/>
      <c r="K1223" s="643"/>
      <c r="L1223" s="644"/>
      <c r="M1223" s="662"/>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9"/>
      <c r="AT1223" s="658"/>
      <c r="AU1223" s="659"/>
      <c r="AV1223" s="659"/>
      <c r="AW1223" s="659"/>
      <c r="AX1223" s="658"/>
      <c r="AY1223" s="659"/>
      <c r="AZ1223" s="658"/>
      <c r="BA1223" s="658"/>
      <c r="BB1223" s="659"/>
      <c r="BC1223" s="658"/>
      <c r="BD1223" s="658"/>
      <c r="BE1223" s="658"/>
      <c r="BF1223" s="658"/>
      <c r="BG1223" s="658"/>
      <c r="BH1223" s="658"/>
      <c r="BI1223" s="658"/>
      <c r="BJ1223" s="663"/>
      <c r="BK1223" s="660"/>
      <c r="BL1223" s="660"/>
      <c r="BM1223" s="660"/>
      <c r="BN1223" s="660"/>
      <c r="BO1223" s="661"/>
      <c r="BP1223" s="660"/>
      <c r="BQ1223" s="660"/>
      <c r="BR1223" s="664"/>
      <c r="BS1223" s="664"/>
      <c r="BT1223" s="660"/>
      <c r="BU1223" s="661"/>
      <c r="BV1223" s="660"/>
    </row>
    <row r="1224" spans="1:74" ht="24">
      <c r="A1224" s="642"/>
      <c r="B1224" s="1004"/>
      <c r="C1224" s="1004"/>
      <c r="D1224" s="1004"/>
      <c r="E1224" s="1004"/>
      <c r="F1224" s="1004"/>
      <c r="G1224" s="643"/>
      <c r="H1224" s="643"/>
      <c r="I1224" s="643"/>
      <c r="J1224" s="643"/>
      <c r="K1224" s="643"/>
      <c r="L1224" s="644"/>
      <c r="M1224" s="662"/>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9"/>
      <c r="AT1224" s="658"/>
      <c r="AU1224" s="659"/>
      <c r="AV1224" s="659"/>
      <c r="AW1224" s="659"/>
      <c r="AX1224" s="658"/>
      <c r="AY1224" s="659"/>
      <c r="AZ1224" s="658"/>
      <c r="BA1224" s="658"/>
      <c r="BB1224" s="659"/>
      <c r="BC1224" s="658"/>
      <c r="BD1224" s="658"/>
      <c r="BE1224" s="658"/>
      <c r="BF1224" s="658"/>
      <c r="BG1224" s="658"/>
      <c r="BH1224" s="658"/>
      <c r="BI1224" s="658"/>
      <c r="BJ1224" s="663"/>
      <c r="BK1224" s="660"/>
      <c r="BL1224" s="660"/>
      <c r="BM1224" s="660"/>
      <c r="BN1224" s="660"/>
      <c r="BO1224" s="661"/>
      <c r="BP1224" s="660"/>
      <c r="BQ1224" s="660"/>
      <c r="BR1224" s="664"/>
      <c r="BS1224" s="664"/>
      <c r="BT1224" s="660"/>
      <c r="BU1224" s="661"/>
      <c r="BV1224" s="660"/>
    </row>
    <row r="1225" spans="1:74" ht="24">
      <c r="A1225" s="642"/>
      <c r="B1225" s="1004"/>
      <c r="C1225" s="1004"/>
      <c r="D1225" s="1004"/>
      <c r="E1225" s="1004"/>
      <c r="F1225" s="1004"/>
      <c r="G1225" s="643"/>
      <c r="H1225" s="643"/>
      <c r="I1225" s="643"/>
      <c r="J1225" s="643"/>
      <c r="K1225" s="643"/>
      <c r="L1225" s="644"/>
      <c r="M1225" s="662"/>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9"/>
      <c r="AT1225" s="658"/>
      <c r="AU1225" s="659"/>
      <c r="AV1225" s="659"/>
      <c r="AW1225" s="659"/>
      <c r="AX1225" s="658"/>
      <c r="AY1225" s="659"/>
      <c r="AZ1225" s="658"/>
      <c r="BA1225" s="658"/>
      <c r="BB1225" s="659"/>
      <c r="BC1225" s="658"/>
      <c r="BD1225" s="658"/>
      <c r="BE1225" s="658"/>
      <c r="BF1225" s="658"/>
      <c r="BG1225" s="658"/>
      <c r="BH1225" s="658"/>
      <c r="BI1225" s="658"/>
      <c r="BJ1225" s="663"/>
      <c r="BK1225" s="660"/>
      <c r="BL1225" s="660"/>
      <c r="BM1225" s="660"/>
      <c r="BN1225" s="660"/>
      <c r="BO1225" s="661"/>
      <c r="BP1225" s="660"/>
      <c r="BQ1225" s="660"/>
      <c r="BR1225" s="664"/>
      <c r="BS1225" s="664"/>
      <c r="BT1225" s="660"/>
      <c r="BU1225" s="661"/>
      <c r="BV1225" s="660"/>
    </row>
    <row r="1226" spans="1:74" ht="24">
      <c r="A1226" s="642"/>
      <c r="B1226" s="1004"/>
      <c r="C1226" s="1004"/>
      <c r="D1226" s="1004"/>
      <c r="E1226" s="1004"/>
      <c r="F1226" s="1004"/>
      <c r="G1226" s="643"/>
      <c r="H1226" s="643"/>
      <c r="I1226" s="643"/>
      <c r="J1226" s="643"/>
      <c r="K1226" s="643"/>
      <c r="L1226" s="644"/>
      <c r="M1226" s="662"/>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9"/>
      <c r="AT1226" s="658"/>
      <c r="AU1226" s="659"/>
      <c r="AV1226" s="659"/>
      <c r="AW1226" s="659"/>
      <c r="AX1226" s="658"/>
      <c r="AY1226" s="659"/>
      <c r="AZ1226" s="658"/>
      <c r="BA1226" s="658"/>
      <c r="BB1226" s="659"/>
      <c r="BC1226" s="658"/>
      <c r="BD1226" s="658"/>
      <c r="BE1226" s="658"/>
      <c r="BF1226" s="658"/>
      <c r="BG1226" s="658"/>
      <c r="BH1226" s="658"/>
      <c r="BI1226" s="658"/>
      <c r="BJ1226" s="663"/>
      <c r="BK1226" s="660"/>
      <c r="BL1226" s="660"/>
      <c r="BM1226" s="660"/>
      <c r="BN1226" s="660"/>
      <c r="BO1226" s="661"/>
      <c r="BP1226" s="660"/>
      <c r="BQ1226" s="660"/>
      <c r="BR1226" s="664"/>
      <c r="BS1226" s="664"/>
      <c r="BT1226" s="660"/>
      <c r="BU1226" s="661"/>
      <c r="BV1226" s="660"/>
    </row>
    <row r="1227" spans="1:74" ht="24">
      <c r="A1227" s="642"/>
      <c r="B1227" s="1004"/>
      <c r="C1227" s="1004"/>
      <c r="D1227" s="1004"/>
      <c r="E1227" s="1004"/>
      <c r="F1227" s="1004"/>
      <c r="G1227" s="643"/>
      <c r="H1227" s="643"/>
      <c r="I1227" s="643"/>
      <c r="J1227" s="643"/>
      <c r="K1227" s="643"/>
      <c r="L1227" s="644"/>
      <c r="M1227" s="662"/>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9"/>
      <c r="AT1227" s="658"/>
      <c r="AU1227" s="659"/>
      <c r="AV1227" s="659"/>
      <c r="AW1227" s="659"/>
      <c r="AX1227" s="658"/>
      <c r="AY1227" s="659"/>
      <c r="AZ1227" s="658"/>
      <c r="BA1227" s="658"/>
      <c r="BB1227" s="659"/>
      <c r="BC1227" s="658"/>
      <c r="BD1227" s="658"/>
      <c r="BE1227" s="658"/>
      <c r="BF1227" s="658"/>
      <c r="BG1227" s="658"/>
      <c r="BH1227" s="658"/>
      <c r="BI1227" s="658"/>
      <c r="BJ1227" s="663"/>
      <c r="BK1227" s="660"/>
      <c r="BL1227" s="660"/>
      <c r="BM1227" s="660"/>
      <c r="BN1227" s="660"/>
      <c r="BO1227" s="661"/>
      <c r="BP1227" s="660"/>
      <c r="BQ1227" s="660"/>
      <c r="BR1227" s="664"/>
      <c r="BS1227" s="664"/>
      <c r="BT1227" s="660"/>
      <c r="BU1227" s="661"/>
      <c r="BV1227" s="660"/>
    </row>
    <row r="1228" spans="1:74" ht="24">
      <c r="A1228" s="642"/>
      <c r="B1228" s="1004"/>
      <c r="C1228" s="1004"/>
      <c r="D1228" s="1004"/>
      <c r="E1228" s="1004"/>
      <c r="F1228" s="1004"/>
      <c r="G1228" s="643"/>
      <c r="H1228" s="643"/>
      <c r="I1228" s="643"/>
      <c r="J1228" s="643"/>
      <c r="K1228" s="643"/>
      <c r="L1228" s="644"/>
      <c r="M1228" s="662"/>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9"/>
      <c r="AT1228" s="658"/>
      <c r="AU1228" s="659"/>
      <c r="AV1228" s="659"/>
      <c r="AW1228" s="659"/>
      <c r="AX1228" s="658"/>
      <c r="AY1228" s="659"/>
      <c r="AZ1228" s="658"/>
      <c r="BA1228" s="658"/>
      <c r="BB1228" s="659"/>
      <c r="BC1228" s="658"/>
      <c r="BD1228" s="658"/>
      <c r="BE1228" s="658"/>
      <c r="BF1228" s="658"/>
      <c r="BG1228" s="658"/>
      <c r="BH1228" s="658"/>
      <c r="BI1228" s="658"/>
      <c r="BJ1228" s="663"/>
      <c r="BK1228" s="660"/>
      <c r="BL1228" s="660"/>
      <c r="BM1228" s="660"/>
      <c r="BN1228" s="660"/>
      <c r="BO1228" s="661"/>
      <c r="BP1228" s="660"/>
      <c r="BQ1228" s="660"/>
      <c r="BR1228" s="664"/>
      <c r="BS1228" s="664"/>
      <c r="BT1228" s="660"/>
      <c r="BU1228" s="661"/>
      <c r="BV1228" s="660"/>
    </row>
    <row r="1229" spans="1:74" ht="24">
      <c r="A1229" s="642"/>
      <c r="B1229" s="1004"/>
      <c r="C1229" s="1004"/>
      <c r="D1229" s="1004"/>
      <c r="E1229" s="1004"/>
      <c r="F1229" s="1004"/>
      <c r="G1229" s="643"/>
      <c r="H1229" s="643"/>
      <c r="I1229" s="643"/>
      <c r="J1229" s="643"/>
      <c r="K1229" s="643"/>
      <c r="L1229" s="644"/>
      <c r="M1229" s="662"/>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9"/>
      <c r="AT1229" s="658"/>
      <c r="AU1229" s="659"/>
      <c r="AV1229" s="659"/>
      <c r="AW1229" s="659"/>
      <c r="AX1229" s="658"/>
      <c r="AY1229" s="659"/>
      <c r="AZ1229" s="658"/>
      <c r="BA1229" s="658"/>
      <c r="BB1229" s="659"/>
      <c r="BC1229" s="658"/>
      <c r="BD1229" s="658"/>
      <c r="BE1229" s="658"/>
      <c r="BF1229" s="658"/>
      <c r="BG1229" s="658"/>
      <c r="BH1229" s="658"/>
      <c r="BI1229" s="658"/>
      <c r="BJ1229" s="663"/>
      <c r="BK1229" s="660"/>
      <c r="BL1229" s="660"/>
      <c r="BM1229" s="660"/>
      <c r="BN1229" s="660"/>
      <c r="BO1229" s="661"/>
      <c r="BP1229" s="660"/>
      <c r="BQ1229" s="660"/>
      <c r="BR1229" s="664"/>
      <c r="BS1229" s="664"/>
      <c r="BT1229" s="660"/>
      <c r="BU1229" s="661"/>
      <c r="BV1229" s="660"/>
    </row>
    <row r="1230" spans="1:74" ht="24">
      <c r="A1230" s="642"/>
      <c r="B1230" s="1004"/>
      <c r="C1230" s="1004"/>
      <c r="D1230" s="1004"/>
      <c r="E1230" s="1004"/>
      <c r="F1230" s="1004"/>
      <c r="G1230" s="643"/>
      <c r="H1230" s="643"/>
      <c r="I1230" s="643"/>
      <c r="J1230" s="643"/>
      <c r="K1230" s="643"/>
      <c r="L1230" s="644"/>
      <c r="M1230" s="662"/>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9"/>
      <c r="AT1230" s="658"/>
      <c r="AU1230" s="659"/>
      <c r="AV1230" s="659"/>
      <c r="AW1230" s="659"/>
      <c r="AX1230" s="658"/>
      <c r="AY1230" s="659"/>
      <c r="AZ1230" s="658"/>
      <c r="BA1230" s="658"/>
      <c r="BB1230" s="659"/>
      <c r="BC1230" s="658"/>
      <c r="BD1230" s="658"/>
      <c r="BE1230" s="658"/>
      <c r="BF1230" s="658"/>
      <c r="BG1230" s="658"/>
      <c r="BH1230" s="658"/>
      <c r="BI1230" s="658"/>
      <c r="BJ1230" s="663"/>
      <c r="BK1230" s="660"/>
      <c r="BL1230" s="660"/>
      <c r="BM1230" s="660"/>
      <c r="BN1230" s="660"/>
      <c r="BO1230" s="661"/>
      <c r="BP1230" s="660"/>
      <c r="BQ1230" s="660"/>
      <c r="BR1230" s="664"/>
      <c r="BS1230" s="664"/>
      <c r="BT1230" s="660"/>
      <c r="BU1230" s="661"/>
      <c r="BV1230" s="660"/>
    </row>
    <row r="1231" spans="1:74" ht="24">
      <c r="A1231" s="642"/>
      <c r="B1231" s="1004"/>
      <c r="C1231" s="1004"/>
      <c r="D1231" s="1004"/>
      <c r="E1231" s="1004"/>
      <c r="F1231" s="1004"/>
      <c r="G1231" s="643"/>
      <c r="H1231" s="643"/>
      <c r="I1231" s="643"/>
      <c r="J1231" s="643"/>
      <c r="K1231" s="643"/>
      <c r="L1231" s="644"/>
      <c r="M1231" s="662"/>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9"/>
      <c r="AT1231" s="658"/>
      <c r="AU1231" s="659"/>
      <c r="AV1231" s="659"/>
      <c r="AW1231" s="659"/>
      <c r="AX1231" s="658"/>
      <c r="AY1231" s="659"/>
      <c r="AZ1231" s="658"/>
      <c r="BA1231" s="658"/>
      <c r="BB1231" s="659"/>
      <c r="BC1231" s="658"/>
      <c r="BD1231" s="658"/>
      <c r="BE1231" s="658"/>
      <c r="BF1231" s="658"/>
      <c r="BG1231" s="658"/>
      <c r="BH1231" s="658"/>
      <c r="BI1231" s="658"/>
      <c r="BJ1231" s="663"/>
      <c r="BK1231" s="660"/>
      <c r="BL1231" s="660"/>
      <c r="BM1231" s="660"/>
      <c r="BN1231" s="660"/>
      <c r="BO1231" s="661"/>
      <c r="BP1231" s="660"/>
      <c r="BQ1231" s="660"/>
      <c r="BR1231" s="664"/>
      <c r="BS1231" s="664"/>
      <c r="BT1231" s="660"/>
      <c r="BU1231" s="661"/>
      <c r="BV1231" s="660"/>
    </row>
    <row r="1232" spans="1:74" ht="24">
      <c r="A1232" s="642"/>
      <c r="B1232" s="1004"/>
      <c r="C1232" s="1004"/>
      <c r="D1232" s="1004"/>
      <c r="E1232" s="1004"/>
      <c r="F1232" s="1004"/>
      <c r="G1232" s="643"/>
      <c r="H1232" s="643"/>
      <c r="I1232" s="643"/>
      <c r="J1232" s="643"/>
      <c r="K1232" s="643"/>
      <c r="L1232" s="644"/>
      <c r="M1232" s="662"/>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9"/>
      <c r="AT1232" s="658"/>
      <c r="AU1232" s="659"/>
      <c r="AV1232" s="659"/>
      <c r="AW1232" s="659"/>
      <c r="AX1232" s="658"/>
      <c r="AY1232" s="659"/>
      <c r="AZ1232" s="658"/>
      <c r="BA1232" s="658"/>
      <c r="BB1232" s="659"/>
      <c r="BC1232" s="658"/>
      <c r="BD1232" s="658"/>
      <c r="BE1232" s="658"/>
      <c r="BF1232" s="658"/>
      <c r="BG1232" s="658"/>
      <c r="BH1232" s="658"/>
      <c r="BI1232" s="658"/>
      <c r="BJ1232" s="663"/>
      <c r="BK1232" s="660"/>
      <c r="BL1232" s="660"/>
      <c r="BM1232" s="660"/>
      <c r="BN1232" s="660"/>
      <c r="BO1232" s="661"/>
      <c r="BP1232" s="660"/>
      <c r="BQ1232" s="660"/>
      <c r="BR1232" s="664"/>
      <c r="BS1232" s="664"/>
      <c r="BT1232" s="660"/>
      <c r="BU1232" s="661"/>
      <c r="BV1232" s="660"/>
    </row>
    <row r="1233" spans="1:74" ht="24">
      <c r="A1233" s="642"/>
      <c r="B1233" s="1004"/>
      <c r="C1233" s="1004"/>
      <c r="D1233" s="1004"/>
      <c r="E1233" s="1004"/>
      <c r="F1233" s="1004"/>
      <c r="G1233" s="643"/>
      <c r="H1233" s="643"/>
      <c r="I1233" s="643"/>
      <c r="J1233" s="643"/>
      <c r="K1233" s="643"/>
      <c r="L1233" s="644"/>
      <c r="M1233" s="662"/>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9"/>
      <c r="AT1233" s="658"/>
      <c r="AU1233" s="659"/>
      <c r="AV1233" s="659"/>
      <c r="AW1233" s="659"/>
      <c r="AX1233" s="658"/>
      <c r="AY1233" s="659"/>
      <c r="AZ1233" s="658"/>
      <c r="BA1233" s="658"/>
      <c r="BB1233" s="659"/>
      <c r="BC1233" s="658"/>
      <c r="BD1233" s="658"/>
      <c r="BE1233" s="658"/>
      <c r="BF1233" s="658"/>
      <c r="BG1233" s="658"/>
      <c r="BH1233" s="658"/>
      <c r="BI1233" s="658"/>
      <c r="BJ1233" s="663"/>
      <c r="BK1233" s="660"/>
      <c r="BL1233" s="660"/>
      <c r="BM1233" s="660"/>
      <c r="BN1233" s="660"/>
      <c r="BO1233" s="661"/>
      <c r="BP1233" s="660"/>
      <c r="BQ1233" s="660"/>
      <c r="BR1233" s="664"/>
      <c r="BS1233" s="664"/>
      <c r="BT1233" s="660"/>
      <c r="BU1233" s="661"/>
      <c r="BV1233" s="660"/>
    </row>
    <row r="1234" spans="1:74" ht="24">
      <c r="A1234" s="642"/>
      <c r="B1234" s="1004"/>
      <c r="C1234" s="1004"/>
      <c r="D1234" s="1004"/>
      <c r="E1234" s="1004"/>
      <c r="F1234" s="1004"/>
      <c r="G1234" s="643"/>
      <c r="H1234" s="643"/>
      <c r="I1234" s="643"/>
      <c r="J1234" s="643"/>
      <c r="K1234" s="643"/>
      <c r="L1234" s="644"/>
      <c r="M1234" s="662"/>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9"/>
      <c r="AT1234" s="658"/>
      <c r="AU1234" s="659"/>
      <c r="AV1234" s="659"/>
      <c r="AW1234" s="659"/>
      <c r="AX1234" s="658"/>
      <c r="AY1234" s="659"/>
      <c r="AZ1234" s="658"/>
      <c r="BA1234" s="658"/>
      <c r="BB1234" s="659"/>
      <c r="BC1234" s="658"/>
      <c r="BD1234" s="658"/>
      <c r="BE1234" s="658"/>
      <c r="BF1234" s="658"/>
      <c r="BG1234" s="658"/>
      <c r="BH1234" s="658"/>
      <c r="BI1234" s="658"/>
      <c r="BJ1234" s="663"/>
      <c r="BK1234" s="660"/>
      <c r="BL1234" s="660"/>
      <c r="BM1234" s="660"/>
      <c r="BN1234" s="660"/>
      <c r="BO1234" s="661"/>
      <c r="BP1234" s="660"/>
      <c r="BQ1234" s="660"/>
      <c r="BR1234" s="664"/>
      <c r="BS1234" s="664"/>
      <c r="BT1234" s="660"/>
      <c r="BU1234" s="661"/>
      <c r="BV1234" s="660"/>
    </row>
    <row r="1235" spans="1:74" ht="24">
      <c r="A1235" s="642"/>
      <c r="B1235" s="1004"/>
      <c r="C1235" s="1004"/>
      <c r="D1235" s="1004"/>
      <c r="E1235" s="1004"/>
      <c r="F1235" s="1004"/>
      <c r="G1235" s="643"/>
      <c r="H1235" s="643"/>
      <c r="I1235" s="643"/>
      <c r="J1235" s="643"/>
      <c r="K1235" s="643"/>
      <c r="L1235" s="644"/>
      <c r="M1235" s="662"/>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9"/>
      <c r="AT1235" s="658"/>
      <c r="AU1235" s="659"/>
      <c r="AV1235" s="659"/>
      <c r="AW1235" s="659"/>
      <c r="AX1235" s="658"/>
      <c r="AY1235" s="659"/>
      <c r="AZ1235" s="658"/>
      <c r="BA1235" s="658"/>
      <c r="BB1235" s="659"/>
      <c r="BC1235" s="658"/>
      <c r="BD1235" s="658"/>
      <c r="BE1235" s="658"/>
      <c r="BF1235" s="658"/>
      <c r="BG1235" s="658"/>
      <c r="BH1235" s="658"/>
      <c r="BI1235" s="658"/>
      <c r="BJ1235" s="663"/>
      <c r="BK1235" s="660"/>
      <c r="BL1235" s="660"/>
      <c r="BM1235" s="660"/>
      <c r="BN1235" s="660"/>
      <c r="BO1235" s="661"/>
      <c r="BP1235" s="660"/>
      <c r="BQ1235" s="660"/>
      <c r="BR1235" s="664"/>
      <c r="BS1235" s="664"/>
      <c r="BT1235" s="660"/>
      <c r="BU1235" s="661"/>
      <c r="BV1235" s="660"/>
    </row>
    <row r="1236" spans="1:74" ht="24">
      <c r="A1236" s="642"/>
      <c r="B1236" s="1004"/>
      <c r="C1236" s="1004"/>
      <c r="D1236" s="1004"/>
      <c r="E1236" s="1004"/>
      <c r="F1236" s="1004"/>
      <c r="G1236" s="643"/>
      <c r="H1236" s="643"/>
      <c r="I1236" s="643"/>
      <c r="J1236" s="643"/>
      <c r="K1236" s="643"/>
      <c r="L1236" s="644"/>
      <c r="M1236" s="662"/>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9"/>
      <c r="AT1236" s="658"/>
      <c r="AU1236" s="659"/>
      <c r="AV1236" s="659"/>
      <c r="AW1236" s="659"/>
      <c r="AX1236" s="658"/>
      <c r="AY1236" s="659"/>
      <c r="AZ1236" s="658"/>
      <c r="BA1236" s="658"/>
      <c r="BB1236" s="659"/>
      <c r="BC1236" s="658"/>
      <c r="BD1236" s="658"/>
      <c r="BE1236" s="658"/>
      <c r="BF1236" s="658"/>
      <c r="BG1236" s="658"/>
      <c r="BH1236" s="658"/>
      <c r="BI1236" s="658"/>
      <c r="BJ1236" s="663"/>
      <c r="BK1236" s="660"/>
      <c r="BL1236" s="660"/>
      <c r="BM1236" s="660"/>
      <c r="BN1236" s="660"/>
      <c r="BO1236" s="661"/>
      <c r="BP1236" s="660"/>
      <c r="BQ1236" s="660"/>
      <c r="BR1236" s="664"/>
      <c r="BS1236" s="664"/>
      <c r="BT1236" s="660"/>
      <c r="BU1236" s="661"/>
      <c r="BV1236" s="660"/>
    </row>
    <row r="1237" spans="1:74" ht="24">
      <c r="A1237" s="642"/>
      <c r="B1237" s="1004"/>
      <c r="C1237" s="1004"/>
      <c r="D1237" s="1004"/>
      <c r="E1237" s="1004"/>
      <c r="F1237" s="1004"/>
      <c r="G1237" s="643"/>
      <c r="H1237" s="643"/>
      <c r="I1237" s="643"/>
      <c r="J1237" s="643"/>
      <c r="K1237" s="643"/>
      <c r="L1237" s="644"/>
      <c r="M1237" s="662"/>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9"/>
      <c r="AT1237" s="658"/>
      <c r="AU1237" s="659"/>
      <c r="AV1237" s="659"/>
      <c r="AW1237" s="659"/>
      <c r="AX1237" s="658"/>
      <c r="AY1237" s="659"/>
      <c r="AZ1237" s="658"/>
      <c r="BA1237" s="658"/>
      <c r="BB1237" s="659"/>
      <c r="BC1237" s="658"/>
      <c r="BD1237" s="658"/>
      <c r="BE1237" s="658"/>
      <c r="BF1237" s="658"/>
      <c r="BG1237" s="658"/>
      <c r="BH1237" s="658"/>
      <c r="BI1237" s="658"/>
      <c r="BJ1237" s="663"/>
      <c r="BK1237" s="660"/>
      <c r="BL1237" s="660"/>
      <c r="BM1237" s="660"/>
      <c r="BN1237" s="660"/>
      <c r="BO1237" s="661"/>
      <c r="BP1237" s="660"/>
      <c r="BQ1237" s="660"/>
      <c r="BR1237" s="664"/>
      <c r="BS1237" s="664"/>
      <c r="BT1237" s="660"/>
      <c r="BU1237" s="661"/>
      <c r="BV1237" s="660"/>
    </row>
    <row r="1238" spans="1:74" ht="24">
      <c r="A1238" s="642"/>
      <c r="B1238" s="1004"/>
      <c r="C1238" s="1004"/>
      <c r="D1238" s="1004"/>
      <c r="E1238" s="1004"/>
      <c r="F1238" s="1004"/>
      <c r="G1238" s="643"/>
      <c r="H1238" s="643"/>
      <c r="I1238" s="643"/>
      <c r="J1238" s="643"/>
      <c r="K1238" s="643"/>
      <c r="L1238" s="644"/>
      <c r="M1238" s="662"/>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9"/>
      <c r="AT1238" s="658"/>
      <c r="AU1238" s="659"/>
      <c r="AV1238" s="659"/>
      <c r="AW1238" s="659"/>
      <c r="AX1238" s="658"/>
      <c r="AY1238" s="659"/>
      <c r="AZ1238" s="658"/>
      <c r="BA1238" s="658"/>
      <c r="BB1238" s="659"/>
      <c r="BC1238" s="658"/>
      <c r="BD1238" s="658"/>
      <c r="BE1238" s="658"/>
      <c r="BF1238" s="658"/>
      <c r="BG1238" s="658"/>
      <c r="BH1238" s="658"/>
      <c r="BI1238" s="658"/>
      <c r="BJ1238" s="663"/>
      <c r="BK1238" s="660"/>
      <c r="BL1238" s="660"/>
      <c r="BM1238" s="660"/>
      <c r="BN1238" s="660"/>
      <c r="BO1238" s="661"/>
      <c r="BP1238" s="660"/>
      <c r="BQ1238" s="660"/>
      <c r="BR1238" s="664"/>
      <c r="BS1238" s="664"/>
      <c r="BT1238" s="660"/>
      <c r="BU1238" s="661"/>
      <c r="BV1238" s="660"/>
    </row>
    <row r="1239" spans="1:74" ht="24">
      <c r="A1239" s="642"/>
      <c r="B1239" s="1004"/>
      <c r="C1239" s="1004"/>
      <c r="D1239" s="1004"/>
      <c r="E1239" s="1004"/>
      <c r="F1239" s="1004"/>
      <c r="G1239" s="643"/>
      <c r="H1239" s="643"/>
      <c r="I1239" s="643"/>
      <c r="J1239" s="643"/>
      <c r="K1239" s="643"/>
      <c r="L1239" s="644"/>
      <c r="M1239" s="662"/>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9"/>
      <c r="AT1239" s="658"/>
      <c r="AU1239" s="659"/>
      <c r="AV1239" s="659"/>
      <c r="AW1239" s="659"/>
      <c r="AX1239" s="658"/>
      <c r="AY1239" s="659"/>
      <c r="AZ1239" s="658"/>
      <c r="BA1239" s="658"/>
      <c r="BB1239" s="659"/>
      <c r="BC1239" s="658"/>
      <c r="BD1239" s="658"/>
      <c r="BE1239" s="658"/>
      <c r="BF1239" s="658"/>
      <c r="BG1239" s="658"/>
      <c r="BH1239" s="658"/>
      <c r="BI1239" s="658"/>
      <c r="BJ1239" s="663"/>
      <c r="BK1239" s="660"/>
      <c r="BL1239" s="660"/>
      <c r="BM1239" s="660"/>
      <c r="BN1239" s="660"/>
      <c r="BO1239" s="661"/>
      <c r="BP1239" s="660"/>
      <c r="BQ1239" s="660"/>
      <c r="BR1239" s="664"/>
      <c r="BS1239" s="664"/>
      <c r="BT1239" s="660"/>
      <c r="BU1239" s="661"/>
      <c r="BV1239" s="660"/>
    </row>
    <row r="1240" spans="1:74" ht="24">
      <c r="A1240" s="642"/>
      <c r="B1240" s="1004"/>
      <c r="C1240" s="1004"/>
      <c r="D1240" s="1004"/>
      <c r="E1240" s="1004"/>
      <c r="F1240" s="1004"/>
      <c r="G1240" s="643"/>
      <c r="H1240" s="643"/>
      <c r="I1240" s="643"/>
      <c r="J1240" s="643"/>
      <c r="K1240" s="643"/>
      <c r="L1240" s="644"/>
      <c r="M1240" s="662"/>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9"/>
      <c r="AT1240" s="658"/>
      <c r="AU1240" s="659"/>
      <c r="AV1240" s="659"/>
      <c r="AW1240" s="659"/>
      <c r="AX1240" s="658"/>
      <c r="AY1240" s="659"/>
      <c r="AZ1240" s="658"/>
      <c r="BA1240" s="658"/>
      <c r="BB1240" s="659"/>
      <c r="BC1240" s="658"/>
      <c r="BD1240" s="658"/>
      <c r="BE1240" s="658"/>
      <c r="BF1240" s="658"/>
      <c r="BG1240" s="658"/>
      <c r="BH1240" s="658"/>
      <c r="BI1240" s="658"/>
      <c r="BJ1240" s="663"/>
      <c r="BK1240" s="660"/>
      <c r="BL1240" s="660"/>
      <c r="BM1240" s="660"/>
      <c r="BN1240" s="660"/>
      <c r="BO1240" s="661"/>
      <c r="BP1240" s="660"/>
      <c r="BQ1240" s="660"/>
      <c r="BR1240" s="664"/>
      <c r="BS1240" s="664"/>
      <c r="BT1240" s="660"/>
      <c r="BU1240" s="661"/>
      <c r="BV1240" s="660"/>
    </row>
    <row r="1241" spans="1:74" ht="24">
      <c r="A1241" s="642"/>
      <c r="B1241" s="1004"/>
      <c r="C1241" s="1004"/>
      <c r="D1241" s="1004"/>
      <c r="E1241" s="1004"/>
      <c r="F1241" s="1004"/>
      <c r="G1241" s="643"/>
      <c r="H1241" s="643"/>
      <c r="I1241" s="643"/>
      <c r="J1241" s="643"/>
      <c r="K1241" s="643"/>
      <c r="L1241" s="644"/>
      <c r="M1241" s="662"/>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9"/>
      <c r="AT1241" s="658"/>
      <c r="AU1241" s="659"/>
      <c r="AV1241" s="659"/>
      <c r="AW1241" s="659"/>
      <c r="AX1241" s="658"/>
      <c r="AY1241" s="659"/>
      <c r="AZ1241" s="658"/>
      <c r="BA1241" s="658"/>
      <c r="BB1241" s="659"/>
      <c r="BC1241" s="658"/>
      <c r="BD1241" s="658"/>
      <c r="BE1241" s="658"/>
      <c r="BF1241" s="658"/>
      <c r="BG1241" s="658"/>
      <c r="BH1241" s="658"/>
      <c r="BI1241" s="658"/>
      <c r="BJ1241" s="663"/>
      <c r="BK1241" s="660"/>
      <c r="BL1241" s="660"/>
      <c r="BM1241" s="660"/>
      <c r="BN1241" s="660"/>
      <c r="BO1241" s="661"/>
      <c r="BP1241" s="660"/>
      <c r="BQ1241" s="660"/>
      <c r="BR1241" s="664"/>
      <c r="BS1241" s="664"/>
      <c r="BT1241" s="660"/>
      <c r="BU1241" s="661"/>
      <c r="BV1241" s="660"/>
    </row>
    <row r="1242" spans="1:74" ht="24">
      <c r="A1242" s="642"/>
      <c r="B1242" s="1004"/>
      <c r="C1242" s="1004"/>
      <c r="D1242" s="1004"/>
      <c r="E1242" s="1004"/>
      <c r="F1242" s="1004"/>
      <c r="G1242" s="643"/>
      <c r="H1242" s="643"/>
      <c r="I1242" s="643"/>
      <c r="J1242" s="643"/>
      <c r="K1242" s="643"/>
      <c r="L1242" s="644"/>
      <c r="M1242" s="662"/>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9"/>
      <c r="AT1242" s="658"/>
      <c r="AU1242" s="659"/>
      <c r="AV1242" s="659"/>
      <c r="AW1242" s="659"/>
      <c r="AX1242" s="658"/>
      <c r="AY1242" s="659"/>
      <c r="AZ1242" s="658"/>
      <c r="BA1242" s="658"/>
      <c r="BB1242" s="659"/>
      <c r="BC1242" s="658"/>
      <c r="BD1242" s="658"/>
      <c r="BE1242" s="658"/>
      <c r="BF1242" s="658"/>
      <c r="BG1242" s="658"/>
      <c r="BH1242" s="658"/>
      <c r="BI1242" s="658"/>
      <c r="BJ1242" s="663"/>
      <c r="BK1242" s="660"/>
      <c r="BL1242" s="660"/>
      <c r="BM1242" s="660"/>
      <c r="BN1242" s="660"/>
      <c r="BO1242" s="661"/>
      <c r="BP1242" s="660"/>
      <c r="BQ1242" s="660"/>
      <c r="BR1242" s="664"/>
      <c r="BS1242" s="664"/>
      <c r="BT1242" s="660"/>
      <c r="BU1242" s="661"/>
      <c r="BV1242" s="660"/>
    </row>
    <row r="1243" spans="1:74" ht="24">
      <c r="A1243" s="642"/>
      <c r="B1243" s="1004"/>
      <c r="C1243" s="1004"/>
      <c r="D1243" s="1004"/>
      <c r="E1243" s="1004"/>
      <c r="F1243" s="1004"/>
      <c r="G1243" s="643"/>
      <c r="H1243" s="643"/>
      <c r="I1243" s="643"/>
      <c r="J1243" s="643"/>
      <c r="K1243" s="643"/>
      <c r="L1243" s="644"/>
      <c r="M1243" s="662"/>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9"/>
      <c r="AT1243" s="658"/>
      <c r="AU1243" s="659"/>
      <c r="AV1243" s="659"/>
      <c r="AW1243" s="659"/>
      <c r="AX1243" s="658"/>
      <c r="AY1243" s="659"/>
      <c r="AZ1243" s="658"/>
      <c r="BA1243" s="658"/>
      <c r="BB1243" s="659"/>
      <c r="BC1243" s="658"/>
      <c r="BD1243" s="658"/>
      <c r="BE1243" s="658"/>
      <c r="BF1243" s="658"/>
      <c r="BG1243" s="658"/>
      <c r="BH1243" s="658"/>
      <c r="BI1243" s="658"/>
      <c r="BJ1243" s="663"/>
      <c r="BK1243" s="660"/>
      <c r="BL1243" s="660"/>
      <c r="BM1243" s="660"/>
      <c r="BN1243" s="660"/>
      <c r="BO1243" s="661"/>
      <c r="BP1243" s="660"/>
      <c r="BQ1243" s="660"/>
      <c r="BR1243" s="664"/>
      <c r="BS1243" s="664"/>
      <c r="BT1243" s="660"/>
      <c r="BU1243" s="661"/>
      <c r="BV1243" s="660"/>
    </row>
    <row r="1244" spans="1:74" ht="24">
      <c r="A1244" s="642"/>
      <c r="B1244" s="1004"/>
      <c r="C1244" s="1004"/>
      <c r="D1244" s="1004"/>
      <c r="E1244" s="1004"/>
      <c r="F1244" s="1004"/>
      <c r="G1244" s="643"/>
      <c r="H1244" s="643"/>
      <c r="I1244" s="643"/>
      <c r="J1244" s="643"/>
      <c r="K1244" s="643"/>
      <c r="L1244" s="644"/>
      <c r="M1244" s="662"/>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9"/>
      <c r="AT1244" s="658"/>
      <c r="AU1244" s="659"/>
      <c r="AV1244" s="659"/>
      <c r="AW1244" s="659"/>
      <c r="AX1244" s="658"/>
      <c r="AY1244" s="659"/>
      <c r="AZ1244" s="658"/>
      <c r="BA1244" s="658"/>
      <c r="BB1244" s="659"/>
      <c r="BC1244" s="658"/>
      <c r="BD1244" s="658"/>
      <c r="BE1244" s="658"/>
      <c r="BF1244" s="658"/>
      <c r="BG1244" s="658"/>
      <c r="BH1244" s="658"/>
      <c r="BI1244" s="658"/>
      <c r="BJ1244" s="663"/>
      <c r="BK1244" s="660"/>
      <c r="BL1244" s="660"/>
      <c r="BM1244" s="660"/>
      <c r="BN1244" s="660"/>
      <c r="BO1244" s="661"/>
      <c r="BP1244" s="660"/>
      <c r="BQ1244" s="660"/>
      <c r="BR1244" s="664"/>
      <c r="BS1244" s="664"/>
      <c r="BT1244" s="660"/>
      <c r="BU1244" s="661"/>
      <c r="BV1244" s="660"/>
    </row>
    <row r="1245" spans="1:74" ht="24">
      <c r="A1245" s="642"/>
      <c r="B1245" s="1004"/>
      <c r="C1245" s="1004"/>
      <c r="D1245" s="1004"/>
      <c r="E1245" s="1004"/>
      <c r="F1245" s="1004"/>
      <c r="G1245" s="643"/>
      <c r="H1245" s="643"/>
      <c r="I1245" s="643"/>
      <c r="J1245" s="643"/>
      <c r="K1245" s="643"/>
      <c r="L1245" s="644"/>
      <c r="M1245" s="662"/>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9"/>
      <c r="AT1245" s="658"/>
      <c r="AU1245" s="659"/>
      <c r="AV1245" s="659"/>
      <c r="AW1245" s="659"/>
      <c r="AX1245" s="658"/>
      <c r="AY1245" s="659"/>
      <c r="AZ1245" s="658"/>
      <c r="BA1245" s="658"/>
      <c r="BB1245" s="659"/>
      <c r="BC1245" s="658"/>
      <c r="BD1245" s="658"/>
      <c r="BE1245" s="658"/>
      <c r="BF1245" s="658"/>
      <c r="BG1245" s="658"/>
      <c r="BH1245" s="658"/>
      <c r="BI1245" s="658"/>
      <c r="BJ1245" s="663"/>
      <c r="BK1245" s="660"/>
      <c r="BL1245" s="660"/>
      <c r="BM1245" s="660"/>
      <c r="BN1245" s="660"/>
      <c r="BO1245" s="661"/>
      <c r="BP1245" s="660"/>
      <c r="BQ1245" s="660"/>
      <c r="BR1245" s="664"/>
      <c r="BS1245" s="664"/>
      <c r="BT1245" s="660"/>
      <c r="BU1245" s="661"/>
      <c r="BV1245" s="660"/>
    </row>
    <row r="1246" spans="1:74" ht="24">
      <c r="A1246" s="642"/>
      <c r="B1246" s="1004"/>
      <c r="C1246" s="1004"/>
      <c r="D1246" s="1004"/>
      <c r="E1246" s="1004"/>
      <c r="F1246" s="1004"/>
      <c r="G1246" s="643"/>
      <c r="H1246" s="643"/>
      <c r="I1246" s="643"/>
      <c r="J1246" s="643"/>
      <c r="K1246" s="643"/>
      <c r="L1246" s="644"/>
      <c r="M1246" s="662"/>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9"/>
      <c r="AT1246" s="658"/>
      <c r="AU1246" s="659"/>
      <c r="AV1246" s="659"/>
      <c r="AW1246" s="659"/>
      <c r="AX1246" s="658"/>
      <c r="AY1246" s="659"/>
      <c r="AZ1246" s="658"/>
      <c r="BA1246" s="658"/>
      <c r="BB1246" s="659"/>
      <c r="BC1246" s="658"/>
      <c r="BD1246" s="658"/>
      <c r="BE1246" s="658"/>
      <c r="BF1246" s="658"/>
      <c r="BG1246" s="658"/>
      <c r="BH1246" s="658"/>
      <c r="BI1246" s="658"/>
      <c r="BJ1246" s="663"/>
      <c r="BK1246" s="660"/>
      <c r="BL1246" s="660"/>
      <c r="BM1246" s="660"/>
      <c r="BN1246" s="660"/>
      <c r="BO1246" s="661"/>
      <c r="BP1246" s="660"/>
      <c r="BQ1246" s="660"/>
      <c r="BR1246" s="664"/>
      <c r="BS1246" s="664"/>
      <c r="BT1246" s="660"/>
      <c r="BU1246" s="661"/>
      <c r="BV1246" s="660"/>
    </row>
    <row r="1247" spans="1:74" ht="24">
      <c r="A1247" s="642"/>
      <c r="B1247" s="1004"/>
      <c r="C1247" s="1004"/>
      <c r="D1247" s="1004"/>
      <c r="E1247" s="1004"/>
      <c r="F1247" s="1004"/>
      <c r="G1247" s="643"/>
      <c r="H1247" s="643"/>
      <c r="I1247" s="643"/>
      <c r="J1247" s="643"/>
      <c r="K1247" s="643"/>
      <c r="L1247" s="644"/>
      <c r="M1247" s="662"/>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9"/>
      <c r="AT1247" s="658"/>
      <c r="AU1247" s="659"/>
      <c r="AV1247" s="659"/>
      <c r="AW1247" s="659"/>
      <c r="AX1247" s="658"/>
      <c r="AY1247" s="659"/>
      <c r="AZ1247" s="658"/>
      <c r="BA1247" s="658"/>
      <c r="BB1247" s="659"/>
      <c r="BC1247" s="658"/>
      <c r="BD1247" s="658"/>
      <c r="BE1247" s="658"/>
      <c r="BF1247" s="658"/>
      <c r="BG1247" s="658"/>
      <c r="BH1247" s="658"/>
      <c r="BI1247" s="658"/>
      <c r="BJ1247" s="663"/>
      <c r="BK1247" s="660"/>
      <c r="BL1247" s="660"/>
      <c r="BM1247" s="660"/>
      <c r="BN1247" s="660"/>
      <c r="BO1247" s="661"/>
      <c r="BP1247" s="660"/>
      <c r="BQ1247" s="660"/>
      <c r="BR1247" s="664"/>
      <c r="BS1247" s="664"/>
      <c r="BT1247" s="660"/>
      <c r="BU1247" s="661"/>
      <c r="BV1247" s="660"/>
    </row>
    <row r="1248" spans="1:74" ht="24">
      <c r="A1248" s="642"/>
      <c r="B1248" s="1004"/>
      <c r="C1248" s="1004"/>
      <c r="D1248" s="1004"/>
      <c r="E1248" s="1004"/>
      <c r="F1248" s="1004"/>
      <c r="G1248" s="643"/>
      <c r="H1248" s="643"/>
      <c r="I1248" s="643"/>
      <c r="J1248" s="643"/>
      <c r="K1248" s="643"/>
      <c r="L1248" s="644"/>
      <c r="M1248" s="662"/>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9"/>
      <c r="AT1248" s="658"/>
      <c r="AU1248" s="659"/>
      <c r="AV1248" s="659"/>
      <c r="AW1248" s="659"/>
      <c r="AX1248" s="658"/>
      <c r="AY1248" s="659"/>
      <c r="AZ1248" s="658"/>
      <c r="BA1248" s="658"/>
      <c r="BB1248" s="659"/>
      <c r="BC1248" s="658"/>
      <c r="BD1248" s="658"/>
      <c r="BE1248" s="658"/>
      <c r="BF1248" s="658"/>
      <c r="BG1248" s="658"/>
      <c r="BH1248" s="658"/>
      <c r="BI1248" s="658"/>
      <c r="BJ1248" s="663"/>
      <c r="BK1248" s="660"/>
      <c r="BL1248" s="660"/>
      <c r="BM1248" s="660"/>
      <c r="BN1248" s="660"/>
      <c r="BO1248" s="661"/>
      <c r="BP1248" s="660"/>
      <c r="BQ1248" s="660"/>
      <c r="BR1248" s="664"/>
      <c r="BS1248" s="664"/>
      <c r="BT1248" s="660"/>
      <c r="BU1248" s="661"/>
      <c r="BV1248" s="660"/>
    </row>
    <row r="1249" spans="1:74" ht="24">
      <c r="A1249" s="642"/>
      <c r="B1249" s="1004"/>
      <c r="C1249" s="1004"/>
      <c r="D1249" s="1004"/>
      <c r="E1249" s="1004"/>
      <c r="F1249" s="1004"/>
      <c r="G1249" s="643"/>
      <c r="H1249" s="643"/>
      <c r="I1249" s="643"/>
      <c r="J1249" s="643"/>
      <c r="K1249" s="643"/>
      <c r="L1249" s="644"/>
      <c r="M1249" s="662"/>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9"/>
      <c r="AT1249" s="658"/>
      <c r="AU1249" s="659"/>
      <c r="AV1249" s="659"/>
      <c r="AW1249" s="659"/>
      <c r="AX1249" s="658"/>
      <c r="AY1249" s="659"/>
      <c r="AZ1249" s="658"/>
      <c r="BA1249" s="658"/>
      <c r="BB1249" s="659"/>
      <c r="BC1249" s="658"/>
      <c r="BD1249" s="658"/>
      <c r="BE1249" s="658"/>
      <c r="BF1249" s="658"/>
      <c r="BG1249" s="658"/>
      <c r="BH1249" s="658"/>
      <c r="BI1249" s="658"/>
      <c r="BJ1249" s="663"/>
      <c r="BK1249" s="660"/>
      <c r="BL1249" s="660"/>
      <c r="BM1249" s="660"/>
      <c r="BN1249" s="660"/>
      <c r="BO1249" s="661"/>
      <c r="BP1249" s="660"/>
      <c r="BQ1249" s="660"/>
      <c r="BR1249" s="664"/>
      <c r="BS1249" s="664"/>
      <c r="BT1249" s="660"/>
      <c r="BU1249" s="661"/>
      <c r="BV1249" s="660"/>
    </row>
    <row r="1250" spans="1:74" ht="24">
      <c r="A1250" s="642"/>
      <c r="B1250" s="1004"/>
      <c r="C1250" s="1004"/>
      <c r="D1250" s="1004"/>
      <c r="E1250" s="1004"/>
      <c r="F1250" s="1004"/>
      <c r="G1250" s="643"/>
      <c r="H1250" s="643"/>
      <c r="I1250" s="643"/>
      <c r="J1250" s="643"/>
      <c r="K1250" s="643"/>
      <c r="L1250" s="644"/>
      <c r="M1250" s="662"/>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9"/>
      <c r="AT1250" s="658"/>
      <c r="AU1250" s="659"/>
      <c r="AV1250" s="659"/>
      <c r="AW1250" s="659"/>
      <c r="AX1250" s="658"/>
      <c r="AY1250" s="659"/>
      <c r="AZ1250" s="658"/>
      <c r="BA1250" s="658"/>
      <c r="BB1250" s="659"/>
      <c r="BC1250" s="658"/>
      <c r="BD1250" s="658"/>
      <c r="BE1250" s="658"/>
      <c r="BF1250" s="658"/>
      <c r="BG1250" s="658"/>
      <c r="BH1250" s="658"/>
      <c r="BI1250" s="658"/>
      <c r="BJ1250" s="663"/>
      <c r="BK1250" s="660"/>
      <c r="BL1250" s="660"/>
      <c r="BM1250" s="660"/>
      <c r="BN1250" s="660"/>
      <c r="BO1250" s="661"/>
      <c r="BP1250" s="660"/>
      <c r="BQ1250" s="660"/>
      <c r="BR1250" s="664"/>
      <c r="BS1250" s="664"/>
      <c r="BT1250" s="660"/>
      <c r="BU1250" s="661"/>
      <c r="BV1250" s="660"/>
    </row>
    <row r="1251" spans="1:74" ht="24">
      <c r="A1251" s="642"/>
      <c r="B1251" s="1004"/>
      <c r="C1251" s="1004"/>
      <c r="D1251" s="1004"/>
      <c r="E1251" s="1004"/>
      <c r="F1251" s="1004"/>
      <c r="G1251" s="643"/>
      <c r="H1251" s="643"/>
      <c r="I1251" s="643"/>
      <c r="J1251" s="643"/>
      <c r="K1251" s="643"/>
      <c r="L1251" s="644"/>
      <c r="M1251" s="662"/>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9"/>
      <c r="AT1251" s="658"/>
      <c r="AU1251" s="659"/>
      <c r="AV1251" s="659"/>
      <c r="AW1251" s="659"/>
      <c r="AX1251" s="658"/>
      <c r="AY1251" s="659"/>
      <c r="AZ1251" s="658"/>
      <c r="BA1251" s="658"/>
      <c r="BB1251" s="659"/>
      <c r="BC1251" s="658"/>
      <c r="BD1251" s="658"/>
      <c r="BE1251" s="658"/>
      <c r="BF1251" s="658"/>
      <c r="BG1251" s="658"/>
      <c r="BH1251" s="658"/>
      <c r="BI1251" s="658"/>
      <c r="BJ1251" s="663"/>
      <c r="BK1251" s="660"/>
      <c r="BL1251" s="660"/>
      <c r="BM1251" s="660"/>
      <c r="BN1251" s="660"/>
      <c r="BO1251" s="661"/>
      <c r="BP1251" s="660"/>
      <c r="BQ1251" s="660"/>
      <c r="BR1251" s="664"/>
      <c r="BS1251" s="664"/>
      <c r="BT1251" s="660"/>
      <c r="BU1251" s="661"/>
      <c r="BV1251" s="660"/>
    </row>
    <row r="1252" spans="1:74" ht="24">
      <c r="A1252" s="642"/>
      <c r="B1252" s="1004"/>
      <c r="C1252" s="1004"/>
      <c r="D1252" s="1004"/>
      <c r="E1252" s="1004"/>
      <c r="F1252" s="1004"/>
      <c r="G1252" s="643"/>
      <c r="H1252" s="643"/>
      <c r="I1252" s="643"/>
      <c r="J1252" s="643"/>
      <c r="K1252" s="643"/>
      <c r="L1252" s="644"/>
      <c r="M1252" s="662"/>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9"/>
      <c r="AT1252" s="658"/>
      <c r="AU1252" s="659"/>
      <c r="AV1252" s="659"/>
      <c r="AW1252" s="659"/>
      <c r="AX1252" s="658"/>
      <c r="AY1252" s="659"/>
      <c r="AZ1252" s="658"/>
      <c r="BA1252" s="658"/>
      <c r="BB1252" s="659"/>
      <c r="BC1252" s="658"/>
      <c r="BD1252" s="658"/>
      <c r="BE1252" s="658"/>
      <c r="BF1252" s="658"/>
      <c r="BG1252" s="658"/>
      <c r="BH1252" s="658"/>
      <c r="BI1252" s="658"/>
      <c r="BJ1252" s="663"/>
      <c r="BK1252" s="660"/>
      <c r="BL1252" s="660"/>
      <c r="BM1252" s="660"/>
      <c r="BN1252" s="660"/>
      <c r="BO1252" s="661"/>
      <c r="BP1252" s="660"/>
      <c r="BQ1252" s="660"/>
      <c r="BR1252" s="664"/>
      <c r="BS1252" s="664"/>
      <c r="BT1252" s="660"/>
      <c r="BU1252" s="661"/>
      <c r="BV1252" s="660"/>
    </row>
    <row r="1253" spans="1:74" ht="24">
      <c r="A1253" s="642"/>
      <c r="B1253" s="1004"/>
      <c r="C1253" s="1004"/>
      <c r="D1253" s="1004"/>
      <c r="E1253" s="1004"/>
      <c r="F1253" s="1004"/>
      <c r="G1253" s="643"/>
      <c r="H1253" s="643"/>
      <c r="I1253" s="643"/>
      <c r="J1253" s="643"/>
      <c r="K1253" s="643"/>
      <c r="L1253" s="644"/>
      <c r="M1253" s="662"/>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9"/>
      <c r="AT1253" s="658"/>
      <c r="AU1253" s="659"/>
      <c r="AV1253" s="659"/>
      <c r="AW1253" s="659"/>
      <c r="AX1253" s="658"/>
      <c r="AY1253" s="659"/>
      <c r="AZ1253" s="658"/>
      <c r="BA1253" s="658"/>
      <c r="BB1253" s="659"/>
      <c r="BC1253" s="658"/>
      <c r="BD1253" s="658"/>
      <c r="BE1253" s="658"/>
      <c r="BF1253" s="658"/>
      <c r="BG1253" s="658"/>
      <c r="BH1253" s="658"/>
      <c r="BI1253" s="658"/>
      <c r="BJ1253" s="663"/>
      <c r="BK1253" s="660"/>
      <c r="BL1253" s="660"/>
      <c r="BM1253" s="660"/>
      <c r="BN1253" s="660"/>
      <c r="BO1253" s="661"/>
      <c r="BP1253" s="660"/>
      <c r="BQ1253" s="660"/>
      <c r="BR1253" s="664"/>
      <c r="BS1253" s="664"/>
      <c r="BT1253" s="660"/>
      <c r="BU1253" s="661"/>
      <c r="BV1253" s="660"/>
    </row>
    <row r="1254" spans="1:74" ht="24">
      <c r="A1254" s="642"/>
      <c r="B1254" s="1004"/>
      <c r="C1254" s="1004"/>
      <c r="D1254" s="1004"/>
      <c r="E1254" s="1004"/>
      <c r="F1254" s="1004"/>
      <c r="G1254" s="643"/>
      <c r="H1254" s="643"/>
      <c r="I1254" s="643"/>
      <c r="J1254" s="643"/>
      <c r="K1254" s="643"/>
      <c r="L1254" s="644"/>
      <c r="M1254" s="662"/>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9"/>
      <c r="AT1254" s="658"/>
      <c r="AU1254" s="659"/>
      <c r="AV1254" s="659"/>
      <c r="AW1254" s="659"/>
      <c r="AX1254" s="658"/>
      <c r="AY1254" s="659"/>
      <c r="AZ1254" s="658"/>
      <c r="BA1254" s="658"/>
      <c r="BB1254" s="659"/>
      <c r="BC1254" s="658"/>
      <c r="BD1254" s="658"/>
      <c r="BE1254" s="658"/>
      <c r="BF1254" s="658"/>
      <c r="BG1254" s="658"/>
      <c r="BH1254" s="658"/>
      <c r="BI1254" s="658"/>
      <c r="BJ1254" s="663"/>
      <c r="BK1254" s="660"/>
      <c r="BL1254" s="660"/>
      <c r="BM1254" s="660"/>
      <c r="BN1254" s="660"/>
      <c r="BO1254" s="661"/>
      <c r="BP1254" s="660"/>
      <c r="BQ1254" s="660"/>
      <c r="BR1254" s="664"/>
      <c r="BS1254" s="664"/>
      <c r="BT1254" s="660"/>
      <c r="BU1254" s="661"/>
      <c r="BV1254" s="660"/>
    </row>
    <row r="1255" spans="1:74" ht="24">
      <c r="A1255" s="642"/>
      <c r="B1255" s="1004"/>
      <c r="C1255" s="1004"/>
      <c r="D1255" s="1004"/>
      <c r="E1255" s="1004"/>
      <c r="F1255" s="1004"/>
      <c r="G1255" s="643"/>
      <c r="H1255" s="643"/>
      <c r="I1255" s="643"/>
      <c r="J1255" s="643"/>
      <c r="K1255" s="643"/>
      <c r="L1255" s="644"/>
      <c r="M1255" s="662"/>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9"/>
      <c r="AT1255" s="658"/>
      <c r="AU1255" s="659"/>
      <c r="AV1255" s="659"/>
      <c r="AW1255" s="659"/>
      <c r="AX1255" s="658"/>
      <c r="AY1255" s="659"/>
      <c r="AZ1255" s="658"/>
      <c r="BA1255" s="658"/>
      <c r="BB1255" s="659"/>
      <c r="BC1255" s="658"/>
      <c r="BD1255" s="658"/>
      <c r="BE1255" s="658"/>
      <c r="BF1255" s="658"/>
      <c r="BG1255" s="658"/>
      <c r="BH1255" s="658"/>
      <c r="BI1255" s="658"/>
      <c r="BJ1255" s="663"/>
      <c r="BK1255" s="660"/>
      <c r="BL1255" s="660"/>
      <c r="BM1255" s="660"/>
      <c r="BN1255" s="660"/>
      <c r="BO1255" s="661"/>
      <c r="BP1255" s="660"/>
      <c r="BQ1255" s="660"/>
      <c r="BR1255" s="664"/>
      <c r="BS1255" s="664"/>
      <c r="BT1255" s="660"/>
      <c r="BU1255" s="661"/>
      <c r="BV1255" s="660"/>
    </row>
    <row r="1256" spans="1:74" ht="24">
      <c r="A1256" s="642"/>
      <c r="B1256" s="1004"/>
      <c r="C1256" s="1004"/>
      <c r="D1256" s="1004"/>
      <c r="E1256" s="1004"/>
      <c r="F1256" s="1004"/>
      <c r="G1256" s="643"/>
      <c r="H1256" s="643"/>
      <c r="I1256" s="643"/>
      <c r="J1256" s="643"/>
      <c r="K1256" s="643"/>
      <c r="L1256" s="644"/>
      <c r="M1256" s="662"/>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9"/>
      <c r="AT1256" s="658"/>
      <c r="AU1256" s="659"/>
      <c r="AV1256" s="659"/>
      <c r="AW1256" s="659"/>
      <c r="AX1256" s="658"/>
      <c r="AY1256" s="659"/>
      <c r="AZ1256" s="658"/>
      <c r="BA1256" s="658"/>
      <c r="BB1256" s="659"/>
      <c r="BC1256" s="658"/>
      <c r="BD1256" s="658"/>
      <c r="BE1256" s="658"/>
      <c r="BF1256" s="658"/>
      <c r="BG1256" s="658"/>
      <c r="BH1256" s="658"/>
      <c r="BI1256" s="658"/>
      <c r="BJ1256" s="663"/>
      <c r="BK1256" s="660"/>
      <c r="BL1256" s="660"/>
      <c r="BM1256" s="660"/>
      <c r="BN1256" s="660"/>
      <c r="BO1256" s="661"/>
      <c r="BP1256" s="660"/>
      <c r="BQ1256" s="660"/>
      <c r="BR1256" s="664"/>
      <c r="BS1256" s="664"/>
      <c r="BT1256" s="660"/>
      <c r="BU1256" s="661"/>
      <c r="BV1256" s="660"/>
    </row>
    <row r="1257" spans="1:74" ht="24">
      <c r="A1257" s="642"/>
      <c r="B1257" s="1004"/>
      <c r="C1257" s="1004"/>
      <c r="D1257" s="1004"/>
      <c r="E1257" s="1004"/>
      <c r="F1257" s="1004"/>
      <c r="G1257" s="643"/>
      <c r="H1257" s="643"/>
      <c r="I1257" s="643"/>
      <c r="J1257" s="643"/>
      <c r="K1257" s="643"/>
      <c r="L1257" s="644"/>
      <c r="M1257" s="662"/>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9"/>
      <c r="AT1257" s="658"/>
      <c r="AU1257" s="659"/>
      <c r="AV1257" s="659"/>
      <c r="AW1257" s="659"/>
      <c r="AX1257" s="658"/>
      <c r="AY1257" s="659"/>
      <c r="AZ1257" s="658"/>
      <c r="BA1257" s="658"/>
      <c r="BB1257" s="659"/>
      <c r="BC1257" s="658"/>
      <c r="BD1257" s="658"/>
      <c r="BE1257" s="658"/>
      <c r="BF1257" s="658"/>
      <c r="BG1257" s="658"/>
      <c r="BH1257" s="658"/>
      <c r="BI1257" s="658"/>
      <c r="BJ1257" s="663"/>
      <c r="BK1257" s="660"/>
      <c r="BL1257" s="660"/>
      <c r="BM1257" s="660"/>
      <c r="BN1257" s="660"/>
      <c r="BO1257" s="661"/>
      <c r="BP1257" s="660"/>
      <c r="BQ1257" s="660"/>
      <c r="BR1257" s="664"/>
      <c r="BS1257" s="664"/>
      <c r="BT1257" s="660"/>
      <c r="BU1257" s="661"/>
      <c r="BV1257" s="660"/>
    </row>
    <row r="1258" spans="1:74" ht="24">
      <c r="A1258" s="642"/>
      <c r="B1258" s="1004"/>
      <c r="C1258" s="1004"/>
      <c r="D1258" s="1004"/>
      <c r="E1258" s="1004"/>
      <c r="F1258" s="1004"/>
      <c r="G1258" s="643"/>
      <c r="H1258" s="643"/>
      <c r="I1258" s="643"/>
      <c r="J1258" s="643"/>
      <c r="K1258" s="643"/>
      <c r="L1258" s="644"/>
      <c r="M1258" s="662"/>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9"/>
      <c r="AT1258" s="658"/>
      <c r="AU1258" s="659"/>
      <c r="AV1258" s="659"/>
      <c r="AW1258" s="659"/>
      <c r="AX1258" s="658"/>
      <c r="AY1258" s="659"/>
      <c r="AZ1258" s="658"/>
      <c r="BA1258" s="658"/>
      <c r="BB1258" s="659"/>
      <c r="BC1258" s="658"/>
      <c r="BD1258" s="658"/>
      <c r="BE1258" s="658"/>
      <c r="BF1258" s="658"/>
      <c r="BG1258" s="658"/>
      <c r="BH1258" s="658"/>
      <c r="BI1258" s="658"/>
      <c r="BJ1258" s="663"/>
      <c r="BK1258" s="660"/>
      <c r="BL1258" s="660"/>
      <c r="BM1258" s="660"/>
      <c r="BN1258" s="660"/>
      <c r="BO1258" s="661"/>
      <c r="BP1258" s="660"/>
      <c r="BQ1258" s="660"/>
      <c r="BR1258" s="664"/>
      <c r="BS1258" s="664"/>
      <c r="BT1258" s="660"/>
      <c r="BU1258" s="661"/>
      <c r="BV1258" s="660"/>
    </row>
    <row r="1259" spans="1:74" ht="24">
      <c r="A1259" s="642"/>
      <c r="B1259" s="1004"/>
      <c r="C1259" s="1004"/>
      <c r="D1259" s="1004"/>
      <c r="E1259" s="1004"/>
      <c r="F1259" s="1004"/>
      <c r="G1259" s="643"/>
      <c r="H1259" s="643"/>
      <c r="I1259" s="643"/>
      <c r="J1259" s="643"/>
      <c r="K1259" s="643"/>
      <c r="L1259" s="644"/>
      <c r="M1259" s="662"/>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9"/>
      <c r="AT1259" s="658"/>
      <c r="AU1259" s="659"/>
      <c r="AV1259" s="659"/>
      <c r="AW1259" s="659"/>
      <c r="AX1259" s="658"/>
      <c r="AY1259" s="659"/>
      <c r="AZ1259" s="658"/>
      <c r="BA1259" s="658"/>
      <c r="BB1259" s="659"/>
      <c r="BC1259" s="658"/>
      <c r="BD1259" s="658"/>
      <c r="BE1259" s="658"/>
      <c r="BF1259" s="658"/>
      <c r="BG1259" s="658"/>
      <c r="BH1259" s="658"/>
      <c r="BI1259" s="658"/>
      <c r="BJ1259" s="663"/>
      <c r="BK1259" s="660"/>
      <c r="BL1259" s="660"/>
      <c r="BM1259" s="660"/>
      <c r="BN1259" s="660"/>
      <c r="BO1259" s="661"/>
      <c r="BP1259" s="660"/>
      <c r="BQ1259" s="660"/>
      <c r="BR1259" s="664"/>
      <c r="BS1259" s="664"/>
      <c r="BT1259" s="660"/>
      <c r="BU1259" s="661"/>
      <c r="BV1259" s="660"/>
    </row>
    <row r="1260" spans="1:74" ht="24">
      <c r="A1260" s="642"/>
      <c r="B1260" s="1004"/>
      <c r="C1260" s="1004"/>
      <c r="D1260" s="1004"/>
      <c r="E1260" s="1004"/>
      <c r="F1260" s="1004"/>
      <c r="G1260" s="643"/>
      <c r="H1260" s="643"/>
      <c r="I1260" s="643"/>
      <c r="J1260" s="643"/>
      <c r="K1260" s="643"/>
      <c r="L1260" s="644"/>
      <c r="M1260" s="662"/>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9"/>
      <c r="AT1260" s="658"/>
      <c r="AU1260" s="659"/>
      <c r="AV1260" s="659"/>
      <c r="AW1260" s="659"/>
      <c r="AX1260" s="658"/>
      <c r="AY1260" s="659"/>
      <c r="AZ1260" s="658"/>
      <c r="BA1260" s="658"/>
      <c r="BB1260" s="659"/>
      <c r="BC1260" s="658"/>
      <c r="BD1260" s="658"/>
      <c r="BE1260" s="658"/>
      <c r="BF1260" s="658"/>
      <c r="BG1260" s="658"/>
      <c r="BH1260" s="658"/>
      <c r="BI1260" s="658"/>
      <c r="BJ1260" s="663"/>
      <c r="BK1260" s="660"/>
      <c r="BL1260" s="660"/>
      <c r="BM1260" s="660"/>
      <c r="BN1260" s="660"/>
      <c r="BO1260" s="661"/>
      <c r="BP1260" s="660"/>
      <c r="BQ1260" s="660"/>
      <c r="BR1260" s="664"/>
      <c r="BS1260" s="664"/>
      <c r="BT1260" s="660"/>
      <c r="BU1260" s="661"/>
      <c r="BV1260" s="660"/>
    </row>
    <row r="1261" spans="1:74" ht="24">
      <c r="A1261" s="642"/>
      <c r="B1261" s="1004"/>
      <c r="C1261" s="1004"/>
      <c r="D1261" s="1004"/>
      <c r="E1261" s="1004"/>
      <c r="F1261" s="1004"/>
      <c r="G1261" s="643"/>
      <c r="H1261" s="643"/>
      <c r="I1261" s="643"/>
      <c r="J1261" s="643"/>
      <c r="K1261" s="643"/>
      <c r="L1261" s="644"/>
      <c r="M1261" s="662"/>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9"/>
      <c r="AT1261" s="658"/>
      <c r="AU1261" s="659"/>
      <c r="AV1261" s="659"/>
      <c r="AW1261" s="659"/>
      <c r="AX1261" s="658"/>
      <c r="AY1261" s="659"/>
      <c r="AZ1261" s="658"/>
      <c r="BA1261" s="658"/>
      <c r="BB1261" s="659"/>
      <c r="BC1261" s="658"/>
      <c r="BD1261" s="658"/>
      <c r="BE1261" s="658"/>
      <c r="BF1261" s="658"/>
      <c r="BG1261" s="658"/>
      <c r="BH1261" s="658"/>
      <c r="BI1261" s="658"/>
      <c r="BJ1261" s="663"/>
      <c r="BK1261" s="660"/>
      <c r="BL1261" s="660"/>
      <c r="BM1261" s="660"/>
      <c r="BN1261" s="660"/>
      <c r="BO1261" s="661"/>
      <c r="BP1261" s="660"/>
      <c r="BQ1261" s="660"/>
      <c r="BR1261" s="664"/>
      <c r="BS1261" s="664"/>
      <c r="BT1261" s="660"/>
      <c r="BU1261" s="661"/>
      <c r="BV1261" s="660"/>
    </row>
    <row r="1262" spans="1:74" ht="24">
      <c r="A1262" s="642"/>
      <c r="B1262" s="1004"/>
      <c r="C1262" s="1004"/>
      <c r="D1262" s="1004"/>
      <c r="E1262" s="1004"/>
      <c r="F1262" s="1004"/>
      <c r="G1262" s="643"/>
      <c r="H1262" s="643"/>
      <c r="I1262" s="643"/>
      <c r="J1262" s="643"/>
      <c r="K1262" s="643"/>
      <c r="L1262" s="644"/>
      <c r="M1262" s="662"/>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9"/>
      <c r="AT1262" s="658"/>
      <c r="AU1262" s="659"/>
      <c r="AV1262" s="659"/>
      <c r="AW1262" s="659"/>
      <c r="AX1262" s="658"/>
      <c r="AY1262" s="659"/>
      <c r="AZ1262" s="658"/>
      <c r="BA1262" s="658"/>
      <c r="BB1262" s="659"/>
      <c r="BC1262" s="658"/>
      <c r="BD1262" s="658"/>
      <c r="BE1262" s="658"/>
      <c r="BF1262" s="658"/>
      <c r="BG1262" s="658"/>
      <c r="BH1262" s="658"/>
      <c r="BI1262" s="658"/>
      <c r="BJ1262" s="663"/>
      <c r="BK1262" s="660"/>
      <c r="BL1262" s="660"/>
      <c r="BM1262" s="660"/>
      <c r="BN1262" s="660"/>
      <c r="BO1262" s="661"/>
      <c r="BP1262" s="660"/>
      <c r="BQ1262" s="660"/>
      <c r="BR1262" s="664"/>
      <c r="BS1262" s="664"/>
      <c r="BT1262" s="660"/>
      <c r="BU1262" s="661"/>
      <c r="BV1262" s="660"/>
    </row>
    <row r="1263" spans="1:74" ht="24">
      <c r="A1263" s="642"/>
      <c r="B1263" s="1004"/>
      <c r="C1263" s="1004"/>
      <c r="D1263" s="1004"/>
      <c r="E1263" s="1004"/>
      <c r="F1263" s="1004"/>
      <c r="G1263" s="643"/>
      <c r="H1263" s="643"/>
      <c r="I1263" s="643"/>
      <c r="J1263" s="643"/>
      <c r="K1263" s="643"/>
      <c r="L1263" s="644"/>
      <c r="M1263" s="662"/>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9"/>
      <c r="AT1263" s="658"/>
      <c r="AU1263" s="659"/>
      <c r="AV1263" s="659"/>
      <c r="AW1263" s="659"/>
      <c r="AX1263" s="658"/>
      <c r="AY1263" s="659"/>
      <c r="AZ1263" s="658"/>
      <c r="BA1263" s="658"/>
      <c r="BB1263" s="659"/>
      <c r="BC1263" s="658"/>
      <c r="BD1263" s="658"/>
      <c r="BE1263" s="658"/>
      <c r="BF1263" s="658"/>
      <c r="BG1263" s="658"/>
      <c r="BH1263" s="658"/>
      <c r="BI1263" s="658"/>
      <c r="BJ1263" s="663"/>
      <c r="BK1263" s="660"/>
      <c r="BL1263" s="660"/>
      <c r="BM1263" s="660"/>
      <c r="BN1263" s="660"/>
      <c r="BO1263" s="661"/>
      <c r="BP1263" s="660"/>
      <c r="BQ1263" s="660"/>
      <c r="BR1263" s="664"/>
      <c r="BS1263" s="664"/>
      <c r="BT1263" s="660"/>
      <c r="BU1263" s="661"/>
      <c r="BV1263" s="660"/>
    </row>
    <row r="1264" spans="1:74" ht="24">
      <c r="A1264" s="642"/>
      <c r="B1264" s="1004"/>
      <c r="C1264" s="1004"/>
      <c r="D1264" s="1004"/>
      <c r="E1264" s="1004"/>
      <c r="F1264" s="1004"/>
      <c r="G1264" s="643"/>
      <c r="H1264" s="643"/>
      <c r="I1264" s="643"/>
      <c r="J1264" s="643"/>
      <c r="K1264" s="643"/>
      <c r="L1264" s="644"/>
      <c r="M1264" s="662"/>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9"/>
      <c r="AT1264" s="658"/>
      <c r="AU1264" s="659"/>
      <c r="AV1264" s="659"/>
      <c r="AW1264" s="659"/>
      <c r="AX1264" s="658"/>
      <c r="AY1264" s="659"/>
      <c r="AZ1264" s="658"/>
      <c r="BA1264" s="658"/>
      <c r="BB1264" s="659"/>
      <c r="BC1264" s="658"/>
      <c r="BD1264" s="658"/>
      <c r="BE1264" s="658"/>
      <c r="BF1264" s="658"/>
      <c r="BG1264" s="658"/>
      <c r="BH1264" s="658"/>
      <c r="BI1264" s="658"/>
      <c r="BJ1264" s="663"/>
      <c r="BK1264" s="660"/>
      <c r="BL1264" s="660"/>
      <c r="BM1264" s="660"/>
      <c r="BN1264" s="660"/>
      <c r="BO1264" s="661"/>
      <c r="BP1264" s="660"/>
      <c r="BQ1264" s="660"/>
      <c r="BR1264" s="664"/>
      <c r="BS1264" s="664"/>
      <c r="BT1264" s="660"/>
      <c r="BU1264" s="661"/>
      <c r="BV1264" s="660"/>
    </row>
    <row r="1265" spans="1:74" ht="24">
      <c r="A1265" s="642"/>
      <c r="B1265" s="1004"/>
      <c r="C1265" s="1004"/>
      <c r="D1265" s="1004"/>
      <c r="E1265" s="1004"/>
      <c r="F1265" s="1004"/>
      <c r="G1265" s="643"/>
      <c r="H1265" s="643"/>
      <c r="I1265" s="643"/>
      <c r="J1265" s="643"/>
      <c r="K1265" s="643"/>
      <c r="L1265" s="644"/>
      <c r="M1265" s="662"/>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9"/>
      <c r="AT1265" s="658"/>
      <c r="AU1265" s="659"/>
      <c r="AV1265" s="659"/>
      <c r="AW1265" s="659"/>
      <c r="AX1265" s="658"/>
      <c r="AY1265" s="659"/>
      <c r="AZ1265" s="658"/>
      <c r="BA1265" s="658"/>
      <c r="BB1265" s="659"/>
      <c r="BC1265" s="658"/>
      <c r="BD1265" s="658"/>
      <c r="BE1265" s="658"/>
      <c r="BF1265" s="658"/>
      <c r="BG1265" s="658"/>
      <c r="BH1265" s="658"/>
      <c r="BI1265" s="658"/>
      <c r="BJ1265" s="663"/>
      <c r="BK1265" s="660"/>
      <c r="BL1265" s="660"/>
      <c r="BM1265" s="660"/>
      <c r="BN1265" s="660"/>
      <c r="BO1265" s="661"/>
      <c r="BP1265" s="660"/>
      <c r="BQ1265" s="660"/>
      <c r="BR1265" s="664"/>
      <c r="BS1265" s="664"/>
      <c r="BT1265" s="660"/>
      <c r="BU1265" s="661"/>
      <c r="BV1265" s="660"/>
    </row>
    <row r="1266" spans="1:74" ht="24">
      <c r="A1266" s="642"/>
      <c r="B1266" s="1004"/>
      <c r="C1266" s="1004"/>
      <c r="D1266" s="1004"/>
      <c r="E1266" s="1004"/>
      <c r="F1266" s="1004"/>
      <c r="G1266" s="643"/>
      <c r="H1266" s="643"/>
      <c r="I1266" s="643"/>
      <c r="J1266" s="643"/>
      <c r="K1266" s="643"/>
      <c r="L1266" s="644"/>
      <c r="M1266" s="662"/>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9"/>
      <c r="AT1266" s="658"/>
      <c r="AU1266" s="659"/>
      <c r="AV1266" s="659"/>
      <c r="AW1266" s="659"/>
      <c r="AX1266" s="658"/>
      <c r="AY1266" s="659"/>
      <c r="AZ1266" s="658"/>
      <c r="BA1266" s="658"/>
      <c r="BB1266" s="659"/>
      <c r="BC1266" s="658"/>
      <c r="BD1266" s="658"/>
      <c r="BE1266" s="658"/>
      <c r="BF1266" s="658"/>
      <c r="BG1266" s="658"/>
      <c r="BH1266" s="658"/>
      <c r="BI1266" s="658"/>
      <c r="BJ1266" s="663"/>
      <c r="BK1266" s="660"/>
      <c r="BL1266" s="660"/>
      <c r="BM1266" s="660"/>
      <c r="BN1266" s="660"/>
      <c r="BO1266" s="661"/>
      <c r="BP1266" s="660"/>
      <c r="BQ1266" s="660"/>
      <c r="BR1266" s="664"/>
      <c r="BS1266" s="664"/>
      <c r="BT1266" s="660"/>
      <c r="BU1266" s="661"/>
      <c r="BV1266" s="660"/>
    </row>
    <row r="1267" spans="1:74" ht="24">
      <c r="A1267" s="642"/>
      <c r="B1267" s="1004"/>
      <c r="C1267" s="1004"/>
      <c r="D1267" s="1004"/>
      <c r="E1267" s="1004"/>
      <c r="F1267" s="1004"/>
      <c r="G1267" s="643"/>
      <c r="H1267" s="643"/>
      <c r="I1267" s="643"/>
      <c r="J1267" s="643"/>
      <c r="K1267" s="643"/>
      <c r="L1267" s="644"/>
      <c r="M1267" s="662"/>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9"/>
      <c r="AT1267" s="658"/>
      <c r="AU1267" s="659"/>
      <c r="AV1267" s="659"/>
      <c r="AW1267" s="659"/>
      <c r="AX1267" s="658"/>
      <c r="AY1267" s="659"/>
      <c r="AZ1267" s="658"/>
      <c r="BA1267" s="658"/>
      <c r="BB1267" s="659"/>
      <c r="BC1267" s="658"/>
      <c r="BD1267" s="658"/>
      <c r="BE1267" s="658"/>
      <c r="BF1267" s="658"/>
      <c r="BG1267" s="658"/>
      <c r="BH1267" s="658"/>
      <c r="BI1267" s="658"/>
      <c r="BJ1267" s="663"/>
      <c r="BK1267" s="660"/>
      <c r="BL1267" s="660"/>
      <c r="BM1267" s="660"/>
      <c r="BN1267" s="660"/>
      <c r="BO1267" s="661"/>
      <c r="BP1267" s="660"/>
      <c r="BQ1267" s="660"/>
      <c r="BR1267" s="664"/>
      <c r="BS1267" s="664"/>
      <c r="BT1267" s="660"/>
      <c r="BU1267" s="661"/>
      <c r="BV1267" s="660"/>
    </row>
    <row r="1268" spans="1:74" ht="24">
      <c r="A1268" s="642"/>
      <c r="B1268" s="1004"/>
      <c r="C1268" s="1004"/>
      <c r="D1268" s="1004"/>
      <c r="E1268" s="1004"/>
      <c r="F1268" s="1004"/>
      <c r="G1268" s="643"/>
      <c r="H1268" s="643"/>
      <c r="I1268" s="643"/>
      <c r="J1268" s="643"/>
      <c r="K1268" s="643"/>
      <c r="L1268" s="644"/>
      <c r="M1268" s="662"/>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9"/>
      <c r="AT1268" s="658"/>
      <c r="AU1268" s="659"/>
      <c r="AV1268" s="659"/>
      <c r="AW1268" s="659"/>
      <c r="AX1268" s="658"/>
      <c r="AY1268" s="659"/>
      <c r="AZ1268" s="658"/>
      <c r="BA1268" s="658"/>
      <c r="BB1268" s="659"/>
      <c r="BC1268" s="658"/>
      <c r="BD1268" s="658"/>
      <c r="BE1268" s="658"/>
      <c r="BF1268" s="658"/>
      <c r="BG1268" s="658"/>
      <c r="BH1268" s="658"/>
      <c r="BI1268" s="658"/>
      <c r="BJ1268" s="663"/>
      <c r="BK1268" s="660"/>
      <c r="BL1268" s="660"/>
      <c r="BM1268" s="660"/>
      <c r="BN1268" s="660"/>
      <c r="BO1268" s="661"/>
      <c r="BP1268" s="660"/>
      <c r="BQ1268" s="660"/>
      <c r="BR1268" s="664"/>
      <c r="BS1268" s="664"/>
      <c r="BT1268" s="660"/>
      <c r="BU1268" s="661"/>
      <c r="BV1268" s="660"/>
    </row>
    <row r="1269" spans="1:74" ht="24">
      <c r="A1269" s="642"/>
      <c r="B1269" s="1004"/>
      <c r="C1269" s="1004"/>
      <c r="D1269" s="1004"/>
      <c r="E1269" s="1004"/>
      <c r="F1269" s="1004"/>
      <c r="G1269" s="643"/>
      <c r="H1269" s="643"/>
      <c r="I1269" s="643"/>
      <c r="J1269" s="643"/>
      <c r="K1269" s="643"/>
      <c r="L1269" s="644"/>
      <c r="M1269" s="662"/>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9"/>
      <c r="AT1269" s="658"/>
      <c r="AU1269" s="659"/>
      <c r="AV1269" s="659"/>
      <c r="AW1269" s="659"/>
      <c r="AX1269" s="658"/>
      <c r="AY1269" s="659"/>
      <c r="AZ1269" s="658"/>
      <c r="BA1269" s="658"/>
      <c r="BB1269" s="659"/>
      <c r="BC1269" s="658"/>
      <c r="BD1269" s="658"/>
      <c r="BE1269" s="658"/>
      <c r="BF1269" s="658"/>
      <c r="BG1269" s="658"/>
      <c r="BH1269" s="658"/>
      <c r="BI1269" s="658"/>
      <c r="BJ1269" s="663"/>
      <c r="BK1269" s="660"/>
      <c r="BL1269" s="660"/>
      <c r="BM1269" s="660"/>
      <c r="BN1269" s="660"/>
      <c r="BO1269" s="661"/>
      <c r="BP1269" s="660"/>
      <c r="BQ1269" s="660"/>
      <c r="BR1269" s="664"/>
      <c r="BS1269" s="664"/>
      <c r="BT1269" s="660"/>
      <c r="BU1269" s="661"/>
      <c r="BV1269" s="660"/>
    </row>
    <row r="1270" spans="1:74" ht="24">
      <c r="A1270" s="642"/>
      <c r="B1270" s="1004"/>
      <c r="C1270" s="1004"/>
      <c r="D1270" s="1004"/>
      <c r="E1270" s="1004"/>
      <c r="F1270" s="1004"/>
      <c r="G1270" s="643"/>
      <c r="H1270" s="643"/>
      <c r="I1270" s="643"/>
      <c r="J1270" s="643"/>
      <c r="K1270" s="643"/>
      <c r="L1270" s="644"/>
      <c r="M1270" s="662"/>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9"/>
      <c r="AT1270" s="658"/>
      <c r="AU1270" s="659"/>
      <c r="AV1270" s="659"/>
      <c r="AW1270" s="659"/>
      <c r="AX1270" s="658"/>
      <c r="AY1270" s="659"/>
      <c r="AZ1270" s="658"/>
      <c r="BA1270" s="658"/>
      <c r="BB1270" s="659"/>
      <c r="BC1270" s="658"/>
      <c r="BD1270" s="658"/>
      <c r="BE1270" s="658"/>
      <c r="BF1270" s="658"/>
      <c r="BG1270" s="658"/>
      <c r="BH1270" s="658"/>
      <c r="BI1270" s="658"/>
      <c r="BJ1270" s="663"/>
      <c r="BK1270" s="660"/>
      <c r="BL1270" s="660"/>
      <c r="BM1270" s="660"/>
      <c r="BN1270" s="660"/>
      <c r="BO1270" s="661"/>
      <c r="BP1270" s="660"/>
      <c r="BQ1270" s="660"/>
      <c r="BR1270" s="664"/>
      <c r="BS1270" s="664"/>
      <c r="BT1270" s="660"/>
      <c r="BU1270" s="661"/>
      <c r="BV1270" s="660"/>
    </row>
    <row r="1271" spans="1:74" ht="24">
      <c r="A1271" s="642"/>
      <c r="B1271" s="1004"/>
      <c r="C1271" s="1004"/>
      <c r="D1271" s="1004"/>
      <c r="E1271" s="1004"/>
      <c r="F1271" s="1004"/>
      <c r="G1271" s="643"/>
      <c r="H1271" s="643"/>
      <c r="I1271" s="643"/>
      <c r="J1271" s="643"/>
      <c r="K1271" s="643"/>
      <c r="L1271" s="644"/>
      <c r="M1271" s="662"/>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9"/>
      <c r="AT1271" s="658"/>
      <c r="AU1271" s="659"/>
      <c r="AV1271" s="659"/>
      <c r="AW1271" s="659"/>
      <c r="AX1271" s="658"/>
      <c r="AY1271" s="659"/>
      <c r="AZ1271" s="658"/>
      <c r="BA1271" s="658"/>
      <c r="BB1271" s="659"/>
      <c r="BC1271" s="658"/>
      <c r="BD1271" s="658"/>
      <c r="BE1271" s="658"/>
      <c r="BF1271" s="658"/>
      <c r="BG1271" s="658"/>
      <c r="BH1271" s="658"/>
      <c r="BI1271" s="658"/>
      <c r="BJ1271" s="663"/>
      <c r="BK1271" s="660"/>
      <c r="BL1271" s="660"/>
      <c r="BM1271" s="660"/>
      <c r="BN1271" s="660"/>
      <c r="BO1271" s="661"/>
      <c r="BP1271" s="660"/>
      <c r="BQ1271" s="660"/>
      <c r="BR1271" s="664"/>
      <c r="BS1271" s="664"/>
      <c r="BT1271" s="660"/>
      <c r="BU1271" s="661"/>
      <c r="BV1271" s="660"/>
    </row>
    <row r="1272" spans="1:74" ht="24">
      <c r="A1272" s="642"/>
      <c r="B1272" s="1004"/>
      <c r="C1272" s="1004"/>
      <c r="D1272" s="1004"/>
      <c r="E1272" s="1004"/>
      <c r="F1272" s="1004"/>
      <c r="G1272" s="643"/>
      <c r="H1272" s="643"/>
      <c r="I1272" s="643"/>
      <c r="J1272" s="643"/>
      <c r="K1272" s="643"/>
      <c r="L1272" s="644"/>
      <c r="M1272" s="662"/>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9"/>
      <c r="AT1272" s="658"/>
      <c r="AU1272" s="659"/>
      <c r="AV1272" s="659"/>
      <c r="AW1272" s="659"/>
      <c r="AX1272" s="658"/>
      <c r="AY1272" s="659"/>
      <c r="AZ1272" s="658"/>
      <c r="BA1272" s="658"/>
      <c r="BB1272" s="659"/>
      <c r="BC1272" s="658"/>
      <c r="BD1272" s="658"/>
      <c r="BE1272" s="658"/>
      <c r="BF1272" s="658"/>
      <c r="BG1272" s="658"/>
      <c r="BH1272" s="658"/>
      <c r="BI1272" s="658"/>
      <c r="BJ1272" s="663"/>
      <c r="BK1272" s="660"/>
      <c r="BL1272" s="660"/>
      <c r="BM1272" s="660"/>
      <c r="BN1272" s="660"/>
      <c r="BO1272" s="661"/>
      <c r="BP1272" s="660"/>
      <c r="BQ1272" s="660"/>
      <c r="BR1272" s="664"/>
      <c r="BS1272" s="664"/>
      <c r="BT1272" s="660"/>
      <c r="BU1272" s="661"/>
      <c r="BV1272" s="660"/>
    </row>
    <row r="1273" spans="1:74" ht="24">
      <c r="A1273" s="642"/>
      <c r="B1273" s="1004"/>
      <c r="C1273" s="1004"/>
      <c r="D1273" s="1004"/>
      <c r="E1273" s="1004"/>
      <c r="F1273" s="1004"/>
      <c r="G1273" s="643"/>
      <c r="H1273" s="643"/>
      <c r="I1273" s="643"/>
      <c r="J1273" s="643"/>
      <c r="K1273" s="643"/>
      <c r="L1273" s="644"/>
      <c r="M1273" s="662"/>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9"/>
      <c r="AT1273" s="658"/>
      <c r="AU1273" s="659"/>
      <c r="AV1273" s="659"/>
      <c r="AW1273" s="659"/>
      <c r="AX1273" s="658"/>
      <c r="AY1273" s="659"/>
      <c r="AZ1273" s="658"/>
      <c r="BA1273" s="658"/>
      <c r="BB1273" s="659"/>
      <c r="BC1273" s="658"/>
      <c r="BD1273" s="658"/>
      <c r="BE1273" s="658"/>
      <c r="BF1273" s="658"/>
      <c r="BG1273" s="658"/>
      <c r="BH1273" s="658"/>
      <c r="BI1273" s="658"/>
      <c r="BJ1273" s="663"/>
      <c r="BK1273" s="660"/>
      <c r="BL1273" s="660"/>
      <c r="BM1273" s="660"/>
      <c r="BN1273" s="660"/>
      <c r="BO1273" s="661"/>
      <c r="BP1273" s="660"/>
      <c r="BQ1273" s="660"/>
      <c r="BR1273" s="664"/>
      <c r="BS1273" s="664"/>
      <c r="BT1273" s="660"/>
      <c r="BU1273" s="661"/>
      <c r="BV1273" s="660"/>
    </row>
    <row r="1274" spans="1:74" ht="24">
      <c r="A1274" s="642"/>
      <c r="B1274" s="1004"/>
      <c r="C1274" s="1004"/>
      <c r="D1274" s="1004"/>
      <c r="E1274" s="1004"/>
      <c r="F1274" s="1004"/>
      <c r="G1274" s="643"/>
      <c r="H1274" s="643"/>
      <c r="I1274" s="643"/>
      <c r="J1274" s="643"/>
      <c r="K1274" s="643"/>
      <c r="L1274" s="644"/>
      <c r="M1274" s="662"/>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9"/>
      <c r="AT1274" s="658"/>
      <c r="AU1274" s="659"/>
      <c r="AV1274" s="659"/>
      <c r="AW1274" s="659"/>
      <c r="AX1274" s="658"/>
      <c r="AY1274" s="659"/>
      <c r="AZ1274" s="658"/>
      <c r="BA1274" s="658"/>
      <c r="BB1274" s="659"/>
      <c r="BC1274" s="658"/>
      <c r="BD1274" s="658"/>
      <c r="BE1274" s="658"/>
      <c r="BF1274" s="658"/>
      <c r="BG1274" s="658"/>
      <c r="BH1274" s="658"/>
      <c r="BI1274" s="658"/>
      <c r="BJ1274" s="663"/>
      <c r="BK1274" s="660"/>
      <c r="BL1274" s="660"/>
      <c r="BM1274" s="660"/>
      <c r="BN1274" s="660"/>
      <c r="BO1274" s="661"/>
      <c r="BP1274" s="660"/>
      <c r="BQ1274" s="660"/>
      <c r="BR1274" s="664"/>
      <c r="BS1274" s="664"/>
      <c r="BT1274" s="660"/>
      <c r="BU1274" s="661"/>
      <c r="BV1274" s="660"/>
    </row>
    <row r="1275" spans="1:74" ht="24">
      <c r="A1275" s="642"/>
      <c r="B1275" s="1004"/>
      <c r="C1275" s="1004"/>
      <c r="D1275" s="1004"/>
      <c r="E1275" s="1004"/>
      <c r="F1275" s="1004"/>
      <c r="G1275" s="643"/>
      <c r="H1275" s="643"/>
      <c r="I1275" s="643"/>
      <c r="J1275" s="643"/>
      <c r="K1275" s="643"/>
      <c r="L1275" s="644"/>
      <c r="M1275" s="662"/>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9"/>
      <c r="AT1275" s="658"/>
      <c r="AU1275" s="659"/>
      <c r="AV1275" s="659"/>
      <c r="AW1275" s="659"/>
      <c r="AX1275" s="658"/>
      <c r="AY1275" s="659"/>
      <c r="AZ1275" s="658"/>
      <c r="BA1275" s="658"/>
      <c r="BB1275" s="659"/>
      <c r="BC1275" s="658"/>
      <c r="BD1275" s="658"/>
      <c r="BE1275" s="658"/>
      <c r="BF1275" s="658"/>
      <c r="BG1275" s="658"/>
      <c r="BH1275" s="658"/>
      <c r="BI1275" s="658"/>
      <c r="BJ1275" s="663"/>
      <c r="BK1275" s="660"/>
      <c r="BL1275" s="660"/>
      <c r="BM1275" s="660"/>
      <c r="BN1275" s="660"/>
      <c r="BO1275" s="661"/>
      <c r="BP1275" s="660"/>
      <c r="BQ1275" s="660"/>
      <c r="BR1275" s="664"/>
      <c r="BS1275" s="664"/>
      <c r="BT1275" s="660"/>
      <c r="BU1275" s="661"/>
      <c r="BV1275" s="660"/>
    </row>
    <row r="1276" spans="1:74" ht="24">
      <c r="A1276" s="642"/>
      <c r="B1276" s="1004"/>
      <c r="C1276" s="1004"/>
      <c r="D1276" s="1004"/>
      <c r="E1276" s="1004"/>
      <c r="F1276" s="1004"/>
      <c r="G1276" s="643"/>
      <c r="H1276" s="643"/>
      <c r="I1276" s="643"/>
      <c r="J1276" s="643"/>
      <c r="K1276" s="643"/>
      <c r="L1276" s="644"/>
      <c r="M1276" s="662"/>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9"/>
      <c r="AT1276" s="658"/>
      <c r="AU1276" s="659"/>
      <c r="AV1276" s="659"/>
      <c r="AW1276" s="659"/>
      <c r="AX1276" s="658"/>
      <c r="AY1276" s="659"/>
      <c r="AZ1276" s="658"/>
      <c r="BA1276" s="658"/>
      <c r="BB1276" s="659"/>
      <c r="BC1276" s="658"/>
      <c r="BD1276" s="658"/>
      <c r="BE1276" s="658"/>
      <c r="BF1276" s="658"/>
      <c r="BG1276" s="658"/>
      <c r="BH1276" s="658"/>
      <c r="BI1276" s="658"/>
      <c r="BJ1276" s="663"/>
      <c r="BK1276" s="660"/>
      <c r="BL1276" s="660"/>
      <c r="BM1276" s="660"/>
      <c r="BN1276" s="660"/>
      <c r="BO1276" s="661"/>
      <c r="BP1276" s="660"/>
      <c r="BQ1276" s="660"/>
      <c r="BR1276" s="664"/>
      <c r="BS1276" s="664"/>
      <c r="BT1276" s="660"/>
      <c r="BU1276" s="661"/>
      <c r="BV1276" s="660"/>
    </row>
    <row r="1277" spans="1:74" ht="24">
      <c r="A1277" s="642"/>
      <c r="B1277" s="1004"/>
      <c r="C1277" s="1004"/>
      <c r="D1277" s="1004"/>
      <c r="E1277" s="1004"/>
      <c r="F1277" s="1004"/>
      <c r="G1277" s="643"/>
      <c r="H1277" s="643"/>
      <c r="I1277" s="643"/>
      <c r="J1277" s="643"/>
      <c r="K1277" s="643"/>
      <c r="L1277" s="644"/>
      <c r="M1277" s="662"/>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9"/>
      <c r="AT1277" s="658"/>
      <c r="AU1277" s="659"/>
      <c r="AV1277" s="659"/>
      <c r="AW1277" s="659"/>
      <c r="AX1277" s="658"/>
      <c r="AY1277" s="659"/>
      <c r="AZ1277" s="658"/>
      <c r="BA1277" s="658"/>
      <c r="BB1277" s="659"/>
      <c r="BC1277" s="658"/>
      <c r="BD1277" s="658"/>
      <c r="BE1277" s="658"/>
      <c r="BF1277" s="658"/>
      <c r="BG1277" s="658"/>
      <c r="BH1277" s="658"/>
      <c r="BI1277" s="658"/>
      <c r="BJ1277" s="663"/>
      <c r="BK1277" s="660"/>
      <c r="BL1277" s="660"/>
      <c r="BM1277" s="660"/>
      <c r="BN1277" s="660"/>
      <c r="BO1277" s="661"/>
      <c r="BP1277" s="660"/>
      <c r="BQ1277" s="660"/>
      <c r="BR1277" s="664"/>
      <c r="BS1277" s="664"/>
      <c r="BT1277" s="660"/>
      <c r="BU1277" s="661"/>
      <c r="BV1277" s="660"/>
    </row>
    <row r="1278" spans="1:74" ht="24">
      <c r="A1278" s="642"/>
      <c r="B1278" s="1004"/>
      <c r="C1278" s="1004"/>
      <c r="D1278" s="1004"/>
      <c r="E1278" s="1004"/>
      <c r="F1278" s="1004"/>
      <c r="G1278" s="643"/>
      <c r="H1278" s="643"/>
      <c r="I1278" s="643"/>
      <c r="J1278" s="643"/>
      <c r="K1278" s="643"/>
      <c r="L1278" s="644"/>
      <c r="M1278" s="662"/>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9"/>
      <c r="AT1278" s="658"/>
      <c r="AU1278" s="659"/>
      <c r="AV1278" s="659"/>
      <c r="AW1278" s="659"/>
      <c r="AX1278" s="658"/>
      <c r="AY1278" s="659"/>
      <c r="AZ1278" s="658"/>
      <c r="BA1278" s="658"/>
      <c r="BB1278" s="659"/>
      <c r="BC1278" s="658"/>
      <c r="BD1278" s="658"/>
      <c r="BE1278" s="658"/>
      <c r="BF1278" s="658"/>
      <c r="BG1278" s="658"/>
      <c r="BH1278" s="658"/>
      <c r="BI1278" s="658"/>
      <c r="BJ1278" s="663"/>
      <c r="BK1278" s="660"/>
      <c r="BL1278" s="660"/>
      <c r="BM1278" s="660"/>
      <c r="BN1278" s="660"/>
      <c r="BO1278" s="661"/>
      <c r="BP1278" s="660"/>
      <c r="BQ1278" s="660"/>
      <c r="BR1278" s="664"/>
      <c r="BS1278" s="664"/>
      <c r="BT1278" s="660"/>
      <c r="BU1278" s="661"/>
      <c r="BV1278" s="660"/>
    </row>
    <row r="1279" spans="1:74" ht="24">
      <c r="A1279" s="642"/>
      <c r="B1279" s="1004"/>
      <c r="C1279" s="1004"/>
      <c r="D1279" s="1004"/>
      <c r="E1279" s="1004"/>
      <c r="F1279" s="1004"/>
      <c r="G1279" s="643"/>
      <c r="H1279" s="643"/>
      <c r="I1279" s="643"/>
      <c r="J1279" s="643"/>
      <c r="K1279" s="643"/>
      <c r="L1279" s="644"/>
      <c r="M1279" s="662"/>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9"/>
      <c r="AT1279" s="658"/>
      <c r="AU1279" s="659"/>
      <c r="AV1279" s="659"/>
      <c r="AW1279" s="659"/>
      <c r="AX1279" s="658"/>
      <c r="AY1279" s="659"/>
      <c r="AZ1279" s="658"/>
      <c r="BA1279" s="658"/>
      <c r="BB1279" s="659"/>
      <c r="BC1279" s="658"/>
      <c r="BD1279" s="658"/>
      <c r="BE1279" s="658"/>
      <c r="BF1279" s="658"/>
      <c r="BG1279" s="658"/>
      <c r="BH1279" s="658"/>
      <c r="BI1279" s="658"/>
      <c r="BJ1279" s="663"/>
      <c r="BK1279" s="660"/>
      <c r="BL1279" s="660"/>
      <c r="BM1279" s="660"/>
      <c r="BN1279" s="660"/>
      <c r="BO1279" s="661"/>
      <c r="BP1279" s="660"/>
      <c r="BQ1279" s="660"/>
      <c r="BR1279" s="664"/>
      <c r="BS1279" s="664"/>
      <c r="BT1279" s="660"/>
      <c r="BU1279" s="661"/>
      <c r="BV1279" s="660"/>
    </row>
    <row r="1280" spans="1:74" ht="24">
      <c r="A1280" s="642"/>
      <c r="B1280" s="1004"/>
      <c r="C1280" s="1004"/>
      <c r="D1280" s="1004"/>
      <c r="E1280" s="1004"/>
      <c r="F1280" s="1004"/>
      <c r="G1280" s="643"/>
      <c r="H1280" s="643"/>
      <c r="I1280" s="643"/>
      <c r="J1280" s="643"/>
      <c r="K1280" s="643"/>
      <c r="L1280" s="644"/>
      <c r="M1280" s="662"/>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9"/>
      <c r="AT1280" s="658"/>
      <c r="AU1280" s="659"/>
      <c r="AV1280" s="659"/>
      <c r="AW1280" s="659"/>
      <c r="AX1280" s="658"/>
      <c r="AY1280" s="659"/>
      <c r="AZ1280" s="658"/>
      <c r="BA1280" s="658"/>
      <c r="BB1280" s="659"/>
      <c r="BC1280" s="658"/>
      <c r="BD1280" s="658"/>
      <c r="BE1280" s="658"/>
      <c r="BF1280" s="658"/>
      <c r="BG1280" s="658"/>
      <c r="BH1280" s="658"/>
      <c r="BI1280" s="658"/>
      <c r="BJ1280" s="663"/>
      <c r="BK1280" s="660"/>
      <c r="BL1280" s="660"/>
      <c r="BM1280" s="660"/>
      <c r="BN1280" s="660"/>
      <c r="BO1280" s="661"/>
      <c r="BP1280" s="660"/>
      <c r="BQ1280" s="660"/>
      <c r="BR1280" s="664"/>
      <c r="BS1280" s="664"/>
      <c r="BT1280" s="660"/>
      <c r="BU1280" s="661"/>
      <c r="BV1280" s="660"/>
    </row>
    <row r="1281" spans="1:74" ht="24">
      <c r="A1281" s="642"/>
      <c r="B1281" s="1004"/>
      <c r="C1281" s="1004"/>
      <c r="D1281" s="1004"/>
      <c r="E1281" s="1004"/>
      <c r="F1281" s="1004"/>
      <c r="G1281" s="643"/>
      <c r="H1281" s="643"/>
      <c r="I1281" s="643"/>
      <c r="J1281" s="643"/>
      <c r="K1281" s="643"/>
      <c r="L1281" s="644"/>
      <c r="M1281" s="662"/>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9"/>
      <c r="AT1281" s="658"/>
      <c r="AU1281" s="659"/>
      <c r="AV1281" s="659"/>
      <c r="AW1281" s="659"/>
      <c r="AX1281" s="658"/>
      <c r="AY1281" s="659"/>
      <c r="AZ1281" s="658"/>
      <c r="BA1281" s="658"/>
      <c r="BB1281" s="659"/>
      <c r="BC1281" s="658"/>
      <c r="BD1281" s="658"/>
      <c r="BE1281" s="658"/>
      <c r="BF1281" s="658"/>
      <c r="BG1281" s="658"/>
      <c r="BH1281" s="658"/>
      <c r="BI1281" s="658"/>
      <c r="BJ1281" s="663"/>
      <c r="BK1281" s="660"/>
      <c r="BL1281" s="660"/>
      <c r="BM1281" s="660"/>
      <c r="BN1281" s="660"/>
      <c r="BO1281" s="661"/>
      <c r="BP1281" s="660"/>
      <c r="BQ1281" s="660"/>
      <c r="BR1281" s="664"/>
      <c r="BS1281" s="664"/>
      <c r="BT1281" s="660"/>
      <c r="BU1281" s="661"/>
      <c r="BV1281" s="660"/>
    </row>
    <row r="1282" spans="1:74" ht="24">
      <c r="A1282" s="642"/>
      <c r="B1282" s="1004"/>
      <c r="C1282" s="1004"/>
      <c r="D1282" s="1004"/>
      <c r="E1282" s="1004"/>
      <c r="F1282" s="1004"/>
      <c r="G1282" s="643"/>
      <c r="H1282" s="643"/>
      <c r="I1282" s="643"/>
      <c r="J1282" s="643"/>
      <c r="K1282" s="643"/>
      <c r="L1282" s="644"/>
      <c r="M1282" s="662"/>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9"/>
      <c r="AT1282" s="658"/>
      <c r="AU1282" s="659"/>
      <c r="AV1282" s="659"/>
      <c r="AW1282" s="659"/>
      <c r="AX1282" s="658"/>
      <c r="AY1282" s="659"/>
      <c r="AZ1282" s="658"/>
      <c r="BA1282" s="658"/>
      <c r="BB1282" s="659"/>
      <c r="BC1282" s="658"/>
      <c r="BD1282" s="658"/>
      <c r="BE1282" s="658"/>
      <c r="BF1282" s="658"/>
      <c r="BG1282" s="658"/>
      <c r="BH1282" s="658"/>
      <c r="BI1282" s="658"/>
      <c r="BJ1282" s="663"/>
      <c r="BK1282" s="660"/>
      <c r="BL1282" s="660"/>
      <c r="BM1282" s="660"/>
      <c r="BN1282" s="660"/>
      <c r="BO1282" s="661"/>
      <c r="BP1282" s="660"/>
      <c r="BQ1282" s="660"/>
      <c r="BR1282" s="664"/>
      <c r="BS1282" s="664"/>
      <c r="BT1282" s="660"/>
      <c r="BU1282" s="661"/>
      <c r="BV1282" s="660"/>
    </row>
    <row r="1283" spans="1:74" ht="24">
      <c r="A1283" s="642"/>
      <c r="B1283" s="1004"/>
      <c r="C1283" s="1004"/>
      <c r="D1283" s="1004"/>
      <c r="E1283" s="1004"/>
      <c r="F1283" s="1004"/>
      <c r="G1283" s="643"/>
      <c r="H1283" s="643"/>
      <c r="I1283" s="643"/>
      <c r="J1283" s="643"/>
      <c r="K1283" s="643"/>
      <c r="L1283" s="644"/>
      <c r="M1283" s="662"/>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9"/>
      <c r="AT1283" s="658"/>
      <c r="AU1283" s="659"/>
      <c r="AV1283" s="659"/>
      <c r="AW1283" s="659"/>
      <c r="AX1283" s="658"/>
      <c r="AY1283" s="659"/>
      <c r="AZ1283" s="658"/>
      <c r="BA1283" s="658"/>
      <c r="BB1283" s="659"/>
      <c r="BC1283" s="658"/>
      <c r="BD1283" s="658"/>
      <c r="BE1283" s="658"/>
      <c r="BF1283" s="658"/>
      <c r="BG1283" s="658"/>
      <c r="BH1283" s="658"/>
      <c r="BI1283" s="658"/>
      <c r="BJ1283" s="663"/>
      <c r="BK1283" s="660"/>
      <c r="BL1283" s="660"/>
      <c r="BM1283" s="660"/>
      <c r="BN1283" s="660"/>
      <c r="BO1283" s="661"/>
      <c r="BP1283" s="660"/>
      <c r="BQ1283" s="660"/>
      <c r="BR1283" s="664"/>
      <c r="BS1283" s="664"/>
      <c r="BT1283" s="660"/>
      <c r="BU1283" s="661"/>
      <c r="BV1283" s="660"/>
    </row>
    <row r="1284" spans="1:74" ht="24">
      <c r="A1284" s="642"/>
      <c r="B1284" s="1004"/>
      <c r="C1284" s="1004"/>
      <c r="D1284" s="1004"/>
      <c r="E1284" s="1004"/>
      <c r="F1284" s="1004"/>
      <c r="G1284" s="643"/>
      <c r="H1284" s="643"/>
      <c r="I1284" s="643"/>
      <c r="J1284" s="643"/>
      <c r="K1284" s="643"/>
      <c r="L1284" s="644"/>
      <c r="M1284" s="662"/>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9"/>
      <c r="AT1284" s="658"/>
      <c r="AU1284" s="659"/>
      <c r="AV1284" s="659"/>
      <c r="AW1284" s="659"/>
      <c r="AX1284" s="658"/>
      <c r="AY1284" s="659"/>
      <c r="AZ1284" s="658"/>
      <c r="BA1284" s="658"/>
      <c r="BB1284" s="659"/>
      <c r="BC1284" s="658"/>
      <c r="BD1284" s="658"/>
      <c r="BE1284" s="658"/>
      <c r="BF1284" s="658"/>
      <c r="BG1284" s="658"/>
      <c r="BH1284" s="658"/>
      <c r="BI1284" s="658"/>
      <c r="BJ1284" s="663"/>
      <c r="BK1284" s="660"/>
      <c r="BL1284" s="660"/>
      <c r="BM1284" s="660"/>
      <c r="BN1284" s="660"/>
      <c r="BO1284" s="661"/>
      <c r="BP1284" s="660"/>
      <c r="BQ1284" s="660"/>
      <c r="BR1284" s="664"/>
      <c r="BS1284" s="664"/>
      <c r="BT1284" s="660"/>
      <c r="BU1284" s="661"/>
      <c r="BV1284" s="660"/>
    </row>
    <row r="1285" spans="1:74" ht="24">
      <c r="A1285" s="642"/>
      <c r="B1285" s="1004"/>
      <c r="C1285" s="1004"/>
      <c r="D1285" s="1004"/>
      <c r="E1285" s="1004"/>
      <c r="F1285" s="1004"/>
      <c r="G1285" s="643"/>
      <c r="H1285" s="643"/>
      <c r="I1285" s="643"/>
      <c r="J1285" s="643"/>
      <c r="K1285" s="643"/>
      <c r="L1285" s="644"/>
      <c r="M1285" s="662"/>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9"/>
      <c r="AT1285" s="658"/>
      <c r="AU1285" s="659"/>
      <c r="AV1285" s="659"/>
      <c r="AW1285" s="659"/>
      <c r="AX1285" s="658"/>
      <c r="AY1285" s="659"/>
      <c r="AZ1285" s="658"/>
      <c r="BA1285" s="658"/>
      <c r="BB1285" s="659"/>
      <c r="BC1285" s="658"/>
      <c r="BD1285" s="658"/>
      <c r="BE1285" s="658"/>
      <c r="BF1285" s="658"/>
      <c r="BG1285" s="658"/>
      <c r="BH1285" s="658"/>
      <c r="BI1285" s="658"/>
      <c r="BJ1285" s="663"/>
      <c r="BK1285" s="660"/>
      <c r="BL1285" s="660"/>
      <c r="BM1285" s="660"/>
      <c r="BN1285" s="660"/>
      <c r="BO1285" s="661"/>
      <c r="BP1285" s="660"/>
      <c r="BQ1285" s="660"/>
      <c r="BR1285" s="664"/>
      <c r="BS1285" s="664"/>
      <c r="BT1285" s="660"/>
      <c r="BU1285" s="661"/>
      <c r="BV1285" s="660"/>
    </row>
    <row r="1286" spans="1:74" ht="24">
      <c r="A1286" s="642"/>
      <c r="B1286" s="1004"/>
      <c r="C1286" s="1004"/>
      <c r="D1286" s="1004"/>
      <c r="E1286" s="1004"/>
      <c r="F1286" s="1004"/>
      <c r="G1286" s="643"/>
      <c r="H1286" s="643"/>
      <c r="I1286" s="643"/>
      <c r="J1286" s="643"/>
      <c r="K1286" s="643"/>
      <c r="L1286" s="644"/>
      <c r="M1286" s="662"/>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9"/>
      <c r="AT1286" s="658"/>
      <c r="AU1286" s="659"/>
      <c r="AV1286" s="659"/>
      <c r="AW1286" s="659"/>
      <c r="AX1286" s="658"/>
      <c r="AY1286" s="659"/>
      <c r="AZ1286" s="658"/>
      <c r="BA1286" s="658"/>
      <c r="BB1286" s="659"/>
      <c r="BC1286" s="658"/>
      <c r="BD1286" s="658"/>
      <c r="BE1286" s="658"/>
      <c r="BF1286" s="658"/>
      <c r="BG1286" s="658"/>
      <c r="BH1286" s="658"/>
      <c r="BI1286" s="658"/>
      <c r="BJ1286" s="663"/>
      <c r="BK1286" s="660"/>
      <c r="BL1286" s="660"/>
      <c r="BM1286" s="660"/>
      <c r="BN1286" s="660"/>
      <c r="BO1286" s="661"/>
      <c r="BP1286" s="660"/>
      <c r="BQ1286" s="660"/>
      <c r="BR1286" s="664"/>
      <c r="BS1286" s="664"/>
      <c r="BT1286" s="660"/>
      <c r="BU1286" s="661"/>
      <c r="BV1286" s="660"/>
    </row>
    <row r="1287" spans="1:74" ht="24">
      <c r="A1287" s="642"/>
      <c r="B1287" s="1004"/>
      <c r="C1287" s="1004"/>
      <c r="D1287" s="1004"/>
      <c r="E1287" s="1004"/>
      <c r="F1287" s="1004"/>
      <c r="G1287" s="643"/>
      <c r="H1287" s="643"/>
      <c r="I1287" s="643"/>
      <c r="J1287" s="643"/>
      <c r="K1287" s="643"/>
      <c r="L1287" s="644"/>
      <c r="M1287" s="662"/>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9"/>
      <c r="AT1287" s="658"/>
      <c r="AU1287" s="659"/>
      <c r="AV1287" s="659"/>
      <c r="AW1287" s="659"/>
      <c r="AX1287" s="658"/>
      <c r="AY1287" s="659"/>
      <c r="AZ1287" s="658"/>
      <c r="BA1287" s="658"/>
      <c r="BB1287" s="659"/>
      <c r="BC1287" s="658"/>
      <c r="BD1287" s="658"/>
      <c r="BE1287" s="658"/>
      <c r="BF1287" s="658"/>
      <c r="BG1287" s="658"/>
      <c r="BH1287" s="658"/>
      <c r="BI1287" s="658"/>
      <c r="BJ1287" s="663"/>
      <c r="BK1287" s="660"/>
      <c r="BL1287" s="660"/>
      <c r="BM1287" s="660"/>
      <c r="BN1287" s="660"/>
      <c r="BO1287" s="661"/>
      <c r="BP1287" s="660"/>
      <c r="BQ1287" s="660"/>
      <c r="BR1287" s="664"/>
      <c r="BS1287" s="664"/>
      <c r="BT1287" s="660"/>
      <c r="BU1287" s="661"/>
      <c r="BV1287" s="660"/>
    </row>
    <row r="1288" spans="1:74" ht="24">
      <c r="A1288" s="642"/>
      <c r="B1288" s="1004"/>
      <c r="C1288" s="1004"/>
      <c r="D1288" s="1004"/>
      <c r="E1288" s="1004"/>
      <c r="F1288" s="1004"/>
      <c r="G1288" s="643"/>
      <c r="H1288" s="643"/>
      <c r="I1288" s="643"/>
      <c r="J1288" s="643"/>
      <c r="K1288" s="643"/>
      <c r="L1288" s="644"/>
      <c r="M1288" s="662"/>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9"/>
      <c r="AT1288" s="658"/>
      <c r="AU1288" s="659"/>
      <c r="AV1288" s="659"/>
      <c r="AW1288" s="659"/>
      <c r="AX1288" s="658"/>
      <c r="AY1288" s="659"/>
      <c r="AZ1288" s="658"/>
      <c r="BA1288" s="658"/>
      <c r="BB1288" s="659"/>
      <c r="BC1288" s="658"/>
      <c r="BD1288" s="658"/>
      <c r="BE1288" s="658"/>
      <c r="BF1288" s="658"/>
      <c r="BG1288" s="658"/>
      <c r="BH1288" s="658"/>
      <c r="BI1288" s="658"/>
      <c r="BJ1288" s="663"/>
      <c r="BK1288" s="660"/>
      <c r="BL1288" s="660"/>
      <c r="BM1288" s="660"/>
      <c r="BN1288" s="660"/>
      <c r="BO1288" s="661"/>
      <c r="BP1288" s="660"/>
      <c r="BQ1288" s="660"/>
      <c r="BR1288" s="664"/>
      <c r="BS1288" s="664"/>
      <c r="BT1288" s="660"/>
      <c r="BU1288" s="661"/>
      <c r="BV1288" s="660"/>
    </row>
    <row r="1289" spans="1:74" ht="24">
      <c r="A1289" s="642"/>
      <c r="B1289" s="1004"/>
      <c r="C1289" s="1004"/>
      <c r="D1289" s="1004"/>
      <c r="E1289" s="1004"/>
      <c r="F1289" s="1004"/>
      <c r="G1289" s="643"/>
      <c r="H1289" s="643"/>
      <c r="I1289" s="643"/>
      <c r="J1289" s="643"/>
      <c r="K1289" s="643"/>
      <c r="L1289" s="644"/>
      <c r="M1289" s="662"/>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9"/>
      <c r="AT1289" s="658"/>
      <c r="AU1289" s="659"/>
      <c r="AV1289" s="659"/>
      <c r="AW1289" s="659"/>
      <c r="AX1289" s="658"/>
      <c r="AY1289" s="659"/>
      <c r="AZ1289" s="658"/>
      <c r="BA1289" s="658"/>
      <c r="BB1289" s="659"/>
      <c r="BC1289" s="658"/>
      <c r="BD1289" s="658"/>
      <c r="BE1289" s="658"/>
      <c r="BF1289" s="658"/>
      <c r="BG1289" s="658"/>
      <c r="BH1289" s="658"/>
      <c r="BI1289" s="658"/>
      <c r="BJ1289" s="663"/>
      <c r="BK1289" s="660"/>
      <c r="BL1289" s="660"/>
      <c r="BM1289" s="660"/>
      <c r="BN1289" s="660"/>
      <c r="BO1289" s="661"/>
      <c r="BP1289" s="660"/>
      <c r="BQ1289" s="660"/>
      <c r="BR1289" s="664"/>
      <c r="BS1289" s="664"/>
      <c r="BT1289" s="660"/>
      <c r="BU1289" s="661"/>
      <c r="BV1289" s="660"/>
    </row>
    <row r="1290" spans="1:74" ht="24">
      <c r="A1290" s="642"/>
      <c r="B1290" s="1004"/>
      <c r="C1290" s="1004"/>
      <c r="D1290" s="1004"/>
      <c r="E1290" s="1004"/>
      <c r="F1290" s="1004"/>
      <c r="G1290" s="643"/>
      <c r="H1290" s="643"/>
      <c r="I1290" s="643"/>
      <c r="J1290" s="643"/>
      <c r="K1290" s="643"/>
      <c r="L1290" s="644"/>
      <c r="M1290" s="662"/>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9"/>
      <c r="AT1290" s="658"/>
      <c r="AU1290" s="659"/>
      <c r="AV1290" s="659"/>
      <c r="AW1290" s="659"/>
      <c r="AX1290" s="658"/>
      <c r="AY1290" s="659"/>
      <c r="AZ1290" s="658"/>
      <c r="BA1290" s="658"/>
      <c r="BB1290" s="659"/>
      <c r="BC1290" s="658"/>
      <c r="BD1290" s="658"/>
      <c r="BE1290" s="658"/>
      <c r="BF1290" s="658"/>
      <c r="BG1290" s="658"/>
      <c r="BH1290" s="658"/>
      <c r="BI1290" s="658"/>
      <c r="BJ1290" s="663"/>
      <c r="BK1290" s="660"/>
      <c r="BL1290" s="660"/>
      <c r="BM1290" s="660"/>
      <c r="BN1290" s="660"/>
      <c r="BO1290" s="661"/>
      <c r="BP1290" s="660"/>
      <c r="BQ1290" s="660"/>
      <c r="BR1290" s="664"/>
      <c r="BS1290" s="664"/>
      <c r="BT1290" s="660"/>
      <c r="BU1290" s="661"/>
      <c r="BV1290" s="660"/>
    </row>
    <row r="1291" spans="1:74" ht="24">
      <c r="A1291" s="642"/>
      <c r="B1291" s="1004"/>
      <c r="C1291" s="1004"/>
      <c r="D1291" s="1004"/>
      <c r="E1291" s="1004"/>
      <c r="F1291" s="1004"/>
      <c r="G1291" s="643"/>
      <c r="H1291" s="643"/>
      <c r="I1291" s="643"/>
      <c r="J1291" s="643"/>
      <c r="K1291" s="643"/>
      <c r="L1291" s="644"/>
      <c r="M1291" s="662"/>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9"/>
      <c r="AT1291" s="658"/>
      <c r="AU1291" s="659"/>
      <c r="AV1291" s="659"/>
      <c r="AW1291" s="659"/>
      <c r="AX1291" s="658"/>
      <c r="AY1291" s="659"/>
      <c r="AZ1291" s="658"/>
      <c r="BA1291" s="658"/>
      <c r="BB1291" s="659"/>
      <c r="BC1291" s="658"/>
      <c r="BD1291" s="658"/>
      <c r="BE1291" s="658"/>
      <c r="BF1291" s="658"/>
      <c r="BG1291" s="658"/>
      <c r="BH1291" s="658"/>
      <c r="BI1291" s="658"/>
      <c r="BJ1291" s="663"/>
      <c r="BK1291" s="660"/>
      <c r="BL1291" s="660"/>
      <c r="BM1291" s="660"/>
      <c r="BN1291" s="660"/>
      <c r="BO1291" s="661"/>
      <c r="BP1291" s="660"/>
      <c r="BQ1291" s="660"/>
      <c r="BR1291" s="664"/>
      <c r="BS1291" s="664"/>
      <c r="BT1291" s="660"/>
      <c r="BU1291" s="661"/>
      <c r="BV1291" s="660"/>
    </row>
    <row r="1292" spans="1:74" ht="24">
      <c r="A1292" s="642"/>
      <c r="B1292" s="1004"/>
      <c r="C1292" s="1004"/>
      <c r="D1292" s="1004"/>
      <c r="E1292" s="1004"/>
      <c r="F1292" s="1004"/>
      <c r="G1292" s="643"/>
      <c r="H1292" s="643"/>
      <c r="I1292" s="643"/>
      <c r="J1292" s="643"/>
      <c r="K1292" s="643"/>
      <c r="L1292" s="644"/>
      <c r="M1292" s="662"/>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9"/>
      <c r="AT1292" s="658"/>
      <c r="AU1292" s="659"/>
      <c r="AV1292" s="659"/>
      <c r="AW1292" s="659"/>
      <c r="AX1292" s="658"/>
      <c r="AY1292" s="659"/>
      <c r="AZ1292" s="658"/>
      <c r="BA1292" s="658"/>
      <c r="BB1292" s="659"/>
      <c r="BC1292" s="658"/>
      <c r="BD1292" s="658"/>
      <c r="BE1292" s="658"/>
      <c r="BF1292" s="658"/>
      <c r="BG1292" s="658"/>
      <c r="BH1292" s="658"/>
      <c r="BI1292" s="658"/>
      <c r="BJ1292" s="663"/>
      <c r="BK1292" s="660"/>
      <c r="BL1292" s="660"/>
      <c r="BM1292" s="660"/>
      <c r="BN1292" s="660"/>
      <c r="BO1292" s="661"/>
      <c r="BP1292" s="660"/>
      <c r="BQ1292" s="660"/>
      <c r="BR1292" s="664"/>
      <c r="BS1292" s="664"/>
      <c r="BT1292" s="660"/>
      <c r="BU1292" s="661"/>
      <c r="BV1292" s="660"/>
    </row>
    <row r="1293" spans="1:74" ht="24">
      <c r="A1293" s="642"/>
      <c r="B1293" s="1004"/>
      <c r="C1293" s="1004"/>
      <c r="D1293" s="1004"/>
      <c r="E1293" s="1004"/>
      <c r="F1293" s="1004"/>
      <c r="G1293" s="643"/>
      <c r="H1293" s="643"/>
      <c r="I1293" s="643"/>
      <c r="J1293" s="643"/>
      <c r="K1293" s="643"/>
      <c r="L1293" s="644"/>
      <c r="M1293" s="662"/>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9"/>
      <c r="AT1293" s="658"/>
      <c r="AU1293" s="659"/>
      <c r="AV1293" s="659"/>
      <c r="AW1293" s="659"/>
      <c r="AX1293" s="658"/>
      <c r="AY1293" s="659"/>
      <c r="AZ1293" s="658"/>
      <c r="BA1293" s="658"/>
      <c r="BB1293" s="659"/>
      <c r="BC1293" s="658"/>
      <c r="BD1293" s="658"/>
      <c r="BE1293" s="658"/>
      <c r="BF1293" s="658"/>
      <c r="BG1293" s="658"/>
      <c r="BH1293" s="658"/>
      <c r="BI1293" s="658"/>
      <c r="BJ1293" s="663"/>
      <c r="BK1293" s="660"/>
      <c r="BL1293" s="660"/>
      <c r="BM1293" s="660"/>
      <c r="BN1293" s="660"/>
      <c r="BO1293" s="661"/>
      <c r="BP1293" s="660"/>
      <c r="BQ1293" s="660"/>
      <c r="BR1293" s="664"/>
      <c r="BS1293" s="664"/>
      <c r="BT1293" s="660"/>
      <c r="BU1293" s="661"/>
      <c r="BV1293" s="660"/>
    </row>
    <row r="1294" spans="1:74" ht="24">
      <c r="A1294" s="642"/>
      <c r="B1294" s="1004"/>
      <c r="C1294" s="1004"/>
      <c r="D1294" s="1004"/>
      <c r="E1294" s="1004"/>
      <c r="F1294" s="1004"/>
      <c r="G1294" s="643"/>
      <c r="H1294" s="643"/>
      <c r="I1294" s="643"/>
      <c r="J1294" s="643"/>
      <c r="K1294" s="643"/>
      <c r="L1294" s="644"/>
      <c r="M1294" s="662"/>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9"/>
      <c r="AT1294" s="658"/>
      <c r="AU1294" s="659"/>
      <c r="AV1294" s="659"/>
      <c r="AW1294" s="659"/>
      <c r="AX1294" s="658"/>
      <c r="AY1294" s="659"/>
      <c r="AZ1294" s="658"/>
      <c r="BA1294" s="658"/>
      <c r="BB1294" s="659"/>
      <c r="BC1294" s="658"/>
      <c r="BD1294" s="658"/>
      <c r="BE1294" s="658"/>
      <c r="BF1294" s="658"/>
      <c r="BG1294" s="658"/>
      <c r="BH1294" s="658"/>
      <c r="BI1294" s="658"/>
      <c r="BJ1294" s="663"/>
      <c r="BK1294" s="660"/>
      <c r="BL1294" s="660"/>
      <c r="BM1294" s="660"/>
      <c r="BN1294" s="660"/>
      <c r="BO1294" s="661"/>
      <c r="BP1294" s="660"/>
      <c r="BQ1294" s="660"/>
      <c r="BR1294" s="664"/>
      <c r="BS1294" s="664"/>
      <c r="BT1294" s="660"/>
      <c r="BU1294" s="661"/>
      <c r="BV1294" s="660"/>
    </row>
    <row r="1295" spans="1:74" ht="24">
      <c r="A1295" s="642"/>
      <c r="B1295" s="1004"/>
      <c r="C1295" s="1004"/>
      <c r="D1295" s="1004"/>
      <c r="E1295" s="1004"/>
      <c r="F1295" s="1004"/>
      <c r="G1295" s="643"/>
      <c r="H1295" s="643"/>
      <c r="I1295" s="643"/>
      <c r="J1295" s="643"/>
      <c r="K1295" s="643"/>
      <c r="L1295" s="644"/>
      <c r="M1295" s="662"/>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9"/>
      <c r="AT1295" s="658"/>
      <c r="AU1295" s="659"/>
      <c r="AV1295" s="659"/>
      <c r="AW1295" s="659"/>
      <c r="AX1295" s="658"/>
      <c r="AY1295" s="659"/>
      <c r="AZ1295" s="658"/>
      <c r="BA1295" s="658"/>
      <c r="BB1295" s="659"/>
      <c r="BC1295" s="658"/>
      <c r="BD1295" s="658"/>
      <c r="BE1295" s="658"/>
      <c r="BF1295" s="658"/>
      <c r="BG1295" s="658"/>
      <c r="BH1295" s="658"/>
      <c r="BI1295" s="658"/>
      <c r="BJ1295" s="663"/>
      <c r="BK1295" s="660"/>
      <c r="BL1295" s="660"/>
      <c r="BM1295" s="660"/>
      <c r="BN1295" s="660"/>
      <c r="BO1295" s="661"/>
      <c r="BP1295" s="660"/>
      <c r="BQ1295" s="660"/>
      <c r="BR1295" s="664"/>
      <c r="BS1295" s="664"/>
      <c r="BT1295" s="660"/>
      <c r="BU1295" s="661"/>
      <c r="BV1295" s="660"/>
    </row>
    <row r="1296" spans="1:74" ht="24">
      <c r="A1296" s="642"/>
      <c r="B1296" s="1004"/>
      <c r="C1296" s="1004"/>
      <c r="D1296" s="1004"/>
      <c r="E1296" s="1004"/>
      <c r="F1296" s="1004"/>
      <c r="G1296" s="643"/>
      <c r="H1296" s="643"/>
      <c r="I1296" s="643"/>
      <c r="J1296" s="643"/>
      <c r="K1296" s="643"/>
      <c r="L1296" s="644"/>
      <c r="M1296" s="662"/>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9"/>
      <c r="AT1296" s="658"/>
      <c r="AU1296" s="659"/>
      <c r="AV1296" s="659"/>
      <c r="AW1296" s="659"/>
      <c r="AX1296" s="658"/>
      <c r="AY1296" s="659"/>
      <c r="AZ1296" s="658"/>
      <c r="BA1296" s="658"/>
      <c r="BB1296" s="659"/>
      <c r="BC1296" s="658"/>
      <c r="BD1296" s="658"/>
      <c r="BE1296" s="658"/>
      <c r="BF1296" s="658"/>
      <c r="BG1296" s="658"/>
      <c r="BH1296" s="658"/>
      <c r="BI1296" s="658"/>
      <c r="BJ1296" s="663"/>
      <c r="BK1296" s="660"/>
      <c r="BL1296" s="660"/>
      <c r="BM1296" s="660"/>
      <c r="BN1296" s="660"/>
      <c r="BO1296" s="661"/>
      <c r="BP1296" s="660"/>
      <c r="BQ1296" s="660"/>
      <c r="BR1296" s="664"/>
      <c r="BS1296" s="664"/>
      <c r="BT1296" s="660"/>
      <c r="BU1296" s="661"/>
      <c r="BV1296" s="660"/>
    </row>
    <row r="1297" spans="1:74" ht="24">
      <c r="A1297" s="642"/>
      <c r="B1297" s="1004"/>
      <c r="C1297" s="1004"/>
      <c r="D1297" s="1004"/>
      <c r="E1297" s="1004"/>
      <c r="F1297" s="1004"/>
      <c r="G1297" s="643"/>
      <c r="H1297" s="643"/>
      <c r="I1297" s="643"/>
      <c r="J1297" s="643"/>
      <c r="K1297" s="643"/>
      <c r="L1297" s="644"/>
      <c r="M1297" s="662"/>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9"/>
      <c r="AT1297" s="658"/>
      <c r="AU1297" s="659"/>
      <c r="AV1297" s="659"/>
      <c r="AW1297" s="659"/>
      <c r="AX1297" s="658"/>
      <c r="AY1297" s="659"/>
      <c r="AZ1297" s="658"/>
      <c r="BA1297" s="658"/>
      <c r="BB1297" s="659"/>
      <c r="BC1297" s="658"/>
      <c r="BD1297" s="658"/>
      <c r="BE1297" s="658"/>
      <c r="BF1297" s="658"/>
      <c r="BG1297" s="658"/>
      <c r="BH1297" s="658"/>
      <c r="BI1297" s="658"/>
      <c r="BJ1297" s="663"/>
      <c r="BK1297" s="660"/>
      <c r="BL1297" s="660"/>
      <c r="BM1297" s="660"/>
      <c r="BN1297" s="660"/>
      <c r="BO1297" s="661"/>
      <c r="BP1297" s="660"/>
      <c r="BQ1297" s="660"/>
      <c r="BR1297" s="664"/>
      <c r="BS1297" s="664"/>
      <c r="BT1297" s="660"/>
      <c r="BU1297" s="661"/>
      <c r="BV1297" s="660"/>
    </row>
    <row r="1298" spans="1:74" ht="24">
      <c r="A1298" s="642"/>
      <c r="B1298" s="1004"/>
      <c r="C1298" s="1004"/>
      <c r="D1298" s="1004"/>
      <c r="E1298" s="1004"/>
      <c r="F1298" s="1004"/>
      <c r="G1298" s="643"/>
      <c r="H1298" s="643"/>
      <c r="I1298" s="643"/>
      <c r="J1298" s="643"/>
      <c r="K1298" s="643"/>
      <c r="L1298" s="644"/>
      <c r="M1298" s="662"/>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9"/>
      <c r="AT1298" s="658"/>
      <c r="AU1298" s="659"/>
      <c r="AV1298" s="659"/>
      <c r="AW1298" s="659"/>
      <c r="AX1298" s="658"/>
      <c r="AY1298" s="659"/>
      <c r="AZ1298" s="658"/>
      <c r="BA1298" s="658"/>
      <c r="BB1298" s="659"/>
      <c r="BC1298" s="658"/>
      <c r="BD1298" s="658"/>
      <c r="BE1298" s="658"/>
      <c r="BF1298" s="658"/>
      <c r="BG1298" s="658"/>
      <c r="BH1298" s="658"/>
      <c r="BI1298" s="658"/>
      <c r="BJ1298" s="663"/>
      <c r="BK1298" s="660"/>
      <c r="BL1298" s="660"/>
      <c r="BM1298" s="660"/>
      <c r="BN1298" s="660"/>
      <c r="BO1298" s="661"/>
      <c r="BP1298" s="660"/>
      <c r="BQ1298" s="660"/>
      <c r="BR1298" s="664"/>
      <c r="BS1298" s="664"/>
      <c r="BT1298" s="660"/>
      <c r="BU1298" s="661"/>
      <c r="BV1298" s="660"/>
    </row>
    <row r="1299" spans="1:74" ht="24">
      <c r="A1299" s="642"/>
      <c r="B1299" s="1004"/>
      <c r="C1299" s="1004"/>
      <c r="D1299" s="1004"/>
      <c r="E1299" s="1004"/>
      <c r="F1299" s="1004"/>
      <c r="G1299" s="643"/>
      <c r="H1299" s="643"/>
      <c r="I1299" s="643"/>
      <c r="J1299" s="643"/>
      <c r="K1299" s="643"/>
      <c r="L1299" s="644"/>
      <c r="M1299" s="662"/>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9"/>
      <c r="AT1299" s="658"/>
      <c r="AU1299" s="659"/>
      <c r="AV1299" s="659"/>
      <c r="AW1299" s="659"/>
      <c r="AX1299" s="658"/>
      <c r="AY1299" s="659"/>
      <c r="AZ1299" s="658"/>
      <c r="BA1299" s="658"/>
      <c r="BB1299" s="659"/>
      <c r="BC1299" s="658"/>
      <c r="BD1299" s="658"/>
      <c r="BE1299" s="658"/>
      <c r="BF1299" s="658"/>
      <c r="BG1299" s="658"/>
      <c r="BH1299" s="658"/>
      <c r="BI1299" s="658"/>
      <c r="BJ1299" s="663"/>
      <c r="BK1299" s="660"/>
      <c r="BL1299" s="660"/>
      <c r="BM1299" s="660"/>
      <c r="BN1299" s="660"/>
      <c r="BO1299" s="661"/>
      <c r="BP1299" s="660"/>
      <c r="BQ1299" s="660"/>
      <c r="BR1299" s="664"/>
      <c r="BS1299" s="664"/>
      <c r="BT1299" s="660"/>
      <c r="BU1299" s="661"/>
      <c r="BV1299" s="660"/>
    </row>
    <row r="1300" spans="1:74" ht="24">
      <c r="A1300" s="642"/>
      <c r="B1300" s="1004"/>
      <c r="C1300" s="1004"/>
      <c r="D1300" s="1004"/>
      <c r="E1300" s="1004"/>
      <c r="F1300" s="1004"/>
      <c r="G1300" s="643"/>
      <c r="H1300" s="643"/>
      <c r="I1300" s="643"/>
      <c r="J1300" s="643"/>
      <c r="K1300" s="643"/>
      <c r="L1300" s="644"/>
      <c r="M1300" s="662"/>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9"/>
      <c r="AT1300" s="658"/>
      <c r="AU1300" s="659"/>
      <c r="AV1300" s="659"/>
      <c r="AW1300" s="659"/>
      <c r="AX1300" s="658"/>
      <c r="AY1300" s="659"/>
      <c r="AZ1300" s="658"/>
      <c r="BA1300" s="658"/>
      <c r="BB1300" s="659"/>
      <c r="BC1300" s="658"/>
      <c r="BD1300" s="658"/>
      <c r="BE1300" s="658"/>
      <c r="BF1300" s="658"/>
      <c r="BG1300" s="658"/>
      <c r="BH1300" s="658"/>
      <c r="BI1300" s="658"/>
      <c r="BJ1300" s="663"/>
      <c r="BK1300" s="660"/>
      <c r="BL1300" s="660"/>
      <c r="BM1300" s="660"/>
      <c r="BN1300" s="660"/>
      <c r="BO1300" s="661"/>
      <c r="BP1300" s="660"/>
      <c r="BQ1300" s="660"/>
      <c r="BR1300" s="664"/>
      <c r="BS1300" s="664"/>
      <c r="BT1300" s="660"/>
      <c r="BU1300" s="661"/>
      <c r="BV1300" s="660"/>
    </row>
    <row r="1301" spans="1:74" ht="24">
      <c r="A1301" s="642"/>
      <c r="B1301" s="1004"/>
      <c r="C1301" s="1004"/>
      <c r="D1301" s="1004"/>
      <c r="E1301" s="1004"/>
      <c r="F1301" s="1004"/>
      <c r="G1301" s="643"/>
      <c r="H1301" s="643"/>
      <c r="I1301" s="643"/>
      <c r="J1301" s="643"/>
      <c r="K1301" s="643"/>
      <c r="L1301" s="644"/>
      <c r="M1301" s="662"/>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9"/>
      <c r="AT1301" s="658"/>
      <c r="AU1301" s="659"/>
      <c r="AV1301" s="659"/>
      <c r="AW1301" s="659"/>
      <c r="AX1301" s="658"/>
      <c r="AY1301" s="659"/>
      <c r="AZ1301" s="658"/>
      <c r="BA1301" s="658"/>
      <c r="BB1301" s="659"/>
      <c r="BC1301" s="658"/>
      <c r="BD1301" s="658"/>
      <c r="BE1301" s="658"/>
      <c r="BF1301" s="658"/>
      <c r="BG1301" s="658"/>
      <c r="BH1301" s="658"/>
      <c r="BI1301" s="658"/>
      <c r="BJ1301" s="663"/>
      <c r="BK1301" s="660"/>
      <c r="BL1301" s="660"/>
      <c r="BM1301" s="660"/>
      <c r="BN1301" s="660"/>
      <c r="BO1301" s="661"/>
      <c r="BP1301" s="660"/>
      <c r="BQ1301" s="660"/>
      <c r="BR1301" s="664"/>
      <c r="BS1301" s="664"/>
      <c r="BT1301" s="660"/>
      <c r="BU1301" s="661"/>
      <c r="BV1301" s="660"/>
    </row>
    <row r="1302" spans="1:74" ht="24">
      <c r="A1302" s="642"/>
      <c r="B1302" s="1004"/>
      <c r="C1302" s="1004"/>
      <c r="D1302" s="1004"/>
      <c r="E1302" s="1004"/>
      <c r="F1302" s="1004"/>
      <c r="G1302" s="643"/>
      <c r="H1302" s="643"/>
      <c r="I1302" s="643"/>
      <c r="J1302" s="643"/>
      <c r="K1302" s="643"/>
      <c r="L1302" s="644"/>
      <c r="M1302" s="662"/>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9"/>
      <c r="AT1302" s="658"/>
      <c r="AU1302" s="659"/>
      <c r="AV1302" s="659"/>
      <c r="AW1302" s="659"/>
      <c r="AX1302" s="658"/>
      <c r="AY1302" s="659"/>
      <c r="AZ1302" s="658"/>
      <c r="BA1302" s="658"/>
      <c r="BB1302" s="659"/>
      <c r="BC1302" s="658"/>
      <c r="BD1302" s="658"/>
      <c r="BE1302" s="658"/>
      <c r="BF1302" s="658"/>
      <c r="BG1302" s="658"/>
      <c r="BH1302" s="658"/>
      <c r="BI1302" s="658"/>
      <c r="BJ1302" s="663"/>
      <c r="BK1302" s="660"/>
      <c r="BL1302" s="660"/>
      <c r="BM1302" s="660"/>
      <c r="BN1302" s="660"/>
      <c r="BO1302" s="661"/>
      <c r="BP1302" s="660"/>
      <c r="BQ1302" s="660"/>
      <c r="BR1302" s="664"/>
      <c r="BS1302" s="664"/>
      <c r="BT1302" s="660"/>
      <c r="BU1302" s="661"/>
      <c r="BV1302" s="660"/>
    </row>
    <row r="1303" spans="1:74" ht="24">
      <c r="A1303" s="642"/>
      <c r="B1303" s="1004"/>
      <c r="C1303" s="1004"/>
      <c r="D1303" s="1004"/>
      <c r="E1303" s="1004"/>
      <c r="F1303" s="1004"/>
      <c r="G1303" s="643"/>
      <c r="H1303" s="643"/>
      <c r="I1303" s="643"/>
      <c r="J1303" s="643"/>
      <c r="K1303" s="643"/>
      <c r="L1303" s="644"/>
      <c r="M1303" s="662"/>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9"/>
      <c r="AT1303" s="658"/>
      <c r="AU1303" s="659"/>
      <c r="AV1303" s="659"/>
      <c r="AW1303" s="659"/>
      <c r="AX1303" s="658"/>
      <c r="AY1303" s="659"/>
      <c r="AZ1303" s="658"/>
      <c r="BA1303" s="658"/>
      <c r="BB1303" s="659"/>
      <c r="BC1303" s="658"/>
      <c r="BD1303" s="658"/>
      <c r="BE1303" s="658"/>
      <c r="BF1303" s="658"/>
      <c r="BG1303" s="658"/>
      <c r="BH1303" s="658"/>
      <c r="BI1303" s="658"/>
      <c r="BJ1303" s="663"/>
      <c r="BK1303" s="660"/>
      <c r="BL1303" s="660"/>
      <c r="BM1303" s="660"/>
      <c r="BN1303" s="660"/>
      <c r="BO1303" s="661"/>
      <c r="BP1303" s="660"/>
      <c r="BQ1303" s="660"/>
      <c r="BR1303" s="664"/>
      <c r="BS1303" s="664"/>
      <c r="BT1303" s="660"/>
      <c r="BU1303" s="661"/>
      <c r="BV1303" s="660"/>
    </row>
    <row r="1304" spans="1:74" ht="24">
      <c r="A1304" s="642"/>
      <c r="B1304" s="1004"/>
      <c r="C1304" s="1004"/>
      <c r="D1304" s="1004"/>
      <c r="E1304" s="1004"/>
      <c r="F1304" s="1004"/>
      <c r="G1304" s="643"/>
      <c r="H1304" s="643"/>
      <c r="I1304" s="643"/>
      <c r="J1304" s="643"/>
      <c r="K1304" s="643"/>
      <c r="L1304" s="644"/>
      <c r="M1304" s="662"/>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9"/>
      <c r="AT1304" s="658"/>
      <c r="AU1304" s="659"/>
      <c r="AV1304" s="659"/>
      <c r="AW1304" s="659"/>
      <c r="AX1304" s="658"/>
      <c r="AY1304" s="659"/>
      <c r="AZ1304" s="658"/>
      <c r="BA1304" s="658"/>
      <c r="BB1304" s="659"/>
      <c r="BC1304" s="658"/>
      <c r="BD1304" s="658"/>
      <c r="BE1304" s="658"/>
      <c r="BF1304" s="658"/>
      <c r="BG1304" s="658"/>
      <c r="BH1304" s="658"/>
      <c r="BI1304" s="658"/>
      <c r="BJ1304" s="663"/>
      <c r="BK1304" s="660"/>
      <c r="BL1304" s="660"/>
      <c r="BM1304" s="660"/>
      <c r="BN1304" s="660"/>
      <c r="BO1304" s="661"/>
      <c r="BP1304" s="660"/>
      <c r="BQ1304" s="660"/>
      <c r="BR1304" s="664"/>
      <c r="BS1304" s="664"/>
      <c r="BT1304" s="660"/>
      <c r="BU1304" s="661"/>
      <c r="BV1304" s="660"/>
    </row>
    <row r="1305" spans="1:74" ht="24">
      <c r="A1305" s="642"/>
      <c r="B1305" s="1004"/>
      <c r="C1305" s="1004"/>
      <c r="D1305" s="1004"/>
      <c r="E1305" s="1004"/>
      <c r="F1305" s="1004"/>
      <c r="G1305" s="643"/>
      <c r="H1305" s="643"/>
      <c r="I1305" s="643"/>
      <c r="J1305" s="643"/>
      <c r="K1305" s="643"/>
      <c r="L1305" s="644"/>
      <c r="M1305" s="662"/>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9"/>
      <c r="AT1305" s="658"/>
      <c r="AU1305" s="659"/>
      <c r="AV1305" s="659"/>
      <c r="AW1305" s="659"/>
      <c r="AX1305" s="658"/>
      <c r="AY1305" s="659"/>
      <c r="AZ1305" s="658"/>
      <c r="BA1305" s="658"/>
      <c r="BB1305" s="659"/>
      <c r="BC1305" s="658"/>
      <c r="BD1305" s="658"/>
      <c r="BE1305" s="658"/>
      <c r="BF1305" s="658"/>
      <c r="BG1305" s="658"/>
      <c r="BH1305" s="658"/>
      <c r="BI1305" s="658"/>
      <c r="BJ1305" s="663"/>
      <c r="BK1305" s="660"/>
      <c r="BL1305" s="660"/>
      <c r="BM1305" s="660"/>
      <c r="BN1305" s="660"/>
      <c r="BO1305" s="661"/>
      <c r="BP1305" s="660"/>
      <c r="BQ1305" s="660"/>
      <c r="BR1305" s="664"/>
      <c r="BS1305" s="664"/>
      <c r="BT1305" s="660"/>
      <c r="BU1305" s="661"/>
      <c r="BV1305" s="660"/>
    </row>
    <row r="1306" spans="1:74" ht="24">
      <c r="A1306" s="642"/>
      <c r="B1306" s="1004"/>
      <c r="C1306" s="1004"/>
      <c r="D1306" s="1004"/>
      <c r="E1306" s="1004"/>
      <c r="F1306" s="1004"/>
      <c r="G1306" s="643"/>
      <c r="H1306" s="643"/>
      <c r="I1306" s="643"/>
      <c r="J1306" s="643"/>
      <c r="K1306" s="643"/>
      <c r="L1306" s="644"/>
      <c r="M1306" s="662"/>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9"/>
      <c r="AT1306" s="658"/>
      <c r="AU1306" s="659"/>
      <c r="AV1306" s="659"/>
      <c r="AW1306" s="659"/>
      <c r="AX1306" s="658"/>
      <c r="AY1306" s="659"/>
      <c r="AZ1306" s="658"/>
      <c r="BA1306" s="658"/>
      <c r="BB1306" s="659"/>
      <c r="BC1306" s="658"/>
      <c r="BD1306" s="658"/>
      <c r="BE1306" s="658"/>
      <c r="BF1306" s="658"/>
      <c r="BG1306" s="658"/>
      <c r="BH1306" s="658"/>
      <c r="BI1306" s="658"/>
      <c r="BJ1306" s="663"/>
      <c r="BK1306" s="660"/>
      <c r="BL1306" s="660"/>
      <c r="BM1306" s="660"/>
      <c r="BN1306" s="660"/>
      <c r="BO1306" s="661"/>
      <c r="BP1306" s="660"/>
      <c r="BQ1306" s="660"/>
      <c r="BR1306" s="664"/>
      <c r="BS1306" s="664"/>
      <c r="BT1306" s="660"/>
      <c r="BU1306" s="661"/>
      <c r="BV1306" s="660"/>
    </row>
    <row r="1307" spans="1:74" ht="24">
      <c r="A1307" s="642"/>
      <c r="B1307" s="1004"/>
      <c r="C1307" s="1004"/>
      <c r="D1307" s="1004"/>
      <c r="E1307" s="1004"/>
      <c r="F1307" s="1004"/>
      <c r="G1307" s="643"/>
      <c r="H1307" s="643"/>
      <c r="I1307" s="643"/>
      <c r="J1307" s="643"/>
      <c r="K1307" s="643"/>
      <c r="L1307" s="644"/>
      <c r="M1307" s="662"/>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9"/>
      <c r="AT1307" s="658"/>
      <c r="AU1307" s="659"/>
      <c r="AV1307" s="659"/>
      <c r="AW1307" s="659"/>
      <c r="AX1307" s="658"/>
      <c r="AY1307" s="659"/>
      <c r="AZ1307" s="658"/>
      <c r="BA1307" s="658"/>
      <c r="BB1307" s="659"/>
      <c r="BC1307" s="658"/>
      <c r="BD1307" s="658"/>
      <c r="BE1307" s="658"/>
      <c r="BF1307" s="658"/>
      <c r="BG1307" s="658"/>
      <c r="BH1307" s="658"/>
      <c r="BI1307" s="658"/>
      <c r="BJ1307" s="663"/>
      <c r="BK1307" s="660"/>
      <c r="BL1307" s="660"/>
      <c r="BM1307" s="660"/>
      <c r="BN1307" s="660"/>
      <c r="BO1307" s="661"/>
      <c r="BP1307" s="660"/>
      <c r="BQ1307" s="660"/>
      <c r="BR1307" s="664"/>
      <c r="BS1307" s="664"/>
      <c r="BT1307" s="660"/>
      <c r="BU1307" s="661"/>
      <c r="BV1307" s="660"/>
    </row>
    <row r="1308" spans="1:74" ht="24">
      <c r="A1308" s="642"/>
      <c r="B1308" s="1004"/>
      <c r="C1308" s="1004"/>
      <c r="D1308" s="1004"/>
      <c r="E1308" s="1004"/>
      <c r="F1308" s="1004"/>
      <c r="G1308" s="643"/>
      <c r="H1308" s="643"/>
      <c r="I1308" s="643"/>
      <c r="J1308" s="643"/>
      <c r="K1308" s="643"/>
      <c r="L1308" s="644"/>
      <c r="M1308" s="662"/>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9"/>
      <c r="AT1308" s="658"/>
      <c r="AU1308" s="659"/>
      <c r="AV1308" s="659"/>
      <c r="AW1308" s="659"/>
      <c r="AX1308" s="658"/>
      <c r="AY1308" s="659"/>
      <c r="AZ1308" s="658"/>
      <c r="BA1308" s="658"/>
      <c r="BB1308" s="659"/>
      <c r="BC1308" s="658"/>
      <c r="BD1308" s="658"/>
      <c r="BE1308" s="658"/>
      <c r="BF1308" s="658"/>
      <c r="BG1308" s="658"/>
      <c r="BH1308" s="658"/>
      <c r="BI1308" s="658"/>
      <c r="BJ1308" s="663"/>
      <c r="BK1308" s="660"/>
      <c r="BL1308" s="660"/>
      <c r="BM1308" s="660"/>
      <c r="BN1308" s="660"/>
      <c r="BO1308" s="661"/>
      <c r="BP1308" s="660"/>
      <c r="BQ1308" s="660"/>
      <c r="BR1308" s="664"/>
      <c r="BS1308" s="664"/>
      <c r="BT1308" s="660"/>
      <c r="BU1308" s="661"/>
      <c r="BV1308" s="660"/>
    </row>
    <row r="1309" spans="1:74" ht="24">
      <c r="A1309" s="642"/>
      <c r="B1309" s="1004"/>
      <c r="C1309" s="1004"/>
      <c r="D1309" s="1004"/>
      <c r="E1309" s="1004"/>
      <c r="F1309" s="1004"/>
      <c r="G1309" s="643"/>
      <c r="H1309" s="643"/>
      <c r="I1309" s="643"/>
      <c r="J1309" s="643"/>
      <c r="K1309" s="643"/>
      <c r="L1309" s="644"/>
      <c r="M1309" s="662"/>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9"/>
      <c r="AT1309" s="658"/>
      <c r="AU1309" s="659"/>
      <c r="AV1309" s="659"/>
      <c r="AW1309" s="659"/>
      <c r="AX1309" s="658"/>
      <c r="AY1309" s="659"/>
      <c r="AZ1309" s="658"/>
      <c r="BA1309" s="658"/>
      <c r="BB1309" s="659"/>
      <c r="BC1309" s="658"/>
      <c r="BD1309" s="658"/>
      <c r="BE1309" s="658"/>
      <c r="BF1309" s="658"/>
      <c r="BG1309" s="658"/>
      <c r="BH1309" s="658"/>
      <c r="BI1309" s="658"/>
      <c r="BJ1309" s="663"/>
      <c r="BK1309" s="660"/>
      <c r="BL1309" s="660"/>
      <c r="BM1309" s="660"/>
      <c r="BN1309" s="660"/>
      <c r="BO1309" s="661"/>
      <c r="BP1309" s="660"/>
      <c r="BQ1309" s="660"/>
      <c r="BR1309" s="664"/>
      <c r="BS1309" s="664"/>
      <c r="BT1309" s="660"/>
      <c r="BU1309" s="661"/>
      <c r="BV1309" s="660"/>
    </row>
    <row r="1310" spans="1:74" ht="24">
      <c r="A1310" s="642"/>
      <c r="B1310" s="1004"/>
      <c r="C1310" s="1004"/>
      <c r="D1310" s="1004"/>
      <c r="E1310" s="1004"/>
      <c r="F1310" s="1004"/>
      <c r="G1310" s="643"/>
      <c r="H1310" s="643"/>
      <c r="I1310" s="643"/>
      <c r="J1310" s="643"/>
      <c r="K1310" s="643"/>
      <c r="L1310" s="644"/>
      <c r="M1310" s="662"/>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9"/>
      <c r="AT1310" s="658"/>
      <c r="AU1310" s="659"/>
      <c r="AV1310" s="659"/>
      <c r="AW1310" s="659"/>
      <c r="AX1310" s="658"/>
      <c r="AY1310" s="659"/>
      <c r="AZ1310" s="658"/>
      <c r="BA1310" s="658"/>
      <c r="BB1310" s="659"/>
      <c r="BC1310" s="658"/>
      <c r="BD1310" s="658"/>
      <c r="BE1310" s="658"/>
      <c r="BF1310" s="658"/>
      <c r="BG1310" s="658"/>
      <c r="BH1310" s="658"/>
      <c r="BI1310" s="658"/>
      <c r="BJ1310" s="663"/>
      <c r="BK1310" s="660"/>
      <c r="BL1310" s="660"/>
      <c r="BM1310" s="660"/>
      <c r="BN1310" s="660"/>
      <c r="BO1310" s="661"/>
      <c r="BP1310" s="660"/>
      <c r="BQ1310" s="660"/>
      <c r="BR1310" s="664"/>
      <c r="BS1310" s="664"/>
      <c r="BT1310" s="660"/>
      <c r="BU1310" s="661"/>
      <c r="BV1310" s="660"/>
    </row>
    <row r="1311" spans="1:74" ht="24">
      <c r="A1311" s="642"/>
      <c r="B1311" s="1004"/>
      <c r="C1311" s="1004"/>
      <c r="D1311" s="1004"/>
      <c r="E1311" s="1004"/>
      <c r="F1311" s="1004"/>
      <c r="G1311" s="643"/>
      <c r="H1311" s="643"/>
      <c r="I1311" s="643"/>
      <c r="J1311" s="643"/>
      <c r="K1311" s="643"/>
      <c r="L1311" s="644"/>
      <c r="M1311" s="662"/>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9"/>
      <c r="AT1311" s="658"/>
      <c r="AU1311" s="659"/>
      <c r="AV1311" s="659"/>
      <c r="AW1311" s="659"/>
      <c r="AX1311" s="658"/>
      <c r="AY1311" s="659"/>
      <c r="AZ1311" s="658"/>
      <c r="BA1311" s="658"/>
      <c r="BB1311" s="659"/>
      <c r="BC1311" s="658"/>
      <c r="BD1311" s="658"/>
      <c r="BE1311" s="658"/>
      <c r="BF1311" s="658"/>
      <c r="BG1311" s="658"/>
      <c r="BH1311" s="658"/>
      <c r="BI1311" s="658"/>
      <c r="BJ1311" s="663"/>
      <c r="BK1311" s="660"/>
      <c r="BL1311" s="660"/>
      <c r="BM1311" s="660"/>
      <c r="BN1311" s="660"/>
      <c r="BO1311" s="661"/>
      <c r="BP1311" s="660"/>
      <c r="BQ1311" s="660"/>
      <c r="BR1311" s="664"/>
      <c r="BS1311" s="664"/>
      <c r="BT1311" s="660"/>
      <c r="BU1311" s="661"/>
      <c r="BV1311" s="660"/>
    </row>
    <row r="1312" spans="1:74" ht="24">
      <c r="A1312" s="642"/>
      <c r="B1312" s="1004"/>
      <c r="C1312" s="1004"/>
      <c r="D1312" s="1004"/>
      <c r="E1312" s="1004"/>
      <c r="F1312" s="1004"/>
      <c r="G1312" s="643"/>
      <c r="H1312" s="643"/>
      <c r="I1312" s="643"/>
      <c r="J1312" s="643"/>
      <c r="K1312" s="643"/>
      <c r="L1312" s="644"/>
      <c r="M1312" s="662"/>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9"/>
      <c r="AT1312" s="658"/>
      <c r="AU1312" s="659"/>
      <c r="AV1312" s="659"/>
      <c r="AW1312" s="659"/>
      <c r="AX1312" s="658"/>
      <c r="AY1312" s="659"/>
      <c r="AZ1312" s="658"/>
      <c r="BA1312" s="658"/>
      <c r="BB1312" s="659"/>
      <c r="BC1312" s="658"/>
      <c r="BD1312" s="658"/>
      <c r="BE1312" s="658"/>
      <c r="BF1312" s="658"/>
      <c r="BG1312" s="658"/>
      <c r="BH1312" s="658"/>
      <c r="BI1312" s="658"/>
      <c r="BJ1312" s="663"/>
      <c r="BK1312" s="660"/>
      <c r="BL1312" s="660"/>
      <c r="BM1312" s="660"/>
      <c r="BN1312" s="660"/>
      <c r="BO1312" s="661"/>
      <c r="BP1312" s="660"/>
      <c r="BQ1312" s="660"/>
      <c r="BR1312" s="664"/>
      <c r="BS1312" s="664"/>
      <c r="BT1312" s="660"/>
      <c r="BU1312" s="661"/>
      <c r="BV1312" s="660"/>
    </row>
    <row r="1313" spans="1:74" ht="24">
      <c r="A1313" s="642"/>
      <c r="B1313" s="1004"/>
      <c r="C1313" s="1004"/>
      <c r="D1313" s="1004"/>
      <c r="E1313" s="1004"/>
      <c r="F1313" s="1004"/>
      <c r="G1313" s="643"/>
      <c r="H1313" s="643"/>
      <c r="I1313" s="643"/>
      <c r="J1313" s="643"/>
      <c r="K1313" s="643"/>
      <c r="L1313" s="644"/>
      <c r="M1313" s="662"/>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9"/>
      <c r="AT1313" s="658"/>
      <c r="AU1313" s="659"/>
      <c r="AV1313" s="659"/>
      <c r="AW1313" s="659"/>
      <c r="AX1313" s="658"/>
      <c r="AY1313" s="659"/>
      <c r="AZ1313" s="658"/>
      <c r="BA1313" s="658"/>
      <c r="BB1313" s="659"/>
      <c r="BC1313" s="658"/>
      <c r="BD1313" s="658"/>
      <c r="BE1313" s="658"/>
      <c r="BF1313" s="658"/>
      <c r="BG1313" s="658"/>
      <c r="BH1313" s="658"/>
      <c r="BI1313" s="658"/>
      <c r="BJ1313" s="663"/>
      <c r="BK1313" s="660"/>
      <c r="BL1313" s="660"/>
      <c r="BM1313" s="660"/>
      <c r="BN1313" s="660"/>
      <c r="BO1313" s="661"/>
      <c r="BP1313" s="660"/>
      <c r="BQ1313" s="660"/>
      <c r="BR1313" s="664"/>
      <c r="BS1313" s="664"/>
      <c r="BT1313" s="660"/>
      <c r="BU1313" s="661"/>
      <c r="BV1313" s="660"/>
    </row>
    <row r="1314" spans="1:74" ht="24">
      <c r="A1314" s="642"/>
      <c r="B1314" s="1004"/>
      <c r="C1314" s="1004"/>
      <c r="D1314" s="1004"/>
      <c r="E1314" s="1004"/>
      <c r="F1314" s="1004"/>
      <c r="G1314" s="643"/>
      <c r="H1314" s="643"/>
      <c r="I1314" s="643"/>
      <c r="J1314" s="643"/>
      <c r="K1314" s="643"/>
      <c r="L1314" s="644"/>
      <c r="M1314" s="662"/>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9"/>
      <c r="AT1314" s="658"/>
      <c r="AU1314" s="659"/>
      <c r="AV1314" s="659"/>
      <c r="AW1314" s="659"/>
      <c r="AX1314" s="658"/>
      <c r="AY1314" s="659"/>
      <c r="AZ1314" s="658"/>
      <c r="BA1314" s="658"/>
      <c r="BB1314" s="659"/>
      <c r="BC1314" s="658"/>
      <c r="BD1314" s="658"/>
      <c r="BE1314" s="658"/>
      <c r="BF1314" s="658"/>
      <c r="BG1314" s="658"/>
      <c r="BH1314" s="658"/>
      <c r="BI1314" s="658"/>
      <c r="BJ1314" s="663"/>
      <c r="BK1314" s="660"/>
      <c r="BL1314" s="660"/>
      <c r="BM1314" s="660"/>
      <c r="BN1314" s="660"/>
      <c r="BO1314" s="661"/>
      <c r="BP1314" s="660"/>
      <c r="BQ1314" s="660"/>
      <c r="BR1314" s="664"/>
      <c r="BS1314" s="664"/>
      <c r="BT1314" s="660"/>
      <c r="BU1314" s="661"/>
      <c r="BV1314" s="660"/>
    </row>
    <row r="1315" spans="1:74" ht="24">
      <c r="A1315" s="642"/>
      <c r="B1315" s="1004"/>
      <c r="C1315" s="1004"/>
      <c r="D1315" s="1004"/>
      <c r="E1315" s="1004"/>
      <c r="F1315" s="1004"/>
      <c r="G1315" s="643"/>
      <c r="H1315" s="643"/>
      <c r="I1315" s="643"/>
      <c r="J1315" s="643"/>
      <c r="K1315" s="643"/>
      <c r="L1315" s="644"/>
      <c r="M1315" s="662"/>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9"/>
      <c r="AT1315" s="658"/>
      <c r="AU1315" s="659"/>
      <c r="AV1315" s="659"/>
      <c r="AW1315" s="659"/>
      <c r="AX1315" s="658"/>
      <c r="AY1315" s="659"/>
      <c r="AZ1315" s="658"/>
      <c r="BA1315" s="658"/>
      <c r="BB1315" s="659"/>
      <c r="BC1315" s="658"/>
      <c r="BD1315" s="658"/>
      <c r="BE1315" s="658"/>
      <c r="BF1315" s="658"/>
      <c r="BG1315" s="658"/>
      <c r="BH1315" s="658"/>
      <c r="BI1315" s="658"/>
      <c r="BJ1315" s="663"/>
      <c r="BK1315" s="660"/>
      <c r="BL1315" s="660"/>
      <c r="BM1315" s="660"/>
      <c r="BN1315" s="660"/>
      <c r="BO1315" s="661"/>
      <c r="BP1315" s="660"/>
      <c r="BQ1315" s="660"/>
      <c r="BR1315" s="664"/>
      <c r="BS1315" s="664"/>
      <c r="BT1315" s="660"/>
      <c r="BU1315" s="661"/>
      <c r="BV1315" s="660"/>
    </row>
    <row r="1316" spans="1:74" ht="24">
      <c r="A1316" s="642"/>
      <c r="B1316" s="1004"/>
      <c r="C1316" s="1004"/>
      <c r="D1316" s="1004"/>
      <c r="E1316" s="1004"/>
      <c r="F1316" s="1004"/>
      <c r="G1316" s="643"/>
      <c r="H1316" s="643"/>
      <c r="I1316" s="643"/>
      <c r="J1316" s="643"/>
      <c r="K1316" s="643"/>
      <c r="L1316" s="644"/>
      <c r="M1316" s="662"/>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9"/>
      <c r="AT1316" s="658"/>
      <c r="AU1316" s="659"/>
      <c r="AV1316" s="659"/>
      <c r="AW1316" s="659"/>
      <c r="AX1316" s="658"/>
      <c r="AY1316" s="659"/>
      <c r="AZ1316" s="658"/>
      <c r="BA1316" s="658"/>
      <c r="BB1316" s="659"/>
      <c r="BC1316" s="658"/>
      <c r="BD1316" s="658"/>
      <c r="BE1316" s="658"/>
      <c r="BF1316" s="658"/>
      <c r="BG1316" s="658"/>
      <c r="BH1316" s="658"/>
      <c r="BI1316" s="658"/>
      <c r="BJ1316" s="663"/>
      <c r="BK1316" s="660"/>
      <c r="BL1316" s="660"/>
      <c r="BM1316" s="660"/>
      <c r="BN1316" s="660"/>
      <c r="BO1316" s="661"/>
      <c r="BP1316" s="660"/>
      <c r="BQ1316" s="660"/>
      <c r="BR1316" s="664"/>
      <c r="BS1316" s="664"/>
      <c r="BT1316" s="660"/>
      <c r="BU1316" s="661"/>
      <c r="BV1316" s="660"/>
    </row>
    <row r="1317" spans="1:74" ht="24">
      <c r="A1317" s="642"/>
      <c r="B1317" s="1004"/>
      <c r="C1317" s="1004"/>
      <c r="D1317" s="1004"/>
      <c r="E1317" s="1004"/>
      <c r="F1317" s="1004"/>
      <c r="G1317" s="643"/>
      <c r="H1317" s="643"/>
      <c r="I1317" s="643"/>
      <c r="J1317" s="643"/>
      <c r="K1317" s="643"/>
      <c r="L1317" s="644"/>
      <c r="M1317" s="662"/>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9"/>
      <c r="AT1317" s="658"/>
      <c r="AU1317" s="659"/>
      <c r="AV1317" s="659"/>
      <c r="AW1317" s="659"/>
      <c r="AX1317" s="658"/>
      <c r="AY1317" s="659"/>
      <c r="AZ1317" s="658"/>
      <c r="BA1317" s="658"/>
      <c r="BB1317" s="659"/>
      <c r="BC1317" s="658"/>
      <c r="BD1317" s="658"/>
      <c r="BE1317" s="658"/>
      <c r="BF1317" s="658"/>
      <c r="BG1317" s="658"/>
      <c r="BH1317" s="658"/>
      <c r="BI1317" s="658"/>
      <c r="BJ1317" s="663"/>
      <c r="BK1317" s="660"/>
      <c r="BL1317" s="660"/>
      <c r="BM1317" s="660"/>
      <c r="BN1317" s="660"/>
      <c r="BO1317" s="661"/>
      <c r="BP1317" s="660"/>
      <c r="BQ1317" s="660"/>
      <c r="BR1317" s="664"/>
      <c r="BS1317" s="664"/>
      <c r="BT1317" s="660"/>
      <c r="BU1317" s="661"/>
      <c r="BV1317" s="660"/>
    </row>
    <row r="1318" spans="1:74" ht="24">
      <c r="A1318" s="642"/>
      <c r="B1318" s="1004"/>
      <c r="C1318" s="1004"/>
      <c r="D1318" s="1004"/>
      <c r="E1318" s="1004"/>
      <c r="F1318" s="1004"/>
      <c r="G1318" s="643"/>
      <c r="H1318" s="643"/>
      <c r="I1318" s="643"/>
      <c r="J1318" s="643"/>
      <c r="K1318" s="643"/>
      <c r="L1318" s="644"/>
      <c r="M1318" s="662"/>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9"/>
      <c r="AT1318" s="658"/>
      <c r="AU1318" s="659"/>
      <c r="AV1318" s="659"/>
      <c r="AW1318" s="659"/>
      <c r="AX1318" s="658"/>
      <c r="AY1318" s="659"/>
      <c r="AZ1318" s="658"/>
      <c r="BA1318" s="658"/>
      <c r="BB1318" s="659"/>
      <c r="BC1318" s="658"/>
      <c r="BD1318" s="658"/>
      <c r="BE1318" s="658"/>
      <c r="BF1318" s="658"/>
      <c r="BG1318" s="658"/>
      <c r="BH1318" s="658"/>
      <c r="BI1318" s="658"/>
      <c r="BJ1318" s="663"/>
      <c r="BK1318" s="660"/>
      <c r="BL1318" s="660"/>
      <c r="BM1318" s="660"/>
      <c r="BN1318" s="660"/>
      <c r="BO1318" s="661"/>
      <c r="BP1318" s="660"/>
      <c r="BQ1318" s="660"/>
      <c r="BR1318" s="664"/>
      <c r="BS1318" s="664"/>
      <c r="BT1318" s="660"/>
      <c r="BU1318" s="661"/>
      <c r="BV1318" s="660"/>
    </row>
    <row r="1319" spans="1:74" ht="24">
      <c r="A1319" s="642"/>
      <c r="B1319" s="1004"/>
      <c r="C1319" s="1004"/>
      <c r="D1319" s="1004"/>
      <c r="E1319" s="1004"/>
      <c r="F1319" s="1004"/>
      <c r="G1319" s="643"/>
      <c r="H1319" s="643"/>
      <c r="I1319" s="643"/>
      <c r="J1319" s="643"/>
      <c r="K1319" s="643"/>
      <c r="L1319" s="644"/>
      <c r="M1319" s="662"/>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9"/>
      <c r="AT1319" s="658"/>
      <c r="AU1319" s="659"/>
      <c r="AV1319" s="659"/>
      <c r="AW1319" s="659"/>
      <c r="AX1319" s="658"/>
      <c r="AY1319" s="659"/>
      <c r="AZ1319" s="658"/>
      <c r="BA1319" s="658"/>
      <c r="BB1319" s="659"/>
      <c r="BC1319" s="658"/>
      <c r="BD1319" s="658"/>
      <c r="BE1319" s="658"/>
      <c r="BF1319" s="658"/>
      <c r="BG1319" s="658"/>
      <c r="BH1319" s="658"/>
      <c r="BI1319" s="658"/>
      <c r="BJ1319" s="663"/>
      <c r="BK1319" s="660"/>
      <c r="BL1319" s="660"/>
      <c r="BM1319" s="660"/>
      <c r="BN1319" s="660"/>
      <c r="BO1319" s="661"/>
      <c r="BP1319" s="660"/>
      <c r="BQ1319" s="660"/>
      <c r="BR1319" s="664"/>
      <c r="BS1319" s="664"/>
      <c r="BT1319" s="660"/>
      <c r="BU1319" s="661"/>
      <c r="BV1319" s="660"/>
    </row>
    <row r="1320" spans="1:74" ht="24">
      <c r="A1320" s="642"/>
      <c r="B1320" s="1004"/>
      <c r="C1320" s="1004"/>
      <c r="D1320" s="1004"/>
      <c r="E1320" s="1004"/>
      <c r="F1320" s="1004"/>
      <c r="G1320" s="643"/>
      <c r="H1320" s="643"/>
      <c r="I1320" s="643"/>
      <c r="J1320" s="643"/>
      <c r="K1320" s="643"/>
      <c r="L1320" s="644"/>
      <c r="M1320" s="662"/>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9"/>
      <c r="AT1320" s="658"/>
      <c r="AU1320" s="659"/>
      <c r="AV1320" s="659"/>
      <c r="AW1320" s="659"/>
      <c r="AX1320" s="658"/>
      <c r="AY1320" s="659"/>
      <c r="AZ1320" s="658"/>
      <c r="BA1320" s="658"/>
      <c r="BB1320" s="659"/>
      <c r="BC1320" s="658"/>
      <c r="BD1320" s="658"/>
      <c r="BE1320" s="658"/>
      <c r="BF1320" s="658"/>
      <c r="BG1320" s="658"/>
      <c r="BH1320" s="658"/>
      <c r="BI1320" s="658"/>
      <c r="BJ1320" s="663"/>
      <c r="BK1320" s="660"/>
      <c r="BL1320" s="660"/>
      <c r="BM1320" s="660"/>
      <c r="BN1320" s="660"/>
      <c r="BO1320" s="661"/>
      <c r="BP1320" s="660"/>
      <c r="BQ1320" s="660"/>
      <c r="BR1320" s="664"/>
      <c r="BS1320" s="664"/>
      <c r="BT1320" s="660"/>
      <c r="BU1320" s="661"/>
      <c r="BV1320" s="660"/>
    </row>
    <row r="1321" spans="1:74" ht="24">
      <c r="A1321" s="642"/>
      <c r="B1321" s="1004"/>
      <c r="C1321" s="1004"/>
      <c r="D1321" s="1004"/>
      <c r="E1321" s="1004"/>
      <c r="F1321" s="1004"/>
      <c r="G1321" s="643"/>
      <c r="H1321" s="643"/>
      <c r="I1321" s="643"/>
      <c r="J1321" s="643"/>
      <c r="K1321" s="643"/>
      <c r="L1321" s="644"/>
      <c r="M1321" s="662"/>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9"/>
      <c r="AT1321" s="658"/>
      <c r="AU1321" s="659"/>
      <c r="AV1321" s="659"/>
      <c r="AW1321" s="659"/>
      <c r="AX1321" s="658"/>
      <c r="AY1321" s="659"/>
      <c r="AZ1321" s="658"/>
      <c r="BA1321" s="658"/>
      <c r="BB1321" s="659"/>
      <c r="BC1321" s="658"/>
      <c r="BD1321" s="658"/>
      <c r="BE1321" s="658"/>
      <c r="BF1321" s="658"/>
      <c r="BG1321" s="658"/>
      <c r="BH1321" s="658"/>
      <c r="BI1321" s="658"/>
      <c r="BJ1321" s="663"/>
      <c r="BK1321" s="660"/>
      <c r="BL1321" s="660"/>
      <c r="BM1321" s="660"/>
      <c r="BN1321" s="660"/>
      <c r="BO1321" s="661"/>
      <c r="BP1321" s="660"/>
      <c r="BQ1321" s="660"/>
      <c r="BR1321" s="664"/>
      <c r="BS1321" s="664"/>
      <c r="BT1321" s="660"/>
      <c r="BU1321" s="661"/>
      <c r="BV1321" s="660"/>
    </row>
    <row r="1322" spans="1:74" ht="24">
      <c r="A1322" s="642"/>
      <c r="B1322" s="1004"/>
      <c r="C1322" s="1004"/>
      <c r="D1322" s="1004"/>
      <c r="E1322" s="1004"/>
      <c r="F1322" s="1004"/>
      <c r="G1322" s="643"/>
      <c r="H1322" s="643"/>
      <c r="I1322" s="643"/>
      <c r="J1322" s="643"/>
      <c r="K1322" s="643"/>
      <c r="L1322" s="644"/>
      <c r="M1322" s="662"/>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9"/>
      <c r="AT1322" s="658"/>
      <c r="AU1322" s="659"/>
      <c r="AV1322" s="659"/>
      <c r="AW1322" s="659"/>
      <c r="AX1322" s="658"/>
      <c r="AY1322" s="659"/>
      <c r="AZ1322" s="658"/>
      <c r="BA1322" s="658"/>
      <c r="BB1322" s="659"/>
      <c r="BC1322" s="658"/>
      <c r="BD1322" s="658"/>
      <c r="BE1322" s="658"/>
      <c r="BF1322" s="658"/>
      <c r="BG1322" s="658"/>
      <c r="BH1322" s="658"/>
      <c r="BI1322" s="658"/>
      <c r="BJ1322" s="663"/>
      <c r="BK1322" s="660"/>
      <c r="BL1322" s="660"/>
      <c r="BM1322" s="660"/>
      <c r="BN1322" s="660"/>
      <c r="BO1322" s="661"/>
      <c r="BP1322" s="660"/>
      <c r="BQ1322" s="660"/>
      <c r="BR1322" s="664"/>
      <c r="BS1322" s="664"/>
      <c r="BT1322" s="660"/>
      <c r="BU1322" s="661"/>
      <c r="BV1322" s="660"/>
    </row>
    <row r="1323" spans="1:74" ht="24">
      <c r="A1323" s="642"/>
      <c r="B1323" s="1004"/>
      <c r="C1323" s="1004"/>
      <c r="D1323" s="1004"/>
      <c r="E1323" s="1004"/>
      <c r="F1323" s="1004"/>
      <c r="G1323" s="643"/>
      <c r="H1323" s="643"/>
      <c r="I1323" s="643"/>
      <c r="J1323" s="643"/>
      <c r="K1323" s="643"/>
      <c r="L1323" s="644"/>
      <c r="M1323" s="662"/>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9"/>
      <c r="AT1323" s="658"/>
      <c r="AU1323" s="659"/>
      <c r="AV1323" s="659"/>
      <c r="AW1323" s="659"/>
      <c r="AX1323" s="658"/>
      <c r="AY1323" s="659"/>
      <c r="AZ1323" s="658"/>
      <c r="BA1323" s="658"/>
      <c r="BB1323" s="659"/>
      <c r="BC1323" s="658"/>
      <c r="BD1323" s="658"/>
      <c r="BE1323" s="658"/>
      <c r="BF1323" s="658"/>
      <c r="BG1323" s="658"/>
      <c r="BH1323" s="658"/>
      <c r="BI1323" s="658"/>
      <c r="BJ1323" s="663"/>
      <c r="BK1323" s="660"/>
      <c r="BL1323" s="660"/>
      <c r="BM1323" s="660"/>
      <c r="BN1323" s="660"/>
      <c r="BO1323" s="661"/>
      <c r="BP1323" s="660"/>
      <c r="BQ1323" s="660"/>
      <c r="BR1323" s="664"/>
      <c r="BS1323" s="664"/>
      <c r="BT1323" s="660"/>
      <c r="BU1323" s="661"/>
      <c r="BV1323" s="660"/>
    </row>
    <row r="1324" spans="1:74" ht="24">
      <c r="A1324" s="642"/>
      <c r="B1324" s="1004"/>
      <c r="C1324" s="1004"/>
      <c r="D1324" s="1004"/>
      <c r="E1324" s="1004"/>
      <c r="F1324" s="1004"/>
      <c r="G1324" s="643"/>
      <c r="H1324" s="643"/>
      <c r="I1324" s="643"/>
      <c r="J1324" s="643"/>
      <c r="K1324" s="643"/>
      <c r="L1324" s="644"/>
      <c r="M1324" s="662"/>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9"/>
      <c r="AT1324" s="658"/>
      <c r="AU1324" s="659"/>
      <c r="AV1324" s="659"/>
      <c r="AW1324" s="659"/>
      <c r="AX1324" s="658"/>
      <c r="AY1324" s="659"/>
      <c r="AZ1324" s="658"/>
      <c r="BA1324" s="658"/>
      <c r="BB1324" s="659"/>
      <c r="BC1324" s="658"/>
      <c r="BD1324" s="658"/>
      <c r="BE1324" s="658"/>
      <c r="BF1324" s="658"/>
      <c r="BG1324" s="658"/>
      <c r="BH1324" s="658"/>
      <c r="BI1324" s="658"/>
      <c r="BJ1324" s="663"/>
      <c r="BK1324" s="660"/>
      <c r="BL1324" s="660"/>
      <c r="BM1324" s="660"/>
      <c r="BN1324" s="660"/>
      <c r="BO1324" s="661"/>
      <c r="BP1324" s="660"/>
      <c r="BQ1324" s="660"/>
      <c r="BR1324" s="664"/>
      <c r="BS1324" s="664"/>
      <c r="BT1324" s="660"/>
      <c r="BU1324" s="661"/>
      <c r="BV1324" s="660"/>
    </row>
    <row r="1325" spans="1:74" ht="24">
      <c r="A1325" s="642"/>
      <c r="B1325" s="1004"/>
      <c r="C1325" s="1004"/>
      <c r="D1325" s="1004"/>
      <c r="E1325" s="1004"/>
      <c r="F1325" s="1004"/>
      <c r="G1325" s="643"/>
      <c r="H1325" s="643"/>
      <c r="I1325" s="643"/>
      <c r="J1325" s="643"/>
      <c r="K1325" s="643"/>
      <c r="L1325" s="644"/>
      <c r="M1325" s="662"/>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9"/>
      <c r="AT1325" s="658"/>
      <c r="AU1325" s="659"/>
      <c r="AV1325" s="659"/>
      <c r="AW1325" s="659"/>
      <c r="AX1325" s="658"/>
      <c r="AY1325" s="659"/>
      <c r="AZ1325" s="658"/>
      <c r="BA1325" s="658"/>
      <c r="BB1325" s="659"/>
      <c r="BC1325" s="658"/>
      <c r="BD1325" s="658"/>
      <c r="BE1325" s="658"/>
      <c r="BF1325" s="658"/>
      <c r="BG1325" s="658"/>
      <c r="BH1325" s="658"/>
      <c r="BI1325" s="658"/>
      <c r="BJ1325" s="663"/>
      <c r="BK1325" s="660"/>
      <c r="BL1325" s="660"/>
      <c r="BM1325" s="660"/>
      <c r="BN1325" s="660"/>
      <c r="BO1325" s="661"/>
      <c r="BP1325" s="660"/>
      <c r="BQ1325" s="660"/>
      <c r="BR1325" s="664"/>
      <c r="BS1325" s="664"/>
      <c r="BT1325" s="660"/>
      <c r="BU1325" s="661"/>
      <c r="BV1325" s="660"/>
    </row>
    <row r="1326" spans="1:74" ht="24">
      <c r="A1326" s="642"/>
      <c r="B1326" s="1004"/>
      <c r="C1326" s="1004"/>
      <c r="D1326" s="1004"/>
      <c r="E1326" s="1004"/>
      <c r="F1326" s="1004"/>
      <c r="G1326" s="643"/>
      <c r="H1326" s="643"/>
      <c r="I1326" s="643"/>
      <c r="J1326" s="643"/>
      <c r="K1326" s="643"/>
      <c r="L1326" s="644"/>
      <c r="M1326" s="662"/>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9"/>
      <c r="AT1326" s="658"/>
      <c r="AU1326" s="659"/>
      <c r="AV1326" s="659"/>
      <c r="AW1326" s="659"/>
      <c r="AX1326" s="658"/>
      <c r="AY1326" s="659"/>
      <c r="AZ1326" s="658"/>
      <c r="BA1326" s="658"/>
      <c r="BB1326" s="659"/>
      <c r="BC1326" s="658"/>
      <c r="BD1326" s="658"/>
      <c r="BE1326" s="658"/>
      <c r="BF1326" s="658"/>
      <c r="BG1326" s="658"/>
      <c r="BH1326" s="658"/>
      <c r="BI1326" s="658"/>
      <c r="BJ1326" s="663"/>
      <c r="BK1326" s="660"/>
      <c r="BL1326" s="660"/>
      <c r="BM1326" s="660"/>
      <c r="BN1326" s="660"/>
      <c r="BO1326" s="661"/>
      <c r="BP1326" s="660"/>
      <c r="BQ1326" s="660"/>
      <c r="BR1326" s="664"/>
      <c r="BS1326" s="664"/>
      <c r="BT1326" s="660"/>
      <c r="BU1326" s="661"/>
      <c r="BV1326" s="660"/>
    </row>
    <row r="1327" spans="1:74" ht="24">
      <c r="A1327" s="642"/>
      <c r="B1327" s="1004"/>
      <c r="C1327" s="1004"/>
      <c r="D1327" s="1004"/>
      <c r="E1327" s="1004"/>
      <c r="F1327" s="1004"/>
      <c r="G1327" s="643"/>
      <c r="H1327" s="643"/>
      <c r="I1327" s="643"/>
      <c r="J1327" s="643"/>
      <c r="K1327" s="643"/>
      <c r="L1327" s="644"/>
      <c r="M1327" s="662"/>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9"/>
      <c r="AT1327" s="658"/>
      <c r="AU1327" s="659"/>
      <c r="AV1327" s="659"/>
      <c r="AW1327" s="659"/>
      <c r="AX1327" s="658"/>
      <c r="AY1327" s="659"/>
      <c r="AZ1327" s="658"/>
      <c r="BA1327" s="658"/>
      <c r="BB1327" s="659"/>
      <c r="BC1327" s="658"/>
      <c r="BD1327" s="658"/>
      <c r="BE1327" s="658"/>
      <c r="BF1327" s="658"/>
      <c r="BG1327" s="658"/>
      <c r="BH1327" s="658"/>
      <c r="BI1327" s="658"/>
      <c r="BJ1327" s="663"/>
      <c r="BK1327" s="660"/>
      <c r="BL1327" s="660"/>
      <c r="BM1327" s="660"/>
      <c r="BN1327" s="660"/>
      <c r="BO1327" s="661"/>
      <c r="BP1327" s="660"/>
      <c r="BQ1327" s="660"/>
      <c r="BR1327" s="664"/>
      <c r="BS1327" s="664"/>
      <c r="BT1327" s="660"/>
      <c r="BU1327" s="661"/>
      <c r="BV1327" s="660"/>
    </row>
    <row r="1328" spans="1:74" ht="24">
      <c r="A1328" s="642"/>
      <c r="B1328" s="1004"/>
      <c r="C1328" s="1004"/>
      <c r="D1328" s="1004"/>
      <c r="E1328" s="1004"/>
      <c r="F1328" s="1004"/>
      <c r="G1328" s="643"/>
      <c r="H1328" s="643"/>
      <c r="I1328" s="643"/>
      <c r="J1328" s="643"/>
      <c r="K1328" s="643"/>
      <c r="L1328" s="644"/>
      <c r="M1328" s="662"/>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9"/>
      <c r="AT1328" s="658"/>
      <c r="AU1328" s="659"/>
      <c r="AV1328" s="659"/>
      <c r="AW1328" s="659"/>
      <c r="AX1328" s="658"/>
      <c r="AY1328" s="659"/>
      <c r="AZ1328" s="658"/>
      <c r="BA1328" s="658"/>
      <c r="BB1328" s="659"/>
      <c r="BC1328" s="658"/>
      <c r="BD1328" s="658"/>
      <c r="BE1328" s="658"/>
      <c r="BF1328" s="658"/>
      <c r="BG1328" s="658"/>
      <c r="BH1328" s="658"/>
      <c r="BI1328" s="658"/>
      <c r="BJ1328" s="663"/>
      <c r="BK1328" s="660"/>
      <c r="BL1328" s="660"/>
      <c r="BM1328" s="660"/>
      <c r="BN1328" s="660"/>
      <c r="BO1328" s="661"/>
      <c r="BP1328" s="660"/>
      <c r="BQ1328" s="660"/>
      <c r="BR1328" s="664"/>
      <c r="BS1328" s="664"/>
      <c r="BT1328" s="660"/>
      <c r="BU1328" s="661"/>
      <c r="BV1328" s="660"/>
    </row>
    <row r="1329" spans="1:74" ht="24">
      <c r="A1329" s="642"/>
      <c r="B1329" s="1004"/>
      <c r="C1329" s="1004"/>
      <c r="D1329" s="1004"/>
      <c r="E1329" s="1004"/>
      <c r="F1329" s="1004"/>
      <c r="G1329" s="643"/>
      <c r="H1329" s="643"/>
      <c r="I1329" s="643"/>
      <c r="J1329" s="643"/>
      <c r="K1329" s="643"/>
      <c r="L1329" s="644"/>
      <c r="M1329" s="662"/>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9"/>
      <c r="AT1329" s="658"/>
      <c r="AU1329" s="659"/>
      <c r="AV1329" s="659"/>
      <c r="AW1329" s="659"/>
      <c r="AX1329" s="658"/>
      <c r="AY1329" s="659"/>
      <c r="AZ1329" s="658"/>
      <c r="BA1329" s="658"/>
      <c r="BB1329" s="659"/>
      <c r="BC1329" s="658"/>
      <c r="BD1329" s="658"/>
      <c r="BE1329" s="658"/>
      <c r="BF1329" s="658"/>
      <c r="BG1329" s="658"/>
      <c r="BH1329" s="658"/>
      <c r="BI1329" s="658"/>
      <c r="BJ1329" s="663"/>
      <c r="BK1329" s="660"/>
      <c r="BL1329" s="660"/>
      <c r="BM1329" s="660"/>
      <c r="BN1329" s="660"/>
      <c r="BO1329" s="661"/>
      <c r="BP1329" s="660"/>
      <c r="BQ1329" s="660"/>
      <c r="BR1329" s="664"/>
      <c r="BS1329" s="664"/>
      <c r="BT1329" s="660"/>
      <c r="BU1329" s="661"/>
      <c r="BV1329" s="660"/>
    </row>
    <row r="1330" spans="1:74" ht="24">
      <c r="A1330" s="642"/>
      <c r="B1330" s="1004"/>
      <c r="C1330" s="1004"/>
      <c r="D1330" s="1004"/>
      <c r="E1330" s="1004"/>
      <c r="F1330" s="1004"/>
      <c r="G1330" s="643"/>
      <c r="H1330" s="643"/>
      <c r="I1330" s="643"/>
      <c r="J1330" s="643"/>
      <c r="K1330" s="643"/>
      <c r="L1330" s="644"/>
      <c r="M1330" s="662"/>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9"/>
      <c r="AT1330" s="658"/>
      <c r="AU1330" s="659"/>
      <c r="AV1330" s="659"/>
      <c r="AW1330" s="659"/>
      <c r="AX1330" s="658"/>
      <c r="AY1330" s="659"/>
      <c r="AZ1330" s="658"/>
      <c r="BA1330" s="658"/>
      <c r="BB1330" s="659"/>
      <c r="BC1330" s="658"/>
      <c r="BD1330" s="658"/>
      <c r="BE1330" s="658"/>
      <c r="BF1330" s="658"/>
      <c r="BG1330" s="658"/>
      <c r="BH1330" s="658"/>
      <c r="BI1330" s="658"/>
      <c r="BJ1330" s="663"/>
      <c r="BK1330" s="660"/>
      <c r="BL1330" s="660"/>
      <c r="BM1330" s="660"/>
      <c r="BN1330" s="660"/>
      <c r="BO1330" s="661"/>
      <c r="BP1330" s="660"/>
      <c r="BQ1330" s="660"/>
      <c r="BR1330" s="664"/>
      <c r="BS1330" s="664"/>
      <c r="BT1330" s="660"/>
      <c r="BU1330" s="661"/>
      <c r="BV1330" s="660"/>
    </row>
    <row r="1331" spans="1:74" ht="24">
      <c r="A1331" s="642"/>
      <c r="B1331" s="1004"/>
      <c r="C1331" s="1004"/>
      <c r="D1331" s="1004"/>
      <c r="E1331" s="1004"/>
      <c r="F1331" s="1004"/>
      <c r="G1331" s="643"/>
      <c r="H1331" s="643"/>
      <c r="I1331" s="643"/>
      <c r="J1331" s="643"/>
      <c r="K1331" s="643"/>
      <c r="L1331" s="644"/>
      <c r="M1331" s="662"/>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9"/>
      <c r="AT1331" s="658"/>
      <c r="AU1331" s="659"/>
      <c r="AV1331" s="659"/>
      <c r="AW1331" s="659"/>
      <c r="AX1331" s="658"/>
      <c r="AY1331" s="659"/>
      <c r="AZ1331" s="658"/>
      <c r="BA1331" s="658"/>
      <c r="BB1331" s="659"/>
      <c r="BC1331" s="658"/>
      <c r="BD1331" s="658"/>
      <c r="BE1331" s="658"/>
      <c r="BF1331" s="658"/>
      <c r="BG1331" s="658"/>
      <c r="BH1331" s="658"/>
      <c r="BI1331" s="658"/>
      <c r="BJ1331" s="663"/>
      <c r="BK1331" s="660"/>
      <c r="BL1331" s="660"/>
      <c r="BM1331" s="660"/>
      <c r="BN1331" s="660"/>
      <c r="BO1331" s="661"/>
      <c r="BP1331" s="660"/>
      <c r="BQ1331" s="660"/>
      <c r="BR1331" s="664"/>
      <c r="BS1331" s="664"/>
      <c r="BT1331" s="660"/>
      <c r="BU1331" s="661"/>
      <c r="BV1331" s="660"/>
    </row>
    <row r="1332" spans="1:74" ht="24">
      <c r="A1332" s="642"/>
      <c r="B1332" s="1004"/>
      <c r="C1332" s="1004"/>
      <c r="D1332" s="1004"/>
      <c r="E1332" s="1004"/>
      <c r="F1332" s="1004"/>
      <c r="G1332" s="643"/>
      <c r="H1332" s="643"/>
      <c r="I1332" s="643"/>
      <c r="J1332" s="643"/>
      <c r="K1332" s="643"/>
      <c r="L1332" s="644"/>
      <c r="M1332" s="662"/>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9"/>
      <c r="AT1332" s="658"/>
      <c r="AU1332" s="659"/>
      <c r="AV1332" s="659"/>
      <c r="AW1332" s="659"/>
      <c r="AX1332" s="658"/>
      <c r="AY1332" s="659"/>
      <c r="AZ1332" s="658"/>
      <c r="BA1332" s="658"/>
      <c r="BB1332" s="659"/>
      <c r="BC1332" s="658"/>
      <c r="BD1332" s="658"/>
      <c r="BE1332" s="658"/>
      <c r="BF1332" s="658"/>
      <c r="BG1332" s="658"/>
      <c r="BH1332" s="658"/>
      <c r="BI1332" s="658"/>
      <c r="BJ1332" s="663"/>
      <c r="BK1332" s="660"/>
      <c r="BL1332" s="660"/>
      <c r="BM1332" s="660"/>
      <c r="BN1332" s="660"/>
      <c r="BO1332" s="661"/>
      <c r="BP1332" s="660"/>
      <c r="BQ1332" s="660"/>
      <c r="BR1332" s="664"/>
      <c r="BS1332" s="664"/>
      <c r="BT1332" s="660"/>
      <c r="BU1332" s="661"/>
      <c r="BV1332" s="660"/>
    </row>
    <row r="1333" spans="1:74" ht="24">
      <c r="A1333" s="642"/>
      <c r="B1333" s="1004"/>
      <c r="C1333" s="1004"/>
      <c r="D1333" s="1004"/>
      <c r="E1333" s="1004"/>
      <c r="F1333" s="1004"/>
      <c r="G1333" s="643"/>
      <c r="H1333" s="643"/>
      <c r="I1333" s="643"/>
      <c r="J1333" s="643"/>
      <c r="K1333" s="643"/>
      <c r="L1333" s="644"/>
      <c r="M1333" s="662"/>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9"/>
      <c r="AT1333" s="658"/>
      <c r="AU1333" s="659"/>
      <c r="AV1333" s="659"/>
      <c r="AW1333" s="659"/>
      <c r="AX1333" s="658"/>
      <c r="AY1333" s="659"/>
      <c r="AZ1333" s="658"/>
      <c r="BA1333" s="658"/>
      <c r="BB1333" s="659"/>
      <c r="BC1333" s="658"/>
      <c r="BD1333" s="658"/>
      <c r="BE1333" s="658"/>
      <c r="BF1333" s="658"/>
      <c r="BG1333" s="658"/>
      <c r="BH1333" s="658"/>
      <c r="BI1333" s="658"/>
      <c r="BJ1333" s="663"/>
      <c r="BK1333" s="660"/>
      <c r="BL1333" s="660"/>
      <c r="BM1333" s="660"/>
      <c r="BN1333" s="660"/>
      <c r="BO1333" s="661"/>
      <c r="BP1333" s="660"/>
      <c r="BQ1333" s="660"/>
      <c r="BR1333" s="664"/>
      <c r="BS1333" s="664"/>
      <c r="BT1333" s="660"/>
      <c r="BU1333" s="661"/>
      <c r="BV1333" s="660"/>
    </row>
    <row r="1334" spans="1:74" ht="24">
      <c r="A1334" s="642"/>
      <c r="B1334" s="1004"/>
      <c r="C1334" s="1004"/>
      <c r="D1334" s="1004"/>
      <c r="E1334" s="1004"/>
      <c r="F1334" s="1004"/>
      <c r="G1334" s="643"/>
      <c r="H1334" s="643"/>
      <c r="I1334" s="643"/>
      <c r="J1334" s="643"/>
      <c r="K1334" s="643"/>
      <c r="L1334" s="644"/>
      <c r="M1334" s="662"/>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9"/>
      <c r="AT1334" s="658"/>
      <c r="AU1334" s="659"/>
      <c r="AV1334" s="659"/>
      <c r="AW1334" s="659"/>
      <c r="AX1334" s="658"/>
      <c r="AY1334" s="659"/>
      <c r="AZ1334" s="658"/>
      <c r="BA1334" s="658"/>
      <c r="BB1334" s="659"/>
      <c r="BC1334" s="658"/>
      <c r="BD1334" s="658"/>
      <c r="BE1334" s="658"/>
      <c r="BF1334" s="658"/>
      <c r="BG1334" s="658"/>
      <c r="BH1334" s="658"/>
      <c r="BI1334" s="658"/>
      <c r="BJ1334" s="663"/>
      <c r="BK1334" s="660"/>
      <c r="BL1334" s="660"/>
      <c r="BM1334" s="660"/>
      <c r="BN1334" s="660"/>
      <c r="BO1334" s="661"/>
      <c r="BP1334" s="660"/>
      <c r="BQ1334" s="660"/>
      <c r="BR1334" s="664"/>
      <c r="BS1334" s="664"/>
      <c r="BT1334" s="660"/>
      <c r="BU1334" s="661"/>
      <c r="BV1334" s="660"/>
    </row>
    <row r="1335" spans="1:74" ht="24">
      <c r="A1335" s="642"/>
      <c r="B1335" s="1004"/>
      <c r="C1335" s="1004"/>
      <c r="D1335" s="1004"/>
      <c r="E1335" s="1004"/>
      <c r="F1335" s="1004"/>
      <c r="G1335" s="643"/>
      <c r="H1335" s="643"/>
      <c r="I1335" s="643"/>
      <c r="J1335" s="643"/>
      <c r="K1335" s="643"/>
      <c r="L1335" s="644"/>
      <c r="M1335" s="662"/>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9"/>
      <c r="AT1335" s="658"/>
      <c r="AU1335" s="659"/>
      <c r="AV1335" s="659"/>
      <c r="AW1335" s="659"/>
      <c r="AX1335" s="658"/>
      <c r="AY1335" s="659"/>
      <c r="AZ1335" s="658"/>
      <c r="BA1335" s="658"/>
      <c r="BB1335" s="659"/>
      <c r="BC1335" s="658"/>
      <c r="BD1335" s="658"/>
      <c r="BE1335" s="658"/>
      <c r="BF1335" s="658"/>
      <c r="BG1335" s="658"/>
      <c r="BH1335" s="658"/>
      <c r="BI1335" s="658"/>
      <c r="BJ1335" s="663"/>
      <c r="BK1335" s="660"/>
      <c r="BL1335" s="660"/>
      <c r="BM1335" s="660"/>
      <c r="BN1335" s="660"/>
      <c r="BO1335" s="661"/>
      <c r="BP1335" s="660"/>
      <c r="BQ1335" s="660"/>
      <c r="BR1335" s="664"/>
      <c r="BS1335" s="664"/>
      <c r="BT1335" s="660"/>
      <c r="BU1335" s="661"/>
      <c r="BV1335" s="660"/>
    </row>
    <row r="1336" spans="1:74" ht="24">
      <c r="A1336" s="642"/>
      <c r="B1336" s="1004"/>
      <c r="C1336" s="1004"/>
      <c r="D1336" s="1004"/>
      <c r="E1336" s="1004"/>
      <c r="F1336" s="1004"/>
      <c r="G1336" s="643"/>
      <c r="H1336" s="643"/>
      <c r="I1336" s="643"/>
      <c r="J1336" s="643"/>
      <c r="K1336" s="643"/>
      <c r="L1336" s="644"/>
      <c r="M1336" s="662"/>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9"/>
      <c r="AT1336" s="658"/>
      <c r="AU1336" s="659"/>
      <c r="AV1336" s="659"/>
      <c r="AW1336" s="659"/>
      <c r="AX1336" s="658"/>
      <c r="AY1336" s="659"/>
      <c r="AZ1336" s="658"/>
      <c r="BA1336" s="658"/>
      <c r="BB1336" s="659"/>
      <c r="BC1336" s="658"/>
      <c r="BD1336" s="658"/>
      <c r="BE1336" s="658"/>
      <c r="BF1336" s="658"/>
      <c r="BG1336" s="658"/>
      <c r="BH1336" s="658"/>
      <c r="BI1336" s="658"/>
      <c r="BJ1336" s="663"/>
      <c r="BK1336" s="660"/>
      <c r="BL1336" s="660"/>
      <c r="BM1336" s="660"/>
      <c r="BN1336" s="660"/>
      <c r="BO1336" s="661"/>
      <c r="BP1336" s="660"/>
      <c r="BQ1336" s="660"/>
      <c r="BR1336" s="664"/>
      <c r="BS1336" s="664"/>
      <c r="BT1336" s="660"/>
      <c r="BU1336" s="661"/>
      <c r="BV1336" s="660"/>
    </row>
    <row r="1337" spans="1:74" ht="24">
      <c r="A1337" s="642"/>
      <c r="B1337" s="1004"/>
      <c r="C1337" s="1004"/>
      <c r="D1337" s="1004"/>
      <c r="E1337" s="1004"/>
      <c r="F1337" s="1004"/>
      <c r="G1337" s="643"/>
      <c r="H1337" s="643"/>
      <c r="I1337" s="643"/>
      <c r="J1337" s="643"/>
      <c r="K1337" s="643"/>
      <c r="L1337" s="644"/>
      <c r="M1337" s="662"/>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9"/>
      <c r="AT1337" s="658"/>
      <c r="AU1337" s="659"/>
      <c r="AV1337" s="659"/>
      <c r="AW1337" s="659"/>
      <c r="AX1337" s="658"/>
      <c r="AY1337" s="659"/>
      <c r="AZ1337" s="658"/>
      <c r="BA1337" s="658"/>
      <c r="BB1337" s="659"/>
      <c r="BC1337" s="658"/>
      <c r="BD1337" s="658"/>
      <c r="BE1337" s="658"/>
      <c r="BF1337" s="658"/>
      <c r="BG1337" s="658"/>
      <c r="BH1337" s="658"/>
      <c r="BI1337" s="658"/>
      <c r="BJ1337" s="663"/>
      <c r="BK1337" s="660"/>
      <c r="BL1337" s="660"/>
      <c r="BM1337" s="660"/>
      <c r="BN1337" s="660"/>
      <c r="BO1337" s="661"/>
      <c r="BP1337" s="660"/>
      <c r="BQ1337" s="660"/>
      <c r="BR1337" s="664"/>
      <c r="BS1337" s="664"/>
      <c r="BT1337" s="660"/>
      <c r="BU1337" s="661"/>
      <c r="BV1337" s="660"/>
    </row>
    <row r="1338" spans="1:74" ht="24">
      <c r="A1338" s="642"/>
      <c r="B1338" s="1004"/>
      <c r="C1338" s="1004"/>
      <c r="D1338" s="1004"/>
      <c r="E1338" s="1004"/>
      <c r="F1338" s="1004"/>
      <c r="G1338" s="643"/>
      <c r="H1338" s="643"/>
      <c r="I1338" s="643"/>
      <c r="J1338" s="643"/>
      <c r="K1338" s="643"/>
      <c r="L1338" s="644"/>
      <c r="M1338" s="662"/>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9"/>
      <c r="AT1338" s="658"/>
      <c r="AU1338" s="659"/>
      <c r="AV1338" s="659"/>
      <c r="AW1338" s="659"/>
      <c r="AX1338" s="658"/>
      <c r="AY1338" s="659"/>
      <c r="AZ1338" s="658"/>
      <c r="BA1338" s="658"/>
      <c r="BB1338" s="659"/>
      <c r="BC1338" s="658"/>
      <c r="BD1338" s="658"/>
      <c r="BE1338" s="658"/>
      <c r="BF1338" s="658"/>
      <c r="BG1338" s="658"/>
      <c r="BH1338" s="658"/>
      <c r="BI1338" s="658"/>
      <c r="BJ1338" s="663"/>
      <c r="BK1338" s="660"/>
      <c r="BL1338" s="660"/>
      <c r="BM1338" s="660"/>
      <c r="BN1338" s="660"/>
      <c r="BO1338" s="661"/>
      <c r="BP1338" s="660"/>
      <c r="BQ1338" s="660"/>
      <c r="BR1338" s="664"/>
      <c r="BS1338" s="664"/>
      <c r="BT1338" s="660"/>
      <c r="BU1338" s="661"/>
      <c r="BV1338" s="660"/>
    </row>
    <row r="1339" spans="1:74" ht="24">
      <c r="A1339" s="642"/>
      <c r="B1339" s="1004"/>
      <c r="C1339" s="1004"/>
      <c r="D1339" s="1004"/>
      <c r="E1339" s="1004"/>
      <c r="F1339" s="1004"/>
      <c r="G1339" s="643"/>
      <c r="H1339" s="643"/>
      <c r="I1339" s="643"/>
      <c r="J1339" s="643"/>
      <c r="K1339" s="643"/>
      <c r="L1339" s="644"/>
      <c r="M1339" s="662"/>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9"/>
      <c r="AT1339" s="658"/>
      <c r="AU1339" s="659"/>
      <c r="AV1339" s="659"/>
      <c r="AW1339" s="659"/>
      <c r="AX1339" s="658"/>
      <c r="AY1339" s="659"/>
      <c r="AZ1339" s="658"/>
      <c r="BA1339" s="658"/>
      <c r="BB1339" s="659"/>
      <c r="BC1339" s="658"/>
      <c r="BD1339" s="658"/>
      <c r="BE1339" s="658"/>
      <c r="BF1339" s="658"/>
      <c r="BG1339" s="658"/>
      <c r="BH1339" s="658"/>
      <c r="BI1339" s="658"/>
      <c r="BJ1339" s="663"/>
      <c r="BK1339" s="660"/>
      <c r="BL1339" s="660"/>
      <c r="BM1339" s="660"/>
      <c r="BN1339" s="660"/>
      <c r="BO1339" s="661"/>
      <c r="BP1339" s="660"/>
      <c r="BQ1339" s="660"/>
      <c r="BR1339" s="664"/>
      <c r="BS1339" s="664"/>
      <c r="BT1339" s="660"/>
      <c r="BU1339" s="661"/>
      <c r="BV1339" s="660"/>
    </row>
    <row r="1340" spans="1:74" ht="24">
      <c r="A1340" s="642"/>
      <c r="B1340" s="1004"/>
      <c r="C1340" s="1004"/>
      <c r="D1340" s="1004"/>
      <c r="E1340" s="1004"/>
      <c r="F1340" s="1004"/>
      <c r="G1340" s="643"/>
      <c r="H1340" s="643"/>
      <c r="I1340" s="643"/>
      <c r="J1340" s="643"/>
      <c r="K1340" s="643"/>
      <c r="L1340" s="644"/>
      <c r="M1340" s="662"/>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9"/>
      <c r="AT1340" s="658"/>
      <c r="AU1340" s="659"/>
      <c r="AV1340" s="659"/>
      <c r="AW1340" s="659"/>
      <c r="AX1340" s="658"/>
      <c r="AY1340" s="659"/>
      <c r="AZ1340" s="658"/>
      <c r="BA1340" s="658"/>
      <c r="BB1340" s="659"/>
      <c r="BC1340" s="658"/>
      <c r="BD1340" s="658"/>
      <c r="BE1340" s="658"/>
      <c r="BF1340" s="658"/>
      <c r="BG1340" s="658"/>
      <c r="BH1340" s="658"/>
      <c r="BI1340" s="658"/>
      <c r="BJ1340" s="663"/>
      <c r="BK1340" s="660"/>
      <c r="BL1340" s="660"/>
      <c r="BM1340" s="660"/>
      <c r="BN1340" s="660"/>
      <c r="BO1340" s="661"/>
      <c r="BP1340" s="660"/>
      <c r="BQ1340" s="660"/>
      <c r="BR1340" s="664"/>
      <c r="BS1340" s="664"/>
      <c r="BT1340" s="660"/>
      <c r="BU1340" s="661"/>
      <c r="BV1340" s="660"/>
    </row>
    <row r="1341" spans="1:74" ht="24">
      <c r="A1341" s="642"/>
      <c r="B1341" s="1004"/>
      <c r="C1341" s="1004"/>
      <c r="D1341" s="1004"/>
      <c r="E1341" s="1004"/>
      <c r="F1341" s="1004"/>
      <c r="G1341" s="643"/>
      <c r="H1341" s="643"/>
      <c r="I1341" s="643"/>
      <c r="J1341" s="643"/>
      <c r="K1341" s="643"/>
      <c r="L1341" s="644"/>
      <c r="M1341" s="662"/>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9"/>
      <c r="AT1341" s="658"/>
      <c r="AU1341" s="659"/>
      <c r="AV1341" s="659"/>
      <c r="AW1341" s="659"/>
      <c r="AX1341" s="658"/>
      <c r="AY1341" s="659"/>
      <c r="AZ1341" s="658"/>
      <c r="BA1341" s="658"/>
      <c r="BB1341" s="659"/>
      <c r="BC1341" s="658"/>
      <c r="BD1341" s="658"/>
      <c r="BE1341" s="658"/>
      <c r="BF1341" s="658"/>
      <c r="BG1341" s="658"/>
      <c r="BH1341" s="658"/>
      <c r="BI1341" s="658"/>
      <c r="BJ1341" s="663"/>
      <c r="BK1341" s="660"/>
      <c r="BL1341" s="660"/>
      <c r="BM1341" s="660"/>
      <c r="BN1341" s="660"/>
      <c r="BO1341" s="661"/>
      <c r="BP1341" s="660"/>
      <c r="BQ1341" s="660"/>
      <c r="BR1341" s="664"/>
      <c r="BS1341" s="664"/>
      <c r="BT1341" s="660"/>
      <c r="BU1341" s="661"/>
      <c r="BV1341" s="660"/>
    </row>
    <row r="1342" spans="1:74" ht="24">
      <c r="A1342" s="642"/>
      <c r="B1342" s="1004"/>
      <c r="C1342" s="1004"/>
      <c r="D1342" s="1004"/>
      <c r="E1342" s="1004"/>
      <c r="F1342" s="1004"/>
      <c r="G1342" s="643"/>
      <c r="H1342" s="643"/>
      <c r="I1342" s="643"/>
      <c r="J1342" s="643"/>
      <c r="K1342" s="643"/>
      <c r="L1342" s="644"/>
      <c r="M1342" s="662"/>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9"/>
      <c r="AT1342" s="658"/>
      <c r="AU1342" s="659"/>
      <c r="AV1342" s="659"/>
      <c r="AW1342" s="659"/>
      <c r="AX1342" s="658"/>
      <c r="AY1342" s="659"/>
      <c r="AZ1342" s="658"/>
      <c r="BA1342" s="658"/>
      <c r="BB1342" s="659"/>
      <c r="BC1342" s="658"/>
      <c r="BD1342" s="658"/>
      <c r="BE1342" s="658"/>
      <c r="BF1342" s="658"/>
      <c r="BG1342" s="658"/>
      <c r="BH1342" s="658"/>
      <c r="BI1342" s="658"/>
      <c r="BJ1342" s="663"/>
      <c r="BK1342" s="660"/>
      <c r="BL1342" s="660"/>
      <c r="BM1342" s="660"/>
      <c r="BN1342" s="660"/>
      <c r="BO1342" s="661"/>
      <c r="BP1342" s="660"/>
      <c r="BQ1342" s="660"/>
      <c r="BR1342" s="664"/>
      <c r="BS1342" s="664"/>
      <c r="BT1342" s="660"/>
      <c r="BU1342" s="661"/>
      <c r="BV1342" s="660"/>
    </row>
    <row r="1343" spans="1:74" ht="24">
      <c r="A1343" s="642"/>
      <c r="B1343" s="1004"/>
      <c r="C1343" s="1004"/>
      <c r="D1343" s="1004"/>
      <c r="E1343" s="1004"/>
      <c r="F1343" s="1004"/>
      <c r="G1343" s="643"/>
      <c r="H1343" s="643"/>
      <c r="I1343" s="643"/>
      <c r="J1343" s="643"/>
      <c r="K1343" s="643"/>
      <c r="L1343" s="644"/>
      <c r="M1343" s="662"/>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9"/>
      <c r="AT1343" s="658"/>
      <c r="AU1343" s="659"/>
      <c r="AV1343" s="659"/>
      <c r="AW1343" s="659"/>
      <c r="AX1343" s="658"/>
      <c r="AY1343" s="659"/>
      <c r="AZ1343" s="658"/>
      <c r="BA1343" s="658"/>
      <c r="BB1343" s="659"/>
      <c r="BC1343" s="658"/>
      <c r="BD1343" s="658"/>
      <c r="BE1343" s="658"/>
      <c r="BF1343" s="658"/>
      <c r="BG1343" s="658"/>
      <c r="BH1343" s="658"/>
      <c r="BI1343" s="658"/>
      <c r="BJ1343" s="663"/>
      <c r="BK1343" s="660"/>
      <c r="BL1343" s="660"/>
      <c r="BM1343" s="660"/>
      <c r="BN1343" s="660"/>
      <c r="BO1343" s="661"/>
      <c r="BP1343" s="660"/>
      <c r="BQ1343" s="660"/>
      <c r="BR1343" s="664"/>
      <c r="BS1343" s="664"/>
      <c r="BT1343" s="660"/>
      <c r="BU1343" s="661"/>
      <c r="BV1343" s="660"/>
    </row>
    <row r="1344" spans="1:74" ht="24">
      <c r="A1344" s="642"/>
      <c r="B1344" s="1004"/>
      <c r="C1344" s="1004"/>
      <c r="D1344" s="1004"/>
      <c r="E1344" s="1004"/>
      <c r="F1344" s="1004"/>
      <c r="G1344" s="643"/>
      <c r="H1344" s="643"/>
      <c r="I1344" s="643"/>
      <c r="J1344" s="643"/>
      <c r="K1344" s="643"/>
      <c r="L1344" s="644"/>
      <c r="M1344" s="662"/>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9"/>
      <c r="AT1344" s="658"/>
      <c r="AU1344" s="659"/>
      <c r="AV1344" s="659"/>
      <c r="AW1344" s="659"/>
      <c r="AX1344" s="658"/>
      <c r="AY1344" s="659"/>
      <c r="AZ1344" s="658"/>
      <c r="BA1344" s="658"/>
      <c r="BB1344" s="659"/>
      <c r="BC1344" s="658"/>
      <c r="BD1344" s="658"/>
      <c r="BE1344" s="658"/>
      <c r="BF1344" s="658"/>
      <c r="BG1344" s="658"/>
      <c r="BH1344" s="658"/>
      <c r="BI1344" s="658"/>
      <c r="BJ1344" s="663"/>
      <c r="BK1344" s="660"/>
      <c r="BL1344" s="660"/>
      <c r="BM1344" s="660"/>
      <c r="BN1344" s="660"/>
      <c r="BO1344" s="661"/>
      <c r="BP1344" s="660"/>
      <c r="BQ1344" s="660"/>
      <c r="BR1344" s="664"/>
      <c r="BS1344" s="664"/>
      <c r="BT1344" s="660"/>
      <c r="BU1344" s="661"/>
      <c r="BV1344" s="660"/>
    </row>
    <row r="1345" spans="1:74" ht="24">
      <c r="A1345" s="642"/>
      <c r="B1345" s="1004"/>
      <c r="C1345" s="1004"/>
      <c r="D1345" s="1004"/>
      <c r="E1345" s="1004"/>
      <c r="F1345" s="1004"/>
      <c r="G1345" s="643"/>
      <c r="H1345" s="643"/>
      <c r="I1345" s="643"/>
      <c r="J1345" s="643"/>
      <c r="K1345" s="643"/>
      <c r="L1345" s="644"/>
      <c r="M1345" s="662"/>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9"/>
      <c r="AT1345" s="658"/>
      <c r="AU1345" s="659"/>
      <c r="AV1345" s="659"/>
      <c r="AW1345" s="659"/>
      <c r="AX1345" s="658"/>
      <c r="AY1345" s="659"/>
      <c r="AZ1345" s="658"/>
      <c r="BA1345" s="658"/>
      <c r="BB1345" s="659"/>
      <c r="BC1345" s="658"/>
      <c r="BD1345" s="658"/>
      <c r="BE1345" s="658"/>
      <c r="BF1345" s="658"/>
      <c r="BG1345" s="658"/>
      <c r="BH1345" s="658"/>
      <c r="BI1345" s="658"/>
      <c r="BJ1345" s="663"/>
      <c r="BK1345" s="660"/>
      <c r="BL1345" s="660"/>
      <c r="BM1345" s="660"/>
      <c r="BN1345" s="660"/>
      <c r="BO1345" s="661"/>
      <c r="BP1345" s="660"/>
      <c r="BQ1345" s="660"/>
      <c r="BR1345" s="664"/>
      <c r="BS1345" s="664"/>
      <c r="BT1345" s="660"/>
      <c r="BU1345" s="661"/>
      <c r="BV1345" s="660"/>
    </row>
    <row r="1346" spans="1:74" ht="24">
      <c r="A1346" s="642"/>
      <c r="B1346" s="1004"/>
      <c r="C1346" s="1004"/>
      <c r="D1346" s="1004"/>
      <c r="E1346" s="1004"/>
      <c r="F1346" s="1004"/>
      <c r="G1346" s="643"/>
      <c r="H1346" s="643"/>
      <c r="I1346" s="643"/>
      <c r="J1346" s="643"/>
      <c r="K1346" s="643"/>
      <c r="L1346" s="644"/>
      <c r="M1346" s="662"/>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9"/>
      <c r="AT1346" s="658"/>
      <c r="AU1346" s="659"/>
      <c r="AV1346" s="659"/>
      <c r="AW1346" s="659"/>
      <c r="AX1346" s="658"/>
      <c r="AY1346" s="659"/>
      <c r="AZ1346" s="658"/>
      <c r="BA1346" s="658"/>
      <c r="BB1346" s="659"/>
      <c r="BC1346" s="658"/>
      <c r="BD1346" s="658"/>
      <c r="BE1346" s="658"/>
      <c r="BF1346" s="658"/>
      <c r="BG1346" s="658"/>
      <c r="BH1346" s="658"/>
      <c r="BI1346" s="658"/>
      <c r="BJ1346" s="663"/>
      <c r="BK1346" s="660"/>
      <c r="BL1346" s="660"/>
      <c r="BM1346" s="660"/>
      <c r="BN1346" s="660"/>
      <c r="BO1346" s="661"/>
      <c r="BP1346" s="660"/>
      <c r="BQ1346" s="660"/>
      <c r="BR1346" s="664"/>
      <c r="BS1346" s="664"/>
      <c r="BT1346" s="660"/>
      <c r="BU1346" s="661"/>
      <c r="BV1346" s="660"/>
    </row>
    <row r="1347" spans="1:74" ht="24">
      <c r="A1347" s="642"/>
      <c r="B1347" s="1004"/>
      <c r="C1347" s="1004"/>
      <c r="D1347" s="1004"/>
      <c r="E1347" s="1004"/>
      <c r="F1347" s="1004"/>
      <c r="G1347" s="643"/>
      <c r="H1347" s="643"/>
      <c r="I1347" s="643"/>
      <c r="J1347" s="643"/>
      <c r="K1347" s="643"/>
      <c r="L1347" s="644"/>
      <c r="M1347" s="662"/>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9"/>
      <c r="AT1347" s="658"/>
      <c r="AU1347" s="659"/>
      <c r="AV1347" s="659"/>
      <c r="AW1347" s="659"/>
      <c r="AX1347" s="658"/>
      <c r="AY1347" s="659"/>
      <c r="AZ1347" s="658"/>
      <c r="BA1347" s="658"/>
      <c r="BB1347" s="659"/>
      <c r="BC1347" s="658"/>
      <c r="BD1347" s="658"/>
      <c r="BE1347" s="658"/>
      <c r="BF1347" s="658"/>
      <c r="BG1347" s="658"/>
      <c r="BH1347" s="658"/>
      <c r="BI1347" s="658"/>
      <c r="BJ1347" s="663"/>
      <c r="BK1347" s="660"/>
      <c r="BL1347" s="660"/>
      <c r="BM1347" s="660"/>
      <c r="BN1347" s="660"/>
      <c r="BO1347" s="661"/>
      <c r="BP1347" s="660"/>
      <c r="BQ1347" s="660"/>
      <c r="BR1347" s="664"/>
      <c r="BS1347" s="664"/>
      <c r="BT1347" s="660"/>
      <c r="BU1347" s="661"/>
      <c r="BV1347" s="660"/>
    </row>
    <row r="1348" spans="1:74" ht="24">
      <c r="A1348" s="642"/>
      <c r="B1348" s="1004"/>
      <c r="C1348" s="1004"/>
      <c r="D1348" s="1004"/>
      <c r="E1348" s="1004"/>
      <c r="F1348" s="1004"/>
      <c r="G1348" s="643"/>
      <c r="H1348" s="643"/>
      <c r="I1348" s="643"/>
      <c r="J1348" s="643"/>
      <c r="K1348" s="643"/>
      <c r="L1348" s="644"/>
      <c r="M1348" s="662"/>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9"/>
      <c r="AT1348" s="658"/>
      <c r="AU1348" s="659"/>
      <c r="AV1348" s="659"/>
      <c r="AW1348" s="659"/>
      <c r="AX1348" s="658"/>
      <c r="AY1348" s="659"/>
      <c r="AZ1348" s="658"/>
      <c r="BA1348" s="658"/>
      <c r="BB1348" s="659"/>
      <c r="BC1348" s="658"/>
      <c r="BD1348" s="658"/>
      <c r="BE1348" s="658"/>
      <c r="BF1348" s="658"/>
      <c r="BG1348" s="658"/>
      <c r="BH1348" s="658"/>
      <c r="BI1348" s="658"/>
      <c r="BJ1348" s="663"/>
      <c r="BK1348" s="660"/>
      <c r="BL1348" s="660"/>
      <c r="BM1348" s="660"/>
      <c r="BN1348" s="660"/>
      <c r="BO1348" s="661"/>
      <c r="BP1348" s="660"/>
      <c r="BQ1348" s="660"/>
      <c r="BR1348" s="664"/>
      <c r="BS1348" s="664"/>
      <c r="BT1348" s="660"/>
      <c r="BU1348" s="661"/>
      <c r="BV1348" s="660"/>
    </row>
    <row r="1349" spans="1:74" ht="24">
      <c r="A1349" s="642"/>
      <c r="B1349" s="1004"/>
      <c r="C1349" s="1004"/>
      <c r="D1349" s="1004"/>
      <c r="E1349" s="1004"/>
      <c r="F1349" s="1004"/>
      <c r="G1349" s="643"/>
      <c r="H1349" s="643"/>
      <c r="I1349" s="643"/>
      <c r="J1349" s="643"/>
      <c r="K1349" s="643"/>
      <c r="L1349" s="644"/>
      <c r="M1349" s="662"/>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9"/>
      <c r="AT1349" s="658"/>
      <c r="AU1349" s="659"/>
      <c r="AV1349" s="659"/>
      <c r="AW1349" s="659"/>
      <c r="AX1349" s="658"/>
      <c r="AY1349" s="659"/>
      <c r="AZ1349" s="658"/>
      <c r="BA1349" s="658"/>
      <c r="BB1349" s="659"/>
      <c r="BC1349" s="658"/>
      <c r="BD1349" s="658"/>
      <c r="BE1349" s="658"/>
      <c r="BF1349" s="658"/>
      <c r="BG1349" s="658"/>
      <c r="BH1349" s="658"/>
      <c r="BI1349" s="658"/>
      <c r="BJ1349" s="663"/>
      <c r="BK1349" s="660"/>
      <c r="BL1349" s="660"/>
      <c r="BM1349" s="660"/>
      <c r="BN1349" s="660"/>
      <c r="BO1349" s="661"/>
      <c r="BP1349" s="660"/>
      <c r="BQ1349" s="660"/>
      <c r="BR1349" s="664"/>
      <c r="BS1349" s="664"/>
      <c r="BT1349" s="660"/>
      <c r="BU1349" s="661"/>
      <c r="BV1349" s="660"/>
    </row>
    <row r="1350" spans="1:74" ht="24">
      <c r="A1350" s="642"/>
      <c r="B1350" s="1004"/>
      <c r="C1350" s="1004"/>
      <c r="D1350" s="1004"/>
      <c r="E1350" s="1004"/>
      <c r="F1350" s="1004"/>
      <c r="G1350" s="643"/>
      <c r="H1350" s="643"/>
      <c r="I1350" s="643"/>
      <c r="J1350" s="643"/>
      <c r="K1350" s="643"/>
      <c r="L1350" s="644"/>
      <c r="M1350" s="662"/>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9"/>
      <c r="AT1350" s="658"/>
      <c r="AU1350" s="659"/>
      <c r="AV1350" s="659"/>
      <c r="AW1350" s="659"/>
      <c r="AX1350" s="658"/>
      <c r="AY1350" s="659"/>
      <c r="AZ1350" s="658"/>
      <c r="BA1350" s="658"/>
      <c r="BB1350" s="659"/>
      <c r="BC1350" s="658"/>
      <c r="BD1350" s="658"/>
      <c r="BE1350" s="658"/>
      <c r="BF1350" s="658"/>
      <c r="BG1350" s="658"/>
      <c r="BH1350" s="658"/>
      <c r="BI1350" s="658"/>
      <c r="BJ1350" s="663"/>
      <c r="BK1350" s="660"/>
      <c r="BL1350" s="660"/>
      <c r="BM1350" s="660"/>
      <c r="BN1350" s="660"/>
      <c r="BO1350" s="661"/>
      <c r="BP1350" s="660"/>
      <c r="BQ1350" s="660"/>
      <c r="BR1350" s="664"/>
      <c r="BS1350" s="664"/>
      <c r="BT1350" s="660"/>
      <c r="BU1350" s="661"/>
      <c r="BV1350" s="660"/>
    </row>
    <row r="1351" spans="1:74" ht="24">
      <c r="A1351" s="642"/>
      <c r="B1351" s="1004"/>
      <c r="C1351" s="1004"/>
      <c r="D1351" s="1004"/>
      <c r="E1351" s="1004"/>
      <c r="F1351" s="1004"/>
      <c r="G1351" s="643"/>
      <c r="H1351" s="643"/>
      <c r="I1351" s="643"/>
      <c r="J1351" s="643"/>
      <c r="K1351" s="643"/>
      <c r="L1351" s="644"/>
      <c r="M1351" s="662"/>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9"/>
      <c r="AT1351" s="658"/>
      <c r="AU1351" s="659"/>
      <c r="AV1351" s="659"/>
      <c r="AW1351" s="659"/>
      <c r="AX1351" s="658"/>
      <c r="AY1351" s="659"/>
      <c r="AZ1351" s="658"/>
      <c r="BA1351" s="658"/>
      <c r="BB1351" s="659"/>
      <c r="BC1351" s="658"/>
      <c r="BD1351" s="658"/>
      <c r="BE1351" s="658"/>
      <c r="BF1351" s="658"/>
      <c r="BG1351" s="658"/>
      <c r="BH1351" s="658"/>
      <c r="BI1351" s="658"/>
      <c r="BJ1351" s="663"/>
      <c r="BK1351" s="660"/>
      <c r="BL1351" s="660"/>
      <c r="BM1351" s="660"/>
      <c r="BN1351" s="660"/>
      <c r="BO1351" s="661"/>
      <c r="BP1351" s="660"/>
      <c r="BQ1351" s="660"/>
      <c r="BR1351" s="664"/>
      <c r="BS1351" s="664"/>
      <c r="BT1351" s="660"/>
      <c r="BU1351" s="661"/>
      <c r="BV1351" s="660"/>
    </row>
    <row r="1352" spans="1:74" ht="24">
      <c r="A1352" s="642"/>
      <c r="B1352" s="1004"/>
      <c r="C1352" s="1004"/>
      <c r="D1352" s="1004"/>
      <c r="E1352" s="1004"/>
      <c r="F1352" s="1004"/>
      <c r="G1352" s="643"/>
      <c r="H1352" s="643"/>
      <c r="I1352" s="643"/>
      <c r="J1352" s="643"/>
      <c r="K1352" s="643"/>
      <c r="L1352" s="644"/>
      <c r="M1352" s="662"/>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9"/>
      <c r="AT1352" s="658"/>
      <c r="AU1352" s="659"/>
      <c r="AV1352" s="659"/>
      <c r="AW1352" s="659"/>
      <c r="AX1352" s="658"/>
      <c r="AY1352" s="659"/>
      <c r="AZ1352" s="658"/>
      <c r="BA1352" s="658"/>
      <c r="BB1352" s="659"/>
      <c r="BC1352" s="658"/>
      <c r="BD1352" s="658"/>
      <c r="BE1352" s="658"/>
      <c r="BF1352" s="658"/>
      <c r="BG1352" s="658"/>
      <c r="BH1352" s="658"/>
      <c r="BI1352" s="658"/>
      <c r="BJ1352" s="663"/>
      <c r="BK1352" s="660"/>
      <c r="BL1352" s="660"/>
      <c r="BM1352" s="660"/>
      <c r="BN1352" s="660"/>
      <c r="BO1352" s="661"/>
      <c r="BP1352" s="660"/>
      <c r="BQ1352" s="660"/>
      <c r="BR1352" s="664"/>
      <c r="BS1352" s="664"/>
      <c r="BT1352" s="660"/>
      <c r="BU1352" s="661"/>
      <c r="BV1352" s="660"/>
    </row>
    <row r="1353" spans="1:74" ht="24">
      <c r="A1353" s="642"/>
      <c r="B1353" s="1004"/>
      <c r="C1353" s="1004"/>
      <c r="D1353" s="1004"/>
      <c r="E1353" s="1004"/>
      <c r="F1353" s="1004"/>
      <c r="G1353" s="643"/>
      <c r="H1353" s="643"/>
      <c r="I1353" s="643"/>
      <c r="J1353" s="643"/>
      <c r="K1353" s="643"/>
      <c r="L1353" s="644"/>
      <c r="M1353" s="662"/>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9"/>
      <c r="AT1353" s="658"/>
      <c r="AU1353" s="659"/>
      <c r="AV1353" s="659"/>
      <c r="AW1353" s="659"/>
      <c r="AX1353" s="658"/>
      <c r="AY1353" s="659"/>
      <c r="AZ1353" s="658"/>
      <c r="BA1353" s="658"/>
      <c r="BB1353" s="659"/>
      <c r="BC1353" s="658"/>
      <c r="BD1353" s="658"/>
      <c r="BE1353" s="658"/>
      <c r="BF1353" s="658"/>
      <c r="BG1353" s="658"/>
      <c r="BH1353" s="658"/>
      <c r="BI1353" s="658"/>
      <c r="BJ1353" s="663"/>
      <c r="BK1353" s="660"/>
      <c r="BL1353" s="660"/>
      <c r="BM1353" s="660"/>
      <c r="BN1353" s="660"/>
      <c r="BO1353" s="661"/>
      <c r="BP1353" s="660"/>
      <c r="BQ1353" s="660"/>
      <c r="BR1353" s="664"/>
      <c r="BS1353" s="664"/>
      <c r="BT1353" s="660"/>
      <c r="BU1353" s="661"/>
      <c r="BV1353" s="660"/>
    </row>
    <row r="1354" spans="1:74" ht="24">
      <c r="A1354" s="642"/>
      <c r="B1354" s="1004"/>
      <c r="C1354" s="1004"/>
      <c r="D1354" s="1004"/>
      <c r="E1354" s="1004"/>
      <c r="F1354" s="1004"/>
      <c r="G1354" s="643"/>
      <c r="H1354" s="643"/>
      <c r="I1354" s="643"/>
      <c r="J1354" s="643"/>
      <c r="K1354" s="643"/>
      <c r="L1354" s="644"/>
      <c r="M1354" s="662"/>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9"/>
      <c r="AT1354" s="658"/>
      <c r="AU1354" s="659"/>
      <c r="AV1354" s="659"/>
      <c r="AW1354" s="659"/>
      <c r="AX1354" s="658"/>
      <c r="AY1354" s="659"/>
      <c r="AZ1354" s="658"/>
      <c r="BA1354" s="658"/>
      <c r="BB1354" s="659"/>
      <c r="BC1354" s="658"/>
      <c r="BD1354" s="658"/>
      <c r="BE1354" s="658"/>
      <c r="BF1354" s="658"/>
      <c r="BG1354" s="658"/>
      <c r="BH1354" s="658"/>
      <c r="BI1354" s="658"/>
      <c r="BJ1354" s="663"/>
      <c r="BK1354" s="660"/>
      <c r="BL1354" s="660"/>
      <c r="BM1354" s="660"/>
      <c r="BN1354" s="660"/>
      <c r="BO1354" s="661"/>
      <c r="BP1354" s="660"/>
      <c r="BQ1354" s="660"/>
      <c r="BR1354" s="664"/>
      <c r="BS1354" s="664"/>
      <c r="BT1354" s="660"/>
      <c r="BU1354" s="661"/>
      <c r="BV1354" s="660"/>
    </row>
    <row r="1355" spans="1:74" ht="24">
      <c r="A1355" s="642"/>
      <c r="B1355" s="1004"/>
      <c r="C1355" s="1004"/>
      <c r="D1355" s="1004"/>
      <c r="E1355" s="1004"/>
      <c r="F1355" s="1004"/>
      <c r="G1355" s="643"/>
      <c r="H1355" s="643"/>
      <c r="I1355" s="643"/>
      <c r="J1355" s="643"/>
      <c r="K1355" s="643"/>
      <c r="L1355" s="644"/>
      <c r="M1355" s="662"/>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9"/>
      <c r="AT1355" s="658"/>
      <c r="AU1355" s="659"/>
      <c r="AV1355" s="659"/>
      <c r="AW1355" s="659"/>
      <c r="AX1355" s="658"/>
      <c r="AY1355" s="659"/>
      <c r="AZ1355" s="658"/>
      <c r="BA1355" s="658"/>
      <c r="BB1355" s="659"/>
      <c r="BC1355" s="658"/>
      <c r="BD1355" s="658"/>
      <c r="BE1355" s="658"/>
      <c r="BF1355" s="658"/>
      <c r="BG1355" s="658"/>
      <c r="BH1355" s="658"/>
      <c r="BI1355" s="658"/>
      <c r="BJ1355" s="663"/>
      <c r="BK1355" s="660"/>
      <c r="BL1355" s="660"/>
      <c r="BM1355" s="660"/>
      <c r="BN1355" s="660"/>
      <c r="BO1355" s="661"/>
      <c r="BP1355" s="660"/>
      <c r="BQ1355" s="660"/>
      <c r="BR1355" s="664"/>
      <c r="BS1355" s="664"/>
      <c r="BT1355" s="660"/>
      <c r="BU1355" s="661"/>
      <c r="BV1355" s="660"/>
    </row>
    <row r="1356" spans="1:74" ht="24">
      <c r="A1356" s="642"/>
      <c r="B1356" s="1004"/>
      <c r="C1356" s="1004"/>
      <c r="D1356" s="1004"/>
      <c r="E1356" s="1004"/>
      <c r="F1356" s="1004"/>
      <c r="G1356" s="643"/>
      <c r="H1356" s="643"/>
      <c r="I1356" s="643"/>
      <c r="J1356" s="643"/>
      <c r="K1356" s="643"/>
      <c r="L1356" s="644"/>
      <c r="M1356" s="662"/>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9"/>
      <c r="AT1356" s="658"/>
      <c r="AU1356" s="659"/>
      <c r="AV1356" s="659"/>
      <c r="AW1356" s="659"/>
      <c r="AX1356" s="658"/>
      <c r="AY1356" s="659"/>
      <c r="AZ1356" s="658"/>
      <c r="BA1356" s="658"/>
      <c r="BB1356" s="659"/>
      <c r="BC1356" s="658"/>
      <c r="BD1356" s="658"/>
      <c r="BE1356" s="658"/>
      <c r="BF1356" s="658"/>
      <c r="BG1356" s="658"/>
      <c r="BH1356" s="658"/>
      <c r="BI1356" s="658"/>
      <c r="BJ1356" s="663"/>
      <c r="BK1356" s="660"/>
      <c r="BL1356" s="660"/>
      <c r="BM1356" s="660"/>
      <c r="BN1356" s="660"/>
      <c r="BO1356" s="661"/>
      <c r="BP1356" s="660"/>
      <c r="BQ1356" s="660"/>
      <c r="BR1356" s="664"/>
      <c r="BS1356" s="664"/>
      <c r="BT1356" s="660"/>
      <c r="BU1356" s="661"/>
      <c r="BV1356" s="660"/>
    </row>
    <row r="1357" spans="1:74" ht="24">
      <c r="A1357" s="642"/>
      <c r="B1357" s="1004"/>
      <c r="C1357" s="1004"/>
      <c r="D1357" s="1004"/>
      <c r="E1357" s="1004"/>
      <c r="F1357" s="1004"/>
      <c r="G1357" s="643"/>
      <c r="H1357" s="643"/>
      <c r="I1357" s="643"/>
      <c r="J1357" s="643"/>
      <c r="K1357" s="643"/>
      <c r="L1357" s="644"/>
      <c r="M1357" s="662"/>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9"/>
      <c r="AT1357" s="658"/>
      <c r="AU1357" s="659"/>
      <c r="AV1357" s="659"/>
      <c r="AW1357" s="659"/>
      <c r="AX1357" s="658"/>
      <c r="AY1357" s="659"/>
      <c r="AZ1357" s="658"/>
      <c r="BA1357" s="658"/>
      <c r="BB1357" s="659"/>
      <c r="BC1357" s="658"/>
      <c r="BD1357" s="658"/>
      <c r="BE1357" s="658"/>
      <c r="BF1357" s="658"/>
      <c r="BG1357" s="658"/>
      <c r="BH1357" s="658"/>
      <c r="BI1357" s="658"/>
      <c r="BJ1357" s="663"/>
      <c r="BK1357" s="660"/>
      <c r="BL1357" s="660"/>
      <c r="BM1357" s="660"/>
      <c r="BN1357" s="660"/>
      <c r="BO1357" s="661"/>
      <c r="BP1357" s="660"/>
      <c r="BQ1357" s="660"/>
      <c r="BR1357" s="664"/>
      <c r="BS1357" s="664"/>
      <c r="BT1357" s="660"/>
      <c r="BU1357" s="661"/>
      <c r="BV1357" s="660"/>
    </row>
    <row r="1358" spans="1:74" ht="24">
      <c r="A1358" s="642"/>
      <c r="B1358" s="1004"/>
      <c r="C1358" s="1004"/>
      <c r="D1358" s="1004"/>
      <c r="E1358" s="1004"/>
      <c r="F1358" s="1004"/>
      <c r="G1358" s="643"/>
      <c r="H1358" s="643"/>
      <c r="I1358" s="643"/>
      <c r="J1358" s="643"/>
      <c r="K1358" s="643"/>
      <c r="L1358" s="644"/>
      <c r="M1358" s="662"/>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9"/>
      <c r="AT1358" s="658"/>
      <c r="AU1358" s="659"/>
      <c r="AV1358" s="659"/>
      <c r="AW1358" s="659"/>
      <c r="AX1358" s="658"/>
      <c r="AY1358" s="659"/>
      <c r="AZ1358" s="658"/>
      <c r="BA1358" s="658"/>
      <c r="BB1358" s="659"/>
      <c r="BC1358" s="658"/>
      <c r="BD1358" s="658"/>
      <c r="BE1358" s="658"/>
      <c r="BF1358" s="658"/>
      <c r="BG1358" s="658"/>
      <c r="BH1358" s="658"/>
      <c r="BI1358" s="658"/>
      <c r="BJ1358" s="663"/>
      <c r="BK1358" s="660"/>
      <c r="BL1358" s="660"/>
      <c r="BM1358" s="660"/>
      <c r="BN1358" s="660"/>
      <c r="BO1358" s="661"/>
      <c r="BP1358" s="660"/>
      <c r="BQ1358" s="660"/>
      <c r="BR1358" s="664"/>
      <c r="BS1358" s="664"/>
      <c r="BT1358" s="660"/>
      <c r="BU1358" s="661"/>
      <c r="BV1358" s="660"/>
    </row>
    <row r="1359" spans="1:74" ht="24">
      <c r="A1359" s="642"/>
      <c r="B1359" s="1004"/>
      <c r="C1359" s="1004"/>
      <c r="D1359" s="1004"/>
      <c r="E1359" s="1004"/>
      <c r="F1359" s="1004"/>
      <c r="G1359" s="643"/>
      <c r="H1359" s="643"/>
      <c r="I1359" s="643"/>
      <c r="J1359" s="643"/>
      <c r="K1359" s="643"/>
      <c r="L1359" s="644"/>
      <c r="M1359" s="662"/>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9"/>
      <c r="AT1359" s="658"/>
      <c r="AU1359" s="659"/>
      <c r="AV1359" s="659"/>
      <c r="AW1359" s="659"/>
      <c r="AX1359" s="658"/>
      <c r="AY1359" s="659"/>
      <c r="AZ1359" s="658"/>
      <c r="BA1359" s="658"/>
      <c r="BB1359" s="659"/>
      <c r="BC1359" s="658"/>
      <c r="BD1359" s="658"/>
      <c r="BE1359" s="658"/>
      <c r="BF1359" s="658"/>
      <c r="BG1359" s="658"/>
      <c r="BH1359" s="658"/>
      <c r="BI1359" s="658"/>
      <c r="BJ1359" s="663"/>
      <c r="BK1359" s="660"/>
      <c r="BL1359" s="660"/>
      <c r="BM1359" s="660"/>
      <c r="BN1359" s="660"/>
      <c r="BO1359" s="661"/>
      <c r="BP1359" s="660"/>
      <c r="BQ1359" s="660"/>
      <c r="BR1359" s="664"/>
      <c r="BS1359" s="664"/>
      <c r="BT1359" s="660"/>
      <c r="BU1359" s="661"/>
      <c r="BV1359" s="660"/>
    </row>
    <row r="1360" spans="1:74" ht="24">
      <c r="A1360" s="642"/>
      <c r="B1360" s="1004"/>
      <c r="C1360" s="1004"/>
      <c r="D1360" s="1004"/>
      <c r="E1360" s="1004"/>
      <c r="F1360" s="1004"/>
      <c r="G1360" s="643"/>
      <c r="H1360" s="643"/>
      <c r="I1360" s="643"/>
      <c r="J1360" s="643"/>
      <c r="K1360" s="643"/>
      <c r="L1360" s="644"/>
      <c r="M1360" s="662"/>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9"/>
      <c r="AT1360" s="658"/>
      <c r="AU1360" s="659"/>
      <c r="AV1360" s="659"/>
      <c r="AW1360" s="659"/>
      <c r="AX1360" s="658"/>
      <c r="AY1360" s="659"/>
      <c r="AZ1360" s="658"/>
      <c r="BA1360" s="658"/>
      <c r="BB1360" s="659"/>
      <c r="BC1360" s="658"/>
      <c r="BD1360" s="658"/>
      <c r="BE1360" s="658"/>
      <c r="BF1360" s="658"/>
      <c r="BG1360" s="658"/>
      <c r="BH1360" s="658"/>
      <c r="BI1360" s="658"/>
      <c r="BJ1360" s="663"/>
      <c r="BK1360" s="660"/>
      <c r="BL1360" s="660"/>
      <c r="BM1360" s="660"/>
      <c r="BN1360" s="660"/>
      <c r="BO1360" s="661"/>
      <c r="BP1360" s="660"/>
      <c r="BQ1360" s="660"/>
      <c r="BR1360" s="664"/>
      <c r="BS1360" s="664"/>
      <c r="BT1360" s="660"/>
      <c r="BU1360" s="661"/>
      <c r="BV1360" s="660"/>
    </row>
    <row r="1361" spans="1:74" ht="24">
      <c r="A1361" s="642"/>
      <c r="B1361" s="1004"/>
      <c r="C1361" s="1004"/>
      <c r="D1361" s="1004"/>
      <c r="E1361" s="1004"/>
      <c r="F1361" s="1004"/>
      <c r="G1361" s="643"/>
      <c r="H1361" s="643"/>
      <c r="I1361" s="643"/>
      <c r="J1361" s="643"/>
      <c r="K1361" s="643"/>
      <c r="L1361" s="644"/>
      <c r="M1361" s="662"/>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9"/>
      <c r="AT1361" s="658"/>
      <c r="AU1361" s="659"/>
      <c r="AV1361" s="659"/>
      <c r="AW1361" s="659"/>
      <c r="AX1361" s="658"/>
      <c r="AY1361" s="659"/>
      <c r="AZ1361" s="658"/>
      <c r="BA1361" s="658"/>
      <c r="BB1361" s="659"/>
      <c r="BC1361" s="658"/>
      <c r="BD1361" s="658"/>
      <c r="BE1361" s="658"/>
      <c r="BF1361" s="658"/>
      <c r="BG1361" s="658"/>
      <c r="BH1361" s="658"/>
      <c r="BI1361" s="658"/>
      <c r="BJ1361" s="663"/>
      <c r="BK1361" s="660"/>
      <c r="BL1361" s="660"/>
      <c r="BM1361" s="660"/>
      <c r="BN1361" s="660"/>
      <c r="BO1361" s="661"/>
      <c r="BP1361" s="660"/>
      <c r="BQ1361" s="660"/>
      <c r="BR1361" s="664"/>
      <c r="BS1361" s="664"/>
      <c r="BT1361" s="660"/>
      <c r="BU1361" s="661"/>
      <c r="BV1361" s="660"/>
    </row>
    <row r="1362" spans="1:74" ht="24">
      <c r="A1362" s="642"/>
      <c r="B1362" s="1004"/>
      <c r="C1362" s="1004"/>
      <c r="D1362" s="1004"/>
      <c r="E1362" s="1004"/>
      <c r="F1362" s="1004"/>
      <c r="G1362" s="643"/>
      <c r="H1362" s="643"/>
      <c r="I1362" s="643"/>
      <c r="J1362" s="643"/>
      <c r="K1362" s="643"/>
      <c r="L1362" s="644"/>
      <c r="M1362" s="662"/>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9"/>
      <c r="AT1362" s="658"/>
      <c r="AU1362" s="659"/>
      <c r="AV1362" s="659"/>
      <c r="AW1362" s="659"/>
      <c r="AX1362" s="658"/>
      <c r="AY1362" s="659"/>
      <c r="AZ1362" s="658"/>
      <c r="BA1362" s="658"/>
      <c r="BB1362" s="659"/>
      <c r="BC1362" s="658"/>
      <c r="BD1362" s="658"/>
      <c r="BE1362" s="658"/>
      <c r="BF1362" s="658"/>
      <c r="BG1362" s="658"/>
      <c r="BH1362" s="658"/>
      <c r="BI1362" s="658"/>
      <c r="BJ1362" s="663"/>
      <c r="BK1362" s="660"/>
      <c r="BL1362" s="660"/>
      <c r="BM1362" s="660"/>
      <c r="BN1362" s="660"/>
      <c r="BO1362" s="661"/>
      <c r="BP1362" s="660"/>
      <c r="BQ1362" s="660"/>
      <c r="BR1362" s="664"/>
      <c r="BS1362" s="664"/>
      <c r="BT1362" s="660"/>
      <c r="BU1362" s="661"/>
      <c r="BV1362" s="660"/>
    </row>
    <row r="1363" spans="1:74" ht="24">
      <c r="A1363" s="642"/>
      <c r="B1363" s="1004"/>
      <c r="C1363" s="1004"/>
      <c r="D1363" s="1004"/>
      <c r="E1363" s="1004"/>
      <c r="F1363" s="1004"/>
      <c r="G1363" s="643"/>
      <c r="H1363" s="643"/>
      <c r="I1363" s="643"/>
      <c r="J1363" s="643"/>
      <c r="K1363" s="643"/>
      <c r="L1363" s="644"/>
      <c r="M1363" s="662"/>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9"/>
      <c r="AT1363" s="658"/>
      <c r="AU1363" s="659"/>
      <c r="AV1363" s="659"/>
      <c r="AW1363" s="659"/>
      <c r="AX1363" s="658"/>
      <c r="AY1363" s="659"/>
      <c r="AZ1363" s="658"/>
      <c r="BA1363" s="658"/>
      <c r="BB1363" s="659"/>
      <c r="BC1363" s="658"/>
      <c r="BD1363" s="658"/>
      <c r="BE1363" s="658"/>
      <c r="BF1363" s="658"/>
      <c r="BG1363" s="658"/>
      <c r="BH1363" s="658"/>
      <c r="BI1363" s="658"/>
      <c r="BJ1363" s="663"/>
      <c r="BK1363" s="660"/>
      <c r="BL1363" s="660"/>
      <c r="BM1363" s="660"/>
      <c r="BN1363" s="660"/>
      <c r="BO1363" s="661"/>
      <c r="BP1363" s="660"/>
      <c r="BQ1363" s="660"/>
      <c r="BR1363" s="664"/>
      <c r="BS1363" s="664"/>
      <c r="BT1363" s="660"/>
      <c r="BU1363" s="661"/>
      <c r="BV1363" s="660"/>
    </row>
    <row r="1364" spans="1:74" ht="24">
      <c r="A1364" s="642"/>
      <c r="B1364" s="1004"/>
      <c r="C1364" s="1004"/>
      <c r="D1364" s="1004"/>
      <c r="E1364" s="1004"/>
      <c r="F1364" s="1004"/>
      <c r="G1364" s="643"/>
      <c r="H1364" s="643"/>
      <c r="I1364" s="643"/>
      <c r="J1364" s="643"/>
      <c r="K1364" s="643"/>
      <c r="L1364" s="644"/>
      <c r="M1364" s="662"/>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9"/>
      <c r="AT1364" s="658"/>
      <c r="AU1364" s="659"/>
      <c r="AV1364" s="659"/>
      <c r="AW1364" s="659"/>
      <c r="AX1364" s="658"/>
      <c r="AY1364" s="659"/>
      <c r="AZ1364" s="658"/>
      <c r="BA1364" s="658"/>
      <c r="BB1364" s="659"/>
      <c r="BC1364" s="658"/>
      <c r="BD1364" s="658"/>
      <c r="BE1364" s="658"/>
      <c r="BF1364" s="658"/>
      <c r="BG1364" s="658"/>
      <c r="BH1364" s="658"/>
      <c r="BI1364" s="658"/>
      <c r="BJ1364" s="663"/>
      <c r="BK1364" s="660"/>
      <c r="BL1364" s="660"/>
      <c r="BM1364" s="660"/>
      <c r="BN1364" s="660"/>
      <c r="BO1364" s="661"/>
      <c r="BP1364" s="660"/>
      <c r="BQ1364" s="660"/>
      <c r="BR1364" s="664"/>
      <c r="BS1364" s="664"/>
      <c r="BT1364" s="660"/>
      <c r="BU1364" s="661"/>
      <c r="BV1364" s="660"/>
    </row>
    <row r="1365" spans="1:74" ht="24">
      <c r="A1365" s="642"/>
      <c r="B1365" s="1004"/>
      <c r="C1365" s="1004"/>
      <c r="D1365" s="1004"/>
      <c r="E1365" s="1004"/>
      <c r="F1365" s="1004"/>
      <c r="G1365" s="643"/>
      <c r="H1365" s="643"/>
      <c r="I1365" s="643"/>
      <c r="J1365" s="643"/>
      <c r="K1365" s="643"/>
      <c r="L1365" s="644"/>
      <c r="M1365" s="662"/>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9"/>
      <c r="AT1365" s="658"/>
      <c r="AU1365" s="659"/>
      <c r="AV1365" s="659"/>
      <c r="AW1365" s="659"/>
      <c r="AX1365" s="658"/>
      <c r="AY1365" s="659"/>
      <c r="AZ1365" s="658"/>
      <c r="BA1365" s="658"/>
      <c r="BB1365" s="659"/>
      <c r="BC1365" s="658"/>
      <c r="BD1365" s="658"/>
      <c r="BE1365" s="658"/>
      <c r="BF1365" s="658"/>
      <c r="BG1365" s="658"/>
      <c r="BH1365" s="658"/>
      <c r="BI1365" s="658"/>
      <c r="BJ1365" s="663"/>
      <c r="BK1365" s="660"/>
      <c r="BL1365" s="660"/>
      <c r="BM1365" s="660"/>
      <c r="BN1365" s="660"/>
      <c r="BO1365" s="661"/>
      <c r="BP1365" s="660"/>
      <c r="BQ1365" s="660"/>
      <c r="BR1365" s="664"/>
      <c r="BS1365" s="664"/>
      <c r="BT1365" s="660"/>
      <c r="BU1365" s="661"/>
      <c r="BV1365" s="660"/>
    </row>
    <row r="1366" spans="1:74" ht="24">
      <c r="A1366" s="642"/>
      <c r="B1366" s="1004"/>
      <c r="C1366" s="1004"/>
      <c r="D1366" s="1004"/>
      <c r="E1366" s="1004"/>
      <c r="F1366" s="1004"/>
      <c r="G1366" s="643"/>
      <c r="H1366" s="643"/>
      <c r="I1366" s="643"/>
      <c r="J1366" s="643"/>
      <c r="K1366" s="643"/>
      <c r="L1366" s="644"/>
      <c r="M1366" s="662"/>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9"/>
      <c r="AT1366" s="658"/>
      <c r="AU1366" s="659"/>
      <c r="AV1366" s="659"/>
      <c r="AW1366" s="659"/>
      <c r="AX1366" s="658"/>
      <c r="AY1366" s="659"/>
      <c r="AZ1366" s="658"/>
      <c r="BA1366" s="658"/>
      <c r="BB1366" s="659"/>
      <c r="BC1366" s="658"/>
      <c r="BD1366" s="658"/>
      <c r="BE1366" s="658"/>
      <c r="BF1366" s="658"/>
      <c r="BG1366" s="658"/>
      <c r="BH1366" s="658"/>
      <c r="BI1366" s="658"/>
      <c r="BJ1366" s="663"/>
      <c r="BK1366" s="660"/>
      <c r="BL1366" s="660"/>
      <c r="BM1366" s="660"/>
      <c r="BN1366" s="660"/>
      <c r="BO1366" s="661"/>
      <c r="BP1366" s="660"/>
      <c r="BQ1366" s="660"/>
      <c r="BR1366" s="664"/>
      <c r="BS1366" s="664"/>
      <c r="BT1366" s="660"/>
      <c r="BU1366" s="661"/>
      <c r="BV1366" s="660"/>
    </row>
    <row r="1367" spans="1:74" ht="24">
      <c r="A1367" s="642"/>
      <c r="B1367" s="1004"/>
      <c r="C1367" s="1004"/>
      <c r="D1367" s="1004"/>
      <c r="E1367" s="1004"/>
      <c r="F1367" s="1004"/>
      <c r="G1367" s="643"/>
      <c r="H1367" s="643"/>
      <c r="I1367" s="643"/>
      <c r="J1367" s="643"/>
      <c r="K1367" s="643"/>
      <c r="L1367" s="644"/>
      <c r="M1367" s="662"/>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9"/>
      <c r="AT1367" s="658"/>
      <c r="AU1367" s="659"/>
      <c r="AV1367" s="659"/>
      <c r="AW1367" s="659"/>
      <c r="AX1367" s="658"/>
      <c r="AY1367" s="659"/>
      <c r="AZ1367" s="658"/>
      <c r="BA1367" s="658"/>
      <c r="BB1367" s="659"/>
      <c r="BC1367" s="658"/>
      <c r="BD1367" s="658"/>
      <c r="BE1367" s="658"/>
      <c r="BF1367" s="658"/>
      <c r="BG1367" s="658"/>
      <c r="BH1367" s="658"/>
      <c r="BI1367" s="658"/>
      <c r="BJ1367" s="663"/>
      <c r="BK1367" s="660"/>
      <c r="BL1367" s="660"/>
      <c r="BM1367" s="660"/>
      <c r="BN1367" s="660"/>
      <c r="BO1367" s="661"/>
      <c r="BP1367" s="660"/>
      <c r="BQ1367" s="660"/>
      <c r="BR1367" s="664"/>
      <c r="BS1367" s="664"/>
      <c r="BT1367" s="660"/>
      <c r="BU1367" s="661"/>
      <c r="BV1367" s="660"/>
    </row>
    <row r="1368" spans="1:74" ht="24">
      <c r="A1368" s="642"/>
      <c r="B1368" s="1004"/>
      <c r="C1368" s="1004"/>
      <c r="D1368" s="1004"/>
      <c r="E1368" s="1004"/>
      <c r="F1368" s="1004"/>
      <c r="G1368" s="643"/>
      <c r="H1368" s="643"/>
      <c r="I1368" s="643"/>
      <c r="J1368" s="643"/>
      <c r="K1368" s="643"/>
      <c r="L1368" s="644"/>
      <c r="M1368" s="662"/>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9"/>
      <c r="AT1368" s="658"/>
      <c r="AU1368" s="659"/>
      <c r="AV1368" s="659"/>
      <c r="AW1368" s="659"/>
      <c r="AX1368" s="658"/>
      <c r="AY1368" s="659"/>
      <c r="AZ1368" s="658"/>
      <c r="BA1368" s="658"/>
      <c r="BB1368" s="659"/>
      <c r="BC1368" s="658"/>
      <c r="BD1368" s="658"/>
      <c r="BE1368" s="658"/>
      <c r="BF1368" s="658"/>
      <c r="BG1368" s="658"/>
      <c r="BH1368" s="658"/>
      <c r="BI1368" s="658"/>
      <c r="BJ1368" s="663"/>
      <c r="BK1368" s="660"/>
      <c r="BL1368" s="660"/>
      <c r="BM1368" s="660"/>
      <c r="BN1368" s="660"/>
      <c r="BO1368" s="661"/>
      <c r="BP1368" s="660"/>
      <c r="BQ1368" s="660"/>
      <c r="BR1368" s="664"/>
      <c r="BS1368" s="664"/>
      <c r="BT1368" s="660"/>
      <c r="BU1368" s="661"/>
      <c r="BV1368" s="660"/>
    </row>
    <row r="1369" spans="1:74" ht="24">
      <c r="A1369" s="642"/>
      <c r="B1369" s="1004"/>
      <c r="C1369" s="1004"/>
      <c r="D1369" s="1004"/>
      <c r="E1369" s="1004"/>
      <c r="F1369" s="1004"/>
      <c r="G1369" s="643"/>
      <c r="H1369" s="643"/>
      <c r="I1369" s="643"/>
      <c r="J1369" s="643"/>
      <c r="K1369" s="643"/>
      <c r="L1369" s="644"/>
      <c r="M1369" s="662"/>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9"/>
      <c r="AT1369" s="658"/>
      <c r="AU1369" s="659"/>
      <c r="AV1369" s="659"/>
      <c r="AW1369" s="659"/>
      <c r="AX1369" s="658"/>
      <c r="AY1369" s="659"/>
      <c r="AZ1369" s="658"/>
      <c r="BA1369" s="658"/>
      <c r="BB1369" s="659"/>
      <c r="BC1369" s="658"/>
      <c r="BD1369" s="658"/>
      <c r="BE1369" s="658"/>
      <c r="BF1369" s="658"/>
      <c r="BG1369" s="658"/>
      <c r="BH1369" s="658"/>
      <c r="BI1369" s="658"/>
      <c r="BJ1369" s="663"/>
      <c r="BK1369" s="660"/>
      <c r="BL1369" s="660"/>
      <c r="BM1369" s="660"/>
      <c r="BN1369" s="660"/>
      <c r="BO1369" s="661"/>
      <c r="BP1369" s="660"/>
      <c r="BQ1369" s="660"/>
      <c r="BR1369" s="664"/>
      <c r="BS1369" s="664"/>
      <c r="BT1369" s="660"/>
      <c r="BU1369" s="661"/>
      <c r="BV1369" s="660"/>
    </row>
    <row r="1370" spans="1:74" ht="24">
      <c r="A1370" s="642"/>
      <c r="B1370" s="1004"/>
      <c r="C1370" s="1004"/>
      <c r="D1370" s="1004"/>
      <c r="E1370" s="1004"/>
      <c r="F1370" s="1004"/>
      <c r="G1370" s="643"/>
      <c r="H1370" s="643"/>
      <c r="I1370" s="643"/>
      <c r="J1370" s="643"/>
      <c r="K1370" s="643"/>
      <c r="L1370" s="644"/>
      <c r="M1370" s="662"/>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9"/>
      <c r="AT1370" s="658"/>
      <c r="AU1370" s="659"/>
      <c r="AV1370" s="659"/>
      <c r="AW1370" s="659"/>
      <c r="AX1370" s="658"/>
      <c r="AY1370" s="659"/>
      <c r="AZ1370" s="658"/>
      <c r="BA1370" s="658"/>
      <c r="BB1370" s="659"/>
      <c r="BC1370" s="658"/>
      <c r="BD1370" s="658"/>
      <c r="BE1370" s="658"/>
      <c r="BF1370" s="658"/>
      <c r="BG1370" s="658"/>
      <c r="BH1370" s="658"/>
      <c r="BI1370" s="658"/>
      <c r="BJ1370" s="663"/>
      <c r="BK1370" s="660"/>
      <c r="BL1370" s="660"/>
      <c r="BM1370" s="660"/>
      <c r="BN1370" s="660"/>
      <c r="BO1370" s="661"/>
      <c r="BP1370" s="660"/>
      <c r="BQ1370" s="660"/>
      <c r="BR1370" s="664"/>
      <c r="BS1370" s="664"/>
      <c r="BT1370" s="660"/>
      <c r="BU1370" s="661"/>
      <c r="BV1370" s="660"/>
    </row>
    <row r="1371" spans="1:74" ht="24">
      <c r="A1371" s="642"/>
      <c r="B1371" s="1004"/>
      <c r="C1371" s="1004"/>
      <c r="D1371" s="1004"/>
      <c r="E1371" s="1004"/>
      <c r="F1371" s="1004"/>
      <c r="G1371" s="643"/>
      <c r="H1371" s="643"/>
      <c r="I1371" s="643"/>
      <c r="J1371" s="643"/>
      <c r="K1371" s="643"/>
      <c r="L1371" s="644"/>
      <c r="M1371" s="662"/>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9"/>
      <c r="AT1371" s="658"/>
      <c r="AU1371" s="659"/>
      <c r="AV1371" s="659"/>
      <c r="AW1371" s="659"/>
      <c r="AX1371" s="658"/>
      <c r="AY1371" s="659"/>
      <c r="AZ1371" s="658"/>
      <c r="BA1371" s="658"/>
      <c r="BB1371" s="659"/>
      <c r="BC1371" s="658"/>
      <c r="BD1371" s="658"/>
      <c r="BE1371" s="658"/>
      <c r="BF1371" s="658"/>
      <c r="BG1371" s="658"/>
      <c r="BH1371" s="658"/>
      <c r="BI1371" s="658"/>
      <c r="BJ1371" s="663"/>
      <c r="BK1371" s="660"/>
      <c r="BL1371" s="660"/>
      <c r="BM1371" s="660"/>
      <c r="BN1371" s="660"/>
      <c r="BO1371" s="661"/>
      <c r="BP1371" s="660"/>
      <c r="BQ1371" s="660"/>
      <c r="BR1371" s="664"/>
      <c r="BS1371" s="664"/>
      <c r="BT1371" s="660"/>
      <c r="BU1371" s="661"/>
      <c r="BV1371" s="660"/>
    </row>
    <row r="1372" spans="1:74" ht="24">
      <c r="A1372" s="642"/>
      <c r="B1372" s="1004"/>
      <c r="C1372" s="1004"/>
      <c r="D1372" s="1004"/>
      <c r="E1372" s="1004"/>
      <c r="F1372" s="1004"/>
      <c r="G1372" s="643"/>
      <c r="H1372" s="643"/>
      <c r="I1372" s="643"/>
      <c r="J1372" s="643"/>
      <c r="K1372" s="643"/>
      <c r="L1372" s="644"/>
      <c r="M1372" s="662"/>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9"/>
      <c r="AT1372" s="658"/>
      <c r="AU1372" s="659"/>
      <c r="AV1372" s="659"/>
      <c r="AW1372" s="659"/>
      <c r="AX1372" s="658"/>
      <c r="AY1372" s="659"/>
      <c r="AZ1372" s="658"/>
      <c r="BA1372" s="658"/>
      <c r="BB1372" s="659"/>
      <c r="BC1372" s="658"/>
      <c r="BD1372" s="658"/>
      <c r="BE1372" s="658"/>
      <c r="BF1372" s="658"/>
      <c r="BG1372" s="658"/>
      <c r="BH1372" s="658"/>
      <c r="BI1372" s="658"/>
      <c r="BJ1372" s="663"/>
      <c r="BK1372" s="660"/>
      <c r="BL1372" s="660"/>
      <c r="BM1372" s="660"/>
      <c r="BN1372" s="660"/>
      <c r="BO1372" s="661"/>
      <c r="BP1372" s="660"/>
      <c r="BQ1372" s="660"/>
      <c r="BR1372" s="664"/>
      <c r="BS1372" s="664"/>
      <c r="BT1372" s="660"/>
      <c r="BU1372" s="661"/>
      <c r="BV1372" s="660"/>
    </row>
    <row r="1373" spans="1:74" ht="24">
      <c r="A1373" s="642"/>
      <c r="B1373" s="1004"/>
      <c r="C1373" s="1004"/>
      <c r="D1373" s="1004"/>
      <c r="E1373" s="1004"/>
      <c r="F1373" s="1004"/>
      <c r="G1373" s="643"/>
      <c r="H1373" s="643"/>
      <c r="I1373" s="643"/>
      <c r="J1373" s="643"/>
      <c r="K1373" s="643"/>
      <c r="L1373" s="644"/>
      <c r="M1373" s="662"/>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9"/>
      <c r="AT1373" s="658"/>
      <c r="AU1373" s="659"/>
      <c r="AV1373" s="659"/>
      <c r="AW1373" s="659"/>
      <c r="AX1373" s="658"/>
      <c r="AY1373" s="659"/>
      <c r="AZ1373" s="658"/>
      <c r="BA1373" s="658"/>
      <c r="BB1373" s="659"/>
      <c r="BC1373" s="658"/>
      <c r="BD1373" s="658"/>
      <c r="BE1373" s="658"/>
      <c r="BF1373" s="658"/>
      <c r="BG1373" s="658"/>
      <c r="BH1373" s="658"/>
      <c r="BI1373" s="658"/>
      <c r="BJ1373" s="663"/>
      <c r="BK1373" s="660"/>
      <c r="BL1373" s="660"/>
      <c r="BM1373" s="660"/>
      <c r="BN1373" s="660"/>
      <c r="BO1373" s="661"/>
      <c r="BP1373" s="660"/>
      <c r="BQ1373" s="660"/>
      <c r="BR1373" s="664"/>
      <c r="BS1373" s="664"/>
      <c r="BT1373" s="660"/>
      <c r="BU1373" s="661"/>
      <c r="BV1373" s="660"/>
    </row>
    <row r="1374" spans="1:74" ht="24">
      <c r="A1374" s="642"/>
      <c r="B1374" s="1004"/>
      <c r="C1374" s="1004"/>
      <c r="D1374" s="1004"/>
      <c r="E1374" s="1004"/>
      <c r="F1374" s="1004"/>
      <c r="G1374" s="643"/>
      <c r="H1374" s="643"/>
      <c r="I1374" s="643"/>
      <c r="J1374" s="643"/>
      <c r="K1374" s="643"/>
      <c r="L1374" s="644"/>
      <c r="M1374" s="662"/>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9"/>
      <c r="AT1374" s="658"/>
      <c r="AU1374" s="659"/>
      <c r="AV1374" s="659"/>
      <c r="AW1374" s="659"/>
      <c r="AX1374" s="658"/>
      <c r="AY1374" s="659"/>
      <c r="AZ1374" s="658"/>
      <c r="BA1374" s="658"/>
      <c r="BB1374" s="659"/>
      <c r="BC1374" s="658"/>
      <c r="BD1374" s="658"/>
      <c r="BE1374" s="658"/>
      <c r="BF1374" s="658"/>
      <c r="BG1374" s="658"/>
      <c r="BH1374" s="658"/>
      <c r="BI1374" s="658"/>
      <c r="BJ1374" s="663"/>
      <c r="BK1374" s="660"/>
      <c r="BL1374" s="660"/>
      <c r="BM1374" s="660"/>
      <c r="BN1374" s="660"/>
      <c r="BO1374" s="661"/>
      <c r="BP1374" s="660"/>
      <c r="BQ1374" s="660"/>
      <c r="BR1374" s="664"/>
      <c r="BS1374" s="664"/>
      <c r="BT1374" s="660"/>
      <c r="BU1374" s="661"/>
      <c r="BV1374" s="660"/>
    </row>
    <row r="1375" spans="1:74" ht="24">
      <c r="A1375" s="642"/>
      <c r="B1375" s="1004"/>
      <c r="C1375" s="1004"/>
      <c r="D1375" s="1004"/>
      <c r="E1375" s="1004"/>
      <c r="F1375" s="1004"/>
      <c r="G1375" s="643"/>
      <c r="H1375" s="643"/>
      <c r="I1375" s="643"/>
      <c r="J1375" s="643"/>
      <c r="K1375" s="643"/>
      <c r="L1375" s="644"/>
      <c r="M1375" s="662"/>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9"/>
      <c r="AT1375" s="658"/>
      <c r="AU1375" s="659"/>
      <c r="AV1375" s="659"/>
      <c r="AW1375" s="659"/>
      <c r="AX1375" s="658"/>
      <c r="AY1375" s="659"/>
      <c r="AZ1375" s="658"/>
      <c r="BA1375" s="658"/>
      <c r="BB1375" s="659"/>
      <c r="BC1375" s="658"/>
      <c r="BD1375" s="658"/>
      <c r="BE1375" s="658"/>
      <c r="BF1375" s="658"/>
      <c r="BG1375" s="658"/>
      <c r="BH1375" s="658"/>
      <c r="BI1375" s="658"/>
      <c r="BJ1375" s="663"/>
      <c r="BK1375" s="660"/>
      <c r="BL1375" s="660"/>
      <c r="BM1375" s="660"/>
      <c r="BN1375" s="660"/>
      <c r="BO1375" s="661"/>
      <c r="BP1375" s="660"/>
      <c r="BQ1375" s="660"/>
      <c r="BR1375" s="664"/>
      <c r="BS1375" s="664"/>
      <c r="BT1375" s="660"/>
      <c r="BU1375" s="661"/>
      <c r="BV1375" s="660"/>
    </row>
    <row r="1376" spans="1:74" ht="24">
      <c r="A1376" s="642"/>
      <c r="B1376" s="1004"/>
      <c r="C1376" s="1004"/>
      <c r="D1376" s="1004"/>
      <c r="E1376" s="1004"/>
      <c r="F1376" s="1004"/>
      <c r="G1376" s="643"/>
      <c r="H1376" s="643"/>
      <c r="I1376" s="643"/>
      <c r="J1376" s="643"/>
      <c r="K1376" s="643"/>
      <c r="L1376" s="644"/>
      <c r="M1376" s="662"/>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9"/>
      <c r="AT1376" s="658"/>
      <c r="AU1376" s="659"/>
      <c r="AV1376" s="659"/>
      <c r="AW1376" s="659"/>
      <c r="AX1376" s="658"/>
      <c r="AY1376" s="659"/>
      <c r="AZ1376" s="658"/>
      <c r="BA1376" s="658"/>
      <c r="BB1376" s="659"/>
      <c r="BC1376" s="658"/>
      <c r="BD1376" s="658"/>
      <c r="BE1376" s="658"/>
      <c r="BF1376" s="658"/>
      <c r="BG1376" s="658"/>
      <c r="BH1376" s="658"/>
      <c r="BI1376" s="658"/>
      <c r="BJ1376" s="663"/>
      <c r="BK1376" s="660"/>
      <c r="BL1376" s="660"/>
      <c r="BM1376" s="660"/>
      <c r="BN1376" s="660"/>
      <c r="BO1376" s="661"/>
      <c r="BP1376" s="660"/>
      <c r="BQ1376" s="660"/>
      <c r="BR1376" s="664"/>
      <c r="BS1376" s="664"/>
      <c r="BT1376" s="660"/>
      <c r="BU1376" s="661"/>
      <c r="BV1376" s="660"/>
    </row>
    <row r="1377" spans="1:74" ht="24">
      <c r="A1377" s="642"/>
      <c r="B1377" s="1004"/>
      <c r="C1377" s="1004"/>
      <c r="D1377" s="1004"/>
      <c r="E1377" s="1004"/>
      <c r="F1377" s="1004"/>
      <c r="G1377" s="643"/>
      <c r="H1377" s="643"/>
      <c r="I1377" s="643"/>
      <c r="J1377" s="643"/>
      <c r="K1377" s="643"/>
      <c r="L1377" s="644"/>
      <c r="M1377" s="662"/>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9"/>
      <c r="AT1377" s="658"/>
      <c r="AU1377" s="659"/>
      <c r="AV1377" s="659"/>
      <c r="AW1377" s="659"/>
      <c r="AX1377" s="658"/>
      <c r="AY1377" s="659"/>
      <c r="AZ1377" s="658"/>
      <c r="BA1377" s="658"/>
      <c r="BB1377" s="659"/>
      <c r="BC1377" s="658"/>
      <c r="BD1377" s="658"/>
      <c r="BE1377" s="658"/>
      <c r="BF1377" s="658"/>
      <c r="BG1377" s="658"/>
      <c r="BH1377" s="658"/>
      <c r="BI1377" s="658"/>
      <c r="BJ1377" s="663"/>
      <c r="BK1377" s="660"/>
      <c r="BL1377" s="660"/>
      <c r="BM1377" s="660"/>
      <c r="BN1377" s="660"/>
      <c r="BO1377" s="661"/>
      <c r="BP1377" s="660"/>
      <c r="BQ1377" s="660"/>
      <c r="BR1377" s="664"/>
      <c r="BS1377" s="664"/>
      <c r="BT1377" s="660"/>
      <c r="BU1377" s="661"/>
      <c r="BV1377" s="660"/>
    </row>
    <row r="1378" spans="1:74" ht="24">
      <c r="A1378" s="642"/>
      <c r="B1378" s="1004"/>
      <c r="C1378" s="1004"/>
      <c r="D1378" s="1004"/>
      <c r="E1378" s="1004"/>
      <c r="F1378" s="1004"/>
      <c r="G1378" s="643"/>
      <c r="H1378" s="643"/>
      <c r="I1378" s="643"/>
      <c r="J1378" s="643"/>
      <c r="K1378" s="643"/>
      <c r="L1378" s="644"/>
      <c r="M1378" s="662"/>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9"/>
      <c r="AT1378" s="658"/>
      <c r="AU1378" s="659"/>
      <c r="AV1378" s="659"/>
      <c r="AW1378" s="659"/>
      <c r="AX1378" s="658"/>
      <c r="AY1378" s="659"/>
      <c r="AZ1378" s="658"/>
      <c r="BA1378" s="658"/>
      <c r="BB1378" s="659"/>
      <c r="BC1378" s="658"/>
      <c r="BD1378" s="658"/>
      <c r="BE1378" s="658"/>
      <c r="BF1378" s="658"/>
      <c r="BG1378" s="658"/>
      <c r="BH1378" s="658"/>
      <c r="BI1378" s="658"/>
      <c r="BJ1378" s="663"/>
      <c r="BK1378" s="660"/>
      <c r="BL1378" s="660"/>
      <c r="BM1378" s="660"/>
      <c r="BN1378" s="660"/>
      <c r="BO1378" s="661"/>
      <c r="BP1378" s="660"/>
      <c r="BQ1378" s="660"/>
      <c r="BR1378" s="664"/>
      <c r="BS1378" s="664"/>
      <c r="BT1378" s="660"/>
      <c r="BU1378" s="661"/>
      <c r="BV1378" s="660"/>
    </row>
    <row r="1379" spans="1:74" ht="24">
      <c r="A1379" s="642"/>
      <c r="B1379" s="1004"/>
      <c r="C1379" s="1004"/>
      <c r="D1379" s="1004"/>
      <c r="E1379" s="1004"/>
      <c r="F1379" s="1004"/>
      <c r="G1379" s="643"/>
      <c r="H1379" s="643"/>
      <c r="I1379" s="643"/>
      <c r="J1379" s="643"/>
      <c r="K1379" s="643"/>
      <c r="L1379" s="644"/>
      <c r="M1379" s="662"/>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9"/>
      <c r="AT1379" s="658"/>
      <c r="AU1379" s="659"/>
      <c r="AV1379" s="659"/>
      <c r="AW1379" s="659"/>
      <c r="AX1379" s="658"/>
      <c r="AY1379" s="659"/>
      <c r="AZ1379" s="658"/>
      <c r="BA1379" s="658"/>
      <c r="BB1379" s="659"/>
      <c r="BC1379" s="658"/>
      <c r="BD1379" s="658"/>
      <c r="BE1379" s="658"/>
      <c r="BF1379" s="658"/>
      <c r="BG1379" s="658"/>
      <c r="BH1379" s="658"/>
      <c r="BI1379" s="658"/>
      <c r="BJ1379" s="663"/>
      <c r="BK1379" s="660"/>
      <c r="BL1379" s="660"/>
      <c r="BM1379" s="660"/>
      <c r="BN1379" s="660"/>
      <c r="BO1379" s="661"/>
      <c r="BP1379" s="660"/>
      <c r="BQ1379" s="660"/>
      <c r="BR1379" s="664"/>
      <c r="BS1379" s="664"/>
      <c r="BT1379" s="660"/>
      <c r="BU1379" s="661"/>
      <c r="BV1379" s="660"/>
    </row>
    <row r="1380" spans="1:74" ht="24">
      <c r="A1380" s="642"/>
      <c r="B1380" s="1004"/>
      <c r="C1380" s="1004"/>
      <c r="D1380" s="1004"/>
      <c r="E1380" s="1004"/>
      <c r="F1380" s="1004"/>
      <c r="G1380" s="643"/>
      <c r="H1380" s="643"/>
      <c r="I1380" s="643"/>
      <c r="J1380" s="643"/>
      <c r="K1380" s="643"/>
      <c r="L1380" s="644"/>
      <c r="M1380" s="662"/>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9"/>
      <c r="AT1380" s="658"/>
      <c r="AU1380" s="659"/>
      <c r="AV1380" s="659"/>
      <c r="AW1380" s="659"/>
      <c r="AX1380" s="658"/>
      <c r="AY1380" s="659"/>
      <c r="AZ1380" s="658"/>
      <c r="BA1380" s="658"/>
      <c r="BB1380" s="659"/>
      <c r="BC1380" s="658"/>
      <c r="BD1380" s="658"/>
      <c r="BE1380" s="658"/>
      <c r="BF1380" s="658"/>
      <c r="BG1380" s="658"/>
      <c r="BH1380" s="658"/>
      <c r="BI1380" s="658"/>
      <c r="BJ1380" s="663"/>
      <c r="BK1380" s="660"/>
      <c r="BL1380" s="660"/>
      <c r="BM1380" s="660"/>
      <c r="BN1380" s="660"/>
      <c r="BO1380" s="661"/>
      <c r="BP1380" s="660"/>
      <c r="BQ1380" s="660"/>
      <c r="BR1380" s="664"/>
      <c r="BS1380" s="664"/>
      <c r="BT1380" s="660"/>
      <c r="BU1380" s="661"/>
      <c r="BV1380" s="660"/>
    </row>
    <row r="1381" spans="1:74" ht="24">
      <c r="A1381" s="642"/>
      <c r="B1381" s="1004"/>
      <c r="C1381" s="1004"/>
      <c r="D1381" s="1004"/>
      <c r="E1381" s="1004"/>
      <c r="F1381" s="1004"/>
      <c r="G1381" s="643"/>
      <c r="H1381" s="643"/>
      <c r="I1381" s="643"/>
      <c r="J1381" s="643"/>
      <c r="K1381" s="643"/>
      <c r="L1381" s="644"/>
      <c r="M1381" s="662"/>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9"/>
      <c r="AT1381" s="658"/>
      <c r="AU1381" s="659"/>
      <c r="AV1381" s="659"/>
      <c r="AW1381" s="659"/>
      <c r="AX1381" s="658"/>
      <c r="AY1381" s="659"/>
      <c r="AZ1381" s="658"/>
      <c r="BA1381" s="658"/>
      <c r="BB1381" s="659"/>
      <c r="BC1381" s="658"/>
      <c r="BD1381" s="658"/>
      <c r="BE1381" s="658"/>
      <c r="BF1381" s="658"/>
      <c r="BG1381" s="658"/>
      <c r="BH1381" s="658"/>
      <c r="BI1381" s="658"/>
      <c r="BJ1381" s="663"/>
      <c r="BK1381" s="660"/>
      <c r="BL1381" s="660"/>
      <c r="BM1381" s="660"/>
      <c r="BN1381" s="660"/>
      <c r="BO1381" s="661"/>
      <c r="BP1381" s="660"/>
      <c r="BQ1381" s="660"/>
      <c r="BR1381" s="664"/>
      <c r="BS1381" s="664"/>
      <c r="BT1381" s="660"/>
      <c r="BU1381" s="661"/>
      <c r="BV1381" s="660"/>
    </row>
    <row r="1382" spans="1:74" ht="24">
      <c r="A1382" s="642"/>
      <c r="B1382" s="1004"/>
      <c r="C1382" s="1004"/>
      <c r="D1382" s="1004"/>
      <c r="E1382" s="1004"/>
      <c r="F1382" s="1004"/>
      <c r="G1382" s="643"/>
      <c r="H1382" s="643"/>
      <c r="I1382" s="643"/>
      <c r="J1382" s="643"/>
      <c r="K1382" s="643"/>
      <c r="L1382" s="644"/>
      <c r="M1382" s="662"/>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9"/>
      <c r="AT1382" s="658"/>
      <c r="AU1382" s="659"/>
      <c r="AV1382" s="659"/>
      <c r="AW1382" s="659"/>
      <c r="AX1382" s="658"/>
      <c r="AY1382" s="659"/>
      <c r="AZ1382" s="658"/>
      <c r="BA1382" s="658"/>
      <c r="BB1382" s="659"/>
      <c r="BC1382" s="658"/>
      <c r="BD1382" s="658"/>
      <c r="BE1382" s="658"/>
      <c r="BF1382" s="658"/>
      <c r="BG1382" s="658"/>
      <c r="BH1382" s="658"/>
      <c r="BI1382" s="658"/>
      <c r="BJ1382" s="663"/>
      <c r="BK1382" s="660"/>
      <c r="BL1382" s="660"/>
      <c r="BM1382" s="660"/>
      <c r="BN1382" s="660"/>
      <c r="BO1382" s="661"/>
      <c r="BP1382" s="660"/>
      <c r="BQ1382" s="660"/>
      <c r="BR1382" s="664"/>
      <c r="BS1382" s="664"/>
      <c r="BT1382" s="660"/>
      <c r="BU1382" s="661"/>
      <c r="BV1382" s="660"/>
    </row>
    <row r="1383" spans="1:74" ht="24">
      <c r="A1383" s="642"/>
      <c r="B1383" s="1004"/>
      <c r="C1383" s="1004"/>
      <c r="D1383" s="1004"/>
      <c r="E1383" s="1004"/>
      <c r="F1383" s="1004"/>
      <c r="G1383" s="643"/>
      <c r="H1383" s="643"/>
      <c r="I1383" s="643"/>
      <c r="J1383" s="643"/>
      <c r="K1383" s="643"/>
      <c r="L1383" s="644"/>
      <c r="M1383" s="662"/>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9"/>
      <c r="AT1383" s="658"/>
      <c r="AU1383" s="659"/>
      <c r="AV1383" s="659"/>
      <c r="AW1383" s="659"/>
      <c r="AX1383" s="658"/>
      <c r="AY1383" s="659"/>
      <c r="AZ1383" s="658"/>
      <c r="BA1383" s="658"/>
      <c r="BB1383" s="659"/>
      <c r="BC1383" s="658"/>
      <c r="BD1383" s="658"/>
      <c r="BE1383" s="658"/>
      <c r="BF1383" s="658"/>
      <c r="BG1383" s="658"/>
      <c r="BH1383" s="658"/>
      <c r="BI1383" s="658"/>
      <c r="BJ1383" s="663"/>
      <c r="BK1383" s="660"/>
      <c r="BL1383" s="660"/>
      <c r="BM1383" s="660"/>
      <c r="BN1383" s="660"/>
      <c r="BO1383" s="661"/>
      <c r="BP1383" s="660"/>
      <c r="BQ1383" s="660"/>
      <c r="BR1383" s="664"/>
      <c r="BS1383" s="664"/>
      <c r="BT1383" s="660"/>
      <c r="BU1383" s="661"/>
      <c r="BV1383" s="660"/>
    </row>
    <row r="1384" spans="1:74" ht="24">
      <c r="A1384" s="642"/>
      <c r="B1384" s="1004"/>
      <c r="C1384" s="1004"/>
      <c r="D1384" s="1004"/>
      <c r="E1384" s="1004"/>
      <c r="F1384" s="1004"/>
      <c r="G1384" s="643"/>
      <c r="H1384" s="643"/>
      <c r="I1384" s="643"/>
      <c r="J1384" s="643"/>
      <c r="K1384" s="643"/>
      <c r="L1384" s="644"/>
      <c r="M1384" s="662"/>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9"/>
      <c r="AT1384" s="658"/>
      <c r="AU1384" s="659"/>
      <c r="AV1384" s="659"/>
      <c r="AW1384" s="659"/>
      <c r="AX1384" s="658"/>
      <c r="AY1384" s="659"/>
      <c r="AZ1384" s="658"/>
      <c r="BA1384" s="658"/>
      <c r="BB1384" s="659"/>
      <c r="BC1384" s="658"/>
      <c r="BD1384" s="658"/>
      <c r="BE1384" s="658"/>
      <c r="BF1384" s="658"/>
      <c r="BG1384" s="658"/>
      <c r="BH1384" s="658"/>
      <c r="BI1384" s="658"/>
      <c r="BJ1384" s="663"/>
      <c r="BK1384" s="660"/>
      <c r="BL1384" s="660"/>
      <c r="BM1384" s="660"/>
      <c r="BN1384" s="660"/>
      <c r="BO1384" s="661"/>
      <c r="BP1384" s="660"/>
      <c r="BQ1384" s="660"/>
      <c r="BR1384" s="664"/>
      <c r="BS1384" s="664"/>
      <c r="BT1384" s="660"/>
      <c r="BU1384" s="661"/>
      <c r="BV1384" s="660"/>
    </row>
    <row r="1385" spans="1:74" ht="24">
      <c r="A1385" s="642"/>
      <c r="B1385" s="1004"/>
      <c r="C1385" s="1004"/>
      <c r="D1385" s="1004"/>
      <c r="E1385" s="1004"/>
      <c r="F1385" s="1004"/>
      <c r="G1385" s="643"/>
      <c r="H1385" s="643"/>
      <c r="I1385" s="643"/>
      <c r="J1385" s="643"/>
      <c r="K1385" s="643"/>
      <c r="L1385" s="644"/>
      <c r="M1385" s="662"/>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9"/>
      <c r="AT1385" s="658"/>
      <c r="AU1385" s="659"/>
      <c r="AV1385" s="659"/>
      <c r="AW1385" s="659"/>
      <c r="AX1385" s="658"/>
      <c r="AY1385" s="659"/>
      <c r="AZ1385" s="658"/>
      <c r="BA1385" s="658"/>
      <c r="BB1385" s="659"/>
      <c r="BC1385" s="658"/>
      <c r="BD1385" s="658"/>
      <c r="BE1385" s="658"/>
      <c r="BF1385" s="658"/>
      <c r="BG1385" s="658"/>
      <c r="BH1385" s="658"/>
      <c r="BI1385" s="658"/>
      <c r="BJ1385" s="663"/>
      <c r="BK1385" s="660"/>
      <c r="BL1385" s="660"/>
      <c r="BM1385" s="660"/>
      <c r="BN1385" s="660"/>
      <c r="BO1385" s="661"/>
      <c r="BP1385" s="660"/>
      <c r="BQ1385" s="660"/>
      <c r="BR1385" s="664"/>
      <c r="BS1385" s="664"/>
      <c r="BT1385" s="660"/>
      <c r="BU1385" s="661"/>
      <c r="BV1385" s="660"/>
    </row>
    <row r="1386" spans="1:74" ht="24">
      <c r="A1386" s="642"/>
      <c r="B1386" s="1004"/>
      <c r="C1386" s="1004"/>
      <c r="D1386" s="1004"/>
      <c r="E1386" s="1004"/>
      <c r="F1386" s="1004"/>
      <c r="G1386" s="643"/>
      <c r="H1386" s="643"/>
      <c r="I1386" s="643"/>
      <c r="J1386" s="643"/>
      <c r="K1386" s="643"/>
      <c r="L1386" s="644"/>
      <c r="M1386" s="662"/>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9"/>
      <c r="AT1386" s="658"/>
      <c r="AU1386" s="659"/>
      <c r="AV1386" s="659"/>
      <c r="AW1386" s="659"/>
      <c r="AX1386" s="658"/>
      <c r="AY1386" s="659"/>
      <c r="AZ1386" s="658"/>
      <c r="BA1386" s="658"/>
      <c r="BB1386" s="659"/>
      <c r="BC1386" s="658"/>
      <c r="BD1386" s="658"/>
      <c r="BE1386" s="658"/>
      <c r="BF1386" s="658"/>
      <c r="BG1386" s="658"/>
      <c r="BH1386" s="658"/>
      <c r="BI1386" s="658"/>
      <c r="BJ1386" s="663"/>
      <c r="BK1386" s="660"/>
      <c r="BL1386" s="660"/>
      <c r="BM1386" s="660"/>
      <c r="BN1386" s="660"/>
      <c r="BO1386" s="661"/>
      <c r="BP1386" s="660"/>
      <c r="BQ1386" s="660"/>
      <c r="BR1386" s="664"/>
      <c r="BS1386" s="664"/>
      <c r="BT1386" s="660"/>
      <c r="BU1386" s="661"/>
      <c r="BV1386" s="660"/>
    </row>
    <row r="1387" spans="1:74" ht="24">
      <c r="A1387" s="642"/>
      <c r="B1387" s="1004"/>
      <c r="C1387" s="1004"/>
      <c r="D1387" s="1004"/>
      <c r="E1387" s="1004"/>
      <c r="F1387" s="1004"/>
      <c r="G1387" s="643"/>
      <c r="H1387" s="643"/>
      <c r="I1387" s="643"/>
      <c r="J1387" s="643"/>
      <c r="K1387" s="643"/>
      <c r="L1387" s="644"/>
      <c r="M1387" s="662"/>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9"/>
      <c r="AT1387" s="658"/>
      <c r="AU1387" s="659"/>
      <c r="AV1387" s="659"/>
      <c r="AW1387" s="659"/>
      <c r="AX1387" s="658"/>
      <c r="AY1387" s="659"/>
      <c r="AZ1387" s="658"/>
      <c r="BA1387" s="658"/>
      <c r="BB1387" s="659"/>
      <c r="BC1387" s="658"/>
      <c r="BD1387" s="658"/>
      <c r="BE1387" s="658"/>
      <c r="BF1387" s="658"/>
      <c r="BG1387" s="658"/>
      <c r="BH1387" s="658"/>
      <c r="BI1387" s="658"/>
      <c r="BJ1387" s="663"/>
      <c r="BK1387" s="660"/>
      <c r="BL1387" s="660"/>
      <c r="BM1387" s="660"/>
      <c r="BN1387" s="660"/>
      <c r="BO1387" s="661"/>
      <c r="BP1387" s="660"/>
      <c r="BQ1387" s="660"/>
      <c r="BR1387" s="664"/>
      <c r="BS1387" s="664"/>
      <c r="BT1387" s="660"/>
      <c r="BU1387" s="661"/>
      <c r="BV1387" s="660"/>
    </row>
    <row r="1388" spans="1:74" ht="24">
      <c r="A1388" s="642"/>
      <c r="B1388" s="1004"/>
      <c r="C1388" s="1004"/>
      <c r="D1388" s="1004"/>
      <c r="E1388" s="1004"/>
      <c r="F1388" s="1004"/>
      <c r="G1388" s="643"/>
      <c r="H1388" s="643"/>
      <c r="I1388" s="643"/>
      <c r="J1388" s="643"/>
      <c r="K1388" s="643"/>
      <c r="L1388" s="644"/>
      <c r="M1388" s="662"/>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9"/>
      <c r="AT1388" s="658"/>
      <c r="AU1388" s="659"/>
      <c r="AV1388" s="659"/>
      <c r="AW1388" s="659"/>
      <c r="AX1388" s="658"/>
      <c r="AY1388" s="659"/>
      <c r="AZ1388" s="658"/>
      <c r="BA1388" s="658"/>
      <c r="BB1388" s="659"/>
      <c r="BC1388" s="658"/>
      <c r="BD1388" s="658"/>
      <c r="BE1388" s="658"/>
      <c r="BF1388" s="658"/>
      <c r="BG1388" s="658"/>
      <c r="BH1388" s="658"/>
      <c r="BI1388" s="658"/>
      <c r="BJ1388" s="663"/>
      <c r="BK1388" s="660"/>
      <c r="BL1388" s="660"/>
      <c r="BM1388" s="660"/>
      <c r="BN1388" s="660"/>
      <c r="BO1388" s="661"/>
      <c r="BP1388" s="660"/>
      <c r="BQ1388" s="660"/>
      <c r="BR1388" s="664"/>
      <c r="BS1388" s="664"/>
      <c r="BT1388" s="660"/>
      <c r="BU1388" s="661"/>
      <c r="BV1388" s="660"/>
    </row>
    <row r="1389" spans="1:74" ht="24">
      <c r="A1389" s="642"/>
      <c r="B1389" s="1004"/>
      <c r="C1389" s="1004"/>
      <c r="D1389" s="1004"/>
      <c r="E1389" s="1004"/>
      <c r="F1389" s="1004"/>
      <c r="G1389" s="643"/>
      <c r="H1389" s="643"/>
      <c r="I1389" s="643"/>
      <c r="J1389" s="643"/>
      <c r="K1389" s="643"/>
      <c r="L1389" s="644"/>
      <c r="M1389" s="662"/>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9"/>
      <c r="AT1389" s="658"/>
      <c r="AU1389" s="659"/>
      <c r="AV1389" s="659"/>
      <c r="AW1389" s="659"/>
      <c r="AX1389" s="658"/>
      <c r="AY1389" s="659"/>
      <c r="AZ1389" s="658"/>
      <c r="BA1389" s="658"/>
      <c r="BB1389" s="659"/>
      <c r="BC1389" s="658"/>
      <c r="BD1389" s="658"/>
      <c r="BE1389" s="658"/>
      <c r="BF1389" s="658"/>
      <c r="BG1389" s="658"/>
      <c r="BH1389" s="658"/>
      <c r="BI1389" s="658"/>
      <c r="BJ1389" s="663"/>
      <c r="BK1389" s="660"/>
      <c r="BL1389" s="660"/>
      <c r="BM1389" s="660"/>
      <c r="BN1389" s="660"/>
      <c r="BO1389" s="661"/>
      <c r="BP1389" s="660"/>
      <c r="BQ1389" s="660"/>
      <c r="BR1389" s="664"/>
      <c r="BS1389" s="664"/>
      <c r="BT1389" s="660"/>
      <c r="BU1389" s="661"/>
      <c r="BV1389" s="660"/>
    </row>
    <row r="1390" spans="1:74" ht="24">
      <c r="A1390" s="642"/>
      <c r="B1390" s="1004"/>
      <c r="C1390" s="1004"/>
      <c r="D1390" s="1004"/>
      <c r="E1390" s="1004"/>
      <c r="F1390" s="1004"/>
      <c r="G1390" s="643"/>
      <c r="H1390" s="643"/>
      <c r="I1390" s="643"/>
      <c r="J1390" s="643"/>
      <c r="K1390" s="643"/>
      <c r="L1390" s="644"/>
      <c r="M1390" s="662"/>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9"/>
      <c r="AT1390" s="658"/>
      <c r="AU1390" s="659"/>
      <c r="AV1390" s="659"/>
      <c r="AW1390" s="659"/>
      <c r="AX1390" s="658"/>
      <c r="AY1390" s="659"/>
      <c r="AZ1390" s="658"/>
      <c r="BA1390" s="658"/>
      <c r="BB1390" s="659"/>
      <c r="BC1390" s="658"/>
      <c r="BD1390" s="658"/>
      <c r="BE1390" s="658"/>
      <c r="BF1390" s="658"/>
      <c r="BG1390" s="658"/>
      <c r="BH1390" s="658"/>
      <c r="BI1390" s="658"/>
      <c r="BJ1390" s="663"/>
      <c r="BK1390" s="660"/>
      <c r="BL1390" s="660"/>
      <c r="BM1390" s="660"/>
      <c r="BN1390" s="660"/>
      <c r="BO1390" s="661"/>
      <c r="BP1390" s="660"/>
      <c r="BQ1390" s="660"/>
      <c r="BR1390" s="664"/>
      <c r="BS1390" s="664"/>
      <c r="BT1390" s="660"/>
      <c r="BU1390" s="661"/>
      <c r="BV1390" s="660"/>
    </row>
    <row r="1391" spans="1:74" ht="24">
      <c r="A1391" s="642"/>
      <c r="B1391" s="1004"/>
      <c r="C1391" s="1004"/>
      <c r="D1391" s="1004"/>
      <c r="E1391" s="1004"/>
      <c r="F1391" s="1004"/>
      <c r="G1391" s="643"/>
      <c r="H1391" s="643"/>
      <c r="I1391" s="643"/>
      <c r="J1391" s="643"/>
      <c r="K1391" s="643"/>
      <c r="L1391" s="644"/>
      <c r="M1391" s="662"/>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9"/>
      <c r="AT1391" s="658"/>
      <c r="AU1391" s="659"/>
      <c r="AV1391" s="659"/>
      <c r="AW1391" s="659"/>
      <c r="AX1391" s="658"/>
      <c r="AY1391" s="659"/>
      <c r="AZ1391" s="658"/>
      <c r="BA1391" s="658"/>
      <c r="BB1391" s="659"/>
      <c r="BC1391" s="658"/>
      <c r="BD1391" s="658"/>
      <c r="BE1391" s="658"/>
      <c r="BF1391" s="658"/>
      <c r="BG1391" s="658"/>
      <c r="BH1391" s="658"/>
      <c r="BI1391" s="658"/>
      <c r="BJ1391" s="663"/>
      <c r="BK1391" s="660"/>
      <c r="BL1391" s="660"/>
      <c r="BM1391" s="660"/>
      <c r="BN1391" s="660"/>
      <c r="BO1391" s="661"/>
      <c r="BP1391" s="660"/>
      <c r="BQ1391" s="660"/>
      <c r="BR1391" s="664"/>
      <c r="BS1391" s="664"/>
      <c r="BT1391" s="660"/>
      <c r="BU1391" s="661"/>
      <c r="BV1391" s="660"/>
    </row>
    <row r="1392" spans="1:74" ht="24">
      <c r="A1392" s="642"/>
      <c r="B1392" s="1004"/>
      <c r="C1392" s="1004"/>
      <c r="D1392" s="1004"/>
      <c r="E1392" s="1004"/>
      <c r="F1392" s="1004"/>
      <c r="G1392" s="643"/>
      <c r="H1392" s="643"/>
      <c r="I1392" s="643"/>
      <c r="J1392" s="643"/>
      <c r="K1392" s="643"/>
      <c r="L1392" s="644"/>
      <c r="M1392" s="662"/>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9"/>
      <c r="AT1392" s="658"/>
      <c r="AU1392" s="659"/>
      <c r="AV1392" s="659"/>
      <c r="AW1392" s="659"/>
      <c r="AX1392" s="658"/>
      <c r="AY1392" s="659"/>
      <c r="AZ1392" s="658"/>
      <c r="BA1392" s="658"/>
      <c r="BB1392" s="659"/>
      <c r="BC1392" s="658"/>
      <c r="BD1392" s="658"/>
      <c r="BE1392" s="658"/>
      <c r="BF1392" s="658"/>
      <c r="BG1392" s="658"/>
      <c r="BH1392" s="658"/>
      <c r="BI1392" s="658"/>
      <c r="BJ1392" s="663"/>
      <c r="BK1392" s="660"/>
      <c r="BL1392" s="660"/>
      <c r="BM1392" s="660"/>
      <c r="BN1392" s="660"/>
      <c r="BO1392" s="661"/>
      <c r="BP1392" s="660"/>
      <c r="BQ1392" s="660"/>
      <c r="BR1392" s="664"/>
      <c r="BS1392" s="664"/>
      <c r="BT1392" s="660"/>
      <c r="BU1392" s="661"/>
      <c r="BV1392" s="660"/>
    </row>
    <row r="1393" spans="1:74" ht="24">
      <c r="A1393" s="642"/>
      <c r="B1393" s="1004"/>
      <c r="C1393" s="1004"/>
      <c r="D1393" s="1004"/>
      <c r="E1393" s="1004"/>
      <c r="F1393" s="1004"/>
      <c r="G1393" s="643"/>
      <c r="H1393" s="643"/>
      <c r="I1393" s="643"/>
      <c r="J1393" s="643"/>
      <c r="K1393" s="643"/>
      <c r="L1393" s="644"/>
      <c r="M1393" s="662"/>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9"/>
      <c r="AT1393" s="658"/>
      <c r="AU1393" s="659"/>
      <c r="AV1393" s="659"/>
      <c r="AW1393" s="659"/>
      <c r="AX1393" s="658"/>
      <c r="AY1393" s="659"/>
      <c r="AZ1393" s="658"/>
      <c r="BA1393" s="658"/>
      <c r="BB1393" s="659"/>
      <c r="BC1393" s="658"/>
      <c r="BD1393" s="658"/>
      <c r="BE1393" s="658"/>
      <c r="BF1393" s="658"/>
      <c r="BG1393" s="658"/>
      <c r="BH1393" s="658"/>
      <c r="BI1393" s="658"/>
      <c r="BJ1393" s="663"/>
      <c r="BK1393" s="660"/>
      <c r="BL1393" s="660"/>
      <c r="BM1393" s="660"/>
      <c r="BN1393" s="660"/>
      <c r="BO1393" s="661"/>
      <c r="BP1393" s="660"/>
      <c r="BQ1393" s="660"/>
      <c r="BR1393" s="664"/>
      <c r="BS1393" s="664"/>
      <c r="BT1393" s="660"/>
      <c r="BU1393" s="661"/>
      <c r="BV1393" s="660"/>
    </row>
    <row r="1394" spans="1:74" ht="24">
      <c r="A1394" s="642"/>
      <c r="B1394" s="1004"/>
      <c r="C1394" s="1004"/>
      <c r="D1394" s="1004"/>
      <c r="E1394" s="1004"/>
      <c r="F1394" s="1004"/>
      <c r="G1394" s="643"/>
      <c r="H1394" s="643"/>
      <c r="I1394" s="643"/>
      <c r="J1394" s="643"/>
      <c r="K1394" s="643"/>
      <c r="L1394" s="644"/>
      <c r="M1394" s="662"/>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9"/>
      <c r="AT1394" s="658"/>
      <c r="AU1394" s="659"/>
      <c r="AV1394" s="659"/>
      <c r="AW1394" s="659"/>
      <c r="AX1394" s="658"/>
      <c r="AY1394" s="659"/>
      <c r="AZ1394" s="658"/>
      <c r="BA1394" s="658"/>
      <c r="BB1394" s="659"/>
      <c r="BC1394" s="658"/>
      <c r="BD1394" s="658"/>
      <c r="BE1394" s="658"/>
      <c r="BF1394" s="658"/>
      <c r="BG1394" s="658"/>
      <c r="BH1394" s="658"/>
      <c r="BI1394" s="658"/>
      <c r="BJ1394" s="663"/>
      <c r="BK1394" s="660"/>
      <c r="BL1394" s="660"/>
      <c r="BM1394" s="660"/>
      <c r="BN1394" s="660"/>
      <c r="BO1394" s="661"/>
      <c r="BP1394" s="660"/>
      <c r="BQ1394" s="660"/>
      <c r="BR1394" s="664"/>
      <c r="BS1394" s="664"/>
      <c r="BT1394" s="660"/>
      <c r="BU1394" s="661"/>
      <c r="BV1394" s="660"/>
    </row>
    <row r="1395" spans="1:74" ht="24">
      <c r="A1395" s="642"/>
      <c r="B1395" s="1004"/>
      <c r="C1395" s="1004"/>
      <c r="D1395" s="1004"/>
      <c r="E1395" s="1004"/>
      <c r="F1395" s="1004"/>
      <c r="G1395" s="643"/>
      <c r="H1395" s="643"/>
      <c r="I1395" s="643"/>
      <c r="J1395" s="643"/>
      <c r="K1395" s="643"/>
      <c r="L1395" s="644"/>
      <c r="M1395" s="662"/>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9"/>
      <c r="AT1395" s="658"/>
      <c r="AU1395" s="659"/>
      <c r="AV1395" s="659"/>
      <c r="AW1395" s="659"/>
      <c r="AX1395" s="658"/>
      <c r="AY1395" s="659"/>
      <c r="AZ1395" s="658"/>
      <c r="BA1395" s="658"/>
      <c r="BB1395" s="659"/>
      <c r="BC1395" s="658"/>
      <c r="BD1395" s="658"/>
      <c r="BE1395" s="658"/>
      <c r="BF1395" s="658"/>
      <c r="BG1395" s="658"/>
      <c r="BH1395" s="658"/>
      <c r="BI1395" s="658"/>
      <c r="BJ1395" s="663"/>
      <c r="BK1395" s="660"/>
      <c r="BL1395" s="660"/>
      <c r="BM1395" s="660"/>
      <c r="BN1395" s="660"/>
      <c r="BO1395" s="661"/>
      <c r="BP1395" s="660"/>
      <c r="BQ1395" s="660"/>
      <c r="BR1395" s="664"/>
      <c r="BS1395" s="664"/>
      <c r="BT1395" s="660"/>
      <c r="BU1395" s="661"/>
      <c r="BV1395" s="660"/>
    </row>
    <row r="1396" spans="1:74" ht="24">
      <c r="A1396" s="642"/>
      <c r="B1396" s="1004"/>
      <c r="C1396" s="1004"/>
      <c r="D1396" s="1004"/>
      <c r="E1396" s="1004"/>
      <c r="F1396" s="1004"/>
      <c r="G1396" s="643"/>
      <c r="H1396" s="643"/>
      <c r="I1396" s="643"/>
      <c r="J1396" s="643"/>
      <c r="K1396" s="643"/>
      <c r="L1396" s="644"/>
      <c r="M1396" s="662"/>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9"/>
      <c r="AT1396" s="658"/>
      <c r="AU1396" s="659"/>
      <c r="AV1396" s="659"/>
      <c r="AW1396" s="659"/>
      <c r="AX1396" s="658"/>
      <c r="AY1396" s="659"/>
      <c r="AZ1396" s="658"/>
      <c r="BA1396" s="658"/>
      <c r="BB1396" s="659"/>
      <c r="BC1396" s="658"/>
      <c r="BD1396" s="658"/>
      <c r="BE1396" s="658"/>
      <c r="BF1396" s="658"/>
      <c r="BG1396" s="658"/>
      <c r="BH1396" s="658"/>
      <c r="BI1396" s="658"/>
      <c r="BJ1396" s="663"/>
      <c r="BK1396" s="660"/>
      <c r="BL1396" s="660"/>
      <c r="BM1396" s="660"/>
      <c r="BN1396" s="660"/>
      <c r="BO1396" s="661"/>
      <c r="BP1396" s="660"/>
      <c r="BQ1396" s="660"/>
      <c r="BR1396" s="664"/>
      <c r="BS1396" s="664"/>
      <c r="BT1396" s="660"/>
      <c r="BU1396" s="661"/>
      <c r="BV1396" s="660"/>
    </row>
    <row r="1397" spans="1:74" ht="24">
      <c r="A1397" s="642"/>
      <c r="B1397" s="1004"/>
      <c r="C1397" s="1004"/>
      <c r="D1397" s="1004"/>
      <c r="E1397" s="1004"/>
      <c r="F1397" s="1004"/>
      <c r="G1397" s="643"/>
      <c r="H1397" s="643"/>
      <c r="I1397" s="643"/>
      <c r="J1397" s="643"/>
      <c r="K1397" s="643"/>
      <c r="L1397" s="644"/>
      <c r="M1397" s="662"/>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9"/>
      <c r="AT1397" s="658"/>
      <c r="AU1397" s="659"/>
      <c r="AV1397" s="659"/>
      <c r="AW1397" s="659"/>
      <c r="AX1397" s="658"/>
      <c r="AY1397" s="659"/>
      <c r="AZ1397" s="658"/>
      <c r="BA1397" s="658"/>
      <c r="BB1397" s="659"/>
      <c r="BC1397" s="658"/>
      <c r="BD1397" s="658"/>
      <c r="BE1397" s="658"/>
      <c r="BF1397" s="658"/>
      <c r="BG1397" s="658"/>
      <c r="BH1397" s="658"/>
      <c r="BI1397" s="658"/>
      <c r="BJ1397" s="663"/>
      <c r="BK1397" s="660"/>
      <c r="BL1397" s="660"/>
      <c r="BM1397" s="660"/>
      <c r="BN1397" s="660"/>
      <c r="BO1397" s="661"/>
      <c r="BP1397" s="660"/>
      <c r="BQ1397" s="660"/>
      <c r="BR1397" s="664"/>
      <c r="BS1397" s="664"/>
      <c r="BT1397" s="660"/>
      <c r="BU1397" s="661"/>
      <c r="BV1397" s="660"/>
    </row>
    <row r="1398" spans="1:74" ht="24">
      <c r="A1398" s="642"/>
      <c r="B1398" s="1004"/>
      <c r="C1398" s="1004"/>
      <c r="D1398" s="1004"/>
      <c r="E1398" s="1004"/>
      <c r="F1398" s="1004"/>
      <c r="G1398" s="643"/>
      <c r="H1398" s="643"/>
      <c r="I1398" s="643"/>
      <c r="J1398" s="643"/>
      <c r="K1398" s="643"/>
      <c r="L1398" s="644"/>
      <c r="M1398" s="662"/>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9"/>
      <c r="AT1398" s="658"/>
      <c r="AU1398" s="659"/>
      <c r="AV1398" s="659"/>
      <c r="AW1398" s="659"/>
      <c r="AX1398" s="658"/>
      <c r="AY1398" s="659"/>
      <c r="AZ1398" s="658"/>
      <c r="BA1398" s="658"/>
      <c r="BB1398" s="659"/>
      <c r="BC1398" s="658"/>
      <c r="BD1398" s="658"/>
      <c r="BE1398" s="658"/>
      <c r="BF1398" s="658"/>
      <c r="BG1398" s="658"/>
      <c r="BH1398" s="658"/>
      <c r="BI1398" s="658"/>
      <c r="BJ1398" s="663"/>
      <c r="BK1398" s="660"/>
      <c r="BL1398" s="660"/>
      <c r="BM1398" s="660"/>
      <c r="BN1398" s="660"/>
      <c r="BO1398" s="661"/>
      <c r="BP1398" s="660"/>
      <c r="BQ1398" s="660"/>
      <c r="BR1398" s="664"/>
      <c r="BS1398" s="664"/>
      <c r="BT1398" s="660"/>
      <c r="BU1398" s="661"/>
      <c r="BV1398" s="660"/>
    </row>
    <row r="1399" spans="1:74" ht="24">
      <c r="A1399" s="642"/>
      <c r="B1399" s="1004"/>
      <c r="C1399" s="1004"/>
      <c r="D1399" s="1004"/>
      <c r="E1399" s="1004"/>
      <c r="F1399" s="1004"/>
      <c r="G1399" s="643"/>
      <c r="H1399" s="643"/>
      <c r="I1399" s="643"/>
      <c r="J1399" s="643"/>
      <c r="K1399" s="643"/>
      <c r="L1399" s="644"/>
      <c r="M1399" s="662"/>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9"/>
      <c r="AT1399" s="658"/>
      <c r="AU1399" s="659"/>
      <c r="AV1399" s="659"/>
      <c r="AW1399" s="659"/>
      <c r="AX1399" s="658"/>
      <c r="AY1399" s="659"/>
      <c r="AZ1399" s="658"/>
      <c r="BA1399" s="658"/>
      <c r="BB1399" s="659"/>
      <c r="BC1399" s="658"/>
      <c r="BD1399" s="658"/>
      <c r="BE1399" s="658"/>
      <c r="BF1399" s="658"/>
      <c r="BG1399" s="658"/>
      <c r="BH1399" s="658"/>
      <c r="BI1399" s="658"/>
      <c r="BJ1399" s="663"/>
      <c r="BK1399" s="660"/>
      <c r="BL1399" s="660"/>
      <c r="BM1399" s="660"/>
      <c r="BN1399" s="660"/>
      <c r="BO1399" s="661"/>
      <c r="BP1399" s="660"/>
      <c r="BQ1399" s="660"/>
      <c r="BR1399" s="664"/>
      <c r="BS1399" s="664"/>
      <c r="BT1399" s="660"/>
      <c r="BU1399" s="661"/>
      <c r="BV1399" s="660"/>
    </row>
    <row r="1400" spans="1:74" ht="24">
      <c r="A1400" s="642"/>
      <c r="B1400" s="1004"/>
      <c r="C1400" s="1004"/>
      <c r="D1400" s="1004"/>
      <c r="E1400" s="1004"/>
      <c r="F1400" s="1004"/>
      <c r="G1400" s="643"/>
      <c r="H1400" s="643"/>
      <c r="I1400" s="643"/>
      <c r="J1400" s="643"/>
      <c r="K1400" s="643"/>
      <c r="L1400" s="644"/>
      <c r="M1400" s="662"/>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9"/>
      <c r="AT1400" s="658"/>
      <c r="AU1400" s="659"/>
      <c r="AV1400" s="659"/>
      <c r="AW1400" s="659"/>
      <c r="AX1400" s="658"/>
      <c r="AY1400" s="659"/>
      <c r="AZ1400" s="658"/>
      <c r="BA1400" s="658"/>
      <c r="BB1400" s="659"/>
      <c r="BC1400" s="658"/>
      <c r="BD1400" s="658"/>
      <c r="BE1400" s="658"/>
      <c r="BF1400" s="658"/>
      <c r="BG1400" s="658"/>
      <c r="BH1400" s="658"/>
      <c r="BI1400" s="658"/>
      <c r="BJ1400" s="663"/>
      <c r="BK1400" s="660"/>
      <c r="BL1400" s="660"/>
      <c r="BM1400" s="660"/>
      <c r="BN1400" s="660"/>
      <c r="BO1400" s="661"/>
      <c r="BP1400" s="660"/>
      <c r="BQ1400" s="660"/>
      <c r="BR1400" s="664"/>
      <c r="BS1400" s="664"/>
      <c r="BT1400" s="660"/>
      <c r="BU1400" s="661"/>
      <c r="BV1400" s="660"/>
    </row>
    <row r="1401" spans="1:74" ht="24">
      <c r="A1401" s="642"/>
      <c r="B1401" s="1004"/>
      <c r="C1401" s="1004"/>
      <c r="D1401" s="1004"/>
      <c r="E1401" s="1004"/>
      <c r="F1401" s="1004"/>
      <c r="G1401" s="643"/>
      <c r="H1401" s="643"/>
      <c r="I1401" s="643"/>
      <c r="J1401" s="643"/>
      <c r="K1401" s="643"/>
      <c r="L1401" s="644"/>
      <c r="M1401" s="662"/>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9"/>
      <c r="AT1401" s="658"/>
      <c r="AU1401" s="659"/>
      <c r="AV1401" s="659"/>
      <c r="AW1401" s="659"/>
      <c r="AX1401" s="658"/>
      <c r="AY1401" s="659"/>
      <c r="AZ1401" s="658"/>
      <c r="BA1401" s="658"/>
      <c r="BB1401" s="659"/>
      <c r="BC1401" s="658"/>
      <c r="BD1401" s="658"/>
      <c r="BE1401" s="658"/>
      <c r="BF1401" s="658"/>
      <c r="BG1401" s="658"/>
      <c r="BH1401" s="658"/>
      <c r="BI1401" s="658"/>
      <c r="BJ1401" s="663"/>
      <c r="BK1401" s="660"/>
      <c r="BL1401" s="660"/>
      <c r="BM1401" s="660"/>
      <c r="BN1401" s="660"/>
      <c r="BO1401" s="661"/>
      <c r="BP1401" s="660"/>
      <c r="BQ1401" s="660"/>
      <c r="BR1401" s="664"/>
      <c r="BS1401" s="664"/>
      <c r="BT1401" s="660"/>
      <c r="BU1401" s="661"/>
      <c r="BV1401" s="660"/>
    </row>
    <row r="1402" spans="1:74" ht="24">
      <c r="A1402" s="642"/>
      <c r="B1402" s="1004"/>
      <c r="C1402" s="1004"/>
      <c r="D1402" s="1004"/>
      <c r="E1402" s="1004"/>
      <c r="F1402" s="1004"/>
      <c r="G1402" s="643"/>
      <c r="H1402" s="643"/>
      <c r="I1402" s="643"/>
      <c r="J1402" s="643"/>
      <c r="K1402" s="643"/>
      <c r="L1402" s="644"/>
      <c r="M1402" s="662"/>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9"/>
      <c r="AT1402" s="658"/>
      <c r="AU1402" s="659"/>
      <c r="AV1402" s="659"/>
      <c r="AW1402" s="659"/>
      <c r="AX1402" s="658"/>
      <c r="AY1402" s="659"/>
      <c r="AZ1402" s="658"/>
      <c r="BA1402" s="658"/>
      <c r="BB1402" s="659"/>
      <c r="BC1402" s="658"/>
      <c r="BD1402" s="658"/>
      <c r="BE1402" s="658"/>
      <c r="BF1402" s="658"/>
      <c r="BG1402" s="658"/>
      <c r="BH1402" s="658"/>
      <c r="BI1402" s="658"/>
      <c r="BJ1402" s="663"/>
      <c r="BK1402" s="660"/>
      <c r="BL1402" s="660"/>
      <c r="BM1402" s="660"/>
      <c r="BN1402" s="660"/>
      <c r="BO1402" s="661"/>
      <c r="BP1402" s="660"/>
      <c r="BQ1402" s="660"/>
      <c r="BR1402" s="664"/>
      <c r="BS1402" s="664"/>
      <c r="BT1402" s="660"/>
      <c r="BU1402" s="661"/>
      <c r="BV1402" s="660"/>
    </row>
    <row r="1403" spans="1:74" ht="24">
      <c r="A1403" s="642"/>
      <c r="B1403" s="1004"/>
      <c r="C1403" s="1004"/>
      <c r="D1403" s="1004"/>
      <c r="E1403" s="1004"/>
      <c r="F1403" s="1004"/>
      <c r="G1403" s="643"/>
      <c r="H1403" s="643"/>
      <c r="I1403" s="643"/>
      <c r="J1403" s="643"/>
      <c r="K1403" s="643"/>
      <c r="L1403" s="644"/>
      <c r="M1403" s="662"/>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9"/>
      <c r="AT1403" s="658"/>
      <c r="AU1403" s="659"/>
      <c r="AV1403" s="659"/>
      <c r="AW1403" s="659"/>
      <c r="AX1403" s="658"/>
      <c r="AY1403" s="659"/>
      <c r="AZ1403" s="658"/>
      <c r="BA1403" s="658"/>
      <c r="BB1403" s="659"/>
      <c r="BC1403" s="658"/>
      <c r="BD1403" s="658"/>
      <c r="BE1403" s="658"/>
      <c r="BF1403" s="658"/>
      <c r="BG1403" s="658"/>
      <c r="BH1403" s="658"/>
      <c r="BI1403" s="658"/>
      <c r="BJ1403" s="663"/>
      <c r="BK1403" s="660"/>
      <c r="BL1403" s="660"/>
      <c r="BM1403" s="660"/>
      <c r="BN1403" s="660"/>
      <c r="BO1403" s="661"/>
      <c r="BP1403" s="660"/>
      <c r="BQ1403" s="660"/>
      <c r="BR1403" s="664"/>
      <c r="BS1403" s="664"/>
      <c r="BT1403" s="660"/>
      <c r="BU1403" s="661"/>
      <c r="BV1403" s="660"/>
    </row>
    <row r="1404" spans="1:74" ht="24">
      <c r="A1404" s="642"/>
      <c r="B1404" s="1004"/>
      <c r="C1404" s="1004"/>
      <c r="D1404" s="1004"/>
      <c r="E1404" s="1004"/>
      <c r="F1404" s="1004"/>
      <c r="G1404" s="643"/>
      <c r="H1404" s="643"/>
      <c r="I1404" s="643"/>
      <c r="J1404" s="643"/>
      <c r="K1404" s="643"/>
      <c r="L1404" s="644"/>
      <c r="M1404" s="662"/>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9"/>
      <c r="AT1404" s="658"/>
      <c r="AU1404" s="659"/>
      <c r="AV1404" s="659"/>
      <c r="AW1404" s="659"/>
      <c r="AX1404" s="658"/>
      <c r="AY1404" s="659"/>
      <c r="AZ1404" s="658"/>
      <c r="BA1404" s="658"/>
      <c r="BB1404" s="659"/>
      <c r="BC1404" s="658"/>
      <c r="BD1404" s="658"/>
      <c r="BE1404" s="658"/>
      <c r="BF1404" s="658"/>
      <c r="BG1404" s="658"/>
      <c r="BH1404" s="658"/>
      <c r="BI1404" s="658"/>
      <c r="BJ1404" s="663"/>
      <c r="BK1404" s="660"/>
      <c r="BL1404" s="660"/>
      <c r="BM1404" s="660"/>
      <c r="BN1404" s="660"/>
      <c r="BO1404" s="661"/>
      <c r="BP1404" s="660"/>
      <c r="BQ1404" s="660"/>
      <c r="BR1404" s="664"/>
      <c r="BS1404" s="664"/>
      <c r="BT1404" s="660"/>
      <c r="BU1404" s="661"/>
      <c r="BV1404" s="660"/>
    </row>
    <row r="1405" spans="1:74" ht="24">
      <c r="A1405" s="642"/>
      <c r="B1405" s="1004"/>
      <c r="C1405" s="1004"/>
      <c r="D1405" s="1004"/>
      <c r="E1405" s="1004"/>
      <c r="F1405" s="1004"/>
      <c r="G1405" s="643"/>
      <c r="H1405" s="643"/>
      <c r="I1405" s="643"/>
      <c r="J1405" s="643"/>
      <c r="K1405" s="643"/>
      <c r="L1405" s="644"/>
      <c r="M1405" s="662"/>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9"/>
      <c r="AT1405" s="658"/>
      <c r="AU1405" s="659"/>
      <c r="AV1405" s="659"/>
      <c r="AW1405" s="659"/>
      <c r="AX1405" s="658"/>
      <c r="AY1405" s="659"/>
      <c r="AZ1405" s="658"/>
      <c r="BA1405" s="658"/>
      <c r="BB1405" s="659"/>
      <c r="BC1405" s="658"/>
      <c r="BD1405" s="658"/>
      <c r="BE1405" s="658"/>
      <c r="BF1405" s="658"/>
      <c r="BG1405" s="658"/>
      <c r="BH1405" s="658"/>
      <c r="BI1405" s="658"/>
      <c r="BJ1405" s="663"/>
      <c r="BK1405" s="660"/>
      <c r="BL1405" s="660"/>
      <c r="BM1405" s="660"/>
      <c r="BN1405" s="660"/>
      <c r="BO1405" s="661"/>
      <c r="BP1405" s="660"/>
      <c r="BQ1405" s="660"/>
      <c r="BR1405" s="664"/>
      <c r="BS1405" s="664"/>
      <c r="BT1405" s="660"/>
      <c r="BU1405" s="661"/>
      <c r="BV1405" s="660"/>
    </row>
    <row r="1406" spans="1:74" ht="24">
      <c r="A1406" s="642"/>
      <c r="B1406" s="1004"/>
      <c r="C1406" s="1004"/>
      <c r="D1406" s="1004"/>
      <c r="E1406" s="1004"/>
      <c r="F1406" s="1004"/>
      <c r="G1406" s="643"/>
      <c r="H1406" s="643"/>
      <c r="I1406" s="643"/>
      <c r="J1406" s="643"/>
      <c r="K1406" s="643"/>
      <c r="L1406" s="644"/>
      <c r="M1406" s="662"/>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9"/>
      <c r="AT1406" s="658"/>
      <c r="AU1406" s="659"/>
      <c r="AV1406" s="659"/>
      <c r="AW1406" s="659"/>
      <c r="AX1406" s="658"/>
      <c r="AY1406" s="659"/>
      <c r="AZ1406" s="658"/>
      <c r="BA1406" s="658"/>
      <c r="BB1406" s="659"/>
      <c r="BC1406" s="658"/>
      <c r="BD1406" s="658"/>
      <c r="BE1406" s="658"/>
      <c r="BF1406" s="658"/>
      <c r="BG1406" s="658"/>
      <c r="BH1406" s="658"/>
      <c r="BI1406" s="658"/>
      <c r="BJ1406" s="663"/>
      <c r="BK1406" s="660"/>
      <c r="BL1406" s="660"/>
      <c r="BM1406" s="660"/>
      <c r="BN1406" s="660"/>
      <c r="BO1406" s="661"/>
      <c r="BP1406" s="660"/>
      <c r="BQ1406" s="660"/>
      <c r="BR1406" s="664"/>
      <c r="BS1406" s="664"/>
      <c r="BT1406" s="660"/>
      <c r="BU1406" s="661"/>
      <c r="BV1406" s="660"/>
    </row>
    <row r="1407" spans="1:74" ht="24">
      <c r="A1407" s="642"/>
      <c r="B1407" s="1004"/>
      <c r="C1407" s="1004"/>
      <c r="D1407" s="1004"/>
      <c r="E1407" s="1004"/>
      <c r="F1407" s="1004"/>
      <c r="G1407" s="643"/>
      <c r="H1407" s="643"/>
      <c r="I1407" s="643"/>
      <c r="J1407" s="643"/>
      <c r="K1407" s="643"/>
      <c r="L1407" s="644"/>
      <c r="M1407" s="662"/>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9"/>
      <c r="AT1407" s="658"/>
      <c r="AU1407" s="659"/>
      <c r="AV1407" s="659"/>
      <c r="AW1407" s="659"/>
      <c r="AX1407" s="658"/>
      <c r="AY1407" s="659"/>
      <c r="AZ1407" s="658"/>
      <c r="BA1407" s="658"/>
      <c r="BB1407" s="659"/>
      <c r="BC1407" s="658"/>
      <c r="BD1407" s="658"/>
      <c r="BE1407" s="658"/>
      <c r="BF1407" s="658"/>
      <c r="BG1407" s="658"/>
      <c r="BH1407" s="658"/>
      <c r="BI1407" s="658"/>
      <c r="BJ1407" s="663"/>
      <c r="BK1407" s="660"/>
      <c r="BL1407" s="660"/>
      <c r="BM1407" s="660"/>
      <c r="BN1407" s="660"/>
      <c r="BO1407" s="661"/>
      <c r="BP1407" s="660"/>
      <c r="BQ1407" s="660"/>
      <c r="BR1407" s="664"/>
      <c r="BS1407" s="664"/>
      <c r="BT1407" s="660"/>
      <c r="BU1407" s="661"/>
      <c r="BV1407" s="660"/>
    </row>
    <row r="1408" spans="1:74" ht="24">
      <c r="A1408" s="642"/>
      <c r="B1408" s="1004"/>
      <c r="C1408" s="1004"/>
      <c r="D1408" s="1004"/>
      <c r="E1408" s="1004"/>
      <c r="F1408" s="1004"/>
      <c r="G1408" s="643"/>
      <c r="H1408" s="643"/>
      <c r="I1408" s="643"/>
      <c r="J1408" s="643"/>
      <c r="K1408" s="643"/>
      <c r="L1408" s="644"/>
      <c r="M1408" s="662"/>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9"/>
      <c r="AT1408" s="658"/>
      <c r="AU1408" s="659"/>
      <c r="AV1408" s="659"/>
      <c r="AW1408" s="659"/>
      <c r="AX1408" s="658"/>
      <c r="AY1408" s="659"/>
      <c r="AZ1408" s="658"/>
      <c r="BA1408" s="658"/>
      <c r="BB1408" s="659"/>
      <c r="BC1408" s="658"/>
      <c r="BD1408" s="658"/>
      <c r="BE1408" s="658"/>
      <c r="BF1408" s="658"/>
      <c r="BG1408" s="658"/>
      <c r="BH1408" s="658"/>
      <c r="BI1408" s="658"/>
      <c r="BJ1408" s="663"/>
      <c r="BK1408" s="660"/>
      <c r="BL1408" s="660"/>
      <c r="BM1408" s="660"/>
      <c r="BN1408" s="660"/>
      <c r="BO1408" s="661"/>
      <c r="BP1408" s="660"/>
      <c r="BQ1408" s="660"/>
      <c r="BR1408" s="664"/>
      <c r="BS1408" s="664"/>
      <c r="BT1408" s="660"/>
      <c r="BU1408" s="661"/>
      <c r="BV1408" s="660"/>
    </row>
    <row r="1409" spans="1:74" ht="24">
      <c r="A1409" s="642"/>
      <c r="B1409" s="1004"/>
      <c r="C1409" s="1004"/>
      <c r="D1409" s="1004"/>
      <c r="E1409" s="1004"/>
      <c r="F1409" s="1004"/>
      <c r="G1409" s="643"/>
      <c r="H1409" s="643"/>
      <c r="I1409" s="643"/>
      <c r="J1409" s="643"/>
      <c r="K1409" s="643"/>
      <c r="L1409" s="644"/>
      <c r="M1409" s="662"/>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9"/>
      <c r="AT1409" s="658"/>
      <c r="AU1409" s="659"/>
      <c r="AV1409" s="659"/>
      <c r="AW1409" s="659"/>
      <c r="AX1409" s="658"/>
      <c r="AY1409" s="659"/>
      <c r="AZ1409" s="658"/>
      <c r="BA1409" s="658"/>
      <c r="BB1409" s="659"/>
      <c r="BC1409" s="658"/>
      <c r="BD1409" s="658"/>
      <c r="BE1409" s="658"/>
      <c r="BF1409" s="658"/>
      <c r="BG1409" s="658"/>
      <c r="BH1409" s="658"/>
      <c r="BI1409" s="658"/>
      <c r="BJ1409" s="663"/>
      <c r="BK1409" s="660"/>
      <c r="BL1409" s="660"/>
      <c r="BM1409" s="660"/>
      <c r="BN1409" s="660"/>
      <c r="BO1409" s="661"/>
      <c r="BP1409" s="660"/>
      <c r="BQ1409" s="660"/>
      <c r="BR1409" s="664"/>
      <c r="BS1409" s="664"/>
      <c r="BT1409" s="660"/>
      <c r="BU1409" s="661"/>
      <c r="BV1409" s="660"/>
    </row>
    <row r="1410" spans="1:74" ht="24">
      <c r="A1410" s="642"/>
      <c r="B1410" s="1004"/>
      <c r="C1410" s="1004"/>
      <c r="D1410" s="1004"/>
      <c r="E1410" s="1004"/>
      <c r="F1410" s="1004"/>
      <c r="G1410" s="643"/>
      <c r="H1410" s="643"/>
      <c r="I1410" s="643"/>
      <c r="J1410" s="643"/>
      <c r="K1410" s="643"/>
      <c r="L1410" s="644"/>
      <c r="M1410" s="662"/>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9"/>
      <c r="AT1410" s="658"/>
      <c r="AU1410" s="659"/>
      <c r="AV1410" s="659"/>
      <c r="AW1410" s="659"/>
      <c r="AX1410" s="658"/>
      <c r="AY1410" s="659"/>
      <c r="AZ1410" s="658"/>
      <c r="BA1410" s="658"/>
      <c r="BB1410" s="659"/>
      <c r="BC1410" s="658"/>
      <c r="BD1410" s="658"/>
      <c r="BE1410" s="658"/>
      <c r="BF1410" s="658"/>
      <c r="BG1410" s="658"/>
      <c r="BH1410" s="658"/>
      <c r="BI1410" s="658"/>
      <c r="BJ1410" s="663"/>
      <c r="BK1410" s="660"/>
      <c r="BL1410" s="660"/>
      <c r="BM1410" s="660"/>
      <c r="BN1410" s="660"/>
      <c r="BO1410" s="661"/>
      <c r="BP1410" s="660"/>
      <c r="BQ1410" s="660"/>
      <c r="BR1410" s="664"/>
      <c r="BS1410" s="664"/>
      <c r="BT1410" s="660"/>
      <c r="BU1410" s="661"/>
      <c r="BV1410" s="660"/>
    </row>
    <row r="1411" spans="1:74" ht="24">
      <c r="A1411" s="642"/>
      <c r="B1411" s="1004"/>
      <c r="C1411" s="1004"/>
      <c r="D1411" s="1004"/>
      <c r="E1411" s="1004"/>
      <c r="F1411" s="1004"/>
      <c r="G1411" s="643"/>
      <c r="H1411" s="643"/>
      <c r="I1411" s="643"/>
      <c r="J1411" s="643"/>
      <c r="K1411" s="643"/>
      <c r="L1411" s="644"/>
      <c r="M1411" s="662"/>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9"/>
      <c r="AT1411" s="658"/>
      <c r="AU1411" s="659"/>
      <c r="AV1411" s="659"/>
      <c r="AW1411" s="659"/>
      <c r="AX1411" s="658"/>
      <c r="AY1411" s="659"/>
      <c r="AZ1411" s="658"/>
      <c r="BA1411" s="658"/>
      <c r="BB1411" s="659"/>
      <c r="BC1411" s="658"/>
      <c r="BD1411" s="658"/>
      <c r="BE1411" s="658"/>
      <c r="BF1411" s="658"/>
      <c r="BG1411" s="658"/>
      <c r="BH1411" s="658"/>
      <c r="BI1411" s="658"/>
      <c r="BJ1411" s="663"/>
      <c r="BK1411" s="660"/>
      <c r="BL1411" s="660"/>
      <c r="BM1411" s="660"/>
      <c r="BN1411" s="660"/>
      <c r="BO1411" s="661"/>
      <c r="BP1411" s="660"/>
      <c r="BQ1411" s="660"/>
      <c r="BR1411" s="664"/>
      <c r="BS1411" s="664"/>
      <c r="BT1411" s="660"/>
      <c r="BU1411" s="661"/>
      <c r="BV1411" s="660"/>
    </row>
    <row r="1412" spans="1:74" ht="24">
      <c r="A1412" s="642"/>
      <c r="B1412" s="1004"/>
      <c r="C1412" s="1004"/>
      <c r="D1412" s="1004"/>
      <c r="E1412" s="1004"/>
      <c r="F1412" s="1004"/>
      <c r="G1412" s="643"/>
      <c r="H1412" s="643"/>
      <c r="I1412" s="643"/>
      <c r="J1412" s="643"/>
      <c r="K1412" s="643"/>
      <c r="L1412" s="644"/>
      <c r="M1412" s="662"/>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9"/>
      <c r="AT1412" s="658"/>
      <c r="AU1412" s="659"/>
      <c r="AV1412" s="659"/>
      <c r="AW1412" s="659"/>
      <c r="AX1412" s="658"/>
      <c r="AY1412" s="659"/>
      <c r="AZ1412" s="658"/>
      <c r="BA1412" s="658"/>
      <c r="BB1412" s="659"/>
      <c r="BC1412" s="658"/>
      <c r="BD1412" s="658"/>
      <c r="BE1412" s="658"/>
      <c r="BF1412" s="658"/>
      <c r="BG1412" s="658"/>
      <c r="BH1412" s="658"/>
      <c r="BI1412" s="658"/>
      <c r="BJ1412" s="663"/>
      <c r="BK1412" s="660"/>
      <c r="BL1412" s="660"/>
      <c r="BM1412" s="660"/>
      <c r="BN1412" s="660"/>
      <c r="BO1412" s="661"/>
      <c r="BP1412" s="660"/>
      <c r="BQ1412" s="660"/>
      <c r="BR1412" s="664"/>
      <c r="BS1412" s="664"/>
      <c r="BT1412" s="660"/>
      <c r="BU1412" s="661"/>
      <c r="BV1412" s="660"/>
    </row>
    <row r="1413" spans="1:74" ht="24">
      <c r="A1413" s="642"/>
      <c r="B1413" s="1004"/>
      <c r="C1413" s="1004"/>
      <c r="D1413" s="1004"/>
      <c r="E1413" s="1004"/>
      <c r="F1413" s="1004"/>
      <c r="G1413" s="643"/>
      <c r="H1413" s="643"/>
      <c r="I1413" s="643"/>
      <c r="J1413" s="643"/>
      <c r="K1413" s="643"/>
      <c r="L1413" s="644"/>
      <c r="M1413" s="662"/>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9"/>
      <c r="AT1413" s="658"/>
      <c r="AU1413" s="659"/>
      <c r="AV1413" s="659"/>
      <c r="AW1413" s="659"/>
      <c r="AX1413" s="658"/>
      <c r="AY1413" s="659"/>
      <c r="AZ1413" s="658"/>
      <c r="BA1413" s="658"/>
      <c r="BB1413" s="659"/>
      <c r="BC1413" s="658"/>
      <c r="BD1413" s="658"/>
      <c r="BE1413" s="658"/>
      <c r="BF1413" s="658"/>
      <c r="BG1413" s="658"/>
      <c r="BH1413" s="658"/>
      <c r="BI1413" s="658"/>
      <c r="BJ1413" s="663"/>
      <c r="BK1413" s="660"/>
      <c r="BL1413" s="660"/>
      <c r="BM1413" s="660"/>
      <c r="BN1413" s="660"/>
      <c r="BO1413" s="661"/>
      <c r="BP1413" s="660"/>
      <c r="BQ1413" s="660"/>
      <c r="BR1413" s="664"/>
      <c r="BS1413" s="664"/>
      <c r="BT1413" s="660"/>
      <c r="BU1413" s="661"/>
      <c r="BV1413" s="660"/>
    </row>
    <row r="1414" spans="1:74" ht="24">
      <c r="A1414" s="642"/>
      <c r="B1414" s="1004"/>
      <c r="C1414" s="1004"/>
      <c r="D1414" s="1004"/>
      <c r="E1414" s="1004"/>
      <c r="F1414" s="1004"/>
      <c r="G1414" s="643"/>
      <c r="H1414" s="643"/>
      <c r="I1414" s="643"/>
      <c r="J1414" s="643"/>
      <c r="K1414" s="643"/>
      <c r="L1414" s="644"/>
      <c r="M1414" s="662"/>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9"/>
      <c r="AT1414" s="658"/>
      <c r="AU1414" s="659"/>
      <c r="AV1414" s="659"/>
      <c r="AW1414" s="659"/>
      <c r="AX1414" s="658"/>
      <c r="AY1414" s="659"/>
      <c r="AZ1414" s="658"/>
      <c r="BA1414" s="658"/>
      <c r="BB1414" s="659"/>
      <c r="BC1414" s="658"/>
      <c r="BD1414" s="658"/>
      <c r="BE1414" s="658"/>
      <c r="BF1414" s="658"/>
      <c r="BG1414" s="658"/>
      <c r="BH1414" s="658"/>
      <c r="BI1414" s="658"/>
      <c r="BJ1414" s="663"/>
      <c r="BK1414" s="660"/>
      <c r="BL1414" s="660"/>
      <c r="BM1414" s="660"/>
      <c r="BN1414" s="660"/>
      <c r="BO1414" s="661"/>
      <c r="BP1414" s="660"/>
      <c r="BQ1414" s="660"/>
      <c r="BR1414" s="664"/>
      <c r="BS1414" s="664"/>
      <c r="BT1414" s="660"/>
      <c r="BU1414" s="661"/>
      <c r="BV1414" s="660"/>
    </row>
    <row r="1415" spans="1:74" ht="24">
      <c r="A1415" s="642"/>
      <c r="B1415" s="1004"/>
      <c r="C1415" s="1004"/>
      <c r="D1415" s="1004"/>
      <c r="E1415" s="1004"/>
      <c r="F1415" s="1004"/>
      <c r="G1415" s="643"/>
      <c r="H1415" s="643"/>
      <c r="I1415" s="643"/>
      <c r="J1415" s="643"/>
      <c r="K1415" s="643"/>
      <c r="L1415" s="644"/>
      <c r="M1415" s="662"/>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9"/>
      <c r="AT1415" s="658"/>
      <c r="AU1415" s="659"/>
      <c r="AV1415" s="659"/>
      <c r="AW1415" s="659"/>
      <c r="AX1415" s="658"/>
      <c r="AY1415" s="659"/>
      <c r="AZ1415" s="658"/>
      <c r="BA1415" s="658"/>
      <c r="BB1415" s="659"/>
      <c r="BC1415" s="658"/>
      <c r="BD1415" s="658"/>
      <c r="BE1415" s="658"/>
      <c r="BF1415" s="658"/>
      <c r="BG1415" s="658"/>
      <c r="BH1415" s="658"/>
      <c r="BI1415" s="658"/>
      <c r="BJ1415" s="663"/>
      <c r="BK1415" s="660"/>
      <c r="BL1415" s="660"/>
      <c r="BM1415" s="660"/>
      <c r="BN1415" s="660"/>
      <c r="BO1415" s="661"/>
      <c r="BP1415" s="660"/>
      <c r="BQ1415" s="660"/>
      <c r="BR1415" s="664"/>
      <c r="BS1415" s="664"/>
      <c r="BT1415" s="660"/>
      <c r="BU1415" s="661"/>
      <c r="BV1415" s="660"/>
    </row>
    <row r="1416" spans="1:74" ht="24">
      <c r="A1416" s="642"/>
      <c r="B1416" s="1004"/>
      <c r="C1416" s="1004"/>
      <c r="D1416" s="1004"/>
      <c r="E1416" s="1004"/>
      <c r="F1416" s="1004"/>
      <c r="G1416" s="643"/>
      <c r="H1416" s="643"/>
      <c r="I1416" s="643"/>
      <c r="J1416" s="643"/>
      <c r="K1416" s="643"/>
      <c r="L1416" s="644"/>
      <c r="M1416" s="662"/>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9"/>
      <c r="AT1416" s="658"/>
      <c r="AU1416" s="659"/>
      <c r="AV1416" s="659"/>
      <c r="AW1416" s="659"/>
      <c r="AX1416" s="658"/>
      <c r="AY1416" s="659"/>
      <c r="AZ1416" s="658"/>
      <c r="BA1416" s="658"/>
      <c r="BB1416" s="659"/>
      <c r="BC1416" s="658"/>
      <c r="BD1416" s="658"/>
      <c r="BE1416" s="658"/>
      <c r="BF1416" s="658"/>
      <c r="BG1416" s="658"/>
      <c r="BH1416" s="658"/>
      <c r="BI1416" s="658"/>
      <c r="BJ1416" s="663"/>
      <c r="BK1416" s="660"/>
      <c r="BL1416" s="660"/>
      <c r="BM1416" s="660"/>
      <c r="BN1416" s="660"/>
      <c r="BO1416" s="661"/>
      <c r="BP1416" s="660"/>
      <c r="BQ1416" s="660"/>
      <c r="BR1416" s="664"/>
      <c r="BS1416" s="664"/>
      <c r="BT1416" s="660"/>
      <c r="BU1416" s="661"/>
      <c r="BV1416" s="660"/>
    </row>
    <row r="1417" spans="1:74" ht="24">
      <c r="A1417" s="642"/>
      <c r="B1417" s="1004"/>
      <c r="C1417" s="1004"/>
      <c r="D1417" s="1004"/>
      <c r="E1417" s="1004"/>
      <c r="F1417" s="1004"/>
      <c r="G1417" s="643"/>
      <c r="H1417" s="643"/>
      <c r="I1417" s="643"/>
      <c r="J1417" s="643"/>
      <c r="K1417" s="643"/>
      <c r="L1417" s="644"/>
      <c r="M1417" s="662"/>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9"/>
      <c r="AT1417" s="658"/>
      <c r="AU1417" s="659"/>
      <c r="AV1417" s="659"/>
      <c r="AW1417" s="659"/>
      <c r="AX1417" s="658"/>
      <c r="AY1417" s="659"/>
      <c r="AZ1417" s="658"/>
      <c r="BA1417" s="658"/>
      <c r="BB1417" s="659"/>
      <c r="BC1417" s="658"/>
      <c r="BD1417" s="658"/>
      <c r="BE1417" s="658"/>
      <c r="BF1417" s="658"/>
      <c r="BG1417" s="658"/>
      <c r="BH1417" s="658"/>
      <c r="BI1417" s="658"/>
      <c r="BJ1417" s="663"/>
      <c r="BK1417" s="660"/>
      <c r="BL1417" s="660"/>
      <c r="BM1417" s="660"/>
      <c r="BN1417" s="660"/>
      <c r="BO1417" s="661"/>
      <c r="BP1417" s="660"/>
      <c r="BQ1417" s="660"/>
      <c r="BR1417" s="664"/>
      <c r="BS1417" s="664"/>
      <c r="BT1417" s="660"/>
      <c r="BU1417" s="661"/>
      <c r="BV1417" s="660"/>
    </row>
    <row r="1418" spans="1:74" ht="24">
      <c r="A1418" s="642"/>
      <c r="B1418" s="1004"/>
      <c r="C1418" s="1004"/>
      <c r="D1418" s="1004"/>
      <c r="E1418" s="1004"/>
      <c r="F1418" s="1004"/>
      <c r="G1418" s="643"/>
      <c r="H1418" s="643"/>
      <c r="I1418" s="643"/>
      <c r="J1418" s="643"/>
      <c r="K1418" s="643"/>
      <c r="L1418" s="644"/>
      <c r="M1418" s="662"/>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9"/>
      <c r="AT1418" s="658"/>
      <c r="AU1418" s="659"/>
      <c r="AV1418" s="659"/>
      <c r="AW1418" s="659"/>
      <c r="AX1418" s="658"/>
      <c r="AY1418" s="659"/>
      <c r="AZ1418" s="658"/>
      <c r="BA1418" s="658"/>
      <c r="BB1418" s="659"/>
      <c r="BC1418" s="658"/>
      <c r="BD1418" s="658"/>
      <c r="BE1418" s="658"/>
      <c r="BF1418" s="658"/>
      <c r="BG1418" s="658"/>
      <c r="BH1418" s="658"/>
      <c r="BI1418" s="658"/>
      <c r="BJ1418" s="663"/>
      <c r="BK1418" s="660"/>
      <c r="BL1418" s="660"/>
      <c r="BM1418" s="660"/>
      <c r="BN1418" s="660"/>
      <c r="BO1418" s="661"/>
      <c r="BP1418" s="660"/>
      <c r="BQ1418" s="660"/>
      <c r="BR1418" s="664"/>
      <c r="BS1418" s="664"/>
      <c r="BT1418" s="660"/>
      <c r="BU1418" s="661"/>
      <c r="BV1418" s="660"/>
    </row>
    <row r="1419" spans="1:74" ht="24">
      <c r="A1419" s="642"/>
      <c r="B1419" s="1004"/>
      <c r="C1419" s="1004"/>
      <c r="D1419" s="1004"/>
      <c r="E1419" s="1004"/>
      <c r="F1419" s="1004"/>
      <c r="G1419" s="643"/>
      <c r="H1419" s="643"/>
      <c r="I1419" s="643"/>
      <c r="J1419" s="643"/>
      <c r="K1419" s="643"/>
      <c r="L1419" s="644"/>
      <c r="M1419" s="662"/>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9"/>
      <c r="AT1419" s="658"/>
      <c r="AU1419" s="659"/>
      <c r="AV1419" s="659"/>
      <c r="AW1419" s="659"/>
      <c r="AX1419" s="658"/>
      <c r="AY1419" s="659"/>
      <c r="AZ1419" s="658"/>
      <c r="BA1419" s="658"/>
      <c r="BB1419" s="659"/>
      <c r="BC1419" s="658"/>
      <c r="BD1419" s="658"/>
      <c r="BE1419" s="658"/>
      <c r="BF1419" s="658"/>
      <c r="BG1419" s="658"/>
      <c r="BH1419" s="658"/>
      <c r="BI1419" s="658"/>
      <c r="BJ1419" s="663"/>
      <c r="BK1419" s="660"/>
      <c r="BL1419" s="660"/>
      <c r="BM1419" s="660"/>
      <c r="BN1419" s="660"/>
      <c r="BO1419" s="661"/>
      <c r="BP1419" s="660"/>
      <c r="BQ1419" s="660"/>
      <c r="BR1419" s="664"/>
      <c r="BS1419" s="664"/>
      <c r="BT1419" s="660"/>
      <c r="BU1419" s="661"/>
      <c r="BV1419" s="660"/>
    </row>
    <row r="1420" spans="1:74" ht="24">
      <c r="A1420" s="642"/>
      <c r="B1420" s="1004"/>
      <c r="C1420" s="1004"/>
      <c r="D1420" s="1004"/>
      <c r="E1420" s="1004"/>
      <c r="F1420" s="1004"/>
      <c r="G1420" s="643"/>
      <c r="H1420" s="643"/>
      <c r="I1420" s="643"/>
      <c r="J1420" s="643"/>
      <c r="K1420" s="643"/>
      <c r="L1420" s="644"/>
      <c r="M1420" s="662"/>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9"/>
      <c r="AT1420" s="658"/>
      <c r="AU1420" s="659"/>
      <c r="AV1420" s="659"/>
      <c r="AW1420" s="659"/>
      <c r="AX1420" s="658"/>
      <c r="AY1420" s="659"/>
      <c r="AZ1420" s="658"/>
      <c r="BA1420" s="658"/>
      <c r="BB1420" s="659"/>
      <c r="BC1420" s="658"/>
      <c r="BD1420" s="658"/>
      <c r="BE1420" s="658"/>
      <c r="BF1420" s="658"/>
      <c r="BG1420" s="658"/>
      <c r="BH1420" s="658"/>
      <c r="BI1420" s="658"/>
      <c r="BJ1420" s="663"/>
      <c r="BK1420" s="660"/>
      <c r="BL1420" s="660"/>
      <c r="BM1420" s="660"/>
      <c r="BN1420" s="660"/>
      <c r="BO1420" s="661"/>
      <c r="BP1420" s="660"/>
      <c r="BQ1420" s="660"/>
      <c r="BR1420" s="664"/>
      <c r="BS1420" s="664"/>
      <c r="BT1420" s="660"/>
      <c r="BU1420" s="661"/>
      <c r="BV1420" s="660"/>
    </row>
    <row r="1421" spans="1:74" ht="24">
      <c r="A1421" s="642"/>
      <c r="B1421" s="1004"/>
      <c r="C1421" s="1004"/>
      <c r="D1421" s="1004"/>
      <c r="E1421" s="1004"/>
      <c r="F1421" s="1004"/>
      <c r="G1421" s="643"/>
      <c r="H1421" s="643"/>
      <c r="I1421" s="643"/>
      <c r="J1421" s="643"/>
      <c r="K1421" s="643"/>
      <c r="L1421" s="644"/>
      <c r="M1421" s="662"/>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9"/>
      <c r="AT1421" s="658"/>
      <c r="AU1421" s="659"/>
      <c r="AV1421" s="659"/>
      <c r="AW1421" s="659"/>
      <c r="AX1421" s="658"/>
      <c r="AY1421" s="659"/>
      <c r="AZ1421" s="658"/>
      <c r="BA1421" s="658"/>
      <c r="BB1421" s="659"/>
      <c r="BC1421" s="658"/>
      <c r="BD1421" s="658"/>
      <c r="BE1421" s="658"/>
      <c r="BF1421" s="658"/>
      <c r="BG1421" s="658"/>
      <c r="BH1421" s="658"/>
      <c r="BI1421" s="658"/>
      <c r="BJ1421" s="663"/>
      <c r="BK1421" s="660"/>
      <c r="BL1421" s="660"/>
      <c r="BM1421" s="660"/>
      <c r="BN1421" s="660"/>
      <c r="BO1421" s="661"/>
      <c r="BP1421" s="660"/>
      <c r="BQ1421" s="660"/>
      <c r="BR1421" s="664"/>
      <c r="BS1421" s="664"/>
      <c r="BT1421" s="660"/>
      <c r="BU1421" s="661"/>
      <c r="BV1421" s="660"/>
    </row>
    <row r="1422" spans="1:74" ht="24">
      <c r="A1422" s="642"/>
      <c r="B1422" s="1004"/>
      <c r="C1422" s="1004"/>
      <c r="D1422" s="1004"/>
      <c r="E1422" s="1004"/>
      <c r="F1422" s="1004"/>
      <c r="G1422" s="643"/>
      <c r="H1422" s="643"/>
      <c r="I1422" s="643"/>
      <c r="J1422" s="643"/>
      <c r="K1422" s="643"/>
      <c r="L1422" s="644"/>
      <c r="M1422" s="662"/>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9"/>
      <c r="AT1422" s="658"/>
      <c r="AU1422" s="659"/>
      <c r="AV1422" s="659"/>
      <c r="AW1422" s="659"/>
      <c r="AX1422" s="658"/>
      <c r="AY1422" s="659"/>
      <c r="AZ1422" s="658"/>
      <c r="BA1422" s="658"/>
      <c r="BB1422" s="659"/>
      <c r="BC1422" s="658"/>
      <c r="BD1422" s="658"/>
      <c r="BE1422" s="658"/>
      <c r="BF1422" s="658"/>
      <c r="BG1422" s="658"/>
      <c r="BH1422" s="658"/>
      <c r="BI1422" s="658"/>
      <c r="BJ1422" s="663"/>
      <c r="BK1422" s="660"/>
      <c r="BL1422" s="660"/>
      <c r="BM1422" s="660"/>
      <c r="BN1422" s="660"/>
      <c r="BO1422" s="661"/>
      <c r="BP1422" s="660"/>
      <c r="BQ1422" s="660"/>
      <c r="BR1422" s="664"/>
      <c r="BS1422" s="664"/>
      <c r="BT1422" s="660"/>
      <c r="BU1422" s="661"/>
      <c r="BV1422" s="660"/>
    </row>
    <row r="1423" spans="1:74" ht="24">
      <c r="A1423" s="642"/>
      <c r="B1423" s="1004"/>
      <c r="C1423" s="1004"/>
      <c r="D1423" s="1004"/>
      <c r="E1423" s="1004"/>
      <c r="F1423" s="1004"/>
      <c r="G1423" s="643"/>
      <c r="H1423" s="643"/>
      <c r="I1423" s="643"/>
      <c r="J1423" s="643"/>
      <c r="K1423" s="643"/>
      <c r="L1423" s="644"/>
      <c r="M1423" s="662"/>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9"/>
      <c r="AT1423" s="658"/>
      <c r="AU1423" s="659"/>
      <c r="AV1423" s="659"/>
      <c r="AW1423" s="659"/>
      <c r="AX1423" s="658"/>
      <c r="AY1423" s="659"/>
      <c r="AZ1423" s="658"/>
      <c r="BA1423" s="658"/>
      <c r="BB1423" s="659"/>
      <c r="BC1423" s="658"/>
      <c r="BD1423" s="658"/>
      <c r="BE1423" s="658"/>
      <c r="BF1423" s="658"/>
      <c r="BG1423" s="658"/>
      <c r="BH1423" s="658"/>
      <c r="BI1423" s="658"/>
      <c r="BJ1423" s="663"/>
      <c r="BK1423" s="660"/>
      <c r="BL1423" s="660"/>
      <c r="BM1423" s="660"/>
      <c r="BN1423" s="660"/>
      <c r="BO1423" s="661"/>
      <c r="BP1423" s="660"/>
      <c r="BQ1423" s="660"/>
      <c r="BR1423" s="664"/>
      <c r="BS1423" s="664"/>
      <c r="BT1423" s="660"/>
      <c r="BU1423" s="661"/>
      <c r="BV1423" s="660"/>
    </row>
    <row r="1424" spans="1:74" ht="24">
      <c r="A1424" s="642"/>
      <c r="B1424" s="1004"/>
      <c r="C1424" s="1004"/>
      <c r="D1424" s="1004"/>
      <c r="E1424" s="1004"/>
      <c r="F1424" s="1004"/>
      <c r="G1424" s="643"/>
      <c r="H1424" s="643"/>
      <c r="I1424" s="643"/>
      <c r="J1424" s="643"/>
      <c r="K1424" s="643"/>
      <c r="L1424" s="644"/>
      <c r="M1424" s="662"/>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9"/>
      <c r="AT1424" s="658"/>
      <c r="AU1424" s="659"/>
      <c r="AV1424" s="659"/>
      <c r="AW1424" s="659"/>
      <c r="AX1424" s="658"/>
      <c r="AY1424" s="659"/>
      <c r="AZ1424" s="658"/>
      <c r="BA1424" s="658"/>
      <c r="BB1424" s="659"/>
      <c r="BC1424" s="658"/>
      <c r="BD1424" s="658"/>
      <c r="BE1424" s="658"/>
      <c r="BF1424" s="658"/>
      <c r="BG1424" s="658"/>
      <c r="BH1424" s="658"/>
      <c r="BI1424" s="658"/>
      <c r="BJ1424" s="663"/>
      <c r="BK1424" s="660"/>
      <c r="BL1424" s="660"/>
      <c r="BM1424" s="660"/>
      <c r="BN1424" s="660"/>
      <c r="BO1424" s="661"/>
      <c r="BP1424" s="660"/>
      <c r="BQ1424" s="660"/>
      <c r="BR1424" s="664"/>
      <c r="BS1424" s="664"/>
      <c r="BT1424" s="660"/>
      <c r="BU1424" s="661"/>
      <c r="BV1424" s="660"/>
    </row>
    <row r="1425" spans="1:74" ht="24">
      <c r="A1425" s="642"/>
      <c r="B1425" s="1004"/>
      <c r="C1425" s="1004"/>
      <c r="D1425" s="1004"/>
      <c r="E1425" s="1004"/>
      <c r="F1425" s="1004"/>
      <c r="G1425" s="643"/>
      <c r="H1425" s="643"/>
      <c r="I1425" s="643"/>
      <c r="J1425" s="643"/>
      <c r="K1425" s="643"/>
      <c r="L1425" s="644"/>
      <c r="M1425" s="662"/>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9"/>
      <c r="AT1425" s="658"/>
      <c r="AU1425" s="659"/>
      <c r="AV1425" s="659"/>
      <c r="AW1425" s="659"/>
      <c r="AX1425" s="658"/>
      <c r="AY1425" s="659"/>
      <c r="AZ1425" s="658"/>
      <c r="BA1425" s="658"/>
      <c r="BB1425" s="659"/>
      <c r="BC1425" s="658"/>
      <c r="BD1425" s="658"/>
      <c r="BE1425" s="658"/>
      <c r="BF1425" s="658"/>
      <c r="BG1425" s="658"/>
      <c r="BH1425" s="658"/>
      <c r="BI1425" s="658"/>
      <c r="BJ1425" s="663"/>
      <c r="BK1425" s="660"/>
      <c r="BL1425" s="660"/>
      <c r="BM1425" s="660"/>
      <c r="BN1425" s="660"/>
      <c r="BO1425" s="661"/>
      <c r="BP1425" s="660"/>
      <c r="BQ1425" s="660"/>
      <c r="BR1425" s="664"/>
      <c r="BS1425" s="664"/>
      <c r="BT1425" s="660"/>
      <c r="BU1425" s="661"/>
      <c r="BV1425" s="660"/>
    </row>
    <row r="1426" spans="1:74" ht="24">
      <c r="A1426" s="642"/>
      <c r="B1426" s="1004"/>
      <c r="C1426" s="1004"/>
      <c r="D1426" s="1004"/>
      <c r="E1426" s="1004"/>
      <c r="F1426" s="1004"/>
      <c r="G1426" s="643"/>
      <c r="H1426" s="643"/>
      <c r="I1426" s="643"/>
      <c r="J1426" s="643"/>
      <c r="K1426" s="643"/>
      <c r="L1426" s="644"/>
      <c r="M1426" s="662"/>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9"/>
      <c r="AT1426" s="658"/>
      <c r="AU1426" s="659"/>
      <c r="AV1426" s="659"/>
      <c r="AW1426" s="659"/>
      <c r="AX1426" s="658"/>
      <c r="AY1426" s="659"/>
      <c r="AZ1426" s="658"/>
      <c r="BA1426" s="658"/>
      <c r="BB1426" s="659"/>
      <c r="BC1426" s="658"/>
      <c r="BD1426" s="658"/>
      <c r="BE1426" s="658"/>
      <c r="BF1426" s="658"/>
      <c r="BG1426" s="658"/>
      <c r="BH1426" s="658"/>
      <c r="BI1426" s="658"/>
      <c r="BJ1426" s="663"/>
      <c r="BK1426" s="660"/>
      <c r="BL1426" s="660"/>
      <c r="BM1426" s="660"/>
      <c r="BN1426" s="660"/>
      <c r="BO1426" s="661"/>
      <c r="BP1426" s="660"/>
      <c r="BQ1426" s="660"/>
      <c r="BR1426" s="664"/>
      <c r="BS1426" s="664"/>
      <c r="BT1426" s="660"/>
      <c r="BU1426" s="661"/>
      <c r="BV1426" s="660"/>
    </row>
    <row r="1427" spans="1:74" ht="24">
      <c r="A1427" s="642"/>
      <c r="B1427" s="1004"/>
      <c r="C1427" s="1004"/>
      <c r="D1427" s="1004"/>
      <c r="E1427" s="1004"/>
      <c r="F1427" s="1004"/>
      <c r="G1427" s="643"/>
      <c r="H1427" s="643"/>
      <c r="I1427" s="643"/>
      <c r="J1427" s="643"/>
      <c r="K1427" s="643"/>
      <c r="L1427" s="644"/>
      <c r="M1427" s="662"/>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9"/>
      <c r="AT1427" s="658"/>
      <c r="AU1427" s="659"/>
      <c r="AV1427" s="659"/>
      <c r="AW1427" s="659"/>
      <c r="AX1427" s="658"/>
      <c r="AY1427" s="659"/>
      <c r="AZ1427" s="658"/>
      <c r="BA1427" s="658"/>
      <c r="BB1427" s="659"/>
      <c r="BC1427" s="658"/>
      <c r="BD1427" s="658"/>
      <c r="BE1427" s="658"/>
      <c r="BF1427" s="658"/>
      <c r="BG1427" s="658"/>
      <c r="BH1427" s="658"/>
      <c r="BI1427" s="658"/>
      <c r="BJ1427" s="663"/>
      <c r="BK1427" s="660"/>
      <c r="BL1427" s="660"/>
      <c r="BM1427" s="660"/>
      <c r="BN1427" s="660"/>
      <c r="BO1427" s="661"/>
      <c r="BP1427" s="660"/>
      <c r="BQ1427" s="660"/>
      <c r="BR1427" s="664"/>
      <c r="BS1427" s="664"/>
      <c r="BT1427" s="660"/>
      <c r="BU1427" s="661"/>
      <c r="BV1427" s="660"/>
    </row>
    <row r="1428" spans="1:74" ht="24">
      <c r="A1428" s="642"/>
      <c r="B1428" s="1004"/>
      <c r="C1428" s="1004"/>
      <c r="D1428" s="1004"/>
      <c r="E1428" s="1004"/>
      <c r="F1428" s="1004"/>
      <c r="G1428" s="643"/>
      <c r="H1428" s="643"/>
      <c r="I1428" s="643"/>
      <c r="J1428" s="643"/>
      <c r="K1428" s="643"/>
      <c r="L1428" s="644"/>
      <c r="M1428" s="662"/>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9"/>
      <c r="AT1428" s="658"/>
      <c r="AU1428" s="659"/>
      <c r="AV1428" s="659"/>
      <c r="AW1428" s="659"/>
      <c r="AX1428" s="658"/>
      <c r="AY1428" s="659"/>
      <c r="AZ1428" s="658"/>
      <c r="BA1428" s="658"/>
      <c r="BB1428" s="659"/>
      <c r="BC1428" s="658"/>
      <c r="BD1428" s="658"/>
      <c r="BE1428" s="658"/>
      <c r="BF1428" s="658"/>
      <c r="BG1428" s="658"/>
      <c r="BH1428" s="658"/>
      <c r="BI1428" s="658"/>
      <c r="BJ1428" s="663"/>
      <c r="BK1428" s="660"/>
      <c r="BL1428" s="660"/>
      <c r="BM1428" s="660"/>
      <c r="BN1428" s="660"/>
      <c r="BO1428" s="661"/>
      <c r="BP1428" s="660"/>
      <c r="BQ1428" s="660"/>
      <c r="BR1428" s="664"/>
      <c r="BS1428" s="664"/>
      <c r="BT1428" s="660"/>
      <c r="BU1428" s="661"/>
      <c r="BV1428" s="660"/>
    </row>
    <row r="1429" spans="1:74" ht="24">
      <c r="A1429" s="642"/>
      <c r="B1429" s="1004"/>
      <c r="C1429" s="1004"/>
      <c r="D1429" s="1004"/>
      <c r="E1429" s="1004"/>
      <c r="F1429" s="1004"/>
      <c r="G1429" s="643"/>
      <c r="H1429" s="643"/>
      <c r="I1429" s="643"/>
      <c r="J1429" s="643"/>
      <c r="K1429" s="643"/>
      <c r="L1429" s="644"/>
      <c r="M1429" s="662"/>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9"/>
      <c r="AT1429" s="658"/>
      <c r="AU1429" s="659"/>
      <c r="AV1429" s="659"/>
      <c r="AW1429" s="659"/>
      <c r="AX1429" s="658"/>
      <c r="AY1429" s="659"/>
      <c r="AZ1429" s="658"/>
      <c r="BA1429" s="658"/>
      <c r="BB1429" s="659"/>
      <c r="BC1429" s="658"/>
      <c r="BD1429" s="658"/>
      <c r="BE1429" s="658"/>
      <c r="BF1429" s="658"/>
      <c r="BG1429" s="658"/>
      <c r="BH1429" s="658"/>
      <c r="BI1429" s="658"/>
      <c r="BJ1429" s="663"/>
      <c r="BK1429" s="660"/>
      <c r="BL1429" s="660"/>
      <c r="BM1429" s="660"/>
      <c r="BN1429" s="660"/>
      <c r="BO1429" s="661"/>
      <c r="BP1429" s="660"/>
      <c r="BQ1429" s="660"/>
      <c r="BR1429" s="664"/>
      <c r="BS1429" s="664"/>
      <c r="BT1429" s="660"/>
      <c r="BU1429" s="661"/>
      <c r="BV1429" s="660"/>
    </row>
    <row r="1430" spans="1:74" ht="24">
      <c r="A1430" s="642"/>
      <c r="B1430" s="1004"/>
      <c r="C1430" s="1004"/>
      <c r="D1430" s="1004"/>
      <c r="E1430" s="1004"/>
      <c r="F1430" s="1004"/>
      <c r="G1430" s="643"/>
      <c r="H1430" s="643"/>
      <c r="I1430" s="643"/>
      <c r="J1430" s="643"/>
      <c r="K1430" s="643"/>
      <c r="L1430" s="644"/>
      <c r="M1430" s="662"/>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9"/>
      <c r="AT1430" s="658"/>
      <c r="AU1430" s="659"/>
      <c r="AV1430" s="659"/>
      <c r="AW1430" s="659"/>
      <c r="AX1430" s="658"/>
      <c r="AY1430" s="659"/>
      <c r="AZ1430" s="658"/>
      <c r="BA1430" s="658"/>
      <c r="BB1430" s="659"/>
      <c r="BC1430" s="658"/>
      <c r="BD1430" s="658"/>
      <c r="BE1430" s="658"/>
      <c r="BF1430" s="658"/>
      <c r="BG1430" s="658"/>
      <c r="BH1430" s="658"/>
      <c r="BI1430" s="658"/>
      <c r="BJ1430" s="663"/>
      <c r="BK1430" s="660"/>
      <c r="BL1430" s="660"/>
      <c r="BM1430" s="660"/>
      <c r="BN1430" s="660"/>
      <c r="BO1430" s="661"/>
      <c r="BP1430" s="660"/>
      <c r="BQ1430" s="660"/>
      <c r="BR1430" s="664"/>
      <c r="BS1430" s="664"/>
      <c r="BT1430" s="660"/>
      <c r="BU1430" s="661"/>
      <c r="BV1430" s="660"/>
    </row>
    <row r="1431" spans="1:74" ht="24">
      <c r="A1431" s="642"/>
      <c r="B1431" s="1004"/>
      <c r="C1431" s="1004"/>
      <c r="D1431" s="1004"/>
      <c r="E1431" s="1004"/>
      <c r="F1431" s="1004"/>
      <c r="G1431" s="643"/>
      <c r="H1431" s="643"/>
      <c r="I1431" s="643"/>
      <c r="J1431" s="643"/>
      <c r="K1431" s="643"/>
      <c r="L1431" s="644"/>
      <c r="M1431" s="662"/>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9"/>
      <c r="AT1431" s="658"/>
      <c r="AU1431" s="659"/>
      <c r="AV1431" s="659"/>
      <c r="AW1431" s="659"/>
      <c r="AX1431" s="658"/>
      <c r="AY1431" s="659"/>
      <c r="AZ1431" s="658"/>
      <c r="BA1431" s="658"/>
      <c r="BB1431" s="659"/>
      <c r="BC1431" s="658"/>
      <c r="BD1431" s="658"/>
      <c r="BE1431" s="658"/>
      <c r="BF1431" s="658"/>
      <c r="BG1431" s="658"/>
      <c r="BH1431" s="658"/>
      <c r="BI1431" s="658"/>
      <c r="BJ1431" s="663"/>
      <c r="BK1431" s="660"/>
      <c r="BL1431" s="660"/>
      <c r="BM1431" s="660"/>
      <c r="BN1431" s="660"/>
      <c r="BO1431" s="661"/>
      <c r="BP1431" s="660"/>
      <c r="BQ1431" s="660"/>
      <c r="BR1431" s="664"/>
      <c r="BS1431" s="664"/>
      <c r="BT1431" s="660"/>
      <c r="BU1431" s="661"/>
      <c r="BV1431" s="660"/>
    </row>
    <row r="1432" spans="1:74" ht="24">
      <c r="A1432" s="642"/>
      <c r="B1432" s="1004"/>
      <c r="C1432" s="1004"/>
      <c r="D1432" s="1004"/>
      <c r="E1432" s="1004"/>
      <c r="F1432" s="1004"/>
      <c r="G1432" s="643"/>
      <c r="H1432" s="643"/>
      <c r="I1432" s="643"/>
      <c r="J1432" s="643"/>
      <c r="K1432" s="643"/>
      <c r="L1432" s="644"/>
      <c r="M1432" s="662"/>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9"/>
      <c r="AT1432" s="658"/>
      <c r="AU1432" s="659"/>
      <c r="AV1432" s="659"/>
      <c r="AW1432" s="659"/>
      <c r="AX1432" s="658"/>
      <c r="AY1432" s="659"/>
      <c r="AZ1432" s="658"/>
      <c r="BA1432" s="658"/>
      <c r="BB1432" s="659"/>
      <c r="BC1432" s="658"/>
      <c r="BD1432" s="658"/>
      <c r="BE1432" s="658"/>
      <c r="BF1432" s="658"/>
      <c r="BG1432" s="658"/>
      <c r="BH1432" s="658"/>
      <c r="BI1432" s="658"/>
      <c r="BJ1432" s="663"/>
      <c r="BK1432" s="660"/>
      <c r="BL1432" s="660"/>
      <c r="BM1432" s="660"/>
      <c r="BN1432" s="660"/>
      <c r="BO1432" s="661"/>
      <c r="BP1432" s="660"/>
      <c r="BQ1432" s="660"/>
      <c r="BR1432" s="664"/>
      <c r="BS1432" s="664"/>
      <c r="BT1432" s="660"/>
      <c r="BU1432" s="661"/>
      <c r="BV1432" s="660"/>
    </row>
    <row r="1433" spans="1:74" ht="24">
      <c r="A1433" s="642"/>
      <c r="B1433" s="1004"/>
      <c r="C1433" s="1004"/>
      <c r="D1433" s="1004"/>
      <c r="E1433" s="1004"/>
      <c r="F1433" s="1004"/>
      <c r="G1433" s="643"/>
      <c r="H1433" s="643"/>
      <c r="I1433" s="643"/>
      <c r="J1433" s="643"/>
      <c r="K1433" s="643"/>
      <c r="L1433" s="644"/>
      <c r="M1433" s="662"/>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9"/>
      <c r="AT1433" s="658"/>
      <c r="AU1433" s="659"/>
      <c r="AV1433" s="659"/>
      <c r="AW1433" s="659"/>
      <c r="AX1433" s="658"/>
      <c r="AY1433" s="659"/>
      <c r="AZ1433" s="658"/>
      <c r="BA1433" s="658"/>
      <c r="BB1433" s="659"/>
      <c r="BC1433" s="658"/>
      <c r="BD1433" s="658"/>
      <c r="BE1433" s="658"/>
      <c r="BF1433" s="658"/>
      <c r="BG1433" s="658"/>
      <c r="BH1433" s="658"/>
      <c r="BI1433" s="658"/>
      <c r="BJ1433" s="663"/>
      <c r="BK1433" s="660"/>
      <c r="BL1433" s="660"/>
      <c r="BM1433" s="660"/>
      <c r="BN1433" s="660"/>
      <c r="BO1433" s="661"/>
      <c r="BP1433" s="660"/>
      <c r="BQ1433" s="660"/>
      <c r="BR1433" s="664"/>
      <c r="BS1433" s="664"/>
      <c r="BT1433" s="660"/>
      <c r="BU1433" s="661"/>
      <c r="BV1433" s="660"/>
    </row>
    <row r="1434" spans="1:74" ht="24">
      <c r="A1434" s="642"/>
      <c r="B1434" s="1004"/>
      <c r="C1434" s="1004"/>
      <c r="D1434" s="1004"/>
      <c r="E1434" s="1004"/>
      <c r="F1434" s="1004"/>
      <c r="G1434" s="643"/>
      <c r="H1434" s="643"/>
      <c r="I1434" s="643"/>
      <c r="J1434" s="643"/>
      <c r="K1434" s="643"/>
      <c r="L1434" s="644"/>
      <c r="M1434" s="662"/>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9"/>
      <c r="AT1434" s="658"/>
      <c r="AU1434" s="659"/>
      <c r="AV1434" s="659"/>
      <c r="AW1434" s="659"/>
      <c r="AX1434" s="658"/>
      <c r="AY1434" s="659"/>
      <c r="AZ1434" s="658"/>
      <c r="BA1434" s="658"/>
      <c r="BB1434" s="659"/>
      <c r="BC1434" s="658"/>
      <c r="BD1434" s="658"/>
      <c r="BE1434" s="658"/>
      <c r="BF1434" s="658"/>
      <c r="BG1434" s="658"/>
      <c r="BH1434" s="658"/>
      <c r="BI1434" s="658"/>
      <c r="BJ1434" s="663"/>
      <c r="BK1434" s="660"/>
      <c r="BL1434" s="660"/>
      <c r="BM1434" s="660"/>
      <c r="BN1434" s="660"/>
      <c r="BO1434" s="661"/>
      <c r="BP1434" s="660"/>
      <c r="BQ1434" s="660"/>
      <c r="BR1434" s="664"/>
      <c r="BS1434" s="664"/>
      <c r="BT1434" s="660"/>
      <c r="BU1434" s="661"/>
      <c r="BV1434" s="660"/>
    </row>
    <row r="1435" spans="1:74" ht="24">
      <c r="A1435" s="642"/>
      <c r="B1435" s="1004"/>
      <c r="C1435" s="1004"/>
      <c r="D1435" s="1004"/>
      <c r="E1435" s="1004"/>
      <c r="F1435" s="1004"/>
      <c r="G1435" s="643"/>
      <c r="H1435" s="643"/>
      <c r="I1435" s="643"/>
      <c r="J1435" s="643"/>
      <c r="K1435" s="643"/>
      <c r="L1435" s="644"/>
      <c r="M1435" s="662"/>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9"/>
      <c r="AT1435" s="658"/>
      <c r="AU1435" s="659"/>
      <c r="AV1435" s="659"/>
      <c r="AW1435" s="659"/>
      <c r="AX1435" s="658"/>
      <c r="AY1435" s="659"/>
      <c r="AZ1435" s="658"/>
      <c r="BA1435" s="658"/>
      <c r="BB1435" s="659"/>
      <c r="BC1435" s="658"/>
      <c r="BD1435" s="658"/>
      <c r="BE1435" s="658"/>
      <c r="BF1435" s="658"/>
      <c r="BG1435" s="658"/>
      <c r="BH1435" s="658"/>
      <c r="BI1435" s="658"/>
      <c r="BJ1435" s="663"/>
      <c r="BK1435" s="660"/>
      <c r="BL1435" s="660"/>
      <c r="BM1435" s="660"/>
      <c r="BN1435" s="660"/>
      <c r="BO1435" s="661"/>
      <c r="BP1435" s="660"/>
      <c r="BQ1435" s="660"/>
      <c r="BR1435" s="664"/>
      <c r="BS1435" s="664"/>
      <c r="BT1435" s="660"/>
      <c r="BU1435" s="661"/>
      <c r="BV1435" s="660"/>
    </row>
    <row r="1436" spans="1:74" ht="24">
      <c r="A1436" s="642"/>
      <c r="B1436" s="1004"/>
      <c r="C1436" s="1004"/>
      <c r="D1436" s="1004"/>
      <c r="E1436" s="1004"/>
      <c r="F1436" s="1004"/>
      <c r="G1436" s="643"/>
      <c r="H1436" s="643"/>
      <c r="I1436" s="643"/>
      <c r="J1436" s="643"/>
      <c r="K1436" s="643"/>
      <c r="L1436" s="644"/>
      <c r="M1436" s="662"/>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9"/>
      <c r="AT1436" s="658"/>
      <c r="AU1436" s="659"/>
      <c r="AV1436" s="659"/>
      <c r="AW1436" s="659"/>
      <c r="AX1436" s="658"/>
      <c r="AY1436" s="659"/>
      <c r="AZ1436" s="658"/>
      <c r="BA1436" s="658"/>
      <c r="BB1436" s="659"/>
      <c r="BC1436" s="658"/>
      <c r="BD1436" s="658"/>
      <c r="BE1436" s="658"/>
      <c r="BF1436" s="658"/>
      <c r="BG1436" s="658"/>
      <c r="BH1436" s="658"/>
      <c r="BI1436" s="658"/>
      <c r="BJ1436" s="663"/>
      <c r="BK1436" s="660"/>
      <c r="BL1436" s="660"/>
      <c r="BM1436" s="660"/>
      <c r="BN1436" s="660"/>
      <c r="BO1436" s="661"/>
      <c r="BP1436" s="660"/>
      <c r="BQ1436" s="660"/>
      <c r="BR1436" s="664"/>
      <c r="BS1436" s="664"/>
      <c r="BT1436" s="660"/>
      <c r="BU1436" s="661"/>
      <c r="BV1436" s="660"/>
    </row>
    <row r="1437" spans="1:74" ht="24">
      <c r="A1437" s="642"/>
      <c r="B1437" s="1004"/>
      <c r="C1437" s="1004"/>
      <c r="D1437" s="1004"/>
      <c r="E1437" s="1004"/>
      <c r="F1437" s="1004"/>
      <c r="G1437" s="643"/>
      <c r="H1437" s="643"/>
      <c r="I1437" s="643"/>
      <c r="J1437" s="643"/>
      <c r="K1437" s="643"/>
      <c r="L1437" s="644"/>
      <c r="M1437" s="662"/>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9"/>
      <c r="AT1437" s="658"/>
      <c r="AU1437" s="659"/>
      <c r="AV1437" s="659"/>
      <c r="AW1437" s="659"/>
      <c r="AX1437" s="658"/>
      <c r="AY1437" s="659"/>
      <c r="AZ1437" s="658"/>
      <c r="BA1437" s="658"/>
      <c r="BB1437" s="659"/>
      <c r="BC1437" s="658"/>
      <c r="BD1437" s="658"/>
      <c r="BE1437" s="658"/>
      <c r="BF1437" s="658"/>
      <c r="BG1437" s="658"/>
      <c r="BH1437" s="658"/>
      <c r="BI1437" s="658"/>
      <c r="BJ1437" s="663"/>
      <c r="BK1437" s="660"/>
      <c r="BL1437" s="660"/>
      <c r="BM1437" s="660"/>
      <c r="BN1437" s="660"/>
      <c r="BO1437" s="661"/>
      <c r="BP1437" s="660"/>
      <c r="BQ1437" s="660"/>
      <c r="BR1437" s="664"/>
      <c r="BS1437" s="664"/>
      <c r="BT1437" s="660"/>
      <c r="BU1437" s="661"/>
      <c r="BV1437" s="660"/>
    </row>
    <row r="1438" spans="1:74" ht="24">
      <c r="A1438" s="642"/>
      <c r="B1438" s="1004"/>
      <c r="C1438" s="1004"/>
      <c r="D1438" s="1004"/>
      <c r="E1438" s="1004"/>
      <c r="F1438" s="1004"/>
      <c r="G1438" s="643"/>
      <c r="H1438" s="643"/>
      <c r="I1438" s="643"/>
      <c r="J1438" s="643"/>
      <c r="K1438" s="643"/>
      <c r="L1438" s="644"/>
      <c r="M1438" s="662"/>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9"/>
      <c r="AT1438" s="658"/>
      <c r="AU1438" s="659"/>
      <c r="AV1438" s="659"/>
      <c r="AW1438" s="659"/>
      <c r="AX1438" s="658"/>
      <c r="AY1438" s="659"/>
      <c r="AZ1438" s="658"/>
      <c r="BA1438" s="658"/>
      <c r="BB1438" s="659"/>
      <c r="BC1438" s="658"/>
      <c r="BD1438" s="658"/>
      <c r="BE1438" s="658"/>
      <c r="BF1438" s="658"/>
      <c r="BG1438" s="658"/>
      <c r="BH1438" s="658"/>
      <c r="BI1438" s="658"/>
      <c r="BJ1438" s="663"/>
      <c r="BK1438" s="660"/>
      <c r="BL1438" s="660"/>
      <c r="BM1438" s="660"/>
      <c r="BN1438" s="660"/>
      <c r="BO1438" s="661"/>
      <c r="BP1438" s="660"/>
      <c r="BQ1438" s="660"/>
      <c r="BR1438" s="664"/>
      <c r="BS1438" s="664"/>
      <c r="BT1438" s="660"/>
      <c r="BU1438" s="661"/>
      <c r="BV1438" s="660"/>
    </row>
    <row r="1439" spans="1:74" ht="24">
      <c r="A1439" s="642"/>
      <c r="B1439" s="1004"/>
      <c r="C1439" s="1004"/>
      <c r="D1439" s="1004"/>
      <c r="E1439" s="1004"/>
      <c r="F1439" s="1004"/>
      <c r="G1439" s="643"/>
      <c r="H1439" s="643"/>
      <c r="I1439" s="643"/>
      <c r="J1439" s="643"/>
      <c r="K1439" s="643"/>
      <c r="L1439" s="644"/>
      <c r="M1439" s="662"/>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9"/>
      <c r="AT1439" s="658"/>
      <c r="AU1439" s="659"/>
      <c r="AV1439" s="659"/>
      <c r="AW1439" s="659"/>
      <c r="AX1439" s="658"/>
      <c r="AY1439" s="659"/>
      <c r="AZ1439" s="658"/>
      <c r="BA1439" s="658"/>
      <c r="BB1439" s="659"/>
      <c r="BC1439" s="658"/>
      <c r="BD1439" s="658"/>
      <c r="BE1439" s="658"/>
      <c r="BF1439" s="658"/>
      <c r="BG1439" s="658"/>
      <c r="BH1439" s="658"/>
      <c r="BI1439" s="658"/>
      <c r="BJ1439" s="663"/>
      <c r="BK1439" s="660"/>
      <c r="BL1439" s="660"/>
      <c r="BM1439" s="660"/>
      <c r="BN1439" s="660"/>
      <c r="BO1439" s="661"/>
      <c r="BP1439" s="660"/>
      <c r="BQ1439" s="660"/>
      <c r="BR1439" s="664"/>
      <c r="BS1439" s="664"/>
      <c r="BT1439" s="660"/>
      <c r="BU1439" s="661"/>
      <c r="BV1439" s="660"/>
    </row>
  </sheetData>
  <sheetProtection algorithmName="SHA-512" hashValue="9y5EB6t00J1w0anT1bc2r1MJ3bjpkCdcoAh4yxZKCw9+RYkXNpHF84sQKd2c2VCOPtVbU8a7igku2oEOT4w5FA==" saltValue="CKvoK7nwF0W+aT6B8SQKjQ==" spinCount="100000" sheet="1" formatCells="0" formatColumns="0" formatRows="0" sort="0" autoFilter="0"/>
  <dataConsolidate/>
  <mergeCells count="1470">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117" t="s">
        <v>199</v>
      </c>
      <c r="C3" s="1117"/>
      <c r="D3" s="1117"/>
      <c r="E3" s="1117"/>
      <c r="F3" s="1117"/>
      <c r="G3" s="1117"/>
      <c r="H3" s="1117"/>
      <c r="I3" s="1117"/>
      <c r="J3" s="73"/>
    </row>
    <row r="4" spans="1:10" s="74" customFormat="1" ht="25.15" customHeight="1">
      <c r="A4" s="73"/>
      <c r="B4" s="1114" t="s">
        <v>200</v>
      </c>
      <c r="C4" s="1115"/>
      <c r="D4" s="1115"/>
      <c r="E4" s="1115"/>
      <c r="F4" s="1115"/>
      <c r="G4" s="1115"/>
      <c r="H4" s="1115"/>
      <c r="I4" s="1116"/>
      <c r="J4" s="73"/>
    </row>
    <row r="5" spans="1:10" s="74" customFormat="1" ht="25.15" customHeight="1">
      <c r="A5" s="73"/>
      <c r="B5" s="109" t="s">
        <v>201</v>
      </c>
      <c r="C5" s="1114" t="s">
        <v>202</v>
      </c>
      <c r="D5" s="1115"/>
      <c r="E5" s="1115"/>
      <c r="F5" s="1115"/>
      <c r="G5" s="1115"/>
      <c r="H5" s="1115"/>
      <c r="I5" s="1116"/>
      <c r="J5" s="73"/>
    </row>
    <row r="6" spans="1:10" s="74" customFormat="1" ht="25.15" customHeight="1">
      <c r="A6" s="73"/>
      <c r="B6" s="109" t="s">
        <v>203</v>
      </c>
      <c r="C6" s="1114" t="s">
        <v>204</v>
      </c>
      <c r="D6" s="1115"/>
      <c r="E6" s="1115"/>
      <c r="F6" s="1115"/>
      <c r="G6" s="1115"/>
      <c r="H6" s="1115"/>
      <c r="I6" s="1116"/>
      <c r="J6" s="73"/>
    </row>
    <row r="7" spans="1:10" s="74" customFormat="1" ht="25.15" customHeight="1">
      <c r="A7" s="73"/>
      <c r="B7" s="109" t="s">
        <v>205</v>
      </c>
      <c r="C7" s="1114" t="s">
        <v>206</v>
      </c>
      <c r="D7" s="1115"/>
      <c r="E7" s="1115"/>
      <c r="F7" s="1115"/>
      <c r="G7" s="1115"/>
      <c r="H7" s="1115"/>
      <c r="I7" s="1116"/>
      <c r="J7" s="73"/>
    </row>
    <row r="8" spans="1:10" s="74" customFormat="1" ht="25.15" customHeight="1">
      <c r="A8" s="73"/>
      <c r="B8" s="110"/>
      <c r="C8" s="73"/>
      <c r="D8" s="111"/>
      <c r="E8" s="111"/>
      <c r="F8" s="111"/>
      <c r="G8" s="111"/>
      <c r="H8" s="111"/>
      <c r="I8" s="111"/>
      <c r="J8" s="73"/>
    </row>
    <row r="9" spans="1:10" s="74" customFormat="1" ht="36" customHeight="1">
      <c r="A9" s="73"/>
      <c r="B9" s="1117" t="s">
        <v>207</v>
      </c>
      <c r="C9" s="1117"/>
      <c r="D9" s="1117"/>
      <c r="E9" s="1117"/>
      <c r="F9" s="1117"/>
      <c r="G9" s="1117"/>
      <c r="H9" s="1117"/>
      <c r="I9" s="1117"/>
      <c r="J9" s="73"/>
    </row>
    <row r="10" spans="1:10" s="74" customFormat="1" ht="25.15" customHeight="1">
      <c r="A10" s="73"/>
      <c r="B10" s="1114" t="s">
        <v>208</v>
      </c>
      <c r="C10" s="1115"/>
      <c r="D10" s="1115"/>
      <c r="E10" s="1115"/>
      <c r="F10" s="1115"/>
      <c r="G10" s="1115"/>
      <c r="H10" s="1115"/>
      <c r="I10" s="1116"/>
      <c r="J10" s="73"/>
    </row>
    <row r="11" spans="1:10" s="74" customFormat="1" ht="56.45" customHeight="1">
      <c r="A11" s="73"/>
      <c r="B11" s="1118" t="s">
        <v>209</v>
      </c>
      <c r="C11" s="1111" t="s">
        <v>210</v>
      </c>
      <c r="D11" s="1112"/>
      <c r="E11" s="1112"/>
      <c r="F11" s="1112"/>
      <c r="G11" s="1112"/>
      <c r="H11" s="1112"/>
      <c r="I11" s="1113"/>
      <c r="J11" s="73"/>
    </row>
    <row r="12" spans="1:10" s="74" customFormat="1" ht="54.6" customHeight="1">
      <c r="A12" s="73"/>
      <c r="B12" s="1118"/>
      <c r="C12" s="1119" t="s">
        <v>211</v>
      </c>
      <c r="D12" s="109" t="s">
        <v>212</v>
      </c>
      <c r="E12" s="1111" t="s">
        <v>213</v>
      </c>
      <c r="F12" s="1112"/>
      <c r="G12" s="1112"/>
      <c r="H12" s="1112"/>
      <c r="I12" s="1113"/>
      <c r="J12" s="113"/>
    </row>
    <row r="13" spans="1:10" s="74" customFormat="1" ht="32.450000000000003" customHeight="1">
      <c r="A13" s="73"/>
      <c r="B13" s="1118"/>
      <c r="C13" s="1120"/>
      <c r="D13" s="109" t="s">
        <v>214</v>
      </c>
      <c r="E13" s="1111" t="s">
        <v>215</v>
      </c>
      <c r="F13" s="1112"/>
      <c r="G13" s="1112"/>
      <c r="H13" s="1112"/>
      <c r="I13" s="1113"/>
      <c r="J13" s="113"/>
    </row>
    <row r="14" spans="1:10" s="74" customFormat="1" ht="25.15" customHeight="1">
      <c r="A14" s="73"/>
      <c r="B14" s="109" t="s">
        <v>216</v>
      </c>
      <c r="C14" s="1114" t="s">
        <v>217</v>
      </c>
      <c r="D14" s="1115"/>
      <c r="E14" s="1115"/>
      <c r="F14" s="1115"/>
      <c r="G14" s="1115"/>
      <c r="H14" s="1115"/>
      <c r="I14" s="1116"/>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107" t="s">
        <v>220</v>
      </c>
      <c r="B20" s="1108"/>
      <c r="C20" s="67" t="s">
        <v>221</v>
      </c>
      <c r="D20" s="68" t="s">
        <v>222</v>
      </c>
      <c r="E20" s="68" t="s">
        <v>223</v>
      </c>
      <c r="F20" s="68" t="s">
        <v>224</v>
      </c>
      <c r="G20" s="69"/>
      <c r="H20" s="69"/>
      <c r="I20" s="69"/>
    </row>
    <row r="21" spans="1:10" ht="96">
      <c r="A21" s="1109" t="s">
        <v>225</v>
      </c>
      <c r="B21" s="1108"/>
      <c r="C21" s="70" t="s">
        <v>226</v>
      </c>
      <c r="D21" s="70" t="s">
        <v>227</v>
      </c>
      <c r="E21" s="70" t="s">
        <v>228</v>
      </c>
      <c r="F21" s="70" t="s">
        <v>229</v>
      </c>
      <c r="G21" s="69"/>
      <c r="H21" s="69"/>
      <c r="I21" s="69"/>
    </row>
    <row r="22" spans="1:10" ht="85.5">
      <c r="A22" s="1109" t="s">
        <v>230</v>
      </c>
      <c r="B22" s="1108"/>
      <c r="C22" s="70" t="s">
        <v>231</v>
      </c>
      <c r="D22" s="70" t="s">
        <v>232</v>
      </c>
      <c r="E22" s="70" t="s">
        <v>233</v>
      </c>
      <c r="F22" s="71" t="s">
        <v>234</v>
      </c>
      <c r="G22" s="62"/>
      <c r="H22" s="62"/>
      <c r="I22" s="62"/>
    </row>
    <row r="23" spans="1:10" ht="85.5">
      <c r="A23" s="1109" t="s">
        <v>235</v>
      </c>
      <c r="B23" s="1108"/>
      <c r="C23" s="70" t="s">
        <v>236</v>
      </c>
      <c r="D23" s="70" t="s">
        <v>237</v>
      </c>
      <c r="E23" s="70" t="s">
        <v>238</v>
      </c>
      <c r="F23" s="71" t="s">
        <v>239</v>
      </c>
      <c r="G23" s="62"/>
      <c r="H23" s="62"/>
      <c r="I23" s="62"/>
    </row>
    <row r="24" spans="1:10">
      <c r="A24" s="62"/>
      <c r="B24" s="62"/>
      <c r="C24" s="62"/>
      <c r="D24" s="62"/>
      <c r="E24" s="62"/>
      <c r="F24" s="62"/>
      <c r="G24" s="62"/>
      <c r="H24" s="62"/>
      <c r="I24" s="62"/>
    </row>
    <row r="25" spans="1:10" ht="24">
      <c r="A25" s="1110" t="s">
        <v>240</v>
      </c>
      <c r="B25" s="1110"/>
      <c r="C25" s="1110"/>
      <c r="D25" s="1110"/>
      <c r="E25" s="1110"/>
      <c r="F25" s="1110"/>
      <c r="G25" s="1110"/>
      <c r="H25" s="1110"/>
      <c r="I25" s="1110"/>
    </row>
    <row r="26" spans="1:10" ht="24">
      <c r="A26" s="64" t="s">
        <v>241</v>
      </c>
      <c r="B26" s="64"/>
      <c r="C26" s="64"/>
      <c r="D26" s="64"/>
      <c r="E26" s="64"/>
      <c r="F26" s="64"/>
      <c r="G26" s="64"/>
      <c r="H26" s="64"/>
      <c r="I26" s="64"/>
    </row>
    <row r="27" spans="1:10" ht="24">
      <c r="A27" s="1104" t="s">
        <v>242</v>
      </c>
      <c r="B27" s="1105"/>
      <c r="C27" s="1105"/>
      <c r="D27" s="1105"/>
      <c r="E27" s="1105"/>
      <c r="F27" s="1105"/>
      <c r="G27" s="1105"/>
      <c r="H27" s="1105"/>
      <c r="I27" s="1106"/>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10" zoomScale="70" zoomScaleNormal="70" zoomScaleSheetLayoutView="85" workbookViewId="0">
      <selection activeCell="BF16" sqref="BF16"/>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2354</v>
      </c>
      <c r="AS1" s="2"/>
      <c r="AT1" s="2"/>
      <c r="AU1" s="2"/>
      <c r="AV1" s="2"/>
      <c r="AX1" s="2" t="s">
        <v>251</v>
      </c>
      <c r="AY1" s="2"/>
      <c r="BA1" s="2"/>
      <c r="BB1" s="2"/>
      <c r="BC1" s="2"/>
      <c r="BD1" s="2"/>
      <c r="BF1" s="2" t="s">
        <v>252</v>
      </c>
      <c r="BH1" s="2" t="s">
        <v>2188</v>
      </c>
    </row>
    <row r="2" spans="1:60" ht="14.25" thickBot="1">
      <c r="A2" s="1128" t="s">
        <v>253</v>
      </c>
      <c r="B2" s="1123" t="s">
        <v>254</v>
      </c>
      <c r="C2" s="1126" t="s">
        <v>255</v>
      </c>
      <c r="D2" s="1126"/>
      <c r="E2" s="1126"/>
      <c r="F2" s="1127"/>
      <c r="G2" s="1125" t="s">
        <v>256</v>
      </c>
      <c r="H2" s="1126"/>
      <c r="I2" s="1126"/>
      <c r="J2" s="1126"/>
      <c r="K2" s="1126"/>
      <c r="L2" s="1126"/>
      <c r="M2" s="1127"/>
      <c r="N2" s="1125" t="s">
        <v>197</v>
      </c>
      <c r="O2" s="1131" t="s">
        <v>257</v>
      </c>
      <c r="Q2" s="1133" t="s">
        <v>258</v>
      </c>
      <c r="R2" s="1134"/>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135" t="s">
        <v>253</v>
      </c>
      <c r="AS2" s="1138"/>
      <c r="AT2" s="1141" t="s">
        <v>2355</v>
      </c>
      <c r="AU2" s="499"/>
      <c r="AV2" s="499"/>
      <c r="AX2" s="364" t="s">
        <v>253</v>
      </c>
      <c r="AY2" s="365" t="s">
        <v>269</v>
      </c>
      <c r="AZ2" s="365"/>
      <c r="BA2" s="365"/>
      <c r="BB2" s="506"/>
      <c r="BC2" s="506"/>
      <c r="BD2" s="507"/>
      <c r="BF2" s="263" t="s">
        <v>188</v>
      </c>
      <c r="BH2" s="11" t="s">
        <v>266</v>
      </c>
    </row>
    <row r="3" spans="1:60" ht="68.25" thickBot="1">
      <c r="A3" s="1129"/>
      <c r="B3" s="1124"/>
      <c r="C3" s="298" t="s">
        <v>182</v>
      </c>
      <c r="D3" s="299" t="s">
        <v>270</v>
      </c>
      <c r="E3" s="299" t="s">
        <v>196</v>
      </c>
      <c r="F3" s="299" t="s">
        <v>271</v>
      </c>
      <c r="G3" s="298" t="s">
        <v>272</v>
      </c>
      <c r="H3" s="298" t="s">
        <v>273</v>
      </c>
      <c r="I3" s="299" t="s">
        <v>274</v>
      </c>
      <c r="J3" s="299" t="s">
        <v>275</v>
      </c>
      <c r="K3" s="299" t="s">
        <v>276</v>
      </c>
      <c r="L3" s="299" t="s">
        <v>277</v>
      </c>
      <c r="M3" s="356" t="s">
        <v>278</v>
      </c>
      <c r="N3" s="1130"/>
      <c r="O3" s="1132"/>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2272</v>
      </c>
      <c r="AP3" s="268" t="s">
        <v>2343</v>
      </c>
      <c r="AQ3" s="374"/>
      <c r="AR3" s="1136"/>
      <c r="AS3" s="1139"/>
      <c r="AT3" s="1142"/>
      <c r="AU3" s="500"/>
      <c r="AV3" s="501"/>
      <c r="AX3" s="80" t="s">
        <v>2272</v>
      </c>
      <c r="AY3" s="80" t="s">
        <v>2361</v>
      </c>
      <c r="AZ3" s="359" t="s">
        <v>2386</v>
      </c>
      <c r="BA3" s="525" t="s">
        <v>2460</v>
      </c>
      <c r="BB3" s="84" t="s">
        <v>2387</v>
      </c>
      <c r="BC3" s="361"/>
      <c r="BD3" s="505"/>
      <c r="BF3" s="264"/>
      <c r="BH3" s="9" t="s">
        <v>285</v>
      </c>
    </row>
    <row r="4" spans="1:60" ht="68.25" thickBot="1">
      <c r="A4" s="80" t="s">
        <v>2272</v>
      </c>
      <c r="B4" s="278" t="s">
        <v>2273</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2274</v>
      </c>
      <c r="AP4" s="273" t="s">
        <v>2343</v>
      </c>
      <c r="AQ4" s="374"/>
      <c r="AR4" s="1137"/>
      <c r="AS4" s="1140"/>
      <c r="AT4" s="1143"/>
      <c r="AU4" s="500"/>
      <c r="AV4" s="501"/>
      <c r="AX4" s="10" t="s">
        <v>2274</v>
      </c>
      <c r="AY4" s="10" t="s">
        <v>2362</v>
      </c>
      <c r="AZ4" s="359" t="s">
        <v>2386</v>
      </c>
      <c r="BA4" s="525" t="s">
        <v>2460</v>
      </c>
      <c r="BB4" s="84" t="s">
        <v>2387</v>
      </c>
      <c r="BC4" s="360"/>
      <c r="BD4" s="505"/>
      <c r="BF4" s="2"/>
      <c r="BH4" s="377" t="s">
        <v>267</v>
      </c>
    </row>
    <row r="5" spans="1:60" ht="68.25" thickBot="1">
      <c r="A5" s="10" t="s">
        <v>2274</v>
      </c>
      <c r="B5" s="279" t="s">
        <v>2275</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2276</v>
      </c>
      <c r="AP5" s="273" t="s">
        <v>2343</v>
      </c>
      <c r="AQ5" s="374"/>
      <c r="AR5" s="265" t="s">
        <v>2272</v>
      </c>
      <c r="AS5" s="265" t="s">
        <v>2413</v>
      </c>
      <c r="AT5" s="266" t="s">
        <v>2356</v>
      </c>
      <c r="AU5" s="500"/>
      <c r="AV5" s="501"/>
      <c r="AX5" s="10" t="s">
        <v>2276</v>
      </c>
      <c r="AY5" s="10" t="s">
        <v>2363</v>
      </c>
      <c r="AZ5" s="359" t="s">
        <v>2386</v>
      </c>
      <c r="BA5" s="525" t="s">
        <v>2460</v>
      </c>
      <c r="BB5" s="84" t="s">
        <v>2387</v>
      </c>
      <c r="BC5" s="360"/>
      <c r="BD5" s="505"/>
      <c r="BF5" s="263" t="s">
        <v>188</v>
      </c>
      <c r="BH5" s="8"/>
    </row>
    <row r="6" spans="1:60" ht="68.25" thickBot="1">
      <c r="A6" s="10" t="s">
        <v>2276</v>
      </c>
      <c r="B6" s="279" t="s">
        <v>2277</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2278</v>
      </c>
      <c r="AP6" s="273" t="s">
        <v>2343</v>
      </c>
      <c r="AQ6" s="374"/>
      <c r="AR6" s="269" t="s">
        <v>2274</v>
      </c>
      <c r="AS6" s="269" t="s">
        <v>2414</v>
      </c>
      <c r="AT6" s="270" t="s">
        <v>2357</v>
      </c>
      <c r="AU6" s="500"/>
      <c r="AV6" s="501"/>
      <c r="AX6" s="10" t="s">
        <v>2278</v>
      </c>
      <c r="AY6" s="10" t="s">
        <v>2364</v>
      </c>
      <c r="AZ6" s="359" t="s">
        <v>2386</v>
      </c>
      <c r="BA6" s="525" t="s">
        <v>2460</v>
      </c>
      <c r="BB6" s="84" t="s">
        <v>2387</v>
      </c>
      <c r="BC6" s="360"/>
      <c r="BD6" s="505"/>
      <c r="BF6" s="271" t="s">
        <v>189</v>
      </c>
    </row>
    <row r="7" spans="1:60" ht="68.25" thickBot="1">
      <c r="A7" s="626" t="s">
        <v>2278</v>
      </c>
      <c r="B7" s="279" t="s">
        <v>2279</v>
      </c>
      <c r="C7" s="407">
        <v>0.38200000000000001</v>
      </c>
      <c r="D7" s="407">
        <v>0.36699999999999999</v>
      </c>
      <c r="E7" s="407">
        <v>0.312</v>
      </c>
      <c r="F7" s="407">
        <v>0.24799999999999997</v>
      </c>
      <c r="G7" s="628">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2280</v>
      </c>
      <c r="AP7" s="273" t="s">
        <v>2343</v>
      </c>
      <c r="AQ7" s="374"/>
      <c r="AR7" s="269" t="s">
        <v>2276</v>
      </c>
      <c r="AS7" s="269" t="s">
        <v>2415</v>
      </c>
      <c r="AT7" s="270" t="s">
        <v>2356</v>
      </c>
      <c r="AU7" s="500"/>
      <c r="AV7" s="501"/>
      <c r="AX7" s="10" t="s">
        <v>2280</v>
      </c>
      <c r="AY7" s="10" t="s">
        <v>2365</v>
      </c>
      <c r="AZ7" s="359" t="s">
        <v>2386</v>
      </c>
      <c r="BA7" s="525" t="s">
        <v>2460</v>
      </c>
      <c r="BB7" s="84" t="s">
        <v>2387</v>
      </c>
      <c r="BC7" s="360"/>
      <c r="BD7" s="505"/>
      <c r="BF7" s="271" t="s">
        <v>2189</v>
      </c>
    </row>
    <row r="8" spans="1:60" ht="68.25" thickBot="1">
      <c r="A8" s="615" t="s">
        <v>2280</v>
      </c>
      <c r="B8" s="279" t="s">
        <v>2281</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2282</v>
      </c>
      <c r="AP8" s="273" t="s">
        <v>2343</v>
      </c>
      <c r="AQ8" s="374"/>
      <c r="AR8" s="269" t="s">
        <v>2278</v>
      </c>
      <c r="AS8" s="269" t="s">
        <v>2416</v>
      </c>
      <c r="AT8" s="270" t="s">
        <v>2357</v>
      </c>
      <c r="AU8" s="500"/>
      <c r="AV8" s="501"/>
      <c r="AX8" s="10" t="s">
        <v>2282</v>
      </c>
      <c r="AY8" s="10" t="s">
        <v>2366</v>
      </c>
      <c r="AZ8" s="359" t="s">
        <v>2386</v>
      </c>
      <c r="BA8" s="525" t="s">
        <v>2460</v>
      </c>
      <c r="BB8" s="84" t="s">
        <v>2387</v>
      </c>
      <c r="BC8" s="360"/>
      <c r="BD8" s="505"/>
      <c r="BF8" s="264"/>
    </row>
    <row r="9" spans="1:60" ht="68.25" thickBot="1">
      <c r="A9" s="10" t="s">
        <v>2282</v>
      </c>
      <c r="B9" s="279" t="s">
        <v>2283</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2284</v>
      </c>
      <c r="AP9" s="273" t="s">
        <v>2343</v>
      </c>
      <c r="AQ9" s="374"/>
      <c r="AR9" s="269" t="s">
        <v>2280</v>
      </c>
      <c r="AS9" s="269" t="s">
        <v>2417</v>
      </c>
      <c r="AT9" s="270" t="s">
        <v>2358</v>
      </c>
      <c r="AU9" s="500"/>
      <c r="AV9" s="500"/>
      <c r="AX9" s="10" t="s">
        <v>2284</v>
      </c>
      <c r="AY9" s="10" t="s">
        <v>2367</v>
      </c>
      <c r="AZ9" s="359" t="s">
        <v>2386</v>
      </c>
      <c r="BA9" s="525" t="s">
        <v>2460</v>
      </c>
      <c r="BB9" s="84" t="s">
        <v>2387</v>
      </c>
      <c r="BC9" s="360"/>
      <c r="BD9" s="505"/>
      <c r="BF9" s="2"/>
    </row>
    <row r="10" spans="1:60" ht="68.25" thickBot="1">
      <c r="A10" s="615" t="s">
        <v>2284</v>
      </c>
      <c r="B10" s="279" t="s">
        <v>2285</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2344</v>
      </c>
      <c r="AP10" s="273" t="s">
        <v>2343</v>
      </c>
      <c r="AQ10" s="374"/>
      <c r="AR10" s="269" t="s">
        <v>2282</v>
      </c>
      <c r="AS10" s="269" t="s">
        <v>2418</v>
      </c>
      <c r="AT10" s="270" t="s">
        <v>2359</v>
      </c>
      <c r="AU10" s="500"/>
      <c r="AV10" s="501"/>
      <c r="AX10" s="10" t="s">
        <v>2286</v>
      </c>
      <c r="AY10" s="10" t="s">
        <v>2368</v>
      </c>
      <c r="AZ10" s="359" t="s">
        <v>2386</v>
      </c>
      <c r="BA10" s="525" t="s">
        <v>2460</v>
      </c>
      <c r="BB10" s="84" t="s">
        <v>2387</v>
      </c>
      <c r="BC10" s="360"/>
      <c r="BD10" s="505"/>
      <c r="BF10" s="351" t="s">
        <v>312</v>
      </c>
    </row>
    <row r="11" spans="1:60" ht="68.25" thickBot="1">
      <c r="A11" s="615" t="s">
        <v>2286</v>
      </c>
      <c r="B11" s="279" t="s">
        <v>2287</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2288</v>
      </c>
      <c r="AP11" s="273" t="s">
        <v>2343</v>
      </c>
      <c r="AQ11" s="374"/>
      <c r="AR11" s="269" t="s">
        <v>2284</v>
      </c>
      <c r="AS11" s="269" t="s">
        <v>2419</v>
      </c>
      <c r="AT11" s="270" t="s">
        <v>2358</v>
      </c>
      <c r="AU11" s="500"/>
      <c r="AV11" s="501"/>
      <c r="AX11" s="10" t="s">
        <v>2288</v>
      </c>
      <c r="AY11" s="10" t="s">
        <v>2369</v>
      </c>
      <c r="AZ11" s="359" t="s">
        <v>2386</v>
      </c>
      <c r="BA11" s="525" t="s">
        <v>2460</v>
      </c>
      <c r="BB11" s="84" t="s">
        <v>2387</v>
      </c>
      <c r="BC11" s="360"/>
      <c r="BD11" s="505"/>
      <c r="BF11" s="263" t="s">
        <v>188</v>
      </c>
    </row>
    <row r="12" spans="1:60" ht="68.25" thickBot="1">
      <c r="A12" s="10" t="s">
        <v>2288</v>
      </c>
      <c r="B12" s="279" t="s">
        <v>2289</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2290</v>
      </c>
      <c r="AP12" s="273" t="s">
        <v>2343</v>
      </c>
      <c r="AQ12" s="374"/>
      <c r="AR12" s="269" t="s">
        <v>2344</v>
      </c>
      <c r="AS12" s="269" t="s">
        <v>2420</v>
      </c>
      <c r="AT12" s="270" t="s">
        <v>2358</v>
      </c>
      <c r="AU12" s="500"/>
      <c r="AV12" s="500"/>
      <c r="AX12" s="10" t="s">
        <v>2290</v>
      </c>
      <c r="AY12" s="10" t="s">
        <v>2450</v>
      </c>
      <c r="AZ12" s="359" t="s">
        <v>2386</v>
      </c>
      <c r="BA12" s="525" t="s">
        <v>2460</v>
      </c>
      <c r="BB12" s="84" t="s">
        <v>2387</v>
      </c>
      <c r="BC12" s="360"/>
      <c r="BD12" s="505"/>
      <c r="BF12" s="271" t="s">
        <v>189</v>
      </c>
    </row>
    <row r="13" spans="1:60" ht="68.25" thickBot="1">
      <c r="A13" s="10" t="s">
        <v>2290</v>
      </c>
      <c r="B13" s="279" t="s">
        <v>2291</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2292</v>
      </c>
      <c r="AP13" s="273" t="s">
        <v>2343</v>
      </c>
      <c r="AQ13" s="374"/>
      <c r="AR13" s="269" t="s">
        <v>2288</v>
      </c>
      <c r="AS13" s="269" t="s">
        <v>2421</v>
      </c>
      <c r="AT13" s="270" t="s">
        <v>2359</v>
      </c>
      <c r="AU13" s="500"/>
      <c r="AV13" s="500"/>
      <c r="AX13" s="10" t="s">
        <v>2292</v>
      </c>
      <c r="AY13" s="10" t="s">
        <v>2437</v>
      </c>
      <c r="AZ13" s="359" t="s">
        <v>2386</v>
      </c>
      <c r="BA13" s="525" t="s">
        <v>2460</v>
      </c>
      <c r="BB13" s="84" t="s">
        <v>2387</v>
      </c>
      <c r="BC13" s="360"/>
      <c r="BD13" s="505"/>
      <c r="BF13" s="271" t="s">
        <v>2189</v>
      </c>
    </row>
    <row r="14" spans="1:60" ht="68.25" thickBot="1">
      <c r="A14" s="10" t="s">
        <v>2292</v>
      </c>
      <c r="B14" s="279" t="s">
        <v>2293</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2345</v>
      </c>
      <c r="AP14" s="273" t="s">
        <v>2343</v>
      </c>
      <c r="AQ14" s="374"/>
      <c r="AR14" s="269" t="s">
        <v>2290</v>
      </c>
      <c r="AS14" s="269" t="s">
        <v>2438</v>
      </c>
      <c r="AT14" s="270" t="s">
        <v>2359</v>
      </c>
      <c r="AU14" s="500"/>
      <c r="AV14" s="500"/>
      <c r="AX14" s="10" t="s">
        <v>2294</v>
      </c>
      <c r="AY14" s="10" t="s">
        <v>2370</v>
      </c>
      <c r="AZ14" s="359" t="s">
        <v>2386</v>
      </c>
      <c r="BA14" s="525" t="s">
        <v>2460</v>
      </c>
      <c r="BB14" s="84" t="s">
        <v>2387</v>
      </c>
      <c r="BC14" s="360"/>
      <c r="BD14" s="505"/>
      <c r="BF14" s="264"/>
    </row>
    <row r="15" spans="1:60" ht="68.25" thickBot="1">
      <c r="A15" s="626" t="s">
        <v>2294</v>
      </c>
      <c r="B15" s="279" t="s">
        <v>2295</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28">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2346</v>
      </c>
      <c r="AP15" s="273" t="s">
        <v>2343</v>
      </c>
      <c r="AQ15" s="374"/>
      <c r="AR15" s="269" t="s">
        <v>2292</v>
      </c>
      <c r="AS15" s="269" t="s">
        <v>2439</v>
      </c>
      <c r="AT15" s="270" t="s">
        <v>2359</v>
      </c>
      <c r="AU15" s="500"/>
      <c r="AV15" s="500"/>
      <c r="AX15" s="10" t="s">
        <v>2296</v>
      </c>
      <c r="AY15" s="10" t="s">
        <v>2371</v>
      </c>
      <c r="AZ15" s="359" t="s">
        <v>2386</v>
      </c>
      <c r="BA15" s="525" t="s">
        <v>2460</v>
      </c>
      <c r="BB15" s="84" t="s">
        <v>2387</v>
      </c>
      <c r="BC15" s="360"/>
      <c r="BD15" s="505"/>
      <c r="BF15" s="351" t="s">
        <v>329</v>
      </c>
    </row>
    <row r="16" spans="1:60" ht="68.25" thickBot="1">
      <c r="A16" s="10" t="s">
        <v>2296</v>
      </c>
      <c r="B16" s="279" t="s">
        <v>2297</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2298</v>
      </c>
      <c r="AP16" s="273" t="s">
        <v>2343</v>
      </c>
      <c r="AQ16" s="374"/>
      <c r="AR16" s="269" t="s">
        <v>2360</v>
      </c>
      <c r="AS16" s="269" t="s">
        <v>2422</v>
      </c>
      <c r="AT16" s="270" t="s">
        <v>2359</v>
      </c>
      <c r="AU16" s="500"/>
      <c r="AV16" s="500"/>
      <c r="AX16" s="10" t="s">
        <v>2298</v>
      </c>
      <c r="AY16" s="10" t="s">
        <v>2372</v>
      </c>
      <c r="AZ16" s="359" t="s">
        <v>2386</v>
      </c>
      <c r="BA16" s="525" t="s">
        <v>2460</v>
      </c>
      <c r="BB16" s="84" t="s">
        <v>2387</v>
      </c>
      <c r="BC16" s="360"/>
      <c r="BD16" s="505"/>
      <c r="BF16" s="3" t="s">
        <v>188</v>
      </c>
    </row>
    <row r="17" spans="1:58" ht="68.25" thickBot="1">
      <c r="A17" s="10" t="s">
        <v>2298</v>
      </c>
      <c r="B17" s="279" t="s">
        <v>2299</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2347</v>
      </c>
      <c r="AP17" s="273" t="s">
        <v>2343</v>
      </c>
      <c r="AQ17" s="374"/>
      <c r="AR17" s="269" t="s">
        <v>2346</v>
      </c>
      <c r="AS17" s="269" t="s">
        <v>2423</v>
      </c>
      <c r="AT17" s="270" t="s">
        <v>2359</v>
      </c>
      <c r="AU17" s="500"/>
      <c r="AV17" s="501"/>
      <c r="AX17" s="10" t="s">
        <v>2300</v>
      </c>
      <c r="AY17" s="10" t="s">
        <v>2449</v>
      </c>
      <c r="AZ17" s="359" t="s">
        <v>2386</v>
      </c>
      <c r="BA17" s="525" t="s">
        <v>2460</v>
      </c>
      <c r="BB17" s="84" t="s">
        <v>2387</v>
      </c>
      <c r="BC17" s="360"/>
      <c r="BD17" s="505"/>
      <c r="BF17" s="627" t="s">
        <v>267</v>
      </c>
    </row>
    <row r="18" spans="1:58" ht="68.25" thickBot="1">
      <c r="A18" s="10" t="s">
        <v>2300</v>
      </c>
      <c r="B18" s="279" t="s">
        <v>2301</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2302</v>
      </c>
      <c r="AP18" s="273" t="s">
        <v>2343</v>
      </c>
      <c r="AQ18" s="374"/>
      <c r="AR18" s="269" t="s">
        <v>2298</v>
      </c>
      <c r="AS18" s="269" t="s">
        <v>2424</v>
      </c>
      <c r="AT18" s="270" t="s">
        <v>2359</v>
      </c>
      <c r="AU18" s="500"/>
      <c r="AV18" s="501"/>
      <c r="AX18" s="10" t="s">
        <v>2302</v>
      </c>
      <c r="AY18" s="10" t="s">
        <v>2373</v>
      </c>
      <c r="AZ18" s="359" t="s">
        <v>2386</v>
      </c>
      <c r="BA18" s="525" t="s">
        <v>2460</v>
      </c>
      <c r="BB18" s="84" t="s">
        <v>2387</v>
      </c>
      <c r="BC18" s="360"/>
      <c r="BD18" s="505"/>
      <c r="BF18" s="11" t="s">
        <v>109</v>
      </c>
    </row>
    <row r="19" spans="1:58" ht="68.25" thickBot="1">
      <c r="A19" s="10" t="s">
        <v>2302</v>
      </c>
      <c r="B19" s="279" t="s">
        <v>2303</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2304</v>
      </c>
      <c r="AP19" s="273" t="s">
        <v>2343</v>
      </c>
      <c r="AQ19" s="374"/>
      <c r="AR19" s="269" t="s">
        <v>2347</v>
      </c>
      <c r="AS19" s="269" t="s">
        <v>2440</v>
      </c>
      <c r="AT19" s="270" t="s">
        <v>2359</v>
      </c>
      <c r="AU19" s="500"/>
      <c r="AV19" s="501"/>
      <c r="AX19" s="10" t="s">
        <v>2304</v>
      </c>
      <c r="AY19" s="10" t="s">
        <v>2374</v>
      </c>
      <c r="AZ19" s="359" t="s">
        <v>2386</v>
      </c>
      <c r="BA19" s="525" t="s">
        <v>2460</v>
      </c>
      <c r="BB19" s="84" t="s">
        <v>2387</v>
      </c>
      <c r="BC19" s="360"/>
      <c r="BD19" s="504"/>
      <c r="BF19" s="11"/>
    </row>
    <row r="20" spans="1:58" ht="68.25" thickBot="1">
      <c r="A20" s="10" t="s">
        <v>2304</v>
      </c>
      <c r="B20" s="279" t="s">
        <v>2305</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2348</v>
      </c>
      <c r="AP20" s="273" t="s">
        <v>2343</v>
      </c>
      <c r="AQ20" s="374"/>
      <c r="AR20" s="269" t="s">
        <v>2302</v>
      </c>
      <c r="AS20" s="269" t="s">
        <v>2425</v>
      </c>
      <c r="AT20" s="270" t="s">
        <v>2359</v>
      </c>
      <c r="AU20" s="500"/>
      <c r="AV20" s="501"/>
      <c r="AX20" s="10" t="s">
        <v>2306</v>
      </c>
      <c r="AY20" s="10" t="s">
        <v>2375</v>
      </c>
      <c r="AZ20" s="359" t="s">
        <v>2386</v>
      </c>
      <c r="BA20" s="525" t="s">
        <v>2460</v>
      </c>
      <c r="BB20" s="84" t="s">
        <v>2387</v>
      </c>
      <c r="BC20" s="360"/>
      <c r="BD20" s="504"/>
    </row>
    <row r="21" spans="1:58" ht="68.25" thickBot="1">
      <c r="A21" s="615" t="s">
        <v>2306</v>
      </c>
      <c r="B21" s="279" t="s">
        <v>2307</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2349</v>
      </c>
      <c r="AP21" s="273" t="s">
        <v>2343</v>
      </c>
      <c r="AQ21" s="374"/>
      <c r="AR21" s="269" t="s">
        <v>2304</v>
      </c>
      <c r="AS21" s="269" t="s">
        <v>2426</v>
      </c>
      <c r="AT21" s="270" t="s">
        <v>2359</v>
      </c>
      <c r="AU21" s="500"/>
      <c r="AV21" s="501"/>
      <c r="AX21" s="10" t="s">
        <v>2308</v>
      </c>
      <c r="AY21" s="10" t="s">
        <v>2376</v>
      </c>
      <c r="AZ21" s="359" t="s">
        <v>2386</v>
      </c>
      <c r="BA21" s="525" t="s">
        <v>2460</v>
      </c>
      <c r="BB21" s="84" t="s">
        <v>2387</v>
      </c>
      <c r="BC21" s="360"/>
      <c r="BD21" s="504"/>
      <c r="BF21" s="388" t="s">
        <v>2216</v>
      </c>
    </row>
    <row r="22" spans="1:58" ht="68.25" thickBot="1">
      <c r="A22" s="10" t="s">
        <v>2308</v>
      </c>
      <c r="B22" s="279" t="s">
        <v>2309</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2350</v>
      </c>
      <c r="AP22" s="273" t="s">
        <v>2343</v>
      </c>
      <c r="AQ22" s="374"/>
      <c r="AR22" s="269" t="s">
        <v>2348</v>
      </c>
      <c r="AS22" s="269" t="s">
        <v>2427</v>
      </c>
      <c r="AT22" s="270" t="s">
        <v>2358</v>
      </c>
      <c r="AU22" s="500"/>
      <c r="AV22" s="501"/>
      <c r="AX22" s="10" t="s">
        <v>2310</v>
      </c>
      <c r="AY22" s="10" t="s">
        <v>2448</v>
      </c>
      <c r="AZ22" s="359" t="s">
        <v>2386</v>
      </c>
      <c r="BA22" s="525" t="s">
        <v>2460</v>
      </c>
      <c r="BB22" s="84" t="s">
        <v>2387</v>
      </c>
      <c r="BC22" s="360"/>
      <c r="BD22" s="504"/>
      <c r="BF22" s="263" t="s">
        <v>188</v>
      </c>
    </row>
    <row r="23" spans="1:58" ht="68.25" thickBot="1">
      <c r="A23" s="10" t="s">
        <v>2310</v>
      </c>
      <c r="B23" s="279" t="s">
        <v>2311</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2351</v>
      </c>
      <c r="AP23" s="273" t="s">
        <v>2343</v>
      </c>
      <c r="AQ23" s="374"/>
      <c r="AR23" s="269" t="s">
        <v>2349</v>
      </c>
      <c r="AS23" s="269" t="s">
        <v>2428</v>
      </c>
      <c r="AT23" s="270" t="s">
        <v>2359</v>
      </c>
      <c r="AU23" s="500"/>
      <c r="AV23" s="501"/>
      <c r="AX23" s="10" t="s">
        <v>2312</v>
      </c>
      <c r="AY23" s="10" t="s">
        <v>2447</v>
      </c>
      <c r="AZ23" s="359" t="s">
        <v>2386</v>
      </c>
      <c r="BA23" s="525" t="s">
        <v>2460</v>
      </c>
      <c r="BB23" s="84" t="s">
        <v>2387</v>
      </c>
      <c r="BC23" s="360"/>
      <c r="BD23" s="504"/>
      <c r="BF23" s="271"/>
    </row>
    <row r="24" spans="1:58" ht="68.25" thickBot="1">
      <c r="A24" s="10" t="s">
        <v>2312</v>
      </c>
      <c r="B24" s="279" t="s">
        <v>2311</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2352</v>
      </c>
      <c r="AP24" s="273" t="s">
        <v>2343</v>
      </c>
      <c r="AQ24" s="374"/>
      <c r="AR24" s="269" t="s">
        <v>2350</v>
      </c>
      <c r="AS24" s="269" t="s">
        <v>2441</v>
      </c>
      <c r="AT24" s="270" t="s">
        <v>2359</v>
      </c>
      <c r="AU24" s="500"/>
      <c r="AV24" s="501"/>
      <c r="AX24" s="10" t="s">
        <v>2313</v>
      </c>
      <c r="AY24" s="10" t="s">
        <v>2446</v>
      </c>
      <c r="AZ24" s="359" t="s">
        <v>2386</v>
      </c>
      <c r="BA24" s="525" t="s">
        <v>2460</v>
      </c>
      <c r="BB24" s="84" t="s">
        <v>2387</v>
      </c>
      <c r="BC24" s="360"/>
      <c r="BD24" s="504"/>
      <c r="BF24" s="271"/>
    </row>
    <row r="25" spans="1:58" ht="68.25" thickBot="1">
      <c r="A25" s="10" t="s">
        <v>2313</v>
      </c>
      <c r="B25" s="279" t="s">
        <v>2311</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2314</v>
      </c>
      <c r="AP25" s="273" t="s">
        <v>2343</v>
      </c>
      <c r="AQ25" s="374"/>
      <c r="AR25" s="269" t="s">
        <v>2351</v>
      </c>
      <c r="AS25" s="269" t="s">
        <v>2442</v>
      </c>
      <c r="AT25" s="270" t="s">
        <v>2359</v>
      </c>
      <c r="AU25" s="500"/>
      <c r="AV25" s="501"/>
      <c r="AX25" s="10" t="s">
        <v>2314</v>
      </c>
      <c r="AY25" s="10" t="s">
        <v>2377</v>
      </c>
      <c r="AZ25" s="359" t="s">
        <v>2386</v>
      </c>
      <c r="BA25" s="525" t="s">
        <v>2460</v>
      </c>
      <c r="BB25" s="84" t="s">
        <v>2387</v>
      </c>
      <c r="BC25" s="360"/>
      <c r="BD25" s="504"/>
      <c r="BF25" s="271"/>
    </row>
    <row r="26" spans="1:58" ht="68.25" thickBot="1">
      <c r="A26" s="10" t="s">
        <v>2314</v>
      </c>
      <c r="B26" s="279" t="s">
        <v>2315</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2316</v>
      </c>
      <c r="AP26" s="273" t="s">
        <v>2343</v>
      </c>
      <c r="AQ26" s="374"/>
      <c r="AR26" s="269" t="s">
        <v>2352</v>
      </c>
      <c r="AS26" s="269" t="s">
        <v>2443</v>
      </c>
      <c r="AT26" s="270" t="s">
        <v>2359</v>
      </c>
      <c r="AU26" s="500"/>
      <c r="AV26" s="501"/>
      <c r="AX26" s="10" t="s">
        <v>2316</v>
      </c>
      <c r="AY26" s="10" t="s">
        <v>2378</v>
      </c>
      <c r="AZ26" s="359" t="s">
        <v>2386</v>
      </c>
      <c r="BA26" s="525" t="s">
        <v>2460</v>
      </c>
      <c r="BB26" s="84" t="s">
        <v>2387</v>
      </c>
      <c r="BC26" s="360"/>
      <c r="BD26" s="504"/>
      <c r="BF26" s="508"/>
    </row>
    <row r="27" spans="1:58" ht="68.25" thickBot="1">
      <c r="A27" s="10" t="s">
        <v>2316</v>
      </c>
      <c r="B27" s="279" t="s">
        <v>2317</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2318</v>
      </c>
      <c r="AP27" s="273" t="s">
        <v>2343</v>
      </c>
      <c r="AQ27" s="374"/>
      <c r="AR27" s="269" t="s">
        <v>2314</v>
      </c>
      <c r="AS27" s="269" t="s">
        <v>2429</v>
      </c>
      <c r="AT27" s="270" t="s">
        <v>2359</v>
      </c>
      <c r="AU27" s="500"/>
      <c r="AV27" s="501"/>
      <c r="AX27" s="10" t="s">
        <v>2318</v>
      </c>
      <c r="AY27" s="10" t="s">
        <v>2379</v>
      </c>
      <c r="AZ27" s="359" t="s">
        <v>2386</v>
      </c>
      <c r="BA27" s="525" t="s">
        <v>2460</v>
      </c>
      <c r="BB27" s="84" t="s">
        <v>2387</v>
      </c>
      <c r="BC27" s="360"/>
      <c r="BD27" s="504"/>
    </row>
    <row r="28" spans="1:58" ht="68.25" thickBot="1">
      <c r="A28" s="10" t="s">
        <v>2318</v>
      </c>
      <c r="B28" s="279" t="s">
        <v>2319</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2320</v>
      </c>
      <c r="AP28" s="273" t="s">
        <v>2343</v>
      </c>
      <c r="AQ28" s="374"/>
      <c r="AR28" s="269" t="s">
        <v>2316</v>
      </c>
      <c r="AS28" s="269" t="s">
        <v>2430</v>
      </c>
      <c r="AT28" s="270" t="s">
        <v>2359</v>
      </c>
      <c r="AU28" s="500"/>
      <c r="AV28" s="501"/>
      <c r="AX28" s="10" t="s">
        <v>2320</v>
      </c>
      <c r="AY28" s="10" t="s">
        <v>2380</v>
      </c>
      <c r="AZ28" s="359" t="s">
        <v>2386</v>
      </c>
      <c r="BA28" s="525" t="s">
        <v>2460</v>
      </c>
      <c r="BB28" s="84" t="s">
        <v>2387</v>
      </c>
      <c r="BC28" s="360"/>
      <c r="BD28" s="504"/>
    </row>
    <row r="29" spans="1:58" ht="68.25" thickBot="1">
      <c r="A29" s="615" t="s">
        <v>2320</v>
      </c>
      <c r="B29" s="279" t="s">
        <v>2321</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2322</v>
      </c>
      <c r="AP29" s="273" t="s">
        <v>2343</v>
      </c>
      <c r="AQ29" s="374"/>
      <c r="AR29" s="269" t="s">
        <v>2318</v>
      </c>
      <c r="AS29" s="269" t="s">
        <v>2431</v>
      </c>
      <c r="AT29" s="270" t="s">
        <v>2359</v>
      </c>
      <c r="AU29" s="500"/>
      <c r="AV29" s="500"/>
      <c r="AX29" s="10" t="s">
        <v>2322</v>
      </c>
      <c r="AY29" s="10" t="s">
        <v>2381</v>
      </c>
      <c r="AZ29" s="359" t="s">
        <v>2386</v>
      </c>
      <c r="BA29" s="525" t="s">
        <v>2460</v>
      </c>
      <c r="BB29" s="84" t="s">
        <v>2387</v>
      </c>
      <c r="BC29" s="360"/>
      <c r="BD29" s="504"/>
    </row>
    <row r="30" spans="1:58" ht="68.25" thickBot="1">
      <c r="A30" s="615" t="s">
        <v>2322</v>
      </c>
      <c r="B30" s="279" t="s">
        <v>2323</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2324</v>
      </c>
      <c r="AP30" s="273" t="s">
        <v>2343</v>
      </c>
      <c r="AQ30" s="374"/>
      <c r="AR30" s="269" t="s">
        <v>2320</v>
      </c>
      <c r="AS30" s="269" t="s">
        <v>2432</v>
      </c>
      <c r="AT30" s="270" t="s">
        <v>2358</v>
      </c>
      <c r="AU30" s="500"/>
      <c r="AV30" s="500"/>
      <c r="AX30" s="10" t="s">
        <v>2324</v>
      </c>
      <c r="AY30" s="10" t="s">
        <v>2382</v>
      </c>
      <c r="AZ30" s="359" t="s">
        <v>2386</v>
      </c>
      <c r="BA30" s="525" t="s">
        <v>2460</v>
      </c>
      <c r="BB30" s="84" t="s">
        <v>2387</v>
      </c>
      <c r="BC30" s="360"/>
      <c r="BD30" s="504"/>
    </row>
    <row r="31" spans="1:58" ht="68.25" thickBot="1">
      <c r="A31" s="10" t="s">
        <v>2324</v>
      </c>
      <c r="B31" s="279" t="s">
        <v>2325</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2326</v>
      </c>
      <c r="AP31" s="273" t="s">
        <v>2343</v>
      </c>
      <c r="AQ31" s="374"/>
      <c r="AR31" s="269" t="s">
        <v>2322</v>
      </c>
      <c r="AS31" s="269" t="s">
        <v>2433</v>
      </c>
      <c r="AT31" s="270" t="s">
        <v>2358</v>
      </c>
      <c r="AU31" s="500"/>
      <c r="AV31" s="500"/>
      <c r="AX31" s="10" t="s">
        <v>2326</v>
      </c>
      <c r="AY31" s="10" t="s">
        <v>2383</v>
      </c>
      <c r="AZ31" s="359" t="s">
        <v>2386</v>
      </c>
      <c r="BA31" s="525" t="s">
        <v>2460</v>
      </c>
      <c r="BB31" s="84" t="s">
        <v>2387</v>
      </c>
      <c r="BC31" s="360"/>
      <c r="BD31" s="504"/>
    </row>
    <row r="32" spans="1:58" ht="68.25" thickBot="1">
      <c r="A32" s="10" t="s">
        <v>2326</v>
      </c>
      <c r="B32" s="279" t="s">
        <v>2327</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2353</v>
      </c>
      <c r="AP32" s="273" t="s">
        <v>2343</v>
      </c>
      <c r="AQ32" s="374"/>
      <c r="AR32" s="269" t="s">
        <v>2324</v>
      </c>
      <c r="AS32" s="269" t="s">
        <v>2434</v>
      </c>
      <c r="AT32" s="270" t="s">
        <v>2359</v>
      </c>
      <c r="AU32" s="500"/>
      <c r="AV32" s="500"/>
      <c r="AX32" s="10" t="s">
        <v>2328</v>
      </c>
      <c r="AY32" s="10" t="s">
        <v>2485</v>
      </c>
      <c r="AZ32" s="359" t="s">
        <v>2386</v>
      </c>
      <c r="BA32" s="525" t="s">
        <v>2460</v>
      </c>
      <c r="BB32" s="84" t="s">
        <v>2387</v>
      </c>
      <c r="BC32" s="360"/>
      <c r="BD32" s="504"/>
    </row>
    <row r="33" spans="1:56" ht="69" thickTop="1" thickBot="1">
      <c r="A33" s="615" t="s">
        <v>2328</v>
      </c>
      <c r="B33" s="279" t="s">
        <v>2283</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2329</v>
      </c>
      <c r="AP33" s="273" t="s">
        <v>2343</v>
      </c>
      <c r="AQ33" s="374"/>
      <c r="AR33" s="4" t="s">
        <v>2326</v>
      </c>
      <c r="AS33" s="4" t="s">
        <v>2435</v>
      </c>
      <c r="AT33" s="270" t="s">
        <v>2359</v>
      </c>
      <c r="AU33" s="500"/>
      <c r="AV33" s="501"/>
      <c r="AX33" s="10" t="s">
        <v>2329</v>
      </c>
      <c r="AY33" s="10" t="s">
        <v>2486</v>
      </c>
      <c r="AZ33" s="359" t="s">
        <v>2386</v>
      </c>
      <c r="BA33" s="525" t="s">
        <v>2460</v>
      </c>
      <c r="BB33" s="84" t="s">
        <v>2387</v>
      </c>
      <c r="BC33" s="360"/>
      <c r="BD33" s="504"/>
    </row>
    <row r="34" spans="1:56" ht="68.25" thickBot="1">
      <c r="A34" s="615" t="s">
        <v>2511</v>
      </c>
      <c r="B34" s="279" t="s">
        <v>2291</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2330</v>
      </c>
      <c r="AP34" s="273" t="s">
        <v>2343</v>
      </c>
      <c r="AQ34" s="374"/>
      <c r="AR34" s="269" t="s">
        <v>2353</v>
      </c>
      <c r="AS34" s="269" t="s">
        <v>2491</v>
      </c>
      <c r="AT34" s="270" t="s">
        <v>2358</v>
      </c>
      <c r="AU34" s="500"/>
      <c r="AV34" s="500"/>
      <c r="AX34" s="10" t="s">
        <v>2330</v>
      </c>
      <c r="AY34" s="10" t="s">
        <v>2487</v>
      </c>
      <c r="AZ34" s="359" t="s">
        <v>2386</v>
      </c>
      <c r="BA34" s="525" t="s">
        <v>2460</v>
      </c>
      <c r="BB34" s="84" t="s">
        <v>2387</v>
      </c>
      <c r="BC34" s="360"/>
      <c r="BD34" s="504"/>
    </row>
    <row r="35" spans="1:56" ht="68.25" thickBot="1">
      <c r="A35" s="615" t="s">
        <v>2512</v>
      </c>
      <c r="B35" s="279" t="s">
        <v>2293</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2331</v>
      </c>
      <c r="AP35" s="273" t="s">
        <v>2343</v>
      </c>
      <c r="AQ35" s="374"/>
      <c r="AR35" s="269" t="s">
        <v>2329</v>
      </c>
      <c r="AS35" s="269" t="s">
        <v>2492</v>
      </c>
      <c r="AT35" s="270" t="s">
        <v>2358</v>
      </c>
      <c r="AU35" s="500"/>
      <c r="AV35" s="500"/>
      <c r="AX35" s="10" t="s">
        <v>2331</v>
      </c>
      <c r="AY35" s="10" t="s">
        <v>2488</v>
      </c>
      <c r="AZ35" s="359" t="s">
        <v>2386</v>
      </c>
      <c r="BA35" s="525" t="s">
        <v>2460</v>
      </c>
      <c r="BB35" s="84" t="s">
        <v>2387</v>
      </c>
      <c r="BC35" s="360"/>
      <c r="BD35" s="504"/>
    </row>
    <row r="36" spans="1:56" ht="68.25" thickBot="1">
      <c r="A36" s="615" t="s">
        <v>2513</v>
      </c>
      <c r="B36" s="279" t="s">
        <v>2299</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2332</v>
      </c>
      <c r="AP36" s="273" t="s">
        <v>2343</v>
      </c>
      <c r="AQ36" s="374"/>
      <c r="AR36" s="269" t="s">
        <v>2330</v>
      </c>
      <c r="AS36" s="269" t="s">
        <v>2493</v>
      </c>
      <c r="AT36" s="270" t="s">
        <v>2358</v>
      </c>
      <c r="AU36" s="500"/>
      <c r="AV36" s="500"/>
      <c r="AX36" s="10" t="s">
        <v>2332</v>
      </c>
      <c r="AY36" s="10" t="s">
        <v>2489</v>
      </c>
      <c r="AZ36" s="359" t="s">
        <v>2386</v>
      </c>
      <c r="BA36" s="525" t="s">
        <v>2460</v>
      </c>
      <c r="BB36" s="84" t="s">
        <v>2387</v>
      </c>
      <c r="BC36" s="360"/>
      <c r="BD36" s="504"/>
    </row>
    <row r="37" spans="1:56" ht="68.25" thickBot="1">
      <c r="A37" s="615" t="s">
        <v>2514</v>
      </c>
      <c r="B37" s="279" t="s">
        <v>2303</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2333</v>
      </c>
      <c r="AP37" s="495" t="s">
        <v>2343</v>
      </c>
      <c r="AQ37" s="374"/>
      <c r="AR37" s="4" t="s">
        <v>2331</v>
      </c>
      <c r="AS37" s="4" t="s">
        <v>2494</v>
      </c>
      <c r="AT37" s="270" t="s">
        <v>2358</v>
      </c>
      <c r="AU37" s="500"/>
      <c r="AV37" s="500"/>
      <c r="AX37" s="10" t="s">
        <v>2333</v>
      </c>
      <c r="AY37" s="10" t="s">
        <v>2490</v>
      </c>
      <c r="AZ37" s="359" t="s">
        <v>2386</v>
      </c>
      <c r="BA37" s="525" t="s">
        <v>2460</v>
      </c>
      <c r="BB37" s="84" t="s">
        <v>2387</v>
      </c>
      <c r="BC37" s="360"/>
      <c r="BD37" s="504"/>
    </row>
    <row r="38" spans="1:56" ht="24.75" thickBot="1">
      <c r="A38" s="615" t="s">
        <v>2515</v>
      </c>
      <c r="B38" s="279" t="s">
        <v>2305</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2332</v>
      </c>
      <c r="AS38" s="269" t="s">
        <v>2495</v>
      </c>
      <c r="AT38" s="270" t="s">
        <v>2358</v>
      </c>
      <c r="AU38" s="500"/>
      <c r="AV38" s="501"/>
      <c r="AX38" s="91" t="s">
        <v>2334</v>
      </c>
      <c r="AY38" s="91" t="s">
        <v>2384</v>
      </c>
      <c r="AZ38" s="359" t="s">
        <v>2388</v>
      </c>
      <c r="BA38" s="83" t="s">
        <v>2461</v>
      </c>
      <c r="BB38" s="83" t="s">
        <v>475</v>
      </c>
      <c r="BC38" s="26"/>
      <c r="BD38" s="26"/>
    </row>
    <row r="39" spans="1:56" ht="24.75" thickBot="1">
      <c r="A39" s="91" t="s">
        <v>2334</v>
      </c>
      <c r="B39" s="279" t="s">
        <v>2335</v>
      </c>
      <c r="C39" s="403"/>
      <c r="D39" s="404"/>
      <c r="E39" s="404"/>
      <c r="F39" s="404"/>
      <c r="G39" s="412"/>
      <c r="H39" s="412"/>
      <c r="I39" s="412"/>
      <c r="J39" s="412"/>
      <c r="K39" s="412"/>
      <c r="L39" s="412"/>
      <c r="M39" s="358">
        <v>5.0999999999999997E-2</v>
      </c>
      <c r="N39" s="317" t="s">
        <v>2342</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2333</v>
      </c>
      <c r="AS39" s="269" t="s">
        <v>2496</v>
      </c>
      <c r="AT39" s="270" t="s">
        <v>2358</v>
      </c>
      <c r="AU39" s="500"/>
      <c r="AV39" s="500"/>
      <c r="AX39" s="79" t="s">
        <v>2336</v>
      </c>
      <c r="AY39" s="79" t="s">
        <v>2445</v>
      </c>
      <c r="AZ39" s="359" t="s">
        <v>2388</v>
      </c>
      <c r="BA39" s="83" t="s">
        <v>2461</v>
      </c>
      <c r="BB39" s="83" t="s">
        <v>475</v>
      </c>
      <c r="BC39" s="26"/>
      <c r="BD39" s="26"/>
    </row>
    <row r="40" spans="1:56" ht="24.75" thickBot="1">
      <c r="A40" s="79" t="s">
        <v>2336</v>
      </c>
      <c r="B40" s="278" t="s">
        <v>2337</v>
      </c>
      <c r="C40" s="403"/>
      <c r="D40" s="404"/>
      <c r="E40" s="404"/>
      <c r="F40" s="404"/>
      <c r="G40" s="412"/>
      <c r="H40" s="412"/>
      <c r="I40" s="412"/>
      <c r="J40" s="412"/>
      <c r="K40" s="412"/>
      <c r="L40" s="412"/>
      <c r="M40" s="358">
        <v>5.0999999999999997E-2</v>
      </c>
      <c r="N40" s="317" t="s">
        <v>2342</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2338</v>
      </c>
      <c r="AY40" s="362" t="s">
        <v>2444</v>
      </c>
      <c r="AZ40" s="359" t="s">
        <v>2388</v>
      </c>
      <c r="BA40" s="83" t="s">
        <v>2461</v>
      </c>
      <c r="BB40" s="83" t="s">
        <v>475</v>
      </c>
      <c r="BC40" s="26"/>
      <c r="BD40" s="26"/>
    </row>
    <row r="41" spans="1:56" ht="24.75" thickBot="1">
      <c r="A41" s="362" t="s">
        <v>2338</v>
      </c>
      <c r="B41" s="363" t="s">
        <v>2339</v>
      </c>
      <c r="C41" s="403"/>
      <c r="D41" s="404"/>
      <c r="E41" s="404"/>
      <c r="F41" s="404"/>
      <c r="G41" s="413"/>
      <c r="H41" s="413"/>
      <c r="I41" s="413"/>
      <c r="J41" s="413"/>
      <c r="K41" s="413"/>
      <c r="L41" s="413"/>
      <c r="M41" s="358">
        <v>5.0999999999999997E-2</v>
      </c>
      <c r="N41" s="317" t="s">
        <v>2342</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2340</v>
      </c>
      <c r="AY41" s="401" t="s">
        <v>2385</v>
      </c>
      <c r="AZ41" s="359" t="s">
        <v>2388</v>
      </c>
      <c r="BA41" s="83" t="s">
        <v>2461</v>
      </c>
      <c r="BB41" s="83" t="s">
        <v>475</v>
      </c>
      <c r="BC41" s="26"/>
      <c r="BD41" s="26"/>
    </row>
    <row r="42" spans="1:56" ht="15" thickBot="1">
      <c r="A42" s="401" t="s">
        <v>2340</v>
      </c>
      <c r="B42" s="402" t="s">
        <v>2341</v>
      </c>
      <c r="C42" s="405"/>
      <c r="D42" s="406"/>
      <c r="E42" s="406"/>
      <c r="F42" s="406"/>
      <c r="G42" s="414"/>
      <c r="H42" s="414"/>
      <c r="I42" s="414"/>
      <c r="J42" s="414"/>
      <c r="K42" s="414"/>
      <c r="L42" s="414"/>
      <c r="M42" s="358">
        <v>5.0999999999999997E-2</v>
      </c>
      <c r="N42" s="317" t="s">
        <v>2342</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182</v>
      </c>
      <c r="C45" s="299" t="s">
        <v>270</v>
      </c>
      <c r="D45" s="299" t="s">
        <v>196</v>
      </c>
      <c r="E45" s="518"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121"/>
      <c r="AS51" s="1121"/>
      <c r="AT51" s="1121"/>
      <c r="AU51" s="1121"/>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122"/>
      <c r="AS52" s="1122"/>
      <c r="AT52" s="1122"/>
      <c r="AU52" s="1122"/>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122"/>
      <c r="AS53" s="1122"/>
      <c r="AT53" s="1122"/>
      <c r="AU53" s="1122"/>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4.2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4.2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4.2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4.2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4.2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4.2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4.2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4.2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4.2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4.2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4.2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4.2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4.2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4.2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4.2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4.2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4.2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4.2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4.2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4.2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4.2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4.2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4.2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4.2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4.2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4.2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4.2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4.2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4.2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4.2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4.2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4.2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4.2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4.2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4.2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4.2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4.2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4.2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4.2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4.2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4.2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4.2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4.2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4.2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4.2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4.2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4.2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4.2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4.2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4.2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4.2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4.2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4.2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4.2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4.2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4.2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4.2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4.2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4.2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4.2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4.2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4.2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4.2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4.2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4.2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4.2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4.2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4.2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4.2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4.2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4.2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4.2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4.2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4.2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4.2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4.2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4.2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4.2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4.2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4.2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4.2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4.2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4.2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4.2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4.2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4.2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4.2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4.2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4.2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4.2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4.2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4.2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4.2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4.2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4.2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4.2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4.2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4.2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4.2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4.2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4.2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4.2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4.2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4.2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4.2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4.2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4.2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4.2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4.2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4.2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4.2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4.2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4.2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4.2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4.2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4.2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4.2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4.2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4.2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4.2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4.2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4.2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4.2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4.2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4.2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mXAfT4jJxwGHROMhxRKyoMGT6VUQpCTxmPf3S/sO++T2EP74o8R9hOMdDlqqYPm+N0Cj4ct2NSK1KREB2eDdug==" saltValue="1aBYZo5vxM9RYASolpN8Dw=="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purl.org/dc/terms/"/>
    <ds:schemaRef ds:uri="263dbbe5-076b-4606-a03b-9598f5f2f35a"/>
    <ds:schemaRef ds:uri="3b7b391f-316a-4bc7-a585-b2bcaf106f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2026-08-18T05:15:57Z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